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omments5.xml" ContentType="application/vnd.openxmlformats-officedocument.spreadsheetml.comments+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8.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9.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drawings/drawing10.xml" ContentType="application/vnd.openxmlformats-officedocument.drawing+xml"/>
  <Override PartName="/xl/comments6.xml" ContentType="application/vnd.openxmlformats-officedocument.spreadsheetml.comments+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drawings/drawing11.xml" ContentType="application/vnd.openxmlformats-officedocument.drawing+xml"/>
  <Override PartName="/xl/charts/chart12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drawings/drawing14.xml" ContentType="application/vnd.openxmlformats-officedocument.drawing+xml"/>
  <Override PartName="/xl/charts/chart170.xml" ContentType="application/vnd.openxmlformats-officedocument.drawingml.chart+xml"/>
  <Override PartName="/xl/charts/chart171.xml" ContentType="application/vnd.openxmlformats-officedocument.drawingml.chart+xml"/>
  <Override PartName="/xl/drawings/drawing15.xml" ContentType="application/vnd.openxmlformats-officedocument.drawing+xml"/>
  <Override PartName="/xl/comments7.xml" ContentType="application/vnd.openxmlformats-officedocument.spreadsheetml.comments+xml"/>
  <Override PartName="/xl/charts/chart172.xml" ContentType="application/vnd.openxmlformats-officedocument.drawingml.chart+xml"/>
  <Override PartName="/xl/charts/chart173.xml" ContentType="application/vnd.openxmlformats-officedocument.drawingml.chart+xml"/>
  <Override PartName="/xl/theme/themeOverride1.xml" ContentType="application/vnd.openxmlformats-officedocument.themeOverride+xml"/>
  <Override PartName="/xl/drawings/drawing16.xml" ContentType="application/vnd.openxmlformats-officedocument.drawing+xml"/>
  <Override PartName="/xl/charts/chart174.xml" ContentType="application/vnd.openxmlformats-officedocument.drawingml.chart+xml"/>
  <Override PartName="/xl/comments8.xml" ContentType="application/vnd.openxmlformats-officedocument.spreadsheetml.comments+xml"/>
  <Override PartName="/xl/drawings/drawing17.xml" ContentType="application/vnd.openxmlformats-officedocument.drawing+xml"/>
  <Override PartName="/xl/comments9.xml" ContentType="application/vnd.openxmlformats-officedocument.spreadsheetml.comments+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drawings/drawing18.xml" ContentType="application/vnd.openxmlformats-officedocument.drawing+xml"/>
  <Override PartName="/xl/comments10.xml" ContentType="application/vnd.openxmlformats-officedocument.spreadsheetml.comments+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drawings/drawing19.xml" ContentType="application/vnd.openxmlformats-officedocument.drawing+xml"/>
  <Override PartName="/xl/charts/chart191.xml" ContentType="application/vnd.openxmlformats-officedocument.drawingml.chart+xml"/>
  <Override PartName="/xl/charts/chart192.xml" ContentType="application/vnd.openxmlformats-officedocument.drawingml.chart+xml"/>
  <Override PartName="/xl/drawings/drawing20.xml" ContentType="application/vnd.openxmlformats-officedocument.drawing+xml"/>
  <Override PartName="/xl/comments11.xml" ContentType="application/vnd.openxmlformats-officedocument.spreadsheetml.comments+xml"/>
  <Override PartName="/xl/charts/chart193.xml" ContentType="application/vnd.openxmlformats-officedocument.drawingml.chart+xml"/>
  <Override PartName="/xl/charts/chart194.xml" ContentType="application/vnd.openxmlformats-officedocument.drawingml.chart+xml"/>
  <Override PartName="/xl/drawings/drawing21.xml" ContentType="application/vnd.openxmlformats-officedocument.drawingml.chartshapes+xml"/>
  <Override PartName="/xl/charts/chart195.xml" ContentType="application/vnd.openxmlformats-officedocument.drawingml.chart+xml"/>
  <Override PartName="/xl/charts/chart196.xml" ContentType="application/vnd.openxmlformats-officedocument.drawingml.chart+xml"/>
  <Override PartName="/xl/theme/themeOverride2.xml" ContentType="application/vnd.openxmlformats-officedocument.themeOverride+xml"/>
  <Override PartName="/xl/drawings/drawing22.xml" ContentType="application/vnd.openxmlformats-officedocument.drawing+xml"/>
  <Override PartName="/xl/comments12.xml" ContentType="application/vnd.openxmlformats-officedocument.spreadsheetml.comments+xml"/>
  <Override PartName="/xl/charts/chart197.xml" ContentType="application/vnd.openxmlformats-officedocument.drawingml.chart+xml"/>
  <Override PartName="/xl/charts/chart198.xml" ContentType="application/vnd.openxmlformats-officedocument.drawingml.chart+xml"/>
  <Override PartName="/xl/drawings/drawing23.xml" ContentType="application/vnd.openxmlformats-officedocument.drawing+xml"/>
  <Override PartName="/xl/charts/chart199.xml" ContentType="application/vnd.openxmlformats-officedocument.drawingml.chart+xml"/>
  <Override PartName="/xl/drawings/drawing24.xml" ContentType="application/vnd.openxmlformats-officedocument.drawing+xml"/>
  <Override PartName="/xl/comments13.xml" ContentType="application/vnd.openxmlformats-officedocument.spreadsheetml.comments+xml"/>
  <Override PartName="/xl/charts/chart200.xml" ContentType="application/vnd.openxmlformats-officedocument.drawingml.chart+xml"/>
  <Override PartName="/xl/charts/chart201.xml" ContentType="application/vnd.openxmlformats-officedocument.drawingml.chart+xml"/>
  <Override PartName="/xl/drawings/drawing25.xml" ContentType="application/vnd.openxmlformats-officedocument.drawing+xml"/>
  <Override PartName="/xl/charts/chart202.xml" ContentType="application/vnd.openxmlformats-officedocument.drawingml.chart+xml"/>
  <Override PartName="/xl/drawings/drawing26.xml" ContentType="application/vnd.openxmlformats-officedocument.drawing+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drawings/drawing27.xml" ContentType="application/vnd.openxmlformats-officedocument.drawing+xml"/>
  <Override PartName="/xl/charts/chart209.xml" ContentType="application/vnd.openxmlformats-officedocument.drawingml.chart+xml"/>
  <Override PartName="/xl/charts/chart210.xml" ContentType="application/vnd.openxmlformats-officedocument.drawingml.chart+xml"/>
  <Override PartName="/xl/drawings/drawing28.xml" ContentType="application/vnd.openxmlformats-officedocument.drawing+xml"/>
  <Override PartName="/xl/charts/chart211.xml" ContentType="application/vnd.openxmlformats-officedocument.drawingml.chart+xml"/>
  <Override PartName="/xl/drawings/drawing29.xml" ContentType="application/vnd.openxmlformats-officedocument.drawing+xml"/>
  <Override PartName="/xl/comments14.xml" ContentType="application/vnd.openxmlformats-officedocument.spreadsheetml.comments+xml"/>
  <Override PartName="/xl/charts/chart212.xml" ContentType="application/vnd.openxmlformats-officedocument.drawingml.chart+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30.xml" ContentType="application/vnd.openxmlformats-officedocument.drawing+xml"/>
  <Override PartName="/xl/comments19.xml" ContentType="application/vnd.openxmlformats-officedocument.spreadsheetml.comments+xml"/>
  <Override PartName="/xl/charts/chart213.xml" ContentType="application/vnd.openxmlformats-officedocument.drawingml.chart+xml"/>
  <Override PartName="/xl/drawings/drawing31.xml" ContentType="application/vnd.openxmlformats-officedocument.drawingml.chartshapes+xml"/>
  <Override PartName="/xl/charts/chart214.xml" ContentType="application/vnd.openxmlformats-officedocument.drawingml.chart+xml"/>
  <Override PartName="/xl/drawings/drawing32.xml" ContentType="application/vnd.openxmlformats-officedocument.drawingml.chartshapes+xml"/>
  <Override PartName="/xl/charts/chart215.xml" ContentType="application/vnd.openxmlformats-officedocument.drawingml.chart+xml"/>
  <Override PartName="/xl/drawings/drawing33.xml" ContentType="application/vnd.openxmlformats-officedocument.drawingml.chartshapes+xml"/>
  <Override PartName="/xl/charts/chart216.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omments20.xml" ContentType="application/vnd.openxmlformats-officedocument.spreadsheetml.comments+xml"/>
  <Override PartName="/xl/charts/chart217.xml" ContentType="application/vnd.openxmlformats-officedocument.drawingml.chart+xml"/>
  <Override PartName="/xl/comments21.xml" ContentType="application/vnd.openxmlformats-officedocument.spreadsheetml.comments+xml"/>
  <Override PartName="/xl/comments22.xml" ContentType="application/vnd.openxmlformats-officedocument.spreadsheetml.comments+xml"/>
  <Override PartName="/xl/drawings/drawing36.xml" ContentType="application/vnd.openxmlformats-officedocument.drawing+xml"/>
  <Override PartName="/xl/charts/chart218.xml" ContentType="application/vnd.openxmlformats-officedocument.drawingml.chart+xml"/>
  <Override PartName="/xl/drawings/drawing37.xml" ContentType="application/vnd.openxmlformats-officedocument.drawing+xml"/>
  <Override PartName="/xl/charts/chart21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7845" yWindow="120" windowWidth="14760" windowHeight="12900" tabRatio="958" firstSheet="44" activeTab="44"/>
  </bookViews>
  <sheets>
    <sheet name="目次" sheetId="137" r:id="rId1"/>
    <sheet name="資料説明" sheetId="158" r:id="rId2"/>
    <sheet name="動向" sheetId="159" r:id="rId3"/>
    <sheet name="policy" sheetId="153" r:id="rId4"/>
    <sheet name="semester " sheetId="170" r:id="rId5"/>
    <sheet name="TAC履歴" sheetId="146" r:id="rId6"/>
    <sheet name="SAC履歴" sheetId="154" r:id="rId7"/>
    <sheet name="申請・採択件数" sheetId="1" r:id="rId8"/>
    <sheet name="申請・採択夜数" sheetId="4" r:id="rId9"/>
    <sheet name="装置別申請件数推移" sheetId="12" r:id="rId10"/>
    <sheet name="装置別採択件数推移" sheetId="17" r:id="rId11"/>
    <sheet name="装置別採択夜数推移" sheetId="128" r:id="rId12"/>
    <sheet name="装置別応募・採択件数" sheetId="18" r:id="rId13"/>
    <sheet name="装置別応募比率（件数）" sheetId="58" r:id="rId14"/>
    <sheet name="装置別採択比率(件数）" sheetId="70" r:id="rId15"/>
    <sheet name="装置別採択比率（夜数）" sheetId="127" r:id="rId16"/>
    <sheet name="ダウンタイム" sheetId="164" r:id="rId17"/>
    <sheet name="カテゴリ別応募・採択件数" sheetId="97" r:id="rId18"/>
    <sheet name="カテゴリ別応募・採択件数の推移" sheetId="121" r:id="rId19"/>
    <sheet name="カテゴリ別応募・採択夜数の推移" sheetId="98" r:id="rId20"/>
    <sheet name="Intensive応募・採択件数" sheetId="108" r:id="rId21"/>
    <sheet name="Intensive採択課題一覧" sheetId="107" r:id="rId22"/>
    <sheet name="観測所プロジェクト" sheetId="155" r:id="rId23"/>
    <sheet name="戦略枠" sheetId="156" r:id="rId24"/>
    <sheet name="サービス観測" sheetId="114" r:id="rId25"/>
    <sheet name="時間交換履歴" sheetId="174" r:id="rId26"/>
    <sheet name="所属機関種別応募・採択件数の変遷" sheetId="131" r:id="rId27"/>
    <sheet name="所属機関種別応募・採択件数、採択夜数内訳" sheetId="136" r:id="rId28"/>
    <sheet name="所属機関種別観測者数・採択研究者数" sheetId="106" r:id="rId29"/>
    <sheet name="応募・採択研究者（国内・海外）数" sheetId="113" r:id="rId30"/>
    <sheet name="院生の応募・採択割合(件数）" sheetId="168" r:id="rId31"/>
    <sheet name="院生の応募・採択割合(夜数）" sheetId="135" r:id="rId32"/>
    <sheet name="International proposal" sheetId="166" r:id="rId33"/>
    <sheet name="外国人を含む応募・採択件数" sheetId="124" r:id="rId34"/>
    <sheet name="domestic proposal" sheetId="175" r:id="rId35"/>
    <sheet name="外国人観測者数" sheetId="125" r:id="rId36"/>
    <sheet name="観測者所属機関一覧" sheetId="134" r:id="rId37"/>
    <sheet name="採択PI所属機関一覧" sheetId="141" r:id="rId38"/>
    <sheet name="採択PI+CoI所属機関一覧" sheetId="150" r:id="rId39"/>
    <sheet name="応募PI所属機関一覧" sheetId="144" r:id="rId40"/>
    <sheet name="UM開催記録" sheetId="145" r:id="rId41"/>
    <sheet name="follow-upアンケート" sheetId="157" r:id="rId42"/>
    <sheet name="国際共同研究の状況" sheetId="149" r:id="rId43"/>
    <sheet name="論文生産数比較" sheetId="162" r:id="rId44"/>
    <sheet name="装置別査読論文数" sheetId="100" r:id="rId45"/>
    <sheet name="2000年査読論文" sheetId="105" r:id="rId46"/>
    <sheet name="2001年査読論文" sheetId="104" r:id="rId47"/>
    <sheet name="2002年査読論文" sheetId="103" r:id="rId48"/>
    <sheet name="2003年査読論文" sheetId="102" r:id="rId49"/>
    <sheet name="2004年査読論文" sheetId="99" r:id="rId50"/>
    <sheet name="2005年査読論文" sheetId="116" r:id="rId51"/>
    <sheet name="2006年査読論文" sheetId="123" r:id="rId52"/>
    <sheet name="2007年査読論文" sheetId="138" r:id="rId53"/>
    <sheet name="2008年査読論文" sheetId="139" r:id="rId54"/>
    <sheet name="2009年査読論文" sheetId="148" r:id="rId55"/>
    <sheet name="2010年査読論文" sheetId="152" r:id="rId56"/>
    <sheet name="2011年査読論文" sheetId="160" r:id="rId57"/>
    <sheet name="2012年査読論文" sheetId="165" r:id="rId58"/>
    <sheet name="2013年査読論文" sheetId="169" r:id="rId59"/>
    <sheet name="2014年査読論文" sheetId="176" r:id="rId60"/>
    <sheet name="論文著者数･誌別論文数" sheetId="147" r:id="rId61"/>
    <sheet name="論文引用数" sheetId="171" r:id="rId62"/>
    <sheet name="すばる関連学位取得者" sheetId="115" r:id="rId63"/>
    <sheet name="すばる関連修士論文" sheetId="122" r:id="rId64"/>
    <sheet name="国内大学の利用状況201406" sheetId="177" r:id="rId65"/>
  </sheets>
  <definedNames>
    <definedName name="_2011年査読論文" localSheetId="56">'2011年査読論文'!$B$1</definedName>
    <definedName name="_2011年査読論文">'2011年査読論文'!$B$1</definedName>
    <definedName name="_2012年査読論文" localSheetId="57">'2012年査読論文'!$B$1</definedName>
    <definedName name="_2012年査読論文" localSheetId="32">#REF!</definedName>
    <definedName name="_2012年査読論文" localSheetId="4">#REF!</definedName>
    <definedName name="_2012年査読論文" localSheetId="30">#REF!</definedName>
    <definedName name="_2012年査読論文" localSheetId="25">#REF!</definedName>
    <definedName name="_2012年査読論文">#REF!</definedName>
    <definedName name="_xlnm._FilterDatabase" localSheetId="45" hidden="1">'2000年査読論文'!$B$2:$AK$2</definedName>
    <definedName name="_xlnm._FilterDatabase" localSheetId="46" hidden="1">'2001年査読論文'!$B$2:$AK$25</definedName>
    <definedName name="_xlnm._FilterDatabase" localSheetId="47" hidden="1">'2002年査読論文'!$B$2:$AK$2</definedName>
    <definedName name="_xlnm._FilterDatabase" localSheetId="48" hidden="1">'2003年査読論文'!$B$2:$AK$2</definedName>
    <definedName name="_xlnm._FilterDatabase" localSheetId="49" hidden="1">'2004年査読論文'!$B$2:$AK$75</definedName>
    <definedName name="_xlnm._FilterDatabase" localSheetId="50" hidden="1">'2005年査読論文'!$B$2:$AK$70</definedName>
    <definedName name="_xlnm._FilterDatabase" localSheetId="51" hidden="1">'2006年査読論文'!$B$2:$AK$93</definedName>
    <definedName name="_xlnm._FilterDatabase" localSheetId="52" hidden="1">'2007年査読論文'!$A$2:$AK$109</definedName>
    <definedName name="_xlnm._FilterDatabase" localSheetId="53" hidden="1">'2008年査読論文'!$A$2:$CE$112</definedName>
    <definedName name="_xlnm._FilterDatabase" localSheetId="54" hidden="1">'2009年査読論文'!$A$2:$CE$132</definedName>
    <definedName name="_xlnm._FilterDatabase" localSheetId="55" hidden="1">'2010年査読論文'!$B$2:$AK$144</definedName>
    <definedName name="_xlnm._FilterDatabase" localSheetId="56" hidden="1">'2011年査読論文'!$B$2:$AK$2</definedName>
    <definedName name="_xlnm._FilterDatabase" localSheetId="57" hidden="1">'2012年査読論文'!$B$2:$AK$152</definedName>
    <definedName name="_xlnm._FilterDatabase" localSheetId="58" hidden="1">'2013年査読論文'!$B$2:$AK$116</definedName>
    <definedName name="_xlnm._FilterDatabase" localSheetId="59" hidden="1">'2014年査読論文'!$B$2:$AK$60</definedName>
    <definedName name="_xlnm._FilterDatabase" localSheetId="62" hidden="1">すばる関連学位取得者!$A$2:$F$111</definedName>
    <definedName name="_xlnm.Print_Area" localSheetId="17">カテゴリ別応募・採択件数!$A$1:$K$341</definedName>
    <definedName name="_xlnm.Print_Area" localSheetId="16">ダウンタイム!$A$34:$G$75</definedName>
    <definedName name="_xlnm.Print_Area" localSheetId="11">装置別採択夜数推移!$A$1:$N$101</definedName>
  </definedNames>
  <calcPr calcId="145621"/>
</workbook>
</file>

<file path=xl/calcChain.xml><?xml version="1.0" encoding="utf-8"?>
<calcChain xmlns="http://schemas.openxmlformats.org/spreadsheetml/2006/main">
  <c r="AK56" i="148" l="1"/>
  <c r="AK29" i="148"/>
  <c r="AK55" i="148"/>
  <c r="AJ28" i="139"/>
  <c r="AK28" i="139"/>
  <c r="AJ74" i="139"/>
  <c r="AK74" i="139"/>
  <c r="AJ12" i="139"/>
  <c r="AK12" i="139"/>
  <c r="AK78" i="139"/>
  <c r="AJ78" i="139"/>
  <c r="AK100" i="139" l="1"/>
  <c r="AK23" i="139"/>
  <c r="AK72" i="138" l="1"/>
  <c r="AK35" i="138"/>
  <c r="AJ64" i="123" l="1"/>
  <c r="AK64" i="123"/>
  <c r="AJ59" i="123"/>
  <c r="AK59" i="123"/>
  <c r="AJ43" i="123"/>
  <c r="AK43" i="123"/>
  <c r="AJ19" i="123"/>
  <c r="AK19" i="123"/>
  <c r="AJ18" i="116"/>
  <c r="AK18" i="116"/>
  <c r="AJ63" i="116"/>
  <c r="AK63" i="116"/>
  <c r="AJ43" i="116"/>
  <c r="AK43" i="116"/>
  <c r="AJ32" i="99"/>
  <c r="AK32" i="99"/>
  <c r="AJ60" i="99"/>
  <c r="AK60" i="99"/>
  <c r="AJ26" i="99"/>
  <c r="AK26" i="99"/>
  <c r="AJ41" i="102"/>
  <c r="AK41" i="102"/>
  <c r="AK20" i="103"/>
  <c r="AG4" i="134" l="1"/>
  <c r="AG5" i="134"/>
  <c r="AG6" i="134"/>
  <c r="AG7" i="134"/>
  <c r="AG8" i="134"/>
  <c r="AG9" i="134"/>
  <c r="AG10" i="134"/>
  <c r="AG11" i="134"/>
  <c r="AG12" i="134"/>
  <c r="AG13" i="134"/>
  <c r="AG14" i="134"/>
  <c r="AG15" i="134"/>
  <c r="AG16" i="134"/>
  <c r="AG17" i="134"/>
  <c r="AG18" i="134"/>
  <c r="AG19" i="134"/>
  <c r="AG20" i="134"/>
  <c r="AG21" i="134"/>
  <c r="AG22" i="134"/>
  <c r="AG23" i="134"/>
  <c r="AG24" i="134"/>
  <c r="AG25" i="134"/>
  <c r="AG26" i="134"/>
  <c r="AG27" i="134"/>
  <c r="AG28" i="134"/>
  <c r="AG29" i="134"/>
  <c r="AG30" i="134"/>
  <c r="AG31" i="134"/>
  <c r="AG32" i="134"/>
  <c r="AG33" i="134"/>
  <c r="AG34" i="134"/>
  <c r="AG35" i="134"/>
  <c r="AG36" i="134"/>
  <c r="AG37" i="134"/>
  <c r="AG38" i="134"/>
  <c r="AG39" i="134"/>
  <c r="AG40" i="134"/>
  <c r="AG41" i="134"/>
  <c r="AG42" i="134"/>
  <c r="AG43" i="134"/>
  <c r="AG44" i="134"/>
  <c r="AG45" i="134"/>
  <c r="AG46" i="134"/>
  <c r="AG47" i="134"/>
  <c r="AG48" i="134"/>
  <c r="AG49" i="134"/>
  <c r="AG50" i="134"/>
  <c r="AG51" i="134"/>
  <c r="AG52" i="134"/>
  <c r="AG53" i="134"/>
  <c r="AG54" i="134"/>
  <c r="AG55" i="134"/>
  <c r="AG56" i="134"/>
  <c r="AG57" i="134"/>
  <c r="AG58" i="134"/>
  <c r="AG59" i="134"/>
  <c r="AG60" i="134"/>
  <c r="AG61" i="134"/>
  <c r="AG62" i="134"/>
  <c r="AG63" i="134"/>
  <c r="AG64" i="134"/>
  <c r="AG65" i="134"/>
  <c r="AG66" i="134"/>
  <c r="AG67" i="134"/>
  <c r="AG68" i="134"/>
  <c r="AG69" i="134"/>
  <c r="AG70" i="134"/>
  <c r="AG71" i="134"/>
  <c r="AG72" i="134"/>
  <c r="AG73" i="134"/>
  <c r="AG74" i="134"/>
  <c r="AG75" i="134"/>
  <c r="AG76" i="134"/>
  <c r="AG77" i="134"/>
  <c r="AG78" i="134"/>
  <c r="AG79" i="134"/>
  <c r="AG80" i="134"/>
  <c r="AG81" i="134"/>
  <c r="AG82" i="134"/>
  <c r="AG83" i="134"/>
  <c r="AG84" i="134"/>
  <c r="AG85" i="134"/>
  <c r="AG86" i="134"/>
  <c r="AG87" i="134"/>
  <c r="AG88" i="134"/>
  <c r="AG89" i="134"/>
  <c r="AG90" i="134"/>
  <c r="AG91" i="134"/>
  <c r="AG92" i="134"/>
  <c r="AG93" i="134"/>
  <c r="AG94" i="134"/>
  <c r="AG95" i="134"/>
  <c r="AG96" i="134"/>
  <c r="AG97" i="134"/>
  <c r="AG98" i="134"/>
  <c r="AG99" i="134"/>
  <c r="AG100" i="134"/>
  <c r="AG101" i="134"/>
  <c r="AG102" i="134"/>
  <c r="AG103" i="134"/>
  <c r="AG104" i="134"/>
  <c r="AG105" i="134"/>
  <c r="AG106" i="134"/>
  <c r="AG107" i="134"/>
  <c r="AG108" i="134"/>
  <c r="AG109" i="134"/>
  <c r="AG110" i="134"/>
  <c r="AG111" i="134"/>
  <c r="AG112" i="134"/>
  <c r="AG113" i="134"/>
  <c r="AG114" i="134"/>
  <c r="AG115" i="134"/>
  <c r="AG116" i="134"/>
  <c r="AG117" i="134"/>
  <c r="AG118" i="134"/>
  <c r="AG119" i="134"/>
  <c r="AG120" i="134"/>
  <c r="AG121" i="134"/>
  <c r="AG122" i="134"/>
  <c r="AG123" i="134"/>
  <c r="AG124" i="134"/>
  <c r="AG125" i="134"/>
  <c r="AG126" i="134"/>
  <c r="AG127" i="134"/>
  <c r="AG128" i="134"/>
  <c r="AG129" i="134"/>
  <c r="AG130" i="134"/>
  <c r="AG131" i="134"/>
  <c r="AG132" i="134"/>
  <c r="AG133" i="134"/>
  <c r="AG134" i="134"/>
  <c r="AG135" i="134"/>
  <c r="AG136" i="134"/>
  <c r="AG137" i="134"/>
  <c r="AG138" i="134"/>
  <c r="AG139" i="134"/>
  <c r="AG140" i="134"/>
  <c r="AG141" i="134"/>
  <c r="AG142" i="134"/>
  <c r="AG143" i="134"/>
  <c r="AG144" i="134"/>
  <c r="AG145" i="134"/>
  <c r="AG146" i="134"/>
  <c r="AG147" i="134"/>
  <c r="AG148" i="134"/>
  <c r="AG149" i="134"/>
  <c r="AG150" i="134"/>
  <c r="AG151" i="134"/>
  <c r="AG152" i="134"/>
  <c r="AG153" i="134"/>
  <c r="AG154" i="134"/>
  <c r="AG155" i="134"/>
  <c r="AG156" i="134"/>
  <c r="AG157" i="134"/>
  <c r="AG158" i="134"/>
  <c r="AG159" i="134"/>
  <c r="AG160" i="134"/>
  <c r="AG161" i="134"/>
  <c r="AG162" i="134"/>
  <c r="AG163" i="134"/>
  <c r="AG164" i="134"/>
  <c r="AG165" i="134"/>
  <c r="AG166" i="134"/>
  <c r="AG167" i="134"/>
  <c r="AG168" i="134"/>
  <c r="AG169" i="134"/>
  <c r="AG170" i="134"/>
  <c r="AG171" i="134"/>
  <c r="AG172" i="134"/>
  <c r="AG173" i="134"/>
  <c r="AG174" i="134"/>
  <c r="AG175" i="134"/>
  <c r="AG176" i="134"/>
  <c r="AG177" i="134"/>
  <c r="AG178" i="134"/>
  <c r="AG179" i="134"/>
  <c r="AG180" i="134"/>
  <c r="AG181" i="134"/>
  <c r="AG182" i="134"/>
  <c r="AG183" i="134"/>
  <c r="AG184" i="134"/>
  <c r="AG185" i="134"/>
  <c r="AG186" i="134"/>
  <c r="AG187" i="134"/>
  <c r="AG188" i="134"/>
  <c r="AG189" i="134"/>
  <c r="AG190" i="134"/>
  <c r="AG191" i="134"/>
  <c r="AG192" i="134"/>
  <c r="AG193" i="134"/>
  <c r="AG194" i="134"/>
  <c r="AG195" i="134"/>
  <c r="AG196" i="134"/>
  <c r="AG197" i="134"/>
  <c r="AG198" i="134"/>
  <c r="AG199" i="134"/>
  <c r="AG200" i="134"/>
  <c r="AG201" i="134"/>
  <c r="AG202" i="134"/>
  <c r="AG203" i="134"/>
  <c r="AG204" i="134"/>
  <c r="AG205" i="134"/>
  <c r="AG206" i="134"/>
  <c r="AG207" i="134"/>
  <c r="AG208" i="134"/>
  <c r="AG209" i="134"/>
  <c r="AG210" i="134"/>
  <c r="AG211" i="134"/>
  <c r="AG212" i="134"/>
  <c r="AG213" i="134"/>
  <c r="AG214" i="134"/>
  <c r="AG215" i="134"/>
  <c r="AG216" i="134"/>
  <c r="AG217" i="134"/>
  <c r="AG218" i="134"/>
  <c r="AG219" i="134"/>
  <c r="AG220" i="134"/>
  <c r="AG221" i="134"/>
  <c r="AG222" i="134"/>
  <c r="AG223" i="134"/>
  <c r="AG224" i="134"/>
  <c r="AG225" i="134"/>
  <c r="AG226" i="134"/>
  <c r="AG227" i="134"/>
  <c r="AG228" i="134"/>
  <c r="AG229" i="134"/>
  <c r="AG230" i="134"/>
  <c r="AG231" i="134"/>
  <c r="AG232" i="134"/>
  <c r="AG233" i="134"/>
  <c r="AG234" i="134"/>
  <c r="AG235" i="134"/>
  <c r="AG236" i="134"/>
  <c r="AG237" i="134"/>
  <c r="AG238" i="134"/>
  <c r="AG239" i="134"/>
  <c r="AG240" i="134"/>
  <c r="AG241" i="134"/>
  <c r="AG242" i="134"/>
  <c r="AG243" i="134"/>
  <c r="AG244" i="134"/>
  <c r="AG245" i="134"/>
  <c r="AG246" i="134"/>
  <c r="AG247" i="134"/>
  <c r="AG248" i="134"/>
  <c r="AG249" i="134"/>
  <c r="AG250" i="134"/>
  <c r="AG251" i="134"/>
  <c r="AG252" i="134"/>
  <c r="AG253" i="134"/>
  <c r="AG254" i="134"/>
  <c r="AG255" i="134"/>
  <c r="AG256" i="134"/>
  <c r="AG257" i="134"/>
  <c r="AG258" i="134"/>
  <c r="AG259" i="134"/>
  <c r="AG260" i="134"/>
  <c r="AG261" i="134"/>
  <c r="AG262" i="134"/>
  <c r="AG263" i="134"/>
  <c r="AG264" i="134"/>
  <c r="AG265" i="134"/>
  <c r="AG266" i="134"/>
  <c r="AG267" i="134"/>
  <c r="AG268" i="134"/>
  <c r="AG269" i="134"/>
  <c r="AG270" i="134"/>
  <c r="AG271" i="134"/>
  <c r="AG272" i="134"/>
  <c r="AG273" i="134"/>
  <c r="AG274" i="134"/>
  <c r="AG275" i="134"/>
  <c r="AG276" i="134"/>
  <c r="AG277" i="134"/>
  <c r="AG278" i="134"/>
  <c r="AG279" i="134"/>
  <c r="AG280" i="134"/>
  <c r="AG281" i="134"/>
  <c r="AG282" i="134"/>
  <c r="AG283" i="134"/>
  <c r="AG284" i="134"/>
  <c r="AG285" i="134"/>
  <c r="AG286" i="134"/>
  <c r="AG287" i="134"/>
  <c r="AG288" i="134"/>
  <c r="AG289" i="134"/>
  <c r="AG290" i="134"/>
  <c r="AG291" i="134"/>
  <c r="AG292" i="134"/>
  <c r="AG293" i="134"/>
  <c r="AG294" i="134"/>
  <c r="AG295" i="134"/>
  <c r="AG296" i="134"/>
  <c r="AG297" i="134"/>
  <c r="AG298" i="134"/>
  <c r="AG299" i="134"/>
  <c r="AG300" i="134"/>
  <c r="AG301" i="134"/>
  <c r="AG302" i="134"/>
  <c r="AG303" i="134"/>
  <c r="AG304" i="134"/>
  <c r="AG305" i="134"/>
  <c r="AG306" i="134"/>
  <c r="AG307" i="134"/>
  <c r="AG308" i="134"/>
  <c r="AG309" i="134"/>
  <c r="AG310" i="134"/>
  <c r="AG311" i="134"/>
  <c r="AG312" i="134"/>
  <c r="AG313" i="134"/>
  <c r="AG314" i="134"/>
  <c r="AG315" i="134"/>
  <c r="AG316" i="134"/>
  <c r="AG317" i="134"/>
  <c r="AG318" i="134"/>
  <c r="AG319" i="134"/>
  <c r="AG320" i="134"/>
  <c r="AG321" i="134"/>
  <c r="AG322" i="134"/>
  <c r="AG323" i="134"/>
  <c r="AG324" i="134"/>
  <c r="AG325" i="134"/>
  <c r="AG326" i="134"/>
  <c r="AG327" i="134"/>
  <c r="AG328" i="134"/>
  <c r="AG329" i="134"/>
  <c r="AG330" i="134"/>
  <c r="AG331" i="134"/>
  <c r="AG332" i="134"/>
  <c r="AG333" i="134"/>
  <c r="AG334" i="134"/>
  <c r="AG335" i="134"/>
  <c r="AG336" i="134"/>
  <c r="AG337" i="134"/>
  <c r="AG338" i="134"/>
  <c r="AG339" i="134"/>
  <c r="AG340" i="134"/>
  <c r="AG341" i="134"/>
  <c r="AG342" i="134"/>
  <c r="AF345" i="134"/>
  <c r="AF344" i="134"/>
  <c r="AF343" i="134"/>
  <c r="AG3" i="134"/>
  <c r="I31" i="125"/>
  <c r="J30" i="125"/>
  <c r="C31" i="125"/>
  <c r="G30" i="125"/>
  <c r="D31" i="125"/>
  <c r="B47" i="176" l="1"/>
  <c r="X57" i="177"/>
  <c r="Q57" i="177"/>
  <c r="J57" i="177"/>
  <c r="X56" i="177"/>
  <c r="Q56" i="177"/>
  <c r="J56" i="177"/>
  <c r="X55" i="177"/>
  <c r="Q55" i="177"/>
  <c r="J55" i="177"/>
  <c r="X54" i="177"/>
  <c r="X53" i="177"/>
  <c r="Q53" i="177"/>
  <c r="J53" i="177"/>
  <c r="X52" i="177"/>
  <c r="Q52" i="177"/>
  <c r="J52" i="177"/>
  <c r="X51" i="177"/>
  <c r="Q51" i="177"/>
  <c r="J51" i="177"/>
  <c r="X50" i="177"/>
  <c r="Q50" i="177"/>
  <c r="J50" i="177"/>
  <c r="X49" i="177"/>
  <c r="Q49" i="177"/>
  <c r="J49" i="177"/>
  <c r="X48" i="177"/>
  <c r="Q48" i="177"/>
  <c r="J48" i="177"/>
  <c r="X47" i="177"/>
  <c r="Q47" i="177"/>
  <c r="J47" i="177"/>
  <c r="X46" i="177"/>
  <c r="Q46" i="177"/>
  <c r="J46" i="177"/>
  <c r="X45" i="177"/>
  <c r="Q45" i="177"/>
  <c r="J45" i="177"/>
  <c r="X44" i="177"/>
  <c r="Q44" i="177"/>
  <c r="J44" i="177"/>
  <c r="X43" i="177"/>
  <c r="Q43" i="177"/>
  <c r="J43" i="177"/>
  <c r="X42" i="177"/>
  <c r="Q42" i="177"/>
  <c r="J42" i="177"/>
  <c r="X41" i="177"/>
  <c r="Q41" i="177"/>
  <c r="J41" i="177"/>
  <c r="X40" i="177"/>
  <c r="Q40" i="177"/>
  <c r="J40" i="177"/>
  <c r="X39" i="177"/>
  <c r="Q39" i="177"/>
  <c r="J39" i="177"/>
  <c r="X38" i="177"/>
  <c r="Q38" i="177"/>
  <c r="J38" i="177"/>
  <c r="X37" i="177"/>
  <c r="Q37" i="177"/>
  <c r="J37" i="177"/>
  <c r="X36" i="177"/>
  <c r="Q36" i="177"/>
  <c r="J36" i="177"/>
  <c r="X35" i="177"/>
  <c r="Q35" i="177"/>
  <c r="J35" i="177"/>
  <c r="X34" i="177"/>
  <c r="Q34" i="177"/>
  <c r="J34" i="177"/>
  <c r="X33" i="177"/>
  <c r="Q33" i="177"/>
  <c r="J33" i="177"/>
  <c r="X32" i="177"/>
  <c r="Q32" i="177"/>
  <c r="J32" i="177"/>
  <c r="X31" i="177"/>
  <c r="Q31" i="177"/>
  <c r="J31" i="177"/>
  <c r="X30" i="177"/>
  <c r="Q30" i="177"/>
  <c r="J30" i="177"/>
  <c r="X29" i="177"/>
  <c r="X28" i="177"/>
  <c r="Q28" i="177"/>
  <c r="J28" i="177"/>
  <c r="X27" i="177"/>
  <c r="X26" i="177"/>
  <c r="Q26" i="177"/>
  <c r="J26" i="177"/>
  <c r="X25" i="177"/>
  <c r="Q25" i="177"/>
  <c r="J25" i="177"/>
  <c r="X24" i="177"/>
  <c r="Q24" i="177"/>
  <c r="J24" i="177"/>
  <c r="X23" i="177"/>
  <c r="X22" i="177"/>
  <c r="Q22" i="177"/>
  <c r="J22" i="177"/>
  <c r="X21" i="177"/>
  <c r="Q21" i="177"/>
  <c r="J21" i="177"/>
  <c r="X20" i="177"/>
  <c r="Q20" i="177"/>
  <c r="J20" i="177"/>
  <c r="X19" i="177"/>
  <c r="Q19" i="177"/>
  <c r="J19" i="177"/>
  <c r="X18" i="177"/>
  <c r="Q18" i="177"/>
  <c r="J18" i="177"/>
  <c r="X17" i="177"/>
  <c r="Q17" i="177"/>
  <c r="J17" i="177"/>
  <c r="X16" i="177"/>
  <c r="X15" i="177"/>
  <c r="Q15" i="177"/>
  <c r="J15" i="177"/>
  <c r="X14" i="177"/>
  <c r="Q14" i="177"/>
  <c r="J14" i="177"/>
  <c r="X13" i="177"/>
  <c r="Q13" i="177"/>
  <c r="J13" i="177"/>
  <c r="X12" i="177"/>
  <c r="Q12" i="177"/>
  <c r="J12" i="177"/>
  <c r="X11" i="177"/>
  <c r="Q11" i="177"/>
  <c r="J11" i="177"/>
  <c r="X10" i="177"/>
  <c r="Q10" i="177"/>
  <c r="J10" i="177"/>
  <c r="X9" i="177"/>
  <c r="X8" i="177"/>
  <c r="Q8" i="177"/>
  <c r="J8" i="177"/>
  <c r="X7" i="177"/>
  <c r="Q7" i="177"/>
  <c r="J7" i="177"/>
  <c r="X6" i="177"/>
  <c r="Q6" i="177"/>
  <c r="J6" i="177"/>
  <c r="X5" i="177"/>
  <c r="Q5" i="177"/>
  <c r="J5" i="177"/>
  <c r="X4" i="177"/>
  <c r="Q4" i="177"/>
  <c r="J4" i="177"/>
  <c r="AM101" i="169"/>
  <c r="AN101" i="169"/>
  <c r="AO101" i="169"/>
  <c r="AP101" i="169"/>
  <c r="AQ101" i="169"/>
  <c r="AR101" i="169"/>
  <c r="AS101" i="169"/>
  <c r="AT101" i="169"/>
  <c r="AU101" i="169"/>
  <c r="AV101" i="169"/>
  <c r="AW101" i="169"/>
  <c r="AX101" i="169"/>
  <c r="AY101" i="169"/>
  <c r="AZ101" i="169"/>
  <c r="BA101" i="169"/>
  <c r="BB101" i="169"/>
  <c r="BC101" i="169"/>
  <c r="BD101" i="169"/>
  <c r="BE101" i="169"/>
  <c r="BF101" i="169"/>
  <c r="BG101" i="169"/>
  <c r="BH101" i="169"/>
  <c r="BI101" i="169"/>
  <c r="BJ101" i="169"/>
  <c r="BK101" i="169"/>
  <c r="BL101" i="169"/>
  <c r="BM101" i="169"/>
  <c r="BN101" i="169"/>
  <c r="BO101" i="169"/>
  <c r="BP101" i="169"/>
  <c r="BQ101" i="169"/>
  <c r="BR101" i="169"/>
  <c r="BS101" i="169"/>
  <c r="BT101" i="169"/>
  <c r="BU101" i="169"/>
  <c r="BV101" i="169"/>
  <c r="BW101" i="169"/>
  <c r="BX101" i="169"/>
  <c r="BY101" i="169"/>
  <c r="BZ101" i="169"/>
  <c r="CA101" i="169"/>
  <c r="CB101" i="169"/>
  <c r="CC101" i="169"/>
  <c r="CD101" i="169"/>
  <c r="CE101" i="169"/>
  <c r="AL101" i="169"/>
  <c r="AM153" i="165"/>
  <c r="AN153" i="165"/>
  <c r="AO153" i="165"/>
  <c r="AP153" i="165"/>
  <c r="AQ153" i="165"/>
  <c r="AR153" i="165"/>
  <c r="AS153" i="165"/>
  <c r="AT153" i="165"/>
  <c r="AU153" i="165"/>
  <c r="AV153" i="165"/>
  <c r="AW153" i="165"/>
  <c r="AX153" i="165"/>
  <c r="AY153" i="165"/>
  <c r="AZ153" i="165"/>
  <c r="BA153" i="165"/>
  <c r="BB153" i="165"/>
  <c r="BC153" i="165"/>
  <c r="BD153" i="165"/>
  <c r="BE153" i="165"/>
  <c r="BF153" i="165"/>
  <c r="BG153" i="165"/>
  <c r="BH153" i="165"/>
  <c r="BI153" i="165"/>
  <c r="BJ153" i="165"/>
  <c r="BK153" i="165"/>
  <c r="BL153" i="165"/>
  <c r="BM153" i="165"/>
  <c r="BN153" i="165"/>
  <c r="BO153" i="165"/>
  <c r="BP153" i="165"/>
  <c r="BQ153" i="165"/>
  <c r="BR153" i="165"/>
  <c r="BS153" i="165"/>
  <c r="BT153" i="165"/>
  <c r="BU153" i="165"/>
  <c r="BV153" i="165"/>
  <c r="BW153" i="165"/>
  <c r="BX153" i="165"/>
  <c r="BY153" i="165"/>
  <c r="BZ153" i="165"/>
  <c r="CA153" i="165"/>
  <c r="CB153" i="165"/>
  <c r="CC153" i="165"/>
  <c r="CD153" i="165"/>
  <c r="CE153" i="165"/>
  <c r="AL153" i="165"/>
  <c r="AM129" i="160"/>
  <c r="AN129" i="160"/>
  <c r="AO129" i="160"/>
  <c r="AP129" i="160"/>
  <c r="AQ129" i="160"/>
  <c r="AR129" i="160"/>
  <c r="AS129" i="160"/>
  <c r="AT129" i="160"/>
  <c r="AU129" i="160"/>
  <c r="AV129" i="160"/>
  <c r="AW129" i="160"/>
  <c r="AX129" i="160"/>
  <c r="AY129" i="160"/>
  <c r="AZ129" i="160"/>
  <c r="BA129" i="160"/>
  <c r="BB129" i="160"/>
  <c r="BC129" i="160"/>
  <c r="BD129" i="160"/>
  <c r="BE129" i="160"/>
  <c r="BF129" i="160"/>
  <c r="BG129" i="160"/>
  <c r="BH129" i="160"/>
  <c r="BI129" i="160"/>
  <c r="BJ129" i="160"/>
  <c r="BK129" i="160"/>
  <c r="BL129" i="160"/>
  <c r="BM129" i="160"/>
  <c r="BN129" i="160"/>
  <c r="BO129" i="160"/>
  <c r="BP129" i="160"/>
  <c r="BQ129" i="160"/>
  <c r="BR129" i="160"/>
  <c r="BS129" i="160"/>
  <c r="BT129" i="160"/>
  <c r="BU129" i="160"/>
  <c r="BV129" i="160"/>
  <c r="BW129" i="160"/>
  <c r="BX129" i="160"/>
  <c r="BY129" i="160"/>
  <c r="BZ129" i="160"/>
  <c r="CA129" i="160"/>
  <c r="CB129" i="160"/>
  <c r="CC129" i="160"/>
  <c r="CD129" i="160"/>
  <c r="CE129" i="160"/>
  <c r="AL129" i="160"/>
  <c r="AM132" i="152"/>
  <c r="AN132" i="152"/>
  <c r="AO132" i="152"/>
  <c r="AP132" i="152"/>
  <c r="AQ132" i="152"/>
  <c r="AR132" i="152"/>
  <c r="AS132" i="152"/>
  <c r="AT132" i="152"/>
  <c r="AU132" i="152"/>
  <c r="AV132" i="152"/>
  <c r="AW132" i="152"/>
  <c r="AX132" i="152"/>
  <c r="AY132" i="152"/>
  <c r="AZ132" i="152"/>
  <c r="BA132" i="152"/>
  <c r="BB132" i="152"/>
  <c r="BC132" i="152"/>
  <c r="BD132" i="152"/>
  <c r="BE132" i="152"/>
  <c r="BF132" i="152"/>
  <c r="BG132" i="152"/>
  <c r="BH132" i="152"/>
  <c r="BI132" i="152"/>
  <c r="BJ132" i="152"/>
  <c r="BK132" i="152"/>
  <c r="BL132" i="152"/>
  <c r="BM132" i="152"/>
  <c r="BN132" i="152"/>
  <c r="BO132" i="152"/>
  <c r="BP132" i="152"/>
  <c r="BQ132" i="152"/>
  <c r="BR132" i="152"/>
  <c r="BS132" i="152"/>
  <c r="BT132" i="152"/>
  <c r="BU132" i="152"/>
  <c r="BV132" i="152"/>
  <c r="BW132" i="152"/>
  <c r="BX132" i="152"/>
  <c r="BY132" i="152"/>
  <c r="BZ132" i="152"/>
  <c r="CA132" i="152"/>
  <c r="CB132" i="152"/>
  <c r="CC132" i="152"/>
  <c r="CD132" i="152"/>
  <c r="CE132" i="152"/>
  <c r="AL132" i="152"/>
  <c r="AM121" i="148"/>
  <c r="AN121" i="148"/>
  <c r="AO121" i="148"/>
  <c r="AP121" i="148"/>
  <c r="AQ121" i="148"/>
  <c r="AR121" i="148"/>
  <c r="AS121" i="148"/>
  <c r="AT121" i="148"/>
  <c r="AU121" i="148"/>
  <c r="AV121" i="148"/>
  <c r="AW121" i="148"/>
  <c r="AX121" i="148"/>
  <c r="AY121" i="148"/>
  <c r="AZ121" i="148"/>
  <c r="BA121" i="148"/>
  <c r="BB121" i="148"/>
  <c r="BC121" i="148"/>
  <c r="BD121" i="148"/>
  <c r="BE121" i="148"/>
  <c r="BF121" i="148"/>
  <c r="BG121" i="148"/>
  <c r="BH121" i="148"/>
  <c r="BI121" i="148"/>
  <c r="BJ121" i="148"/>
  <c r="BK121" i="148"/>
  <c r="BL121" i="148"/>
  <c r="BM121" i="148"/>
  <c r="BN121" i="148"/>
  <c r="BO121" i="148"/>
  <c r="BP121" i="148"/>
  <c r="BQ121" i="148"/>
  <c r="BR121" i="148"/>
  <c r="BS121" i="148"/>
  <c r="BT121" i="148"/>
  <c r="BU121" i="148"/>
  <c r="BV121" i="148"/>
  <c r="BW121" i="148"/>
  <c r="BX121" i="148"/>
  <c r="BY121" i="148"/>
  <c r="BZ121" i="148"/>
  <c r="CA121" i="148"/>
  <c r="CB121" i="148"/>
  <c r="CC121" i="148"/>
  <c r="CD121" i="148"/>
  <c r="CE121" i="148"/>
  <c r="AL121" i="148"/>
  <c r="AM106" i="139"/>
  <c r="AN106" i="139"/>
  <c r="AO106" i="139"/>
  <c r="AP106" i="139"/>
  <c r="AQ106" i="139"/>
  <c r="AR106" i="139"/>
  <c r="AS106" i="139"/>
  <c r="AT106" i="139"/>
  <c r="AU106" i="139"/>
  <c r="AV106" i="139"/>
  <c r="AW106" i="139"/>
  <c r="AX106" i="139"/>
  <c r="AY106" i="139"/>
  <c r="AZ106" i="139"/>
  <c r="BA106" i="139"/>
  <c r="BB106" i="139"/>
  <c r="BC106" i="139"/>
  <c r="BD106" i="139"/>
  <c r="BE106" i="139"/>
  <c r="BF106" i="139"/>
  <c r="BG106" i="139"/>
  <c r="BH106" i="139"/>
  <c r="BI106" i="139"/>
  <c r="BJ106" i="139"/>
  <c r="BK106" i="139"/>
  <c r="BL106" i="139"/>
  <c r="BM106" i="139"/>
  <c r="BN106" i="139"/>
  <c r="BO106" i="139"/>
  <c r="BP106" i="139"/>
  <c r="BQ106" i="139"/>
  <c r="BR106" i="139"/>
  <c r="BS106" i="139"/>
  <c r="BT106" i="139"/>
  <c r="BU106" i="139"/>
  <c r="BV106" i="139"/>
  <c r="BW106" i="139"/>
  <c r="BX106" i="139"/>
  <c r="BY106" i="139"/>
  <c r="BZ106" i="139"/>
  <c r="CA106" i="139"/>
  <c r="CB106" i="139"/>
  <c r="CC106" i="139"/>
  <c r="CD106" i="139"/>
  <c r="CE106" i="139"/>
  <c r="AL106" i="139"/>
  <c r="AF334" i="141"/>
  <c r="AF333" i="141"/>
  <c r="AF332" i="141"/>
  <c r="AG271" i="141"/>
  <c r="AG254" i="141"/>
  <c r="AG123" i="141"/>
  <c r="AG66" i="141"/>
  <c r="AG62" i="141"/>
  <c r="AG55" i="141"/>
  <c r="AG44" i="141"/>
  <c r="AG40" i="141"/>
  <c r="AG39" i="141"/>
  <c r="AG38" i="141"/>
  <c r="AG34" i="141"/>
  <c r="AG29" i="141"/>
  <c r="AG4" i="141"/>
  <c r="AG3" i="141"/>
  <c r="AF341" i="144"/>
  <c r="AF340" i="144"/>
  <c r="AF339" i="144"/>
  <c r="AG283" i="144"/>
  <c r="AG275" i="144"/>
  <c r="AG262" i="144"/>
  <c r="AG256" i="144"/>
  <c r="AG240" i="144"/>
  <c r="AG235" i="144"/>
  <c r="AG125" i="144"/>
  <c r="AG117" i="144"/>
  <c r="AG111" i="144"/>
  <c r="AG67" i="144"/>
  <c r="AG63" i="144"/>
  <c r="AG55" i="144"/>
  <c r="AG44" i="144"/>
  <c r="AG42" i="144"/>
  <c r="AG40" i="144"/>
  <c r="AG39" i="144"/>
  <c r="AG38" i="144"/>
  <c r="AG34" i="144"/>
  <c r="AG29" i="144"/>
  <c r="AG22" i="144"/>
  <c r="AG9" i="144"/>
  <c r="AG4" i="144"/>
  <c r="AG3" i="144"/>
  <c r="D31" i="175"/>
  <c r="G62" i="124"/>
  <c r="D62" i="124"/>
  <c r="AE130" i="166"/>
  <c r="AE131" i="166"/>
  <c r="AE132" i="166"/>
  <c r="AE133" i="166"/>
  <c r="AE134" i="166"/>
  <c r="AE135" i="166"/>
  <c r="AE136" i="166"/>
  <c r="AE137" i="166"/>
  <c r="AE138" i="166"/>
  <c r="AE139" i="166"/>
  <c r="AE140" i="166"/>
  <c r="AE141" i="166"/>
  <c r="AE142" i="166"/>
  <c r="AE143" i="166"/>
  <c r="AE144" i="166"/>
  <c r="AE145" i="166"/>
  <c r="AE146" i="166"/>
  <c r="AE147" i="166"/>
  <c r="AE148" i="166"/>
  <c r="AE149" i="166"/>
  <c r="AE150" i="166"/>
  <c r="AE151" i="166"/>
  <c r="AE152" i="166"/>
  <c r="AE153" i="166"/>
  <c r="AE154" i="166"/>
  <c r="AD155" i="166"/>
  <c r="AE129" i="166"/>
  <c r="AD125" i="166"/>
  <c r="AE97" i="166"/>
  <c r="AE98" i="166"/>
  <c r="AE99" i="166"/>
  <c r="AE100" i="166"/>
  <c r="AE101" i="166"/>
  <c r="AE102" i="166"/>
  <c r="AE103" i="166"/>
  <c r="AE104" i="166"/>
  <c r="AE105" i="166"/>
  <c r="AE106" i="166"/>
  <c r="AE107" i="166"/>
  <c r="AE108" i="166"/>
  <c r="AE109" i="166"/>
  <c r="AE110" i="166"/>
  <c r="AE111" i="166"/>
  <c r="AE112" i="166"/>
  <c r="AE113" i="166"/>
  <c r="AE114" i="166"/>
  <c r="AE115" i="166"/>
  <c r="AE116" i="166"/>
  <c r="AE117" i="166"/>
  <c r="AE118" i="166"/>
  <c r="AE119" i="166"/>
  <c r="AE120" i="166"/>
  <c r="AE121" i="166"/>
  <c r="AE122" i="166"/>
  <c r="AE123" i="166"/>
  <c r="AE124" i="166"/>
  <c r="AE96" i="166"/>
  <c r="M68" i="166"/>
  <c r="J68" i="166"/>
  <c r="G68" i="166"/>
  <c r="D68" i="166"/>
  <c r="E3" i="166"/>
  <c r="E4" i="166"/>
  <c r="E5" i="166"/>
  <c r="E6" i="166"/>
  <c r="E7" i="166"/>
  <c r="E8" i="166"/>
  <c r="E9" i="166"/>
  <c r="E10" i="166"/>
  <c r="E11" i="166"/>
  <c r="E12" i="166"/>
  <c r="E13" i="166"/>
  <c r="E14" i="166"/>
  <c r="E15" i="166"/>
  <c r="E16" i="166"/>
  <c r="E17" i="166"/>
  <c r="E18" i="166"/>
  <c r="E19" i="166"/>
  <c r="E20" i="166"/>
  <c r="E21" i="166"/>
  <c r="E22" i="166"/>
  <c r="E23" i="166"/>
  <c r="E24" i="166"/>
  <c r="E25" i="166"/>
  <c r="E26" i="166"/>
  <c r="E27" i="166"/>
  <c r="E28" i="166"/>
  <c r="E29" i="166"/>
  <c r="E30" i="166"/>
  <c r="E31" i="166"/>
  <c r="E32" i="166"/>
  <c r="I3" i="166"/>
  <c r="I4" i="166"/>
  <c r="I5" i="166"/>
  <c r="I6" i="166"/>
  <c r="I7" i="166"/>
  <c r="I8" i="166"/>
  <c r="I9" i="166"/>
  <c r="I10" i="166"/>
  <c r="I11" i="166"/>
  <c r="I12" i="166"/>
  <c r="I13" i="166"/>
  <c r="I14" i="166"/>
  <c r="I15" i="166"/>
  <c r="I16" i="166"/>
  <c r="I17" i="166"/>
  <c r="I18" i="166"/>
  <c r="I19" i="166"/>
  <c r="I20" i="166"/>
  <c r="I21" i="166"/>
  <c r="I22" i="166"/>
  <c r="I23" i="166"/>
  <c r="I24" i="166"/>
  <c r="I25" i="166"/>
  <c r="I26" i="166"/>
  <c r="I27" i="166"/>
  <c r="I28" i="166"/>
  <c r="I29" i="166"/>
  <c r="I30" i="166"/>
  <c r="I31" i="166"/>
  <c r="I32" i="166"/>
  <c r="L40" i="166"/>
  <c r="M3" i="166"/>
  <c r="L41" i="166"/>
  <c r="M4" i="166"/>
  <c r="L42" i="166"/>
  <c r="M5" i="166"/>
  <c r="L43" i="166"/>
  <c r="M6" i="166"/>
  <c r="L44" i="166"/>
  <c r="M7" i="166"/>
  <c r="L45" i="166"/>
  <c r="M8" i="166"/>
  <c r="L46" i="166"/>
  <c r="M9" i="166"/>
  <c r="L47" i="166"/>
  <c r="M10" i="166"/>
  <c r="L48" i="166"/>
  <c r="M11" i="166"/>
  <c r="L49" i="166"/>
  <c r="M12" i="166"/>
  <c r="L50" i="166"/>
  <c r="M13" i="166"/>
  <c r="L51" i="166"/>
  <c r="M14" i="166"/>
  <c r="L52" i="166"/>
  <c r="M15" i="166"/>
  <c r="L53" i="166"/>
  <c r="M16" i="166"/>
  <c r="L54" i="166"/>
  <c r="M17" i="166"/>
  <c r="L55" i="166"/>
  <c r="M18" i="166"/>
  <c r="L56" i="166"/>
  <c r="M19" i="166"/>
  <c r="L57" i="166"/>
  <c r="M20" i="166"/>
  <c r="L58" i="166"/>
  <c r="M21" i="166"/>
  <c r="L59" i="166"/>
  <c r="M22" i="166"/>
  <c r="L60" i="166"/>
  <c r="M23" i="166"/>
  <c r="M32" i="166"/>
  <c r="L32" i="166"/>
  <c r="F40" i="166"/>
  <c r="K3" i="166"/>
  <c r="F41" i="166"/>
  <c r="K4" i="166"/>
  <c r="F42" i="166"/>
  <c r="K5" i="166"/>
  <c r="F43" i="166"/>
  <c r="K6" i="166"/>
  <c r="F44" i="166"/>
  <c r="K7" i="166"/>
  <c r="F45" i="166"/>
  <c r="K8" i="166"/>
  <c r="F46" i="166"/>
  <c r="K9" i="166"/>
  <c r="F47" i="166"/>
  <c r="K10" i="166"/>
  <c r="F48" i="166"/>
  <c r="K11" i="166"/>
  <c r="F49" i="166"/>
  <c r="K12" i="166"/>
  <c r="F50" i="166"/>
  <c r="K13" i="166"/>
  <c r="F51" i="166"/>
  <c r="K14" i="166"/>
  <c r="F52" i="166"/>
  <c r="K15" i="166"/>
  <c r="F53" i="166"/>
  <c r="K16" i="166"/>
  <c r="F54" i="166"/>
  <c r="K17" i="166"/>
  <c r="F55" i="166"/>
  <c r="K18" i="166"/>
  <c r="F56" i="166"/>
  <c r="K19" i="166"/>
  <c r="F57" i="166"/>
  <c r="K20" i="166"/>
  <c r="F58" i="166"/>
  <c r="K21" i="166"/>
  <c r="F59" i="166"/>
  <c r="K22" i="166"/>
  <c r="F60" i="166"/>
  <c r="K23" i="166"/>
  <c r="K32" i="166"/>
  <c r="J32" i="166"/>
  <c r="H3" i="166"/>
  <c r="H4" i="166"/>
  <c r="H5" i="166"/>
  <c r="H6" i="166"/>
  <c r="H7" i="166"/>
  <c r="H8" i="166"/>
  <c r="H9" i="166"/>
  <c r="H10" i="166"/>
  <c r="H11" i="166"/>
  <c r="H12" i="166"/>
  <c r="H13" i="166"/>
  <c r="H14" i="166"/>
  <c r="H15" i="166"/>
  <c r="H16" i="166"/>
  <c r="H17" i="166"/>
  <c r="H18" i="166"/>
  <c r="H19" i="166"/>
  <c r="H20" i="166"/>
  <c r="H21" i="166"/>
  <c r="H22" i="166"/>
  <c r="H23" i="166"/>
  <c r="H24" i="166"/>
  <c r="H32" i="166"/>
  <c r="G32" i="166"/>
  <c r="F32" i="166"/>
  <c r="D3" i="166"/>
  <c r="D4" i="166"/>
  <c r="D5" i="166"/>
  <c r="D6" i="166"/>
  <c r="D7" i="166"/>
  <c r="D8" i="166"/>
  <c r="D9" i="166"/>
  <c r="D10" i="166"/>
  <c r="D11" i="166"/>
  <c r="D12" i="166"/>
  <c r="D13" i="166"/>
  <c r="D14" i="166"/>
  <c r="D15" i="166"/>
  <c r="D16" i="166"/>
  <c r="D17" i="166"/>
  <c r="D18" i="166"/>
  <c r="D19" i="166"/>
  <c r="D20" i="166"/>
  <c r="D21" i="166"/>
  <c r="D22" i="166"/>
  <c r="D23" i="166"/>
  <c r="D24" i="166"/>
  <c r="D32" i="166"/>
  <c r="C32" i="166"/>
  <c r="B32" i="166"/>
  <c r="I33" i="135"/>
  <c r="I32" i="135"/>
  <c r="G32" i="135"/>
  <c r="F32" i="135"/>
  <c r="H32" i="135"/>
  <c r="H33" i="135"/>
  <c r="I33" i="168"/>
  <c r="H33" i="168"/>
  <c r="I32" i="168"/>
  <c r="H32" i="168"/>
  <c r="G32" i="168"/>
  <c r="F32" i="168"/>
  <c r="E33" i="113"/>
  <c r="G32" i="113"/>
  <c r="G33" i="113"/>
  <c r="F33" i="113"/>
  <c r="C33" i="113"/>
  <c r="D32" i="113"/>
  <c r="D33" i="113"/>
  <c r="B33" i="113"/>
  <c r="J216" i="136"/>
  <c r="J94" i="136"/>
  <c r="J32" i="136"/>
  <c r="I96" i="131"/>
  <c r="J32" i="131"/>
  <c r="G105" i="114"/>
  <c r="G91" i="121"/>
  <c r="G95" i="98"/>
  <c r="G60" i="97"/>
  <c r="G59" i="97"/>
  <c r="P31" i="127"/>
  <c r="O32" i="127"/>
  <c r="C32" i="127"/>
  <c r="D32" i="127"/>
  <c r="E32" i="127"/>
  <c r="F32" i="127"/>
  <c r="G32" i="127"/>
  <c r="H32" i="127"/>
  <c r="I32" i="127"/>
  <c r="J32" i="127"/>
  <c r="K32" i="127"/>
  <c r="L32" i="127"/>
  <c r="M32" i="127"/>
  <c r="N32" i="127"/>
  <c r="B32" i="127"/>
  <c r="Q31" i="128"/>
  <c r="O31" i="128"/>
  <c r="D32" i="4"/>
  <c r="E32" i="4"/>
  <c r="D32" i="1"/>
  <c r="E32" i="1"/>
  <c r="AG84" i="150"/>
  <c r="B4" i="176"/>
  <c r="B5" i="176"/>
  <c r="B7" i="176"/>
  <c r="B8" i="176"/>
  <c r="B10" i="176"/>
  <c r="B14" i="176"/>
  <c r="B15" i="176"/>
  <c r="B16" i="176"/>
  <c r="B17" i="176"/>
  <c r="B18" i="176"/>
  <c r="B19" i="176"/>
  <c r="B20" i="176"/>
  <c r="B21" i="176"/>
  <c r="B22" i="176"/>
  <c r="B25" i="176"/>
  <c r="B26" i="176"/>
  <c r="B27" i="176"/>
  <c r="B28" i="176"/>
  <c r="B36" i="176"/>
  <c r="B40" i="176"/>
  <c r="B41" i="176"/>
  <c r="B45" i="176"/>
  <c r="B48" i="176"/>
  <c r="B49" i="176"/>
  <c r="B50" i="176"/>
  <c r="B51" i="176"/>
  <c r="B53" i="176"/>
  <c r="B55" i="176"/>
  <c r="B56" i="176"/>
  <c r="B58" i="176"/>
  <c r="B59" i="176"/>
  <c r="B60" i="176"/>
  <c r="B4" i="169"/>
  <c r="B5" i="169"/>
  <c r="B6" i="169"/>
  <c r="B7" i="169"/>
  <c r="B8" i="169"/>
  <c r="B9" i="169"/>
  <c r="B10" i="169"/>
  <c r="B11" i="169"/>
  <c r="B12" i="169"/>
  <c r="B13" i="169"/>
  <c r="B14" i="169"/>
  <c r="B15" i="169"/>
  <c r="B16" i="169"/>
  <c r="B17" i="169"/>
  <c r="B18" i="169"/>
  <c r="B19" i="169"/>
  <c r="B20" i="169"/>
  <c r="B21" i="169"/>
  <c r="B22" i="169"/>
  <c r="B23" i="169"/>
  <c r="B24" i="169"/>
  <c r="B25" i="169"/>
  <c r="B26" i="169"/>
  <c r="B27" i="169"/>
  <c r="B28" i="169"/>
  <c r="B29" i="169"/>
  <c r="B30" i="169"/>
  <c r="B31" i="169"/>
  <c r="B32" i="169"/>
  <c r="B33" i="169"/>
  <c r="B34" i="169"/>
  <c r="B35" i="169"/>
  <c r="B36" i="169"/>
  <c r="B37" i="169"/>
  <c r="B38" i="169"/>
  <c r="B39" i="169"/>
  <c r="B40" i="169"/>
  <c r="B41" i="169"/>
  <c r="B42" i="169"/>
  <c r="B43" i="169"/>
  <c r="B44" i="169"/>
  <c r="B45" i="169"/>
  <c r="B46" i="169"/>
  <c r="B47" i="169"/>
  <c r="B48" i="169"/>
  <c r="B49" i="169"/>
  <c r="B50" i="169"/>
  <c r="B51" i="169"/>
  <c r="B52" i="169"/>
  <c r="B53" i="169"/>
  <c r="B54" i="169"/>
  <c r="B55" i="169"/>
  <c r="B56" i="169"/>
  <c r="B57" i="169"/>
  <c r="B58" i="169"/>
  <c r="B59" i="169"/>
  <c r="B60" i="169"/>
  <c r="B61" i="169"/>
  <c r="B62" i="169"/>
  <c r="B63" i="169"/>
  <c r="B64" i="169"/>
  <c r="B65" i="169"/>
  <c r="B66" i="169"/>
  <c r="B67" i="169"/>
  <c r="B68" i="169"/>
  <c r="B69" i="169"/>
  <c r="B70" i="169"/>
  <c r="B71" i="169"/>
  <c r="B72" i="169"/>
  <c r="B73" i="169"/>
  <c r="B74" i="169"/>
  <c r="B75" i="169"/>
  <c r="B76" i="169"/>
  <c r="B77" i="169"/>
  <c r="B78" i="169"/>
  <c r="B79" i="169"/>
  <c r="B80" i="169"/>
  <c r="B81" i="169"/>
  <c r="B82" i="169"/>
  <c r="B83" i="169"/>
  <c r="B84" i="169"/>
  <c r="B85" i="169"/>
  <c r="B86" i="169"/>
  <c r="B87" i="169"/>
  <c r="B88" i="169"/>
  <c r="B89" i="169"/>
  <c r="B90" i="169"/>
  <c r="B91" i="169"/>
  <c r="B92" i="169"/>
  <c r="B93" i="169"/>
  <c r="B94" i="169"/>
  <c r="B95" i="169"/>
  <c r="B96" i="169"/>
  <c r="B97" i="169"/>
  <c r="B98" i="169"/>
  <c r="B99" i="169"/>
  <c r="B100" i="169"/>
  <c r="AK94" i="169"/>
  <c r="AK12" i="169"/>
  <c r="AE345" i="134"/>
  <c r="AE344" i="134"/>
  <c r="AE343" i="134"/>
  <c r="J29" i="125"/>
  <c r="G29" i="125"/>
  <c r="J30" i="106"/>
  <c r="A103" i="115"/>
  <c r="A104" i="115"/>
  <c r="A105" i="115"/>
  <c r="A106" i="115"/>
  <c r="A107" i="115"/>
  <c r="A108" i="115"/>
  <c r="A109" i="115"/>
  <c r="A110" i="115"/>
  <c r="A108" i="122"/>
  <c r="A104" i="122"/>
  <c r="A105" i="122"/>
  <c r="A106" i="122"/>
  <c r="A107" i="122"/>
  <c r="A103" i="122"/>
  <c r="A102" i="122"/>
  <c r="A102" i="115"/>
  <c r="A100" i="115"/>
  <c r="A101" i="115"/>
  <c r="A97" i="122"/>
  <c r="A98" i="122"/>
  <c r="A99" i="122"/>
  <c r="A100" i="122"/>
  <c r="A101" i="122"/>
  <c r="C132" i="115"/>
  <c r="O56" i="174"/>
  <c r="N56" i="174"/>
  <c r="J56" i="174"/>
  <c r="I56" i="174"/>
  <c r="H56" i="174"/>
  <c r="G56" i="174"/>
  <c r="D56" i="174"/>
  <c r="C56" i="174"/>
  <c r="K84" i="100"/>
  <c r="J84" i="100"/>
  <c r="E84" i="100" s="1"/>
  <c r="I84" i="100"/>
  <c r="H84" i="100"/>
  <c r="G84" i="100"/>
  <c r="F84" i="100"/>
  <c r="D84" i="100"/>
  <c r="C84" i="100"/>
  <c r="B84" i="100"/>
  <c r="G127" i="114"/>
  <c r="L25" i="114"/>
  <c r="L28" i="114"/>
  <c r="I25" i="114"/>
  <c r="I28" i="114"/>
  <c r="B3" i="176"/>
  <c r="AE341" i="144"/>
  <c r="AE340" i="144"/>
  <c r="AE339" i="144"/>
  <c r="C61" i="137"/>
  <c r="K19" i="100"/>
  <c r="J19" i="100"/>
  <c r="I19" i="100"/>
  <c r="H19" i="100"/>
  <c r="G19" i="100"/>
  <c r="F19" i="100"/>
  <c r="E19" i="100"/>
  <c r="D19" i="100"/>
  <c r="C19" i="100"/>
  <c r="B19" i="100"/>
  <c r="AG5" i="144"/>
  <c r="AG6" i="144"/>
  <c r="AG7" i="144"/>
  <c r="AG8" i="144"/>
  <c r="AG10" i="144"/>
  <c r="AG11" i="144"/>
  <c r="AG12" i="144"/>
  <c r="AG13" i="144"/>
  <c r="AG14" i="144"/>
  <c r="AG15" i="144"/>
  <c r="AG16" i="144"/>
  <c r="AG17" i="144"/>
  <c r="AG18" i="144"/>
  <c r="AG19" i="144"/>
  <c r="AG20" i="144"/>
  <c r="AG21" i="144"/>
  <c r="AG23" i="144"/>
  <c r="AG24" i="144"/>
  <c r="AG25" i="144"/>
  <c r="AG26" i="144"/>
  <c r="AG27" i="144"/>
  <c r="AG28" i="144"/>
  <c r="AG30" i="144"/>
  <c r="AG31" i="144"/>
  <c r="AG32" i="144"/>
  <c r="AG33" i="144"/>
  <c r="AG35" i="144"/>
  <c r="AG36" i="144"/>
  <c r="AG37" i="144"/>
  <c r="AG41" i="144"/>
  <c r="AG43" i="144"/>
  <c r="AG45" i="144"/>
  <c r="AG46" i="144"/>
  <c r="AG47" i="144"/>
  <c r="AG48" i="144"/>
  <c r="AG49" i="144"/>
  <c r="AG50" i="144"/>
  <c r="AG51" i="144"/>
  <c r="AG52" i="144"/>
  <c r="AG53" i="144"/>
  <c r="AG54" i="144"/>
  <c r="AG56" i="144"/>
  <c r="AG57" i="144"/>
  <c r="AG58" i="144"/>
  <c r="AG59" i="144"/>
  <c r="AG60" i="144"/>
  <c r="AG61" i="144"/>
  <c r="AG62" i="144"/>
  <c r="AG64" i="144"/>
  <c r="AG65" i="144"/>
  <c r="AG66" i="144"/>
  <c r="AG68" i="144"/>
  <c r="AG70" i="144"/>
  <c r="AG71" i="144"/>
  <c r="AG72" i="144"/>
  <c r="AG73" i="144"/>
  <c r="AG74" i="144"/>
  <c r="AG75" i="144"/>
  <c r="AG76" i="144"/>
  <c r="AG77" i="144"/>
  <c r="AG78" i="144"/>
  <c r="AG79" i="144"/>
  <c r="AG80" i="144"/>
  <c r="AG81" i="144"/>
  <c r="AG82" i="144"/>
  <c r="AG83" i="144"/>
  <c r="AG84" i="144"/>
  <c r="AG85" i="144"/>
  <c r="AG86" i="144"/>
  <c r="AG87" i="144"/>
  <c r="AG88" i="144"/>
  <c r="AG89" i="144"/>
  <c r="AG90" i="144"/>
  <c r="AG91" i="144"/>
  <c r="AG92" i="144"/>
  <c r="AG93" i="144"/>
  <c r="AG94" i="144"/>
  <c r="AG95" i="144"/>
  <c r="AG96" i="144"/>
  <c r="AG97" i="144"/>
  <c r="AG98" i="144"/>
  <c r="AG99" i="144"/>
  <c r="AG100" i="144"/>
  <c r="AG101" i="144"/>
  <c r="AG102" i="144"/>
  <c r="AG103" i="144"/>
  <c r="AG104" i="144"/>
  <c r="AG105" i="144"/>
  <c r="AG106" i="144"/>
  <c r="AG107" i="144"/>
  <c r="AG108" i="144"/>
  <c r="AG109" i="144"/>
  <c r="AG110" i="144"/>
  <c r="AG112" i="144"/>
  <c r="AG113" i="144"/>
  <c r="AG114" i="144"/>
  <c r="AG115" i="144"/>
  <c r="AG116" i="144"/>
  <c r="AG118" i="144"/>
  <c r="AG119" i="144"/>
  <c r="AG120" i="144"/>
  <c r="AG121" i="144"/>
  <c r="AG122" i="144"/>
  <c r="AG123" i="144"/>
  <c r="AG124" i="144"/>
  <c r="AG126" i="144"/>
  <c r="AG127" i="144"/>
  <c r="AG128" i="144"/>
  <c r="AG129" i="144"/>
  <c r="AG130" i="144"/>
  <c r="AG131" i="144"/>
  <c r="AG132" i="144"/>
  <c r="AG133" i="144"/>
  <c r="AG134" i="144"/>
  <c r="AG135" i="144"/>
  <c r="AG136" i="144"/>
  <c r="AG137" i="144"/>
  <c r="AG138" i="144"/>
  <c r="AG139" i="144"/>
  <c r="AG140" i="144"/>
  <c r="AG141" i="144"/>
  <c r="AG142" i="144"/>
  <c r="AG143" i="144"/>
  <c r="AG144" i="144"/>
  <c r="AG145" i="144"/>
  <c r="AG146" i="144"/>
  <c r="AG147" i="144"/>
  <c r="AG148" i="144"/>
  <c r="AG149" i="144"/>
  <c r="AG150" i="144"/>
  <c r="AG151" i="144"/>
  <c r="AG152" i="144"/>
  <c r="AG153" i="144"/>
  <c r="AG154" i="144"/>
  <c r="AG155" i="144"/>
  <c r="AG156" i="144"/>
  <c r="AG157" i="144"/>
  <c r="AG158" i="144"/>
  <c r="AG159" i="144"/>
  <c r="AG160" i="144"/>
  <c r="AG161" i="144"/>
  <c r="AG162" i="144"/>
  <c r="AG163" i="144"/>
  <c r="AG164" i="144"/>
  <c r="AG165" i="144"/>
  <c r="AG166" i="144"/>
  <c r="AG167" i="144"/>
  <c r="AG168" i="144"/>
  <c r="AG169" i="144"/>
  <c r="AG170" i="144"/>
  <c r="AG171" i="144"/>
  <c r="AG172" i="144"/>
  <c r="AG173" i="144"/>
  <c r="AG174" i="144"/>
  <c r="AG175" i="144"/>
  <c r="AG176" i="144"/>
  <c r="AG177" i="144"/>
  <c r="AG178" i="144"/>
  <c r="AG179" i="144"/>
  <c r="AG180" i="144"/>
  <c r="AG181" i="144"/>
  <c r="AG182" i="144"/>
  <c r="AG183" i="144"/>
  <c r="AG184" i="144"/>
  <c r="AG185" i="144"/>
  <c r="AG186" i="144"/>
  <c r="AG187" i="144"/>
  <c r="AG188" i="144"/>
  <c r="AG189" i="144"/>
  <c r="AG190" i="144"/>
  <c r="AG191" i="144"/>
  <c r="AG192" i="144"/>
  <c r="AG193" i="144"/>
  <c r="AG194" i="144"/>
  <c r="AG195" i="144"/>
  <c r="AG196" i="144"/>
  <c r="AG197" i="144"/>
  <c r="AG198" i="144"/>
  <c r="AG199" i="144"/>
  <c r="AG200" i="144"/>
  <c r="AG201" i="144"/>
  <c r="AG203" i="144"/>
  <c r="AG204" i="144"/>
  <c r="AG205" i="144"/>
  <c r="AG206" i="144"/>
  <c r="AG207" i="144"/>
  <c r="AG208" i="144"/>
  <c r="AG209" i="144"/>
  <c r="AG210" i="144"/>
  <c r="AG211" i="144"/>
  <c r="AG212" i="144"/>
  <c r="AG213" i="144"/>
  <c r="AG214" i="144"/>
  <c r="AG215" i="144"/>
  <c r="AG216" i="144"/>
  <c r="AG217" i="144"/>
  <c r="AG218" i="144"/>
  <c r="AG219" i="144"/>
  <c r="AG220" i="144"/>
  <c r="AG221" i="144"/>
  <c r="AG222" i="144"/>
  <c r="AG223" i="144"/>
  <c r="AG224" i="144"/>
  <c r="AG225" i="144"/>
  <c r="AG226" i="144"/>
  <c r="AG227" i="144"/>
  <c r="AG228" i="144"/>
  <c r="AG229" i="144"/>
  <c r="AG230" i="144"/>
  <c r="AG231" i="144"/>
  <c r="AG232" i="144"/>
  <c r="AG233" i="144"/>
  <c r="AG234" i="144"/>
  <c r="AG236" i="144"/>
  <c r="AG237" i="144"/>
  <c r="AG238" i="144"/>
  <c r="AG239" i="144"/>
  <c r="AG241" i="144"/>
  <c r="AG242" i="144"/>
  <c r="AG243" i="144"/>
  <c r="AG244" i="144"/>
  <c r="AG245" i="144"/>
  <c r="AG246" i="144"/>
  <c r="AG247" i="144"/>
  <c r="AG248" i="144"/>
  <c r="AG249" i="144"/>
  <c r="AG250" i="144"/>
  <c r="AG251" i="144"/>
  <c r="AG252" i="144"/>
  <c r="AG253" i="144"/>
  <c r="AG254" i="144"/>
  <c r="AG255" i="144"/>
  <c r="AG257" i="144"/>
  <c r="AG258" i="144"/>
  <c r="AG259" i="144"/>
  <c r="AG260" i="144"/>
  <c r="AG261" i="144"/>
  <c r="AG263" i="144"/>
  <c r="AG264" i="144"/>
  <c r="AG265" i="144"/>
  <c r="AG266" i="144"/>
  <c r="AG267" i="144"/>
  <c r="AG268" i="144"/>
  <c r="AG269" i="144"/>
  <c r="AG270" i="144"/>
  <c r="AG271" i="144"/>
  <c r="AG272" i="144"/>
  <c r="AG273" i="144"/>
  <c r="AG274" i="144"/>
  <c r="AG276" i="144"/>
  <c r="AG277" i="144"/>
  <c r="AG278" i="144"/>
  <c r="AG279" i="144"/>
  <c r="AG280" i="144"/>
  <c r="AG281" i="144"/>
  <c r="AG282" i="144"/>
  <c r="AG284" i="144"/>
  <c r="AG285" i="144"/>
  <c r="AG286" i="144"/>
  <c r="AG287" i="144"/>
  <c r="AG288" i="144"/>
  <c r="AG289" i="144"/>
  <c r="AG290" i="144"/>
  <c r="AG291" i="144"/>
  <c r="AG292" i="144"/>
  <c r="AG293" i="144"/>
  <c r="AG294" i="144"/>
  <c r="AG295" i="144"/>
  <c r="AG296" i="144"/>
  <c r="AG297" i="144"/>
  <c r="AG298" i="144"/>
  <c r="AG299" i="144"/>
  <c r="AG300" i="144"/>
  <c r="AG301" i="144"/>
  <c r="AG302" i="144"/>
  <c r="AG303" i="144"/>
  <c r="AG304" i="144"/>
  <c r="AG305" i="144"/>
  <c r="AG306" i="144"/>
  <c r="AG307" i="144"/>
  <c r="AG308" i="144"/>
  <c r="AG309" i="144"/>
  <c r="AG310" i="144"/>
  <c r="AG311" i="144"/>
  <c r="AG312" i="144"/>
  <c r="AG313" i="144"/>
  <c r="AG314" i="144"/>
  <c r="AG315" i="144"/>
  <c r="AG316" i="144"/>
  <c r="AG317" i="144"/>
  <c r="AG318" i="144"/>
  <c r="AG319" i="144"/>
  <c r="AG320" i="144"/>
  <c r="AG321" i="144"/>
  <c r="AG323" i="144"/>
  <c r="AG324" i="144"/>
  <c r="AG325" i="144"/>
  <c r="AG326" i="144"/>
  <c r="AG327" i="144"/>
  <c r="AG328" i="144"/>
  <c r="AG329" i="144"/>
  <c r="AG330" i="144"/>
  <c r="AG331" i="144"/>
  <c r="AG332" i="144"/>
  <c r="AG333" i="144"/>
  <c r="AG334" i="144"/>
  <c r="AG335" i="144"/>
  <c r="AG336" i="144"/>
  <c r="AG337" i="144"/>
  <c r="AG338" i="144"/>
  <c r="AE334" i="141"/>
  <c r="AE333" i="141"/>
  <c r="AE332" i="141"/>
  <c r="AG5" i="141"/>
  <c r="AG6" i="141"/>
  <c r="AG7" i="141"/>
  <c r="AG8" i="141"/>
  <c r="AG9" i="141"/>
  <c r="AG10" i="141"/>
  <c r="AG11" i="141"/>
  <c r="AG12" i="141"/>
  <c r="AG13" i="141"/>
  <c r="AG14" i="141"/>
  <c r="AG15" i="141"/>
  <c r="AG16" i="141"/>
  <c r="AG17" i="141"/>
  <c r="AG18" i="141"/>
  <c r="AG19" i="141"/>
  <c r="AG20" i="141"/>
  <c r="AG21" i="141"/>
  <c r="AG22" i="141"/>
  <c r="AG23" i="141"/>
  <c r="AG24" i="141"/>
  <c r="AG25" i="141"/>
  <c r="AG26" i="141"/>
  <c r="AG27" i="141"/>
  <c r="AG28" i="141"/>
  <c r="AG30" i="141"/>
  <c r="AG31" i="141"/>
  <c r="AG32" i="141"/>
  <c r="AG33" i="141"/>
  <c r="AG35" i="141"/>
  <c r="AG36" i="141"/>
  <c r="AG37" i="141"/>
  <c r="AG41" i="141"/>
  <c r="AG42" i="141"/>
  <c r="AG43" i="141"/>
  <c r="AG45" i="141"/>
  <c r="AG46" i="141"/>
  <c r="AG47" i="141"/>
  <c r="AG48" i="141"/>
  <c r="AG49" i="141"/>
  <c r="AG51" i="141"/>
  <c r="AG52" i="141"/>
  <c r="AG53" i="141"/>
  <c r="AG54" i="141"/>
  <c r="AG56" i="141"/>
  <c r="AG57" i="141"/>
  <c r="AG58" i="141"/>
  <c r="AG59" i="141"/>
  <c r="AG60" i="141"/>
  <c r="AG61" i="141"/>
  <c r="AG63" i="141"/>
  <c r="AG64" i="141"/>
  <c r="AG65" i="141"/>
  <c r="AG67" i="141"/>
  <c r="AG69" i="141"/>
  <c r="AG70" i="141"/>
  <c r="AG71" i="141"/>
  <c r="AG72" i="141"/>
  <c r="AG73" i="141"/>
  <c r="AG74" i="141"/>
  <c r="AG75" i="141"/>
  <c r="AG76" i="141"/>
  <c r="AG77" i="141"/>
  <c r="AG78" i="141"/>
  <c r="AG79" i="141"/>
  <c r="AG80" i="141"/>
  <c r="AG81" i="141"/>
  <c r="AG82" i="141"/>
  <c r="AG83" i="141"/>
  <c r="AG84" i="141"/>
  <c r="AG85" i="141"/>
  <c r="AG86" i="141"/>
  <c r="AG87" i="141"/>
  <c r="AG88" i="141"/>
  <c r="AG89" i="141"/>
  <c r="AG90" i="141"/>
  <c r="AG91" i="141"/>
  <c r="AG92" i="141"/>
  <c r="AG93" i="141"/>
  <c r="AG94" i="141"/>
  <c r="AG95" i="141"/>
  <c r="AG96" i="141"/>
  <c r="AG97" i="141"/>
  <c r="AG98" i="141"/>
  <c r="AG99" i="141"/>
  <c r="AG100" i="141"/>
  <c r="AG101" i="141"/>
  <c r="AG102" i="141"/>
  <c r="AG103" i="141"/>
  <c r="AG104" i="141"/>
  <c r="AG105" i="141"/>
  <c r="AG106" i="141"/>
  <c r="AG107" i="141"/>
  <c r="AG108" i="141"/>
  <c r="AG109" i="141"/>
  <c r="AG110" i="141"/>
  <c r="AG111" i="141"/>
  <c r="AG112" i="141"/>
  <c r="AG113" i="141"/>
  <c r="AG114" i="141"/>
  <c r="AG115" i="141"/>
  <c r="AG116" i="141"/>
  <c r="AG117" i="141"/>
  <c r="AG118" i="141"/>
  <c r="AG119" i="141"/>
  <c r="AG120" i="141"/>
  <c r="AG121" i="141"/>
  <c r="AG122" i="141"/>
  <c r="AG124" i="141"/>
  <c r="AG125" i="141"/>
  <c r="AG126" i="141"/>
  <c r="AG127" i="141"/>
  <c r="AG128" i="141"/>
  <c r="AG129" i="141"/>
  <c r="AG130" i="141"/>
  <c r="AG131" i="141"/>
  <c r="AG132" i="141"/>
  <c r="AG133" i="141"/>
  <c r="AG134" i="141"/>
  <c r="AG135" i="141"/>
  <c r="AG136" i="141"/>
  <c r="AG137" i="141"/>
  <c r="AG138" i="141"/>
  <c r="AG139" i="141"/>
  <c r="AG140" i="141"/>
  <c r="AG141" i="141"/>
  <c r="AG142" i="141"/>
  <c r="AG143" i="141"/>
  <c r="AG144" i="141"/>
  <c r="AG145" i="141"/>
  <c r="AG146" i="141"/>
  <c r="AG147" i="141"/>
  <c r="AG148" i="141"/>
  <c r="AG149" i="141"/>
  <c r="AG150" i="141"/>
  <c r="AG151" i="141"/>
  <c r="AG152" i="141"/>
  <c r="AG153" i="141"/>
  <c r="AG154" i="141"/>
  <c r="AG155" i="141"/>
  <c r="AG156" i="141"/>
  <c r="AG157" i="141"/>
  <c r="AG158" i="141"/>
  <c r="AG159" i="141"/>
  <c r="AG160" i="141"/>
  <c r="AG161" i="141"/>
  <c r="AG162" i="141"/>
  <c r="AG163" i="141"/>
  <c r="AG164" i="141"/>
  <c r="AG165" i="141"/>
  <c r="AG166" i="141"/>
  <c r="AG167" i="141"/>
  <c r="AG168" i="141"/>
  <c r="AG169" i="141"/>
  <c r="AG170" i="141"/>
  <c r="AG171" i="141"/>
  <c r="AG172" i="141"/>
  <c r="AG173" i="141"/>
  <c r="AG174" i="141"/>
  <c r="AG175" i="141"/>
  <c r="AG176" i="141"/>
  <c r="AG177" i="141"/>
  <c r="AG178" i="141"/>
  <c r="AG179" i="141"/>
  <c r="AG180" i="141"/>
  <c r="AG181" i="141"/>
  <c r="AG182" i="141"/>
  <c r="AG183" i="141"/>
  <c r="AG184" i="141"/>
  <c r="AG185" i="141"/>
  <c r="AG186" i="141"/>
  <c r="AG187" i="141"/>
  <c r="AG188" i="141"/>
  <c r="AG189" i="141"/>
  <c r="AG190" i="141"/>
  <c r="AG191" i="141"/>
  <c r="AG192" i="141"/>
  <c r="AG193" i="141"/>
  <c r="AG194" i="141"/>
  <c r="AG195" i="141"/>
  <c r="AG196" i="141"/>
  <c r="AG197" i="141"/>
  <c r="AG198" i="141"/>
  <c r="AG199" i="141"/>
  <c r="AG200" i="141"/>
  <c r="AG201" i="141"/>
  <c r="AG202" i="141"/>
  <c r="AG203" i="141"/>
  <c r="AG204" i="141"/>
  <c r="AG205" i="141"/>
  <c r="AG206" i="141"/>
  <c r="AG207" i="141"/>
  <c r="AG208" i="141"/>
  <c r="AG209" i="141"/>
  <c r="AG210" i="141"/>
  <c r="AG211" i="141"/>
  <c r="AG212" i="141"/>
  <c r="AG213" i="141"/>
  <c r="AG214" i="141"/>
  <c r="AG215" i="141"/>
  <c r="AG216" i="141"/>
  <c r="AG217" i="141"/>
  <c r="AG218" i="141"/>
  <c r="AG219" i="141"/>
  <c r="AG220" i="141"/>
  <c r="AG221" i="141"/>
  <c r="AG222" i="141"/>
  <c r="AG223" i="141"/>
  <c r="AG224" i="141"/>
  <c r="AG225" i="141"/>
  <c r="AG226" i="141"/>
  <c r="AG227" i="141"/>
  <c r="AG228" i="141"/>
  <c r="AG229" i="141"/>
  <c r="AG230" i="141"/>
  <c r="AG231" i="141"/>
  <c r="AG232" i="141"/>
  <c r="AG234" i="141"/>
  <c r="AG235" i="141"/>
  <c r="AG236" i="141"/>
  <c r="AG237" i="141"/>
  <c r="AG238" i="141"/>
  <c r="AG239" i="141"/>
  <c r="AG240" i="141"/>
  <c r="AG241" i="141"/>
  <c r="AG242" i="141"/>
  <c r="AG243" i="141"/>
  <c r="AG244" i="141"/>
  <c r="AG245" i="141"/>
  <c r="AG246" i="141"/>
  <c r="AG247" i="141"/>
  <c r="AG248" i="141"/>
  <c r="AG249" i="141"/>
  <c r="AG250" i="141"/>
  <c r="AG251" i="141"/>
  <c r="AG252" i="141"/>
  <c r="AG253" i="141"/>
  <c r="AG255" i="141"/>
  <c r="AG256" i="141"/>
  <c r="AG257" i="141"/>
  <c r="AG258" i="141"/>
  <c r="AG259" i="141"/>
  <c r="AG260" i="141"/>
  <c r="AG261" i="141"/>
  <c r="AG262" i="141"/>
  <c r="AG263" i="141"/>
  <c r="AG264" i="141"/>
  <c r="AG265" i="141"/>
  <c r="AG266" i="141"/>
  <c r="AG267" i="141"/>
  <c r="AG268" i="141"/>
  <c r="AG269" i="141"/>
  <c r="AG270" i="141"/>
  <c r="AG272" i="141"/>
  <c r="AG273" i="141"/>
  <c r="AG274" i="141"/>
  <c r="AG275" i="141"/>
  <c r="AG276" i="141"/>
  <c r="AG277" i="141"/>
  <c r="AG278" i="141"/>
  <c r="AG279" i="141"/>
  <c r="AG280" i="141"/>
  <c r="AG281" i="141"/>
  <c r="AG282" i="141"/>
  <c r="AG283" i="141"/>
  <c r="AG284" i="141"/>
  <c r="AG285" i="141"/>
  <c r="AG286" i="141"/>
  <c r="AG287" i="141"/>
  <c r="AG288" i="141"/>
  <c r="AG289" i="141"/>
  <c r="AG290" i="141"/>
  <c r="AG291" i="141"/>
  <c r="AG292" i="141"/>
  <c r="AG293" i="141"/>
  <c r="AG294" i="141"/>
  <c r="AG295" i="141"/>
  <c r="AG296" i="141"/>
  <c r="AG297" i="141"/>
  <c r="AG298" i="141"/>
  <c r="AG299" i="141"/>
  <c r="AG300" i="141"/>
  <c r="AG301" i="141"/>
  <c r="AG302" i="141"/>
  <c r="AG303" i="141"/>
  <c r="AG304" i="141"/>
  <c r="AG305" i="141"/>
  <c r="AG306" i="141"/>
  <c r="AG307" i="141"/>
  <c r="AG308" i="141"/>
  <c r="AG309" i="141"/>
  <c r="AG310" i="141"/>
  <c r="AG311" i="141"/>
  <c r="AG312" i="141"/>
  <c r="AG313" i="141"/>
  <c r="AG314" i="141"/>
  <c r="AG315" i="141"/>
  <c r="AG316" i="141"/>
  <c r="AG318" i="141"/>
  <c r="AG319" i="141"/>
  <c r="AG320" i="141"/>
  <c r="AG321" i="141"/>
  <c r="AG322" i="141"/>
  <c r="AG323" i="141"/>
  <c r="AG324" i="141"/>
  <c r="AG325" i="141"/>
  <c r="AG326" i="141"/>
  <c r="AG327" i="141"/>
  <c r="AG328" i="141"/>
  <c r="AG329" i="141"/>
  <c r="AG330" i="141"/>
  <c r="AG331" i="141"/>
  <c r="G61" i="124"/>
  <c r="D61" i="124"/>
  <c r="C125" i="166"/>
  <c r="D125" i="166"/>
  <c r="E125" i="166"/>
  <c r="F125" i="166"/>
  <c r="G125" i="166"/>
  <c r="H125" i="166"/>
  <c r="I125" i="166"/>
  <c r="J125" i="166"/>
  <c r="K125" i="166"/>
  <c r="L125" i="166"/>
  <c r="M125" i="166"/>
  <c r="N125" i="166"/>
  <c r="O125" i="166"/>
  <c r="P125" i="166"/>
  <c r="Q125" i="166"/>
  <c r="R125" i="166"/>
  <c r="S125" i="166"/>
  <c r="T125" i="166"/>
  <c r="U125" i="166"/>
  <c r="V125" i="166"/>
  <c r="W125" i="166"/>
  <c r="X125" i="166"/>
  <c r="Y125" i="166"/>
  <c r="Z125" i="166"/>
  <c r="AA125" i="166"/>
  <c r="AB125" i="166"/>
  <c r="AC125" i="166"/>
  <c r="AE125" i="166"/>
  <c r="B125" i="166"/>
  <c r="AB155" i="166"/>
  <c r="AC155" i="166"/>
  <c r="M67" i="166"/>
  <c r="G67" i="166"/>
  <c r="J67" i="166"/>
  <c r="D67" i="166"/>
  <c r="F31" i="135"/>
  <c r="I31" i="135"/>
  <c r="H31" i="135"/>
  <c r="G31" i="135"/>
  <c r="F31" i="168"/>
  <c r="G31" i="168"/>
  <c r="I31" i="168"/>
  <c r="H31" i="168"/>
  <c r="G31" i="113"/>
  <c r="D31" i="113"/>
  <c r="D30" i="175"/>
  <c r="D29" i="175"/>
  <c r="D28" i="175"/>
  <c r="D27" i="175"/>
  <c r="D26" i="175"/>
  <c r="D25" i="175"/>
  <c r="D24" i="175"/>
  <c r="D23" i="175"/>
  <c r="D22" i="175"/>
  <c r="D21" i="175"/>
  <c r="D20" i="175"/>
  <c r="D19" i="175"/>
  <c r="D18" i="175"/>
  <c r="D17" i="175"/>
  <c r="D16" i="175"/>
  <c r="D15" i="175"/>
  <c r="D14" i="175"/>
  <c r="D13" i="175"/>
  <c r="D12" i="175"/>
  <c r="D11" i="175"/>
  <c r="D10" i="175"/>
  <c r="D9" i="175"/>
  <c r="D8" i="175"/>
  <c r="D7" i="175"/>
  <c r="D6" i="175"/>
  <c r="D5" i="175"/>
  <c r="D4" i="175"/>
  <c r="D3" i="175"/>
  <c r="J215" i="136"/>
  <c r="J155" i="136"/>
  <c r="J93" i="136"/>
  <c r="J92" i="136"/>
  <c r="J91" i="136"/>
  <c r="J90" i="136"/>
  <c r="J30" i="136"/>
  <c r="J29" i="136"/>
  <c r="J28" i="136"/>
  <c r="J31" i="136"/>
  <c r="I95" i="131"/>
  <c r="J31" i="131"/>
  <c r="G104" i="114"/>
  <c r="G94" i="98"/>
  <c r="G32" i="98"/>
  <c r="G31" i="98"/>
  <c r="G90" i="121"/>
  <c r="G31" i="121"/>
  <c r="G58" i="97"/>
  <c r="G57" i="97"/>
  <c r="P30" i="127"/>
  <c r="O53" i="174"/>
  <c r="N53" i="174"/>
  <c r="J53" i="174"/>
  <c r="I53" i="174"/>
  <c r="H53" i="174"/>
  <c r="G53" i="174"/>
  <c r="D53" i="174"/>
  <c r="C53" i="174"/>
  <c r="O50" i="174"/>
  <c r="N50" i="174"/>
  <c r="J50" i="174"/>
  <c r="I50" i="174"/>
  <c r="H50" i="174"/>
  <c r="G50" i="174"/>
  <c r="D50" i="174"/>
  <c r="C50" i="174"/>
  <c r="O47" i="174"/>
  <c r="N47" i="174"/>
  <c r="J47" i="174"/>
  <c r="I47" i="174"/>
  <c r="H47" i="174"/>
  <c r="G47" i="174"/>
  <c r="D47" i="174"/>
  <c r="C47" i="174"/>
  <c r="O44" i="174"/>
  <c r="N44" i="174"/>
  <c r="J44" i="174"/>
  <c r="I44" i="174"/>
  <c r="H44" i="174"/>
  <c r="G44" i="174"/>
  <c r="D44" i="174"/>
  <c r="C44" i="174"/>
  <c r="O41" i="174"/>
  <c r="N41" i="174"/>
  <c r="J41" i="174"/>
  <c r="I41" i="174"/>
  <c r="H41" i="174"/>
  <c r="G41" i="174"/>
  <c r="D41" i="174"/>
  <c r="C41" i="174"/>
  <c r="O38" i="174"/>
  <c r="N38" i="174"/>
  <c r="J38" i="174"/>
  <c r="I38" i="174"/>
  <c r="H38" i="174"/>
  <c r="G38" i="174"/>
  <c r="D38" i="174"/>
  <c r="C38" i="174"/>
  <c r="O35" i="174"/>
  <c r="N35" i="174"/>
  <c r="J35" i="174"/>
  <c r="I35" i="174"/>
  <c r="H35" i="174"/>
  <c r="G35" i="174"/>
  <c r="D35" i="174"/>
  <c r="C35" i="174"/>
  <c r="O32" i="174"/>
  <c r="N32" i="174"/>
  <c r="J32" i="174"/>
  <c r="I32" i="174"/>
  <c r="H32" i="174"/>
  <c r="G32" i="174"/>
  <c r="D32" i="174"/>
  <c r="C32" i="174"/>
  <c r="O29" i="174"/>
  <c r="N29" i="174"/>
  <c r="J29" i="174"/>
  <c r="I29" i="174"/>
  <c r="H29" i="174"/>
  <c r="G29" i="174"/>
  <c r="D29" i="174"/>
  <c r="C29" i="174"/>
  <c r="O26" i="174"/>
  <c r="N26" i="174"/>
  <c r="J26" i="174"/>
  <c r="I26" i="174"/>
  <c r="H26" i="174"/>
  <c r="G26" i="174"/>
  <c r="D26" i="174"/>
  <c r="C26" i="174"/>
  <c r="O23" i="174"/>
  <c r="N23" i="174"/>
  <c r="J23" i="174"/>
  <c r="I23" i="174"/>
  <c r="H23" i="174"/>
  <c r="G23" i="174"/>
  <c r="D23" i="174"/>
  <c r="C23" i="174"/>
  <c r="O20" i="174"/>
  <c r="N20" i="174"/>
  <c r="J20" i="174"/>
  <c r="I20" i="174"/>
  <c r="H20" i="174"/>
  <c r="G20" i="174"/>
  <c r="D20" i="174"/>
  <c r="C20" i="174"/>
  <c r="O17" i="174"/>
  <c r="N17" i="174"/>
  <c r="J17" i="174"/>
  <c r="I17" i="174"/>
  <c r="H17" i="174"/>
  <c r="G17" i="174"/>
  <c r="D17" i="174"/>
  <c r="C17" i="174"/>
  <c r="O14" i="174"/>
  <c r="N14" i="174"/>
  <c r="J14" i="174"/>
  <c r="I14" i="174"/>
  <c r="H14" i="174"/>
  <c r="G14" i="174"/>
  <c r="D14" i="174"/>
  <c r="C14" i="174"/>
  <c r="O11" i="174"/>
  <c r="N11" i="174"/>
  <c r="O8" i="174"/>
  <c r="N8" i="174"/>
  <c r="H8" i="174"/>
  <c r="G8" i="174"/>
  <c r="D8" i="174"/>
  <c r="Q30" i="128"/>
  <c r="O30" i="128"/>
  <c r="C36" i="137"/>
  <c r="D31" i="4"/>
  <c r="E31" i="4"/>
  <c r="C34" i="1"/>
  <c r="B34" i="1"/>
  <c r="D31" i="1"/>
  <c r="E31" i="1"/>
  <c r="AK93" i="169"/>
  <c r="AK23" i="169"/>
  <c r="AK96" i="169"/>
  <c r="Q4" i="128"/>
  <c r="Q5" i="128"/>
  <c r="Q6" i="128"/>
  <c r="Q7" i="128"/>
  <c r="Q8" i="128"/>
  <c r="Q9" i="128"/>
  <c r="Q10" i="128"/>
  <c r="Q11" i="128"/>
  <c r="Q12" i="128"/>
  <c r="Q13" i="128"/>
  <c r="Q14" i="128"/>
  <c r="Q15" i="128"/>
  <c r="Q16" i="128"/>
  <c r="Q17" i="128"/>
  <c r="Q18" i="128"/>
  <c r="Q19" i="128"/>
  <c r="Q20" i="128"/>
  <c r="Q21" i="128"/>
  <c r="Q22" i="128"/>
  <c r="Q23" i="128"/>
  <c r="Q24" i="128"/>
  <c r="Q25" i="128"/>
  <c r="Q26" i="128"/>
  <c r="Q27" i="128"/>
  <c r="Q28" i="128"/>
  <c r="Q29" i="128"/>
  <c r="Q3" i="128"/>
  <c r="AK4" i="169"/>
  <c r="AK5" i="169"/>
  <c r="AK6" i="169"/>
  <c r="AK7" i="169"/>
  <c r="AK8" i="169"/>
  <c r="AK9" i="169"/>
  <c r="AK10" i="169"/>
  <c r="AK11" i="169"/>
  <c r="AK13" i="169"/>
  <c r="AK15" i="169"/>
  <c r="AK16" i="169"/>
  <c r="AK17" i="169"/>
  <c r="AK19" i="169"/>
  <c r="AK20" i="169"/>
  <c r="AK21" i="169"/>
  <c r="AK22" i="169"/>
  <c r="AK24" i="169"/>
  <c r="AK25" i="169"/>
  <c r="AK26" i="169"/>
  <c r="AK27" i="169"/>
  <c r="AK28" i="169"/>
  <c r="AK29" i="169"/>
  <c r="AK30" i="169"/>
  <c r="AK31" i="169"/>
  <c r="AK32" i="169"/>
  <c r="AK34" i="169"/>
  <c r="AK36" i="169"/>
  <c r="AK37" i="169"/>
  <c r="AK38" i="169"/>
  <c r="AK39" i="169"/>
  <c r="AK40" i="169"/>
  <c r="AK41" i="169"/>
  <c r="AK43" i="169"/>
  <c r="AK45" i="169"/>
  <c r="AK48" i="169"/>
  <c r="AK49" i="169"/>
  <c r="AK50" i="169"/>
  <c r="AK52" i="169"/>
  <c r="AK53" i="169"/>
  <c r="AK54" i="169"/>
  <c r="AK55" i="169"/>
  <c r="AK56" i="169"/>
  <c r="AK57" i="169"/>
  <c r="AK58" i="169"/>
  <c r="AK59" i="169"/>
  <c r="AK60" i="169"/>
  <c r="AK61" i="169"/>
  <c r="AK62" i="169"/>
  <c r="AK63" i="169"/>
  <c r="AK65" i="169"/>
  <c r="AK66" i="169"/>
  <c r="AK67" i="169"/>
  <c r="AK68" i="169"/>
  <c r="AK69" i="169"/>
  <c r="AK70" i="169"/>
  <c r="AK73" i="169"/>
  <c r="AK74" i="169"/>
  <c r="AK75" i="169"/>
  <c r="AK76" i="169"/>
  <c r="AK77" i="169"/>
  <c r="AK78" i="169"/>
  <c r="AK79" i="169"/>
  <c r="AK80" i="169"/>
  <c r="AK84" i="169"/>
  <c r="AK85" i="169"/>
  <c r="AK86" i="169"/>
  <c r="AK87" i="169"/>
  <c r="AK88" i="169"/>
  <c r="AK89" i="169"/>
  <c r="AK90" i="169"/>
  <c r="AK91" i="169"/>
  <c r="AK92" i="169"/>
  <c r="AK95" i="169"/>
  <c r="AK97" i="169"/>
  <c r="AK100" i="169"/>
  <c r="C63" i="137"/>
  <c r="B3" i="171"/>
  <c r="C3" i="171"/>
  <c r="D3" i="171"/>
  <c r="E3" i="171"/>
  <c r="F3" i="171"/>
  <c r="G3" i="171"/>
  <c r="H3" i="171"/>
  <c r="I3" i="171"/>
  <c r="J3" i="171"/>
  <c r="K3" i="171"/>
  <c r="L3" i="171"/>
  <c r="M3" i="171"/>
  <c r="C15" i="171"/>
  <c r="D15" i="171"/>
  <c r="E15" i="171"/>
  <c r="F15" i="171"/>
  <c r="G15" i="171"/>
  <c r="H15" i="171"/>
  <c r="I15" i="171"/>
  <c r="J15" i="171"/>
  <c r="K15" i="171"/>
  <c r="L15" i="171"/>
  <c r="M15" i="171"/>
  <c r="N15" i="171"/>
  <c r="O15" i="171"/>
  <c r="B15" i="171"/>
  <c r="C14" i="171"/>
  <c r="D14" i="171"/>
  <c r="E14" i="171"/>
  <c r="F14" i="171"/>
  <c r="G14" i="171"/>
  <c r="H14" i="171"/>
  <c r="I14" i="171"/>
  <c r="J14" i="171"/>
  <c r="K14" i="171"/>
  <c r="L14" i="171"/>
  <c r="M14" i="171"/>
  <c r="N14" i="171"/>
  <c r="O14" i="171"/>
  <c r="B14" i="171"/>
  <c r="C13" i="171"/>
  <c r="D13" i="171"/>
  <c r="E13" i="171"/>
  <c r="F13" i="171"/>
  <c r="G13" i="171"/>
  <c r="H13" i="171"/>
  <c r="I13" i="171"/>
  <c r="J13" i="171"/>
  <c r="K13" i="171"/>
  <c r="L13" i="171"/>
  <c r="M13" i="171"/>
  <c r="N13" i="171"/>
  <c r="O13" i="171"/>
  <c r="B13" i="171"/>
  <c r="C12" i="171"/>
  <c r="D12" i="171"/>
  <c r="E12" i="171"/>
  <c r="F12" i="171"/>
  <c r="G12" i="171"/>
  <c r="H12" i="171"/>
  <c r="I12" i="171"/>
  <c r="J12" i="171"/>
  <c r="K12" i="171"/>
  <c r="L12" i="171"/>
  <c r="M12" i="171"/>
  <c r="N12" i="171"/>
  <c r="O12" i="171"/>
  <c r="B12" i="171"/>
  <c r="C11" i="171"/>
  <c r="D11" i="171"/>
  <c r="E11" i="171"/>
  <c r="F11" i="171"/>
  <c r="G11" i="171"/>
  <c r="H11" i="171"/>
  <c r="I11" i="171"/>
  <c r="J11" i="171"/>
  <c r="K11" i="171"/>
  <c r="L11" i="171"/>
  <c r="M11" i="171"/>
  <c r="N11" i="171"/>
  <c r="O11" i="171"/>
  <c r="B11" i="171"/>
  <c r="C10" i="171"/>
  <c r="D10" i="171"/>
  <c r="E10" i="171"/>
  <c r="F10" i="171"/>
  <c r="G10" i="171"/>
  <c r="H10" i="171"/>
  <c r="I10" i="171"/>
  <c r="J10" i="171"/>
  <c r="K10" i="171"/>
  <c r="L10" i="171"/>
  <c r="M10" i="171"/>
  <c r="N10" i="171"/>
  <c r="O10" i="171"/>
  <c r="B10" i="171"/>
  <c r="C9" i="171"/>
  <c r="D9" i="171"/>
  <c r="E9" i="171"/>
  <c r="F9" i="171"/>
  <c r="G9" i="171"/>
  <c r="H9" i="171"/>
  <c r="I9" i="171"/>
  <c r="J9" i="171"/>
  <c r="K9" i="171"/>
  <c r="L9" i="171"/>
  <c r="M9" i="171"/>
  <c r="N9" i="171"/>
  <c r="O9" i="171"/>
  <c r="B9" i="171"/>
  <c r="C8" i="171"/>
  <c r="D8" i="171"/>
  <c r="E8" i="171"/>
  <c r="F8" i="171"/>
  <c r="G8" i="171"/>
  <c r="H8" i="171"/>
  <c r="I8" i="171"/>
  <c r="J8" i="171"/>
  <c r="K8" i="171"/>
  <c r="L8" i="171"/>
  <c r="M8" i="171"/>
  <c r="N8" i="171"/>
  <c r="O8" i="171"/>
  <c r="B8" i="171"/>
  <c r="B7" i="171"/>
  <c r="B6" i="171"/>
  <c r="C5" i="171"/>
  <c r="B5" i="171"/>
  <c r="E7" i="171"/>
  <c r="F7" i="171"/>
  <c r="G7" i="171"/>
  <c r="H7" i="171"/>
  <c r="I7" i="171"/>
  <c r="J7" i="171"/>
  <c r="K7" i="171"/>
  <c r="L7" i="171"/>
  <c r="M7" i="171"/>
  <c r="N7" i="171"/>
  <c r="O7" i="171"/>
  <c r="D7" i="171"/>
  <c r="E6" i="171"/>
  <c r="F6" i="171"/>
  <c r="G6" i="171"/>
  <c r="H6" i="171"/>
  <c r="I6" i="171"/>
  <c r="J6" i="171"/>
  <c r="K6" i="171"/>
  <c r="L6" i="171"/>
  <c r="M6" i="171"/>
  <c r="N6" i="171"/>
  <c r="O6" i="171"/>
  <c r="D6" i="171"/>
  <c r="E5" i="171"/>
  <c r="F5" i="171"/>
  <c r="G5" i="171"/>
  <c r="H5" i="171"/>
  <c r="I5" i="171"/>
  <c r="J5" i="171"/>
  <c r="K5" i="171"/>
  <c r="L5" i="171"/>
  <c r="M5" i="171"/>
  <c r="N5" i="171"/>
  <c r="O5" i="171"/>
  <c r="D5" i="171"/>
  <c r="C4" i="171"/>
  <c r="D4" i="171"/>
  <c r="E4" i="171"/>
  <c r="F4" i="171"/>
  <c r="G4" i="171"/>
  <c r="H4" i="171"/>
  <c r="I4" i="171"/>
  <c r="J4" i="171"/>
  <c r="K4" i="171"/>
  <c r="L4" i="171"/>
  <c r="M4" i="171"/>
  <c r="N4" i="171"/>
  <c r="O4" i="171"/>
  <c r="B4" i="171"/>
  <c r="N3" i="171"/>
  <c r="O3" i="171"/>
  <c r="Q4" i="165"/>
  <c r="Q5" i="165"/>
  <c r="Q6" i="165"/>
  <c r="Q7" i="165"/>
  <c r="Q8" i="165"/>
  <c r="Q9" i="165"/>
  <c r="Q10" i="165"/>
  <c r="Q11" i="165"/>
  <c r="Q12" i="165"/>
  <c r="Q13" i="165"/>
  <c r="Q14" i="165"/>
  <c r="Q15" i="165"/>
  <c r="Q16" i="165"/>
  <c r="Q17" i="165"/>
  <c r="Q18" i="165"/>
  <c r="Q19" i="165"/>
  <c r="Q20" i="165"/>
  <c r="Q21" i="165"/>
  <c r="Q22" i="165"/>
  <c r="Q23" i="165"/>
  <c r="Q24" i="165"/>
  <c r="Q25" i="165"/>
  <c r="Q26" i="165"/>
  <c r="Q27" i="165"/>
  <c r="Q28" i="165"/>
  <c r="Q29" i="165"/>
  <c r="Q30" i="165"/>
  <c r="Q31" i="165"/>
  <c r="Q32" i="165"/>
  <c r="Q33" i="165"/>
  <c r="Q34" i="165"/>
  <c r="Q35" i="165"/>
  <c r="Q36" i="165"/>
  <c r="Q37" i="165"/>
  <c r="Q38" i="165"/>
  <c r="Q39" i="165"/>
  <c r="Q40" i="165"/>
  <c r="Q41" i="165"/>
  <c r="Q42" i="165"/>
  <c r="Q43" i="165"/>
  <c r="Q44" i="165"/>
  <c r="Q45" i="165"/>
  <c r="Q46" i="165"/>
  <c r="Q47" i="165"/>
  <c r="Q48" i="165"/>
  <c r="Q49" i="165"/>
  <c r="Q50" i="165"/>
  <c r="Q51" i="165"/>
  <c r="Q52" i="165"/>
  <c r="Q53" i="165"/>
  <c r="Q54" i="165"/>
  <c r="Q55" i="165"/>
  <c r="Q56" i="165"/>
  <c r="Q57" i="165"/>
  <c r="Q58" i="165"/>
  <c r="Q59" i="165"/>
  <c r="Q60" i="165"/>
  <c r="Q61" i="165"/>
  <c r="Q62" i="165"/>
  <c r="Q63" i="165"/>
  <c r="Q64" i="165"/>
  <c r="Q65" i="165"/>
  <c r="Q66" i="165"/>
  <c r="Q67" i="165"/>
  <c r="Q68" i="165"/>
  <c r="Q69" i="165"/>
  <c r="Q70" i="165"/>
  <c r="Q71" i="165"/>
  <c r="Q72" i="165"/>
  <c r="Q73" i="165"/>
  <c r="Q74" i="165"/>
  <c r="Q75" i="165"/>
  <c r="Q76" i="165"/>
  <c r="Q77" i="165"/>
  <c r="Q78" i="165"/>
  <c r="Q79" i="165"/>
  <c r="Q80" i="165"/>
  <c r="Q81" i="165"/>
  <c r="Q82" i="165"/>
  <c r="Q83" i="165"/>
  <c r="Q84" i="165"/>
  <c r="Q85" i="165"/>
  <c r="Q86" i="165"/>
  <c r="Q87" i="165"/>
  <c r="Q88" i="165"/>
  <c r="Q89" i="165"/>
  <c r="Q90" i="165"/>
  <c r="Q91" i="165"/>
  <c r="Q92" i="165"/>
  <c r="Q93" i="165"/>
  <c r="Q94" i="165"/>
  <c r="Q95" i="165"/>
  <c r="Q96" i="165"/>
  <c r="Q97" i="165"/>
  <c r="Q98" i="165"/>
  <c r="Q99" i="165"/>
  <c r="Q100" i="165"/>
  <c r="Q101" i="165"/>
  <c r="Q102" i="165"/>
  <c r="Q103" i="165"/>
  <c r="Q104" i="165"/>
  <c r="Q105" i="165"/>
  <c r="Q106" i="165"/>
  <c r="Q107" i="165"/>
  <c r="Q108" i="165"/>
  <c r="Q109" i="165"/>
  <c r="Q110" i="165"/>
  <c r="Q111" i="165"/>
  <c r="Q112" i="165"/>
  <c r="Q113" i="165"/>
  <c r="Q114" i="165"/>
  <c r="Q115" i="165"/>
  <c r="Q116" i="165"/>
  <c r="Q117" i="165"/>
  <c r="Q118" i="165"/>
  <c r="Q119" i="165"/>
  <c r="Q120" i="165"/>
  <c r="Q121" i="165"/>
  <c r="Q122" i="165"/>
  <c r="Q123" i="165"/>
  <c r="Q124" i="165"/>
  <c r="Q125" i="165"/>
  <c r="Q126" i="165"/>
  <c r="Q127" i="165"/>
  <c r="Q128" i="165"/>
  <c r="Q129" i="165"/>
  <c r="Q130" i="165"/>
  <c r="Q131" i="165"/>
  <c r="Q132" i="165"/>
  <c r="Q133" i="165"/>
  <c r="Q134" i="165"/>
  <c r="Q135" i="165"/>
  <c r="Q136" i="165"/>
  <c r="Q137" i="165"/>
  <c r="Q138" i="165"/>
  <c r="Q139" i="165"/>
  <c r="Q140" i="165"/>
  <c r="Q141" i="165"/>
  <c r="Q142" i="165"/>
  <c r="Q143" i="165"/>
  <c r="Q144" i="165"/>
  <c r="Q145" i="165"/>
  <c r="Q146" i="165"/>
  <c r="Q147" i="165"/>
  <c r="Q148" i="165"/>
  <c r="Q149" i="165"/>
  <c r="Q150" i="165"/>
  <c r="Q151" i="165"/>
  <c r="Q152" i="165"/>
  <c r="Q4" i="160"/>
  <c r="Q5" i="160"/>
  <c r="Q6" i="160"/>
  <c r="Q7" i="160"/>
  <c r="Q8" i="160"/>
  <c r="Q9" i="160"/>
  <c r="Q10" i="160"/>
  <c r="Q11" i="160"/>
  <c r="Q12" i="160"/>
  <c r="Q13" i="160"/>
  <c r="Q14" i="160"/>
  <c r="Q15" i="160"/>
  <c r="Q16" i="160"/>
  <c r="Q17" i="160"/>
  <c r="Q18" i="160"/>
  <c r="Q19" i="160"/>
  <c r="Q20" i="160"/>
  <c r="Q21" i="160"/>
  <c r="Q22" i="160"/>
  <c r="Q23" i="160"/>
  <c r="Q24" i="160"/>
  <c r="Q25" i="160"/>
  <c r="Q26" i="160"/>
  <c r="Q27" i="160"/>
  <c r="Q28" i="160"/>
  <c r="Q29" i="160"/>
  <c r="Q30" i="160"/>
  <c r="Q31" i="160"/>
  <c r="Q32" i="160"/>
  <c r="Q33" i="160"/>
  <c r="Q34" i="160"/>
  <c r="Q35" i="160"/>
  <c r="Q36" i="160"/>
  <c r="Q37" i="160"/>
  <c r="Q38" i="160"/>
  <c r="Q39" i="160"/>
  <c r="Q40" i="160"/>
  <c r="Q41" i="160"/>
  <c r="Q42" i="160"/>
  <c r="Q43" i="160"/>
  <c r="Q44" i="160"/>
  <c r="Q45" i="160"/>
  <c r="Q46" i="160"/>
  <c r="Q47" i="160"/>
  <c r="Q48" i="160"/>
  <c r="Q49" i="160"/>
  <c r="Q50" i="160"/>
  <c r="Q51" i="160"/>
  <c r="Q52" i="160"/>
  <c r="Q53" i="160"/>
  <c r="Q54" i="160"/>
  <c r="Q55" i="160"/>
  <c r="Q56" i="160"/>
  <c r="Q57" i="160"/>
  <c r="Q58" i="160"/>
  <c r="Q59" i="160"/>
  <c r="Q60" i="160"/>
  <c r="Q61" i="160"/>
  <c r="Q62" i="160"/>
  <c r="Q63" i="160"/>
  <c r="Q64" i="160"/>
  <c r="Q65" i="160"/>
  <c r="Q66" i="160"/>
  <c r="Q67" i="160"/>
  <c r="Q68" i="160"/>
  <c r="Q69" i="160"/>
  <c r="Q70" i="160"/>
  <c r="Q71" i="160"/>
  <c r="Q72" i="160"/>
  <c r="Q73" i="160"/>
  <c r="Q74" i="160"/>
  <c r="Q75" i="160"/>
  <c r="Q76" i="160"/>
  <c r="Q77" i="160"/>
  <c r="Q78" i="160"/>
  <c r="Q79" i="160"/>
  <c r="Q80" i="160"/>
  <c r="Q81" i="160"/>
  <c r="Q82" i="160"/>
  <c r="Q83" i="160"/>
  <c r="Q84" i="160"/>
  <c r="Q85" i="160"/>
  <c r="Q86" i="160"/>
  <c r="Q87" i="160"/>
  <c r="Q88" i="160"/>
  <c r="Q89" i="160"/>
  <c r="Q90" i="160"/>
  <c r="Q91" i="160"/>
  <c r="Q92" i="160"/>
  <c r="Q93" i="160"/>
  <c r="Q94" i="160"/>
  <c r="Q95" i="160"/>
  <c r="Q96" i="160"/>
  <c r="Q97" i="160"/>
  <c r="Q98" i="160"/>
  <c r="Q99" i="160"/>
  <c r="Q100" i="160"/>
  <c r="Q101" i="160"/>
  <c r="Q102" i="160"/>
  <c r="Q103" i="160"/>
  <c r="Q104" i="160"/>
  <c r="Q105" i="160"/>
  <c r="Q106" i="160"/>
  <c r="Q107" i="160"/>
  <c r="Q108" i="160"/>
  <c r="Q109" i="160"/>
  <c r="Q110" i="160"/>
  <c r="Q111" i="160"/>
  <c r="Q112" i="160"/>
  <c r="Q113" i="160"/>
  <c r="Q114" i="160"/>
  <c r="Q115" i="160"/>
  <c r="Q116" i="160"/>
  <c r="Q117" i="160"/>
  <c r="Q118" i="160"/>
  <c r="Q119" i="160"/>
  <c r="Q120" i="160"/>
  <c r="Q121" i="160"/>
  <c r="Q122" i="160"/>
  <c r="Q123" i="160"/>
  <c r="Q124" i="160"/>
  <c r="Q125" i="160"/>
  <c r="Q126" i="160"/>
  <c r="Q127" i="160"/>
  <c r="Q128" i="160"/>
  <c r="Q4" i="152"/>
  <c r="Q5" i="152"/>
  <c r="Q6" i="152"/>
  <c r="Q7" i="152"/>
  <c r="Q8" i="152"/>
  <c r="Q9" i="152"/>
  <c r="Q10" i="152"/>
  <c r="Q11" i="152"/>
  <c r="Q12" i="152"/>
  <c r="Q13" i="152"/>
  <c r="Q14" i="152"/>
  <c r="Q15" i="152"/>
  <c r="Q16" i="152"/>
  <c r="Q17" i="152"/>
  <c r="Q18" i="152"/>
  <c r="Q19" i="152"/>
  <c r="Q20" i="152"/>
  <c r="Q21" i="152"/>
  <c r="Q22" i="152"/>
  <c r="Q23" i="152"/>
  <c r="Q24" i="152"/>
  <c r="Q25" i="152"/>
  <c r="Q26" i="152"/>
  <c r="Q27" i="152"/>
  <c r="Q28" i="152"/>
  <c r="Q29" i="152"/>
  <c r="Q30" i="152"/>
  <c r="Q31" i="152"/>
  <c r="Q32" i="152"/>
  <c r="Q33" i="152"/>
  <c r="Q34" i="152"/>
  <c r="Q35" i="152"/>
  <c r="Q36" i="152"/>
  <c r="Q37" i="152"/>
  <c r="Q38" i="152"/>
  <c r="Q39" i="152"/>
  <c r="Q40" i="152"/>
  <c r="Q41" i="152"/>
  <c r="Q42" i="152"/>
  <c r="Q43" i="152"/>
  <c r="Q44" i="152"/>
  <c r="Q45" i="152"/>
  <c r="Q46" i="152"/>
  <c r="Q47" i="152"/>
  <c r="Q48" i="152"/>
  <c r="Q49" i="152"/>
  <c r="Q50" i="152"/>
  <c r="Q51" i="152"/>
  <c r="Q52" i="152"/>
  <c r="Q53" i="152"/>
  <c r="Q54" i="152"/>
  <c r="Q55" i="152"/>
  <c r="Q56" i="152"/>
  <c r="Q57" i="152"/>
  <c r="Q58" i="152"/>
  <c r="Q59" i="152"/>
  <c r="Q60" i="152"/>
  <c r="Q61" i="152"/>
  <c r="Q62" i="152"/>
  <c r="Q63" i="152"/>
  <c r="Q64" i="152"/>
  <c r="Q65" i="152"/>
  <c r="Q66" i="152"/>
  <c r="Q67" i="152"/>
  <c r="Q68" i="152"/>
  <c r="Q69" i="152"/>
  <c r="Q70" i="152"/>
  <c r="Q71" i="152"/>
  <c r="Q72" i="152"/>
  <c r="Q73" i="152"/>
  <c r="Q74" i="152"/>
  <c r="Q75" i="152"/>
  <c r="Q76" i="152"/>
  <c r="Q77" i="152"/>
  <c r="Q78" i="152"/>
  <c r="Q79" i="152"/>
  <c r="Q80" i="152"/>
  <c r="Q81" i="152"/>
  <c r="Q82" i="152"/>
  <c r="Q83" i="152"/>
  <c r="Q84" i="152"/>
  <c r="Q85" i="152"/>
  <c r="Q86" i="152"/>
  <c r="Q87" i="152"/>
  <c r="Q88" i="152"/>
  <c r="Q89" i="152"/>
  <c r="Q90" i="152"/>
  <c r="Q91" i="152"/>
  <c r="Q92" i="152"/>
  <c r="Q93" i="152"/>
  <c r="Q94" i="152"/>
  <c r="Q95" i="152"/>
  <c r="Q96" i="152"/>
  <c r="Q97" i="152"/>
  <c r="Q98" i="152"/>
  <c r="Q99" i="152"/>
  <c r="Q100" i="152"/>
  <c r="Q101" i="152"/>
  <c r="Q102" i="152"/>
  <c r="Q103" i="152"/>
  <c r="Q104" i="152"/>
  <c r="Q105" i="152"/>
  <c r="Q106" i="152"/>
  <c r="Q107" i="152"/>
  <c r="Q108" i="152"/>
  <c r="Q109" i="152"/>
  <c r="Q110" i="152"/>
  <c r="Q111" i="152"/>
  <c r="Q112" i="152"/>
  <c r="Q113" i="152"/>
  <c r="Q114" i="152"/>
  <c r="Q115" i="152"/>
  <c r="Q116" i="152"/>
  <c r="Q117" i="152"/>
  <c r="Q118" i="152"/>
  <c r="Q119" i="152"/>
  <c r="Q120" i="152"/>
  <c r="Q121" i="152"/>
  <c r="Q122" i="152"/>
  <c r="Q123" i="152"/>
  <c r="Q124" i="152"/>
  <c r="Q125" i="152"/>
  <c r="Q126" i="152"/>
  <c r="Q127" i="152"/>
  <c r="Q128" i="152"/>
  <c r="Q129" i="152"/>
  <c r="Q130" i="152"/>
  <c r="Q131" i="152"/>
  <c r="Q4" i="148"/>
  <c r="Q5" i="148"/>
  <c r="Q6" i="148"/>
  <c r="Q7" i="148"/>
  <c r="Q8" i="148"/>
  <c r="Q9" i="148"/>
  <c r="Q10" i="148"/>
  <c r="Q11" i="148"/>
  <c r="Q12" i="148"/>
  <c r="Q13" i="148"/>
  <c r="Q14" i="148"/>
  <c r="Q15" i="148"/>
  <c r="Q16" i="148"/>
  <c r="Q17" i="148"/>
  <c r="Q18" i="148"/>
  <c r="Q19" i="148"/>
  <c r="Q20" i="148"/>
  <c r="Q21" i="148"/>
  <c r="Q22" i="148"/>
  <c r="Q23" i="148"/>
  <c r="Q24" i="148"/>
  <c r="Q25" i="148"/>
  <c r="Q26" i="148"/>
  <c r="Q27" i="148"/>
  <c r="Q28" i="148"/>
  <c r="Q30" i="148"/>
  <c r="Q31" i="148"/>
  <c r="Q32" i="148"/>
  <c r="Q33" i="148"/>
  <c r="Q34" i="148"/>
  <c r="Q35" i="148"/>
  <c r="Q36" i="148"/>
  <c r="Q37" i="148"/>
  <c r="Q38" i="148"/>
  <c r="Q39" i="148"/>
  <c r="Q40" i="148"/>
  <c r="Q41" i="148"/>
  <c r="Q42" i="148"/>
  <c r="Q43" i="148"/>
  <c r="Q44" i="148"/>
  <c r="Q45" i="148"/>
  <c r="Q46" i="148"/>
  <c r="Q47" i="148"/>
  <c r="Q48" i="148"/>
  <c r="Q49" i="148"/>
  <c r="Q50" i="148"/>
  <c r="Q51" i="148"/>
  <c r="Q52" i="148"/>
  <c r="Q53" i="148"/>
  <c r="Q54" i="148"/>
  <c r="Q57" i="148"/>
  <c r="Q58" i="148"/>
  <c r="Q59" i="148"/>
  <c r="Q60" i="148"/>
  <c r="Q61" i="148"/>
  <c r="Q62" i="148"/>
  <c r="Q63" i="148"/>
  <c r="Q64" i="148"/>
  <c r="Q65" i="148"/>
  <c r="Q66" i="148"/>
  <c r="Q67" i="148"/>
  <c r="Q68" i="148"/>
  <c r="Q69" i="148"/>
  <c r="Q70" i="148"/>
  <c r="Q71" i="148"/>
  <c r="Q72" i="148"/>
  <c r="Q73" i="148"/>
  <c r="Q74" i="148"/>
  <c r="Q75" i="148"/>
  <c r="Q76" i="148"/>
  <c r="Q77" i="148"/>
  <c r="Q78" i="148"/>
  <c r="Q79" i="148"/>
  <c r="Q80" i="148"/>
  <c r="Q81" i="148"/>
  <c r="Q82" i="148"/>
  <c r="Q83" i="148"/>
  <c r="Q84" i="148"/>
  <c r="Q85" i="148"/>
  <c r="Q86" i="148"/>
  <c r="Q87" i="148"/>
  <c r="Q88" i="148"/>
  <c r="Q89" i="148"/>
  <c r="Q90" i="148"/>
  <c r="Q91" i="148"/>
  <c r="Q92" i="148"/>
  <c r="Q93" i="148"/>
  <c r="Q94" i="148"/>
  <c r="Q95" i="148"/>
  <c r="Q96" i="148"/>
  <c r="Q97" i="148"/>
  <c r="Q98" i="148"/>
  <c r="Q99" i="148"/>
  <c r="Q100" i="148"/>
  <c r="Q101" i="148"/>
  <c r="Q102" i="148"/>
  <c r="Q103" i="148"/>
  <c r="Q104" i="148"/>
  <c r="Q105" i="148"/>
  <c r="Q106" i="148"/>
  <c r="Q107" i="148"/>
  <c r="Q108" i="148"/>
  <c r="Q109" i="148"/>
  <c r="Q110" i="148"/>
  <c r="Q111" i="148"/>
  <c r="Q112" i="148"/>
  <c r="Q113" i="148"/>
  <c r="Q114" i="148"/>
  <c r="Q115" i="148"/>
  <c r="Q116" i="148"/>
  <c r="Q117" i="148"/>
  <c r="Q118" i="148"/>
  <c r="Q119" i="148"/>
  <c r="Q120" i="148"/>
  <c r="Q4" i="139"/>
  <c r="Q5" i="139"/>
  <c r="Q6" i="139"/>
  <c r="Q7" i="139"/>
  <c r="Q8" i="139"/>
  <c r="Q9" i="139"/>
  <c r="Q10" i="139"/>
  <c r="Q11" i="139"/>
  <c r="Q13" i="139"/>
  <c r="Q14" i="139"/>
  <c r="Q15" i="139"/>
  <c r="Q16" i="139"/>
  <c r="Q17" i="139"/>
  <c r="Q18" i="139"/>
  <c r="Q19" i="139"/>
  <c r="Q20" i="139"/>
  <c r="Q21" i="139"/>
  <c r="Q22" i="139"/>
  <c r="Q24" i="139"/>
  <c r="Q25" i="139"/>
  <c r="Q26" i="139"/>
  <c r="Q27" i="139"/>
  <c r="Q29" i="139"/>
  <c r="Q30" i="139"/>
  <c r="Q31" i="139"/>
  <c r="Q32" i="139"/>
  <c r="Q34" i="139"/>
  <c r="Q35" i="139"/>
  <c r="Q36" i="139"/>
  <c r="Q37" i="139"/>
  <c r="Q38" i="139"/>
  <c r="Q39" i="139"/>
  <c r="Q40" i="139"/>
  <c r="Q41" i="139"/>
  <c r="Q42" i="139"/>
  <c r="Q43" i="139"/>
  <c r="Q44" i="139"/>
  <c r="Q45" i="139"/>
  <c r="Q46" i="139"/>
  <c r="Q47" i="139"/>
  <c r="Q48" i="139"/>
  <c r="Q49" i="139"/>
  <c r="Q50" i="139"/>
  <c r="Q51" i="139"/>
  <c r="Q52" i="139"/>
  <c r="Q53" i="139"/>
  <c r="Q54" i="139"/>
  <c r="Q55" i="139"/>
  <c r="Q56" i="139"/>
  <c r="Q57" i="139"/>
  <c r="Q58" i="139"/>
  <c r="Q59" i="139"/>
  <c r="Q60" i="139"/>
  <c r="Q61" i="139"/>
  <c r="Q62" i="139"/>
  <c r="Q63" i="139"/>
  <c r="Q64" i="139"/>
  <c r="Q65" i="139"/>
  <c r="Q66" i="139"/>
  <c r="Q67" i="139"/>
  <c r="Q68" i="139"/>
  <c r="Q69" i="139"/>
  <c r="Q70" i="139"/>
  <c r="Q71" i="139"/>
  <c r="Q72" i="139"/>
  <c r="Q73" i="139"/>
  <c r="Q75" i="139"/>
  <c r="Q76" i="139"/>
  <c r="Q77" i="139"/>
  <c r="Q79" i="139"/>
  <c r="Q80" i="139"/>
  <c r="Q81" i="139"/>
  <c r="Q82" i="139"/>
  <c r="Q83" i="139"/>
  <c r="Q84" i="139"/>
  <c r="Q85" i="139"/>
  <c r="Q86" i="139"/>
  <c r="Q87" i="139"/>
  <c r="Q88" i="139"/>
  <c r="Q89" i="139"/>
  <c r="Q90" i="139"/>
  <c r="Q91" i="139"/>
  <c r="Q92" i="139"/>
  <c r="Q93" i="139"/>
  <c r="Q94" i="139"/>
  <c r="Q95" i="139"/>
  <c r="Q96" i="139"/>
  <c r="Q97" i="139"/>
  <c r="Q98" i="139"/>
  <c r="Q99" i="139"/>
  <c r="Q101" i="139"/>
  <c r="Q102" i="139"/>
  <c r="Q103" i="139"/>
  <c r="Q104" i="139"/>
  <c r="Q105" i="139"/>
  <c r="Q4" i="138"/>
  <c r="Q5" i="138"/>
  <c r="Q6" i="138"/>
  <c r="Q7" i="138"/>
  <c r="Q8" i="138"/>
  <c r="Q9" i="138"/>
  <c r="Q10" i="138"/>
  <c r="Q11" i="138"/>
  <c r="Q12" i="138"/>
  <c r="Q13" i="138"/>
  <c r="Q14" i="138"/>
  <c r="Q15" i="138"/>
  <c r="Q16" i="138"/>
  <c r="Q17" i="138"/>
  <c r="Q18" i="138"/>
  <c r="Q19" i="138"/>
  <c r="Q20" i="138"/>
  <c r="Q21" i="138"/>
  <c r="Q22" i="138"/>
  <c r="Q23" i="138"/>
  <c r="Q24" i="138"/>
  <c r="Q25" i="138"/>
  <c r="Q26" i="138"/>
  <c r="Q27" i="138"/>
  <c r="Q28" i="138"/>
  <c r="Q29" i="138"/>
  <c r="Q30" i="138"/>
  <c r="Q31" i="138"/>
  <c r="Q32" i="138"/>
  <c r="Q33" i="138"/>
  <c r="Q34" i="138"/>
  <c r="Q36" i="138"/>
  <c r="Q37" i="138"/>
  <c r="Q38" i="138"/>
  <c r="Q39" i="138"/>
  <c r="Q40" i="138"/>
  <c r="Q41" i="138"/>
  <c r="Q42" i="138"/>
  <c r="Q43" i="138"/>
  <c r="Q44" i="138"/>
  <c r="Q45" i="138"/>
  <c r="Q46" i="138"/>
  <c r="Q47" i="138"/>
  <c r="Q48" i="138"/>
  <c r="Q49" i="138"/>
  <c r="Q50" i="138"/>
  <c r="Q51" i="138"/>
  <c r="Q52" i="138"/>
  <c r="Q53" i="138"/>
  <c r="Q54" i="138"/>
  <c r="Q55" i="138"/>
  <c r="Q56" i="138"/>
  <c r="Q57" i="138"/>
  <c r="Q58" i="138"/>
  <c r="Q59" i="138"/>
  <c r="Q60" i="138"/>
  <c r="Q61" i="138"/>
  <c r="Q62" i="138"/>
  <c r="Q63" i="138"/>
  <c r="Q65" i="138"/>
  <c r="Q66" i="138"/>
  <c r="Q67" i="138"/>
  <c r="Q68" i="138"/>
  <c r="Q69" i="138"/>
  <c r="Q70" i="138"/>
  <c r="Q71" i="138"/>
  <c r="Q73" i="138"/>
  <c r="Q74" i="138"/>
  <c r="Q75" i="138"/>
  <c r="Q76" i="138"/>
  <c r="Q77" i="138"/>
  <c r="Q78" i="138"/>
  <c r="Q79" i="138"/>
  <c r="Q80" i="138"/>
  <c r="Q81" i="138"/>
  <c r="Q82" i="138"/>
  <c r="Q83" i="138"/>
  <c r="Q85" i="138"/>
  <c r="Q86" i="138"/>
  <c r="Q87" i="138"/>
  <c r="Q88" i="138"/>
  <c r="Q89" i="138"/>
  <c r="Q90" i="138"/>
  <c r="Q91" i="138"/>
  <c r="Q92" i="138"/>
  <c r="Q93" i="138"/>
  <c r="Q94" i="138"/>
  <c r="Q95" i="138"/>
  <c r="Q96" i="138"/>
  <c r="Q97" i="138"/>
  <c r="Q98" i="138"/>
  <c r="Q99" i="138"/>
  <c r="Q100" i="138"/>
  <c r="Q101" i="138"/>
  <c r="Q102" i="138"/>
  <c r="Q103" i="138"/>
  <c r="Q104" i="138"/>
  <c r="Q105" i="138"/>
  <c r="Q4" i="123"/>
  <c r="Q5" i="123"/>
  <c r="Q6" i="123"/>
  <c r="Q7" i="123"/>
  <c r="Q8" i="123"/>
  <c r="Q9" i="123"/>
  <c r="Q10" i="123"/>
  <c r="Q11" i="123"/>
  <c r="Q12" i="123"/>
  <c r="Q13" i="123"/>
  <c r="Q14" i="123"/>
  <c r="Q15" i="123"/>
  <c r="Q16" i="123"/>
  <c r="Q17" i="123"/>
  <c r="Q18" i="123"/>
  <c r="Q20" i="123"/>
  <c r="Q21" i="123"/>
  <c r="Q22" i="123"/>
  <c r="Q23" i="123"/>
  <c r="Q24" i="123"/>
  <c r="Q25" i="123"/>
  <c r="Q26" i="123"/>
  <c r="Q27" i="123"/>
  <c r="Q28" i="123"/>
  <c r="Q29" i="123"/>
  <c r="Q30" i="123"/>
  <c r="Q31" i="123"/>
  <c r="Q32" i="123"/>
  <c r="Q33" i="123"/>
  <c r="Q34" i="123"/>
  <c r="Q35" i="123"/>
  <c r="Q36" i="123"/>
  <c r="Q37" i="123"/>
  <c r="Q38" i="123"/>
  <c r="Q39" i="123"/>
  <c r="Q40" i="123"/>
  <c r="Q41" i="123"/>
  <c r="Q42" i="123"/>
  <c r="Q44" i="123"/>
  <c r="Q45" i="123"/>
  <c r="Q46" i="123"/>
  <c r="Q47" i="123"/>
  <c r="Q48" i="123"/>
  <c r="Q49" i="123"/>
  <c r="Q50" i="123"/>
  <c r="Q51" i="123"/>
  <c r="Q52" i="123"/>
  <c r="Q53" i="123"/>
  <c r="Q54" i="123"/>
  <c r="Q55" i="123"/>
  <c r="Q56" i="123"/>
  <c r="Q57" i="123"/>
  <c r="Q58" i="123"/>
  <c r="Q60" i="123"/>
  <c r="Q61" i="123"/>
  <c r="Q62" i="123"/>
  <c r="Q63" i="123"/>
  <c r="Q65" i="123"/>
  <c r="Q66" i="123"/>
  <c r="Q67" i="123"/>
  <c r="Q68" i="123"/>
  <c r="Q69" i="123"/>
  <c r="Q70" i="123"/>
  <c r="Q71" i="123"/>
  <c r="Q72" i="123"/>
  <c r="Q73" i="123"/>
  <c r="Q74" i="123"/>
  <c r="Q75" i="123"/>
  <c r="Q76" i="123"/>
  <c r="Q77" i="123"/>
  <c r="Q78" i="123"/>
  <c r="Q79" i="123"/>
  <c r="Q80" i="123"/>
  <c r="Q81" i="123"/>
  <c r="Q82" i="123"/>
  <c r="Q83" i="123"/>
  <c r="Q84" i="123"/>
  <c r="Q85" i="123"/>
  <c r="Q86" i="123"/>
  <c r="Q87" i="123"/>
  <c r="Q88" i="123"/>
  <c r="Q89" i="123"/>
  <c r="Q90" i="123"/>
  <c r="Q91" i="123"/>
  <c r="Q92" i="123"/>
  <c r="Q93" i="123"/>
  <c r="Q4" i="116"/>
  <c r="Q5" i="116"/>
  <c r="Q6" i="116"/>
  <c r="Q7" i="116"/>
  <c r="Q8" i="116"/>
  <c r="Q9" i="116"/>
  <c r="Q10" i="116"/>
  <c r="Q11" i="116"/>
  <c r="Q12" i="116"/>
  <c r="Q13" i="116"/>
  <c r="Q14" i="116"/>
  <c r="Q15" i="116"/>
  <c r="Q16" i="116"/>
  <c r="Q17" i="116"/>
  <c r="Q19" i="116"/>
  <c r="Q20" i="116"/>
  <c r="Q21" i="116"/>
  <c r="Q22" i="116"/>
  <c r="Q23" i="116"/>
  <c r="Q24" i="116"/>
  <c r="Q25" i="116"/>
  <c r="Q26" i="116"/>
  <c r="Q27" i="116"/>
  <c r="Q28" i="116"/>
  <c r="Q29" i="116"/>
  <c r="Q30" i="116"/>
  <c r="Q31" i="116"/>
  <c r="Q32" i="116"/>
  <c r="Q33" i="116"/>
  <c r="Q34" i="116"/>
  <c r="Q35" i="116"/>
  <c r="Q36" i="116"/>
  <c r="Q37" i="116"/>
  <c r="Q38" i="116"/>
  <c r="Q39" i="116"/>
  <c r="Q40" i="116"/>
  <c r="Q41" i="116"/>
  <c r="Q42" i="116"/>
  <c r="Q44" i="116"/>
  <c r="Q45" i="116"/>
  <c r="Q46" i="116"/>
  <c r="Q47" i="116"/>
  <c r="Q48" i="116"/>
  <c r="Q49" i="116"/>
  <c r="Q50" i="116"/>
  <c r="Q51" i="116"/>
  <c r="Q52" i="116"/>
  <c r="Q53" i="116"/>
  <c r="Q54" i="116"/>
  <c r="Q55" i="116"/>
  <c r="Q56" i="116"/>
  <c r="Q57" i="116"/>
  <c r="Q58" i="116"/>
  <c r="Q59" i="116"/>
  <c r="Q60" i="116"/>
  <c r="Q61" i="116"/>
  <c r="Q62" i="116"/>
  <c r="Q64" i="116"/>
  <c r="Q65" i="116"/>
  <c r="Q66" i="116"/>
  <c r="Q67" i="116"/>
  <c r="Q68" i="116"/>
  <c r="Q69" i="116"/>
  <c r="Q70" i="116"/>
  <c r="Q4" i="99"/>
  <c r="Q5" i="99"/>
  <c r="Q6" i="99"/>
  <c r="Q7" i="99"/>
  <c r="Q8" i="99"/>
  <c r="Q9" i="99"/>
  <c r="Q10" i="99"/>
  <c r="Q11" i="99"/>
  <c r="Q12" i="99"/>
  <c r="Q13" i="99"/>
  <c r="Q14" i="99"/>
  <c r="Q15" i="99"/>
  <c r="Q16" i="99"/>
  <c r="Q17" i="99"/>
  <c r="Q18" i="99"/>
  <c r="Q19" i="99"/>
  <c r="Q20" i="99"/>
  <c r="Q21" i="99"/>
  <c r="Q22" i="99"/>
  <c r="Q23" i="99"/>
  <c r="Q24" i="99"/>
  <c r="Q25" i="99"/>
  <c r="Q27" i="99"/>
  <c r="Q28" i="99"/>
  <c r="Q29" i="99"/>
  <c r="Q30" i="99"/>
  <c r="Q31" i="99"/>
  <c r="Q33" i="99"/>
  <c r="Q34" i="99"/>
  <c r="Q35" i="99"/>
  <c r="Q36" i="99"/>
  <c r="Q37" i="99"/>
  <c r="Q38" i="99"/>
  <c r="Q39" i="99"/>
  <c r="Q40" i="99"/>
  <c r="Q41" i="99"/>
  <c r="Q42" i="99"/>
  <c r="Q43" i="99"/>
  <c r="Q44" i="99"/>
  <c r="Q45" i="99"/>
  <c r="Q46" i="99"/>
  <c r="Q47" i="99"/>
  <c r="Q48" i="99"/>
  <c r="Q49" i="99"/>
  <c r="Q50" i="99"/>
  <c r="Q51" i="99"/>
  <c r="Q52" i="99"/>
  <c r="Q53" i="99"/>
  <c r="Q54" i="99"/>
  <c r="Q55" i="99"/>
  <c r="Q56" i="99"/>
  <c r="Q57" i="99"/>
  <c r="Q58" i="99"/>
  <c r="Q59" i="99"/>
  <c r="Q61" i="99"/>
  <c r="Q62" i="99"/>
  <c r="Q63" i="99"/>
  <c r="Q64" i="99"/>
  <c r="Q65" i="99"/>
  <c r="Q66" i="99"/>
  <c r="Q67" i="99"/>
  <c r="Q68" i="99"/>
  <c r="Q69" i="99"/>
  <c r="Q70" i="99"/>
  <c r="Q71" i="99"/>
  <c r="Q72" i="99"/>
  <c r="Q73" i="99"/>
  <c r="Q74" i="99"/>
  <c r="Q75" i="99"/>
  <c r="Q4" i="102"/>
  <c r="Q5" i="102"/>
  <c r="Q6" i="102"/>
  <c r="Q7" i="102"/>
  <c r="Q8" i="102"/>
  <c r="Q9" i="102"/>
  <c r="Q10" i="102"/>
  <c r="Q11" i="102"/>
  <c r="Q12" i="102"/>
  <c r="Q13" i="102"/>
  <c r="Q14" i="102"/>
  <c r="Q15" i="102"/>
  <c r="Q16" i="102"/>
  <c r="Q17" i="102"/>
  <c r="Q18" i="102"/>
  <c r="Q19" i="102"/>
  <c r="Q20" i="102"/>
  <c r="Q21" i="102"/>
  <c r="Q22" i="102"/>
  <c r="Q23" i="102"/>
  <c r="Q24" i="102"/>
  <c r="Q25" i="102"/>
  <c r="Q26" i="102"/>
  <c r="Q27" i="102"/>
  <c r="Q28" i="102"/>
  <c r="Q29" i="102"/>
  <c r="Q30" i="102"/>
  <c r="Q31" i="102"/>
  <c r="Q32" i="102"/>
  <c r="Q33" i="102"/>
  <c r="Q34" i="102"/>
  <c r="Q35" i="102"/>
  <c r="Q36" i="102"/>
  <c r="Q37" i="102"/>
  <c r="Q38" i="102"/>
  <c r="Q39" i="102"/>
  <c r="Q40" i="102"/>
  <c r="Q42" i="102"/>
  <c r="Q43" i="102"/>
  <c r="Q44" i="102"/>
  <c r="Q45" i="102"/>
  <c r="Q46" i="102"/>
  <c r="Q47" i="102"/>
  <c r="Q48" i="102"/>
  <c r="Q49" i="102"/>
  <c r="Q50" i="102"/>
  <c r="Q51" i="102"/>
  <c r="Q52" i="102"/>
  <c r="Q53" i="102"/>
  <c r="Q54" i="102"/>
  <c r="Q4" i="103"/>
  <c r="Q5" i="103"/>
  <c r="Q6" i="103"/>
  <c r="Q7" i="103"/>
  <c r="Q8" i="103"/>
  <c r="Q9" i="103"/>
  <c r="Q10" i="103"/>
  <c r="Q11" i="103"/>
  <c r="Q12" i="103"/>
  <c r="Q13" i="103"/>
  <c r="Q14" i="103"/>
  <c r="Q15" i="103"/>
  <c r="Q16" i="103"/>
  <c r="Q17" i="103"/>
  <c r="Q18" i="103"/>
  <c r="Q19" i="103"/>
  <c r="Q21" i="103"/>
  <c r="Q22" i="103"/>
  <c r="Q23" i="103"/>
  <c r="Q24" i="103"/>
  <c r="Q25" i="103"/>
  <c r="Q26" i="103"/>
  <c r="Q27" i="103"/>
  <c r="Q28" i="103"/>
  <c r="Q29" i="103"/>
  <c r="Q30" i="103"/>
  <c r="Q31" i="103"/>
  <c r="Q32" i="103"/>
  <c r="Q33" i="103"/>
  <c r="Q34" i="103"/>
  <c r="Q35" i="103"/>
  <c r="Q36" i="103"/>
  <c r="Q37" i="103"/>
  <c r="Q38" i="103"/>
  <c r="Q39" i="103"/>
  <c r="Q40" i="103"/>
  <c r="Q41" i="103"/>
  <c r="Q42" i="103"/>
  <c r="Q43" i="103"/>
  <c r="Q44" i="103"/>
  <c r="Q45" i="103"/>
  <c r="Q46" i="103"/>
  <c r="Q47" i="103"/>
  <c r="Q48" i="103"/>
  <c r="Q49" i="103"/>
  <c r="Q50" i="103"/>
  <c r="Q51" i="103"/>
  <c r="Q52" i="103"/>
  <c r="Q53" i="103"/>
  <c r="Q54" i="103"/>
  <c r="Q4" i="104"/>
  <c r="Q5" i="104"/>
  <c r="Q6" i="104"/>
  <c r="Q7" i="104"/>
  <c r="Q8" i="104"/>
  <c r="Q9" i="104"/>
  <c r="Q10" i="104"/>
  <c r="Q11" i="104"/>
  <c r="Q12" i="104"/>
  <c r="Q13" i="104"/>
  <c r="Q14" i="104"/>
  <c r="Q15" i="104"/>
  <c r="Q16" i="104"/>
  <c r="Q17" i="104"/>
  <c r="Q18" i="104"/>
  <c r="Q19" i="104"/>
  <c r="Q20" i="104"/>
  <c r="Q21" i="104"/>
  <c r="Q22" i="104"/>
  <c r="Q23" i="104"/>
  <c r="Q24" i="104"/>
  <c r="Q25" i="104"/>
  <c r="Q4" i="105"/>
  <c r="Q5" i="105"/>
  <c r="Q6" i="105"/>
  <c r="Q7" i="105"/>
  <c r="Q8" i="105"/>
  <c r="Q9" i="105"/>
  <c r="Q10" i="105"/>
  <c r="Q11" i="105"/>
  <c r="Q12" i="105"/>
  <c r="Q13" i="105"/>
  <c r="Q14" i="105"/>
  <c r="Q15" i="105"/>
  <c r="Q16" i="105"/>
  <c r="Q17" i="105"/>
  <c r="Q18" i="105"/>
  <c r="Q19" i="105"/>
  <c r="Q3" i="105"/>
  <c r="Q3" i="104"/>
  <c r="Q3" i="103"/>
  <c r="Q3" i="102"/>
  <c r="Q3" i="99"/>
  <c r="Q3" i="116"/>
  <c r="Q3" i="123"/>
  <c r="Q3" i="138"/>
  <c r="Q3" i="139"/>
  <c r="Q3" i="148"/>
  <c r="Q3" i="152"/>
  <c r="Q3" i="160"/>
  <c r="Q3" i="165"/>
  <c r="J28" i="125"/>
  <c r="G28" i="125"/>
  <c r="AB344" i="134"/>
  <c r="AC344" i="134"/>
  <c r="AD344" i="134"/>
  <c r="AD345" i="134"/>
  <c r="AD343" i="134"/>
  <c r="AD358" i="150"/>
  <c r="AD357" i="150"/>
  <c r="AD356" i="150"/>
  <c r="J29" i="106"/>
  <c r="J31" i="106"/>
  <c r="G126" i="114"/>
  <c r="L24" i="114"/>
  <c r="I24" i="114"/>
  <c r="AC343" i="134"/>
  <c r="J28" i="106"/>
  <c r="AC358" i="150"/>
  <c r="AC357" i="150"/>
  <c r="AC356" i="150"/>
  <c r="A91" i="115"/>
  <c r="AB358" i="150"/>
  <c r="AB357" i="150"/>
  <c r="AB356" i="150"/>
  <c r="G30" i="113"/>
  <c r="AK3" i="169"/>
  <c r="O35" i="147"/>
  <c r="P35" i="147"/>
  <c r="Q35" i="147"/>
  <c r="R35" i="147"/>
  <c r="S35" i="147"/>
  <c r="T35" i="147"/>
  <c r="U35" i="147"/>
  <c r="V35" i="147"/>
  <c r="W35" i="147"/>
  <c r="X35" i="147"/>
  <c r="M35" i="147"/>
  <c r="L35" i="147"/>
  <c r="K35" i="147"/>
  <c r="J35" i="147"/>
  <c r="I35" i="147"/>
  <c r="H35" i="147"/>
  <c r="G35" i="147"/>
  <c r="F35" i="147"/>
  <c r="E35" i="147"/>
  <c r="D35" i="147"/>
  <c r="C35" i="147"/>
  <c r="J17" i="147"/>
  <c r="K17" i="147"/>
  <c r="G17" i="147"/>
  <c r="E17" i="147"/>
  <c r="D17" i="147"/>
  <c r="C17" i="147"/>
  <c r="AD334" i="141"/>
  <c r="AD333" i="141"/>
  <c r="AD332" i="141"/>
  <c r="AG332" i="141"/>
  <c r="G60" i="124"/>
  <c r="M66" i="166"/>
  <c r="J66" i="166"/>
  <c r="M24" i="166"/>
  <c r="I30" i="135"/>
  <c r="H30" i="135"/>
  <c r="G30" i="135"/>
  <c r="G30" i="168"/>
  <c r="I30" i="168"/>
  <c r="H30" i="168"/>
  <c r="G29" i="113"/>
  <c r="E34" i="113"/>
  <c r="I94" i="131"/>
  <c r="G103" i="114"/>
  <c r="G93" i="98"/>
  <c r="G89" i="121"/>
  <c r="G56" i="97"/>
  <c r="P29" i="127"/>
  <c r="O29" i="128"/>
  <c r="E30" i="4"/>
  <c r="D30" i="4"/>
  <c r="D30" i="1"/>
  <c r="E30" i="1"/>
  <c r="A93" i="122"/>
  <c r="A94" i="122"/>
  <c r="A95" i="122"/>
  <c r="A96" i="122"/>
  <c r="A91" i="122"/>
  <c r="A92" i="122"/>
  <c r="A92" i="115"/>
  <c r="A94" i="115"/>
  <c r="A89" i="115"/>
  <c r="A95" i="115"/>
  <c r="A96" i="115"/>
  <c r="A98" i="115"/>
  <c r="A90" i="115"/>
  <c r="A89" i="122"/>
  <c r="A90" i="122"/>
  <c r="A88" i="122"/>
  <c r="A87" i="122"/>
  <c r="J81" i="100"/>
  <c r="E81" i="100" s="1"/>
  <c r="N81" i="100" s="1"/>
  <c r="AG340" i="144"/>
  <c r="AD341" i="144"/>
  <c r="AD340" i="144"/>
  <c r="AD339" i="144"/>
  <c r="AC345" i="134"/>
  <c r="G27" i="125"/>
  <c r="J27" i="125"/>
  <c r="D60" i="124"/>
  <c r="G66" i="166"/>
  <c r="D66" i="166"/>
  <c r="K24" i="166"/>
  <c r="F30" i="135"/>
  <c r="F30" i="168"/>
  <c r="D30" i="113"/>
  <c r="B34" i="113"/>
  <c r="J30" i="131"/>
  <c r="G30" i="98"/>
  <c r="G30" i="121"/>
  <c r="G55" i="97"/>
  <c r="G125" i="114"/>
  <c r="L23" i="114"/>
  <c r="I23" i="114"/>
  <c r="I82" i="100"/>
  <c r="B82" i="100"/>
  <c r="C82" i="100"/>
  <c r="D82" i="100"/>
  <c r="J82" i="100"/>
  <c r="E82" i="100" s="1"/>
  <c r="F82" i="100"/>
  <c r="G82" i="100"/>
  <c r="H82" i="100"/>
  <c r="K82" i="100"/>
  <c r="B83" i="100"/>
  <c r="C83" i="100"/>
  <c r="D83" i="100"/>
  <c r="J83" i="100"/>
  <c r="E83" i="100" s="1"/>
  <c r="F83" i="100"/>
  <c r="G83" i="100"/>
  <c r="H83" i="100"/>
  <c r="I83" i="100"/>
  <c r="K83" i="100"/>
  <c r="B3" i="165"/>
  <c r="C60" i="137"/>
  <c r="B3" i="169"/>
  <c r="I29" i="168"/>
  <c r="H29" i="168"/>
  <c r="G29" i="168"/>
  <c r="F29" i="168"/>
  <c r="I28" i="168"/>
  <c r="H28" i="168"/>
  <c r="G28" i="168"/>
  <c r="F28" i="168"/>
  <c r="I27" i="168"/>
  <c r="H27" i="168"/>
  <c r="G27" i="168"/>
  <c r="F27" i="168"/>
  <c r="I26" i="168"/>
  <c r="H26" i="168"/>
  <c r="G26" i="168"/>
  <c r="F26" i="168"/>
  <c r="I25" i="168"/>
  <c r="H25" i="168"/>
  <c r="G25" i="168"/>
  <c r="F25" i="168"/>
  <c r="I24" i="168"/>
  <c r="H24" i="168"/>
  <c r="G24" i="168"/>
  <c r="F24" i="168"/>
  <c r="I23" i="168"/>
  <c r="H23" i="168"/>
  <c r="G23" i="168"/>
  <c r="F23" i="168"/>
  <c r="I22" i="168"/>
  <c r="H22" i="168"/>
  <c r="G22" i="168"/>
  <c r="F22" i="168"/>
  <c r="I21" i="168"/>
  <c r="H21" i="168"/>
  <c r="G21" i="168"/>
  <c r="F21" i="168"/>
  <c r="I20" i="168"/>
  <c r="H20" i="168"/>
  <c r="G20" i="168"/>
  <c r="F20" i="168"/>
  <c r="I19" i="168"/>
  <c r="H19" i="168"/>
  <c r="G19" i="168"/>
  <c r="F19" i="168"/>
  <c r="I18" i="168"/>
  <c r="H18" i="168"/>
  <c r="G18" i="168"/>
  <c r="F18" i="168"/>
  <c r="I17" i="168"/>
  <c r="H17" i="168"/>
  <c r="G17" i="168"/>
  <c r="F17" i="168"/>
  <c r="I16" i="168"/>
  <c r="H16" i="168"/>
  <c r="G16" i="168"/>
  <c r="F16" i="168"/>
  <c r="I15" i="168"/>
  <c r="H15" i="168"/>
  <c r="G15" i="168"/>
  <c r="F15" i="168"/>
  <c r="I14" i="168"/>
  <c r="H14" i="168"/>
  <c r="G14" i="168"/>
  <c r="F14" i="168"/>
  <c r="I13" i="168"/>
  <c r="H13" i="168"/>
  <c r="G13" i="168"/>
  <c r="F13" i="168"/>
  <c r="I12" i="168"/>
  <c r="H12" i="168"/>
  <c r="G12" i="168"/>
  <c r="F12" i="168"/>
  <c r="I11" i="168"/>
  <c r="H11" i="168"/>
  <c r="G11" i="168"/>
  <c r="F11" i="168"/>
  <c r="I10" i="168"/>
  <c r="H10" i="168"/>
  <c r="G10" i="168"/>
  <c r="F10" i="168"/>
  <c r="I9" i="168"/>
  <c r="H9" i="168"/>
  <c r="G9" i="168"/>
  <c r="F9" i="168"/>
  <c r="I8" i="168"/>
  <c r="H8" i="168"/>
  <c r="G8" i="168"/>
  <c r="F8" i="168"/>
  <c r="I7" i="168"/>
  <c r="H7" i="168"/>
  <c r="G7" i="168"/>
  <c r="F7" i="168"/>
  <c r="I6" i="168"/>
  <c r="H6" i="168"/>
  <c r="G6" i="168"/>
  <c r="F6" i="168"/>
  <c r="I5" i="168"/>
  <c r="H5" i="168"/>
  <c r="G5" i="168"/>
  <c r="F5" i="168"/>
  <c r="I4" i="168"/>
  <c r="H4" i="168"/>
  <c r="G4" i="168"/>
  <c r="F4" i="168"/>
  <c r="AA155" i="166"/>
  <c r="Z155" i="166"/>
  <c r="Y155" i="166"/>
  <c r="X155" i="166"/>
  <c r="W155" i="166"/>
  <c r="V155" i="166"/>
  <c r="U155" i="166"/>
  <c r="T155" i="166"/>
  <c r="S155" i="166"/>
  <c r="R155" i="166"/>
  <c r="Q155" i="166"/>
  <c r="P155" i="166"/>
  <c r="O155" i="166"/>
  <c r="N155" i="166"/>
  <c r="M155" i="166"/>
  <c r="L155" i="166"/>
  <c r="K155" i="166"/>
  <c r="J155" i="166"/>
  <c r="I155" i="166"/>
  <c r="H155" i="166"/>
  <c r="G155" i="166"/>
  <c r="F155" i="166"/>
  <c r="E155" i="166"/>
  <c r="D155" i="166"/>
  <c r="C155" i="166"/>
  <c r="B155" i="166"/>
  <c r="M65" i="166"/>
  <c r="J65" i="166"/>
  <c r="G65" i="166"/>
  <c r="D65" i="166"/>
  <c r="M64" i="166"/>
  <c r="J64" i="166"/>
  <c r="G64" i="166"/>
  <c r="D64" i="166"/>
  <c r="M63" i="166"/>
  <c r="J63" i="166"/>
  <c r="G63" i="166"/>
  <c r="D63" i="166"/>
  <c r="M62" i="166"/>
  <c r="J62" i="166"/>
  <c r="G62" i="166"/>
  <c r="D62" i="166"/>
  <c r="M61" i="166"/>
  <c r="J61" i="166"/>
  <c r="G61" i="166"/>
  <c r="D61" i="166"/>
  <c r="I60" i="166"/>
  <c r="J60" i="166"/>
  <c r="C60" i="166"/>
  <c r="D60" i="166"/>
  <c r="K59" i="166"/>
  <c r="I59" i="166"/>
  <c r="H59" i="166"/>
  <c r="E59" i="166"/>
  <c r="C59" i="166"/>
  <c r="B59" i="166"/>
  <c r="K58" i="166"/>
  <c r="I58" i="166"/>
  <c r="H58" i="166"/>
  <c r="E58" i="166"/>
  <c r="C58" i="166"/>
  <c r="B58" i="166"/>
  <c r="K57" i="166"/>
  <c r="I57" i="166"/>
  <c r="H57" i="166"/>
  <c r="E57" i="166"/>
  <c r="C57" i="166"/>
  <c r="B57" i="166"/>
  <c r="K56" i="166"/>
  <c r="I56" i="166"/>
  <c r="H56" i="166"/>
  <c r="E56" i="166"/>
  <c r="C56" i="166"/>
  <c r="B56" i="166"/>
  <c r="D56" i="166"/>
  <c r="K55" i="166"/>
  <c r="I55" i="166"/>
  <c r="H55" i="166"/>
  <c r="E55" i="166"/>
  <c r="C55" i="166"/>
  <c r="B55" i="166"/>
  <c r="K54" i="166"/>
  <c r="I54" i="166"/>
  <c r="H54" i="166"/>
  <c r="E54" i="166"/>
  <c r="C54" i="166"/>
  <c r="B54" i="166"/>
  <c r="K53" i="166"/>
  <c r="I53" i="166"/>
  <c r="H53" i="166"/>
  <c r="E53" i="166"/>
  <c r="C53" i="166"/>
  <c r="B53" i="166"/>
  <c r="K52" i="166"/>
  <c r="I52" i="166"/>
  <c r="H52" i="166"/>
  <c r="E52" i="166"/>
  <c r="C52" i="166"/>
  <c r="B52" i="166"/>
  <c r="K51" i="166"/>
  <c r="I51" i="166"/>
  <c r="H51" i="166"/>
  <c r="E51" i="166"/>
  <c r="C51" i="166"/>
  <c r="B51" i="166"/>
  <c r="K50" i="166"/>
  <c r="I50" i="166"/>
  <c r="H50" i="166"/>
  <c r="E50" i="166"/>
  <c r="C50" i="166"/>
  <c r="B50" i="166"/>
  <c r="K49" i="166"/>
  <c r="I49" i="166"/>
  <c r="H49" i="166"/>
  <c r="E49" i="166"/>
  <c r="C49" i="166"/>
  <c r="B49" i="166"/>
  <c r="K48" i="166"/>
  <c r="I48" i="166"/>
  <c r="H48" i="166"/>
  <c r="E48" i="166"/>
  <c r="C48" i="166"/>
  <c r="B48" i="166"/>
  <c r="D48" i="166"/>
  <c r="K47" i="166"/>
  <c r="I47" i="166"/>
  <c r="H47" i="166"/>
  <c r="E47" i="166"/>
  <c r="C47" i="166"/>
  <c r="B47" i="166"/>
  <c r="K46" i="166"/>
  <c r="I46" i="166"/>
  <c r="H46" i="166"/>
  <c r="E46" i="166"/>
  <c r="C46" i="166"/>
  <c r="B46" i="166"/>
  <c r="K45" i="166"/>
  <c r="I45" i="166"/>
  <c r="H45" i="166"/>
  <c r="E45" i="166"/>
  <c r="C45" i="166"/>
  <c r="B45" i="166"/>
  <c r="K44" i="166"/>
  <c r="I44" i="166"/>
  <c r="H44" i="166"/>
  <c r="E44" i="166"/>
  <c r="C44" i="166"/>
  <c r="B44" i="166"/>
  <c r="K43" i="166"/>
  <c r="I43" i="166"/>
  <c r="H43" i="166"/>
  <c r="E43" i="166"/>
  <c r="C43" i="166"/>
  <c r="B43" i="166"/>
  <c r="K42" i="166"/>
  <c r="I42" i="166"/>
  <c r="H42" i="166"/>
  <c r="E42" i="166"/>
  <c r="C42" i="166"/>
  <c r="B42" i="166"/>
  <c r="K41" i="166"/>
  <c r="I41" i="166"/>
  <c r="H41" i="166"/>
  <c r="E41" i="166"/>
  <c r="C41" i="166"/>
  <c r="B41" i="166"/>
  <c r="K40" i="166"/>
  <c r="I40" i="166"/>
  <c r="H40" i="166"/>
  <c r="E40" i="166"/>
  <c r="C40" i="166"/>
  <c r="B40" i="166"/>
  <c r="AC341" i="144"/>
  <c r="AC340" i="144"/>
  <c r="AC339" i="144"/>
  <c r="AC334" i="141"/>
  <c r="AC333" i="141"/>
  <c r="AC332" i="141"/>
  <c r="AB345" i="134"/>
  <c r="AB343" i="134"/>
  <c r="J31" i="125"/>
  <c r="J26" i="125"/>
  <c r="G26" i="125"/>
  <c r="G59" i="124"/>
  <c r="D59" i="124"/>
  <c r="G28" i="113"/>
  <c r="D29" i="113"/>
  <c r="G29" i="135"/>
  <c r="I29" i="135"/>
  <c r="H29" i="135"/>
  <c r="F29" i="135"/>
  <c r="J27" i="106"/>
  <c r="J212" i="136"/>
  <c r="J213" i="136"/>
  <c r="I93" i="131"/>
  <c r="G102" i="114"/>
  <c r="G92" i="98"/>
  <c r="G88" i="121"/>
  <c r="P28" i="127"/>
  <c r="AK4" i="165"/>
  <c r="AK5" i="165"/>
  <c r="AK9" i="165"/>
  <c r="AK7" i="165"/>
  <c r="AK8" i="165"/>
  <c r="AK10" i="165"/>
  <c r="AK20" i="165"/>
  <c r="AK32" i="165"/>
  <c r="AK47" i="165"/>
  <c r="AK48" i="165"/>
  <c r="AK66" i="165"/>
  <c r="AK76" i="165"/>
  <c r="AK86" i="165"/>
  <c r="AK88" i="165"/>
  <c r="AK94" i="165"/>
  <c r="AK96" i="165"/>
  <c r="AK107" i="165"/>
  <c r="AK108" i="165"/>
  <c r="AK113" i="165"/>
  <c r="AK129" i="165"/>
  <c r="AK13" i="165"/>
  <c r="AK19" i="165"/>
  <c r="AK36" i="165"/>
  <c r="AK98" i="165"/>
  <c r="AK125" i="165"/>
  <c r="AK151" i="165"/>
  <c r="AK18" i="165"/>
  <c r="AK27" i="165"/>
  <c r="AK55" i="165"/>
  <c r="AK70" i="165"/>
  <c r="AK92" i="165"/>
  <c r="AK109" i="165"/>
  <c r="AK115" i="165"/>
  <c r="AK122" i="165"/>
  <c r="AK14" i="165"/>
  <c r="AK44" i="165"/>
  <c r="AK63" i="165"/>
  <c r="AK67" i="165"/>
  <c r="AK68" i="165"/>
  <c r="AK69" i="165"/>
  <c r="AK75" i="165"/>
  <c r="AK85" i="165"/>
  <c r="AK95" i="165"/>
  <c r="AK103" i="165"/>
  <c r="AK118" i="165"/>
  <c r="AK120" i="165"/>
  <c r="AK130" i="165"/>
  <c r="AK135" i="165"/>
  <c r="AK142" i="165"/>
  <c r="AK143" i="165"/>
  <c r="AK146" i="165"/>
  <c r="AK149" i="165"/>
  <c r="AK3" i="165"/>
  <c r="AK24" i="165"/>
  <c r="AK29" i="165"/>
  <c r="AK39" i="165"/>
  <c r="AK54" i="165"/>
  <c r="AK57" i="165"/>
  <c r="AK60" i="165"/>
  <c r="AK64" i="165"/>
  <c r="AK79" i="165"/>
  <c r="AK104" i="165"/>
  <c r="AK123" i="165"/>
  <c r="AK127" i="165"/>
  <c r="AK138" i="165"/>
  <c r="AK139" i="165"/>
  <c r="AK147" i="165"/>
  <c r="AK53" i="165"/>
  <c r="AK59" i="165"/>
  <c r="AK99" i="165"/>
  <c r="AK105" i="165"/>
  <c r="AK117" i="165"/>
  <c r="AK144" i="165"/>
  <c r="AK6" i="165"/>
  <c r="AK16" i="165"/>
  <c r="AK28" i="165"/>
  <c r="AK31" i="165"/>
  <c r="AK58" i="165"/>
  <c r="AK65" i="165"/>
  <c r="AK87" i="165"/>
  <c r="AK100" i="165"/>
  <c r="AK126" i="165"/>
  <c r="AK132" i="165"/>
  <c r="AK133" i="165"/>
  <c r="AK137" i="165"/>
  <c r="AK23" i="165"/>
  <c r="AK41" i="165"/>
  <c r="AK42" i="165"/>
  <c r="AK72" i="165"/>
  <c r="AK73" i="165"/>
  <c r="AK82" i="165"/>
  <c r="AK97" i="165"/>
  <c r="AK116" i="165"/>
  <c r="AK128" i="165"/>
  <c r="AK140" i="165"/>
  <c r="AK148" i="165"/>
  <c r="AK21" i="165"/>
  <c r="AK22" i="165"/>
  <c r="AK33" i="165"/>
  <c r="AK40" i="165"/>
  <c r="AK45" i="165"/>
  <c r="AK46" i="165"/>
  <c r="AK50" i="165"/>
  <c r="AK56" i="165"/>
  <c r="AK71" i="165"/>
  <c r="AK78" i="165"/>
  <c r="AK84" i="165"/>
  <c r="AK106" i="165"/>
  <c r="AK111" i="165"/>
  <c r="AK114" i="165"/>
  <c r="AK124" i="165"/>
  <c r="AK12" i="165"/>
  <c r="AK38" i="165"/>
  <c r="AK43" i="165"/>
  <c r="AK51" i="165"/>
  <c r="AK52" i="165"/>
  <c r="AK62" i="165"/>
  <c r="AK90" i="165"/>
  <c r="AK102" i="165"/>
  <c r="AK112" i="165"/>
  <c r="AK119" i="165"/>
  <c r="AK11" i="165"/>
  <c r="AK15" i="165"/>
  <c r="AK17" i="165"/>
  <c r="AK34" i="165"/>
  <c r="AK35" i="165"/>
  <c r="AK37" i="165"/>
  <c r="AK49" i="165"/>
  <c r="AK80" i="165"/>
  <c r="AK101" i="165"/>
  <c r="AK110" i="165"/>
  <c r="AK121" i="165"/>
  <c r="AK141" i="165"/>
  <c r="AK26" i="165"/>
  <c r="AK30" i="165"/>
  <c r="AK61" i="165"/>
  <c r="AK74" i="165"/>
  <c r="AK77" i="165"/>
  <c r="AK81" i="165"/>
  <c r="AK91" i="165"/>
  <c r="AK93" i="165"/>
  <c r="AK136" i="165"/>
  <c r="AK145" i="165"/>
  <c r="AK150" i="165"/>
  <c r="AK152" i="165"/>
  <c r="AK165" i="165"/>
  <c r="O28" i="128"/>
  <c r="D29" i="4"/>
  <c r="E29" i="4"/>
  <c r="D29" i="1"/>
  <c r="E29" i="1"/>
  <c r="AK53" i="138"/>
  <c r="AJ67" i="116"/>
  <c r="AK67" i="116"/>
  <c r="AJ62" i="123"/>
  <c r="AK62" i="123"/>
  <c r="AJ48" i="123"/>
  <c r="AK48" i="123"/>
  <c r="AJ15" i="123"/>
  <c r="AK15" i="123"/>
  <c r="AK75" i="138"/>
  <c r="AK8" i="138"/>
  <c r="AJ77" i="139"/>
  <c r="AK77" i="139"/>
  <c r="AK31" i="139"/>
  <c r="AK57" i="148"/>
  <c r="AK9" i="148"/>
  <c r="S49" i="147" s="1"/>
  <c r="AK108" i="160"/>
  <c r="X34" i="147"/>
  <c r="W34" i="147"/>
  <c r="V34" i="147"/>
  <c r="U34" i="147"/>
  <c r="T34" i="147"/>
  <c r="S34" i="147"/>
  <c r="R34" i="147"/>
  <c r="Q34" i="147"/>
  <c r="P34" i="147"/>
  <c r="O34" i="147"/>
  <c r="M34" i="147"/>
  <c r="L34" i="147"/>
  <c r="K34" i="147"/>
  <c r="J34" i="147"/>
  <c r="I34" i="147"/>
  <c r="H34" i="147"/>
  <c r="G34" i="147"/>
  <c r="F34" i="147"/>
  <c r="E34" i="147"/>
  <c r="D34" i="147"/>
  <c r="C34" i="147"/>
  <c r="K16" i="147"/>
  <c r="J16" i="147"/>
  <c r="G16" i="147"/>
  <c r="E16" i="147"/>
  <c r="E9" i="147"/>
  <c r="E15" i="147"/>
  <c r="E4" i="147"/>
  <c r="E5" i="147"/>
  <c r="E6" i="147"/>
  <c r="E7" i="147"/>
  <c r="E8" i="147"/>
  <c r="E10" i="147"/>
  <c r="E11" i="147"/>
  <c r="E12" i="147"/>
  <c r="E13" i="147"/>
  <c r="E14" i="147"/>
  <c r="D16" i="147"/>
  <c r="C16" i="147"/>
  <c r="B52" i="147" s="1"/>
  <c r="B11" i="165"/>
  <c r="B12" i="165"/>
  <c r="B13" i="165"/>
  <c r="B14" i="165"/>
  <c r="B16" i="165"/>
  <c r="B15" i="165"/>
  <c r="B17" i="165"/>
  <c r="B18" i="165"/>
  <c r="B19" i="165"/>
  <c r="B20" i="165"/>
  <c r="B21" i="165"/>
  <c r="B22" i="165"/>
  <c r="B23" i="165"/>
  <c r="B24" i="165"/>
  <c r="B26" i="165"/>
  <c r="B27" i="165"/>
  <c r="B29" i="165"/>
  <c r="B31" i="165"/>
  <c r="B32" i="165"/>
  <c r="B33" i="165"/>
  <c r="B36" i="165"/>
  <c r="B37" i="165"/>
  <c r="B38" i="165"/>
  <c r="B39" i="165"/>
  <c r="B40" i="165"/>
  <c r="B41" i="165"/>
  <c r="B42" i="165"/>
  <c r="B43" i="165"/>
  <c r="B44" i="165"/>
  <c r="B45" i="165"/>
  <c r="B46" i="165"/>
  <c r="B48" i="165"/>
  <c r="B50" i="165"/>
  <c r="B49" i="165"/>
  <c r="B51" i="165"/>
  <c r="B53" i="165"/>
  <c r="B54" i="165"/>
  <c r="B55" i="165"/>
  <c r="B56" i="165"/>
  <c r="B57" i="165"/>
  <c r="B58" i="165"/>
  <c r="B59" i="165"/>
  <c r="B60" i="165"/>
  <c r="B62" i="165"/>
  <c r="B63" i="165"/>
  <c r="B64" i="165"/>
  <c r="B65" i="165"/>
  <c r="B66" i="165"/>
  <c r="B67" i="165"/>
  <c r="B68" i="165"/>
  <c r="B69" i="165"/>
  <c r="B70" i="165"/>
  <c r="B71" i="165"/>
  <c r="B73" i="165"/>
  <c r="B75" i="165"/>
  <c r="B76" i="165"/>
  <c r="B79" i="165"/>
  <c r="B80" i="165"/>
  <c r="B81" i="165"/>
  <c r="B85" i="165"/>
  <c r="B86" i="165"/>
  <c r="B87" i="165"/>
  <c r="B88" i="165"/>
  <c r="B152" i="165"/>
  <c r="B92" i="165"/>
  <c r="B93" i="165"/>
  <c r="B94" i="165"/>
  <c r="B95" i="165"/>
  <c r="B96" i="165"/>
  <c r="B97" i="165"/>
  <c r="B98" i="165"/>
  <c r="B99" i="165"/>
  <c r="B100" i="165"/>
  <c r="B102" i="165"/>
  <c r="B101" i="165"/>
  <c r="B103" i="165"/>
  <c r="B104" i="165"/>
  <c r="B105" i="165"/>
  <c r="B107" i="165"/>
  <c r="B108" i="165"/>
  <c r="B109" i="165"/>
  <c r="B110" i="165"/>
  <c r="B111" i="165"/>
  <c r="B113" i="165"/>
  <c r="B114" i="165"/>
  <c r="B115" i="165"/>
  <c r="B116" i="165"/>
  <c r="B117" i="165"/>
  <c r="B118" i="165"/>
  <c r="B119" i="165"/>
  <c r="B120" i="165"/>
  <c r="B121" i="165"/>
  <c r="B122" i="165"/>
  <c r="B123" i="165"/>
  <c r="B124" i="165"/>
  <c r="B125" i="165"/>
  <c r="B126" i="165"/>
  <c r="B127" i="165"/>
  <c r="B128" i="165"/>
  <c r="B129" i="165"/>
  <c r="B130" i="165"/>
  <c r="B132" i="165"/>
  <c r="B133" i="165"/>
  <c r="B135" i="165"/>
  <c r="B137" i="165"/>
  <c r="B136" i="165"/>
  <c r="B138" i="165"/>
  <c r="B139" i="165"/>
  <c r="B140" i="165"/>
  <c r="B141" i="165"/>
  <c r="B142" i="165"/>
  <c r="B143" i="165"/>
  <c r="B144" i="165"/>
  <c r="B146" i="165"/>
  <c r="B147" i="165"/>
  <c r="B148" i="165"/>
  <c r="B149" i="165"/>
  <c r="B150" i="165"/>
  <c r="B151" i="165"/>
  <c r="B10" i="165"/>
  <c r="B9" i="165"/>
  <c r="B8" i="165"/>
  <c r="B7" i="165"/>
  <c r="B6" i="165"/>
  <c r="B5" i="165"/>
  <c r="B4" i="165"/>
  <c r="C28" i="164"/>
  <c r="D28" i="164"/>
  <c r="B28" i="164"/>
  <c r="C27" i="164"/>
  <c r="D27" i="164"/>
  <c r="B27" i="164"/>
  <c r="C26" i="164"/>
  <c r="D26" i="164"/>
  <c r="B26" i="164"/>
  <c r="C25" i="164"/>
  <c r="D25" i="164"/>
  <c r="B25" i="164"/>
  <c r="B21" i="164"/>
  <c r="B20" i="164"/>
  <c r="B19" i="164"/>
  <c r="B18" i="164"/>
  <c r="G17" i="164"/>
  <c r="B17" i="164"/>
  <c r="G16" i="164"/>
  <c r="B16" i="164"/>
  <c r="G15" i="164"/>
  <c r="B15" i="164"/>
  <c r="G14" i="164"/>
  <c r="B14" i="164"/>
  <c r="G13" i="164"/>
  <c r="B13" i="164"/>
  <c r="G12" i="164"/>
  <c r="B12" i="164"/>
  <c r="G11" i="164"/>
  <c r="B11" i="164"/>
  <c r="G10" i="164"/>
  <c r="B10" i="164"/>
  <c r="G9" i="164"/>
  <c r="B9" i="164"/>
  <c r="G8" i="164"/>
  <c r="B8" i="164"/>
  <c r="G7" i="164"/>
  <c r="B7" i="164"/>
  <c r="G6" i="164"/>
  <c r="B6" i="164"/>
  <c r="G5" i="164"/>
  <c r="B5" i="164"/>
  <c r="G4" i="164"/>
  <c r="B4" i="164"/>
  <c r="G3" i="164"/>
  <c r="B3" i="164"/>
  <c r="G2" i="164"/>
  <c r="B2" i="164"/>
  <c r="C18" i="137"/>
  <c r="B128" i="160"/>
  <c r="J29" i="131"/>
  <c r="G124" i="114"/>
  <c r="L22" i="114"/>
  <c r="I22" i="114"/>
  <c r="G29" i="98"/>
  <c r="G29" i="121"/>
  <c r="G54" i="97"/>
  <c r="G53" i="97"/>
  <c r="AA358" i="150"/>
  <c r="AA357" i="150"/>
  <c r="AA356" i="150"/>
  <c r="AB341" i="144"/>
  <c r="AB340" i="144"/>
  <c r="AB339" i="144"/>
  <c r="AB334" i="141"/>
  <c r="AB333" i="141"/>
  <c r="AB332" i="141"/>
  <c r="AA332" i="141"/>
  <c r="G58" i="124"/>
  <c r="D58" i="124"/>
  <c r="I28" i="135"/>
  <c r="H28" i="135"/>
  <c r="G28" i="135"/>
  <c r="F28" i="135"/>
  <c r="D28" i="113"/>
  <c r="I92" i="131"/>
  <c r="J28" i="131"/>
  <c r="AA345" i="134"/>
  <c r="AA344" i="134"/>
  <c r="AA343" i="134"/>
  <c r="G123" i="114"/>
  <c r="G101" i="114"/>
  <c r="G91" i="98"/>
  <c r="A83" i="122"/>
  <c r="A84" i="122"/>
  <c r="A85" i="122"/>
  <c r="A86" i="122"/>
  <c r="G28" i="98"/>
  <c r="G87" i="121"/>
  <c r="G28" i="121"/>
  <c r="G51" i="97"/>
  <c r="G52" i="97"/>
  <c r="P27" i="127"/>
  <c r="O27" i="128"/>
  <c r="A79" i="115"/>
  <c r="A80" i="115"/>
  <c r="A81" i="115"/>
  <c r="A82" i="115"/>
  <c r="A83" i="115"/>
  <c r="A84" i="115"/>
  <c r="A85" i="115"/>
  <c r="A87" i="115"/>
  <c r="A88" i="115"/>
  <c r="A79" i="122"/>
  <c r="A80" i="122"/>
  <c r="A81" i="122"/>
  <c r="A82" i="122"/>
  <c r="E28" i="4"/>
  <c r="D28" i="4"/>
  <c r="E28" i="1"/>
  <c r="D28" i="1"/>
  <c r="O32" i="128"/>
  <c r="E33" i="4"/>
  <c r="D33" i="4"/>
  <c r="D33" i="1"/>
  <c r="E33" i="1"/>
  <c r="AK51" i="152"/>
  <c r="AK102" i="148"/>
  <c r="B48" i="148"/>
  <c r="AK48" i="148"/>
  <c r="AK82" i="139"/>
  <c r="B82" i="139"/>
  <c r="AK4" i="160"/>
  <c r="AK5" i="160"/>
  <c r="AK6" i="160"/>
  <c r="AK3" i="160"/>
  <c r="AK7" i="160"/>
  <c r="AK8" i="160"/>
  <c r="AK9" i="160"/>
  <c r="AK10" i="160"/>
  <c r="AK11" i="160"/>
  <c r="AK12" i="160"/>
  <c r="AK13" i="160"/>
  <c r="AK14" i="160"/>
  <c r="AK15" i="160"/>
  <c r="AK16" i="160"/>
  <c r="AK17" i="160"/>
  <c r="AK18" i="160"/>
  <c r="AK19" i="160"/>
  <c r="AK20" i="160"/>
  <c r="AK21" i="160"/>
  <c r="AK22" i="160"/>
  <c r="AK23" i="160"/>
  <c r="AK24" i="160"/>
  <c r="AK25" i="160"/>
  <c r="AK26" i="160"/>
  <c r="AK27" i="160"/>
  <c r="AK28" i="160"/>
  <c r="AK29" i="160"/>
  <c r="AK30" i="160"/>
  <c r="AK31" i="160"/>
  <c r="AK32" i="160"/>
  <c r="AK33" i="160"/>
  <c r="AK34" i="160"/>
  <c r="AK35" i="160"/>
  <c r="AK36" i="160"/>
  <c r="AK37" i="160"/>
  <c r="AK38" i="160"/>
  <c r="AK39" i="160"/>
  <c r="AK40" i="160"/>
  <c r="AK41" i="160"/>
  <c r="AK42" i="160"/>
  <c r="AK43" i="160"/>
  <c r="AK44" i="160"/>
  <c r="AK45" i="160"/>
  <c r="AK46" i="160"/>
  <c r="AK47" i="160"/>
  <c r="AK48" i="160"/>
  <c r="AK49" i="160"/>
  <c r="AK50" i="160"/>
  <c r="AK51" i="160"/>
  <c r="AK53" i="160"/>
  <c r="AK54" i="160"/>
  <c r="AK55" i="160"/>
  <c r="AK56" i="160"/>
  <c r="AK57" i="160"/>
  <c r="AK58" i="160"/>
  <c r="AK59" i="160"/>
  <c r="AK60" i="160"/>
  <c r="AK61" i="160"/>
  <c r="AK62" i="160"/>
  <c r="AK63" i="160"/>
  <c r="AK64" i="160"/>
  <c r="AK65" i="160"/>
  <c r="AK66" i="160"/>
  <c r="AK67" i="160"/>
  <c r="AK68" i="160"/>
  <c r="AK69" i="160"/>
  <c r="AK70" i="160"/>
  <c r="AK71" i="160"/>
  <c r="AK72" i="160"/>
  <c r="AK73" i="160"/>
  <c r="AK74" i="160"/>
  <c r="AK75" i="160"/>
  <c r="AK76" i="160"/>
  <c r="AK77" i="160"/>
  <c r="AK78" i="160"/>
  <c r="AK79" i="160"/>
  <c r="AK80" i="160"/>
  <c r="AK81" i="160"/>
  <c r="AK82" i="160"/>
  <c r="AK83" i="160"/>
  <c r="AK84" i="160"/>
  <c r="AK85" i="160"/>
  <c r="AK87" i="160"/>
  <c r="AK88" i="160"/>
  <c r="AK89" i="160"/>
  <c r="AK91" i="160"/>
  <c r="AK92" i="160"/>
  <c r="AK93" i="160"/>
  <c r="AK94" i="160"/>
  <c r="AK95" i="160"/>
  <c r="AK96" i="160"/>
  <c r="AK97" i="160"/>
  <c r="AK99" i="160"/>
  <c r="AK100" i="160"/>
  <c r="AK101" i="160"/>
  <c r="AK102" i="160"/>
  <c r="AK103" i="160"/>
  <c r="AK104" i="160"/>
  <c r="AK105" i="160"/>
  <c r="AK106" i="160"/>
  <c r="AK107" i="160"/>
  <c r="AK109" i="160"/>
  <c r="AK110" i="160"/>
  <c r="AK111" i="160"/>
  <c r="AK112" i="160"/>
  <c r="AK113" i="160"/>
  <c r="AK114" i="160"/>
  <c r="AK115" i="160"/>
  <c r="AK116" i="160"/>
  <c r="AK117" i="160"/>
  <c r="AK118" i="160"/>
  <c r="AK119" i="160"/>
  <c r="AK120" i="160"/>
  <c r="AK121" i="160"/>
  <c r="AK122" i="160"/>
  <c r="AK123" i="160"/>
  <c r="AK124" i="160"/>
  <c r="AK125" i="160"/>
  <c r="AK126" i="160"/>
  <c r="AK127" i="160"/>
  <c r="AK128" i="160"/>
  <c r="AK147" i="160"/>
  <c r="C59" i="137"/>
  <c r="L21" i="114"/>
  <c r="I21" i="114"/>
  <c r="J4" i="125"/>
  <c r="J5" i="125"/>
  <c r="J6" i="125"/>
  <c r="J7" i="125"/>
  <c r="J8" i="125"/>
  <c r="J9" i="125"/>
  <c r="J10" i="125"/>
  <c r="J11" i="125"/>
  <c r="J12" i="125"/>
  <c r="J13" i="125"/>
  <c r="J14" i="125"/>
  <c r="J15" i="125"/>
  <c r="J16" i="125"/>
  <c r="J17" i="125"/>
  <c r="J18" i="125"/>
  <c r="J19" i="125"/>
  <c r="J20" i="125"/>
  <c r="J21" i="125"/>
  <c r="J22" i="125"/>
  <c r="J23" i="125"/>
  <c r="J24" i="125"/>
  <c r="J25" i="125"/>
  <c r="J3" i="125"/>
  <c r="G25" i="125"/>
  <c r="J26" i="106"/>
  <c r="B93" i="160"/>
  <c r="B31" i="160"/>
  <c r="AA334" i="141"/>
  <c r="AA333" i="141"/>
  <c r="G27" i="135"/>
  <c r="I27" i="135"/>
  <c r="H27" i="135"/>
  <c r="G27" i="113"/>
  <c r="J211" i="136"/>
  <c r="J89" i="136"/>
  <c r="I91" i="131"/>
  <c r="G90" i="98"/>
  <c r="G86" i="121"/>
  <c r="P26" i="127"/>
  <c r="O26" i="128"/>
  <c r="D27" i="4"/>
  <c r="E27" i="4"/>
  <c r="D27" i="1"/>
  <c r="E27" i="1"/>
  <c r="B125" i="160"/>
  <c r="C15" i="147"/>
  <c r="B51" i="147" s="1"/>
  <c r="X33" i="147"/>
  <c r="W33" i="147"/>
  <c r="V33" i="147"/>
  <c r="U33" i="147"/>
  <c r="T33" i="147"/>
  <c r="S33" i="147"/>
  <c r="R33" i="147"/>
  <c r="Q33" i="147"/>
  <c r="P33" i="147"/>
  <c r="O33" i="147"/>
  <c r="M33" i="147"/>
  <c r="L33" i="147"/>
  <c r="K33" i="147"/>
  <c r="J33" i="147"/>
  <c r="I33" i="147"/>
  <c r="H33" i="147"/>
  <c r="G33" i="147"/>
  <c r="F33" i="147"/>
  <c r="E33" i="147"/>
  <c r="D33" i="147"/>
  <c r="C33" i="147"/>
  <c r="K15" i="147"/>
  <c r="J15" i="147"/>
  <c r="G15" i="147"/>
  <c r="D15" i="147"/>
  <c r="B4" i="160"/>
  <c r="B6" i="160"/>
  <c r="B10" i="160"/>
  <c r="B11" i="160"/>
  <c r="B12" i="160"/>
  <c r="B13" i="160"/>
  <c r="B14" i="160"/>
  <c r="B16" i="160"/>
  <c r="B17" i="160"/>
  <c r="B18" i="160"/>
  <c r="B19" i="160"/>
  <c r="B20" i="160"/>
  <c r="B21" i="160"/>
  <c r="B22" i="160"/>
  <c r="B24" i="160"/>
  <c r="B25" i="160"/>
  <c r="B26" i="160"/>
  <c r="B27" i="160"/>
  <c r="B28" i="160"/>
  <c r="B29" i="160"/>
  <c r="B30" i="160"/>
  <c r="B32" i="160"/>
  <c r="B33" i="160"/>
  <c r="B34" i="160"/>
  <c r="B36" i="160"/>
  <c r="B37" i="160"/>
  <c r="B38" i="160"/>
  <c r="B40" i="160"/>
  <c r="B41" i="160"/>
  <c r="B42" i="160"/>
  <c r="B43" i="160"/>
  <c r="B44" i="160"/>
  <c r="B46" i="160"/>
  <c r="B47" i="160"/>
  <c r="B48" i="160"/>
  <c r="B49" i="160"/>
  <c r="B50" i="160"/>
  <c r="B51" i="160"/>
  <c r="B53" i="160"/>
  <c r="B54" i="160"/>
  <c r="B55" i="160"/>
  <c r="B56" i="160"/>
  <c r="B58" i="160"/>
  <c r="B59" i="160"/>
  <c r="B60" i="160"/>
  <c r="B62" i="160"/>
  <c r="B63" i="160"/>
  <c r="B64" i="160"/>
  <c r="B65" i="160"/>
  <c r="B66" i="160"/>
  <c r="B67" i="160"/>
  <c r="B68" i="160"/>
  <c r="B69" i="160"/>
  <c r="B70" i="160"/>
  <c r="B71" i="160"/>
  <c r="B72" i="160"/>
  <c r="B73" i="160"/>
  <c r="B74" i="160"/>
  <c r="B75" i="160"/>
  <c r="B76" i="160"/>
  <c r="B77" i="160"/>
  <c r="B78" i="160"/>
  <c r="B79" i="160"/>
  <c r="B80" i="160"/>
  <c r="B82" i="160"/>
  <c r="B83" i="160"/>
  <c r="B84" i="160"/>
  <c r="B87" i="160"/>
  <c r="B88" i="160"/>
  <c r="B92" i="160"/>
  <c r="B94" i="160"/>
  <c r="B95" i="160"/>
  <c r="B97" i="160"/>
  <c r="B99" i="160"/>
  <c r="B101" i="160"/>
  <c r="B102" i="160"/>
  <c r="B103" i="160"/>
  <c r="B104" i="160"/>
  <c r="B105" i="160"/>
  <c r="B106" i="160"/>
  <c r="B107" i="160"/>
  <c r="B109" i="160"/>
  <c r="B110" i="160"/>
  <c r="B111" i="160"/>
  <c r="B113" i="160"/>
  <c r="B114" i="160"/>
  <c r="B115" i="160"/>
  <c r="B116" i="160"/>
  <c r="B122" i="160"/>
  <c r="B123" i="160"/>
  <c r="B124" i="160"/>
  <c r="B127" i="160"/>
  <c r="B3" i="160"/>
  <c r="A78" i="115"/>
  <c r="G27" i="98"/>
  <c r="G27" i="121"/>
  <c r="G50" i="97"/>
  <c r="G49" i="97"/>
  <c r="W340" i="144"/>
  <c r="X340" i="144"/>
  <c r="Y340" i="144"/>
  <c r="Z340" i="144"/>
  <c r="AA340" i="144"/>
  <c r="AA341" i="144"/>
  <c r="AA339" i="144"/>
  <c r="G57" i="124"/>
  <c r="D57" i="124"/>
  <c r="F27" i="135"/>
  <c r="D27" i="113"/>
  <c r="J27" i="136"/>
  <c r="J27" i="131"/>
  <c r="G122" i="114"/>
  <c r="G100" i="114"/>
  <c r="L20" i="114"/>
  <c r="I20" i="114"/>
  <c r="AK49" i="102"/>
  <c r="Z345" i="134"/>
  <c r="Z344" i="134"/>
  <c r="Z343" i="134"/>
  <c r="G24" i="125"/>
  <c r="J24" i="106"/>
  <c r="J25" i="106"/>
  <c r="Q14" i="159"/>
  <c r="P14" i="159"/>
  <c r="O14" i="159"/>
  <c r="N14" i="159"/>
  <c r="K81" i="100"/>
  <c r="I81" i="100"/>
  <c r="H81" i="100"/>
  <c r="G81" i="100"/>
  <c r="F81" i="100"/>
  <c r="D81" i="100"/>
  <c r="B81" i="100"/>
  <c r="C81" i="100"/>
  <c r="U358" i="150"/>
  <c r="V358" i="150"/>
  <c r="W358" i="150"/>
  <c r="X358" i="150"/>
  <c r="Y358" i="150"/>
  <c r="U357" i="150"/>
  <c r="V357" i="150"/>
  <c r="W357" i="150"/>
  <c r="X357" i="150"/>
  <c r="Y357" i="150"/>
  <c r="U356" i="150"/>
  <c r="V356" i="150"/>
  <c r="W356" i="150"/>
  <c r="X356" i="150"/>
  <c r="Y356" i="150"/>
  <c r="T358" i="150"/>
  <c r="T357" i="150"/>
  <c r="T356" i="150"/>
  <c r="Z358" i="150"/>
  <c r="Z357" i="150"/>
  <c r="Z356" i="150"/>
  <c r="Z341" i="144"/>
  <c r="Z339" i="144"/>
  <c r="Z334" i="141"/>
  <c r="Z333" i="141"/>
  <c r="Z332" i="141"/>
  <c r="G56" i="124"/>
  <c r="G26" i="135"/>
  <c r="I26" i="135"/>
  <c r="H26" i="135"/>
  <c r="G26" i="113"/>
  <c r="J210" i="136"/>
  <c r="J88" i="136"/>
  <c r="I90" i="131"/>
  <c r="G89" i="98"/>
  <c r="G85" i="121"/>
  <c r="G48" i="97"/>
  <c r="P25" i="127"/>
  <c r="O25" i="128"/>
  <c r="D26" i="4"/>
  <c r="E26" i="4"/>
  <c r="D26" i="1"/>
  <c r="E26" i="1"/>
  <c r="A3" i="122"/>
  <c r="A4" i="122"/>
  <c r="A5" i="122"/>
  <c r="A6" i="122"/>
  <c r="A7" i="122"/>
  <c r="A8" i="122"/>
  <c r="A9" i="122"/>
  <c r="A10" i="122"/>
  <c r="A11" i="122"/>
  <c r="A12" i="122"/>
  <c r="A13" i="122"/>
  <c r="A14" i="122"/>
  <c r="A15" i="122"/>
  <c r="A16" i="122"/>
  <c r="A17" i="122"/>
  <c r="A18" i="122"/>
  <c r="A19" i="122"/>
  <c r="A20" i="122"/>
  <c r="A21" i="122"/>
  <c r="A22" i="122"/>
  <c r="A23" i="122"/>
  <c r="A24" i="122"/>
  <c r="A25" i="122"/>
  <c r="A26" i="122"/>
  <c r="A27" i="122"/>
  <c r="A28" i="122"/>
  <c r="A29" i="122"/>
  <c r="A30" i="122"/>
  <c r="A31" i="122"/>
  <c r="A32" i="122"/>
  <c r="A33" i="122"/>
  <c r="A34" i="122"/>
  <c r="A35" i="122"/>
  <c r="A36" i="122"/>
  <c r="A37" i="122"/>
  <c r="A38" i="122"/>
  <c r="A39" i="122"/>
  <c r="A40" i="122"/>
  <c r="A41" i="122"/>
  <c r="A42" i="122"/>
  <c r="A43" i="122"/>
  <c r="A44" i="122"/>
  <c r="A45" i="122"/>
  <c r="A46" i="122"/>
  <c r="A47" i="122"/>
  <c r="A48" i="122"/>
  <c r="A49" i="122"/>
  <c r="A50" i="122"/>
  <c r="A51" i="122"/>
  <c r="A52" i="122"/>
  <c r="A53" i="122"/>
  <c r="A54" i="122"/>
  <c r="A55" i="122"/>
  <c r="A56" i="122"/>
  <c r="A57" i="122"/>
  <c r="A58" i="122"/>
  <c r="A59" i="122"/>
  <c r="A60" i="122"/>
  <c r="A61" i="122"/>
  <c r="A62" i="122"/>
  <c r="A63" i="122"/>
  <c r="A64" i="122"/>
  <c r="A65" i="122"/>
  <c r="A66" i="122"/>
  <c r="A67" i="122"/>
  <c r="A68" i="122"/>
  <c r="A69" i="122"/>
  <c r="A70" i="122"/>
  <c r="A71" i="122"/>
  <c r="A72" i="122"/>
  <c r="A73" i="122"/>
  <c r="A74" i="122"/>
  <c r="A75" i="122"/>
  <c r="A76" i="122"/>
  <c r="A77" i="122"/>
  <c r="A78" i="122"/>
  <c r="A3" i="115"/>
  <c r="A4" i="115"/>
  <c r="A5" i="115"/>
  <c r="A6" i="115"/>
  <c r="A7" i="115"/>
  <c r="A8" i="115"/>
  <c r="A9" i="115"/>
  <c r="A10" i="115"/>
  <c r="A11" i="115"/>
  <c r="A12" i="115"/>
  <c r="A15" i="115"/>
  <c r="A16" i="115"/>
  <c r="A17" i="115"/>
  <c r="A18" i="115"/>
  <c r="A20" i="115"/>
  <c r="A21" i="115"/>
  <c r="A22" i="115"/>
  <c r="A23" i="115"/>
  <c r="A24" i="115"/>
  <c r="A25" i="115"/>
  <c r="A26" i="115"/>
  <c r="A27" i="115"/>
  <c r="A28" i="115"/>
  <c r="A29" i="115"/>
  <c r="A30" i="115"/>
  <c r="A31" i="115"/>
  <c r="A32" i="115"/>
  <c r="A33" i="115"/>
  <c r="A34" i="115"/>
  <c r="A35" i="115"/>
  <c r="A36" i="115"/>
  <c r="A37" i="115"/>
  <c r="A38" i="115"/>
  <c r="A39" i="115"/>
  <c r="A40" i="115"/>
  <c r="A42" i="115"/>
  <c r="A43" i="115"/>
  <c r="A44" i="115"/>
  <c r="A45" i="115"/>
  <c r="A46" i="115"/>
  <c r="A47" i="115"/>
  <c r="A48" i="115"/>
  <c r="A49" i="115"/>
  <c r="A50" i="115"/>
  <c r="A51" i="115"/>
  <c r="A52" i="115"/>
  <c r="A53" i="115"/>
  <c r="A54" i="115"/>
  <c r="A55" i="115"/>
  <c r="A56" i="115"/>
  <c r="A57" i="115"/>
  <c r="A58" i="115"/>
  <c r="A59" i="115"/>
  <c r="A60" i="115"/>
  <c r="A61" i="115"/>
  <c r="A62" i="115"/>
  <c r="A63" i="115"/>
  <c r="A64" i="115"/>
  <c r="A65" i="115"/>
  <c r="A66" i="115"/>
  <c r="A67" i="115"/>
  <c r="A68" i="115"/>
  <c r="A69" i="115"/>
  <c r="A70" i="115"/>
  <c r="A71" i="115"/>
  <c r="A72" i="115"/>
  <c r="A73" i="115"/>
  <c r="A74" i="115"/>
  <c r="A75" i="115"/>
  <c r="A76" i="115"/>
  <c r="A77" i="115"/>
  <c r="C4" i="147"/>
  <c r="D4" i="147"/>
  <c r="G4" i="147"/>
  <c r="J4" i="147"/>
  <c r="K4" i="147"/>
  <c r="C5" i="147"/>
  <c r="B41" i="147" s="1"/>
  <c r="D5" i="147"/>
  <c r="G5" i="147"/>
  <c r="J5" i="147"/>
  <c r="K5" i="147"/>
  <c r="I5" i="147" s="1"/>
  <c r="C6" i="147"/>
  <c r="B42" i="147"/>
  <c r="D6" i="147"/>
  <c r="G6" i="147"/>
  <c r="J6" i="147"/>
  <c r="K6" i="147"/>
  <c r="C7" i="147"/>
  <c r="B43" i="147" s="1"/>
  <c r="D7" i="147"/>
  <c r="G7" i="147"/>
  <c r="J7" i="147"/>
  <c r="I7" i="147" s="1"/>
  <c r="K7" i="147"/>
  <c r="C8" i="147"/>
  <c r="B44" i="147" s="1"/>
  <c r="D8" i="147"/>
  <c r="G8" i="147"/>
  <c r="J8" i="147"/>
  <c r="K8" i="147"/>
  <c r="C9" i="147"/>
  <c r="B45" i="147" s="1"/>
  <c r="D9" i="147"/>
  <c r="G9" i="147"/>
  <c r="J9" i="147"/>
  <c r="K9" i="147"/>
  <c r="C10" i="147"/>
  <c r="B46" i="147" s="1"/>
  <c r="D10" i="147"/>
  <c r="G10" i="147"/>
  <c r="J10" i="147"/>
  <c r="K10" i="147"/>
  <c r="C11" i="147"/>
  <c r="B47" i="147" s="1"/>
  <c r="D11" i="147"/>
  <c r="G11" i="147"/>
  <c r="J11" i="147"/>
  <c r="K11" i="147"/>
  <c r="C12" i="147"/>
  <c r="B48" i="147" s="1"/>
  <c r="D12" i="147"/>
  <c r="G12" i="147"/>
  <c r="J12" i="147"/>
  <c r="K12" i="147"/>
  <c r="C13" i="147"/>
  <c r="B49" i="147" s="1"/>
  <c r="D13" i="147"/>
  <c r="G13" i="147"/>
  <c r="J13" i="147"/>
  <c r="I13" i="147" s="1"/>
  <c r="K13" i="147"/>
  <c r="C14" i="147"/>
  <c r="B50" i="147" s="1"/>
  <c r="D14" i="147"/>
  <c r="G14" i="147"/>
  <c r="J14" i="147"/>
  <c r="K14" i="147"/>
  <c r="I14" i="147" s="1"/>
  <c r="C22" i="147"/>
  <c r="D22" i="147"/>
  <c r="E22" i="147"/>
  <c r="F22" i="147"/>
  <c r="G22" i="147"/>
  <c r="H22" i="147"/>
  <c r="I22" i="147"/>
  <c r="J22" i="147"/>
  <c r="K22" i="147"/>
  <c r="L22" i="147"/>
  <c r="M22" i="147"/>
  <c r="O22" i="147"/>
  <c r="P22" i="147"/>
  <c r="Q22" i="147"/>
  <c r="R22" i="147"/>
  <c r="S22" i="147"/>
  <c r="T22" i="147"/>
  <c r="U22" i="147"/>
  <c r="V22" i="147"/>
  <c r="C23" i="147"/>
  <c r="D23" i="147"/>
  <c r="E23" i="147"/>
  <c r="F23" i="147"/>
  <c r="G23" i="147"/>
  <c r="H23" i="147"/>
  <c r="I23" i="147"/>
  <c r="J23" i="147"/>
  <c r="K23" i="147"/>
  <c r="L23" i="147"/>
  <c r="M23" i="147"/>
  <c r="O23" i="147"/>
  <c r="P23" i="147"/>
  <c r="Q23" i="147"/>
  <c r="R23" i="147"/>
  <c r="S23" i="147"/>
  <c r="T23" i="147"/>
  <c r="U23" i="147"/>
  <c r="V23" i="147"/>
  <c r="C24" i="147"/>
  <c r="D24" i="147"/>
  <c r="E24" i="147"/>
  <c r="F24" i="147"/>
  <c r="G24" i="147"/>
  <c r="H24" i="147"/>
  <c r="I24" i="147"/>
  <c r="J24" i="147"/>
  <c r="K24" i="147"/>
  <c r="L24" i="147"/>
  <c r="M24" i="147"/>
  <c r="O24" i="147"/>
  <c r="P24" i="147"/>
  <c r="Q24" i="147"/>
  <c r="R24" i="147"/>
  <c r="S24" i="147"/>
  <c r="T24" i="147"/>
  <c r="U24" i="147"/>
  <c r="V24" i="147"/>
  <c r="C25" i="147"/>
  <c r="D25" i="147"/>
  <c r="E25" i="147"/>
  <c r="F25" i="147"/>
  <c r="G25" i="147"/>
  <c r="H25" i="147"/>
  <c r="I25" i="147"/>
  <c r="J25" i="147"/>
  <c r="K25" i="147"/>
  <c r="L25" i="147"/>
  <c r="M25" i="147"/>
  <c r="O25" i="147"/>
  <c r="N25" i="147" s="1"/>
  <c r="P25" i="147"/>
  <c r="Q25" i="147"/>
  <c r="R25" i="147"/>
  <c r="S25" i="147"/>
  <c r="T25" i="147"/>
  <c r="U25" i="147"/>
  <c r="V25" i="147"/>
  <c r="C26" i="147"/>
  <c r="D26" i="147"/>
  <c r="E26" i="147"/>
  <c r="F26" i="147"/>
  <c r="G26" i="147"/>
  <c r="H26" i="147"/>
  <c r="I26" i="147"/>
  <c r="J26" i="147"/>
  <c r="K26" i="147"/>
  <c r="L26" i="147"/>
  <c r="M26" i="147"/>
  <c r="O26" i="147"/>
  <c r="P26" i="147"/>
  <c r="Q26" i="147"/>
  <c r="R26" i="147"/>
  <c r="S26" i="147"/>
  <c r="T26" i="147"/>
  <c r="U26" i="147"/>
  <c r="V26" i="147"/>
  <c r="C27" i="147"/>
  <c r="D27" i="147"/>
  <c r="E27" i="147"/>
  <c r="F27" i="147"/>
  <c r="G27" i="147"/>
  <c r="H27" i="147"/>
  <c r="I27" i="147"/>
  <c r="J27" i="147"/>
  <c r="K27" i="147"/>
  <c r="L27" i="147"/>
  <c r="M27" i="147"/>
  <c r="O27" i="147"/>
  <c r="P27" i="147"/>
  <c r="Q27" i="147"/>
  <c r="R27" i="147"/>
  <c r="S27" i="147"/>
  <c r="T27" i="147"/>
  <c r="U27" i="147"/>
  <c r="V27" i="147"/>
  <c r="C28" i="147"/>
  <c r="D28" i="147"/>
  <c r="E28" i="147"/>
  <c r="F28" i="147"/>
  <c r="G28" i="147"/>
  <c r="H28" i="147"/>
  <c r="I28" i="147"/>
  <c r="J28" i="147"/>
  <c r="K28" i="147"/>
  <c r="L28" i="147"/>
  <c r="M28" i="147"/>
  <c r="O28" i="147"/>
  <c r="P28" i="147"/>
  <c r="Q28" i="147"/>
  <c r="R28" i="147"/>
  <c r="S28" i="147"/>
  <c r="T28" i="147"/>
  <c r="U28" i="147"/>
  <c r="V28" i="147"/>
  <c r="C29" i="147"/>
  <c r="D29" i="147"/>
  <c r="E29" i="147"/>
  <c r="F29" i="147"/>
  <c r="G29" i="147"/>
  <c r="H29" i="147"/>
  <c r="I29" i="147"/>
  <c r="J29" i="147"/>
  <c r="K29" i="147"/>
  <c r="L29" i="147"/>
  <c r="M29" i="147"/>
  <c r="O29" i="147"/>
  <c r="P29" i="147"/>
  <c r="Q29" i="147"/>
  <c r="R29" i="147"/>
  <c r="S29" i="147"/>
  <c r="T29" i="147"/>
  <c r="U29" i="147"/>
  <c r="V29" i="147"/>
  <c r="C30" i="147"/>
  <c r="D30" i="147"/>
  <c r="E30" i="147"/>
  <c r="F30" i="147"/>
  <c r="G30" i="147"/>
  <c r="H30" i="147"/>
  <c r="I30" i="147"/>
  <c r="J30" i="147"/>
  <c r="K30" i="147"/>
  <c r="L30" i="147"/>
  <c r="M30" i="147"/>
  <c r="O30" i="147"/>
  <c r="P30" i="147"/>
  <c r="Q30" i="147"/>
  <c r="R30" i="147"/>
  <c r="S30" i="147"/>
  <c r="T30" i="147"/>
  <c r="U30" i="147"/>
  <c r="V30" i="147"/>
  <c r="C31" i="147"/>
  <c r="D31" i="147"/>
  <c r="E31" i="147"/>
  <c r="F31" i="147"/>
  <c r="G31" i="147"/>
  <c r="H31" i="147"/>
  <c r="I31" i="147"/>
  <c r="J31" i="147"/>
  <c r="K31" i="147"/>
  <c r="L31" i="147"/>
  <c r="M31" i="147"/>
  <c r="O31" i="147"/>
  <c r="P31" i="147"/>
  <c r="Q31" i="147"/>
  <c r="R31" i="147"/>
  <c r="S31" i="147"/>
  <c r="T31" i="147"/>
  <c r="U31" i="147"/>
  <c r="V31" i="147"/>
  <c r="C32" i="147"/>
  <c r="D32" i="147"/>
  <c r="E32" i="147"/>
  <c r="F32" i="147"/>
  <c r="G32" i="147"/>
  <c r="H32" i="147"/>
  <c r="I32" i="147"/>
  <c r="J32" i="147"/>
  <c r="K32" i="147"/>
  <c r="L32" i="147"/>
  <c r="M32" i="147"/>
  <c r="O32" i="147"/>
  <c r="P32" i="147"/>
  <c r="Q32" i="147"/>
  <c r="R32" i="147"/>
  <c r="S32" i="147"/>
  <c r="T32" i="147"/>
  <c r="U32" i="147"/>
  <c r="V32" i="147"/>
  <c r="W32" i="147"/>
  <c r="B40" i="147"/>
  <c r="B3" i="152"/>
  <c r="AK3" i="152"/>
  <c r="B4" i="152"/>
  <c r="AK4" i="152"/>
  <c r="B5" i="152"/>
  <c r="AK5" i="152"/>
  <c r="S50" i="147" s="1"/>
  <c r="B6" i="152"/>
  <c r="AK6" i="152"/>
  <c r="B7" i="152"/>
  <c r="AK7" i="152"/>
  <c r="B8" i="152"/>
  <c r="AK8" i="152"/>
  <c r="B9" i="152"/>
  <c r="AK9" i="152"/>
  <c r="B10" i="152"/>
  <c r="AK10" i="152"/>
  <c r="B11" i="152"/>
  <c r="AK11" i="152"/>
  <c r="B12" i="152"/>
  <c r="AK12" i="152"/>
  <c r="B13" i="152"/>
  <c r="AK13" i="152"/>
  <c r="B14" i="152"/>
  <c r="AK14" i="152"/>
  <c r="B15" i="152"/>
  <c r="AK15" i="152"/>
  <c r="B16" i="152"/>
  <c r="AK16" i="152"/>
  <c r="B17" i="152"/>
  <c r="AK17" i="152"/>
  <c r="B18" i="152"/>
  <c r="AK18" i="152"/>
  <c r="B20" i="152"/>
  <c r="AK20" i="152"/>
  <c r="B21" i="152"/>
  <c r="AK21" i="152"/>
  <c r="B22" i="152"/>
  <c r="AK22" i="152"/>
  <c r="B23" i="152"/>
  <c r="AK23" i="152"/>
  <c r="B24" i="152"/>
  <c r="AK24" i="152"/>
  <c r="B25" i="152"/>
  <c r="AK25" i="152"/>
  <c r="B26" i="152"/>
  <c r="AK26" i="152"/>
  <c r="B27" i="152"/>
  <c r="AK27" i="152"/>
  <c r="B28" i="152"/>
  <c r="AK28" i="152"/>
  <c r="B29" i="152"/>
  <c r="AK29" i="152"/>
  <c r="B30" i="152"/>
  <c r="AK30" i="152"/>
  <c r="B32" i="152"/>
  <c r="AK32" i="152"/>
  <c r="AK33" i="152"/>
  <c r="B34" i="152"/>
  <c r="AK34" i="152"/>
  <c r="B35" i="152"/>
  <c r="AK35" i="152"/>
  <c r="B36" i="152"/>
  <c r="AK36" i="152"/>
  <c r="L50" i="147" s="1"/>
  <c r="AK37" i="152"/>
  <c r="B38" i="152"/>
  <c r="AK38" i="152"/>
  <c r="AK39" i="152"/>
  <c r="B40" i="152"/>
  <c r="AK40" i="152"/>
  <c r="B41" i="152"/>
  <c r="AK41" i="152"/>
  <c r="B42" i="152"/>
  <c r="AK42" i="152"/>
  <c r="B43" i="152"/>
  <c r="AK43" i="152"/>
  <c r="B44" i="152"/>
  <c r="AK44" i="152"/>
  <c r="AK45" i="152"/>
  <c r="B46" i="152"/>
  <c r="AK46" i="152"/>
  <c r="B47" i="152"/>
  <c r="AK47" i="152"/>
  <c r="B48" i="152"/>
  <c r="AK48" i="152"/>
  <c r="B49" i="152"/>
  <c r="AK49" i="152"/>
  <c r="B50" i="152"/>
  <c r="AK50" i="152"/>
  <c r="B52" i="152"/>
  <c r="AK52" i="152"/>
  <c r="B53" i="152"/>
  <c r="AK53" i="152"/>
  <c r="B54" i="152"/>
  <c r="AK54" i="152"/>
  <c r="B55" i="152"/>
  <c r="AK55" i="152"/>
  <c r="AK56" i="152"/>
  <c r="B57" i="152"/>
  <c r="AK57" i="152"/>
  <c r="B58" i="152"/>
  <c r="AK58" i="152"/>
  <c r="B59" i="152"/>
  <c r="AK59" i="152"/>
  <c r="B60" i="152"/>
  <c r="AK60" i="152"/>
  <c r="B62" i="152"/>
  <c r="AK62" i="152"/>
  <c r="B63" i="152"/>
  <c r="AK63" i="152"/>
  <c r="B64" i="152"/>
  <c r="AK64" i="152"/>
  <c r="B66" i="152"/>
  <c r="AK66" i="152"/>
  <c r="B67" i="152"/>
  <c r="AK67" i="152"/>
  <c r="B68" i="152"/>
  <c r="AK68" i="152"/>
  <c r="B69" i="152"/>
  <c r="AK69" i="152"/>
  <c r="B70" i="152"/>
  <c r="AK70" i="152"/>
  <c r="B71" i="152"/>
  <c r="AK71" i="152"/>
  <c r="B72" i="152"/>
  <c r="AK72" i="152"/>
  <c r="B73" i="152"/>
  <c r="AK73" i="152"/>
  <c r="AK74" i="152"/>
  <c r="B75" i="152"/>
  <c r="AK75" i="152"/>
  <c r="B76" i="152"/>
  <c r="AK76" i="152"/>
  <c r="B77" i="152"/>
  <c r="AK77" i="152"/>
  <c r="B78" i="152"/>
  <c r="B80" i="152"/>
  <c r="AK80" i="152"/>
  <c r="B81" i="152"/>
  <c r="AK81" i="152"/>
  <c r="B82" i="152"/>
  <c r="AK82" i="152"/>
  <c r="B83" i="152"/>
  <c r="AK83" i="152"/>
  <c r="B84" i="152"/>
  <c r="AK84" i="152"/>
  <c r="B85" i="152"/>
  <c r="AK85" i="152"/>
  <c r="B86" i="152"/>
  <c r="AK86" i="152"/>
  <c r="B87" i="152"/>
  <c r="AK87" i="152"/>
  <c r="B88" i="152"/>
  <c r="AK88" i="152"/>
  <c r="AK89" i="152"/>
  <c r="B90" i="152"/>
  <c r="AK90" i="152"/>
  <c r="B91" i="152"/>
  <c r="AK91" i="152"/>
  <c r="B92" i="152"/>
  <c r="AK92" i="152"/>
  <c r="B93" i="152"/>
  <c r="AK93" i="152"/>
  <c r="B95" i="152"/>
  <c r="AK95" i="152"/>
  <c r="B97" i="152"/>
  <c r="AK97" i="152"/>
  <c r="B98" i="152"/>
  <c r="AK98" i="152"/>
  <c r="B100" i="152"/>
  <c r="AK100" i="152"/>
  <c r="B101" i="152"/>
  <c r="AK101" i="152"/>
  <c r="B102" i="152"/>
  <c r="AK102" i="152"/>
  <c r="B103" i="152"/>
  <c r="AK103" i="152"/>
  <c r="B104" i="152"/>
  <c r="AK104" i="152"/>
  <c r="AK105" i="152"/>
  <c r="AK106" i="152"/>
  <c r="B107" i="152"/>
  <c r="AK107" i="152"/>
  <c r="AK108" i="152"/>
  <c r="B109" i="152"/>
  <c r="AK109" i="152"/>
  <c r="B110" i="152"/>
  <c r="AK110" i="152"/>
  <c r="B111" i="152"/>
  <c r="AK111" i="152"/>
  <c r="B112" i="152"/>
  <c r="AK112" i="152"/>
  <c r="B113" i="152"/>
  <c r="AK113" i="152"/>
  <c r="AK114" i="152"/>
  <c r="B115" i="152"/>
  <c r="AK115" i="152"/>
  <c r="B116" i="152"/>
  <c r="AK116" i="152"/>
  <c r="B117" i="152"/>
  <c r="AK117" i="152"/>
  <c r="B118" i="152"/>
  <c r="AK118" i="152"/>
  <c r="B119" i="152"/>
  <c r="AK119" i="152"/>
  <c r="B120" i="152"/>
  <c r="AK120" i="152"/>
  <c r="B121" i="152"/>
  <c r="AK121" i="152"/>
  <c r="B122" i="152"/>
  <c r="AK122" i="152"/>
  <c r="B124" i="152"/>
  <c r="AK124" i="152"/>
  <c r="B125" i="152"/>
  <c r="AK125" i="152"/>
  <c r="B126" i="152"/>
  <c r="AK126" i="152"/>
  <c r="B127" i="152"/>
  <c r="AK127" i="152"/>
  <c r="B128" i="152"/>
  <c r="AK128" i="152"/>
  <c r="B129" i="152"/>
  <c r="AK129" i="152"/>
  <c r="B130" i="152"/>
  <c r="AK130" i="152"/>
  <c r="B131" i="152"/>
  <c r="AK131" i="152"/>
  <c r="B3" i="148"/>
  <c r="AK3" i="148"/>
  <c r="B4" i="148"/>
  <c r="AK4" i="148"/>
  <c r="B5" i="148"/>
  <c r="AK5" i="148"/>
  <c r="B6" i="148"/>
  <c r="AK6" i="148"/>
  <c r="B7" i="148"/>
  <c r="AK7" i="148"/>
  <c r="B8" i="148"/>
  <c r="AK8" i="148"/>
  <c r="B10" i="148"/>
  <c r="AK10" i="148"/>
  <c r="B11" i="148"/>
  <c r="AK11" i="148"/>
  <c r="B12" i="148"/>
  <c r="AK12" i="148"/>
  <c r="B13" i="148"/>
  <c r="AK13" i="148"/>
  <c r="B14" i="148"/>
  <c r="AK14" i="148"/>
  <c r="B15" i="148"/>
  <c r="AK15" i="148"/>
  <c r="B16" i="148"/>
  <c r="AK16" i="148"/>
  <c r="B17" i="148"/>
  <c r="AK17" i="148"/>
  <c r="B18" i="148"/>
  <c r="AK18" i="148"/>
  <c r="B19" i="148"/>
  <c r="AK19" i="148"/>
  <c r="B20" i="148"/>
  <c r="AK20" i="148"/>
  <c r="B21" i="148"/>
  <c r="AK21" i="148"/>
  <c r="B22" i="148"/>
  <c r="AK22" i="148"/>
  <c r="B23" i="148"/>
  <c r="AK23" i="148"/>
  <c r="B24" i="148"/>
  <c r="AK24" i="148"/>
  <c r="B25" i="148"/>
  <c r="AK25" i="148"/>
  <c r="B26" i="148"/>
  <c r="AK26" i="148"/>
  <c r="B27" i="148"/>
  <c r="AK27" i="148"/>
  <c r="B28" i="148"/>
  <c r="AK28" i="148"/>
  <c r="B30" i="148"/>
  <c r="AK30" i="148"/>
  <c r="B31" i="148"/>
  <c r="AK31" i="148"/>
  <c r="B32" i="148"/>
  <c r="AK32" i="148"/>
  <c r="B33" i="148"/>
  <c r="AK33" i="148"/>
  <c r="B34" i="148"/>
  <c r="AK34" i="148"/>
  <c r="B35" i="148"/>
  <c r="AK35" i="148"/>
  <c r="B36" i="148"/>
  <c r="AK36" i="148"/>
  <c r="B37" i="148"/>
  <c r="AK37" i="148"/>
  <c r="B38" i="148"/>
  <c r="AK38" i="148"/>
  <c r="B39" i="148"/>
  <c r="AK39" i="148"/>
  <c r="B40" i="148"/>
  <c r="AK40" i="148"/>
  <c r="B41" i="148"/>
  <c r="AK41" i="148"/>
  <c r="B42" i="148"/>
  <c r="AK42" i="148"/>
  <c r="B43" i="148"/>
  <c r="AK43" i="148"/>
  <c r="B44" i="148"/>
  <c r="AK44" i="148"/>
  <c r="B45" i="148"/>
  <c r="AK45" i="148"/>
  <c r="B46" i="148"/>
  <c r="AK46" i="148"/>
  <c r="B47" i="148"/>
  <c r="AK47" i="148"/>
  <c r="B49" i="148"/>
  <c r="AK49" i="148"/>
  <c r="B50" i="148"/>
  <c r="AK50" i="148"/>
  <c r="B51" i="148"/>
  <c r="AK51" i="148"/>
  <c r="B52" i="148"/>
  <c r="AK52" i="148"/>
  <c r="B53" i="148"/>
  <c r="AK53" i="148"/>
  <c r="B54" i="148"/>
  <c r="AK54" i="148"/>
  <c r="B58" i="148"/>
  <c r="AK58" i="148"/>
  <c r="B59" i="148"/>
  <c r="AK59" i="148"/>
  <c r="B60" i="148"/>
  <c r="AK60" i="148"/>
  <c r="B61" i="148"/>
  <c r="AK61" i="148"/>
  <c r="B62" i="148"/>
  <c r="AK62" i="148"/>
  <c r="B63" i="148"/>
  <c r="AK63" i="148"/>
  <c r="B64" i="148"/>
  <c r="AK64" i="148"/>
  <c r="B65" i="148"/>
  <c r="AK65" i="148"/>
  <c r="B66" i="148"/>
  <c r="AK66" i="148"/>
  <c r="B67" i="148"/>
  <c r="AK67" i="148"/>
  <c r="B68" i="148"/>
  <c r="AK68" i="148"/>
  <c r="B69" i="148"/>
  <c r="AK69" i="148"/>
  <c r="B70" i="148"/>
  <c r="AK70" i="148"/>
  <c r="B71" i="148"/>
  <c r="AK71" i="148"/>
  <c r="B72" i="148"/>
  <c r="AK72" i="148"/>
  <c r="B73" i="148"/>
  <c r="AK73" i="148"/>
  <c r="B74" i="148"/>
  <c r="AK74" i="148"/>
  <c r="B75" i="148"/>
  <c r="AK75" i="148"/>
  <c r="B76" i="148"/>
  <c r="AK76" i="148"/>
  <c r="B77" i="148"/>
  <c r="AK77" i="148"/>
  <c r="B78" i="148"/>
  <c r="AK78" i="148"/>
  <c r="B79" i="148"/>
  <c r="AK79" i="148"/>
  <c r="B80" i="148"/>
  <c r="AK80" i="148"/>
  <c r="B81" i="148"/>
  <c r="AK81" i="148"/>
  <c r="B82" i="148"/>
  <c r="AK82" i="148"/>
  <c r="B83" i="148"/>
  <c r="AK83" i="148"/>
  <c r="B84" i="148"/>
  <c r="AK84" i="148"/>
  <c r="B85" i="148"/>
  <c r="AK85" i="148"/>
  <c r="B86" i="148"/>
  <c r="AK86" i="148"/>
  <c r="B87" i="148"/>
  <c r="AK87" i="148"/>
  <c r="B88" i="148"/>
  <c r="AK88" i="148"/>
  <c r="B89" i="148"/>
  <c r="AK89" i="148"/>
  <c r="B90" i="148"/>
  <c r="AK90" i="148"/>
  <c r="B91" i="148"/>
  <c r="AK91" i="148"/>
  <c r="B92" i="148"/>
  <c r="AK92" i="148"/>
  <c r="B93" i="148"/>
  <c r="AK93" i="148"/>
  <c r="B94" i="148"/>
  <c r="AK94" i="148"/>
  <c r="B95" i="148"/>
  <c r="AK95" i="148"/>
  <c r="B96" i="148"/>
  <c r="AK96" i="148"/>
  <c r="B97" i="148"/>
  <c r="AK97" i="148"/>
  <c r="B98" i="148"/>
  <c r="AK98" i="148"/>
  <c r="B99" i="148"/>
  <c r="AK99" i="148"/>
  <c r="B100" i="148"/>
  <c r="AK100" i="148"/>
  <c r="B101" i="148"/>
  <c r="AK101" i="148"/>
  <c r="B103" i="148"/>
  <c r="AK103" i="148"/>
  <c r="B104" i="148"/>
  <c r="AK104" i="148"/>
  <c r="B105" i="148"/>
  <c r="AK105" i="148"/>
  <c r="B106" i="148"/>
  <c r="AK106" i="148"/>
  <c r="B107" i="148"/>
  <c r="AK107" i="148"/>
  <c r="B108" i="148"/>
  <c r="AK108" i="148"/>
  <c r="B109" i="148"/>
  <c r="AK109" i="148"/>
  <c r="B110" i="148"/>
  <c r="AK110" i="148"/>
  <c r="B111" i="148"/>
  <c r="AK111" i="148"/>
  <c r="B112" i="148"/>
  <c r="AK112" i="148"/>
  <c r="B113" i="148"/>
  <c r="AK113" i="148"/>
  <c r="B114" i="148"/>
  <c r="AK114" i="148"/>
  <c r="B115" i="148"/>
  <c r="B116" i="148"/>
  <c r="B117" i="148"/>
  <c r="AK117" i="148"/>
  <c r="B118" i="148"/>
  <c r="AK118" i="148"/>
  <c r="B119" i="148"/>
  <c r="AK119" i="148"/>
  <c r="B120" i="148"/>
  <c r="AK120" i="148"/>
  <c r="B3" i="139"/>
  <c r="AJ3" i="139"/>
  <c r="AK3" i="139"/>
  <c r="B4" i="139"/>
  <c r="AJ4" i="139"/>
  <c r="AK4" i="139"/>
  <c r="B5" i="139"/>
  <c r="AJ5" i="139"/>
  <c r="AK5" i="139"/>
  <c r="B6" i="139"/>
  <c r="AJ6" i="139"/>
  <c r="AK6" i="139"/>
  <c r="B7" i="139"/>
  <c r="AK7" i="139"/>
  <c r="B8" i="139"/>
  <c r="AJ8" i="139"/>
  <c r="AK8" i="139"/>
  <c r="B9" i="139"/>
  <c r="AJ9" i="139"/>
  <c r="AK9" i="139"/>
  <c r="B10" i="139"/>
  <c r="AJ10" i="139"/>
  <c r="AK10" i="139"/>
  <c r="B11" i="139"/>
  <c r="AJ11" i="139"/>
  <c r="AK11" i="139"/>
  <c r="B13" i="139"/>
  <c r="AJ13" i="139"/>
  <c r="AK13" i="139"/>
  <c r="B14" i="139"/>
  <c r="AJ14" i="139"/>
  <c r="AK14" i="139"/>
  <c r="B15" i="139"/>
  <c r="AK15" i="139"/>
  <c r="B16" i="139"/>
  <c r="AJ16" i="139"/>
  <c r="AK16" i="139"/>
  <c r="B17" i="139"/>
  <c r="AJ17" i="139"/>
  <c r="AK17" i="139"/>
  <c r="B18" i="139"/>
  <c r="AJ18" i="139"/>
  <c r="AK18" i="139"/>
  <c r="B19" i="139"/>
  <c r="AJ19" i="139"/>
  <c r="AK19" i="139"/>
  <c r="B20" i="139"/>
  <c r="AJ20" i="139"/>
  <c r="AK20" i="139"/>
  <c r="B21" i="139"/>
  <c r="AJ21" i="139"/>
  <c r="AK21" i="139"/>
  <c r="B22" i="139"/>
  <c r="AK22" i="139"/>
  <c r="B24" i="139"/>
  <c r="AJ24" i="139"/>
  <c r="AK24" i="139"/>
  <c r="B25" i="139"/>
  <c r="AJ25" i="139"/>
  <c r="AK25" i="139"/>
  <c r="B26" i="139"/>
  <c r="AJ26" i="139"/>
  <c r="AK26" i="139"/>
  <c r="B27" i="139"/>
  <c r="AJ27" i="139"/>
  <c r="AK27" i="139"/>
  <c r="B29" i="139"/>
  <c r="AK29" i="139"/>
  <c r="B30" i="139"/>
  <c r="AK30" i="139"/>
  <c r="B32" i="139"/>
  <c r="AJ32" i="139"/>
  <c r="AK32" i="139"/>
  <c r="B34" i="139"/>
  <c r="AK34" i="139"/>
  <c r="B35" i="139"/>
  <c r="AJ35" i="139"/>
  <c r="AK35" i="139"/>
  <c r="B36" i="139"/>
  <c r="AK36" i="139"/>
  <c r="B37" i="139"/>
  <c r="AJ37" i="139"/>
  <c r="AK37" i="139"/>
  <c r="B38" i="139"/>
  <c r="AJ38" i="139"/>
  <c r="AK38" i="139"/>
  <c r="B39" i="139"/>
  <c r="AJ39" i="139"/>
  <c r="AK39" i="139"/>
  <c r="B40" i="139"/>
  <c r="AJ40" i="139"/>
  <c r="AK40" i="139"/>
  <c r="B41" i="139"/>
  <c r="AK41" i="139"/>
  <c r="B42" i="139"/>
  <c r="AJ42" i="139"/>
  <c r="AK42" i="139"/>
  <c r="B43" i="139"/>
  <c r="AJ43" i="139"/>
  <c r="AK43" i="139"/>
  <c r="B44" i="139"/>
  <c r="AJ44" i="139"/>
  <c r="AK44" i="139"/>
  <c r="B45" i="139"/>
  <c r="AK45" i="139"/>
  <c r="B46" i="139"/>
  <c r="AK46" i="139"/>
  <c r="B47" i="139"/>
  <c r="AJ47" i="139"/>
  <c r="AK47" i="139"/>
  <c r="B48" i="139"/>
  <c r="AJ48" i="139"/>
  <c r="AK48" i="139"/>
  <c r="B49" i="139"/>
  <c r="AJ49" i="139"/>
  <c r="AK49" i="139"/>
  <c r="B50" i="139"/>
  <c r="AK50" i="139"/>
  <c r="B51" i="139"/>
  <c r="AJ51" i="139"/>
  <c r="AK51" i="139"/>
  <c r="B52" i="139"/>
  <c r="AJ52" i="139"/>
  <c r="AK52" i="139"/>
  <c r="B53" i="139"/>
  <c r="AJ53" i="139"/>
  <c r="AK53" i="139"/>
  <c r="B54" i="139"/>
  <c r="AJ54" i="139"/>
  <c r="AK54" i="139"/>
  <c r="B55" i="139"/>
  <c r="AJ55" i="139"/>
  <c r="AK55" i="139"/>
  <c r="B56" i="139"/>
  <c r="AJ56" i="139"/>
  <c r="AK56" i="139"/>
  <c r="B57" i="139"/>
  <c r="AK57" i="139"/>
  <c r="B58" i="139"/>
  <c r="AJ58" i="139"/>
  <c r="AK58" i="139"/>
  <c r="B59" i="139"/>
  <c r="AJ59" i="139"/>
  <c r="AK59" i="139"/>
  <c r="B60" i="139"/>
  <c r="AJ60" i="139"/>
  <c r="AK60" i="139"/>
  <c r="B61" i="139"/>
  <c r="AJ61" i="139"/>
  <c r="AK61" i="139"/>
  <c r="B62" i="139"/>
  <c r="AJ62" i="139"/>
  <c r="AK62" i="139"/>
  <c r="B63" i="139"/>
  <c r="AK63" i="139"/>
  <c r="B64" i="139"/>
  <c r="AJ64" i="139"/>
  <c r="AK64" i="139"/>
  <c r="B65" i="139"/>
  <c r="AK65" i="139"/>
  <c r="B66" i="139"/>
  <c r="AJ66" i="139"/>
  <c r="AK66" i="139"/>
  <c r="B67" i="139"/>
  <c r="AJ67" i="139"/>
  <c r="AK67" i="139"/>
  <c r="B68" i="139"/>
  <c r="AJ68" i="139"/>
  <c r="AK68" i="139"/>
  <c r="B69" i="139"/>
  <c r="AJ69" i="139"/>
  <c r="AK69" i="139"/>
  <c r="B70" i="139"/>
  <c r="AJ70" i="139"/>
  <c r="AK70" i="139"/>
  <c r="B71" i="139"/>
  <c r="AJ71" i="139"/>
  <c r="AK71" i="139"/>
  <c r="B72" i="139"/>
  <c r="AJ72" i="139"/>
  <c r="AK72" i="139"/>
  <c r="B73" i="139"/>
  <c r="AJ73" i="139"/>
  <c r="AK73" i="139"/>
  <c r="B75" i="139"/>
  <c r="AJ75" i="139"/>
  <c r="AK75" i="139"/>
  <c r="B76" i="139"/>
  <c r="AJ76" i="139"/>
  <c r="AK76" i="139"/>
  <c r="B79" i="139"/>
  <c r="AJ79" i="139"/>
  <c r="AK79" i="139"/>
  <c r="B80" i="139"/>
  <c r="AK80" i="139"/>
  <c r="B81" i="139"/>
  <c r="AJ81" i="139"/>
  <c r="AK81" i="139"/>
  <c r="B83" i="139"/>
  <c r="AJ83" i="139"/>
  <c r="AK83" i="139"/>
  <c r="B84" i="139"/>
  <c r="AJ84" i="139"/>
  <c r="AK84" i="139"/>
  <c r="B85" i="139"/>
  <c r="AK85" i="139"/>
  <c r="B86" i="139"/>
  <c r="AJ86" i="139"/>
  <c r="AK86" i="139"/>
  <c r="B87" i="139"/>
  <c r="AJ87" i="139"/>
  <c r="AK87" i="139"/>
  <c r="B88" i="139"/>
  <c r="AJ88" i="139"/>
  <c r="AK88" i="139"/>
  <c r="B89" i="139"/>
  <c r="AJ89" i="139"/>
  <c r="AK89" i="139"/>
  <c r="B90" i="139"/>
  <c r="AJ90" i="139"/>
  <c r="AK90" i="139"/>
  <c r="B91" i="139"/>
  <c r="AJ91" i="139"/>
  <c r="AK91" i="139"/>
  <c r="B92" i="139"/>
  <c r="AK92" i="139"/>
  <c r="B93" i="139"/>
  <c r="AJ93" i="139"/>
  <c r="AK93" i="139"/>
  <c r="B94" i="139"/>
  <c r="AK94" i="139"/>
  <c r="B95" i="139"/>
  <c r="AJ95" i="139"/>
  <c r="AK95" i="139"/>
  <c r="B96" i="139"/>
  <c r="AK96" i="139"/>
  <c r="B97" i="139"/>
  <c r="AK97" i="139"/>
  <c r="B98" i="139"/>
  <c r="AJ98" i="139"/>
  <c r="AK98" i="139"/>
  <c r="B99" i="139"/>
  <c r="AJ99" i="139"/>
  <c r="AK99" i="139"/>
  <c r="B101" i="139"/>
  <c r="AJ101" i="139"/>
  <c r="AK101" i="139"/>
  <c r="B102" i="139"/>
  <c r="AJ102" i="139"/>
  <c r="AK102" i="139"/>
  <c r="B103" i="139"/>
  <c r="AJ103" i="139"/>
  <c r="AK103" i="139"/>
  <c r="B104" i="139"/>
  <c r="AJ104" i="139"/>
  <c r="AK104" i="139"/>
  <c r="B105" i="139"/>
  <c r="AK105" i="139"/>
  <c r="B3" i="138"/>
  <c r="AJ3" i="138"/>
  <c r="AK3" i="138"/>
  <c r="B4" i="138"/>
  <c r="AK4" i="138"/>
  <c r="B5" i="138"/>
  <c r="AK5" i="138"/>
  <c r="B6" i="138"/>
  <c r="AK6" i="138"/>
  <c r="B7" i="138"/>
  <c r="AK7" i="138"/>
  <c r="B9" i="138"/>
  <c r="AK9" i="138"/>
  <c r="B10" i="138"/>
  <c r="AK10" i="138"/>
  <c r="B11" i="138"/>
  <c r="AK11" i="138"/>
  <c r="B12" i="138"/>
  <c r="AK12" i="138"/>
  <c r="B13" i="138"/>
  <c r="AK13" i="138"/>
  <c r="B14" i="138"/>
  <c r="AK14" i="138"/>
  <c r="B15" i="138"/>
  <c r="AK15" i="138"/>
  <c r="B16" i="138"/>
  <c r="AK16" i="138"/>
  <c r="B17" i="138"/>
  <c r="AK17" i="138"/>
  <c r="B18" i="138"/>
  <c r="AK18" i="138"/>
  <c r="B19" i="138"/>
  <c r="AK19" i="138"/>
  <c r="B20" i="138"/>
  <c r="AK20" i="138"/>
  <c r="B21" i="138"/>
  <c r="AK21" i="138"/>
  <c r="B22" i="138"/>
  <c r="AK22" i="138"/>
  <c r="B23" i="138"/>
  <c r="AK23" i="138"/>
  <c r="B24" i="138"/>
  <c r="AK24" i="138"/>
  <c r="B25" i="138"/>
  <c r="AK25" i="138"/>
  <c r="B26" i="138"/>
  <c r="AK26" i="138"/>
  <c r="B27" i="138"/>
  <c r="AK27" i="138"/>
  <c r="B28" i="138"/>
  <c r="AK28" i="138"/>
  <c r="B29" i="138"/>
  <c r="AK29" i="138"/>
  <c r="B30" i="138"/>
  <c r="AK30" i="138"/>
  <c r="B31" i="138"/>
  <c r="AK31" i="138"/>
  <c r="B32" i="138"/>
  <c r="AK32" i="138"/>
  <c r="B33" i="138"/>
  <c r="AK33" i="138"/>
  <c r="B34" i="138"/>
  <c r="AK34" i="138"/>
  <c r="B36" i="138"/>
  <c r="AK36" i="138"/>
  <c r="B37" i="138"/>
  <c r="AK37" i="138"/>
  <c r="B38" i="138"/>
  <c r="AK38" i="138"/>
  <c r="B39" i="138"/>
  <c r="AK39" i="138"/>
  <c r="B40" i="138"/>
  <c r="AK40" i="138"/>
  <c r="B41" i="138"/>
  <c r="AK41" i="138"/>
  <c r="B42" i="138"/>
  <c r="AK42" i="138"/>
  <c r="B43" i="138"/>
  <c r="AK43" i="138"/>
  <c r="B44" i="138"/>
  <c r="AK44" i="138"/>
  <c r="B45" i="138"/>
  <c r="AK45" i="138"/>
  <c r="B46" i="138"/>
  <c r="AK46" i="138"/>
  <c r="B47" i="138"/>
  <c r="AK47" i="138"/>
  <c r="B48" i="138"/>
  <c r="AK48" i="138"/>
  <c r="B49" i="138"/>
  <c r="AK49" i="138"/>
  <c r="B50" i="138"/>
  <c r="AK50" i="138"/>
  <c r="B51" i="138"/>
  <c r="AK51" i="138"/>
  <c r="B52" i="138"/>
  <c r="AK52" i="138"/>
  <c r="B54" i="138"/>
  <c r="AK54" i="138"/>
  <c r="B55" i="138"/>
  <c r="AK55" i="138"/>
  <c r="B56" i="138"/>
  <c r="AK56" i="138"/>
  <c r="B57" i="138"/>
  <c r="AK57" i="138"/>
  <c r="B58" i="138"/>
  <c r="AK58" i="138"/>
  <c r="B59" i="138"/>
  <c r="AK59" i="138"/>
  <c r="B60" i="138"/>
  <c r="AK60" i="138"/>
  <c r="B61" i="138"/>
  <c r="AK61" i="138"/>
  <c r="B62" i="138"/>
  <c r="AK62" i="138"/>
  <c r="B63" i="138"/>
  <c r="AK63" i="138"/>
  <c r="B65" i="138"/>
  <c r="AK65" i="138"/>
  <c r="B66" i="138"/>
  <c r="AK66" i="138"/>
  <c r="B67" i="138"/>
  <c r="AK67" i="138"/>
  <c r="B68" i="138"/>
  <c r="AK68" i="138"/>
  <c r="B69" i="138"/>
  <c r="AK69" i="138"/>
  <c r="B70" i="138"/>
  <c r="AK70" i="138"/>
  <c r="B71" i="138"/>
  <c r="AK71" i="138"/>
  <c r="B73" i="138"/>
  <c r="AK73" i="138"/>
  <c r="B74" i="138"/>
  <c r="AK74" i="138"/>
  <c r="B76" i="138"/>
  <c r="AK76" i="138"/>
  <c r="B77" i="138"/>
  <c r="AK77" i="138"/>
  <c r="B78" i="138"/>
  <c r="AK78" i="138"/>
  <c r="B79" i="138"/>
  <c r="AK79" i="138"/>
  <c r="B80" i="138"/>
  <c r="AK80" i="138"/>
  <c r="B81" i="138"/>
  <c r="AK81" i="138"/>
  <c r="B82" i="138"/>
  <c r="AK82" i="138"/>
  <c r="B83" i="138"/>
  <c r="AK83" i="138"/>
  <c r="B85" i="138"/>
  <c r="AK85" i="138"/>
  <c r="B86" i="138"/>
  <c r="AK86" i="138"/>
  <c r="B87" i="138"/>
  <c r="AK87" i="138"/>
  <c r="B88" i="138"/>
  <c r="AK88" i="138"/>
  <c r="B89" i="138"/>
  <c r="AK89" i="138"/>
  <c r="B90" i="138"/>
  <c r="AK90" i="138"/>
  <c r="B91" i="138"/>
  <c r="AK91" i="138"/>
  <c r="B92" i="138"/>
  <c r="AK92" i="138"/>
  <c r="B93" i="138"/>
  <c r="AK93" i="138"/>
  <c r="B94" i="138"/>
  <c r="AK94" i="138"/>
  <c r="B95" i="138"/>
  <c r="AK95" i="138"/>
  <c r="B96" i="138"/>
  <c r="AK96" i="138"/>
  <c r="B97" i="138"/>
  <c r="AK97" i="138"/>
  <c r="B98" i="138"/>
  <c r="AK98" i="138"/>
  <c r="B99" i="138"/>
  <c r="AK99" i="138"/>
  <c r="B100" i="138"/>
  <c r="AK100" i="138"/>
  <c r="B101" i="138"/>
  <c r="AK101" i="138"/>
  <c r="B102" i="138"/>
  <c r="AK102" i="138"/>
  <c r="B103" i="138"/>
  <c r="AK103" i="138"/>
  <c r="B104" i="138"/>
  <c r="AK104" i="138"/>
  <c r="B105" i="138"/>
  <c r="AK105" i="138"/>
  <c r="B3" i="123"/>
  <c r="AJ3" i="123"/>
  <c r="AK3" i="123"/>
  <c r="B4" i="123"/>
  <c r="AJ4" i="123"/>
  <c r="AK4" i="123"/>
  <c r="B5" i="123"/>
  <c r="AJ5" i="123"/>
  <c r="AK5" i="123"/>
  <c r="B6" i="123"/>
  <c r="AJ6" i="123"/>
  <c r="AK6" i="123"/>
  <c r="B7" i="123"/>
  <c r="AJ7" i="123"/>
  <c r="AK7" i="123"/>
  <c r="B8" i="123"/>
  <c r="AJ8" i="123"/>
  <c r="AK8" i="123"/>
  <c r="B9" i="123"/>
  <c r="AJ9" i="123"/>
  <c r="AK9" i="123"/>
  <c r="B10" i="123"/>
  <c r="AJ10" i="123"/>
  <c r="AK10" i="123"/>
  <c r="B11" i="123"/>
  <c r="AJ11" i="123"/>
  <c r="AK11" i="123"/>
  <c r="B12" i="123"/>
  <c r="AJ12" i="123"/>
  <c r="AK12" i="123"/>
  <c r="B13" i="123"/>
  <c r="AJ13" i="123"/>
  <c r="AK13" i="123"/>
  <c r="B14" i="123"/>
  <c r="AJ14" i="123"/>
  <c r="AK14" i="123"/>
  <c r="B16" i="123"/>
  <c r="AJ16" i="123"/>
  <c r="AK16" i="123"/>
  <c r="B17" i="123"/>
  <c r="AJ17" i="123"/>
  <c r="AK17" i="123"/>
  <c r="B18" i="123"/>
  <c r="AJ18" i="123"/>
  <c r="AK18" i="123"/>
  <c r="B20" i="123"/>
  <c r="AJ20" i="123"/>
  <c r="AK20" i="123"/>
  <c r="B21" i="123"/>
  <c r="AJ21" i="123"/>
  <c r="AK21" i="123"/>
  <c r="B22" i="123"/>
  <c r="AJ22" i="123"/>
  <c r="AK22" i="123"/>
  <c r="B23" i="123"/>
  <c r="AJ23" i="123"/>
  <c r="AK23" i="123"/>
  <c r="B24" i="123"/>
  <c r="AJ24" i="123"/>
  <c r="AK24" i="123"/>
  <c r="B25" i="123"/>
  <c r="AJ25" i="123"/>
  <c r="AK25" i="123"/>
  <c r="B26" i="123"/>
  <c r="AJ26" i="123"/>
  <c r="AK26" i="123"/>
  <c r="B27" i="123"/>
  <c r="AJ27" i="123"/>
  <c r="AK27" i="123"/>
  <c r="B28" i="123"/>
  <c r="AJ28" i="123"/>
  <c r="AK28" i="123"/>
  <c r="B29" i="123"/>
  <c r="AJ29" i="123"/>
  <c r="AK29" i="123"/>
  <c r="B30" i="123"/>
  <c r="AJ30" i="123"/>
  <c r="AK30" i="123"/>
  <c r="B31" i="123"/>
  <c r="AJ31" i="123"/>
  <c r="AK31" i="123"/>
  <c r="B32" i="123"/>
  <c r="AJ32" i="123"/>
  <c r="AK32" i="123"/>
  <c r="B33" i="123"/>
  <c r="AJ33" i="123"/>
  <c r="AK33" i="123"/>
  <c r="B34" i="123"/>
  <c r="AJ34" i="123"/>
  <c r="AK34" i="123"/>
  <c r="B35" i="123"/>
  <c r="AJ35" i="123"/>
  <c r="AK35" i="123"/>
  <c r="B36" i="123"/>
  <c r="AJ36" i="123"/>
  <c r="AK36" i="123"/>
  <c r="B37" i="123"/>
  <c r="AK37" i="123"/>
  <c r="B38" i="123"/>
  <c r="AJ38" i="123"/>
  <c r="AK38" i="123"/>
  <c r="B39" i="123"/>
  <c r="AJ39" i="123"/>
  <c r="AK39" i="123"/>
  <c r="B40" i="123"/>
  <c r="AJ40" i="123"/>
  <c r="AK40" i="123"/>
  <c r="B41" i="123"/>
  <c r="AJ41" i="123"/>
  <c r="AK41" i="123"/>
  <c r="B42" i="123"/>
  <c r="AJ42" i="123"/>
  <c r="AK42" i="123"/>
  <c r="B44" i="123"/>
  <c r="AJ44" i="123"/>
  <c r="AK44" i="123"/>
  <c r="B45" i="123"/>
  <c r="AJ45" i="123"/>
  <c r="AK45" i="123"/>
  <c r="B46" i="123"/>
  <c r="AJ46" i="123"/>
  <c r="AK46" i="123"/>
  <c r="B47" i="123"/>
  <c r="AJ47" i="123"/>
  <c r="AK47" i="123"/>
  <c r="B49" i="123"/>
  <c r="AJ49" i="123"/>
  <c r="AK49" i="123"/>
  <c r="AK50" i="123"/>
  <c r="B51" i="123"/>
  <c r="AJ51" i="123"/>
  <c r="AK51" i="123"/>
  <c r="B52" i="123"/>
  <c r="AJ52" i="123"/>
  <c r="AK52" i="123"/>
  <c r="B53" i="123"/>
  <c r="AJ53" i="123"/>
  <c r="AK53" i="123"/>
  <c r="B54" i="123"/>
  <c r="AJ54" i="123"/>
  <c r="AK54" i="123"/>
  <c r="B55" i="123"/>
  <c r="AJ55" i="123"/>
  <c r="AK55" i="123"/>
  <c r="B56" i="123"/>
  <c r="AJ56" i="123"/>
  <c r="AK56" i="123"/>
  <c r="B57" i="123"/>
  <c r="AJ57" i="123"/>
  <c r="AK57" i="123"/>
  <c r="B58" i="123"/>
  <c r="AJ58" i="123"/>
  <c r="AK58" i="123"/>
  <c r="B60" i="123"/>
  <c r="AJ60" i="123"/>
  <c r="AK60" i="123"/>
  <c r="B61" i="123"/>
  <c r="AJ61" i="123"/>
  <c r="AK61" i="123"/>
  <c r="B63" i="123"/>
  <c r="AJ63" i="123"/>
  <c r="AK63" i="123"/>
  <c r="B65" i="123"/>
  <c r="AJ65" i="123"/>
  <c r="AK65" i="123"/>
  <c r="B66" i="123"/>
  <c r="AJ66" i="123"/>
  <c r="AK66" i="123"/>
  <c r="B67" i="123"/>
  <c r="AJ67" i="123"/>
  <c r="AK67" i="123"/>
  <c r="B68" i="123"/>
  <c r="AJ68" i="123"/>
  <c r="AK68" i="123"/>
  <c r="B69" i="123"/>
  <c r="AJ69" i="123"/>
  <c r="AK69" i="123"/>
  <c r="B70" i="123"/>
  <c r="AJ70" i="123"/>
  <c r="AK70" i="123"/>
  <c r="B71" i="123"/>
  <c r="AJ71" i="123"/>
  <c r="AK71" i="123"/>
  <c r="B72" i="123"/>
  <c r="AJ72" i="123"/>
  <c r="AK72" i="123"/>
  <c r="B73" i="123"/>
  <c r="AJ73" i="123"/>
  <c r="AK73" i="123"/>
  <c r="B74" i="123"/>
  <c r="AJ74" i="123"/>
  <c r="AK74" i="123"/>
  <c r="B75" i="123"/>
  <c r="AJ75" i="123"/>
  <c r="AK75" i="123"/>
  <c r="B76" i="123"/>
  <c r="AJ76" i="123"/>
  <c r="AK76" i="123"/>
  <c r="B77" i="123"/>
  <c r="AJ77" i="123"/>
  <c r="AK77" i="123"/>
  <c r="B78" i="123"/>
  <c r="AJ78" i="123"/>
  <c r="AK78" i="123"/>
  <c r="B79" i="123"/>
  <c r="AK79" i="123"/>
  <c r="B80" i="123"/>
  <c r="AJ80" i="123"/>
  <c r="AK80" i="123"/>
  <c r="B81" i="123"/>
  <c r="AJ81" i="123"/>
  <c r="AK81" i="123"/>
  <c r="B82" i="123"/>
  <c r="AJ82" i="123"/>
  <c r="AK82" i="123"/>
  <c r="B83" i="123"/>
  <c r="AJ83" i="123"/>
  <c r="AK83" i="123"/>
  <c r="B84" i="123"/>
  <c r="AJ84" i="123"/>
  <c r="AK84" i="123"/>
  <c r="B85" i="123"/>
  <c r="AJ85" i="123"/>
  <c r="AK85" i="123"/>
  <c r="B86" i="123"/>
  <c r="AJ86" i="123"/>
  <c r="AK86" i="123"/>
  <c r="B87" i="123"/>
  <c r="AJ87" i="123"/>
  <c r="AK87" i="123"/>
  <c r="B88" i="123"/>
  <c r="AJ88" i="123"/>
  <c r="AK88" i="123"/>
  <c r="B89" i="123"/>
  <c r="AJ89" i="123"/>
  <c r="AK89" i="123"/>
  <c r="B90" i="123"/>
  <c r="AJ90" i="123"/>
  <c r="AK90" i="123"/>
  <c r="B91" i="123"/>
  <c r="AJ91" i="123"/>
  <c r="AK91" i="123"/>
  <c r="B92" i="123"/>
  <c r="AJ92" i="123"/>
  <c r="AK92" i="123"/>
  <c r="B93" i="123"/>
  <c r="AJ93" i="123"/>
  <c r="AK93" i="123"/>
  <c r="B3" i="116"/>
  <c r="AJ3" i="116"/>
  <c r="AK3" i="116"/>
  <c r="B4" i="116"/>
  <c r="AJ4" i="116"/>
  <c r="AK4" i="116"/>
  <c r="B5" i="116"/>
  <c r="AJ5" i="116"/>
  <c r="AK5" i="116"/>
  <c r="AK7" i="116"/>
  <c r="AK8" i="116"/>
  <c r="AK9" i="116"/>
  <c r="AK10" i="116"/>
  <c r="AK11" i="116"/>
  <c r="AK12" i="116"/>
  <c r="AK13" i="116"/>
  <c r="AK14" i="116"/>
  <c r="AK15" i="116"/>
  <c r="AK16" i="116"/>
  <c r="AK17" i="116"/>
  <c r="AK19" i="116"/>
  <c r="AK20" i="116"/>
  <c r="AK21" i="116"/>
  <c r="AK22" i="116"/>
  <c r="AK23" i="116"/>
  <c r="AK24" i="116"/>
  <c r="AK25" i="116"/>
  <c r="AK26" i="116"/>
  <c r="AK27" i="116"/>
  <c r="AK28" i="116"/>
  <c r="AK29" i="116"/>
  <c r="AK30" i="116"/>
  <c r="AK31" i="116"/>
  <c r="AK32" i="116"/>
  <c r="AK33" i="116"/>
  <c r="AK34" i="116"/>
  <c r="AK35" i="116"/>
  <c r="AK36" i="116"/>
  <c r="AK37" i="116"/>
  <c r="AK38" i="116"/>
  <c r="AK39" i="116"/>
  <c r="AK40" i="116"/>
  <c r="AK41" i="116"/>
  <c r="AK42" i="116"/>
  <c r="AK44" i="116"/>
  <c r="AK45" i="116"/>
  <c r="AK46" i="116"/>
  <c r="AK47" i="116"/>
  <c r="AK48" i="116"/>
  <c r="AK49" i="116"/>
  <c r="AK50" i="116"/>
  <c r="AK51" i="116"/>
  <c r="AK52" i="116"/>
  <c r="AK53" i="116"/>
  <c r="AK54" i="116"/>
  <c r="AK55" i="116"/>
  <c r="AK56" i="116"/>
  <c r="AK57" i="116"/>
  <c r="AK58" i="116"/>
  <c r="AK59" i="116"/>
  <c r="AK60" i="116"/>
  <c r="AK61" i="116"/>
  <c r="AK62" i="116"/>
  <c r="AK64" i="116"/>
  <c r="AK65" i="116"/>
  <c r="AK66" i="116"/>
  <c r="AK68" i="116"/>
  <c r="AK69" i="116"/>
  <c r="AK70" i="116"/>
  <c r="B7" i="116"/>
  <c r="AJ7" i="116"/>
  <c r="B8" i="116"/>
  <c r="AJ8" i="116"/>
  <c r="B9" i="116"/>
  <c r="AJ9" i="116"/>
  <c r="B10" i="116"/>
  <c r="AJ10" i="116"/>
  <c r="B11" i="116"/>
  <c r="AJ11" i="116"/>
  <c r="B12" i="116"/>
  <c r="AJ12" i="116"/>
  <c r="B13" i="116"/>
  <c r="AJ13" i="116"/>
  <c r="B14" i="116"/>
  <c r="AJ14" i="116"/>
  <c r="B15" i="116"/>
  <c r="AJ15" i="116"/>
  <c r="B16" i="116"/>
  <c r="AJ16" i="116"/>
  <c r="B17" i="116"/>
  <c r="AJ17" i="116"/>
  <c r="B19" i="116"/>
  <c r="AJ19" i="116"/>
  <c r="B20" i="116"/>
  <c r="AJ20" i="116"/>
  <c r="B21" i="116"/>
  <c r="AJ21" i="116"/>
  <c r="B22" i="116"/>
  <c r="AJ22" i="116"/>
  <c r="B23" i="116"/>
  <c r="AJ23" i="116"/>
  <c r="B24" i="116"/>
  <c r="AJ24" i="116"/>
  <c r="B25" i="116"/>
  <c r="AJ25" i="116"/>
  <c r="B26" i="116"/>
  <c r="AJ26" i="116"/>
  <c r="B27" i="116"/>
  <c r="AJ27" i="116"/>
  <c r="B28" i="116"/>
  <c r="AJ28" i="116"/>
  <c r="B29" i="116"/>
  <c r="AJ29" i="116"/>
  <c r="B30" i="116"/>
  <c r="AJ30" i="116"/>
  <c r="B31" i="116"/>
  <c r="AJ31" i="116"/>
  <c r="B32" i="116"/>
  <c r="AJ32" i="116"/>
  <c r="B33" i="116"/>
  <c r="AJ33" i="116"/>
  <c r="B34" i="116"/>
  <c r="AJ34" i="116"/>
  <c r="B35" i="116"/>
  <c r="AJ35" i="116"/>
  <c r="B36" i="116"/>
  <c r="AJ36" i="116"/>
  <c r="B37" i="116"/>
  <c r="AJ37" i="116"/>
  <c r="B38" i="116"/>
  <c r="AJ38" i="116"/>
  <c r="B39" i="116"/>
  <c r="AJ39" i="116"/>
  <c r="B40" i="116"/>
  <c r="AJ40" i="116"/>
  <c r="B41" i="116"/>
  <c r="AJ41" i="116"/>
  <c r="B42" i="116"/>
  <c r="AJ42" i="116"/>
  <c r="B44" i="116"/>
  <c r="AJ44" i="116"/>
  <c r="B45" i="116"/>
  <c r="AJ45" i="116"/>
  <c r="B46" i="116"/>
  <c r="AJ46" i="116"/>
  <c r="B47" i="116"/>
  <c r="AJ47" i="116"/>
  <c r="B48" i="116"/>
  <c r="AJ48" i="116"/>
  <c r="B49" i="116"/>
  <c r="AJ49" i="116"/>
  <c r="B50" i="116"/>
  <c r="AJ50" i="116"/>
  <c r="B51" i="116"/>
  <c r="AJ51" i="116"/>
  <c r="B52" i="116"/>
  <c r="AJ52" i="116"/>
  <c r="B53" i="116"/>
  <c r="AJ53" i="116"/>
  <c r="B54" i="116"/>
  <c r="AJ54" i="116"/>
  <c r="B55" i="116"/>
  <c r="AJ55" i="116"/>
  <c r="B56" i="116"/>
  <c r="AJ56" i="116"/>
  <c r="B57" i="116"/>
  <c r="AJ57" i="116"/>
  <c r="B58" i="116"/>
  <c r="AJ58" i="116"/>
  <c r="B59" i="116"/>
  <c r="AJ59" i="116"/>
  <c r="B60" i="116"/>
  <c r="AJ60" i="116"/>
  <c r="B61" i="116"/>
  <c r="AJ61" i="116"/>
  <c r="B62" i="116"/>
  <c r="AJ62" i="116"/>
  <c r="B64" i="116"/>
  <c r="AJ64" i="116"/>
  <c r="B65" i="116"/>
  <c r="AJ65" i="116"/>
  <c r="B66" i="116"/>
  <c r="AJ66" i="116"/>
  <c r="B68" i="116"/>
  <c r="AJ68" i="116"/>
  <c r="B69" i="116"/>
  <c r="AJ69" i="116"/>
  <c r="B70" i="116"/>
  <c r="AJ70" i="116"/>
  <c r="B3" i="99"/>
  <c r="AJ3" i="99"/>
  <c r="AK3" i="99"/>
  <c r="B4" i="99"/>
  <c r="AJ4" i="99"/>
  <c r="AK4" i="99"/>
  <c r="B5" i="99"/>
  <c r="AJ5" i="99"/>
  <c r="AK5" i="99"/>
  <c r="B6" i="99"/>
  <c r="AJ6" i="99"/>
  <c r="AK6" i="99"/>
  <c r="B7" i="99"/>
  <c r="AJ7" i="99"/>
  <c r="AK7" i="99"/>
  <c r="B8" i="99"/>
  <c r="AJ8" i="99"/>
  <c r="AK8" i="99"/>
  <c r="B9" i="99"/>
  <c r="AJ9" i="99"/>
  <c r="AK9" i="99"/>
  <c r="B10" i="99"/>
  <c r="AJ10" i="99"/>
  <c r="AK10" i="99"/>
  <c r="B11" i="99"/>
  <c r="AJ11" i="99"/>
  <c r="AK11" i="99"/>
  <c r="B12" i="99"/>
  <c r="AJ12" i="99"/>
  <c r="AK12" i="99"/>
  <c r="B13" i="99"/>
  <c r="AJ13" i="99"/>
  <c r="AK13" i="99"/>
  <c r="B14" i="99"/>
  <c r="AJ14" i="99"/>
  <c r="AK14" i="99"/>
  <c r="B15" i="99"/>
  <c r="AJ15" i="99"/>
  <c r="AK15" i="99"/>
  <c r="B16" i="99"/>
  <c r="AJ16" i="99"/>
  <c r="AK16" i="99"/>
  <c r="B17" i="99"/>
  <c r="AJ17" i="99"/>
  <c r="AK17" i="99"/>
  <c r="B18" i="99"/>
  <c r="AJ18" i="99"/>
  <c r="AK18" i="99"/>
  <c r="B19" i="99"/>
  <c r="AJ19" i="99"/>
  <c r="AK19" i="99"/>
  <c r="B20" i="99"/>
  <c r="AJ20" i="99"/>
  <c r="AK20" i="99"/>
  <c r="B21" i="99"/>
  <c r="AJ21" i="99"/>
  <c r="AK21" i="99"/>
  <c r="B22" i="99"/>
  <c r="AJ22" i="99"/>
  <c r="AK22" i="99"/>
  <c r="B23" i="99"/>
  <c r="AJ23" i="99"/>
  <c r="AK23" i="99"/>
  <c r="B24" i="99"/>
  <c r="AJ24" i="99"/>
  <c r="AK24" i="99"/>
  <c r="B25" i="99"/>
  <c r="AJ25" i="99"/>
  <c r="AK25" i="99"/>
  <c r="B27" i="99"/>
  <c r="AJ27" i="99"/>
  <c r="AK27" i="99"/>
  <c r="B28" i="99"/>
  <c r="AJ28" i="99"/>
  <c r="AK28" i="99"/>
  <c r="B29" i="99"/>
  <c r="AJ29" i="99"/>
  <c r="AK29" i="99"/>
  <c r="B30" i="99"/>
  <c r="AJ30" i="99"/>
  <c r="AK30" i="99"/>
  <c r="B31" i="99"/>
  <c r="AJ31" i="99"/>
  <c r="AK31" i="99"/>
  <c r="B33" i="99"/>
  <c r="AJ33" i="99"/>
  <c r="AK33" i="99"/>
  <c r="B34" i="99"/>
  <c r="AJ34" i="99"/>
  <c r="AK34" i="99"/>
  <c r="B35" i="99"/>
  <c r="AJ35" i="99"/>
  <c r="AK35" i="99"/>
  <c r="B36" i="99"/>
  <c r="AJ36" i="99"/>
  <c r="AK36" i="99"/>
  <c r="B37" i="99"/>
  <c r="AJ37" i="99"/>
  <c r="AK37" i="99"/>
  <c r="B38" i="99"/>
  <c r="AJ38" i="99"/>
  <c r="AK38" i="99"/>
  <c r="B39" i="99"/>
  <c r="AJ39" i="99"/>
  <c r="AK39" i="99"/>
  <c r="B40" i="99"/>
  <c r="AJ40" i="99"/>
  <c r="AK40" i="99"/>
  <c r="B41" i="99"/>
  <c r="AJ41" i="99"/>
  <c r="AK41" i="99"/>
  <c r="B42" i="99"/>
  <c r="AJ42" i="99"/>
  <c r="AK42" i="99"/>
  <c r="B43" i="99"/>
  <c r="AJ43" i="99"/>
  <c r="AK43" i="99"/>
  <c r="B44" i="99"/>
  <c r="AJ44" i="99"/>
  <c r="AK44" i="99"/>
  <c r="B45" i="99"/>
  <c r="AJ45" i="99"/>
  <c r="AK45" i="99"/>
  <c r="B46" i="99"/>
  <c r="AJ46" i="99"/>
  <c r="AK46" i="99"/>
  <c r="B47" i="99"/>
  <c r="AJ47" i="99"/>
  <c r="AK47" i="99"/>
  <c r="B48" i="99"/>
  <c r="AJ48" i="99"/>
  <c r="AK48" i="99"/>
  <c r="B49" i="99"/>
  <c r="AJ49" i="99"/>
  <c r="AK49" i="99"/>
  <c r="B50" i="99"/>
  <c r="AK50" i="99"/>
  <c r="B51" i="99"/>
  <c r="AJ51" i="99"/>
  <c r="AK51" i="99"/>
  <c r="B52" i="99"/>
  <c r="AJ52" i="99"/>
  <c r="AK52" i="99"/>
  <c r="B53" i="99"/>
  <c r="AJ53" i="99"/>
  <c r="AK53" i="99"/>
  <c r="B54" i="99"/>
  <c r="AJ54" i="99"/>
  <c r="AK54" i="99"/>
  <c r="B55" i="99"/>
  <c r="AJ55" i="99"/>
  <c r="AK55" i="99"/>
  <c r="B56" i="99"/>
  <c r="AJ56" i="99"/>
  <c r="AK56" i="99"/>
  <c r="B57" i="99"/>
  <c r="AJ57" i="99"/>
  <c r="AK57" i="99"/>
  <c r="B58" i="99"/>
  <c r="AJ58" i="99"/>
  <c r="AK58" i="99"/>
  <c r="B59" i="99"/>
  <c r="AJ59" i="99"/>
  <c r="AK59" i="99"/>
  <c r="B61" i="99"/>
  <c r="AJ61" i="99"/>
  <c r="AK61" i="99"/>
  <c r="B62" i="99"/>
  <c r="AJ62" i="99"/>
  <c r="AK62" i="99"/>
  <c r="B63" i="99"/>
  <c r="AJ63" i="99"/>
  <c r="AK63" i="99"/>
  <c r="B64" i="99"/>
  <c r="AJ64" i="99"/>
  <c r="AK64" i="99"/>
  <c r="B65" i="99"/>
  <c r="AJ65" i="99"/>
  <c r="AK65" i="99"/>
  <c r="B66" i="99"/>
  <c r="AJ66" i="99"/>
  <c r="AK66" i="99"/>
  <c r="B67" i="99"/>
  <c r="AJ67" i="99"/>
  <c r="AK67" i="99"/>
  <c r="B68" i="99"/>
  <c r="AJ68" i="99"/>
  <c r="AK68" i="99"/>
  <c r="B69" i="99"/>
  <c r="AJ69" i="99"/>
  <c r="AK69" i="99"/>
  <c r="B70" i="99"/>
  <c r="AJ70" i="99"/>
  <c r="AK70" i="99"/>
  <c r="B71" i="99"/>
  <c r="AJ71" i="99"/>
  <c r="AK71" i="99"/>
  <c r="B72" i="99"/>
  <c r="AJ72" i="99"/>
  <c r="AK72" i="99"/>
  <c r="B73" i="99"/>
  <c r="AJ73" i="99"/>
  <c r="AK73" i="99"/>
  <c r="AK74" i="99"/>
  <c r="B75" i="99"/>
  <c r="AJ75" i="99"/>
  <c r="AK75" i="99"/>
  <c r="B3" i="102"/>
  <c r="AJ3" i="102"/>
  <c r="AK3" i="102"/>
  <c r="U43" i="147"/>
  <c r="B4" i="102"/>
  <c r="AJ4" i="102"/>
  <c r="AK4" i="102"/>
  <c r="B5" i="102"/>
  <c r="AJ5" i="102"/>
  <c r="AK5" i="102"/>
  <c r="B6" i="102"/>
  <c r="AJ6" i="102"/>
  <c r="AK6" i="102"/>
  <c r="B7" i="102"/>
  <c r="AJ7" i="102"/>
  <c r="AK7" i="102"/>
  <c r="B8" i="102"/>
  <c r="AJ8" i="102"/>
  <c r="AK8" i="102"/>
  <c r="B9" i="102"/>
  <c r="AJ9" i="102"/>
  <c r="AK9" i="102"/>
  <c r="B10" i="102"/>
  <c r="AJ10" i="102"/>
  <c r="AK10" i="102"/>
  <c r="B11" i="102"/>
  <c r="AJ11" i="102"/>
  <c r="AK11" i="102"/>
  <c r="B12" i="102"/>
  <c r="AJ12" i="102"/>
  <c r="AK12" i="102"/>
  <c r="B13" i="102"/>
  <c r="AJ13" i="102"/>
  <c r="AK13" i="102"/>
  <c r="B14" i="102"/>
  <c r="AJ14" i="102"/>
  <c r="AK14" i="102"/>
  <c r="B15" i="102"/>
  <c r="AJ15" i="102"/>
  <c r="AK15" i="102"/>
  <c r="B16" i="102"/>
  <c r="AJ16" i="102"/>
  <c r="AK16" i="102"/>
  <c r="B17" i="102"/>
  <c r="AJ17" i="102"/>
  <c r="AK17" i="102"/>
  <c r="B18" i="102"/>
  <c r="AJ18" i="102"/>
  <c r="AK18" i="102"/>
  <c r="B19" i="102"/>
  <c r="AJ19" i="102"/>
  <c r="AK19" i="102"/>
  <c r="B20" i="102"/>
  <c r="AK20" i="102"/>
  <c r="B21" i="102"/>
  <c r="AJ21" i="102"/>
  <c r="AK21" i="102"/>
  <c r="B22" i="102"/>
  <c r="AJ22" i="102"/>
  <c r="AK22" i="102"/>
  <c r="B23" i="102"/>
  <c r="AJ23" i="102"/>
  <c r="AK23" i="102"/>
  <c r="B24" i="102"/>
  <c r="AJ24" i="102"/>
  <c r="AK24" i="102"/>
  <c r="B25" i="102"/>
  <c r="AJ25" i="102"/>
  <c r="AK25" i="102"/>
  <c r="B26" i="102"/>
  <c r="AJ26" i="102"/>
  <c r="AK26" i="102"/>
  <c r="B27" i="102"/>
  <c r="AJ27" i="102"/>
  <c r="AK27" i="102"/>
  <c r="B28" i="102"/>
  <c r="AJ28" i="102"/>
  <c r="AK28" i="102"/>
  <c r="B29" i="102"/>
  <c r="AJ29" i="102"/>
  <c r="AK29" i="102"/>
  <c r="B30" i="102"/>
  <c r="AJ30" i="102"/>
  <c r="AK30" i="102"/>
  <c r="B31" i="102"/>
  <c r="AJ31" i="102"/>
  <c r="AK31" i="102"/>
  <c r="B32" i="102"/>
  <c r="AJ32" i="102"/>
  <c r="AK32" i="102"/>
  <c r="B33" i="102"/>
  <c r="AJ33" i="102"/>
  <c r="AK33" i="102"/>
  <c r="B34" i="102"/>
  <c r="AK34" i="102"/>
  <c r="B35" i="102"/>
  <c r="AJ35" i="102"/>
  <c r="AK35" i="102"/>
  <c r="B36" i="102"/>
  <c r="AJ36" i="102"/>
  <c r="AK36" i="102"/>
  <c r="B37" i="102"/>
  <c r="AJ37" i="102"/>
  <c r="AK37" i="102"/>
  <c r="B38" i="102"/>
  <c r="AJ38" i="102"/>
  <c r="AK38" i="102"/>
  <c r="B39" i="102"/>
  <c r="AJ39" i="102"/>
  <c r="AK39" i="102"/>
  <c r="B40" i="102"/>
  <c r="AJ40" i="102"/>
  <c r="AK40" i="102"/>
  <c r="B42" i="102"/>
  <c r="AJ42" i="102"/>
  <c r="AK42" i="102"/>
  <c r="B43" i="102"/>
  <c r="AJ43" i="102"/>
  <c r="AK43" i="102"/>
  <c r="B44" i="102"/>
  <c r="AJ44" i="102"/>
  <c r="AK44" i="102"/>
  <c r="B45" i="102"/>
  <c r="AJ45" i="102"/>
  <c r="AK45" i="102"/>
  <c r="B46" i="102"/>
  <c r="AJ46" i="102"/>
  <c r="AK46" i="102"/>
  <c r="B47" i="102"/>
  <c r="AJ47" i="102"/>
  <c r="AK47" i="102"/>
  <c r="B48" i="102"/>
  <c r="AJ48" i="102"/>
  <c r="AK48" i="102"/>
  <c r="B50" i="102"/>
  <c r="AJ50" i="102"/>
  <c r="AK50" i="102"/>
  <c r="B51" i="102"/>
  <c r="AJ51" i="102"/>
  <c r="AK51" i="102"/>
  <c r="B52" i="102"/>
  <c r="AJ52" i="102"/>
  <c r="AK52" i="102"/>
  <c r="B53" i="102"/>
  <c r="AJ53" i="102"/>
  <c r="AK53" i="102"/>
  <c r="B54" i="102"/>
  <c r="AJ54" i="102"/>
  <c r="AK54" i="102"/>
  <c r="B3" i="103"/>
  <c r="AH3" i="103"/>
  <c r="AI3" i="103" s="1"/>
  <c r="AJ3" i="103" s="1"/>
  <c r="AK3" i="103"/>
  <c r="B4" i="103"/>
  <c r="AH4" i="103"/>
  <c r="AI4" i="103" s="1"/>
  <c r="AJ4" i="103" s="1"/>
  <c r="AK4" i="103"/>
  <c r="B5" i="103"/>
  <c r="AH5" i="103"/>
  <c r="AI5" i="103" s="1"/>
  <c r="AJ5" i="103" s="1"/>
  <c r="AK5" i="103"/>
  <c r="B6" i="103"/>
  <c r="AH6" i="103"/>
  <c r="AI6" i="103" s="1"/>
  <c r="AJ6" i="103" s="1"/>
  <c r="AK6" i="103"/>
  <c r="B7" i="103"/>
  <c r="AH7" i="103"/>
  <c r="AI7" i="103" s="1"/>
  <c r="AJ7" i="103" s="1"/>
  <c r="AK7" i="103"/>
  <c r="T42" i="147"/>
  <c r="B8" i="103"/>
  <c r="AH8" i="103"/>
  <c r="AI8" i="103" s="1"/>
  <c r="AJ8" i="103" s="1"/>
  <c r="AK8" i="103"/>
  <c r="B9" i="103"/>
  <c r="AH9" i="103"/>
  <c r="AI9" i="103" s="1"/>
  <c r="AJ9" i="103" s="1"/>
  <c r="AK9" i="103"/>
  <c r="B10" i="103"/>
  <c r="AH10" i="103"/>
  <c r="AI10" i="103" s="1"/>
  <c r="AJ10" i="103" s="1"/>
  <c r="AK10" i="103"/>
  <c r="B11" i="103"/>
  <c r="AH11" i="103"/>
  <c r="AI11" i="103" s="1"/>
  <c r="AJ11" i="103" s="1"/>
  <c r="AK11" i="103"/>
  <c r="B12" i="103"/>
  <c r="AH12" i="103"/>
  <c r="AI12" i="103" s="1"/>
  <c r="AJ12" i="103" s="1"/>
  <c r="AK12" i="103"/>
  <c r="B13" i="103"/>
  <c r="AH13" i="103"/>
  <c r="AI13" i="103" s="1"/>
  <c r="AJ13" i="103" s="1"/>
  <c r="AK13" i="103"/>
  <c r="B14" i="103"/>
  <c r="AK14" i="103"/>
  <c r="B15" i="103"/>
  <c r="AH15" i="103"/>
  <c r="AI15" i="103" s="1"/>
  <c r="AJ15" i="103" s="1"/>
  <c r="AK15" i="103"/>
  <c r="B16" i="103"/>
  <c r="AH16" i="103"/>
  <c r="AI16" i="103" s="1"/>
  <c r="AJ16" i="103" s="1"/>
  <c r="AK16" i="103"/>
  <c r="B17" i="103"/>
  <c r="AH17" i="103"/>
  <c r="AI17" i="103" s="1"/>
  <c r="AJ17" i="103" s="1"/>
  <c r="AK17" i="103"/>
  <c r="B18" i="103"/>
  <c r="AH18" i="103"/>
  <c r="AI18" i="103" s="1"/>
  <c r="AJ18" i="103" s="1"/>
  <c r="AK18" i="103"/>
  <c r="B19" i="103"/>
  <c r="AH19" i="103"/>
  <c r="AI19" i="103" s="1"/>
  <c r="AJ19" i="103" s="1"/>
  <c r="AK19" i="103"/>
  <c r="B21" i="103"/>
  <c r="AH21" i="103"/>
  <c r="AI21" i="103" s="1"/>
  <c r="AJ21" i="103" s="1"/>
  <c r="AK21" i="103"/>
  <c r="B22" i="103"/>
  <c r="AH22" i="103"/>
  <c r="AI22" i="103" s="1"/>
  <c r="AJ22" i="103" s="1"/>
  <c r="AK22" i="103"/>
  <c r="B23" i="103"/>
  <c r="AH23" i="103"/>
  <c r="AI23" i="103" s="1"/>
  <c r="AJ23" i="103" s="1"/>
  <c r="AK23" i="103"/>
  <c r="B24" i="103"/>
  <c r="AH24" i="103"/>
  <c r="AI24" i="103" s="1"/>
  <c r="AJ24" i="103" s="1"/>
  <c r="AK24" i="103"/>
  <c r="B25" i="103"/>
  <c r="AH25" i="103"/>
  <c r="AI25" i="103" s="1"/>
  <c r="AJ25" i="103" s="1"/>
  <c r="AK25" i="103"/>
  <c r="B26" i="103"/>
  <c r="AH26" i="103"/>
  <c r="AI26" i="103" s="1"/>
  <c r="AJ26" i="103" s="1"/>
  <c r="AK26" i="103"/>
  <c r="B27" i="103"/>
  <c r="AH27" i="103"/>
  <c r="AI27" i="103" s="1"/>
  <c r="AJ27" i="103" s="1"/>
  <c r="AK27" i="103"/>
  <c r="B28" i="103"/>
  <c r="AH28" i="103"/>
  <c r="AI28" i="103" s="1"/>
  <c r="AJ28" i="103" s="1"/>
  <c r="AK28" i="103"/>
  <c r="B29" i="103"/>
  <c r="AH29" i="103"/>
  <c r="AI29" i="103" s="1"/>
  <c r="AJ29" i="103" s="1"/>
  <c r="AK29" i="103"/>
  <c r="B30" i="103"/>
  <c r="AH30" i="103"/>
  <c r="AI30" i="103" s="1"/>
  <c r="AJ30" i="103" s="1"/>
  <c r="AK30" i="103"/>
  <c r="B31" i="103"/>
  <c r="AH31" i="103"/>
  <c r="AI31" i="103" s="1"/>
  <c r="AJ31" i="103" s="1"/>
  <c r="AK31" i="103"/>
  <c r="B32" i="103"/>
  <c r="AH32" i="103"/>
  <c r="AI32" i="103" s="1"/>
  <c r="AJ32" i="103" s="1"/>
  <c r="AK32" i="103"/>
  <c r="B33" i="103"/>
  <c r="AH33" i="103"/>
  <c r="AI33" i="103" s="1"/>
  <c r="AJ33" i="103" s="1"/>
  <c r="AK33" i="103"/>
  <c r="B34" i="103"/>
  <c r="AH34" i="103"/>
  <c r="AI34" i="103" s="1"/>
  <c r="AJ34" i="103" s="1"/>
  <c r="AK34" i="103"/>
  <c r="B35" i="103"/>
  <c r="AH35" i="103"/>
  <c r="AI35" i="103" s="1"/>
  <c r="AJ35" i="103" s="1"/>
  <c r="AK35" i="103"/>
  <c r="B36" i="103"/>
  <c r="AH36" i="103"/>
  <c r="AI36" i="103" s="1"/>
  <c r="AJ36" i="103" s="1"/>
  <c r="AK36" i="103"/>
  <c r="B37" i="103"/>
  <c r="AH37" i="103"/>
  <c r="AI37" i="103" s="1"/>
  <c r="AJ37" i="103" s="1"/>
  <c r="AK37" i="103"/>
  <c r="B38" i="103"/>
  <c r="AH38" i="103"/>
  <c r="AI38" i="103" s="1"/>
  <c r="AJ38" i="103" s="1"/>
  <c r="AK38" i="103"/>
  <c r="B39" i="103"/>
  <c r="AH39" i="103"/>
  <c r="AI39" i="103" s="1"/>
  <c r="AJ39" i="103" s="1"/>
  <c r="AK39" i="103"/>
  <c r="B40" i="103"/>
  <c r="AH40" i="103"/>
  <c r="AI40" i="103" s="1"/>
  <c r="AJ40" i="103" s="1"/>
  <c r="AK40" i="103"/>
  <c r="B41" i="103"/>
  <c r="AH41" i="103"/>
  <c r="AI41" i="103" s="1"/>
  <c r="AJ41" i="103" s="1"/>
  <c r="AK41" i="103"/>
  <c r="B42" i="103"/>
  <c r="AH42" i="103"/>
  <c r="AI42" i="103" s="1"/>
  <c r="AJ42" i="103" s="1"/>
  <c r="AK42" i="103"/>
  <c r="B43" i="103"/>
  <c r="AH43" i="103"/>
  <c r="AI43" i="103" s="1"/>
  <c r="AJ43" i="103" s="1"/>
  <c r="AK43" i="103"/>
  <c r="B44" i="103"/>
  <c r="AH44" i="103"/>
  <c r="AI44" i="103" s="1"/>
  <c r="AJ44" i="103" s="1"/>
  <c r="AK44" i="103"/>
  <c r="B45" i="103"/>
  <c r="AH45" i="103"/>
  <c r="AI45" i="103" s="1"/>
  <c r="AJ45" i="103" s="1"/>
  <c r="AK45" i="103"/>
  <c r="B46" i="103"/>
  <c r="AH46" i="103"/>
  <c r="AI46" i="103" s="1"/>
  <c r="AJ46" i="103" s="1"/>
  <c r="AK46" i="103"/>
  <c r="B47" i="103"/>
  <c r="AH47" i="103"/>
  <c r="AI47" i="103" s="1"/>
  <c r="AJ47" i="103" s="1"/>
  <c r="AK47" i="103"/>
  <c r="B48" i="103"/>
  <c r="AH48" i="103"/>
  <c r="AI48" i="103" s="1"/>
  <c r="AJ48" i="103" s="1"/>
  <c r="AK48" i="103"/>
  <c r="B49" i="103"/>
  <c r="AH49" i="103"/>
  <c r="AI49" i="103" s="1"/>
  <c r="AJ49" i="103" s="1"/>
  <c r="AK49" i="103"/>
  <c r="B50" i="103"/>
  <c r="AH50" i="103"/>
  <c r="AI50" i="103" s="1"/>
  <c r="AJ50" i="103" s="1"/>
  <c r="AK50" i="103"/>
  <c r="B51" i="103"/>
  <c r="AH51" i="103"/>
  <c r="AI51" i="103" s="1"/>
  <c r="AJ51" i="103" s="1"/>
  <c r="AK51" i="103"/>
  <c r="B52" i="103"/>
  <c r="AH52" i="103"/>
  <c r="AI52" i="103" s="1"/>
  <c r="AJ52" i="103" s="1"/>
  <c r="AK52" i="103"/>
  <c r="B53" i="103"/>
  <c r="AH53" i="103"/>
  <c r="AI53" i="103" s="1"/>
  <c r="AJ53" i="103" s="1"/>
  <c r="AK53" i="103"/>
  <c r="B54" i="103"/>
  <c r="AH54" i="103"/>
  <c r="AI54" i="103" s="1"/>
  <c r="AJ54" i="103" s="1"/>
  <c r="AK54" i="103"/>
  <c r="AH3" i="104"/>
  <c r="AI3" i="104" s="1"/>
  <c r="AJ3" i="104" s="1"/>
  <c r="AK3" i="104"/>
  <c r="AH4" i="104"/>
  <c r="AI4" i="104" s="1"/>
  <c r="AJ4" i="104" s="1"/>
  <c r="AK4" i="104"/>
  <c r="AH5" i="104"/>
  <c r="AI5" i="104" s="1"/>
  <c r="AJ5" i="104" s="1"/>
  <c r="AK5" i="104"/>
  <c r="O41" i="147"/>
  <c r="AH6" i="104"/>
  <c r="AI6" i="104" s="1"/>
  <c r="AJ6" i="104" s="1"/>
  <c r="AK6" i="104"/>
  <c r="AH7" i="104"/>
  <c r="AI7" i="104" s="1"/>
  <c r="AJ7" i="104" s="1"/>
  <c r="AK7" i="104"/>
  <c r="AH8" i="104"/>
  <c r="AI8" i="104" s="1"/>
  <c r="AJ8" i="104" s="1"/>
  <c r="AK8" i="104"/>
  <c r="AH9" i="104"/>
  <c r="AI9" i="104" s="1"/>
  <c r="AJ9" i="104" s="1"/>
  <c r="AK9" i="104"/>
  <c r="AH10" i="104"/>
  <c r="AI10" i="104" s="1"/>
  <c r="AJ10" i="104" s="1"/>
  <c r="AK10" i="104"/>
  <c r="AH11" i="104"/>
  <c r="AI11" i="104" s="1"/>
  <c r="AJ11" i="104" s="1"/>
  <c r="AK11" i="104"/>
  <c r="AH12" i="104"/>
  <c r="AI12" i="104" s="1"/>
  <c r="AJ12" i="104" s="1"/>
  <c r="AK12" i="104"/>
  <c r="AH13" i="104"/>
  <c r="AI13" i="104" s="1"/>
  <c r="AJ13" i="104" s="1"/>
  <c r="AK13" i="104"/>
  <c r="AH14" i="104"/>
  <c r="AI14" i="104" s="1"/>
  <c r="AJ14" i="104" s="1"/>
  <c r="AK14" i="104"/>
  <c r="AH15" i="104"/>
  <c r="AI15" i="104" s="1"/>
  <c r="AJ15" i="104" s="1"/>
  <c r="AK15" i="104"/>
  <c r="AH16" i="104"/>
  <c r="AI16" i="104" s="1"/>
  <c r="AJ16" i="104" s="1"/>
  <c r="AK16" i="104"/>
  <c r="AH17" i="104"/>
  <c r="AI17" i="104" s="1"/>
  <c r="AJ17" i="104" s="1"/>
  <c r="AK17" i="104"/>
  <c r="AH18" i="104"/>
  <c r="AI18" i="104" s="1"/>
  <c r="AJ18" i="104" s="1"/>
  <c r="AK18" i="104"/>
  <c r="AH19" i="104"/>
  <c r="AI19" i="104" s="1"/>
  <c r="AJ19" i="104" s="1"/>
  <c r="AK19" i="104"/>
  <c r="AH20" i="104"/>
  <c r="AI20" i="104" s="1"/>
  <c r="AJ20" i="104" s="1"/>
  <c r="AK20" i="104"/>
  <c r="AH21" i="104"/>
  <c r="AI21" i="104" s="1"/>
  <c r="AJ21" i="104" s="1"/>
  <c r="AK21" i="104"/>
  <c r="AH22" i="104"/>
  <c r="AI22" i="104" s="1"/>
  <c r="AJ22" i="104" s="1"/>
  <c r="AK22" i="104"/>
  <c r="AH23" i="104"/>
  <c r="AI23" i="104" s="1"/>
  <c r="AJ23" i="104" s="1"/>
  <c r="AK23" i="104"/>
  <c r="AH24" i="104"/>
  <c r="AI24" i="104" s="1"/>
  <c r="AJ24" i="104" s="1"/>
  <c r="AK24" i="104"/>
  <c r="AH25" i="104"/>
  <c r="AI25" i="104" s="1"/>
  <c r="AJ25" i="104" s="1"/>
  <c r="AK25" i="104"/>
  <c r="AH3" i="105"/>
  <c r="AI3" i="105" s="1"/>
  <c r="AJ3" i="105" s="1"/>
  <c r="AK3" i="105"/>
  <c r="R40" i="147"/>
  <c r="AH4" i="105"/>
  <c r="AI4" i="105" s="1"/>
  <c r="AJ4" i="105" s="1"/>
  <c r="AH5" i="105"/>
  <c r="AI5" i="105" s="1"/>
  <c r="AJ5" i="105" s="1"/>
  <c r="AK5" i="105"/>
  <c r="AH6" i="105"/>
  <c r="AI6" i="105" s="1"/>
  <c r="AJ6" i="105" s="1"/>
  <c r="AK6" i="105"/>
  <c r="AH7" i="105"/>
  <c r="AI7" i="105" s="1"/>
  <c r="AJ7" i="105" s="1"/>
  <c r="AK7" i="105"/>
  <c r="AH8" i="105"/>
  <c r="AI8" i="105" s="1"/>
  <c r="AJ8" i="105" s="1"/>
  <c r="AK8" i="105"/>
  <c r="F40" i="147"/>
  <c r="AH9" i="105"/>
  <c r="AI9" i="105" s="1"/>
  <c r="AJ9" i="105" s="1"/>
  <c r="AK9" i="105"/>
  <c r="AH10" i="105"/>
  <c r="AI10" i="105" s="1"/>
  <c r="AJ10" i="105" s="1"/>
  <c r="AK10" i="105"/>
  <c r="AH11" i="105"/>
  <c r="AI11" i="105" s="1"/>
  <c r="AJ11" i="105" s="1"/>
  <c r="AK11" i="105"/>
  <c r="AH12" i="105"/>
  <c r="AI12" i="105" s="1"/>
  <c r="AJ12" i="105" s="1"/>
  <c r="AK12" i="105"/>
  <c r="AH13" i="105"/>
  <c r="AI13" i="105" s="1"/>
  <c r="AJ13" i="105" s="1"/>
  <c r="AK13" i="105"/>
  <c r="AH14" i="105"/>
  <c r="AI14" i="105" s="1"/>
  <c r="AJ14" i="105" s="1"/>
  <c r="AK14" i="105"/>
  <c r="AH15" i="105"/>
  <c r="AI15" i="105" s="1"/>
  <c r="AJ15" i="105" s="1"/>
  <c r="AK15" i="105"/>
  <c r="AH16" i="105"/>
  <c r="AI16" i="105" s="1"/>
  <c r="AJ16" i="105" s="1"/>
  <c r="AK16" i="105"/>
  <c r="AH17" i="105"/>
  <c r="AI17" i="105" s="1"/>
  <c r="AJ17" i="105" s="1"/>
  <c r="AK17" i="105"/>
  <c r="AH18" i="105"/>
  <c r="AI18" i="105" s="1"/>
  <c r="AJ18" i="105" s="1"/>
  <c r="AK18" i="105"/>
  <c r="AH19" i="105"/>
  <c r="AI19" i="105" s="1"/>
  <c r="AJ19" i="105" s="1"/>
  <c r="AK19" i="105"/>
  <c r="AJ74" i="105"/>
  <c r="B70" i="100"/>
  <c r="C70" i="100"/>
  <c r="D70" i="100"/>
  <c r="E70" i="100"/>
  <c r="F70" i="100"/>
  <c r="G70" i="100"/>
  <c r="H70" i="100"/>
  <c r="I70" i="100"/>
  <c r="J70" i="100"/>
  <c r="B71" i="100"/>
  <c r="C71" i="100"/>
  <c r="D71" i="100"/>
  <c r="E71" i="100"/>
  <c r="F71" i="100"/>
  <c r="G71" i="100"/>
  <c r="H71" i="100"/>
  <c r="I71" i="100"/>
  <c r="J71" i="100"/>
  <c r="B72" i="100"/>
  <c r="C72" i="100"/>
  <c r="D72" i="100"/>
  <c r="E72" i="100"/>
  <c r="F72" i="100"/>
  <c r="G72" i="100"/>
  <c r="H72" i="100"/>
  <c r="I72" i="100"/>
  <c r="J72" i="100"/>
  <c r="B73" i="100"/>
  <c r="C73" i="100"/>
  <c r="D73" i="100"/>
  <c r="E73" i="100"/>
  <c r="F73" i="100"/>
  <c r="G73" i="100"/>
  <c r="H73" i="100"/>
  <c r="I73" i="100"/>
  <c r="J73" i="100"/>
  <c r="B74" i="100"/>
  <c r="C74" i="100"/>
  <c r="D74" i="100"/>
  <c r="E74" i="100"/>
  <c r="F74" i="100"/>
  <c r="G74" i="100"/>
  <c r="H74" i="100"/>
  <c r="I74" i="100"/>
  <c r="J74" i="100"/>
  <c r="B75" i="100"/>
  <c r="C75" i="100"/>
  <c r="D75" i="100"/>
  <c r="E75" i="100"/>
  <c r="F75" i="100"/>
  <c r="G75" i="100"/>
  <c r="H75" i="100"/>
  <c r="I75" i="100"/>
  <c r="J75" i="100"/>
  <c r="B76" i="100"/>
  <c r="C76" i="100"/>
  <c r="D76" i="100"/>
  <c r="F76" i="100"/>
  <c r="G76" i="100"/>
  <c r="H76" i="100"/>
  <c r="I76" i="100"/>
  <c r="J76" i="100"/>
  <c r="E76" i="100" s="1"/>
  <c r="B77" i="100"/>
  <c r="C77" i="100"/>
  <c r="D77" i="100"/>
  <c r="F77" i="100"/>
  <c r="G77" i="100"/>
  <c r="H77" i="100"/>
  <c r="I77" i="100"/>
  <c r="J77" i="100"/>
  <c r="E77" i="100" s="1"/>
  <c r="B78" i="100"/>
  <c r="C78" i="100"/>
  <c r="D78" i="100"/>
  <c r="F78" i="100"/>
  <c r="G78" i="100"/>
  <c r="H78" i="100"/>
  <c r="I78" i="100"/>
  <c r="J78" i="100"/>
  <c r="E78" i="100" s="1"/>
  <c r="L78" i="100"/>
  <c r="L85" i="100" s="1"/>
  <c r="B79" i="100"/>
  <c r="C79" i="100"/>
  <c r="D79" i="100"/>
  <c r="F79" i="100"/>
  <c r="G79" i="100"/>
  <c r="H79" i="100"/>
  <c r="I79" i="100"/>
  <c r="J79" i="100"/>
  <c r="E79" i="100" s="1"/>
  <c r="N79" i="100" s="1"/>
  <c r="B80" i="100"/>
  <c r="C80" i="100"/>
  <c r="D80" i="100"/>
  <c r="F80" i="100"/>
  <c r="G80" i="100"/>
  <c r="H80" i="100"/>
  <c r="I80" i="100"/>
  <c r="J80" i="100"/>
  <c r="E80" i="100" s="1"/>
  <c r="K80" i="100"/>
  <c r="B7" i="157"/>
  <c r="C7" i="157"/>
  <c r="D7" i="157"/>
  <c r="D339" i="144"/>
  <c r="E339" i="144"/>
  <c r="F339" i="144"/>
  <c r="G339" i="144"/>
  <c r="H339" i="144"/>
  <c r="I339" i="144"/>
  <c r="J339" i="144"/>
  <c r="K339" i="144"/>
  <c r="L339" i="144"/>
  <c r="M339" i="144"/>
  <c r="N339" i="144"/>
  <c r="O339" i="144"/>
  <c r="P339" i="144"/>
  <c r="Q339" i="144"/>
  <c r="R339" i="144"/>
  <c r="S339" i="144"/>
  <c r="T339" i="144"/>
  <c r="U339" i="144"/>
  <c r="V339" i="144"/>
  <c r="W339" i="144"/>
  <c r="X339" i="144"/>
  <c r="Y339" i="144"/>
  <c r="D340" i="144"/>
  <c r="E340" i="144"/>
  <c r="F340" i="144"/>
  <c r="G340" i="144"/>
  <c r="H340" i="144"/>
  <c r="I340" i="144"/>
  <c r="J340" i="144"/>
  <c r="K340" i="144"/>
  <c r="L340" i="144"/>
  <c r="M340" i="144"/>
  <c r="N340" i="144"/>
  <c r="O340" i="144"/>
  <c r="P340" i="144"/>
  <c r="Q340" i="144"/>
  <c r="R340" i="144"/>
  <c r="S340" i="144"/>
  <c r="T340" i="144"/>
  <c r="U340" i="144"/>
  <c r="V340" i="144"/>
  <c r="D341" i="144"/>
  <c r="E341" i="144"/>
  <c r="F341" i="144"/>
  <c r="G341" i="144"/>
  <c r="H341" i="144"/>
  <c r="I341" i="144"/>
  <c r="J341" i="144"/>
  <c r="K341" i="144"/>
  <c r="L341" i="144"/>
  <c r="M341" i="144"/>
  <c r="N341" i="144"/>
  <c r="O341" i="144"/>
  <c r="P341" i="144"/>
  <c r="Q341" i="144"/>
  <c r="R341" i="144"/>
  <c r="S341" i="144"/>
  <c r="T341" i="144"/>
  <c r="U341" i="144"/>
  <c r="V341" i="144"/>
  <c r="W341" i="144"/>
  <c r="X341" i="144"/>
  <c r="Y341" i="144"/>
  <c r="D356" i="150"/>
  <c r="E356" i="150"/>
  <c r="F356" i="150"/>
  <c r="G356" i="150"/>
  <c r="H356" i="150"/>
  <c r="I356" i="150"/>
  <c r="J356" i="150"/>
  <c r="K356" i="150"/>
  <c r="L356" i="150"/>
  <c r="M356" i="150"/>
  <c r="N356" i="150"/>
  <c r="O356" i="150"/>
  <c r="P356" i="150"/>
  <c r="Q356" i="150"/>
  <c r="R356" i="150"/>
  <c r="S356" i="150"/>
  <c r="D357" i="150"/>
  <c r="E357" i="150"/>
  <c r="F357" i="150"/>
  <c r="G357" i="150"/>
  <c r="H357" i="150"/>
  <c r="I357" i="150"/>
  <c r="J357" i="150"/>
  <c r="K357" i="150"/>
  <c r="L357" i="150"/>
  <c r="M357" i="150"/>
  <c r="N357" i="150"/>
  <c r="O357" i="150"/>
  <c r="P357" i="150"/>
  <c r="Q357" i="150"/>
  <c r="R357" i="150"/>
  <c r="S357" i="150"/>
  <c r="D358" i="150"/>
  <c r="E358" i="150"/>
  <c r="F358" i="150"/>
  <c r="G358" i="150"/>
  <c r="H358" i="150"/>
  <c r="I358" i="150"/>
  <c r="J358" i="150"/>
  <c r="K358" i="150"/>
  <c r="L358" i="150"/>
  <c r="M358" i="150"/>
  <c r="N358" i="150"/>
  <c r="O358" i="150"/>
  <c r="P358" i="150"/>
  <c r="Q358" i="150"/>
  <c r="R358" i="150"/>
  <c r="S358" i="150"/>
  <c r="D332" i="141"/>
  <c r="E332" i="141"/>
  <c r="F332" i="141"/>
  <c r="G332" i="141"/>
  <c r="H332" i="141"/>
  <c r="I332" i="141"/>
  <c r="J332" i="141"/>
  <c r="K332" i="141"/>
  <c r="L332" i="141"/>
  <c r="M332" i="141"/>
  <c r="N332" i="141"/>
  <c r="O332" i="141"/>
  <c r="P332" i="141"/>
  <c r="Q332" i="141"/>
  <c r="R332" i="141"/>
  <c r="S332" i="141"/>
  <c r="T332" i="141"/>
  <c r="U332" i="141"/>
  <c r="V332" i="141"/>
  <c r="W332" i="141"/>
  <c r="X332" i="141"/>
  <c r="Y332" i="141"/>
  <c r="D333" i="141"/>
  <c r="E333" i="141"/>
  <c r="F333" i="141"/>
  <c r="G333" i="141"/>
  <c r="H333" i="141"/>
  <c r="I333" i="141"/>
  <c r="J333" i="141"/>
  <c r="K333" i="141"/>
  <c r="L333" i="141"/>
  <c r="M333" i="141"/>
  <c r="N333" i="141"/>
  <c r="O333" i="141"/>
  <c r="P333" i="141"/>
  <c r="Q333" i="141"/>
  <c r="R333" i="141"/>
  <c r="S333" i="141"/>
  <c r="T333" i="141"/>
  <c r="U333" i="141"/>
  <c r="V333" i="141"/>
  <c r="W333" i="141"/>
  <c r="X333" i="141"/>
  <c r="Y333" i="141"/>
  <c r="D334" i="141"/>
  <c r="E334" i="141"/>
  <c r="F334" i="141"/>
  <c r="G334" i="141"/>
  <c r="H334" i="141"/>
  <c r="I334" i="141"/>
  <c r="J334" i="141"/>
  <c r="K334" i="141"/>
  <c r="L334" i="141"/>
  <c r="M334" i="141"/>
  <c r="N334" i="141"/>
  <c r="O334" i="141"/>
  <c r="P334" i="141"/>
  <c r="Q334" i="141"/>
  <c r="R334" i="141"/>
  <c r="S334" i="141"/>
  <c r="T334" i="141"/>
  <c r="U334" i="141"/>
  <c r="V334" i="141"/>
  <c r="W334" i="141"/>
  <c r="X334" i="141"/>
  <c r="Y334" i="141"/>
  <c r="E343" i="134"/>
  <c r="F343" i="134"/>
  <c r="G343" i="134"/>
  <c r="H343" i="134"/>
  <c r="I343" i="134"/>
  <c r="J343" i="134"/>
  <c r="K343" i="134"/>
  <c r="L343" i="134"/>
  <c r="M343" i="134"/>
  <c r="N343" i="134"/>
  <c r="O343" i="134"/>
  <c r="P343" i="134"/>
  <c r="Q343" i="134"/>
  <c r="R343" i="134"/>
  <c r="S343" i="134"/>
  <c r="T343" i="134"/>
  <c r="U343" i="134"/>
  <c r="V343" i="134"/>
  <c r="W343" i="134"/>
  <c r="X343" i="134"/>
  <c r="Y343" i="134"/>
  <c r="E344" i="134"/>
  <c r="F344" i="134"/>
  <c r="G344" i="134"/>
  <c r="H344" i="134"/>
  <c r="I344" i="134"/>
  <c r="J344" i="134"/>
  <c r="K344" i="134"/>
  <c r="L344" i="134"/>
  <c r="M344" i="134"/>
  <c r="N344" i="134"/>
  <c r="O344" i="134"/>
  <c r="P344" i="134"/>
  <c r="Q344" i="134"/>
  <c r="R344" i="134"/>
  <c r="S344" i="134"/>
  <c r="T344" i="134"/>
  <c r="U344" i="134"/>
  <c r="V344" i="134"/>
  <c r="W344" i="134"/>
  <c r="X344" i="134"/>
  <c r="Y344" i="134"/>
  <c r="E345" i="134"/>
  <c r="F345" i="134"/>
  <c r="G345" i="134"/>
  <c r="H345" i="134"/>
  <c r="I345" i="134"/>
  <c r="J345" i="134"/>
  <c r="K345" i="134"/>
  <c r="L345" i="134"/>
  <c r="M345" i="134"/>
  <c r="N345" i="134"/>
  <c r="O345" i="134"/>
  <c r="P345" i="134"/>
  <c r="Q345" i="134"/>
  <c r="R345" i="134"/>
  <c r="S345" i="134"/>
  <c r="T345" i="134"/>
  <c r="U345" i="134"/>
  <c r="V345" i="134"/>
  <c r="W345" i="134"/>
  <c r="X345" i="134"/>
  <c r="Y345" i="134"/>
  <c r="G3" i="125"/>
  <c r="G4" i="125"/>
  <c r="G5" i="125"/>
  <c r="G6" i="125"/>
  <c r="G7" i="125"/>
  <c r="G8" i="125"/>
  <c r="G9" i="125"/>
  <c r="G10" i="125"/>
  <c r="G11" i="125"/>
  <c r="G12" i="125"/>
  <c r="G13" i="125"/>
  <c r="G14" i="125"/>
  <c r="G15" i="125"/>
  <c r="G16" i="125"/>
  <c r="G17" i="125"/>
  <c r="G18" i="125"/>
  <c r="G19" i="125"/>
  <c r="G20" i="125"/>
  <c r="G21" i="125"/>
  <c r="G22" i="125"/>
  <c r="G23" i="125"/>
  <c r="D34" i="124"/>
  <c r="G34" i="124"/>
  <c r="D35" i="124"/>
  <c r="G35" i="124"/>
  <c r="D36" i="124"/>
  <c r="G36" i="124"/>
  <c r="D37" i="124"/>
  <c r="G37" i="124"/>
  <c r="D38" i="124"/>
  <c r="G38" i="124"/>
  <c r="D39" i="124"/>
  <c r="G39" i="124"/>
  <c r="D40" i="124"/>
  <c r="G40" i="124"/>
  <c r="D41" i="124"/>
  <c r="G41" i="124"/>
  <c r="D42" i="124"/>
  <c r="G42" i="124"/>
  <c r="D43" i="124"/>
  <c r="G43" i="124"/>
  <c r="D44" i="124"/>
  <c r="G44" i="124"/>
  <c r="D45" i="124"/>
  <c r="G45" i="124"/>
  <c r="D46" i="124"/>
  <c r="G46" i="124"/>
  <c r="D47" i="124"/>
  <c r="G47" i="124"/>
  <c r="D48" i="124"/>
  <c r="G48" i="124"/>
  <c r="D49" i="124"/>
  <c r="G49" i="124"/>
  <c r="D50" i="124"/>
  <c r="G50" i="124"/>
  <c r="D51" i="124"/>
  <c r="G51" i="124"/>
  <c r="D52" i="124"/>
  <c r="G52" i="124"/>
  <c r="D53" i="124"/>
  <c r="G53" i="124"/>
  <c r="D54" i="124"/>
  <c r="G54" i="124"/>
  <c r="D55" i="124"/>
  <c r="G55" i="124"/>
  <c r="D56" i="124"/>
  <c r="F4" i="135"/>
  <c r="G4" i="135"/>
  <c r="H4" i="135"/>
  <c r="I4" i="135"/>
  <c r="F5" i="135"/>
  <c r="G5" i="135"/>
  <c r="H5" i="135"/>
  <c r="I5" i="135"/>
  <c r="F6" i="135"/>
  <c r="G6" i="135"/>
  <c r="H6" i="135"/>
  <c r="I6" i="135"/>
  <c r="F7" i="135"/>
  <c r="G7" i="135"/>
  <c r="H7" i="135"/>
  <c r="I7" i="135"/>
  <c r="F8" i="135"/>
  <c r="G8" i="135"/>
  <c r="H8" i="135"/>
  <c r="I8" i="135"/>
  <c r="F9" i="135"/>
  <c r="G9" i="135"/>
  <c r="H9" i="135"/>
  <c r="I9" i="135"/>
  <c r="F10" i="135"/>
  <c r="G10" i="135"/>
  <c r="H10" i="135"/>
  <c r="I10" i="135"/>
  <c r="F11" i="135"/>
  <c r="G11" i="135"/>
  <c r="H11" i="135"/>
  <c r="I11" i="135"/>
  <c r="F12" i="135"/>
  <c r="G12" i="135"/>
  <c r="H12" i="135"/>
  <c r="I12" i="135"/>
  <c r="F13" i="135"/>
  <c r="G13" i="135"/>
  <c r="H13" i="135"/>
  <c r="I13" i="135"/>
  <c r="F14" i="135"/>
  <c r="G14" i="135"/>
  <c r="H14" i="135"/>
  <c r="I14" i="135"/>
  <c r="F15" i="135"/>
  <c r="G15" i="135"/>
  <c r="H15" i="135"/>
  <c r="I15" i="135"/>
  <c r="F16" i="135"/>
  <c r="G16" i="135"/>
  <c r="H16" i="135"/>
  <c r="I16" i="135"/>
  <c r="F17" i="135"/>
  <c r="G17" i="135"/>
  <c r="H17" i="135"/>
  <c r="I17" i="135"/>
  <c r="F18" i="135"/>
  <c r="G18" i="135"/>
  <c r="H18" i="135"/>
  <c r="I18" i="135"/>
  <c r="F19" i="135"/>
  <c r="G19" i="135"/>
  <c r="H19" i="135"/>
  <c r="I19" i="135"/>
  <c r="F20" i="135"/>
  <c r="G20" i="135"/>
  <c r="H20" i="135"/>
  <c r="I20" i="135"/>
  <c r="F21" i="135"/>
  <c r="G21" i="135"/>
  <c r="H21" i="135"/>
  <c r="I21" i="135"/>
  <c r="F22" i="135"/>
  <c r="G22" i="135"/>
  <c r="H22" i="135"/>
  <c r="I22" i="135"/>
  <c r="F23" i="135"/>
  <c r="G23" i="135"/>
  <c r="H23" i="135"/>
  <c r="I23" i="135"/>
  <c r="F24" i="135"/>
  <c r="G24" i="135"/>
  <c r="H24" i="135"/>
  <c r="I24" i="135"/>
  <c r="F25" i="135"/>
  <c r="G25" i="135"/>
  <c r="H25" i="135"/>
  <c r="I25" i="135"/>
  <c r="F26" i="135"/>
  <c r="D4" i="113"/>
  <c r="G4" i="113"/>
  <c r="D5" i="113"/>
  <c r="G5" i="113"/>
  <c r="D6" i="113"/>
  <c r="G6" i="113"/>
  <c r="D7" i="113"/>
  <c r="G7" i="113"/>
  <c r="D8" i="113"/>
  <c r="G8" i="113"/>
  <c r="D9" i="113"/>
  <c r="G9" i="113"/>
  <c r="D10" i="113"/>
  <c r="G10" i="113"/>
  <c r="D11" i="113"/>
  <c r="G11" i="113"/>
  <c r="D12" i="113"/>
  <c r="G12" i="113"/>
  <c r="D13" i="113"/>
  <c r="G13" i="113"/>
  <c r="D14" i="113"/>
  <c r="G14" i="113"/>
  <c r="D15" i="113"/>
  <c r="G15" i="113"/>
  <c r="D16" i="113"/>
  <c r="G16" i="113"/>
  <c r="D17" i="113"/>
  <c r="G17" i="113"/>
  <c r="D18" i="113"/>
  <c r="G18" i="113"/>
  <c r="D19" i="113"/>
  <c r="G19" i="113"/>
  <c r="D20" i="113"/>
  <c r="G20" i="113"/>
  <c r="D21" i="113"/>
  <c r="G21" i="113"/>
  <c r="D22" i="113"/>
  <c r="G22" i="113"/>
  <c r="D23" i="113"/>
  <c r="G23" i="113"/>
  <c r="D24" i="113"/>
  <c r="G24" i="113"/>
  <c r="D25" i="113"/>
  <c r="G25" i="113"/>
  <c r="D26" i="113"/>
  <c r="J4" i="106"/>
  <c r="J5" i="106"/>
  <c r="J6" i="106"/>
  <c r="J7" i="106"/>
  <c r="J8" i="106"/>
  <c r="J9" i="106"/>
  <c r="J10" i="106"/>
  <c r="J11" i="106"/>
  <c r="J12" i="106"/>
  <c r="J13" i="106"/>
  <c r="J14" i="106"/>
  <c r="J15" i="106"/>
  <c r="J16" i="106"/>
  <c r="J17" i="106"/>
  <c r="J18" i="106"/>
  <c r="J19" i="106"/>
  <c r="J20" i="106"/>
  <c r="J21" i="106"/>
  <c r="J22" i="106"/>
  <c r="J23" i="106"/>
  <c r="F68" i="106"/>
  <c r="G68" i="106"/>
  <c r="H68" i="106"/>
  <c r="F69" i="106"/>
  <c r="G69" i="106"/>
  <c r="H69" i="106"/>
  <c r="F70" i="106"/>
  <c r="G70" i="106"/>
  <c r="H70" i="106"/>
  <c r="F71" i="106"/>
  <c r="G71" i="106"/>
  <c r="H71" i="106"/>
  <c r="F72" i="106"/>
  <c r="G72" i="106"/>
  <c r="H72" i="106"/>
  <c r="F73" i="106"/>
  <c r="G73" i="106"/>
  <c r="H73" i="106"/>
  <c r="F74" i="106"/>
  <c r="G74" i="106"/>
  <c r="H74" i="106"/>
  <c r="F75" i="106"/>
  <c r="G75" i="106"/>
  <c r="H75" i="106"/>
  <c r="F76" i="106"/>
  <c r="G76" i="106"/>
  <c r="H76" i="106"/>
  <c r="F77" i="106"/>
  <c r="G77" i="106"/>
  <c r="H77" i="106"/>
  <c r="F78" i="106"/>
  <c r="G78" i="106"/>
  <c r="H78" i="106"/>
  <c r="F79" i="106"/>
  <c r="G79" i="106"/>
  <c r="H79" i="106"/>
  <c r="F80" i="106"/>
  <c r="G80" i="106"/>
  <c r="H80" i="106"/>
  <c r="J4" i="136"/>
  <c r="J5" i="136"/>
  <c r="J6" i="136"/>
  <c r="J7" i="136"/>
  <c r="J8" i="136"/>
  <c r="J9" i="136"/>
  <c r="J10" i="136"/>
  <c r="J11" i="136"/>
  <c r="J12" i="136"/>
  <c r="J13" i="136"/>
  <c r="J14" i="136"/>
  <c r="J15" i="136"/>
  <c r="J16" i="136"/>
  <c r="J17" i="136"/>
  <c r="J18" i="136"/>
  <c r="J19" i="136"/>
  <c r="J20" i="136"/>
  <c r="J21" i="136"/>
  <c r="J22" i="136"/>
  <c r="J23" i="136"/>
  <c r="J24" i="136"/>
  <c r="J25" i="136"/>
  <c r="J26" i="136"/>
  <c r="J66" i="136"/>
  <c r="J67" i="136"/>
  <c r="J68" i="136"/>
  <c r="J69" i="136"/>
  <c r="J70" i="136"/>
  <c r="J71" i="136"/>
  <c r="J72" i="136"/>
  <c r="J73" i="136"/>
  <c r="J74" i="136"/>
  <c r="J75" i="136"/>
  <c r="J76" i="136"/>
  <c r="J77" i="136"/>
  <c r="J78" i="136"/>
  <c r="J79" i="136"/>
  <c r="J80" i="136"/>
  <c r="J81" i="136"/>
  <c r="J82" i="136"/>
  <c r="J83" i="136"/>
  <c r="J84" i="136"/>
  <c r="J85" i="136"/>
  <c r="J86" i="136"/>
  <c r="J87" i="136"/>
  <c r="J188" i="136"/>
  <c r="J189" i="136"/>
  <c r="J190" i="136"/>
  <c r="J191" i="136"/>
  <c r="J192" i="136"/>
  <c r="J193" i="136"/>
  <c r="J194" i="136"/>
  <c r="J195" i="136"/>
  <c r="J196" i="136"/>
  <c r="J197" i="136"/>
  <c r="J198" i="136"/>
  <c r="J199" i="136"/>
  <c r="J200" i="136"/>
  <c r="J201" i="136"/>
  <c r="J202" i="136"/>
  <c r="J203" i="136"/>
  <c r="J204" i="136"/>
  <c r="J205" i="136"/>
  <c r="J206" i="136"/>
  <c r="J207" i="136"/>
  <c r="J208" i="136"/>
  <c r="J209" i="136"/>
  <c r="J4" i="131"/>
  <c r="J5" i="131"/>
  <c r="J6" i="131"/>
  <c r="J7" i="131"/>
  <c r="J8" i="131"/>
  <c r="J9" i="131"/>
  <c r="J10" i="131"/>
  <c r="J11" i="131"/>
  <c r="J12" i="131"/>
  <c r="J13" i="131"/>
  <c r="J14" i="131"/>
  <c r="J15" i="131"/>
  <c r="J16" i="131"/>
  <c r="J17" i="131"/>
  <c r="J18" i="131"/>
  <c r="J19" i="131"/>
  <c r="J20" i="131"/>
  <c r="J21" i="131"/>
  <c r="J22" i="131"/>
  <c r="J23" i="131"/>
  <c r="J24" i="131"/>
  <c r="J25" i="131"/>
  <c r="J26" i="131"/>
  <c r="I84" i="131"/>
  <c r="I85" i="131"/>
  <c r="I86" i="131"/>
  <c r="I87" i="131"/>
  <c r="I88" i="131"/>
  <c r="I89" i="131"/>
  <c r="I4" i="114"/>
  <c r="L4" i="114"/>
  <c r="I5" i="114"/>
  <c r="L5" i="114"/>
  <c r="I6" i="114"/>
  <c r="L6" i="114"/>
  <c r="I7" i="114"/>
  <c r="L7" i="114"/>
  <c r="I8" i="114"/>
  <c r="L8" i="114"/>
  <c r="I9" i="114"/>
  <c r="L9" i="114"/>
  <c r="I10" i="114"/>
  <c r="L10" i="114"/>
  <c r="I11" i="114"/>
  <c r="L11" i="114"/>
  <c r="I12" i="114"/>
  <c r="L12" i="114"/>
  <c r="I13" i="114"/>
  <c r="L13" i="114"/>
  <c r="I14" i="114"/>
  <c r="L14" i="114"/>
  <c r="I15" i="114"/>
  <c r="L15" i="114"/>
  <c r="I16" i="114"/>
  <c r="L16" i="114"/>
  <c r="I17" i="114"/>
  <c r="L17" i="114"/>
  <c r="I18" i="114"/>
  <c r="L18" i="114"/>
  <c r="I19" i="114"/>
  <c r="L19" i="114"/>
  <c r="G89" i="114"/>
  <c r="G90" i="114"/>
  <c r="G91" i="114"/>
  <c r="G92" i="114"/>
  <c r="G93" i="114"/>
  <c r="G94" i="114"/>
  <c r="G95" i="114"/>
  <c r="G96" i="114"/>
  <c r="G97" i="114"/>
  <c r="G98" i="114"/>
  <c r="G99" i="114"/>
  <c r="G111" i="114"/>
  <c r="G112" i="114"/>
  <c r="G115" i="114"/>
  <c r="G116" i="114"/>
  <c r="G117" i="114"/>
  <c r="G118" i="114"/>
  <c r="G119" i="114"/>
  <c r="G120" i="114"/>
  <c r="G121" i="114"/>
  <c r="G4" i="98"/>
  <c r="G5" i="98"/>
  <c r="G6" i="98"/>
  <c r="G7" i="98"/>
  <c r="G8" i="98"/>
  <c r="G9" i="98"/>
  <c r="G10" i="98"/>
  <c r="G11" i="98"/>
  <c r="G12" i="98"/>
  <c r="G13" i="98"/>
  <c r="G14" i="98"/>
  <c r="G15" i="98"/>
  <c r="G16" i="98"/>
  <c r="G17" i="98"/>
  <c r="G18" i="98"/>
  <c r="G19" i="98"/>
  <c r="G20" i="98"/>
  <c r="G21" i="98"/>
  <c r="G22" i="98"/>
  <c r="G23" i="98"/>
  <c r="G24" i="98"/>
  <c r="G25" i="98"/>
  <c r="G26" i="98"/>
  <c r="G67" i="98"/>
  <c r="G68" i="98"/>
  <c r="G69" i="98"/>
  <c r="G70" i="98"/>
  <c r="G71" i="98"/>
  <c r="G72" i="98"/>
  <c r="G73" i="98"/>
  <c r="G74" i="98"/>
  <c r="G75" i="98"/>
  <c r="G76" i="98"/>
  <c r="G77" i="98"/>
  <c r="G78" i="98"/>
  <c r="G79" i="98"/>
  <c r="G80" i="98"/>
  <c r="G81" i="98"/>
  <c r="G82" i="98"/>
  <c r="G83" i="98"/>
  <c r="G84" i="98"/>
  <c r="G85" i="98"/>
  <c r="G86" i="98"/>
  <c r="G87" i="98"/>
  <c r="G88" i="98"/>
  <c r="G4" i="121"/>
  <c r="G5" i="121"/>
  <c r="G6" i="121"/>
  <c r="G7" i="121"/>
  <c r="G8" i="121"/>
  <c r="G9" i="121"/>
  <c r="G10" i="121"/>
  <c r="G11" i="121"/>
  <c r="G12" i="121"/>
  <c r="G13" i="121"/>
  <c r="G14" i="121"/>
  <c r="G15" i="121"/>
  <c r="G16" i="121"/>
  <c r="G17" i="121"/>
  <c r="G18" i="121"/>
  <c r="G19" i="121"/>
  <c r="G20" i="121"/>
  <c r="G21" i="121"/>
  <c r="G22" i="121"/>
  <c r="G23" i="121"/>
  <c r="G24" i="121"/>
  <c r="G25" i="121"/>
  <c r="G26" i="121"/>
  <c r="G63" i="121"/>
  <c r="G64" i="121"/>
  <c r="G65" i="121"/>
  <c r="G66" i="121"/>
  <c r="G67" i="121"/>
  <c r="G68" i="121"/>
  <c r="G69" i="121"/>
  <c r="G70" i="121"/>
  <c r="G71" i="121"/>
  <c r="G72" i="121"/>
  <c r="G73" i="121"/>
  <c r="G74" i="121"/>
  <c r="G75" i="121"/>
  <c r="G76" i="121"/>
  <c r="G77" i="121"/>
  <c r="G78" i="121"/>
  <c r="G79" i="121"/>
  <c r="G80" i="121"/>
  <c r="G81" i="121"/>
  <c r="G82" i="121"/>
  <c r="G83" i="121"/>
  <c r="G84" i="121"/>
  <c r="G3" i="97"/>
  <c r="G4" i="97"/>
  <c r="G5" i="97"/>
  <c r="G6" i="97"/>
  <c r="G7" i="97"/>
  <c r="G8" i="97"/>
  <c r="G9" i="97"/>
  <c r="G10" i="97"/>
  <c r="G11" i="97"/>
  <c r="G12" i="97"/>
  <c r="G13" i="97"/>
  <c r="G14" i="97"/>
  <c r="G15" i="97"/>
  <c r="G16" i="97"/>
  <c r="G17" i="97"/>
  <c r="G18" i="97"/>
  <c r="G19" i="97"/>
  <c r="G20" i="97"/>
  <c r="G21" i="97"/>
  <c r="G22" i="97"/>
  <c r="G23" i="97"/>
  <c r="G24" i="97"/>
  <c r="G25" i="97"/>
  <c r="G26" i="97"/>
  <c r="G27" i="97"/>
  <c r="G28" i="97"/>
  <c r="G29" i="97"/>
  <c r="G30" i="97"/>
  <c r="G31" i="97"/>
  <c r="G32" i="97"/>
  <c r="G33" i="97"/>
  <c r="G34" i="97"/>
  <c r="G35" i="97"/>
  <c r="G36" i="97"/>
  <c r="G37" i="97"/>
  <c r="G38" i="97"/>
  <c r="G39" i="97"/>
  <c r="G40" i="97"/>
  <c r="G41" i="97"/>
  <c r="G42" i="97"/>
  <c r="G43" i="97"/>
  <c r="G44" i="97"/>
  <c r="G45" i="97"/>
  <c r="G46" i="97"/>
  <c r="G47" i="97"/>
  <c r="P3" i="127"/>
  <c r="P4" i="127"/>
  <c r="P5" i="127"/>
  <c r="P6" i="127"/>
  <c r="P7" i="127"/>
  <c r="P8" i="127"/>
  <c r="P9" i="127"/>
  <c r="P10" i="127"/>
  <c r="P11" i="127"/>
  <c r="P12" i="127"/>
  <c r="P13" i="127"/>
  <c r="P14" i="127"/>
  <c r="P15" i="127"/>
  <c r="P16" i="127"/>
  <c r="P17" i="127"/>
  <c r="P18" i="127"/>
  <c r="O19" i="127"/>
  <c r="P19" i="127"/>
  <c r="O20" i="127"/>
  <c r="P20" i="127"/>
  <c r="O21" i="127"/>
  <c r="P21" i="127"/>
  <c r="O22" i="127"/>
  <c r="P22" i="127"/>
  <c r="P23" i="127"/>
  <c r="P24" i="127"/>
  <c r="O19" i="128"/>
  <c r="O20" i="128"/>
  <c r="O21" i="128"/>
  <c r="O22" i="128"/>
  <c r="O23" i="128"/>
  <c r="O24" i="128"/>
  <c r="D4" i="4"/>
  <c r="E4" i="4"/>
  <c r="D5" i="4"/>
  <c r="E5" i="4"/>
  <c r="D6" i="4"/>
  <c r="E6" i="4"/>
  <c r="D7" i="4"/>
  <c r="E7" i="4"/>
  <c r="D8" i="4"/>
  <c r="E8" i="4"/>
  <c r="D9" i="4"/>
  <c r="E9" i="4"/>
  <c r="D10" i="4"/>
  <c r="E10" i="4"/>
  <c r="D11" i="4"/>
  <c r="E11" i="4"/>
  <c r="D12" i="4"/>
  <c r="E12" i="4"/>
  <c r="D13" i="4"/>
  <c r="E13" i="4"/>
  <c r="D14" i="4"/>
  <c r="E14" i="4"/>
  <c r="D15" i="4"/>
  <c r="E15" i="4"/>
  <c r="D16" i="4"/>
  <c r="E16" i="4"/>
  <c r="D17" i="4"/>
  <c r="E17" i="4"/>
  <c r="D18" i="4"/>
  <c r="E18" i="4"/>
  <c r="D19" i="4"/>
  <c r="E19" i="4"/>
  <c r="D20" i="4"/>
  <c r="E20" i="4"/>
  <c r="D21" i="4"/>
  <c r="E21" i="4"/>
  <c r="D22" i="4"/>
  <c r="E22" i="4"/>
  <c r="D23" i="4"/>
  <c r="E23" i="4"/>
  <c r="D24" i="4"/>
  <c r="E24" i="4"/>
  <c r="D25" i="4"/>
  <c r="E25" i="4"/>
  <c r="D4" i="1"/>
  <c r="E4" i="1"/>
  <c r="D5" i="1"/>
  <c r="E5" i="1"/>
  <c r="D6" i="1"/>
  <c r="E6" i="1"/>
  <c r="D7" i="1"/>
  <c r="E7" i="1"/>
  <c r="D8" i="1"/>
  <c r="E8" i="1"/>
  <c r="D9" i="1"/>
  <c r="E9" i="1"/>
  <c r="D10" i="1"/>
  <c r="E10" i="1"/>
  <c r="D11" i="1"/>
  <c r="E11" i="1"/>
  <c r="D12" i="1"/>
  <c r="E12" i="1"/>
  <c r="D13" i="1"/>
  <c r="E13" i="1"/>
  <c r="D14" i="1"/>
  <c r="E14" i="1"/>
  <c r="D15" i="1"/>
  <c r="E15" i="1"/>
  <c r="D16" i="1"/>
  <c r="E16" i="1"/>
  <c r="D17" i="1"/>
  <c r="E17" i="1"/>
  <c r="D18" i="1"/>
  <c r="E18" i="1"/>
  <c r="D19" i="1"/>
  <c r="E19" i="1"/>
  <c r="D20" i="1"/>
  <c r="E20" i="1"/>
  <c r="D21" i="1"/>
  <c r="E21" i="1"/>
  <c r="D22" i="1"/>
  <c r="E22" i="1"/>
  <c r="D23" i="1"/>
  <c r="E23" i="1"/>
  <c r="D24" i="1"/>
  <c r="E24" i="1"/>
  <c r="D25" i="1"/>
  <c r="E25" i="1"/>
  <c r="N6" i="159"/>
  <c r="O6" i="159"/>
  <c r="P6" i="159"/>
  <c r="Q6" i="159"/>
  <c r="C3" i="137"/>
  <c r="D3" i="137"/>
  <c r="C4" i="137"/>
  <c r="D4" i="137"/>
  <c r="C5" i="137"/>
  <c r="D5" i="137"/>
  <c r="C6" i="137"/>
  <c r="C7" i="137"/>
  <c r="D7" i="137"/>
  <c r="C8" i="137"/>
  <c r="D8" i="137"/>
  <c r="C9" i="137"/>
  <c r="D9" i="137"/>
  <c r="C10" i="137"/>
  <c r="C11" i="137"/>
  <c r="D11" i="137"/>
  <c r="C12" i="137"/>
  <c r="D12" i="137"/>
  <c r="C13" i="137"/>
  <c r="D13" i="137"/>
  <c r="C14" i="137"/>
  <c r="D14" i="137"/>
  <c r="C15" i="137"/>
  <c r="D15" i="137"/>
  <c r="C16" i="137"/>
  <c r="D16" i="137"/>
  <c r="C17" i="137"/>
  <c r="D17" i="137"/>
  <c r="C19" i="137"/>
  <c r="D19" i="137"/>
  <c r="C20" i="137"/>
  <c r="D20" i="137"/>
  <c r="C21" i="137"/>
  <c r="D21" i="137"/>
  <c r="C22" i="137"/>
  <c r="D22" i="137"/>
  <c r="C23" i="137"/>
  <c r="D23" i="137"/>
  <c r="C24" i="137"/>
  <c r="D24" i="137"/>
  <c r="C25" i="137"/>
  <c r="D25" i="137"/>
  <c r="C26" i="137"/>
  <c r="D26" i="137"/>
  <c r="C27" i="137"/>
  <c r="C28" i="137"/>
  <c r="D28" i="137"/>
  <c r="C29" i="137"/>
  <c r="D29" i="137"/>
  <c r="C30" i="137"/>
  <c r="D30" i="137"/>
  <c r="C31" i="137"/>
  <c r="D31" i="137"/>
  <c r="C32" i="137"/>
  <c r="C33" i="137"/>
  <c r="D33" i="137"/>
  <c r="C34" i="137"/>
  <c r="C35" i="137"/>
  <c r="D35" i="137"/>
  <c r="C37" i="137"/>
  <c r="D37" i="137"/>
  <c r="C38" i="137"/>
  <c r="D38" i="137"/>
  <c r="C39" i="137"/>
  <c r="D39" i="137"/>
  <c r="C40" i="137"/>
  <c r="D40" i="137"/>
  <c r="C41" i="137"/>
  <c r="D41" i="137"/>
  <c r="C42" i="137"/>
  <c r="D42" i="137"/>
  <c r="C43" i="137"/>
  <c r="D43" i="137"/>
  <c r="C44" i="137"/>
  <c r="D44" i="137"/>
  <c r="C46" i="137"/>
  <c r="D46" i="137"/>
  <c r="C47" i="137"/>
  <c r="D47" i="137"/>
  <c r="C48" i="137"/>
  <c r="D48" i="137"/>
  <c r="C49" i="137"/>
  <c r="D49" i="137"/>
  <c r="C50" i="137"/>
  <c r="D50" i="137"/>
  <c r="C51" i="137"/>
  <c r="C52" i="137"/>
  <c r="D52" i="137"/>
  <c r="C53" i="137"/>
  <c r="D53" i="137"/>
  <c r="C54" i="137"/>
  <c r="D54" i="137"/>
  <c r="C55" i="137"/>
  <c r="D55" i="137"/>
  <c r="C56" i="137"/>
  <c r="D56" i="137"/>
  <c r="C57" i="137"/>
  <c r="D57" i="137"/>
  <c r="C58" i="137"/>
  <c r="C62" i="137"/>
  <c r="D62" i="137"/>
  <c r="C64" i="137"/>
  <c r="D64" i="137"/>
  <c r="C65" i="137"/>
  <c r="D65" i="137"/>
  <c r="K43" i="147"/>
  <c r="E43" i="147"/>
  <c r="S40" i="147"/>
  <c r="U42" i="147"/>
  <c r="G42" i="147"/>
  <c r="G31" i="125"/>
  <c r="P42" i="147"/>
  <c r="I42" i="147"/>
  <c r="V42" i="147"/>
  <c r="M42" i="147"/>
  <c r="Q42" i="147"/>
  <c r="D42" i="147"/>
  <c r="R42" i="147"/>
  <c r="E42" i="147"/>
  <c r="S42" i="147"/>
  <c r="G43" i="147"/>
  <c r="H40" i="147"/>
  <c r="K42" i="147"/>
  <c r="O40" i="147"/>
  <c r="N40" i="147" s="1"/>
  <c r="Y40" i="147" s="1"/>
  <c r="H43" i="147"/>
  <c r="AG334" i="141"/>
  <c r="C43" i="147"/>
  <c r="I43" i="147"/>
  <c r="C42" i="147"/>
  <c r="L42" i="147"/>
  <c r="S43" i="147"/>
  <c r="P43" i="147"/>
  <c r="Q43" i="147"/>
  <c r="D43" i="147"/>
  <c r="O43" i="147"/>
  <c r="N43" i="147" s="1"/>
  <c r="L43" i="147"/>
  <c r="F43" i="147"/>
  <c r="T43" i="147"/>
  <c r="R43" i="147"/>
  <c r="V43" i="147"/>
  <c r="F42" i="147"/>
  <c r="O42" i="147"/>
  <c r="H42" i="147"/>
  <c r="J42" i="147"/>
  <c r="J43" i="147"/>
  <c r="M43" i="147"/>
  <c r="AG341" i="144"/>
  <c r="M43" i="166"/>
  <c r="M41" i="166"/>
  <c r="J59" i="166"/>
  <c r="J46" i="166"/>
  <c r="M57" i="166"/>
  <c r="M47" i="166"/>
  <c r="G58" i="166"/>
  <c r="J41" i="166"/>
  <c r="J51" i="166"/>
  <c r="M56" i="166"/>
  <c r="M60" i="166"/>
  <c r="J58" i="166"/>
  <c r="G43" i="166"/>
  <c r="D42" i="166"/>
  <c r="J43" i="166"/>
  <c r="D58" i="166"/>
  <c r="G48" i="166"/>
  <c r="J53" i="166"/>
  <c r="M54" i="166"/>
  <c r="G46" i="166"/>
  <c r="D46" i="166"/>
  <c r="G47" i="166"/>
  <c r="M44" i="166"/>
  <c r="J47" i="166"/>
  <c r="G44" i="166"/>
  <c r="D52" i="166"/>
  <c r="G53" i="166"/>
  <c r="M55" i="166"/>
  <c r="M53" i="166"/>
  <c r="M59" i="166"/>
  <c r="D44" i="166"/>
  <c r="J55" i="166"/>
  <c r="J48" i="166"/>
  <c r="G51" i="166"/>
  <c r="G52" i="166"/>
  <c r="AE155" i="166"/>
  <c r="D41" i="166"/>
  <c r="D50" i="166"/>
  <c r="J54" i="166"/>
  <c r="G55" i="166"/>
  <c r="G45" i="166"/>
  <c r="M40" i="166"/>
  <c r="D40" i="166"/>
  <c r="J45" i="166"/>
  <c r="M46" i="166"/>
  <c r="D49" i="166"/>
  <c r="G57" i="166"/>
  <c r="G59" i="166"/>
  <c r="G54" i="166"/>
  <c r="G40" i="166"/>
  <c r="M45" i="166"/>
  <c r="G49" i="166"/>
  <c r="D55" i="166"/>
  <c r="J57" i="166"/>
  <c r="J56" i="166"/>
  <c r="G41" i="166"/>
  <c r="G50" i="166"/>
  <c r="M49" i="166"/>
  <c r="J42" i="166"/>
  <c r="J49" i="166"/>
  <c r="M51" i="166"/>
  <c r="D54" i="166"/>
  <c r="G56" i="166"/>
  <c r="M58" i="166"/>
  <c r="D43" i="166"/>
  <c r="D53" i="166"/>
  <c r="J50" i="166"/>
  <c r="J52" i="166"/>
  <c r="D59" i="166"/>
  <c r="M42" i="166"/>
  <c r="D57" i="166"/>
  <c r="M52" i="166"/>
  <c r="G42" i="166"/>
  <c r="D45" i="166"/>
  <c r="M48" i="166"/>
  <c r="J40" i="166"/>
  <c r="D47" i="166"/>
  <c r="J44" i="166"/>
  <c r="D51" i="166"/>
  <c r="G60" i="166"/>
  <c r="M50" i="166"/>
  <c r="C34" i="113"/>
  <c r="S41" i="147"/>
  <c r="Q41" i="147"/>
  <c r="V41" i="147"/>
  <c r="L41" i="147"/>
  <c r="T41" i="147"/>
  <c r="M41" i="147"/>
  <c r="D41" i="147"/>
  <c r="E41" i="147"/>
  <c r="P41" i="147"/>
  <c r="G41" i="147"/>
  <c r="J41" i="147"/>
  <c r="K41" i="147"/>
  <c r="I41" i="147"/>
  <c r="F41" i="147"/>
  <c r="R41" i="147"/>
  <c r="N41" i="147"/>
  <c r="H41" i="147"/>
  <c r="U41" i="147"/>
  <c r="C41" i="147"/>
  <c r="I15" i="147"/>
  <c r="L40" i="147"/>
  <c r="E40" i="147"/>
  <c r="T40" i="147"/>
  <c r="D40" i="147"/>
  <c r="U40" i="147"/>
  <c r="G40" i="147"/>
  <c r="M40" i="147"/>
  <c r="P40" i="147"/>
  <c r="Q40" i="147"/>
  <c r="K40" i="147"/>
  <c r="J40" i="147"/>
  <c r="V40" i="147"/>
  <c r="C40" i="147"/>
  <c r="I40" i="147"/>
  <c r="I10" i="147"/>
  <c r="N33" i="147"/>
  <c r="Y33" i="147"/>
  <c r="E51" i="147"/>
  <c r="T51" i="147"/>
  <c r="W51" i="147"/>
  <c r="N23" i="147"/>
  <c r="Y23" i="147" s="1"/>
  <c r="P51" i="147"/>
  <c r="D51" i="147"/>
  <c r="F51" i="147"/>
  <c r="N31" i="147"/>
  <c r="Y31" i="147" s="1"/>
  <c r="N71" i="100"/>
  <c r="B5" i="147" s="1"/>
  <c r="K51" i="147"/>
  <c r="J51" i="147"/>
  <c r="X51" i="147"/>
  <c r="M51" i="147"/>
  <c r="S51" i="147"/>
  <c r="L51" i="147"/>
  <c r="Q51" i="147"/>
  <c r="C51" i="147"/>
  <c r="I51" i="147"/>
  <c r="O51" i="147"/>
  <c r="N51" i="147" s="1"/>
  <c r="Y51" i="147" s="1"/>
  <c r="H51" i="147"/>
  <c r="R51" i="147"/>
  <c r="U51" i="147"/>
  <c r="V51" i="147"/>
  <c r="G51" i="147"/>
  <c r="N22" i="147"/>
  <c r="Y22" i="147"/>
  <c r="I4" i="147"/>
  <c r="N70" i="100"/>
  <c r="AG339" i="144"/>
  <c r="AG333" i="141"/>
  <c r="F34" i="113"/>
  <c r="B22" i="147"/>
  <c r="Y41" i="147"/>
  <c r="B4" i="147"/>
  <c r="F4" i="147"/>
  <c r="B23" i="147"/>
  <c r="H4" i="147"/>
  <c r="G49" i="147" l="1"/>
  <c r="K49" i="147"/>
  <c r="T49" i="147"/>
  <c r="J49" i="147"/>
  <c r="V49" i="147"/>
  <c r="H49" i="147"/>
  <c r="P49" i="147"/>
  <c r="U49" i="147"/>
  <c r="E49" i="147"/>
  <c r="C49" i="147"/>
  <c r="O49" i="147"/>
  <c r="L49" i="147"/>
  <c r="F49" i="147"/>
  <c r="Q49" i="147"/>
  <c r="I49" i="147"/>
  <c r="D49" i="147"/>
  <c r="M49" i="147"/>
  <c r="R49" i="147"/>
  <c r="I12" i="147"/>
  <c r="E48" i="147"/>
  <c r="C16" i="171"/>
  <c r="I48" i="147"/>
  <c r="S48" i="147"/>
  <c r="N78" i="100"/>
  <c r="B30" i="147" s="1"/>
  <c r="P48" i="147"/>
  <c r="N30" i="147"/>
  <c r="Y30" i="147" s="1"/>
  <c r="H47" i="147"/>
  <c r="R48" i="147"/>
  <c r="G48" i="147"/>
  <c r="M48" i="147"/>
  <c r="H48" i="147"/>
  <c r="V48" i="147"/>
  <c r="K48" i="147"/>
  <c r="F48" i="147"/>
  <c r="U48" i="147"/>
  <c r="T48" i="147"/>
  <c r="O48" i="147"/>
  <c r="L48" i="147"/>
  <c r="Q48" i="147"/>
  <c r="C48" i="147"/>
  <c r="J48" i="147"/>
  <c r="D48" i="147"/>
  <c r="E47" i="147"/>
  <c r="Q47" i="147"/>
  <c r="O16" i="171"/>
  <c r="G16" i="171"/>
  <c r="J47" i="147"/>
  <c r="U47" i="147"/>
  <c r="D47" i="147"/>
  <c r="K47" i="147"/>
  <c r="C47" i="147"/>
  <c r="S47" i="147"/>
  <c r="N29" i="147"/>
  <c r="Y29" i="147" s="1"/>
  <c r="I11" i="147"/>
  <c r="N77" i="100"/>
  <c r="B29" i="147" s="1"/>
  <c r="T47" i="147"/>
  <c r="I47" i="147"/>
  <c r="V47" i="147"/>
  <c r="R47" i="147"/>
  <c r="O47" i="147"/>
  <c r="L47" i="147"/>
  <c r="M47" i="147"/>
  <c r="G47" i="147"/>
  <c r="P47" i="147"/>
  <c r="F47" i="147"/>
  <c r="N28" i="147"/>
  <c r="Y28" i="147" s="1"/>
  <c r="C46" i="147"/>
  <c r="R46" i="147"/>
  <c r="N76" i="100"/>
  <c r="B28" i="147" s="1"/>
  <c r="O45" i="147"/>
  <c r="I9" i="147"/>
  <c r="D45" i="147"/>
  <c r="U45" i="147"/>
  <c r="K45" i="147"/>
  <c r="D44" i="147"/>
  <c r="V44" i="147"/>
  <c r="P44" i="147"/>
  <c r="J44" i="147"/>
  <c r="M44" i="147"/>
  <c r="K44" i="147"/>
  <c r="U44" i="147"/>
  <c r="F44" i="147"/>
  <c r="H44" i="147"/>
  <c r="C44" i="147"/>
  <c r="Q44" i="147"/>
  <c r="L44" i="147"/>
  <c r="O44" i="147"/>
  <c r="S44" i="147"/>
  <c r="G44" i="147"/>
  <c r="T44" i="147"/>
  <c r="I44" i="147"/>
  <c r="R44" i="147"/>
  <c r="E44" i="147"/>
  <c r="N73" i="100"/>
  <c r="B25" i="147" s="1"/>
  <c r="U46" i="147"/>
  <c r="Q46" i="147"/>
  <c r="O46" i="147"/>
  <c r="F46" i="147"/>
  <c r="J46" i="147"/>
  <c r="G46" i="147"/>
  <c r="H46" i="147"/>
  <c r="S46" i="147"/>
  <c r="P46" i="147"/>
  <c r="M46" i="147"/>
  <c r="D46" i="147"/>
  <c r="I46" i="147"/>
  <c r="T46" i="147"/>
  <c r="V46" i="147"/>
  <c r="E46" i="147"/>
  <c r="L46" i="147"/>
  <c r="K46" i="147"/>
  <c r="M45" i="147"/>
  <c r="P45" i="147"/>
  <c r="I45" i="147"/>
  <c r="H45" i="147"/>
  <c r="J45" i="147"/>
  <c r="C45" i="147"/>
  <c r="F45" i="147"/>
  <c r="V45" i="147"/>
  <c r="S45" i="147"/>
  <c r="L45" i="147"/>
  <c r="T45" i="147"/>
  <c r="R45" i="147"/>
  <c r="G45" i="147"/>
  <c r="E45" i="147"/>
  <c r="Q45" i="147"/>
  <c r="K16" i="171"/>
  <c r="N75" i="100"/>
  <c r="N27" i="147"/>
  <c r="Y27" i="147" s="1"/>
  <c r="B27" i="147"/>
  <c r="B9" i="147"/>
  <c r="L16" i="171"/>
  <c r="N74" i="100"/>
  <c r="B8" i="147" s="1"/>
  <c r="N26" i="147"/>
  <c r="Y26" i="147" s="1"/>
  <c r="I8" i="147"/>
  <c r="Y25" i="147"/>
  <c r="H16" i="171"/>
  <c r="D16" i="171"/>
  <c r="Y43" i="147"/>
  <c r="T52" i="147"/>
  <c r="R52" i="147"/>
  <c r="J18" i="147"/>
  <c r="I16" i="147"/>
  <c r="N34" i="147"/>
  <c r="Y34" i="147" s="1"/>
  <c r="G52" i="147"/>
  <c r="S52" i="147"/>
  <c r="I52" i="147"/>
  <c r="M16" i="171"/>
  <c r="Q52" i="147"/>
  <c r="F16" i="171"/>
  <c r="S53" i="147"/>
  <c r="P52" i="147"/>
  <c r="J52" i="147"/>
  <c r="F53" i="147"/>
  <c r="V52" i="147"/>
  <c r="H52" i="147"/>
  <c r="F52" i="147"/>
  <c r="C52" i="147"/>
  <c r="N82" i="100"/>
  <c r="B16" i="147" s="1"/>
  <c r="N16" i="171"/>
  <c r="K52" i="147"/>
  <c r="O52" i="147"/>
  <c r="E52" i="147"/>
  <c r="G18" i="147"/>
  <c r="E16" i="171"/>
  <c r="X52" i="147"/>
  <c r="W52" i="147"/>
  <c r="D52" i="147"/>
  <c r="L52" i="147"/>
  <c r="U52" i="147"/>
  <c r="M52" i="147"/>
  <c r="I17" i="147"/>
  <c r="D53" i="147"/>
  <c r="N32" i="147"/>
  <c r="P50" i="147"/>
  <c r="W50" i="147"/>
  <c r="Y32" i="147"/>
  <c r="O50" i="147"/>
  <c r="H50" i="147"/>
  <c r="E50" i="147"/>
  <c r="D50" i="147"/>
  <c r="G50" i="147"/>
  <c r="M50" i="147"/>
  <c r="K18" i="147"/>
  <c r="Q50" i="147"/>
  <c r="K50" i="147"/>
  <c r="C50" i="147"/>
  <c r="V50" i="147"/>
  <c r="I16" i="171"/>
  <c r="U50" i="147"/>
  <c r="R50" i="147"/>
  <c r="D85" i="100"/>
  <c r="I50" i="147"/>
  <c r="N80" i="100"/>
  <c r="T50" i="147"/>
  <c r="B16" i="171"/>
  <c r="F50" i="147"/>
  <c r="J50" i="147"/>
  <c r="N24" i="147"/>
  <c r="Y24" i="147" s="1"/>
  <c r="N72" i="100"/>
  <c r="N42" i="147"/>
  <c r="I6" i="147"/>
  <c r="J16" i="171"/>
  <c r="B31" i="147"/>
  <c r="B13" i="147"/>
  <c r="B33" i="147"/>
  <c r="B15" i="147"/>
  <c r="Y42" i="147"/>
  <c r="B14" i="147"/>
  <c r="B32" i="147"/>
  <c r="F5" i="147"/>
  <c r="H5" i="147"/>
  <c r="C85" i="100"/>
  <c r="C18" i="147"/>
  <c r="K53" i="147"/>
  <c r="K85" i="100"/>
  <c r="D18" i="147"/>
  <c r="C53" i="147"/>
  <c r="I85" i="100"/>
  <c r="E18" i="147"/>
  <c r="N35" i="147"/>
  <c r="Y35" i="147" s="1"/>
  <c r="H85" i="100"/>
  <c r="B7" i="147"/>
  <c r="G85" i="100"/>
  <c r="F85" i="100"/>
  <c r="E85" i="100"/>
  <c r="N84" i="100"/>
  <c r="R53" i="147"/>
  <c r="X53" i="147"/>
  <c r="P53" i="147"/>
  <c r="U53" i="147"/>
  <c r="T53" i="147"/>
  <c r="Q53" i="147"/>
  <c r="B53" i="147"/>
  <c r="N83" i="100"/>
  <c r="B35" i="147" s="1"/>
  <c r="W53" i="147"/>
  <c r="I53" i="147"/>
  <c r="V53" i="147"/>
  <c r="J53" i="147"/>
  <c r="E53" i="147"/>
  <c r="G53" i="147"/>
  <c r="M53" i="147"/>
  <c r="H53" i="147"/>
  <c r="L53" i="147"/>
  <c r="O53" i="147"/>
  <c r="B85" i="100"/>
  <c r="J85" i="100"/>
  <c r="AG345" i="134"/>
  <c r="AG343" i="134"/>
  <c r="AG344" i="134"/>
  <c r="N49" i="147" l="1"/>
  <c r="Y49" i="147" s="1"/>
  <c r="B12" i="147"/>
  <c r="F12" i="147" s="1"/>
  <c r="N48" i="147"/>
  <c r="Y48" i="147" s="1"/>
  <c r="N47" i="147"/>
  <c r="Y47" i="147" s="1"/>
  <c r="B11" i="147"/>
  <c r="H11" i="147" s="1"/>
  <c r="B10" i="147"/>
  <c r="I18" i="147"/>
  <c r="N45" i="147"/>
  <c r="Y45" i="147" s="1"/>
  <c r="N44" i="147"/>
  <c r="Y44" i="147" s="1"/>
  <c r="B26" i="147"/>
  <c r="N46" i="147"/>
  <c r="Y46" i="147" s="1"/>
  <c r="N85" i="100"/>
  <c r="H9" i="147"/>
  <c r="F9" i="147"/>
  <c r="H8" i="147"/>
  <c r="F8" i="147"/>
  <c r="B17" i="147"/>
  <c r="N52" i="147"/>
  <c r="Y52" i="147" s="1"/>
  <c r="B34" i="147"/>
  <c r="N50" i="147"/>
  <c r="Y50" i="147" s="1"/>
  <c r="B24" i="147"/>
  <c r="B6" i="147"/>
  <c r="F11" i="147"/>
  <c r="F7" i="147"/>
  <c r="H7" i="147"/>
  <c r="F13" i="147"/>
  <c r="H13" i="147"/>
  <c r="H10" i="147"/>
  <c r="F10" i="147"/>
  <c r="H14" i="147"/>
  <c r="F14" i="147"/>
  <c r="H15" i="147"/>
  <c r="F15" i="147"/>
  <c r="N53" i="147"/>
  <c r="Y53" i="147" s="1"/>
  <c r="H16" i="147"/>
  <c r="F16" i="147"/>
  <c r="F17" i="147"/>
  <c r="H17" i="147"/>
  <c r="H12" i="147" l="1"/>
  <c r="B18" i="147"/>
  <c r="F6" i="147"/>
  <c r="F18" i="147" s="1"/>
  <c r="H6" i="147"/>
  <c r="H18" i="147" s="1"/>
</calcChain>
</file>

<file path=xl/comments1.xml><?xml version="1.0" encoding="utf-8"?>
<comments xmlns="http://schemas.openxmlformats.org/spreadsheetml/2006/main">
  <authors>
    <author>chie</author>
  </authors>
  <commentList>
    <comment ref="Q65" authorId="0">
      <text>
        <r>
          <rPr>
            <b/>
            <sz val="9"/>
            <color indexed="81"/>
            <rFont val="ＭＳ Ｐゴシック"/>
            <family val="3"/>
            <charset val="128"/>
          </rPr>
          <t>chie:</t>
        </r>
        <r>
          <rPr>
            <sz val="9"/>
            <color indexed="81"/>
            <rFont val="ＭＳ Ｐゴシック"/>
            <family val="3"/>
            <charset val="128"/>
          </rPr>
          <t xml:space="preserve">
2013.7まで</t>
        </r>
      </text>
    </comment>
    <comment ref="P67" authorId="0">
      <text>
        <r>
          <rPr>
            <b/>
            <sz val="9"/>
            <color indexed="81"/>
            <rFont val="ＭＳ Ｐゴシック"/>
            <family val="3"/>
            <charset val="128"/>
          </rPr>
          <t>chie:</t>
        </r>
        <r>
          <rPr>
            <sz val="9"/>
            <color indexed="81"/>
            <rFont val="ＭＳ Ｐゴシック"/>
            <family val="3"/>
            <charset val="128"/>
          </rPr>
          <t xml:space="preserve">
2011.6退任</t>
        </r>
      </text>
    </comment>
    <comment ref="Q112" authorId="0">
      <text>
        <r>
          <rPr>
            <b/>
            <sz val="9"/>
            <color indexed="81"/>
            <rFont val="ＭＳ Ｐゴシック"/>
            <family val="3"/>
            <charset val="128"/>
          </rPr>
          <t>chie:</t>
        </r>
        <r>
          <rPr>
            <sz val="9"/>
            <color indexed="81"/>
            <rFont val="ＭＳ Ｐゴシック"/>
            <family val="3"/>
            <charset val="128"/>
          </rPr>
          <t xml:space="preserve">
2013.9から</t>
        </r>
      </text>
    </comment>
    <comment ref="P114" authorId="0">
      <text>
        <r>
          <rPr>
            <b/>
            <sz val="9"/>
            <color indexed="81"/>
            <rFont val="ＭＳ Ｐゴシック"/>
            <family val="3"/>
            <charset val="128"/>
          </rPr>
          <t>chie:</t>
        </r>
        <r>
          <rPr>
            <sz val="9"/>
            <color indexed="81"/>
            <rFont val="ＭＳ Ｐゴシック"/>
            <family val="3"/>
            <charset val="128"/>
          </rPr>
          <t xml:space="preserve">
2012.4月～6月は委員長</t>
        </r>
      </text>
    </comment>
  </commentList>
</comments>
</file>

<file path=xl/comments10.xml><?xml version="1.0" encoding="utf-8"?>
<comments xmlns="http://schemas.openxmlformats.org/spreadsheetml/2006/main">
  <authors>
    <author>chie</author>
    <author>cyoshida</author>
  </authors>
  <commentList>
    <comment ref="I70" authorId="0">
      <text>
        <r>
          <rPr>
            <b/>
            <sz val="9"/>
            <color indexed="81"/>
            <rFont val="ＭＳ Ｐゴシック"/>
            <family val="3"/>
            <charset val="128"/>
          </rPr>
          <t>chie:</t>
        </r>
        <r>
          <rPr>
            <sz val="9"/>
            <color indexed="81"/>
            <rFont val="ＭＳ Ｐゴシック"/>
            <family val="3"/>
            <charset val="128"/>
          </rPr>
          <t xml:space="preserve">
GMOS-Sのみは1件
GMOS-NorSが1
件(ToO)、GMOS-NandSが1件</t>
        </r>
      </text>
    </comment>
    <comment ref="C73" authorId="0">
      <text>
        <r>
          <rPr>
            <b/>
            <sz val="9"/>
            <color indexed="81"/>
            <rFont val="ＭＳ Ｐゴシック"/>
            <family val="3"/>
            <charset val="128"/>
          </rPr>
          <t>chie:</t>
        </r>
        <r>
          <rPr>
            <sz val="9"/>
            <color indexed="81"/>
            <rFont val="ＭＳ Ｐゴシック"/>
            <family val="3"/>
            <charset val="128"/>
          </rPr>
          <t xml:space="preserve">
内2件はGMOS-NorS</t>
        </r>
      </text>
    </comment>
    <comment ref="C74" authorId="0">
      <text>
        <r>
          <rPr>
            <b/>
            <sz val="9"/>
            <color indexed="81"/>
            <rFont val="ＭＳ Ｐゴシック"/>
            <family val="3"/>
            <charset val="128"/>
          </rPr>
          <t>chie:</t>
        </r>
        <r>
          <rPr>
            <sz val="9"/>
            <color indexed="81"/>
            <rFont val="ＭＳ Ｐゴシック"/>
            <family val="3"/>
            <charset val="128"/>
          </rPr>
          <t xml:space="preserve">
内2件はGMOS-NorS</t>
        </r>
      </text>
    </comment>
    <comment ref="H82" authorId="1">
      <text>
        <r>
          <rPr>
            <b/>
            <sz val="9"/>
            <color indexed="81"/>
            <rFont val="ＭＳ Ｐゴシック"/>
            <family val="3"/>
            <charset val="128"/>
          </rPr>
          <t>cyoshida:</t>
        </r>
        <r>
          <rPr>
            <sz val="9"/>
            <color indexed="81"/>
            <rFont val="ＭＳ Ｐゴシック"/>
            <family val="3"/>
            <charset val="128"/>
          </rPr>
          <t xml:space="preserve">
内　LGS　1件3夜</t>
        </r>
      </text>
    </comment>
    <comment ref="M87" authorId="0">
      <text>
        <r>
          <rPr>
            <b/>
            <sz val="9"/>
            <color indexed="81"/>
            <rFont val="ＭＳ Ｐゴシック"/>
            <family val="3"/>
            <charset val="128"/>
          </rPr>
          <t>chie:</t>
        </r>
        <r>
          <rPr>
            <sz val="9"/>
            <color indexed="81"/>
            <rFont val="ＭＳ Ｐゴシック"/>
            <family val="3"/>
            <charset val="128"/>
          </rPr>
          <t xml:space="preserve">
TEXES</t>
        </r>
      </text>
    </comment>
    <comment ref="C88" authorId="0">
      <text>
        <r>
          <rPr>
            <b/>
            <sz val="9"/>
            <color indexed="81"/>
            <rFont val="ＭＳ Ｐゴシック"/>
            <family val="3"/>
            <charset val="128"/>
          </rPr>
          <t>chie:</t>
        </r>
        <r>
          <rPr>
            <sz val="9"/>
            <color indexed="81"/>
            <rFont val="ＭＳ Ｐゴシック"/>
            <family val="3"/>
            <charset val="128"/>
          </rPr>
          <t xml:space="preserve">
内2.5夜はGMOS-NorS</t>
        </r>
      </text>
    </comment>
    <comment ref="C89" authorId="0">
      <text>
        <r>
          <rPr>
            <b/>
            <sz val="9"/>
            <color indexed="81"/>
            <rFont val="ＭＳ Ｐゴシック"/>
            <family val="3"/>
            <charset val="128"/>
          </rPr>
          <t>chie:</t>
        </r>
        <r>
          <rPr>
            <sz val="9"/>
            <color indexed="81"/>
            <rFont val="ＭＳ Ｐゴシック"/>
            <family val="3"/>
            <charset val="128"/>
          </rPr>
          <t xml:space="preserve">
内1.4夜はGMOS-NorS</t>
        </r>
      </text>
    </comment>
    <comment ref="O213" authorId="0">
      <text>
        <r>
          <rPr>
            <b/>
            <sz val="9"/>
            <color indexed="81"/>
            <rFont val="ＭＳ Ｐゴシック"/>
            <family val="3"/>
            <charset val="128"/>
          </rPr>
          <t>chie:</t>
        </r>
        <r>
          <rPr>
            <sz val="9"/>
            <color indexed="81"/>
            <rFont val="ＭＳ Ｐゴシック"/>
            <family val="3"/>
            <charset val="128"/>
          </rPr>
          <t xml:space="preserve">
2011/7/2の事故のためFMOSで実施
</t>
        </r>
      </text>
    </comment>
    <comment ref="E222" authorId="0">
      <text>
        <r>
          <rPr>
            <b/>
            <sz val="9"/>
            <color indexed="81"/>
            <rFont val="ＭＳ Ｐゴシック"/>
            <family val="3"/>
            <charset val="128"/>
          </rPr>
          <t>chie:</t>
        </r>
        <r>
          <rPr>
            <sz val="9"/>
            <color indexed="81"/>
            <rFont val="ＭＳ Ｐゴシック"/>
            <family val="3"/>
            <charset val="128"/>
          </rPr>
          <t xml:space="preserve">
内1件はFOCAS&amp;IRCS提案</t>
        </r>
      </text>
    </comment>
    <comment ref="F222" authorId="0">
      <text>
        <r>
          <rPr>
            <b/>
            <sz val="9"/>
            <color indexed="81"/>
            <rFont val="ＭＳ Ｐゴシック"/>
            <family val="3"/>
            <charset val="128"/>
          </rPr>
          <t>chie:</t>
        </r>
        <r>
          <rPr>
            <sz val="9"/>
            <color indexed="81"/>
            <rFont val="ＭＳ Ｐゴシック"/>
            <family val="3"/>
            <charset val="128"/>
          </rPr>
          <t xml:space="preserve">
FOCAS&amp;IRCS提案</t>
        </r>
      </text>
    </comment>
    <comment ref="Q222" authorId="0">
      <text>
        <r>
          <rPr>
            <b/>
            <sz val="9"/>
            <color indexed="81"/>
            <rFont val="ＭＳ Ｐゴシック"/>
            <family val="3"/>
            <charset val="128"/>
          </rPr>
          <t>chie:</t>
        </r>
        <r>
          <rPr>
            <sz val="9"/>
            <color indexed="81"/>
            <rFont val="ＭＳ Ｐゴシック"/>
            <family val="3"/>
            <charset val="128"/>
          </rPr>
          <t xml:space="preserve">
FOCAS&amp;IRCSで3夜の提案の夜数を推測で記入</t>
        </r>
      </text>
    </comment>
    <comment ref="R222" authorId="0">
      <text>
        <r>
          <rPr>
            <b/>
            <sz val="9"/>
            <color indexed="81"/>
            <rFont val="ＭＳ Ｐゴシック"/>
            <family val="3"/>
            <charset val="128"/>
          </rPr>
          <t>chie:</t>
        </r>
        <r>
          <rPr>
            <sz val="9"/>
            <color indexed="81"/>
            <rFont val="ＭＳ Ｐゴシック"/>
            <family val="3"/>
            <charset val="128"/>
          </rPr>
          <t xml:space="preserve">
FOCAS&amp;IRCSで3夜</t>
        </r>
      </text>
    </comment>
    <comment ref="E224" authorId="0">
      <text>
        <r>
          <rPr>
            <b/>
            <sz val="9"/>
            <color indexed="81"/>
            <rFont val="ＭＳ Ｐゴシック"/>
            <family val="3"/>
            <charset val="128"/>
          </rPr>
          <t>chie:</t>
        </r>
        <r>
          <rPr>
            <sz val="9"/>
            <color indexed="81"/>
            <rFont val="ＭＳ Ｐゴシック"/>
            <family val="3"/>
            <charset val="128"/>
          </rPr>
          <t xml:space="preserve">
内1件はLGSAO使用
IRCS+RAVEN 1件は含まず</t>
        </r>
      </text>
    </comment>
    <comment ref="K224" authorId="0">
      <text>
        <r>
          <rPr>
            <b/>
            <sz val="9"/>
            <color indexed="81"/>
            <rFont val="ＭＳ Ｐゴシック"/>
            <family val="3"/>
            <charset val="128"/>
          </rPr>
          <t>chie:</t>
        </r>
        <r>
          <rPr>
            <sz val="9"/>
            <color indexed="81"/>
            <rFont val="ＭＳ Ｐゴシック"/>
            <family val="3"/>
            <charset val="128"/>
          </rPr>
          <t xml:space="preserve">
HiCIAO+SCExAO 2
IRCS+RAVEN  1</t>
        </r>
      </text>
    </comment>
    <comment ref="Q224" authorId="0">
      <text>
        <r>
          <rPr>
            <b/>
            <sz val="9"/>
            <color indexed="81"/>
            <rFont val="ＭＳ Ｐゴシック"/>
            <family val="3"/>
            <charset val="128"/>
          </rPr>
          <t>chie:</t>
        </r>
        <r>
          <rPr>
            <sz val="9"/>
            <color indexed="81"/>
            <rFont val="ＭＳ Ｐゴシック"/>
            <family val="3"/>
            <charset val="128"/>
          </rPr>
          <t xml:space="preserve">
内1夜はLGSAO使用
IRCS+RAVEN 2.4夜は含めず</t>
        </r>
      </text>
    </comment>
    <comment ref="W224" authorId="0">
      <text>
        <r>
          <rPr>
            <b/>
            <sz val="9"/>
            <color indexed="81"/>
            <rFont val="ＭＳ Ｐゴシック"/>
            <family val="3"/>
            <charset val="128"/>
          </rPr>
          <t>chie:</t>
        </r>
        <r>
          <rPr>
            <sz val="9"/>
            <color indexed="81"/>
            <rFont val="ＭＳ Ｐゴシック"/>
            <family val="3"/>
            <charset val="128"/>
          </rPr>
          <t xml:space="preserve">
HiCIAO+SCExAO 2,
IRCS+RAVEN 2.4</t>
        </r>
      </text>
    </comment>
    <comment ref="D241" authorId="0">
      <text>
        <r>
          <rPr>
            <b/>
            <sz val="9"/>
            <color indexed="81"/>
            <rFont val="ＭＳ Ｐゴシック"/>
            <family val="3"/>
            <charset val="128"/>
          </rPr>
          <t>chie:</t>
        </r>
        <r>
          <rPr>
            <sz val="9"/>
            <color indexed="81"/>
            <rFont val="ＭＳ Ｐゴシック"/>
            <family val="3"/>
            <charset val="128"/>
          </rPr>
          <t xml:space="preserve">
FOCAS&amp;IRCSで3夜の提案の夜数を推測で記入</t>
        </r>
      </text>
    </comment>
    <comment ref="E241" authorId="0">
      <text>
        <r>
          <rPr>
            <b/>
            <sz val="9"/>
            <color indexed="81"/>
            <rFont val="ＭＳ Ｐゴシック"/>
            <family val="3"/>
            <charset val="128"/>
          </rPr>
          <t>chie:</t>
        </r>
        <r>
          <rPr>
            <sz val="9"/>
            <color indexed="81"/>
            <rFont val="ＭＳ Ｐゴシック"/>
            <family val="3"/>
            <charset val="128"/>
          </rPr>
          <t xml:space="preserve">
FOCAS&amp;IRCSで3夜</t>
        </r>
      </text>
    </comment>
    <comment ref="B253" authorId="0">
      <text>
        <r>
          <rPr>
            <b/>
            <sz val="9"/>
            <color indexed="81"/>
            <rFont val="ＭＳ Ｐゴシック"/>
            <family val="3"/>
            <charset val="128"/>
          </rPr>
          <t>chie:</t>
        </r>
        <r>
          <rPr>
            <sz val="9"/>
            <color indexed="81"/>
            <rFont val="ＭＳ Ｐゴシック"/>
            <family val="3"/>
            <charset val="128"/>
          </rPr>
          <t xml:space="preserve">
2011/7/2の事故のためFMOSで実施
</t>
        </r>
      </text>
    </comment>
  </commentList>
</comments>
</file>

<file path=xl/comments11.xml><?xml version="1.0" encoding="utf-8"?>
<comments xmlns="http://schemas.openxmlformats.org/spreadsheetml/2006/main">
  <authors>
    <author>cyoshida</author>
  </authors>
  <commentList>
    <comment ref="E201" authorId="0">
      <text>
        <r>
          <rPr>
            <b/>
            <sz val="9"/>
            <color indexed="81"/>
            <rFont val="ＭＳ Ｐゴシック"/>
            <family val="3"/>
            <charset val="128"/>
          </rPr>
          <t>cyoshida:</t>
        </r>
        <r>
          <rPr>
            <sz val="9"/>
            <color indexed="81"/>
            <rFont val="ＭＳ Ｐゴシック"/>
            <family val="3"/>
            <charset val="128"/>
          </rPr>
          <t xml:space="preserve">
komiyama et al.の
3夜ー＞4夜の変更を
反映（08.8.4）</t>
        </r>
      </text>
    </comment>
  </commentList>
</comments>
</file>

<file path=xl/comments12.xml><?xml version="1.0" encoding="utf-8"?>
<comments xmlns="http://schemas.openxmlformats.org/spreadsheetml/2006/main">
  <authors>
    <author>cyoshida</author>
    <author>chie</author>
  </authors>
  <commentList>
    <comment ref="K14" authorId="0">
      <text>
        <r>
          <rPr>
            <b/>
            <sz val="10"/>
            <color indexed="81"/>
            <rFont val="ＭＳ Ｐゴシック"/>
            <family val="3"/>
            <charset val="128"/>
          </rPr>
          <t>cyoshida:</t>
        </r>
        <r>
          <rPr>
            <sz val="10"/>
            <color indexed="81"/>
            <rFont val="ＭＳ Ｐゴシック"/>
            <family val="3"/>
            <charset val="128"/>
          </rPr>
          <t xml:space="preserve">
2007.7.5司計に増やして報告済み</t>
        </r>
      </text>
    </comment>
    <comment ref="H29" authorId="1">
      <text>
        <r>
          <rPr>
            <b/>
            <sz val="9"/>
            <color indexed="81"/>
            <rFont val="ＭＳ Ｐゴシック"/>
            <family val="3"/>
            <charset val="128"/>
          </rPr>
          <t>chie:</t>
        </r>
        <r>
          <rPr>
            <sz val="9"/>
            <color indexed="81"/>
            <rFont val="ＭＳ Ｐゴシック"/>
            <family val="3"/>
            <charset val="128"/>
          </rPr>
          <t xml:space="preserve">
異動前で無所属　1</t>
        </r>
      </text>
    </comment>
  </commentList>
</comments>
</file>

<file path=xl/comments13.xml><?xml version="1.0" encoding="utf-8"?>
<comments xmlns="http://schemas.openxmlformats.org/spreadsheetml/2006/main">
  <authors>
    <author>chie</author>
  </authors>
  <commentList>
    <comment ref="D24" authorId="0">
      <text>
        <r>
          <rPr>
            <b/>
            <sz val="9"/>
            <color indexed="81"/>
            <rFont val="ＭＳ Ｐゴシック"/>
            <family val="3"/>
            <charset val="128"/>
          </rPr>
          <t>chie:</t>
        </r>
        <r>
          <rPr>
            <sz val="9"/>
            <color indexed="81"/>
            <rFont val="ＭＳ Ｐゴシック"/>
            <family val="3"/>
            <charset val="128"/>
          </rPr>
          <t xml:space="preserve">
学部生2を含む</t>
        </r>
      </text>
    </comment>
    <comment ref="D32" authorId="0">
      <text>
        <r>
          <rPr>
            <b/>
            <sz val="9"/>
            <color indexed="81"/>
            <rFont val="ＭＳ Ｐゴシック"/>
            <family val="3"/>
            <charset val="128"/>
          </rPr>
          <t>chie:</t>
        </r>
        <r>
          <rPr>
            <sz val="9"/>
            <color indexed="81"/>
            <rFont val="ＭＳ Ｐゴシック"/>
            <family val="3"/>
            <charset val="128"/>
          </rPr>
          <t xml:space="preserve">
応募時点で院生だが
採択会議時点で卒業した2名を含む</t>
        </r>
      </text>
    </comment>
    <comment ref="E32" authorId="0">
      <text>
        <r>
          <rPr>
            <b/>
            <sz val="9"/>
            <color indexed="81"/>
            <rFont val="ＭＳ Ｐゴシック"/>
            <family val="3"/>
            <charset val="128"/>
          </rPr>
          <t>chie:</t>
        </r>
        <r>
          <rPr>
            <sz val="9"/>
            <color indexed="81"/>
            <rFont val="ＭＳ Ｐゴシック"/>
            <family val="3"/>
            <charset val="128"/>
          </rPr>
          <t xml:space="preserve">
採択時卒業している１名を含む</t>
        </r>
      </text>
    </comment>
  </commentList>
</comments>
</file>

<file path=xl/comments14.xml><?xml version="1.0" encoding="utf-8"?>
<comments xmlns="http://schemas.openxmlformats.org/spreadsheetml/2006/main">
  <authors>
    <author>chie</author>
  </authors>
  <commentList>
    <comment ref="D25" authorId="0">
      <text>
        <r>
          <rPr>
            <b/>
            <sz val="9"/>
            <color indexed="81"/>
            <rFont val="ＭＳ Ｐゴシック"/>
            <family val="3"/>
            <charset val="128"/>
          </rPr>
          <t>chie:</t>
        </r>
        <r>
          <rPr>
            <sz val="9"/>
            <color indexed="81"/>
            <rFont val="ＭＳ Ｐゴシック"/>
            <family val="3"/>
            <charset val="128"/>
          </rPr>
          <t xml:space="preserve">
2013.5.1　8-&gt;9に訂正</t>
        </r>
      </text>
    </comment>
    <comment ref="D26" authorId="0">
      <text>
        <r>
          <rPr>
            <b/>
            <sz val="9"/>
            <color indexed="81"/>
            <rFont val="ＭＳ Ｐゴシック"/>
            <family val="3"/>
            <charset val="128"/>
          </rPr>
          <t>chie:</t>
        </r>
        <r>
          <rPr>
            <sz val="9"/>
            <color indexed="81"/>
            <rFont val="ＭＳ Ｐゴシック"/>
            <family val="3"/>
            <charset val="128"/>
          </rPr>
          <t xml:space="preserve">
2013.5.1　25－&gt;27に訂正
</t>
        </r>
      </text>
    </comment>
  </commentList>
</comments>
</file>

<file path=xl/comments15.xml><?xml version="1.0" encoding="utf-8"?>
<comments xmlns="http://schemas.openxmlformats.org/spreadsheetml/2006/main">
  <authors>
    <author>cyoshida</author>
    <author>chie</author>
  </authors>
  <commentList>
    <comment ref="A125" authorId="0">
      <text>
        <r>
          <rPr>
            <b/>
            <sz val="9"/>
            <color indexed="81"/>
            <rFont val="ＭＳ Ｐゴシック"/>
            <family val="3"/>
            <charset val="128"/>
          </rPr>
          <t>cyoshida:</t>
        </r>
        <r>
          <rPr>
            <sz val="9"/>
            <color indexed="81"/>
            <rFont val="ＭＳ Ｐゴシック"/>
            <family val="3"/>
            <charset val="128"/>
          </rPr>
          <t xml:space="preserve">
Universities Space Research Association</t>
        </r>
      </text>
    </comment>
    <comment ref="B125" authorId="0">
      <text>
        <r>
          <rPr>
            <b/>
            <sz val="9"/>
            <color indexed="81"/>
            <rFont val="ＭＳ Ｐゴシック"/>
            <family val="3"/>
            <charset val="128"/>
          </rPr>
          <t>cyoshida:</t>
        </r>
        <r>
          <rPr>
            <sz val="9"/>
            <color indexed="81"/>
            <rFont val="ＭＳ Ｐゴシック"/>
            <family val="3"/>
            <charset val="128"/>
          </rPr>
          <t xml:space="preserve">
Universities Space Research Association</t>
        </r>
      </text>
    </comment>
    <comment ref="B127" authorId="0">
      <text>
        <r>
          <rPr>
            <b/>
            <sz val="9"/>
            <color indexed="81"/>
            <rFont val="ＭＳ Ｐゴシック"/>
            <family val="3"/>
            <charset val="128"/>
          </rPr>
          <t>cyoshida:</t>
        </r>
        <r>
          <rPr>
            <sz val="9"/>
            <color indexed="81"/>
            <rFont val="ＭＳ Ｐゴシック"/>
            <family val="3"/>
            <charset val="128"/>
          </rPr>
          <t xml:space="preserve">
Harvard-Smithsonian Center for AstrophysicsのFred Lawrence Shipple Observatory</t>
        </r>
      </text>
    </comment>
    <comment ref="B231" authorId="1">
      <text>
        <r>
          <rPr>
            <b/>
            <sz val="9"/>
            <color indexed="81"/>
            <rFont val="ＭＳ Ｐゴシック"/>
            <family val="3"/>
            <charset val="128"/>
          </rPr>
          <t>chie:</t>
        </r>
        <r>
          <rPr>
            <sz val="9"/>
            <color indexed="81"/>
            <rFont val="ＭＳ Ｐゴシック"/>
            <family val="3"/>
            <charset val="128"/>
          </rPr>
          <t xml:space="preserve">
Inter-University Centre for Astronomy and Astrophysics</t>
        </r>
      </text>
    </comment>
    <comment ref="B240" authorId="1">
      <text>
        <r>
          <rPr>
            <b/>
            <sz val="9"/>
            <color indexed="81"/>
            <rFont val="ＭＳ Ｐゴシック"/>
            <family val="3"/>
            <charset val="128"/>
          </rPr>
          <t>chie:</t>
        </r>
        <r>
          <rPr>
            <sz val="9"/>
            <color indexed="81"/>
            <rFont val="ＭＳ Ｐゴシック"/>
            <family val="3"/>
            <charset val="128"/>
          </rPr>
          <t xml:space="preserve">
Netherlands Foundation Research in Astronomy</t>
        </r>
      </text>
    </comment>
    <comment ref="B241" authorId="1">
      <text>
        <r>
          <rPr>
            <b/>
            <sz val="9"/>
            <color indexed="81"/>
            <rFont val="ＭＳ Ｐゴシック"/>
            <family val="3"/>
            <charset val="128"/>
          </rPr>
          <t>chie:</t>
        </r>
        <r>
          <rPr>
            <sz val="9"/>
            <color indexed="81"/>
            <rFont val="ＭＳ Ｐゴシック"/>
            <family val="3"/>
            <charset val="128"/>
          </rPr>
          <t xml:space="preserve">
Space Research Organization of the Netherlands</t>
        </r>
      </text>
    </comment>
    <comment ref="B245" authorId="0">
      <text>
        <r>
          <rPr>
            <b/>
            <sz val="9"/>
            <color indexed="81"/>
            <rFont val="ＭＳ Ｐゴシック"/>
            <family val="3"/>
            <charset val="128"/>
          </rPr>
          <t>cyoshida:</t>
        </r>
        <r>
          <rPr>
            <sz val="9"/>
            <color indexed="81"/>
            <rFont val="ＭＳ Ｐゴシック"/>
            <family val="3"/>
            <charset val="128"/>
          </rPr>
          <t xml:space="preserve">
Canadaian Astronomy Data Centre</t>
        </r>
      </text>
    </comment>
    <comment ref="B254" authorId="1">
      <text>
        <r>
          <rPr>
            <b/>
            <sz val="9"/>
            <color indexed="81"/>
            <rFont val="ＭＳ Ｐゴシック"/>
            <family val="3"/>
            <charset val="128"/>
          </rPr>
          <t>chie:</t>
        </r>
        <r>
          <rPr>
            <sz val="9"/>
            <color indexed="81"/>
            <rFont val="ＭＳ Ｐゴシック"/>
            <family val="3"/>
            <charset val="128"/>
          </rPr>
          <t xml:space="preserve">
Korea Astronomy and Space Science Institute
旧Korea Astronomical Obs.
</t>
        </r>
      </text>
    </comment>
    <comment ref="B255" authorId="1">
      <text>
        <r>
          <rPr>
            <b/>
            <sz val="9"/>
            <color indexed="81"/>
            <rFont val="ＭＳ Ｐゴシック"/>
            <family val="3"/>
            <charset val="128"/>
          </rPr>
          <t>chie:</t>
        </r>
        <r>
          <rPr>
            <sz val="9"/>
            <color indexed="81"/>
            <rFont val="ＭＳ Ｐゴシック"/>
            <family val="3"/>
            <charset val="128"/>
          </rPr>
          <t xml:space="preserve">
Korea Institute for Advanced Study</t>
        </r>
      </text>
    </comment>
    <comment ref="B271" authorId="1">
      <text>
        <r>
          <rPr>
            <b/>
            <sz val="9"/>
            <color indexed="81"/>
            <rFont val="ＭＳ Ｐゴシック"/>
            <family val="3"/>
            <charset val="128"/>
          </rPr>
          <t>chie:</t>
        </r>
        <r>
          <rPr>
            <sz val="9"/>
            <color indexed="81"/>
            <rFont val="ＭＳ Ｐゴシック"/>
            <family val="3"/>
            <charset val="128"/>
          </rPr>
          <t xml:space="preserve">
Laboratorio de Astrofisica Espacial y Fisica Fundamental</t>
        </r>
      </text>
    </comment>
    <comment ref="B272" authorId="1">
      <text>
        <r>
          <rPr>
            <b/>
            <sz val="9"/>
            <color indexed="81"/>
            <rFont val="ＭＳ Ｐゴシック"/>
            <family val="3"/>
            <charset val="128"/>
          </rPr>
          <t>chie:</t>
        </r>
        <r>
          <rPr>
            <sz val="9"/>
            <color indexed="81"/>
            <rFont val="ＭＳ Ｐゴシック"/>
            <family val="3"/>
            <charset val="128"/>
          </rPr>
          <t xml:space="preserve">
Insituto de Astrofisica de Andalucia</t>
        </r>
      </text>
    </comment>
    <comment ref="B273" authorId="1">
      <text>
        <r>
          <rPr>
            <b/>
            <sz val="9"/>
            <color indexed="81"/>
            <rFont val="ＭＳ Ｐゴシック"/>
            <family val="3"/>
            <charset val="128"/>
          </rPr>
          <t>chie:</t>
        </r>
        <r>
          <rPr>
            <sz val="9"/>
            <color indexed="81"/>
            <rFont val="ＭＳ Ｐゴシック"/>
            <family val="3"/>
            <charset val="128"/>
          </rPr>
          <t xml:space="preserve">
Instituto de Astrofisica de Canarias</t>
        </r>
      </text>
    </comment>
    <comment ref="B316" authorId="1">
      <text>
        <r>
          <rPr>
            <b/>
            <sz val="9"/>
            <color indexed="81"/>
            <rFont val="ＭＳ Ｐゴシック"/>
            <family val="3"/>
            <charset val="128"/>
          </rPr>
          <t>chie:</t>
        </r>
        <r>
          <rPr>
            <sz val="9"/>
            <color indexed="81"/>
            <rFont val="ＭＳ Ｐゴシック"/>
            <family val="3"/>
            <charset val="128"/>
          </rPr>
          <t xml:space="preserve">
Laboratoire Astrophyque Toulouse Tarbes  </t>
        </r>
      </text>
    </comment>
    <comment ref="B317" authorId="0">
      <text>
        <r>
          <rPr>
            <b/>
            <sz val="9"/>
            <color indexed="81"/>
            <rFont val="ＭＳ Ｐゴシック"/>
            <family val="3"/>
            <charset val="128"/>
          </rPr>
          <t>cyoshida:</t>
        </r>
        <r>
          <rPr>
            <sz val="9"/>
            <color indexed="81"/>
            <rFont val="ＭＳ Ｐゴシック"/>
            <family val="3"/>
            <charset val="128"/>
          </rPr>
          <t xml:space="preserve">
Laboratoire de Physique Nucléaire et de Hautes Energies </t>
        </r>
      </text>
    </comment>
    <comment ref="B335" authorId="1">
      <text>
        <r>
          <rPr>
            <b/>
            <sz val="9"/>
            <color indexed="81"/>
            <rFont val="ＭＳ Ｐゴシック"/>
            <family val="3"/>
            <charset val="128"/>
          </rPr>
          <t>chie:</t>
        </r>
        <r>
          <rPr>
            <sz val="9"/>
            <color indexed="81"/>
            <rFont val="ＭＳ Ｐゴシック"/>
            <family val="3"/>
            <charset val="128"/>
          </rPr>
          <t xml:space="preserve">
Institute for Theoretical and Experimental Physics</t>
        </r>
      </text>
    </comment>
    <comment ref="B336" authorId="1">
      <text>
        <r>
          <rPr>
            <b/>
            <sz val="9"/>
            <color indexed="81"/>
            <rFont val="ＭＳ Ｐゴシック"/>
            <family val="3"/>
            <charset val="128"/>
          </rPr>
          <t>chie:</t>
        </r>
        <r>
          <rPr>
            <sz val="9"/>
            <color indexed="81"/>
            <rFont val="ＭＳ Ｐゴシック"/>
            <family val="3"/>
            <charset val="128"/>
          </rPr>
          <t xml:space="preserve">
Specail Astrophysical Obs.</t>
        </r>
      </text>
    </comment>
    <comment ref="B338" authorId="1">
      <text>
        <r>
          <rPr>
            <b/>
            <sz val="9"/>
            <color indexed="81"/>
            <rFont val="ＭＳ Ｐゴシック"/>
            <family val="3"/>
            <charset val="128"/>
          </rPr>
          <t>chie:</t>
        </r>
        <r>
          <rPr>
            <sz val="9"/>
            <color indexed="81"/>
            <rFont val="ＭＳ Ｐゴシック"/>
            <family val="3"/>
            <charset val="128"/>
          </rPr>
          <t xml:space="preserve">
Europian Organization for Nulclear Research</t>
        </r>
      </text>
    </comment>
    <comment ref="B339" authorId="1">
      <text>
        <r>
          <rPr>
            <b/>
            <sz val="9"/>
            <color indexed="81"/>
            <rFont val="ＭＳ Ｐゴシック"/>
            <family val="3"/>
            <charset val="128"/>
          </rPr>
          <t>chie:</t>
        </r>
        <r>
          <rPr>
            <sz val="9"/>
            <color indexed="81"/>
            <rFont val="ＭＳ Ｐゴシック"/>
            <family val="3"/>
            <charset val="128"/>
          </rPr>
          <t xml:space="preserve">
Canada France Hawaii Telescope</t>
        </r>
      </text>
    </comment>
  </commentList>
</comments>
</file>

<file path=xl/comments16.xml><?xml version="1.0" encoding="utf-8"?>
<comments xmlns="http://schemas.openxmlformats.org/spreadsheetml/2006/main">
  <authors>
    <author>cyoshida</author>
  </authors>
  <commentList>
    <comment ref="A120" authorId="0">
      <text>
        <r>
          <rPr>
            <b/>
            <sz val="9"/>
            <color indexed="81"/>
            <rFont val="ＭＳ Ｐゴシック"/>
            <family val="3"/>
            <charset val="128"/>
          </rPr>
          <t>cyoshida:</t>
        </r>
        <r>
          <rPr>
            <sz val="9"/>
            <color indexed="81"/>
            <rFont val="ＭＳ Ｐゴシック"/>
            <family val="3"/>
            <charset val="128"/>
          </rPr>
          <t xml:space="preserve">
Universities Space Research Association</t>
        </r>
      </text>
    </comment>
    <comment ref="A122" authorId="0">
      <text>
        <r>
          <rPr>
            <b/>
            <sz val="9"/>
            <color indexed="81"/>
            <rFont val="ＭＳ Ｐゴシック"/>
            <family val="3"/>
            <charset val="128"/>
          </rPr>
          <t>cyoshida:</t>
        </r>
        <r>
          <rPr>
            <sz val="9"/>
            <color indexed="81"/>
            <rFont val="ＭＳ Ｐゴシック"/>
            <family val="3"/>
            <charset val="128"/>
          </rPr>
          <t xml:space="preserve">
Harvard-Smithsonian Center for AstrophysicsのFred Lawrence Shipple Observatory</t>
        </r>
      </text>
    </comment>
    <comment ref="A239" authorId="0">
      <text>
        <r>
          <rPr>
            <b/>
            <sz val="9"/>
            <color indexed="81"/>
            <rFont val="ＭＳ Ｐゴシック"/>
            <family val="3"/>
            <charset val="128"/>
          </rPr>
          <t>cyoshida:</t>
        </r>
        <r>
          <rPr>
            <sz val="9"/>
            <color indexed="81"/>
            <rFont val="ＭＳ Ｐゴシック"/>
            <family val="3"/>
            <charset val="128"/>
          </rPr>
          <t xml:space="preserve">
Canadaian Astronomy Data Centre</t>
        </r>
      </text>
    </comment>
    <comment ref="A308" authorId="0">
      <text>
        <r>
          <rPr>
            <b/>
            <sz val="9"/>
            <color indexed="81"/>
            <rFont val="ＭＳ Ｐゴシック"/>
            <family val="3"/>
            <charset val="128"/>
          </rPr>
          <t>cyoshida:</t>
        </r>
        <r>
          <rPr>
            <sz val="9"/>
            <color indexed="81"/>
            <rFont val="ＭＳ Ｐゴシック"/>
            <family val="3"/>
            <charset val="128"/>
          </rPr>
          <t xml:space="preserve">
Laboratoire de Physique Nucléaire et de Hautes Energies </t>
        </r>
      </text>
    </comment>
  </commentList>
</comments>
</file>

<file path=xl/comments17.xml><?xml version="1.0" encoding="utf-8"?>
<comments xmlns="http://schemas.openxmlformats.org/spreadsheetml/2006/main">
  <authors>
    <author>cyoshida</author>
    <author>chie</author>
  </authors>
  <commentList>
    <comment ref="A122" authorId="0">
      <text>
        <r>
          <rPr>
            <b/>
            <sz val="9"/>
            <color indexed="81"/>
            <rFont val="ＭＳ Ｐゴシック"/>
            <family val="3"/>
            <charset val="128"/>
          </rPr>
          <t>cyoshida:</t>
        </r>
        <r>
          <rPr>
            <sz val="9"/>
            <color indexed="81"/>
            <rFont val="ＭＳ Ｐゴシック"/>
            <family val="3"/>
            <charset val="128"/>
          </rPr>
          <t xml:space="preserve">
Universities Space Research Association</t>
        </r>
      </text>
    </comment>
    <comment ref="A124" authorId="0">
      <text>
        <r>
          <rPr>
            <b/>
            <sz val="9"/>
            <color indexed="81"/>
            <rFont val="ＭＳ Ｐゴシック"/>
            <family val="3"/>
            <charset val="128"/>
          </rPr>
          <t>cyoshida:</t>
        </r>
        <r>
          <rPr>
            <sz val="9"/>
            <color indexed="81"/>
            <rFont val="ＭＳ Ｐゴシック"/>
            <family val="3"/>
            <charset val="128"/>
          </rPr>
          <t xml:space="preserve">
Harvard-Smithsonian Center for AstrophysicsのFred Lawrence Shipple Observatory</t>
        </r>
      </text>
    </comment>
    <comment ref="A252" authorId="0">
      <text>
        <r>
          <rPr>
            <b/>
            <sz val="9"/>
            <color indexed="81"/>
            <rFont val="ＭＳ Ｐゴシック"/>
            <family val="3"/>
            <charset val="128"/>
          </rPr>
          <t>cyoshida:</t>
        </r>
        <r>
          <rPr>
            <sz val="9"/>
            <color indexed="81"/>
            <rFont val="ＭＳ Ｐゴシック"/>
            <family val="3"/>
            <charset val="128"/>
          </rPr>
          <t xml:space="preserve">
Canadaian Astronomy Data Centre</t>
        </r>
      </text>
    </comment>
    <comment ref="A257" authorId="0">
      <text>
        <r>
          <rPr>
            <b/>
            <sz val="9"/>
            <color indexed="81"/>
            <rFont val="ＭＳ Ｐゴシック"/>
            <family val="3"/>
            <charset val="128"/>
          </rPr>
          <t>cyoshida:</t>
        </r>
        <r>
          <rPr>
            <sz val="9"/>
            <color indexed="81"/>
            <rFont val="ＭＳ Ｐゴシック"/>
            <family val="3"/>
            <charset val="128"/>
          </rPr>
          <t xml:space="preserve">
CIATもこれにカウント</t>
        </r>
      </text>
    </comment>
    <comment ref="A263" authorId="0">
      <text>
        <r>
          <rPr>
            <b/>
            <sz val="9"/>
            <color indexed="81"/>
            <rFont val="ＭＳ Ｐゴシック"/>
            <family val="3"/>
            <charset val="128"/>
          </rPr>
          <t>cyoshida:</t>
        </r>
        <r>
          <rPr>
            <sz val="9"/>
            <color indexed="81"/>
            <rFont val="ＭＳ Ｐゴシック"/>
            <family val="3"/>
            <charset val="128"/>
          </rPr>
          <t xml:space="preserve">
Korea Institute for Advanced Study</t>
        </r>
      </text>
    </comment>
    <comment ref="A278" authorId="0">
      <text>
        <r>
          <rPr>
            <b/>
            <sz val="9"/>
            <color indexed="81"/>
            <rFont val="ＭＳ Ｐゴシック"/>
            <family val="3"/>
            <charset val="128"/>
          </rPr>
          <t>cyoshida:</t>
        </r>
        <r>
          <rPr>
            <sz val="9"/>
            <color indexed="81"/>
            <rFont val="ＭＳ Ｐゴシック"/>
            <family val="3"/>
            <charset val="128"/>
          </rPr>
          <t xml:space="preserve">
Isaac Newton group of Telescopes</t>
        </r>
      </text>
    </comment>
    <comment ref="A327" authorId="1">
      <text>
        <r>
          <rPr>
            <b/>
            <sz val="9"/>
            <color indexed="81"/>
            <rFont val="ＭＳ Ｐゴシック"/>
            <family val="3"/>
            <charset val="128"/>
          </rPr>
          <t>chie:</t>
        </r>
        <r>
          <rPr>
            <sz val="9"/>
            <color indexed="81"/>
            <rFont val="ＭＳ Ｐゴシック"/>
            <family val="3"/>
            <charset val="128"/>
          </rPr>
          <t xml:space="preserve">
Institut d'Astrophysique Spatiale</t>
        </r>
      </text>
    </comment>
    <comment ref="A328" authorId="1">
      <text>
        <r>
          <rPr>
            <b/>
            <sz val="9"/>
            <color indexed="81"/>
            <rFont val="ＭＳ Ｐゴシック"/>
            <family val="3"/>
            <charset val="128"/>
          </rPr>
          <t>chie:</t>
        </r>
        <r>
          <rPr>
            <sz val="9"/>
            <color indexed="81"/>
            <rFont val="ＭＳ Ｐゴシック"/>
            <family val="3"/>
            <charset val="128"/>
          </rPr>
          <t xml:space="preserve">
Laboratoire d’Astrophysique de Marseille </t>
        </r>
      </text>
    </comment>
    <comment ref="A330" authorId="0">
      <text>
        <r>
          <rPr>
            <b/>
            <sz val="9"/>
            <color indexed="81"/>
            <rFont val="ＭＳ Ｐゴシック"/>
            <family val="3"/>
            <charset val="128"/>
          </rPr>
          <t>cyoshida:</t>
        </r>
        <r>
          <rPr>
            <sz val="9"/>
            <color indexed="81"/>
            <rFont val="ＭＳ Ｐゴシック"/>
            <family val="3"/>
            <charset val="128"/>
          </rPr>
          <t xml:space="preserve">
Laboratoire de Physique Nucléaire et de Hautes Energies </t>
        </r>
      </text>
    </comment>
    <comment ref="A344" authorId="0">
      <text>
        <r>
          <rPr>
            <b/>
            <sz val="9"/>
            <color indexed="81"/>
            <rFont val="ＭＳ Ｐゴシック"/>
            <family val="3"/>
            <charset val="128"/>
          </rPr>
          <t>cyoshida:</t>
        </r>
        <r>
          <rPr>
            <sz val="9"/>
            <color indexed="81"/>
            <rFont val="ＭＳ Ｐゴシック"/>
            <family val="3"/>
            <charset val="128"/>
          </rPr>
          <t xml:space="preserve">
Instituto Nacional de Astrofisica, Optica y Electronica</t>
        </r>
      </text>
    </comment>
    <comment ref="A350" authorId="1">
      <text>
        <r>
          <rPr>
            <b/>
            <sz val="9"/>
            <color indexed="81"/>
            <rFont val="ＭＳ Ｐゴシック"/>
            <family val="3"/>
            <charset val="128"/>
          </rPr>
          <t>chie:</t>
        </r>
        <r>
          <rPr>
            <sz val="9"/>
            <color indexed="81"/>
            <rFont val="ＭＳ Ｐゴシック"/>
            <family val="3"/>
            <charset val="128"/>
          </rPr>
          <t xml:space="preserve">
ミリ波電波天文学研究所</t>
        </r>
      </text>
    </comment>
    <comment ref="A351" authorId="0">
      <text>
        <r>
          <rPr>
            <b/>
            <sz val="9"/>
            <color indexed="81"/>
            <rFont val="ＭＳ Ｐゴシック"/>
            <family val="3"/>
            <charset val="128"/>
          </rPr>
          <t>cyoshida:</t>
        </r>
        <r>
          <rPr>
            <sz val="9"/>
            <color indexed="81"/>
            <rFont val="ＭＳ Ｐゴシック"/>
            <family val="3"/>
            <charset val="128"/>
          </rPr>
          <t xml:space="preserve">
欧州原子核研究機構</t>
        </r>
      </text>
    </comment>
  </commentList>
</comments>
</file>

<file path=xl/comments18.xml><?xml version="1.0" encoding="utf-8"?>
<comments xmlns="http://schemas.openxmlformats.org/spreadsheetml/2006/main">
  <authors>
    <author>cyoshida</author>
  </authors>
  <commentList>
    <comment ref="A122" authorId="0">
      <text>
        <r>
          <rPr>
            <b/>
            <sz val="9"/>
            <color indexed="81"/>
            <rFont val="ＭＳ Ｐゴシック"/>
            <family val="3"/>
            <charset val="128"/>
          </rPr>
          <t>cyoshida:</t>
        </r>
        <r>
          <rPr>
            <sz val="9"/>
            <color indexed="81"/>
            <rFont val="ＭＳ Ｐゴシック"/>
            <family val="3"/>
            <charset val="128"/>
          </rPr>
          <t xml:space="preserve">
Universities Space Research Association</t>
        </r>
      </text>
    </comment>
    <comment ref="A124" authorId="0">
      <text>
        <r>
          <rPr>
            <b/>
            <sz val="9"/>
            <color indexed="81"/>
            <rFont val="ＭＳ Ｐゴシック"/>
            <family val="3"/>
            <charset val="128"/>
          </rPr>
          <t>cyoshida:</t>
        </r>
        <r>
          <rPr>
            <sz val="9"/>
            <color indexed="81"/>
            <rFont val="ＭＳ Ｐゴシック"/>
            <family val="3"/>
            <charset val="128"/>
          </rPr>
          <t xml:space="preserve">
Harvard-Smithsonian Center for AstrophysicsのFred Lawrence Shipple Observatory</t>
        </r>
      </text>
    </comment>
    <comment ref="A241" authorId="0">
      <text>
        <r>
          <rPr>
            <b/>
            <sz val="9"/>
            <color indexed="81"/>
            <rFont val="ＭＳ Ｐゴシック"/>
            <family val="3"/>
            <charset val="128"/>
          </rPr>
          <t>cyoshida:</t>
        </r>
        <r>
          <rPr>
            <sz val="9"/>
            <color indexed="81"/>
            <rFont val="ＭＳ Ｐゴシック"/>
            <family val="3"/>
            <charset val="128"/>
          </rPr>
          <t xml:space="preserve">
Canadaian Astronomy Data Centre</t>
        </r>
      </text>
    </comment>
    <comment ref="A315" authorId="0">
      <text>
        <r>
          <rPr>
            <b/>
            <sz val="9"/>
            <color indexed="81"/>
            <rFont val="ＭＳ Ｐゴシック"/>
            <family val="3"/>
            <charset val="128"/>
          </rPr>
          <t>cyoshida:</t>
        </r>
        <r>
          <rPr>
            <sz val="9"/>
            <color indexed="81"/>
            <rFont val="ＭＳ Ｐゴシック"/>
            <family val="3"/>
            <charset val="128"/>
          </rPr>
          <t xml:space="preserve">
Laboratoire de Physique Nucléaire et de Hautes Energies </t>
        </r>
      </text>
    </comment>
  </commentList>
</comments>
</file>

<file path=xl/comments19.xml><?xml version="1.0" encoding="utf-8"?>
<comments xmlns="http://schemas.openxmlformats.org/spreadsheetml/2006/main">
  <authors>
    <author>chie</author>
  </authors>
  <commentList>
    <comment ref="D68" authorId="0">
      <text>
        <r>
          <rPr>
            <b/>
            <sz val="9"/>
            <color indexed="81"/>
            <rFont val="ＭＳ Ｐゴシック"/>
            <family val="3"/>
            <charset val="128"/>
          </rPr>
          <t>chie:</t>
        </r>
        <r>
          <rPr>
            <sz val="9"/>
            <color indexed="81"/>
            <rFont val="ＭＳ Ｐゴシック"/>
            <family val="3"/>
            <charset val="128"/>
          </rPr>
          <t xml:space="preserve">
289（2013.1.16）</t>
        </r>
      </text>
    </comment>
    <comment ref="D69" authorId="0">
      <text>
        <r>
          <rPr>
            <b/>
            <sz val="9"/>
            <color indexed="81"/>
            <rFont val="ＭＳ Ｐゴシック"/>
            <family val="3"/>
            <charset val="128"/>
          </rPr>
          <t>chie:</t>
        </r>
        <r>
          <rPr>
            <sz val="9"/>
            <color indexed="81"/>
            <rFont val="ＭＳ Ｐゴシック"/>
            <family val="3"/>
            <charset val="128"/>
          </rPr>
          <t xml:space="preserve">
297編（2013.1.16）
</t>
        </r>
      </text>
    </comment>
    <comment ref="C70" authorId="0">
      <text>
        <r>
          <rPr>
            <b/>
            <sz val="9"/>
            <color indexed="81"/>
            <rFont val="ＭＳ Ｐゴシック"/>
            <family val="3"/>
            <charset val="128"/>
          </rPr>
          <t>chie:</t>
        </r>
        <r>
          <rPr>
            <sz val="9"/>
            <color indexed="81"/>
            <rFont val="ＭＳ Ｐゴシック"/>
            <family val="3"/>
            <charset val="128"/>
          </rPr>
          <t xml:space="preserve">
userのpublicationが
166件とのウェブ記載（20130405）</t>
        </r>
      </text>
    </comment>
  </commentList>
</comments>
</file>

<file path=xl/comments2.xml><?xml version="1.0" encoding="utf-8"?>
<comments xmlns="http://schemas.openxmlformats.org/spreadsheetml/2006/main">
  <authors>
    <author>cyoshida</author>
    <author>chie</author>
  </authors>
  <commentList>
    <comment ref="N15" authorId="0">
      <text>
        <r>
          <rPr>
            <sz val="10"/>
            <color indexed="81"/>
            <rFont val="ＭＳ Ｐゴシック"/>
            <family val="3"/>
            <charset val="128"/>
          </rPr>
          <t xml:space="preserve">ToO 1, Kyoto3DII 1
Gemini 6
</t>
        </r>
      </text>
    </comment>
    <comment ref="N16" authorId="0">
      <text>
        <r>
          <rPr>
            <sz val="10"/>
            <color indexed="81"/>
            <rFont val="ＭＳ Ｐゴシック"/>
            <family val="3"/>
            <charset val="128"/>
          </rPr>
          <t xml:space="preserve">HIPWAC 1, ToO 1, GMOS(N) 1
</t>
        </r>
      </text>
    </comment>
    <comment ref="N17" authorId="0">
      <text>
        <r>
          <rPr>
            <b/>
            <sz val="10"/>
            <color indexed="81"/>
            <rFont val="ＭＳ Ｐゴシック"/>
            <family val="3"/>
            <charset val="128"/>
          </rPr>
          <t>cyoshida:</t>
        </r>
        <r>
          <rPr>
            <sz val="10"/>
            <color indexed="81"/>
            <rFont val="ＭＳ Ｐゴシック"/>
            <family val="3"/>
            <charset val="128"/>
          </rPr>
          <t xml:space="preserve">
ToO 1, Kyoto3DII 1,
Gemini 6, Keck 10</t>
        </r>
      </text>
    </comment>
    <comment ref="N18" authorId="0">
      <text>
        <r>
          <rPr>
            <b/>
            <sz val="10"/>
            <color indexed="81"/>
            <rFont val="ＭＳ Ｐゴシック"/>
            <family val="3"/>
            <charset val="128"/>
          </rPr>
          <t>cyoshida:</t>
        </r>
        <r>
          <rPr>
            <sz val="10"/>
            <color indexed="81"/>
            <rFont val="ＭＳ Ｐゴシック"/>
            <family val="3"/>
            <charset val="128"/>
          </rPr>
          <t xml:space="preserve">
ToO1, HIPWAC1, Gemini4, Keck9</t>
        </r>
      </text>
    </comment>
    <comment ref="N19" authorId="0">
      <text>
        <r>
          <rPr>
            <b/>
            <sz val="9"/>
            <color indexed="81"/>
            <rFont val="ＭＳ Ｐゴシック"/>
            <family val="3"/>
            <charset val="128"/>
          </rPr>
          <t>cyoshida:</t>
        </r>
        <r>
          <rPr>
            <sz val="9"/>
            <color indexed="81"/>
            <rFont val="ＭＳ Ｐゴシック"/>
            <family val="3"/>
            <charset val="128"/>
          </rPr>
          <t xml:space="preserve">
Kyoto3DII 1, ToO 1, Gemini 4,  Keck 15</t>
        </r>
      </text>
    </comment>
    <comment ref="N20" authorId="0">
      <text>
        <r>
          <rPr>
            <b/>
            <sz val="9"/>
            <color indexed="81"/>
            <rFont val="ＭＳ Ｐゴシック"/>
            <family val="3"/>
            <charset val="128"/>
          </rPr>
          <t>cyoshida:</t>
        </r>
        <r>
          <rPr>
            <sz val="9"/>
            <color indexed="81"/>
            <rFont val="ＭＳ Ｐゴシック"/>
            <family val="3"/>
            <charset val="128"/>
          </rPr>
          <t xml:space="preserve">
ToO 1, Kyoto3DII  2, HIPWAC 1, Gemini 6, Keck 10</t>
        </r>
      </text>
    </comment>
    <comment ref="N21" authorId="0">
      <text>
        <r>
          <rPr>
            <b/>
            <sz val="9"/>
            <color indexed="81"/>
            <rFont val="ＭＳ Ｐゴシック"/>
            <family val="3"/>
            <charset val="128"/>
          </rPr>
          <t>cyoshida:</t>
        </r>
        <r>
          <rPr>
            <sz val="9"/>
            <color indexed="81"/>
            <rFont val="ＭＳ Ｐゴシック"/>
            <family val="3"/>
            <charset val="128"/>
          </rPr>
          <t xml:space="preserve">
ToO 1, Kyoto3DII 1, 
Gemini 12, Keck 6</t>
        </r>
      </text>
    </comment>
    <comment ref="N22" authorId="0">
      <text>
        <r>
          <rPr>
            <b/>
            <sz val="9"/>
            <color indexed="81"/>
            <rFont val="ＭＳ Ｐゴシック"/>
            <family val="3"/>
            <charset val="128"/>
          </rPr>
          <t>cyoshida:</t>
        </r>
        <r>
          <rPr>
            <sz val="9"/>
            <color indexed="81"/>
            <rFont val="ＭＳ Ｐゴシック"/>
            <family val="3"/>
            <charset val="128"/>
          </rPr>
          <t xml:space="preserve">
ToO 1, Kyoto3DII 1,
HiCIAO+AO188 1,
HIPWAC 1, Gemini 5,
Keck 1</t>
        </r>
      </text>
    </comment>
    <comment ref="N23" authorId="0">
      <text>
        <r>
          <rPr>
            <b/>
            <sz val="9"/>
            <color indexed="81"/>
            <rFont val="ＭＳ Ｐゴシック"/>
            <family val="3"/>
            <charset val="128"/>
          </rPr>
          <t>cyoshida:</t>
        </r>
        <r>
          <rPr>
            <sz val="9"/>
            <color indexed="81"/>
            <rFont val="ＭＳ Ｐゴシック"/>
            <family val="3"/>
            <charset val="128"/>
          </rPr>
          <t xml:space="preserve">
ToO 1, Kyoto3DII 1,  HiCIAO+AO 1, Gemini 14, Keck 9</t>
        </r>
      </text>
    </comment>
    <comment ref="N24" authorId="0">
      <text>
        <r>
          <rPr>
            <b/>
            <sz val="9"/>
            <color indexed="81"/>
            <rFont val="ＭＳ Ｐゴシック"/>
            <family val="3"/>
            <charset val="128"/>
          </rPr>
          <t>cyoshida:</t>
        </r>
        <r>
          <rPr>
            <sz val="9"/>
            <color indexed="81"/>
            <rFont val="ＭＳ Ｐゴシック"/>
            <family val="3"/>
            <charset val="128"/>
          </rPr>
          <t xml:space="preserve">
ToO 1, HiCIAO 4, HIPWAC 1, Gemini 5, Keck 4</t>
        </r>
      </text>
    </comment>
    <comment ref="N25" authorId="1">
      <text>
        <r>
          <rPr>
            <b/>
            <sz val="9"/>
            <color indexed="81"/>
            <rFont val="ＭＳ Ｐゴシック"/>
            <family val="3"/>
            <charset val="128"/>
          </rPr>
          <t>chie:</t>
        </r>
        <r>
          <rPr>
            <sz val="9"/>
            <color indexed="81"/>
            <rFont val="ＭＳ Ｐゴシック"/>
            <family val="3"/>
            <charset val="128"/>
          </rPr>
          <t xml:space="preserve">
ToO 1, Kyoto3DII  2, 
HiCIAO  2, Gemini 10,
Keck 5</t>
        </r>
      </text>
    </comment>
    <comment ref="N26" authorId="1">
      <text>
        <r>
          <rPr>
            <b/>
            <sz val="9"/>
            <color indexed="81"/>
            <rFont val="ＭＳ Ｐゴシック"/>
            <family val="3"/>
            <charset val="128"/>
          </rPr>
          <t>chie:</t>
        </r>
        <r>
          <rPr>
            <sz val="9"/>
            <color indexed="81"/>
            <rFont val="ＭＳ Ｐゴシック"/>
            <family val="3"/>
            <charset val="128"/>
          </rPr>
          <t xml:space="preserve">
Kyoto3DII  1, HiCIAO 4,
Gemini 13,  Keck  8</t>
        </r>
      </text>
    </comment>
    <comment ref="N28" authorId="1">
      <text>
        <r>
          <rPr>
            <b/>
            <sz val="9"/>
            <color indexed="81"/>
            <rFont val="ＭＳ Ｐゴシック"/>
            <family val="3"/>
            <charset val="128"/>
          </rPr>
          <t>chie:</t>
        </r>
        <r>
          <rPr>
            <sz val="9"/>
            <color indexed="81"/>
            <rFont val="ＭＳ Ｐゴシック"/>
            <family val="3"/>
            <charset val="128"/>
          </rPr>
          <t xml:space="preserve">
ToO 1, Kyoto3DII 1, HiCIAO 1, Gemini 13, Keck 11</t>
        </r>
      </text>
    </comment>
    <comment ref="N29" authorId="1">
      <text>
        <r>
          <rPr>
            <b/>
            <sz val="9"/>
            <color indexed="81"/>
            <rFont val="ＭＳ Ｐゴシック"/>
            <family val="3"/>
            <charset val="128"/>
          </rPr>
          <t>chie:</t>
        </r>
        <r>
          <rPr>
            <sz val="9"/>
            <color indexed="81"/>
            <rFont val="ＭＳ Ｐゴシック"/>
            <family val="3"/>
            <charset val="128"/>
          </rPr>
          <t xml:space="preserve">
ToO 1, HiCIAO 5, Kyoto3DII  2, Gemini 8, 
Keck 14</t>
        </r>
      </text>
    </comment>
    <comment ref="N30" authorId="1">
      <text>
        <r>
          <rPr>
            <b/>
            <sz val="9"/>
            <color indexed="81"/>
            <rFont val="ＭＳ Ｐゴシック"/>
            <family val="3"/>
            <charset val="128"/>
          </rPr>
          <t>chie:</t>
        </r>
        <r>
          <rPr>
            <sz val="9"/>
            <color indexed="81"/>
            <rFont val="ＭＳ Ｐゴシック"/>
            <family val="3"/>
            <charset val="128"/>
          </rPr>
          <t xml:space="preserve">
ToO 1, Kyoto3DII 4, HiCIAO 6, Gemini 14, Keck 11</t>
        </r>
      </text>
    </comment>
    <comment ref="N31" authorId="1">
      <text>
        <r>
          <rPr>
            <b/>
            <sz val="9"/>
            <color indexed="81"/>
            <rFont val="ＭＳ Ｐゴシック"/>
            <family val="3"/>
            <charset val="128"/>
          </rPr>
          <t>chie:</t>
        </r>
        <r>
          <rPr>
            <sz val="9"/>
            <color indexed="81"/>
            <rFont val="ＭＳ Ｐゴシック"/>
            <family val="3"/>
            <charset val="128"/>
          </rPr>
          <t xml:space="preserve">
ToO 1, Kyoto3DII 1
, HiCIAO 4, Gemini 15, Keck 9</t>
        </r>
      </text>
    </comment>
    <comment ref="N32" authorId="1">
      <text>
        <r>
          <rPr>
            <b/>
            <sz val="9"/>
            <color indexed="81"/>
            <rFont val="ＭＳ Ｐゴシック"/>
            <family val="3"/>
            <charset val="128"/>
          </rPr>
          <t>chie:</t>
        </r>
        <r>
          <rPr>
            <sz val="9"/>
            <color indexed="81"/>
            <rFont val="ＭＳ Ｐゴシック"/>
            <family val="3"/>
            <charset val="128"/>
          </rPr>
          <t xml:space="preserve">
装置未定ToO 2件、HiCIAO 7件、
Gemini 4件, Keck　8件
</t>
        </r>
      </text>
    </comment>
    <comment ref="N48" authorId="0">
      <text>
        <r>
          <rPr>
            <sz val="10"/>
            <color indexed="81"/>
            <rFont val="ＭＳ Ｐゴシック"/>
            <family val="3"/>
            <charset val="128"/>
          </rPr>
          <t xml:space="preserve">ToO 1, Kyoto3DII 1
Gemini 6
</t>
        </r>
      </text>
    </comment>
    <comment ref="N49" authorId="0">
      <text>
        <r>
          <rPr>
            <sz val="10"/>
            <color indexed="81"/>
            <rFont val="ＭＳ Ｐゴシック"/>
            <family val="3"/>
            <charset val="128"/>
          </rPr>
          <t xml:space="preserve">HIPWAC 1, ToO 1, GMOS(N) 1
</t>
        </r>
      </text>
    </comment>
    <comment ref="N50" authorId="0">
      <text>
        <r>
          <rPr>
            <b/>
            <sz val="10"/>
            <color indexed="81"/>
            <rFont val="ＭＳ Ｐゴシック"/>
            <family val="3"/>
            <charset val="128"/>
          </rPr>
          <t>cyoshida:</t>
        </r>
        <r>
          <rPr>
            <sz val="10"/>
            <color indexed="81"/>
            <rFont val="ＭＳ Ｐゴシック"/>
            <family val="3"/>
            <charset val="128"/>
          </rPr>
          <t xml:space="preserve">
ToO 1, Kyoto3DII 1,
Gemini 6, Keck 10</t>
        </r>
      </text>
    </comment>
    <comment ref="N51" authorId="0">
      <text>
        <r>
          <rPr>
            <b/>
            <sz val="10"/>
            <color indexed="81"/>
            <rFont val="ＭＳ Ｐゴシック"/>
            <family val="3"/>
            <charset val="128"/>
          </rPr>
          <t>cyoshida:</t>
        </r>
        <r>
          <rPr>
            <sz val="10"/>
            <color indexed="81"/>
            <rFont val="ＭＳ Ｐゴシック"/>
            <family val="3"/>
            <charset val="128"/>
          </rPr>
          <t xml:space="preserve">
ToO1, HIPWAC1, Gemini4, Keck9</t>
        </r>
      </text>
    </comment>
    <comment ref="N52" authorId="0">
      <text>
        <r>
          <rPr>
            <b/>
            <sz val="9"/>
            <color indexed="81"/>
            <rFont val="ＭＳ Ｐゴシック"/>
            <family val="3"/>
            <charset val="128"/>
          </rPr>
          <t>cyoshida:</t>
        </r>
        <r>
          <rPr>
            <sz val="9"/>
            <color indexed="81"/>
            <rFont val="ＭＳ Ｐゴシック"/>
            <family val="3"/>
            <charset val="128"/>
          </rPr>
          <t xml:space="preserve">
Kyoto3DII 1, ToO 1, Gemini 4,  Keck 15</t>
        </r>
      </text>
    </comment>
    <comment ref="N53" authorId="0">
      <text>
        <r>
          <rPr>
            <b/>
            <sz val="9"/>
            <color indexed="81"/>
            <rFont val="ＭＳ Ｐゴシック"/>
            <family val="3"/>
            <charset val="128"/>
          </rPr>
          <t>cyoshida:</t>
        </r>
        <r>
          <rPr>
            <sz val="9"/>
            <color indexed="81"/>
            <rFont val="ＭＳ Ｐゴシック"/>
            <family val="3"/>
            <charset val="128"/>
          </rPr>
          <t xml:space="preserve">
ToO 1, Kyoto3DII  2, HIPWAC 1, Gemini 6, Keck 10</t>
        </r>
      </text>
    </comment>
    <comment ref="N54" authorId="0">
      <text>
        <r>
          <rPr>
            <b/>
            <sz val="9"/>
            <color indexed="81"/>
            <rFont val="ＭＳ Ｐゴシック"/>
            <family val="3"/>
            <charset val="128"/>
          </rPr>
          <t>cyoshida:</t>
        </r>
        <r>
          <rPr>
            <sz val="9"/>
            <color indexed="81"/>
            <rFont val="ＭＳ Ｐゴシック"/>
            <family val="3"/>
            <charset val="128"/>
          </rPr>
          <t xml:space="preserve">
ToO 1, Kyoto3DII 1, 
Gemini 12, Keck 6</t>
        </r>
      </text>
    </comment>
    <comment ref="N55" authorId="0">
      <text>
        <r>
          <rPr>
            <b/>
            <sz val="9"/>
            <color indexed="81"/>
            <rFont val="ＭＳ Ｐゴシック"/>
            <family val="3"/>
            <charset val="128"/>
          </rPr>
          <t>cyoshida:</t>
        </r>
        <r>
          <rPr>
            <sz val="9"/>
            <color indexed="81"/>
            <rFont val="ＭＳ Ｐゴシック"/>
            <family val="3"/>
            <charset val="128"/>
          </rPr>
          <t xml:space="preserve">
ToO 1, Kyoto3DII 1,
HiCIAO+AO188 1,
HIPWAC 1, Gemini 5,
Keck 1</t>
        </r>
      </text>
    </comment>
    <comment ref="N56" authorId="0">
      <text>
        <r>
          <rPr>
            <b/>
            <sz val="9"/>
            <color indexed="81"/>
            <rFont val="ＭＳ Ｐゴシック"/>
            <family val="3"/>
            <charset val="128"/>
          </rPr>
          <t>cyoshida:</t>
        </r>
        <r>
          <rPr>
            <sz val="9"/>
            <color indexed="81"/>
            <rFont val="ＭＳ Ｐゴシック"/>
            <family val="3"/>
            <charset val="128"/>
          </rPr>
          <t xml:space="preserve">
ToO 1, Kyoto3DII 1,  HiCIAO+AO 1, Gemini 14, Keck 9</t>
        </r>
      </text>
    </comment>
    <comment ref="N57" authorId="0">
      <text>
        <r>
          <rPr>
            <b/>
            <sz val="9"/>
            <color indexed="81"/>
            <rFont val="ＭＳ Ｐゴシック"/>
            <family val="3"/>
            <charset val="128"/>
          </rPr>
          <t>cyoshida:</t>
        </r>
        <r>
          <rPr>
            <sz val="9"/>
            <color indexed="81"/>
            <rFont val="ＭＳ Ｐゴシック"/>
            <family val="3"/>
            <charset val="128"/>
          </rPr>
          <t xml:space="preserve">
ToO 1, HiCIAO 4, HIPWAC 1, Gemini 5, Keck 4</t>
        </r>
      </text>
    </comment>
    <comment ref="N58" authorId="1">
      <text>
        <r>
          <rPr>
            <b/>
            <sz val="9"/>
            <color indexed="81"/>
            <rFont val="ＭＳ Ｐゴシック"/>
            <family val="3"/>
            <charset val="128"/>
          </rPr>
          <t>chie:</t>
        </r>
        <r>
          <rPr>
            <sz val="9"/>
            <color indexed="81"/>
            <rFont val="ＭＳ Ｐゴシック"/>
            <family val="3"/>
            <charset val="128"/>
          </rPr>
          <t xml:space="preserve">
ToO 1, Kyoto3DII  2, 
HiCIAO  2, Gemini 10,
Keck 5</t>
        </r>
      </text>
    </comment>
    <comment ref="N59" authorId="1">
      <text>
        <r>
          <rPr>
            <b/>
            <sz val="9"/>
            <color indexed="81"/>
            <rFont val="ＭＳ Ｐゴシック"/>
            <family val="3"/>
            <charset val="128"/>
          </rPr>
          <t>chie:</t>
        </r>
        <r>
          <rPr>
            <sz val="9"/>
            <color indexed="81"/>
            <rFont val="ＭＳ Ｐゴシック"/>
            <family val="3"/>
            <charset val="128"/>
          </rPr>
          <t xml:space="preserve">
Kyoto3DII  1, HiCIAO 4,
Gemini 13,  Keck  8</t>
        </r>
      </text>
    </comment>
    <comment ref="N60" authorId="1">
      <text>
        <r>
          <rPr>
            <b/>
            <sz val="9"/>
            <color indexed="81"/>
            <rFont val="ＭＳ Ｐゴシック"/>
            <family val="3"/>
            <charset val="128"/>
          </rPr>
          <t>chie:</t>
        </r>
        <r>
          <rPr>
            <sz val="9"/>
            <color indexed="81"/>
            <rFont val="ＭＳ Ｐゴシック"/>
            <family val="3"/>
            <charset val="128"/>
          </rPr>
          <t xml:space="preserve">
ToO 1, Kyoto3DII 1, HiCIAO 1, Gemini 13, Keck 11</t>
        </r>
      </text>
    </comment>
    <comment ref="N61" authorId="1">
      <text>
        <r>
          <rPr>
            <b/>
            <sz val="9"/>
            <color indexed="81"/>
            <rFont val="ＭＳ Ｐゴシック"/>
            <family val="3"/>
            <charset val="128"/>
          </rPr>
          <t>chie:</t>
        </r>
        <r>
          <rPr>
            <sz val="9"/>
            <color indexed="81"/>
            <rFont val="ＭＳ Ｐゴシック"/>
            <family val="3"/>
            <charset val="128"/>
          </rPr>
          <t xml:space="preserve">
ToO 1, HiCIAO 5, Kyoto3DII  2, Gemini 8, 
Keck 14</t>
        </r>
      </text>
    </comment>
    <comment ref="N62" authorId="1">
      <text>
        <r>
          <rPr>
            <b/>
            <sz val="9"/>
            <color indexed="81"/>
            <rFont val="ＭＳ Ｐゴシック"/>
            <family val="3"/>
            <charset val="128"/>
          </rPr>
          <t>chie:</t>
        </r>
        <r>
          <rPr>
            <sz val="9"/>
            <color indexed="81"/>
            <rFont val="ＭＳ Ｐゴシック"/>
            <family val="3"/>
            <charset val="128"/>
          </rPr>
          <t xml:space="preserve">
ToO 1, Kyoto3DII 4, HiCIAO 6, Gemini 14, Keck 11</t>
        </r>
      </text>
    </comment>
    <comment ref="N63" authorId="1">
      <text>
        <r>
          <rPr>
            <b/>
            <sz val="9"/>
            <color indexed="81"/>
            <rFont val="ＭＳ Ｐゴシック"/>
            <family val="3"/>
            <charset val="128"/>
          </rPr>
          <t>chie:</t>
        </r>
        <r>
          <rPr>
            <sz val="9"/>
            <color indexed="81"/>
            <rFont val="ＭＳ Ｐゴシック"/>
            <family val="3"/>
            <charset val="128"/>
          </rPr>
          <t xml:space="preserve">
ToO 1, Kyoto3DII 1
, HiCIAO 4, Gemini 15, Keck 9</t>
        </r>
      </text>
    </comment>
    <comment ref="N64" authorId="1">
      <text>
        <r>
          <rPr>
            <b/>
            <sz val="9"/>
            <color indexed="81"/>
            <rFont val="ＭＳ Ｐゴシック"/>
            <family val="3"/>
            <charset val="128"/>
          </rPr>
          <t>chie:</t>
        </r>
        <r>
          <rPr>
            <sz val="9"/>
            <color indexed="81"/>
            <rFont val="ＭＳ Ｐゴシック"/>
            <family val="3"/>
            <charset val="128"/>
          </rPr>
          <t xml:space="preserve">
装置未定ToO 2件、HiCIAO 7件、
Gemini 4件, Keck　8件
</t>
        </r>
      </text>
    </comment>
  </commentList>
</comments>
</file>

<file path=xl/comments20.xml><?xml version="1.0" encoding="utf-8"?>
<comments xmlns="http://schemas.openxmlformats.org/spreadsheetml/2006/main">
  <authors>
    <author>chie</author>
    <author>cyoshida</author>
  </authors>
  <commentList>
    <comment ref="L5" authorId="0">
      <text>
        <r>
          <rPr>
            <b/>
            <sz val="9"/>
            <color indexed="81"/>
            <rFont val="ＭＳ Ｐゴシック"/>
            <family val="3"/>
            <charset val="128"/>
          </rPr>
          <t>chie:</t>
        </r>
        <r>
          <rPr>
            <sz val="9"/>
            <color indexed="81"/>
            <rFont val="ＭＳ Ｐゴシック"/>
            <family val="3"/>
            <charset val="128"/>
          </rPr>
          <t xml:space="preserve">
MIRTOS 1</t>
        </r>
      </text>
    </comment>
    <comment ref="L8" authorId="0">
      <text>
        <r>
          <rPr>
            <b/>
            <sz val="9"/>
            <color indexed="81"/>
            <rFont val="ＭＳ Ｐゴシック"/>
            <family val="3"/>
            <charset val="128"/>
          </rPr>
          <t>chie:</t>
        </r>
        <r>
          <rPr>
            <sz val="9"/>
            <color indexed="81"/>
            <rFont val="ＭＳ Ｐゴシック"/>
            <family val="3"/>
            <charset val="128"/>
          </rPr>
          <t xml:space="preserve">
VTOS 1，　AO 1,
Telescope 1</t>
        </r>
      </text>
    </comment>
    <comment ref="B9" authorId="1">
      <text>
        <r>
          <rPr>
            <sz val="10"/>
            <color indexed="81"/>
            <rFont val="ＭＳ Ｐゴシック"/>
            <family val="3"/>
            <charset val="128"/>
          </rPr>
          <t>この他に
CISCO,OHS 2件はOHSの項に</t>
        </r>
      </text>
    </comment>
    <comment ref="L9" authorId="1">
      <text>
        <r>
          <rPr>
            <sz val="10"/>
            <color indexed="81"/>
            <rFont val="ＭＳ Ｐゴシック"/>
            <family val="3"/>
            <charset val="128"/>
          </rPr>
          <t>HIPWAC,Kyoto3DII</t>
        </r>
      </text>
    </comment>
    <comment ref="L10" authorId="1">
      <text>
        <r>
          <rPr>
            <sz val="10"/>
            <color indexed="81"/>
            <rFont val="ＭＳ Ｐゴシック"/>
            <family val="3"/>
            <charset val="128"/>
          </rPr>
          <t xml:space="preserve">AO, HIPWAC, MESSIA5, MIRTOS, HIPWAC　4
</t>
        </r>
      </text>
    </comment>
    <comment ref="L11" authorId="1">
      <text>
        <r>
          <rPr>
            <b/>
            <sz val="9"/>
            <color indexed="81"/>
            <rFont val="ＭＳ Ｐゴシック"/>
            <family val="3"/>
            <charset val="128"/>
          </rPr>
          <t>cyoshida:</t>
        </r>
        <r>
          <rPr>
            <sz val="9"/>
            <color indexed="81"/>
            <rFont val="ＭＳ Ｐゴシック"/>
            <family val="3"/>
            <charset val="128"/>
          </rPr>
          <t xml:space="preserve">
Kyoto　3D</t>
        </r>
      </text>
    </comment>
    <comment ref="L13" authorId="1">
      <text>
        <r>
          <rPr>
            <b/>
            <sz val="9"/>
            <color indexed="81"/>
            <rFont val="ＭＳ Ｐゴシック"/>
            <family val="3"/>
            <charset val="128"/>
          </rPr>
          <t>cyoshida:</t>
        </r>
        <r>
          <rPr>
            <sz val="9"/>
            <color indexed="81"/>
            <rFont val="ＭＳ Ｐゴシック"/>
            <family val="3"/>
            <charset val="128"/>
          </rPr>
          <t xml:space="preserve">
AO　3件、Kyoto3D　1件</t>
        </r>
      </text>
    </comment>
    <comment ref="L14" authorId="1">
      <text>
        <r>
          <rPr>
            <b/>
            <sz val="9"/>
            <color indexed="81"/>
            <rFont val="ＭＳ Ｐゴシック"/>
            <family val="3"/>
            <charset val="128"/>
          </rPr>
          <t>cyoshida:</t>
        </r>
        <r>
          <rPr>
            <sz val="9"/>
            <color indexed="81"/>
            <rFont val="ＭＳ Ｐゴシック"/>
            <family val="3"/>
            <charset val="128"/>
          </rPr>
          <t xml:space="preserve">
Kyoto3DII　1
HIPWAC 1</t>
        </r>
      </text>
    </comment>
    <comment ref="L15" authorId="0">
      <text>
        <r>
          <rPr>
            <b/>
            <sz val="9"/>
            <color indexed="81"/>
            <rFont val="ＭＳ Ｐゴシック"/>
            <family val="3"/>
            <charset val="128"/>
          </rPr>
          <t>chie:</t>
        </r>
        <r>
          <rPr>
            <sz val="9"/>
            <color indexed="81"/>
            <rFont val="ＭＳ Ｐゴシック"/>
            <family val="3"/>
            <charset val="128"/>
          </rPr>
          <t xml:space="preserve">
grism2, data analysis 1, SCExAO</t>
        </r>
      </text>
    </comment>
    <comment ref="L16" authorId="0">
      <text>
        <r>
          <rPr>
            <b/>
            <sz val="9"/>
            <color indexed="81"/>
            <rFont val="ＭＳ Ｐゴシック"/>
            <family val="3"/>
            <charset val="128"/>
          </rPr>
          <t>chie:</t>
        </r>
        <r>
          <rPr>
            <sz val="9"/>
            <color indexed="81"/>
            <rFont val="ＭＳ Ｐゴシック"/>
            <family val="3"/>
            <charset val="128"/>
          </rPr>
          <t xml:space="preserve">
CCD readout,　RAVEN, Kyoto3DII, SCExAO</t>
        </r>
      </text>
    </comment>
    <comment ref="L17" authorId="0">
      <text>
        <r>
          <rPr>
            <b/>
            <sz val="9"/>
            <color indexed="81"/>
            <rFont val="ＭＳ Ｐゴシック"/>
            <family val="3"/>
            <charset val="128"/>
          </rPr>
          <t>chie:</t>
        </r>
        <r>
          <rPr>
            <sz val="9"/>
            <color indexed="81"/>
            <rFont val="ＭＳ Ｐゴシック"/>
            <family val="3"/>
            <charset val="128"/>
          </rPr>
          <t xml:space="preserve">
AO 1</t>
        </r>
      </text>
    </comment>
    <comment ref="L71" authorId="1">
      <text>
        <r>
          <rPr>
            <b/>
            <sz val="9"/>
            <color indexed="81"/>
            <rFont val="ＭＳ Ｐゴシック"/>
            <family val="3"/>
            <charset val="128"/>
          </rPr>
          <t>cyoshida:</t>
        </r>
        <r>
          <rPr>
            <sz val="9"/>
            <color indexed="81"/>
            <rFont val="ＭＳ Ｐゴシック"/>
            <family val="3"/>
            <charset val="128"/>
          </rPr>
          <t xml:space="preserve">
MIRTOS 1</t>
        </r>
      </text>
    </comment>
    <comment ref="L74" authorId="1">
      <text>
        <r>
          <rPr>
            <b/>
            <sz val="9"/>
            <color indexed="81"/>
            <rFont val="ＭＳ Ｐゴシック"/>
            <family val="3"/>
            <charset val="128"/>
          </rPr>
          <t>cyoshida:</t>
        </r>
        <r>
          <rPr>
            <sz val="9"/>
            <color indexed="81"/>
            <rFont val="ＭＳ Ｐゴシック"/>
            <family val="3"/>
            <charset val="128"/>
          </rPr>
          <t xml:space="preserve">
VTOS　1，　AO  1
望遠鏡　1</t>
        </r>
      </text>
    </comment>
    <comment ref="L75" authorId="1">
      <text>
        <r>
          <rPr>
            <sz val="10"/>
            <color indexed="81"/>
            <rFont val="ＭＳ Ｐゴシック"/>
            <family val="3"/>
            <charset val="128"/>
          </rPr>
          <t>HIPWAC,Kyoto3DII</t>
        </r>
      </text>
    </comment>
    <comment ref="L76" authorId="1">
      <text>
        <r>
          <rPr>
            <sz val="10"/>
            <color indexed="81"/>
            <rFont val="ＭＳ Ｐゴシック"/>
            <family val="3"/>
            <charset val="128"/>
          </rPr>
          <t xml:space="preserve">AO, HIPWAC, MESSIA5, MIRTOS, HIPWAC 4件
</t>
        </r>
      </text>
    </comment>
    <comment ref="L77" authorId="1">
      <text>
        <r>
          <rPr>
            <b/>
            <sz val="9"/>
            <color indexed="81"/>
            <rFont val="ＭＳ Ｐゴシック"/>
            <family val="3"/>
            <charset val="128"/>
          </rPr>
          <t>cyoshida:</t>
        </r>
        <r>
          <rPr>
            <sz val="9"/>
            <color indexed="81"/>
            <rFont val="ＭＳ Ｐゴシック"/>
            <family val="3"/>
            <charset val="128"/>
          </rPr>
          <t xml:space="preserve">
Kyoto3D　1件</t>
        </r>
      </text>
    </comment>
    <comment ref="I79" authorId="1">
      <text>
        <r>
          <rPr>
            <b/>
            <sz val="9"/>
            <color indexed="81"/>
            <rFont val="ＭＳ Ｐゴシック"/>
            <family val="3"/>
            <charset val="128"/>
          </rPr>
          <t>cyoshida:</t>
        </r>
        <r>
          <rPr>
            <sz val="9"/>
            <color indexed="81"/>
            <rFont val="ＭＳ Ｐゴシック"/>
            <family val="3"/>
            <charset val="128"/>
          </rPr>
          <t xml:space="preserve">
HiCIAO 1を含む</t>
        </r>
      </text>
    </comment>
    <comment ref="L79" authorId="1">
      <text>
        <r>
          <rPr>
            <b/>
            <sz val="9"/>
            <color indexed="81"/>
            <rFont val="ＭＳ Ｐゴシック"/>
            <family val="3"/>
            <charset val="128"/>
          </rPr>
          <t>cyoshida:</t>
        </r>
        <r>
          <rPr>
            <sz val="9"/>
            <color indexed="81"/>
            <rFont val="ＭＳ Ｐゴシック"/>
            <family val="3"/>
            <charset val="128"/>
          </rPr>
          <t xml:space="preserve">
AO　3件、　Kyoto3D　1件</t>
        </r>
      </text>
    </comment>
    <comment ref="I80" authorId="1">
      <text>
        <r>
          <rPr>
            <b/>
            <sz val="9"/>
            <color indexed="81"/>
            <rFont val="ＭＳ Ｐゴシック"/>
            <family val="3"/>
            <charset val="128"/>
          </rPr>
          <t>cyoshida:</t>
        </r>
        <r>
          <rPr>
            <sz val="9"/>
            <color indexed="81"/>
            <rFont val="ＭＳ Ｐゴシック"/>
            <family val="3"/>
            <charset val="128"/>
          </rPr>
          <t xml:space="preserve">
HiCIAO2件を含む</t>
        </r>
      </text>
    </comment>
    <comment ref="L80" authorId="1">
      <text>
        <r>
          <rPr>
            <b/>
            <sz val="9"/>
            <color indexed="81"/>
            <rFont val="ＭＳ Ｐゴシック"/>
            <family val="3"/>
            <charset val="128"/>
          </rPr>
          <t>cyoshida:</t>
        </r>
        <r>
          <rPr>
            <sz val="9"/>
            <color indexed="81"/>
            <rFont val="ＭＳ Ｐゴシック"/>
            <family val="3"/>
            <charset val="128"/>
          </rPr>
          <t xml:space="preserve">
Kyoto3DII  1, HIPWAC 1
</t>
        </r>
      </text>
    </comment>
    <comment ref="I81" authorId="0">
      <text>
        <r>
          <rPr>
            <b/>
            <sz val="9"/>
            <color indexed="81"/>
            <rFont val="ＭＳ Ｐゴシック"/>
            <family val="3"/>
            <charset val="128"/>
          </rPr>
          <t>chie:</t>
        </r>
        <r>
          <rPr>
            <sz val="9"/>
            <color indexed="81"/>
            <rFont val="ＭＳ Ｐゴシック"/>
            <family val="3"/>
            <charset val="128"/>
          </rPr>
          <t xml:space="preserve">
HiCIAO2件を含む</t>
        </r>
      </text>
    </comment>
    <comment ref="L81" authorId="0">
      <text>
        <r>
          <rPr>
            <b/>
            <sz val="9"/>
            <color indexed="81"/>
            <rFont val="ＭＳ Ｐゴシック"/>
            <family val="3"/>
            <charset val="128"/>
          </rPr>
          <t>chie:</t>
        </r>
        <r>
          <rPr>
            <sz val="9"/>
            <color indexed="81"/>
            <rFont val="ＭＳ Ｐゴシック"/>
            <family val="3"/>
            <charset val="128"/>
          </rPr>
          <t xml:space="preserve">
 grism2, data analysis 1, SCExAO</t>
        </r>
      </text>
    </comment>
    <comment ref="I82" authorId="0">
      <text>
        <r>
          <rPr>
            <b/>
            <sz val="9"/>
            <color indexed="81"/>
            <rFont val="ＭＳ Ｐゴシック"/>
            <family val="3"/>
            <charset val="128"/>
          </rPr>
          <t>chie:</t>
        </r>
        <r>
          <rPr>
            <sz val="9"/>
            <color indexed="81"/>
            <rFont val="ＭＳ Ｐゴシック"/>
            <family val="3"/>
            <charset val="128"/>
          </rPr>
          <t xml:space="preserve">
全てHiCIAO論文</t>
        </r>
      </text>
    </comment>
    <comment ref="L82" authorId="0">
      <text>
        <r>
          <rPr>
            <b/>
            <sz val="9"/>
            <color indexed="81"/>
            <rFont val="ＭＳ Ｐゴシック"/>
            <family val="3"/>
            <charset val="128"/>
          </rPr>
          <t>chie:</t>
        </r>
        <r>
          <rPr>
            <sz val="9"/>
            <color indexed="81"/>
            <rFont val="ＭＳ Ｐゴシック"/>
            <family val="3"/>
            <charset val="128"/>
          </rPr>
          <t xml:space="preserve">
CCD readout,　RAVEN, Kyoto3DII, SCExAO</t>
        </r>
      </text>
    </comment>
    <comment ref="I83" authorId="0">
      <text>
        <r>
          <rPr>
            <b/>
            <sz val="9"/>
            <color indexed="81"/>
            <rFont val="ＭＳ Ｐゴシック"/>
            <family val="3"/>
            <charset val="128"/>
          </rPr>
          <t>chie:</t>
        </r>
        <r>
          <rPr>
            <sz val="9"/>
            <color indexed="81"/>
            <rFont val="ＭＳ Ｐゴシック"/>
            <family val="3"/>
            <charset val="128"/>
          </rPr>
          <t xml:space="preserve">
HiCIAO論文
</t>
        </r>
      </text>
    </comment>
    <comment ref="L83" authorId="0">
      <text>
        <r>
          <rPr>
            <b/>
            <sz val="9"/>
            <color indexed="81"/>
            <rFont val="ＭＳ Ｐゴシック"/>
            <family val="3"/>
            <charset val="128"/>
          </rPr>
          <t>chie:</t>
        </r>
        <r>
          <rPr>
            <sz val="9"/>
            <color indexed="81"/>
            <rFont val="ＭＳ Ｐゴシック"/>
            <family val="3"/>
            <charset val="128"/>
          </rPr>
          <t xml:space="preserve">
AO 1</t>
        </r>
      </text>
    </comment>
  </commentList>
</comments>
</file>

<file path=xl/comments21.xml><?xml version="1.0" encoding="utf-8"?>
<comments xmlns="http://schemas.openxmlformats.org/spreadsheetml/2006/main">
  <authors>
    <author>cyoshida</author>
  </authors>
  <commentList>
    <comment ref="K42" authorId="0">
      <text>
        <r>
          <rPr>
            <b/>
            <sz val="9"/>
            <color indexed="81"/>
            <rFont val="ＭＳ Ｐゴシック"/>
            <family val="3"/>
            <charset val="128"/>
          </rPr>
          <t>cyoshida:</t>
        </r>
        <r>
          <rPr>
            <sz val="9"/>
            <color indexed="81"/>
            <rFont val="ＭＳ Ｐゴシック"/>
            <family val="3"/>
            <charset val="128"/>
          </rPr>
          <t xml:space="preserve">
Revista Mexicana de Astronomía y Astrofísica</t>
        </r>
      </text>
    </comment>
  </commentList>
</comments>
</file>

<file path=xl/comments22.xml><?xml version="1.0" encoding="utf-8"?>
<comments xmlns="http://schemas.openxmlformats.org/spreadsheetml/2006/main">
  <authors>
    <author>chie</author>
  </authors>
  <commentList>
    <comment ref="K10" authorId="0">
      <text>
        <r>
          <rPr>
            <b/>
            <sz val="9"/>
            <color indexed="81"/>
            <rFont val="ＭＳ Ｐゴシック"/>
            <family val="3"/>
            <charset val="128"/>
          </rPr>
          <t>chie:</t>
        </r>
        <r>
          <rPr>
            <sz val="9"/>
            <color indexed="81"/>
            <rFont val="ＭＳ Ｐゴシック"/>
            <family val="3"/>
            <charset val="128"/>
          </rPr>
          <t xml:space="preserve">
Research in Astronomy and Astrophysics</t>
        </r>
      </text>
    </comment>
    <comment ref="I73" authorId="0">
      <text>
        <r>
          <rPr>
            <b/>
            <sz val="9"/>
            <color indexed="81"/>
            <rFont val="ＭＳ Ｐゴシック"/>
            <family val="3"/>
            <charset val="128"/>
          </rPr>
          <t>chie:</t>
        </r>
        <r>
          <rPr>
            <sz val="9"/>
            <color indexed="81"/>
            <rFont val="ＭＳ Ｐゴシック"/>
            <family val="3"/>
            <charset val="128"/>
          </rPr>
          <t xml:space="preserve">
IRCS+AO</t>
        </r>
      </text>
    </comment>
  </commentList>
</comments>
</file>

<file path=xl/comments3.xml><?xml version="1.0" encoding="utf-8"?>
<comments xmlns="http://schemas.openxmlformats.org/spreadsheetml/2006/main">
  <authors>
    <author>chie</author>
  </authors>
  <commentList>
    <comment ref="N29" authorId="0">
      <text>
        <r>
          <rPr>
            <b/>
            <sz val="9"/>
            <color indexed="81"/>
            <rFont val="ＭＳ Ｐゴシック"/>
            <family val="3"/>
            <charset val="128"/>
          </rPr>
          <t>chie:</t>
        </r>
        <r>
          <rPr>
            <sz val="9"/>
            <color indexed="81"/>
            <rFont val="ＭＳ Ｐゴシック"/>
            <family val="3"/>
            <charset val="128"/>
          </rPr>
          <t xml:space="preserve">
ToO1, Gemini 3, Keck 5</t>
        </r>
      </text>
    </comment>
    <comment ref="N30" authorId="0">
      <text>
        <r>
          <rPr>
            <b/>
            <sz val="9"/>
            <color indexed="81"/>
            <rFont val="ＭＳ Ｐゴシック"/>
            <family val="3"/>
            <charset val="128"/>
          </rPr>
          <t>chie:</t>
        </r>
        <r>
          <rPr>
            <sz val="9"/>
            <color indexed="81"/>
            <rFont val="ＭＳ Ｐゴシック"/>
            <family val="3"/>
            <charset val="128"/>
          </rPr>
          <t xml:space="preserve">
ToO 3件、Gemini 5件、
Keck 5件、　Piinstr 1件
（ToOのうち1件はGemini提案でもある）</t>
        </r>
      </text>
    </comment>
    <comment ref="N31" authorId="0">
      <text>
        <r>
          <rPr>
            <b/>
            <sz val="9"/>
            <color indexed="81"/>
            <rFont val="ＭＳ Ｐゴシック"/>
            <family val="3"/>
            <charset val="128"/>
          </rPr>
          <t>chie:</t>
        </r>
        <r>
          <rPr>
            <sz val="9"/>
            <color indexed="81"/>
            <rFont val="ＭＳ Ｐゴシック"/>
            <family val="3"/>
            <charset val="128"/>
          </rPr>
          <t xml:space="preserve">
ToO 2件、Gemini 3件、
Keck 3件、　Piinstr 3件
（ToOのうち1件はGemini提案でもある）</t>
        </r>
      </text>
    </comment>
  </commentList>
</comments>
</file>

<file path=xl/comments4.xml><?xml version="1.0" encoding="utf-8"?>
<comments xmlns="http://schemas.openxmlformats.org/spreadsheetml/2006/main">
  <authors>
    <author>cyoshida</author>
    <author>chie</author>
  </authors>
  <commentList>
    <comment ref="B6" authorId="0">
      <text>
        <r>
          <rPr>
            <b/>
            <sz val="9"/>
            <color indexed="81"/>
            <rFont val="ＭＳ Ｐゴシック"/>
            <family val="3"/>
            <charset val="128"/>
          </rPr>
          <t>cyoshida:</t>
        </r>
        <r>
          <rPr>
            <sz val="9"/>
            <color indexed="81"/>
            <rFont val="ＭＳ Ｐゴシック"/>
            <family val="3"/>
            <charset val="128"/>
          </rPr>
          <t xml:space="preserve">
including 5 nights for the Intensive program</t>
        </r>
      </text>
    </comment>
    <comment ref="F6" authorId="0">
      <text>
        <r>
          <rPr>
            <b/>
            <sz val="9"/>
            <color indexed="81"/>
            <rFont val="ＭＳ Ｐゴシック"/>
            <family val="3"/>
            <charset val="128"/>
          </rPr>
          <t>cyoshida:</t>
        </r>
        <r>
          <rPr>
            <sz val="9"/>
            <color indexed="81"/>
            <rFont val="ＭＳ Ｐゴシック"/>
            <family val="3"/>
            <charset val="128"/>
          </rPr>
          <t xml:space="preserve">
including 5 nights for the Intensive program</t>
        </r>
      </text>
    </comment>
    <comment ref="G6" authorId="0">
      <text>
        <r>
          <rPr>
            <b/>
            <sz val="9"/>
            <color indexed="81"/>
            <rFont val="ＭＳ Ｐゴシック"/>
            <family val="3"/>
            <charset val="128"/>
          </rPr>
          <t>cyoshida:</t>
        </r>
        <r>
          <rPr>
            <sz val="9"/>
            <color indexed="81"/>
            <rFont val="ＭＳ Ｐゴシック"/>
            <family val="3"/>
            <charset val="128"/>
          </rPr>
          <t xml:space="preserve">
including 5 nights for the Intensive program</t>
        </r>
      </text>
    </comment>
    <comment ref="O6" authorId="0">
      <text>
        <r>
          <rPr>
            <b/>
            <sz val="9"/>
            <color indexed="81"/>
            <rFont val="ＭＳ Ｐゴシック"/>
            <family val="3"/>
            <charset val="128"/>
          </rPr>
          <t>cyoshida:</t>
        </r>
        <r>
          <rPr>
            <sz val="9"/>
            <color indexed="81"/>
            <rFont val="ＭＳ Ｐゴシック"/>
            <family val="3"/>
            <charset val="128"/>
          </rPr>
          <t xml:space="preserve">
including 10 nights for the two Intensive programs</t>
        </r>
      </text>
    </comment>
    <comment ref="D7" authorId="0">
      <text>
        <r>
          <rPr>
            <b/>
            <sz val="9"/>
            <color indexed="81"/>
            <rFont val="ＭＳ Ｐゴシック"/>
            <family val="3"/>
            <charset val="128"/>
          </rPr>
          <t>cyoshida:</t>
        </r>
        <r>
          <rPr>
            <sz val="9"/>
            <color indexed="81"/>
            <rFont val="ＭＳ Ｐゴシック"/>
            <family val="3"/>
            <charset val="128"/>
          </rPr>
          <t xml:space="preserve">
including 4 nights for the Intensive program.</t>
        </r>
      </text>
    </comment>
    <comment ref="F7" authorId="0">
      <text>
        <r>
          <rPr>
            <b/>
            <sz val="9"/>
            <color indexed="81"/>
            <rFont val="ＭＳ Ｐゴシック"/>
            <family val="3"/>
            <charset val="128"/>
          </rPr>
          <t>cyoshida:</t>
        </r>
        <r>
          <rPr>
            <sz val="9"/>
            <color indexed="81"/>
            <rFont val="ＭＳ Ｐゴシック"/>
            <family val="3"/>
            <charset val="128"/>
          </rPr>
          <t xml:space="preserve">
including 5 nights for the S02A Intensive program.</t>
        </r>
      </text>
    </comment>
    <comment ref="G7" authorId="0">
      <text>
        <r>
          <rPr>
            <b/>
            <sz val="9"/>
            <color indexed="81"/>
            <rFont val="ＭＳ Ｐゴシック"/>
            <family val="3"/>
            <charset val="128"/>
          </rPr>
          <t>cyoshida:</t>
        </r>
        <r>
          <rPr>
            <sz val="9"/>
            <color indexed="81"/>
            <rFont val="ＭＳ Ｐゴシック"/>
            <family val="3"/>
            <charset val="128"/>
          </rPr>
          <t xml:space="preserve">
including 5 nights for the S02A Intensive program.</t>
        </r>
      </text>
    </comment>
    <comment ref="H7" authorId="0">
      <text>
        <r>
          <rPr>
            <b/>
            <sz val="9"/>
            <color indexed="81"/>
            <rFont val="ＭＳ Ｐゴシック"/>
            <family val="3"/>
            <charset val="128"/>
          </rPr>
          <t>cyoshida:</t>
        </r>
        <r>
          <rPr>
            <sz val="9"/>
            <color indexed="81"/>
            <rFont val="ＭＳ Ｐゴシック"/>
            <family val="3"/>
            <charset val="128"/>
          </rPr>
          <t xml:space="preserve">
including 6 nights for the Intensive program.</t>
        </r>
      </text>
    </comment>
    <comment ref="N7" authorId="0">
      <text>
        <r>
          <rPr>
            <b/>
            <sz val="9"/>
            <color indexed="81"/>
            <rFont val="ＭＳ Ｐゴシック"/>
            <family val="3"/>
            <charset val="128"/>
          </rPr>
          <t>cyoshida:</t>
        </r>
        <r>
          <rPr>
            <sz val="9"/>
            <color indexed="81"/>
            <rFont val="ＭＳ Ｐゴシック"/>
            <family val="3"/>
            <charset val="128"/>
          </rPr>
          <t xml:space="preserve">
ToO 3nights(IRCS or CISCO)</t>
        </r>
      </text>
    </comment>
    <comment ref="O7" authorId="0">
      <text>
        <r>
          <rPr>
            <b/>
            <sz val="9"/>
            <color indexed="81"/>
            <rFont val="ＭＳ Ｐゴシック"/>
            <family val="3"/>
            <charset val="128"/>
          </rPr>
          <t>cyoshida:</t>
        </r>
        <r>
          <rPr>
            <sz val="9"/>
            <color indexed="81"/>
            <rFont val="ＭＳ Ｐゴシック"/>
            <family val="3"/>
            <charset val="128"/>
          </rPr>
          <t xml:space="preserve">
including 5 nights for the S02A Intensive program, and 10 nights for the S02B Intensive program.</t>
        </r>
      </text>
    </comment>
    <comment ref="B8" authorId="0">
      <text>
        <r>
          <rPr>
            <b/>
            <sz val="9"/>
            <color indexed="81"/>
            <rFont val="ＭＳ Ｐゴシック"/>
            <family val="3"/>
            <charset val="128"/>
          </rPr>
          <t>cyoshida:</t>
        </r>
        <r>
          <rPr>
            <sz val="9"/>
            <color indexed="81"/>
            <rFont val="ＭＳ Ｐゴシック"/>
            <family val="3"/>
            <charset val="128"/>
          </rPr>
          <t xml:space="preserve">
including 5+5 nights for the Intensive programs</t>
        </r>
      </text>
    </comment>
    <comment ref="D8" authorId="0">
      <text>
        <r>
          <rPr>
            <sz val="10"/>
            <color indexed="81"/>
            <rFont val="ＭＳ Ｐゴシック"/>
            <family val="3"/>
            <charset val="128"/>
          </rPr>
          <t xml:space="preserve">including 1 ToO night
</t>
        </r>
      </text>
    </comment>
    <comment ref="N8" authorId="0">
      <text>
        <r>
          <rPr>
            <b/>
            <sz val="9"/>
            <color indexed="81"/>
            <rFont val="ＭＳ Ｐゴシック"/>
            <family val="3"/>
            <charset val="128"/>
          </rPr>
          <t>cyoshida:</t>
        </r>
        <r>
          <rPr>
            <sz val="9"/>
            <color indexed="81"/>
            <rFont val="ＭＳ Ｐゴシック"/>
            <family val="3"/>
            <charset val="128"/>
          </rPr>
          <t xml:space="preserve">
ToO</t>
        </r>
      </text>
    </comment>
    <comment ref="O8" authorId="0">
      <text>
        <r>
          <rPr>
            <b/>
            <sz val="9"/>
            <color indexed="81"/>
            <rFont val="ＭＳ Ｐゴシック"/>
            <family val="3"/>
            <charset val="128"/>
          </rPr>
          <t>cyoshida:</t>
        </r>
        <r>
          <rPr>
            <sz val="9"/>
            <color indexed="81"/>
            <rFont val="ＭＳ Ｐゴシック"/>
            <family val="3"/>
            <charset val="128"/>
          </rPr>
          <t xml:space="preserve">
including 10 nights for the two Intensive programs</t>
        </r>
      </text>
    </comment>
    <comment ref="B9" authorId="0">
      <text>
        <r>
          <rPr>
            <sz val="10"/>
            <color indexed="81"/>
            <rFont val="ＭＳ Ｐゴシック"/>
            <family val="3"/>
            <charset val="128"/>
          </rPr>
          <t xml:space="preserve">including 10 nights for the Intensive proposal
</t>
        </r>
      </text>
    </comment>
    <comment ref="O9" authorId="0">
      <text>
        <r>
          <rPr>
            <sz val="10"/>
            <color indexed="81"/>
            <rFont val="ＭＳ Ｐゴシック"/>
            <family val="3"/>
            <charset val="128"/>
          </rPr>
          <t xml:space="preserve">including 10 nights for the Intensive proposal
</t>
        </r>
      </text>
    </comment>
    <comment ref="F10" authorId="0">
      <text>
        <r>
          <rPr>
            <sz val="10"/>
            <color indexed="81"/>
            <rFont val="ＭＳ Ｐゴシック"/>
            <family val="3"/>
            <charset val="128"/>
          </rPr>
          <t xml:space="preserve">including 10 nights for the Intensive proposal
</t>
        </r>
      </text>
    </comment>
    <comment ref="G10" authorId="0">
      <text>
        <r>
          <rPr>
            <sz val="10"/>
            <color indexed="81"/>
            <rFont val="ＭＳ Ｐゴシック"/>
            <family val="3"/>
            <charset val="128"/>
          </rPr>
          <t xml:space="preserve">including 10 nights for the Intensive proposal
</t>
        </r>
      </text>
    </comment>
    <comment ref="O10" authorId="0">
      <text>
        <r>
          <rPr>
            <sz val="10"/>
            <color indexed="81"/>
            <rFont val="ＭＳ Ｐゴシック"/>
            <family val="3"/>
            <charset val="128"/>
          </rPr>
          <t xml:space="preserve">including 10 nights for the Intensive proposal
</t>
        </r>
      </text>
    </comment>
    <comment ref="B11" authorId="0">
      <text>
        <r>
          <rPr>
            <sz val="10"/>
            <color indexed="81"/>
            <rFont val="ＭＳ Ｐゴシック"/>
            <family val="3"/>
            <charset val="128"/>
          </rPr>
          <t xml:space="preserve">including 8 nights for the Intensive program
</t>
        </r>
      </text>
    </comment>
    <comment ref="D11" authorId="0">
      <text>
        <r>
          <rPr>
            <sz val="10"/>
            <color indexed="81"/>
            <rFont val="ＭＳ Ｐゴシック"/>
            <family val="3"/>
            <charset val="128"/>
          </rPr>
          <t xml:space="preserve">including 5 nights for the Intensive program
</t>
        </r>
      </text>
    </comment>
    <comment ref="O11" authorId="0">
      <text>
        <r>
          <rPr>
            <sz val="10"/>
            <color indexed="81"/>
            <rFont val="ＭＳ Ｐゴシック"/>
            <family val="3"/>
            <charset val="128"/>
          </rPr>
          <t xml:space="preserve">including 13 nights for the Intensive programs
</t>
        </r>
      </text>
    </comment>
    <comment ref="B12" authorId="0">
      <text>
        <r>
          <rPr>
            <sz val="10"/>
            <color indexed="81"/>
            <rFont val="ＭＳ Ｐゴシック"/>
            <family val="3"/>
            <charset val="128"/>
          </rPr>
          <t xml:space="preserve">including 4 nights for the Intensive program
</t>
        </r>
      </text>
    </comment>
    <comment ref="D12" authorId="0">
      <text>
        <r>
          <rPr>
            <sz val="10"/>
            <color indexed="81"/>
            <rFont val="ＭＳ Ｐゴシック"/>
            <family val="3"/>
            <charset val="128"/>
          </rPr>
          <t xml:space="preserve">including 1 TOO night and 3 nights for the Intensive program
</t>
        </r>
      </text>
    </comment>
    <comment ref="H12" authorId="0">
      <text>
        <r>
          <rPr>
            <sz val="10"/>
            <color indexed="81"/>
            <rFont val="ＭＳ Ｐゴシック"/>
            <family val="3"/>
            <charset val="128"/>
          </rPr>
          <t xml:space="preserve">including 1 TOO night
</t>
        </r>
      </text>
    </comment>
    <comment ref="O12" authorId="0">
      <text>
        <r>
          <rPr>
            <sz val="10"/>
            <color indexed="81"/>
            <rFont val="ＭＳ Ｐゴシック"/>
            <family val="3"/>
            <charset val="128"/>
          </rPr>
          <t xml:space="preserve">including 4 TOO nights and 7 nights for the Intensive program
</t>
        </r>
      </text>
    </comment>
    <comment ref="B13" authorId="0">
      <text>
        <r>
          <rPr>
            <sz val="10"/>
            <color indexed="81"/>
            <rFont val="ＭＳ Ｐゴシック"/>
            <family val="3"/>
            <charset val="128"/>
          </rPr>
          <t xml:space="preserve">including 5 nights for S05B-013(Intensive) and 6 nights for S05A-008(Intensive)
</t>
        </r>
      </text>
    </comment>
    <comment ref="D13" authorId="0">
      <text>
        <r>
          <rPr>
            <sz val="10"/>
            <color indexed="81"/>
            <rFont val="ＭＳ Ｐゴシック"/>
            <family val="3"/>
            <charset val="128"/>
          </rPr>
          <t>including 5 nights for S05B-137(Intensive) and 1 night for S05A-008(Intensive)</t>
        </r>
      </text>
    </comment>
    <comment ref="O13" authorId="0">
      <text>
        <r>
          <rPr>
            <b/>
            <sz val="9"/>
            <color indexed="81"/>
            <rFont val="ＭＳ Ｐゴシック"/>
            <family val="3"/>
            <charset val="128"/>
          </rPr>
          <t>cyoshida:</t>
        </r>
        <r>
          <rPr>
            <sz val="9"/>
            <color indexed="81"/>
            <rFont val="ＭＳ Ｐゴシック"/>
            <family val="3"/>
            <charset val="128"/>
          </rPr>
          <t xml:space="preserve">
including 3 ToO nights,  10 nights for two S05B intensive programs, and 7 nights for the S05A Intensive program</t>
        </r>
      </text>
    </comment>
    <comment ref="B14" authorId="0">
      <text>
        <r>
          <rPr>
            <b/>
            <sz val="9"/>
            <color indexed="81"/>
            <rFont val="ＭＳ Ｐゴシック"/>
            <family val="3"/>
            <charset val="128"/>
          </rPr>
          <t>cyoshida:</t>
        </r>
        <r>
          <rPr>
            <sz val="9"/>
            <color indexed="81"/>
            <rFont val="ＭＳ Ｐゴシック"/>
            <family val="3"/>
            <charset val="128"/>
          </rPr>
          <t xml:space="preserve">
including 5 nights for S05B-013</t>
        </r>
      </text>
    </comment>
    <comment ref="D14" authorId="0">
      <text>
        <r>
          <rPr>
            <b/>
            <sz val="9"/>
            <color indexed="81"/>
            <rFont val="ＭＳ Ｐゴシック"/>
            <family val="3"/>
            <charset val="128"/>
          </rPr>
          <t>cyoshida:</t>
        </r>
        <r>
          <rPr>
            <sz val="9"/>
            <color indexed="81"/>
            <rFont val="ＭＳ Ｐゴシック"/>
            <family val="3"/>
            <charset val="128"/>
          </rPr>
          <t xml:space="preserve">
including 5 nights for S05B-137</t>
        </r>
      </text>
    </comment>
    <comment ref="E14" authorId="0">
      <text>
        <r>
          <rPr>
            <b/>
            <sz val="9"/>
            <color indexed="81"/>
            <rFont val="ＭＳ Ｐゴシック"/>
            <family val="3"/>
            <charset val="128"/>
          </rPr>
          <t>cyoshida:</t>
        </r>
        <r>
          <rPr>
            <sz val="9"/>
            <color indexed="81"/>
            <rFont val="ＭＳ Ｐゴシック"/>
            <family val="3"/>
            <charset val="128"/>
          </rPr>
          <t xml:space="preserve">
including 10 nights for the intensive program</t>
        </r>
      </text>
    </comment>
    <comment ref="O14" authorId="0">
      <text>
        <r>
          <rPr>
            <b/>
            <sz val="9"/>
            <color indexed="81"/>
            <rFont val="ＭＳ Ｐゴシック"/>
            <family val="3"/>
            <charset val="128"/>
          </rPr>
          <t>cyoshida:</t>
        </r>
        <r>
          <rPr>
            <sz val="9"/>
            <color indexed="81"/>
            <rFont val="ＭＳ Ｐゴシック"/>
            <family val="3"/>
            <charset val="128"/>
          </rPr>
          <t xml:space="preserve">
including 5 ToO nights,  10 nights for the S06A Intensive program, and 10 nights for the two S05B Intensive programs</t>
        </r>
      </text>
    </comment>
    <comment ref="D15" authorId="0">
      <text>
        <r>
          <rPr>
            <b/>
            <sz val="9"/>
            <color indexed="81"/>
            <rFont val="ＭＳ Ｐゴシック"/>
            <family val="3"/>
            <charset val="128"/>
          </rPr>
          <t>cyoshida:</t>
        </r>
        <r>
          <rPr>
            <sz val="9"/>
            <color indexed="81"/>
            <rFont val="ＭＳ Ｐゴシック"/>
            <family val="3"/>
            <charset val="128"/>
          </rPr>
          <t xml:space="preserve">
including 2 nights for the intensive program</t>
        </r>
      </text>
    </comment>
    <comment ref="E15" authorId="0">
      <text>
        <r>
          <rPr>
            <b/>
            <sz val="9"/>
            <color indexed="81"/>
            <rFont val="ＭＳ Ｐゴシック"/>
            <family val="3"/>
            <charset val="128"/>
          </rPr>
          <t>cyoshida:</t>
        </r>
        <r>
          <rPr>
            <sz val="9"/>
            <color indexed="81"/>
            <rFont val="ＭＳ Ｐゴシック"/>
            <family val="3"/>
            <charset val="128"/>
          </rPr>
          <t xml:space="preserve">
including 10 nights for S06A-081</t>
        </r>
      </text>
    </comment>
    <comment ref="O15" authorId="0">
      <text>
        <r>
          <rPr>
            <b/>
            <sz val="9"/>
            <color indexed="81"/>
            <rFont val="ＭＳ Ｐゴシック"/>
            <family val="3"/>
            <charset val="128"/>
          </rPr>
          <t>cyoshida:</t>
        </r>
        <r>
          <rPr>
            <sz val="9"/>
            <color indexed="81"/>
            <rFont val="ＭＳ Ｐゴシック"/>
            <family val="3"/>
            <charset val="128"/>
          </rPr>
          <t xml:space="preserve">
including 3 ToO nights,  2 nights for the S06B  Intensive program, and 10 nights for the S06A Intensive program</t>
        </r>
      </text>
    </comment>
    <comment ref="D16" authorId="0">
      <text>
        <r>
          <rPr>
            <b/>
            <sz val="9"/>
            <color indexed="81"/>
            <rFont val="ＭＳ Ｐゴシック"/>
            <family val="3"/>
            <charset val="128"/>
          </rPr>
          <t>cyoshida:</t>
        </r>
        <r>
          <rPr>
            <sz val="9"/>
            <color indexed="81"/>
            <rFont val="ＭＳ Ｐゴシック"/>
            <family val="3"/>
            <charset val="128"/>
          </rPr>
          <t xml:space="preserve">
including 2 nights for the S06B Intensive program</t>
        </r>
      </text>
    </comment>
    <comment ref="L16" authorId="0">
      <text>
        <r>
          <rPr>
            <b/>
            <sz val="9"/>
            <color indexed="81"/>
            <rFont val="ＭＳ Ｐゴシック"/>
            <family val="3"/>
            <charset val="128"/>
          </rPr>
          <t>cyoshida:</t>
        </r>
        <r>
          <rPr>
            <sz val="9"/>
            <color indexed="81"/>
            <rFont val="ＭＳ Ｐゴシック"/>
            <family val="3"/>
            <charset val="128"/>
          </rPr>
          <t xml:space="preserve">
including 8 nights for the intensive program</t>
        </r>
      </text>
    </comment>
    <comment ref="O16" authorId="0">
      <text>
        <r>
          <rPr>
            <b/>
            <sz val="9"/>
            <color indexed="81"/>
            <rFont val="ＭＳ Ｐゴシック"/>
            <family val="3"/>
            <charset val="128"/>
          </rPr>
          <t>cyoshida:</t>
        </r>
        <r>
          <rPr>
            <sz val="9"/>
            <color indexed="81"/>
            <rFont val="ＭＳ Ｐゴシック"/>
            <family val="3"/>
            <charset val="128"/>
          </rPr>
          <t xml:space="preserve">
including 1 ToO night and 8 nights for the S07A Intensive program, and 2 nights for the S06B Intensive program</t>
        </r>
      </text>
    </comment>
    <comment ref="E18" authorId="0">
      <text>
        <r>
          <rPr>
            <b/>
            <sz val="9"/>
            <color indexed="81"/>
            <rFont val="ＭＳ Ｐゴシック"/>
            <family val="3"/>
            <charset val="128"/>
          </rPr>
          <t>cyoshida:</t>
        </r>
        <r>
          <rPr>
            <sz val="9"/>
            <color indexed="81"/>
            <rFont val="ＭＳ Ｐゴシック"/>
            <family val="3"/>
            <charset val="128"/>
          </rPr>
          <t xml:space="preserve">
including 6 nights for the intensive program</t>
        </r>
      </text>
    </comment>
    <comment ref="L18" authorId="0">
      <text>
        <r>
          <rPr>
            <b/>
            <sz val="9"/>
            <color indexed="81"/>
            <rFont val="ＭＳ Ｐゴシック"/>
            <family val="3"/>
            <charset val="128"/>
          </rPr>
          <t>cyoshida:</t>
        </r>
        <r>
          <rPr>
            <sz val="9"/>
            <color indexed="81"/>
            <rFont val="ＭＳ Ｐゴシック"/>
            <family val="3"/>
            <charset val="128"/>
          </rPr>
          <t xml:space="preserve">
including 7 nights for the S07A Intensive program</t>
        </r>
      </text>
    </comment>
    <comment ref="O18" authorId="0">
      <text>
        <r>
          <rPr>
            <b/>
            <sz val="9"/>
            <color indexed="81"/>
            <rFont val="ＭＳ Ｐゴシック"/>
            <family val="3"/>
            <charset val="128"/>
          </rPr>
          <t>cyoshida:</t>
        </r>
        <r>
          <rPr>
            <sz val="9"/>
            <color indexed="81"/>
            <rFont val="ＭＳ Ｐゴシック"/>
            <family val="3"/>
            <charset val="128"/>
          </rPr>
          <t xml:space="preserve">
including 3 ToO nights and 7 nights for the S07A Intensive program</t>
        </r>
      </text>
    </comment>
    <comment ref="B19" authorId="0">
      <text>
        <r>
          <rPr>
            <b/>
            <sz val="9"/>
            <color indexed="81"/>
            <rFont val="ＭＳ Ｐゴシック"/>
            <family val="3"/>
            <charset val="128"/>
          </rPr>
          <t>cyoshida:</t>
        </r>
        <r>
          <rPr>
            <sz val="9"/>
            <color indexed="81"/>
            <rFont val="ＭＳ Ｐゴシック"/>
            <family val="3"/>
            <charset val="128"/>
          </rPr>
          <t xml:space="preserve">
including 10 nights for the intensive program</t>
        </r>
      </text>
    </comment>
    <comment ref="E19" authorId="0">
      <text>
        <r>
          <rPr>
            <b/>
            <sz val="9"/>
            <color indexed="81"/>
            <rFont val="ＭＳ Ｐゴシック"/>
            <family val="3"/>
            <charset val="128"/>
          </rPr>
          <t>cyoshida:</t>
        </r>
        <r>
          <rPr>
            <sz val="9"/>
            <color indexed="81"/>
            <rFont val="ＭＳ Ｐゴシック"/>
            <family val="3"/>
            <charset val="128"/>
          </rPr>
          <t xml:space="preserve">
4 nights for the S08A Intensive program</t>
        </r>
      </text>
    </comment>
    <comment ref="O19" authorId="0">
      <text>
        <r>
          <rPr>
            <b/>
            <sz val="9"/>
            <color indexed="81"/>
            <rFont val="ＭＳ Ｐゴシック"/>
            <family val="3"/>
            <charset val="128"/>
          </rPr>
          <t>cyoshida:</t>
        </r>
        <r>
          <rPr>
            <sz val="9"/>
            <color indexed="81"/>
            <rFont val="ＭＳ Ｐゴシック"/>
            <family val="3"/>
            <charset val="128"/>
          </rPr>
          <t xml:space="preserve">
including 5 ToO nights,  10 nights for the S08B Intensive program, and 4 nights for the S08A Intensive program.</t>
        </r>
      </text>
    </comment>
    <comment ref="B20" authorId="0">
      <text>
        <r>
          <rPr>
            <b/>
            <sz val="9"/>
            <color indexed="81"/>
            <rFont val="ＭＳ Ｐゴシック"/>
            <family val="3"/>
            <charset val="128"/>
          </rPr>
          <t>cyoshida:</t>
        </r>
        <r>
          <rPr>
            <sz val="9"/>
            <color indexed="81"/>
            <rFont val="ＭＳ Ｐゴシック"/>
            <family val="3"/>
            <charset val="128"/>
          </rPr>
          <t xml:space="preserve">
including 6 nights for S08B-051 (furusawa et al.)</t>
        </r>
      </text>
    </comment>
    <comment ref="E20" authorId="0">
      <text>
        <r>
          <rPr>
            <b/>
            <sz val="9"/>
            <color indexed="81"/>
            <rFont val="ＭＳ Ｐゴシック"/>
            <family val="3"/>
            <charset val="128"/>
          </rPr>
          <t>cyoshida:</t>
        </r>
        <r>
          <rPr>
            <sz val="9"/>
            <color indexed="81"/>
            <rFont val="ＭＳ Ｐゴシック"/>
            <family val="3"/>
            <charset val="128"/>
          </rPr>
          <t xml:space="preserve">
including 5 nights for S08A-018 (Aoki et al.)</t>
        </r>
      </text>
    </comment>
    <comment ref="B21" authorId="0">
      <text>
        <r>
          <rPr>
            <b/>
            <sz val="9"/>
            <color indexed="81"/>
            <rFont val="ＭＳ Ｐゴシック"/>
            <family val="3"/>
            <charset val="128"/>
          </rPr>
          <t>cyoshida:</t>
        </r>
        <r>
          <rPr>
            <sz val="9"/>
            <color indexed="81"/>
            <rFont val="ＭＳ Ｐゴシック"/>
            <family val="3"/>
            <charset val="128"/>
          </rPr>
          <t xml:space="preserve">
including 6 nights for S08B-051</t>
        </r>
      </text>
    </comment>
    <comment ref="E21" authorId="0">
      <text>
        <r>
          <rPr>
            <b/>
            <sz val="9"/>
            <color indexed="81"/>
            <rFont val="ＭＳ Ｐゴシック"/>
            <family val="3"/>
            <charset val="128"/>
          </rPr>
          <t>cyoshida:</t>
        </r>
        <r>
          <rPr>
            <sz val="9"/>
            <color indexed="81"/>
            <rFont val="ＭＳ Ｐゴシック"/>
            <family val="3"/>
            <charset val="128"/>
          </rPr>
          <t xml:space="preserve">
including 5 nights for S08A-018</t>
        </r>
      </text>
    </comment>
    <comment ref="F24" authorId="0">
      <text>
        <r>
          <rPr>
            <b/>
            <sz val="9"/>
            <color indexed="81"/>
            <rFont val="ＭＳ Ｐゴシック"/>
            <family val="3"/>
            <charset val="128"/>
          </rPr>
          <t>cyoshida:</t>
        </r>
        <r>
          <rPr>
            <sz val="9"/>
            <color indexed="81"/>
            <rFont val="ＭＳ Ｐゴシック"/>
            <family val="3"/>
            <charset val="128"/>
          </rPr>
          <t xml:space="preserve">
including 1 ToO night</t>
        </r>
      </text>
    </comment>
    <comment ref="M27" authorId="1">
      <text>
        <r>
          <rPr>
            <b/>
            <sz val="9"/>
            <color indexed="81"/>
            <rFont val="ＭＳ Ｐゴシック"/>
            <family val="3"/>
            <charset val="128"/>
          </rPr>
          <t>chie:</t>
        </r>
        <r>
          <rPr>
            <sz val="9"/>
            <color indexed="81"/>
            <rFont val="ＭＳ Ｐゴシック"/>
            <family val="3"/>
            <charset val="128"/>
          </rPr>
          <t xml:space="preserve">
including 2 nights for the Intensive Program</t>
        </r>
      </text>
    </comment>
    <comment ref="N27" authorId="1">
      <text>
        <r>
          <rPr>
            <b/>
            <sz val="9"/>
            <color indexed="81"/>
            <rFont val="ＭＳ Ｐゴシック"/>
            <family val="3"/>
            <charset val="128"/>
          </rPr>
          <t>chie:</t>
        </r>
        <r>
          <rPr>
            <sz val="9"/>
            <color indexed="81"/>
            <rFont val="ＭＳ Ｐゴシック"/>
            <family val="3"/>
            <charset val="128"/>
          </rPr>
          <t xml:space="preserve">
including 2 ToO niths, 4 Keck nights, and 3 Gemini nights</t>
        </r>
      </text>
    </comment>
    <comment ref="M28" authorId="1">
      <text>
        <r>
          <rPr>
            <b/>
            <sz val="9"/>
            <color indexed="81"/>
            <rFont val="ＭＳ Ｐゴシック"/>
            <family val="3"/>
            <charset val="128"/>
          </rPr>
          <t>chie:</t>
        </r>
        <r>
          <rPr>
            <sz val="9"/>
            <color indexed="81"/>
            <rFont val="ＭＳ Ｐゴシック"/>
            <family val="3"/>
            <charset val="128"/>
          </rPr>
          <t xml:space="preserve">
including 3 nights for the S12B Intensive 
Program
</t>
        </r>
      </text>
    </comment>
    <comment ref="N28" authorId="1">
      <text>
        <r>
          <rPr>
            <b/>
            <sz val="9"/>
            <color indexed="81"/>
            <rFont val="ＭＳ Ｐゴシック"/>
            <family val="3"/>
            <charset val="128"/>
          </rPr>
          <t>chie:</t>
        </r>
        <r>
          <rPr>
            <sz val="9"/>
            <color indexed="81"/>
            <rFont val="ＭＳ Ｐゴシック"/>
            <family val="3"/>
            <charset val="128"/>
          </rPr>
          <t xml:space="preserve">
including 0.5 HiCIAO night, 4 Keck nights, 
2 Gemini nights(1 night is ToO), and 2.5 ToO nights</t>
        </r>
      </text>
    </comment>
    <comment ref="M29" authorId="1">
      <text>
        <r>
          <rPr>
            <b/>
            <sz val="9"/>
            <color indexed="81"/>
            <rFont val="ＭＳ Ｐゴシック"/>
            <family val="3"/>
            <charset val="128"/>
          </rPr>
          <t>chie:</t>
        </r>
        <r>
          <rPr>
            <sz val="9"/>
            <color indexed="81"/>
            <rFont val="ＭＳ Ｐゴシック"/>
            <family val="3"/>
            <charset val="128"/>
          </rPr>
          <t xml:space="preserve">
including 4 nights for the S12B Intensive Program</t>
        </r>
      </text>
    </comment>
    <comment ref="N29" authorId="1">
      <text>
        <r>
          <rPr>
            <b/>
            <sz val="9"/>
            <color indexed="81"/>
            <rFont val="ＭＳ Ｐゴシック"/>
            <family val="3"/>
            <charset val="128"/>
          </rPr>
          <t>chie:</t>
        </r>
        <r>
          <rPr>
            <sz val="9"/>
            <color indexed="81"/>
            <rFont val="ＭＳ Ｐゴシック"/>
            <family val="3"/>
            <charset val="128"/>
          </rPr>
          <t xml:space="preserve">
including 5 Keck nights, 3 Gemini nights and 1 ToO night</t>
        </r>
      </text>
    </comment>
    <comment ref="M30" authorId="1">
      <text>
        <r>
          <rPr>
            <b/>
            <sz val="9"/>
            <color indexed="81"/>
            <rFont val="ＭＳ Ｐゴシック"/>
            <family val="3"/>
            <charset val="128"/>
          </rPr>
          <t>chie:</t>
        </r>
        <r>
          <rPr>
            <sz val="9"/>
            <color indexed="81"/>
            <rFont val="ＭＳ Ｐゴシック"/>
            <family val="3"/>
            <charset val="128"/>
          </rPr>
          <t xml:space="preserve">
including 3 nights for the S12B Intensive Program</t>
        </r>
      </text>
    </comment>
    <comment ref="N30" authorId="1">
      <text>
        <r>
          <rPr>
            <b/>
            <sz val="9"/>
            <color indexed="81"/>
            <rFont val="ＭＳ Ｐゴシック"/>
            <family val="3"/>
            <charset val="128"/>
          </rPr>
          <t>chie:</t>
        </r>
        <r>
          <rPr>
            <sz val="9"/>
            <color indexed="81"/>
            <rFont val="ＭＳ Ｐゴシック"/>
            <family val="3"/>
            <charset val="128"/>
          </rPr>
          <t xml:space="preserve">
including 5 Gemini nights, 6 Keck nights, 3.5 ToO nights, and 0.5 Kyoto3DII night.</t>
        </r>
      </text>
    </comment>
    <comment ref="N31" authorId="1">
      <text>
        <r>
          <rPr>
            <b/>
            <sz val="9"/>
            <color indexed="81"/>
            <rFont val="ＭＳ Ｐゴシック"/>
            <family val="3"/>
            <charset val="128"/>
          </rPr>
          <t>chie:</t>
        </r>
        <r>
          <rPr>
            <sz val="9"/>
            <color indexed="81"/>
            <rFont val="ＭＳ Ｐゴシック"/>
            <family val="3"/>
            <charset val="128"/>
          </rPr>
          <t xml:space="preserve">
装置未定ToO 3夜、
Gemini 3夜、
Keck   5夜、
Piinstr 9夜</t>
        </r>
      </text>
    </comment>
  </commentList>
</comments>
</file>

<file path=xl/comments5.xml><?xml version="1.0" encoding="utf-8"?>
<comments xmlns="http://schemas.openxmlformats.org/spreadsheetml/2006/main">
  <authors>
    <author>cyoshida</author>
    <author>chie</author>
  </authors>
  <commentList>
    <comment ref="O27" authorId="0">
      <text>
        <r>
          <rPr>
            <sz val="10"/>
            <color indexed="81"/>
            <rFont val="ＭＳ Ｐゴシック"/>
            <family val="3"/>
            <charset val="128"/>
          </rPr>
          <t xml:space="preserve">ToO 1, Kyoto3DII 1
Gemini 6
</t>
        </r>
      </text>
    </comment>
    <comment ref="O29" authorId="0">
      <text>
        <r>
          <rPr>
            <sz val="10"/>
            <color indexed="81"/>
            <rFont val="ＭＳ Ｐゴシック"/>
            <family val="3"/>
            <charset val="128"/>
          </rPr>
          <t xml:space="preserve">ToO 1, HIPWAC 1
Gemini 1
</t>
        </r>
      </text>
    </comment>
    <comment ref="O31" authorId="0">
      <text>
        <r>
          <rPr>
            <b/>
            <sz val="10"/>
            <color indexed="81"/>
            <rFont val="ＭＳ Ｐゴシック"/>
            <family val="3"/>
            <charset val="128"/>
          </rPr>
          <t>cyoshida:</t>
        </r>
        <r>
          <rPr>
            <sz val="10"/>
            <color indexed="81"/>
            <rFont val="ＭＳ Ｐゴシック"/>
            <family val="3"/>
            <charset val="128"/>
          </rPr>
          <t xml:space="preserve">
ToO 1, Kyoto3DII 1,
Gemini 6, Keck 10</t>
        </r>
      </text>
    </comment>
    <comment ref="O32" authorId="0">
      <text>
        <r>
          <rPr>
            <b/>
            <sz val="10"/>
            <color indexed="81"/>
            <rFont val="ＭＳ Ｐゴシック"/>
            <family val="3"/>
            <charset val="128"/>
          </rPr>
          <t>cyoshida:</t>
        </r>
        <r>
          <rPr>
            <sz val="10"/>
            <color indexed="81"/>
            <rFont val="ＭＳ Ｐゴシック"/>
            <family val="3"/>
            <charset val="128"/>
          </rPr>
          <t xml:space="preserve">
ToO 1, Gemini 3, Keck 2</t>
        </r>
      </text>
    </comment>
    <comment ref="O33" authorId="0">
      <text>
        <r>
          <rPr>
            <b/>
            <sz val="10"/>
            <color indexed="81"/>
            <rFont val="ＭＳ Ｐゴシック"/>
            <family val="3"/>
            <charset val="128"/>
          </rPr>
          <t>cyoshida:</t>
        </r>
        <r>
          <rPr>
            <sz val="10"/>
            <color indexed="81"/>
            <rFont val="ＭＳ Ｐゴシック"/>
            <family val="3"/>
            <charset val="128"/>
          </rPr>
          <t xml:space="preserve">
ToO1, HIPWAC1, Gemini4, Keck9</t>
        </r>
      </text>
    </comment>
    <comment ref="O35" authorId="0">
      <text>
        <r>
          <rPr>
            <b/>
            <sz val="9"/>
            <color indexed="81"/>
            <rFont val="ＭＳ Ｐゴシック"/>
            <family val="3"/>
            <charset val="128"/>
          </rPr>
          <t>cyoshida:</t>
        </r>
        <r>
          <rPr>
            <sz val="9"/>
            <color indexed="81"/>
            <rFont val="ＭＳ Ｐゴシック"/>
            <family val="3"/>
            <charset val="128"/>
          </rPr>
          <t xml:space="preserve">
Kyoto3DII 1, ToO 1, Gemini 4,  Keck 15</t>
        </r>
      </text>
    </comment>
    <comment ref="O37" authorId="0">
      <text>
        <r>
          <rPr>
            <b/>
            <sz val="9"/>
            <color indexed="81"/>
            <rFont val="ＭＳ Ｐゴシック"/>
            <family val="3"/>
            <charset val="128"/>
          </rPr>
          <t>cyoshida:</t>
        </r>
        <r>
          <rPr>
            <sz val="9"/>
            <color indexed="81"/>
            <rFont val="ＭＳ Ｐゴシック"/>
            <family val="3"/>
            <charset val="128"/>
          </rPr>
          <t xml:space="preserve">
ToO 1, Kyoto3DII  2, HIPWAC 1, Gemini 6, Keck 10</t>
        </r>
      </text>
    </comment>
    <comment ref="O39" authorId="0">
      <text>
        <r>
          <rPr>
            <b/>
            <sz val="9"/>
            <color indexed="81"/>
            <rFont val="ＭＳ Ｐゴシック"/>
            <family val="3"/>
            <charset val="128"/>
          </rPr>
          <t>cyoshida:</t>
        </r>
        <r>
          <rPr>
            <sz val="9"/>
            <color indexed="81"/>
            <rFont val="ＭＳ Ｐゴシック"/>
            <family val="3"/>
            <charset val="128"/>
          </rPr>
          <t xml:space="preserve">
ToO 1, Kyoto3DII 1, 
Gemini 12, Keck 6</t>
        </r>
      </text>
    </comment>
    <comment ref="O40" authorId="0">
      <text>
        <r>
          <rPr>
            <b/>
            <sz val="9"/>
            <color indexed="81"/>
            <rFont val="ＭＳ Ｐゴシック"/>
            <family val="3"/>
            <charset val="128"/>
          </rPr>
          <t>cyoshida:</t>
        </r>
        <r>
          <rPr>
            <sz val="9"/>
            <color indexed="81"/>
            <rFont val="ＭＳ Ｐゴシック"/>
            <family val="3"/>
            <charset val="128"/>
          </rPr>
          <t xml:space="preserve">
ToO 1, T-ReCS 1, NIRI+LGSAO 1, DEIMOS 1, GMOS(N) 1</t>
        </r>
      </text>
    </comment>
    <comment ref="O41" authorId="0">
      <text>
        <r>
          <rPr>
            <b/>
            <sz val="9"/>
            <color indexed="81"/>
            <rFont val="ＭＳ Ｐゴシック"/>
            <family val="3"/>
            <charset val="128"/>
          </rPr>
          <t>cyoshida:</t>
        </r>
        <r>
          <rPr>
            <sz val="9"/>
            <color indexed="81"/>
            <rFont val="ＭＳ Ｐゴシック"/>
            <family val="3"/>
            <charset val="128"/>
          </rPr>
          <t xml:space="preserve">
ToO 1, Kyoto3DII 1,
HiCIAO+AO188 1,
HIPWAC 1, Gemini 5,
Keck 1</t>
        </r>
      </text>
    </comment>
    <comment ref="O42" authorId="0">
      <text>
        <r>
          <rPr>
            <b/>
            <sz val="9"/>
            <color indexed="81"/>
            <rFont val="ＭＳ Ｐゴシック"/>
            <family val="3"/>
            <charset val="128"/>
          </rPr>
          <t>cyoshida:</t>
        </r>
        <r>
          <rPr>
            <sz val="9"/>
            <color indexed="81"/>
            <rFont val="ＭＳ Ｐゴシック"/>
            <family val="3"/>
            <charset val="128"/>
          </rPr>
          <t xml:space="preserve">
ToO 1, Kyoto3DII  I,
DEIMOS  1, T-RsCS 1, 
Michelle 1. GMOS(N) 1</t>
        </r>
      </text>
    </comment>
    <comment ref="O43" authorId="0">
      <text>
        <r>
          <rPr>
            <b/>
            <sz val="9"/>
            <color indexed="81"/>
            <rFont val="ＭＳ Ｐゴシック"/>
            <family val="3"/>
            <charset val="128"/>
          </rPr>
          <t>cyoshida:</t>
        </r>
        <r>
          <rPr>
            <sz val="9"/>
            <color indexed="81"/>
            <rFont val="ＭＳ Ｐゴシック"/>
            <family val="3"/>
            <charset val="128"/>
          </rPr>
          <t xml:space="preserve">
ToO 1, Kyoto3DII 1,  HiCIAO+AO 1, Gemini 14, Keck 9</t>
        </r>
      </text>
    </comment>
    <comment ref="O44" authorId="0">
      <text>
        <r>
          <rPr>
            <b/>
            <sz val="9"/>
            <color indexed="81"/>
            <rFont val="ＭＳ Ｐゴシック"/>
            <family val="3"/>
            <charset val="128"/>
          </rPr>
          <t>cyoshida:</t>
        </r>
        <r>
          <rPr>
            <sz val="9"/>
            <color indexed="81"/>
            <rFont val="ＭＳ Ｐゴシック"/>
            <family val="3"/>
            <charset val="128"/>
          </rPr>
          <t xml:space="preserve">
ToO 1, Keck 3, Gemini 5</t>
        </r>
      </text>
    </comment>
    <comment ref="O45" authorId="0">
      <text>
        <r>
          <rPr>
            <b/>
            <sz val="9"/>
            <color indexed="81"/>
            <rFont val="ＭＳ Ｐゴシック"/>
            <family val="3"/>
            <charset val="128"/>
          </rPr>
          <t>cyoshida:</t>
        </r>
        <r>
          <rPr>
            <sz val="9"/>
            <color indexed="81"/>
            <rFont val="ＭＳ Ｐゴシック"/>
            <family val="3"/>
            <charset val="128"/>
          </rPr>
          <t xml:space="preserve">
ToO 1, HiCIAO 4, HIPWAC 1, Gemini 5, Keck 4</t>
        </r>
      </text>
    </comment>
    <comment ref="O46" authorId="0">
      <text>
        <r>
          <rPr>
            <b/>
            <sz val="9"/>
            <color indexed="81"/>
            <rFont val="ＭＳ Ｐゴシック"/>
            <family val="3"/>
            <charset val="128"/>
          </rPr>
          <t>cyoshida:</t>
        </r>
        <r>
          <rPr>
            <sz val="9"/>
            <color indexed="81"/>
            <rFont val="ＭＳ Ｐゴシック"/>
            <family val="3"/>
            <charset val="128"/>
          </rPr>
          <t xml:space="preserve">
ToO 1, HiCIAO 1,
Gemini 2, Keck 2</t>
        </r>
      </text>
    </comment>
    <comment ref="O47" authorId="1">
      <text>
        <r>
          <rPr>
            <b/>
            <sz val="9"/>
            <color indexed="81"/>
            <rFont val="ＭＳ Ｐゴシック"/>
            <family val="3"/>
            <charset val="128"/>
          </rPr>
          <t>chie:</t>
        </r>
        <r>
          <rPr>
            <sz val="9"/>
            <color indexed="81"/>
            <rFont val="ＭＳ Ｐゴシック"/>
            <family val="3"/>
            <charset val="128"/>
          </rPr>
          <t xml:space="preserve">
ToO 1, Kyoto3DII  2, 
HiCIAO  2, Gemini 10,
Keck 5</t>
        </r>
      </text>
    </comment>
    <comment ref="O48" authorId="1">
      <text>
        <r>
          <rPr>
            <b/>
            <sz val="9"/>
            <color indexed="81"/>
            <rFont val="ＭＳ Ｐゴシック"/>
            <family val="3"/>
            <charset val="128"/>
          </rPr>
          <t>chie:</t>
        </r>
        <r>
          <rPr>
            <sz val="9"/>
            <color indexed="81"/>
            <rFont val="ＭＳ Ｐゴシック"/>
            <family val="3"/>
            <charset val="128"/>
          </rPr>
          <t xml:space="preserve">
ToO 1, Kyoto3DII  1,
HiCIAO+AO188  1,
Gemini  4,  Keck  2,
Gemini+Keck  1</t>
        </r>
      </text>
    </comment>
    <comment ref="O49" authorId="1">
      <text>
        <r>
          <rPr>
            <b/>
            <sz val="9"/>
            <color indexed="81"/>
            <rFont val="ＭＳ Ｐゴシック"/>
            <family val="3"/>
            <charset val="128"/>
          </rPr>
          <t>chie:</t>
        </r>
        <r>
          <rPr>
            <sz val="9"/>
            <color indexed="81"/>
            <rFont val="ＭＳ Ｐゴシック"/>
            <family val="3"/>
            <charset val="128"/>
          </rPr>
          <t xml:space="preserve">
Kyoto3DII  1, 
HiCIAO  4, Gemini 13,
Keck 8</t>
        </r>
      </text>
    </comment>
    <comment ref="O50" authorId="1">
      <text>
        <r>
          <rPr>
            <b/>
            <sz val="9"/>
            <color indexed="81"/>
            <rFont val="ＭＳ Ｐゴシック"/>
            <family val="3"/>
            <charset val="128"/>
          </rPr>
          <t>chie:</t>
        </r>
        <r>
          <rPr>
            <sz val="9"/>
            <color indexed="81"/>
            <rFont val="ＭＳ Ｐゴシック"/>
            <family val="3"/>
            <charset val="128"/>
          </rPr>
          <t xml:space="preserve">
HiCIAO 2, Keck 2, Gemini 5</t>
        </r>
      </text>
    </comment>
    <comment ref="O53" authorId="1">
      <text>
        <r>
          <rPr>
            <b/>
            <sz val="9"/>
            <color indexed="81"/>
            <rFont val="ＭＳ Ｐゴシック"/>
            <family val="3"/>
            <charset val="128"/>
          </rPr>
          <t>chie:</t>
        </r>
        <r>
          <rPr>
            <sz val="9"/>
            <color indexed="81"/>
            <rFont val="ＭＳ Ｐゴシック"/>
            <family val="3"/>
            <charset val="128"/>
          </rPr>
          <t xml:space="preserve">
ToO 1, Kyoto3DII 1, HiCIAO 1, Gemini 13, Keck 11</t>
        </r>
      </text>
    </comment>
    <comment ref="O54" authorId="1">
      <text>
        <r>
          <rPr>
            <b/>
            <sz val="9"/>
            <color indexed="81"/>
            <rFont val="ＭＳ Ｐゴシック"/>
            <family val="3"/>
            <charset val="128"/>
          </rPr>
          <t>chie:</t>
        </r>
        <r>
          <rPr>
            <sz val="9"/>
            <color indexed="81"/>
            <rFont val="ＭＳ Ｐゴシック"/>
            <family val="3"/>
            <charset val="128"/>
          </rPr>
          <t xml:space="preserve">
ToO 1, Gemini 2, Keck 2</t>
        </r>
      </text>
    </comment>
    <comment ref="O55" authorId="1">
      <text>
        <r>
          <rPr>
            <b/>
            <sz val="9"/>
            <color indexed="81"/>
            <rFont val="ＭＳ Ｐゴシック"/>
            <family val="3"/>
            <charset val="128"/>
          </rPr>
          <t>chie:</t>
        </r>
        <r>
          <rPr>
            <sz val="9"/>
            <color indexed="81"/>
            <rFont val="ＭＳ Ｐゴシック"/>
            <family val="3"/>
            <charset val="128"/>
          </rPr>
          <t xml:space="preserve">
ToO 1, HiCIAO 5, Kyoto3DII  2, Gemini 8, 
Keck 14</t>
        </r>
      </text>
    </comment>
    <comment ref="O56" authorId="1">
      <text>
        <r>
          <rPr>
            <b/>
            <sz val="9"/>
            <color indexed="81"/>
            <rFont val="ＭＳ Ｐゴシック"/>
            <family val="3"/>
            <charset val="128"/>
          </rPr>
          <t>chie:</t>
        </r>
        <r>
          <rPr>
            <sz val="9"/>
            <color indexed="81"/>
            <rFont val="ＭＳ Ｐゴシック"/>
            <family val="3"/>
            <charset val="128"/>
          </rPr>
          <t xml:space="preserve">
HiCIAO 1, ToO 2, Gemini 2, Keck 3</t>
        </r>
      </text>
    </comment>
    <comment ref="O57" authorId="1">
      <text>
        <r>
          <rPr>
            <b/>
            <sz val="9"/>
            <color indexed="81"/>
            <rFont val="ＭＳ Ｐゴシック"/>
            <family val="3"/>
            <charset val="128"/>
          </rPr>
          <t>chie:</t>
        </r>
        <r>
          <rPr>
            <sz val="9"/>
            <color indexed="81"/>
            <rFont val="ＭＳ Ｐゴシック"/>
            <family val="3"/>
            <charset val="128"/>
          </rPr>
          <t xml:space="preserve">
ToO 1, HiCIAO 6, Kyoto3DII  4, Gemini 14, 
Keck 11</t>
        </r>
      </text>
    </comment>
    <comment ref="O58" authorId="1">
      <text>
        <r>
          <rPr>
            <b/>
            <sz val="9"/>
            <color indexed="81"/>
            <rFont val="ＭＳ Ｐゴシック"/>
            <family val="3"/>
            <charset val="128"/>
          </rPr>
          <t>chie:</t>
        </r>
        <r>
          <rPr>
            <sz val="9"/>
            <color indexed="81"/>
            <rFont val="ＭＳ Ｐゴシック"/>
            <family val="3"/>
            <charset val="128"/>
          </rPr>
          <t xml:space="preserve">
ToO 1, Gemini 3, Keck 5</t>
        </r>
      </text>
    </comment>
    <comment ref="O59" authorId="1">
      <text>
        <r>
          <rPr>
            <b/>
            <sz val="9"/>
            <color indexed="81"/>
            <rFont val="ＭＳ Ｐゴシック"/>
            <family val="3"/>
            <charset val="128"/>
          </rPr>
          <t>chie:</t>
        </r>
        <r>
          <rPr>
            <sz val="9"/>
            <color indexed="81"/>
            <rFont val="ＭＳ Ｐゴシック"/>
            <family val="3"/>
            <charset val="128"/>
          </rPr>
          <t xml:space="preserve">
ToO 1, HiCIAO 4, Kyoto3DII 1, Gemini 15 , 
Keck 9</t>
        </r>
      </text>
    </comment>
    <comment ref="O60" authorId="1">
      <text>
        <r>
          <rPr>
            <b/>
            <sz val="9"/>
            <color indexed="81"/>
            <rFont val="ＭＳ Ｐゴシック"/>
            <family val="3"/>
            <charset val="128"/>
          </rPr>
          <t>chie:</t>
        </r>
        <r>
          <rPr>
            <sz val="9"/>
            <color indexed="81"/>
            <rFont val="ＭＳ Ｐゴシック"/>
            <family val="3"/>
            <charset val="128"/>
          </rPr>
          <t xml:space="preserve">
ToO 3(内1件はGemini提案でもある）, Gemini 5, Keck 5, Kyoto3D 1</t>
        </r>
      </text>
    </comment>
    <comment ref="O61" authorId="1">
      <text>
        <r>
          <rPr>
            <b/>
            <sz val="9"/>
            <color indexed="81"/>
            <rFont val="ＭＳ Ｐゴシック"/>
            <family val="3"/>
            <charset val="128"/>
          </rPr>
          <t>chie:</t>
        </r>
        <r>
          <rPr>
            <sz val="9"/>
            <color indexed="81"/>
            <rFont val="ＭＳ Ｐゴシック"/>
            <family val="3"/>
            <charset val="128"/>
          </rPr>
          <t xml:space="preserve">
装置未定ToO 2件、HiCIAO 7件、
Gemini 4件, Keck　8件
</t>
        </r>
      </text>
    </comment>
    <comment ref="O62" authorId="1">
      <text>
        <r>
          <rPr>
            <b/>
            <sz val="9"/>
            <color indexed="81"/>
            <rFont val="ＭＳ Ｐゴシック"/>
            <family val="3"/>
            <charset val="128"/>
          </rPr>
          <t>chie:</t>
        </r>
        <r>
          <rPr>
            <sz val="9"/>
            <color indexed="81"/>
            <rFont val="ＭＳ Ｐゴシック"/>
            <family val="3"/>
            <charset val="128"/>
          </rPr>
          <t xml:space="preserve">
ToO 2件、Gemini 3件、
Keck 3件、　Piinstr 3件
（ToOのうち1件はGemini提案でもある）</t>
        </r>
      </text>
    </comment>
  </commentList>
</comments>
</file>

<file path=xl/comments6.xml><?xml version="1.0" encoding="utf-8"?>
<comments xmlns="http://schemas.openxmlformats.org/spreadsheetml/2006/main">
  <authors>
    <author>cyoshida</author>
    <author>chie</author>
  </authors>
  <commentList>
    <comment ref="B6" authorId="0">
      <text>
        <r>
          <rPr>
            <b/>
            <sz val="9"/>
            <color indexed="81"/>
            <rFont val="ＭＳ Ｐゴシック"/>
            <family val="3"/>
            <charset val="128"/>
          </rPr>
          <t>cyoshida:</t>
        </r>
        <r>
          <rPr>
            <sz val="9"/>
            <color indexed="81"/>
            <rFont val="ＭＳ Ｐゴシック"/>
            <family val="3"/>
            <charset val="128"/>
          </rPr>
          <t xml:space="preserve">
including 5 nights for the Intensive program</t>
        </r>
      </text>
    </comment>
    <comment ref="E6" authorId="0">
      <text>
        <r>
          <rPr>
            <b/>
            <sz val="9"/>
            <color indexed="81"/>
            <rFont val="ＭＳ Ｐゴシック"/>
            <family val="3"/>
            <charset val="128"/>
          </rPr>
          <t>cyoshida:</t>
        </r>
        <r>
          <rPr>
            <sz val="9"/>
            <color indexed="81"/>
            <rFont val="ＭＳ Ｐゴシック"/>
            <family val="3"/>
            <charset val="128"/>
          </rPr>
          <t xml:space="preserve">
including 5 nights for the Intensive program</t>
        </r>
      </text>
    </comment>
    <comment ref="M6" authorId="0">
      <text>
        <r>
          <rPr>
            <b/>
            <sz val="9"/>
            <color indexed="81"/>
            <rFont val="ＭＳ Ｐゴシック"/>
            <family val="3"/>
            <charset val="128"/>
          </rPr>
          <t>cyoshida:</t>
        </r>
        <r>
          <rPr>
            <sz val="9"/>
            <color indexed="81"/>
            <rFont val="ＭＳ Ｐゴシック"/>
            <family val="3"/>
            <charset val="128"/>
          </rPr>
          <t xml:space="preserve">
including 5 nights for the Intensive program</t>
        </r>
      </text>
    </comment>
    <comment ref="O6" authorId="0">
      <text>
        <r>
          <rPr>
            <b/>
            <sz val="9"/>
            <color indexed="81"/>
            <rFont val="ＭＳ Ｐゴシック"/>
            <family val="3"/>
            <charset val="128"/>
          </rPr>
          <t>cyoshida:</t>
        </r>
        <r>
          <rPr>
            <sz val="9"/>
            <color indexed="81"/>
            <rFont val="ＭＳ Ｐゴシック"/>
            <family val="3"/>
            <charset val="128"/>
          </rPr>
          <t xml:space="preserve">
including 10 nights for the two Intensive programs</t>
        </r>
      </text>
    </comment>
    <comment ref="C7" authorId="0">
      <text>
        <r>
          <rPr>
            <b/>
            <sz val="9"/>
            <color indexed="81"/>
            <rFont val="ＭＳ Ｐゴシック"/>
            <family val="3"/>
            <charset val="128"/>
          </rPr>
          <t>cyoshida:</t>
        </r>
        <r>
          <rPr>
            <sz val="9"/>
            <color indexed="81"/>
            <rFont val="ＭＳ Ｐゴシック"/>
            <family val="3"/>
            <charset val="128"/>
          </rPr>
          <t xml:space="preserve">
including 4 nights for the Intensive program.</t>
        </r>
      </text>
    </comment>
    <comment ref="E7" authorId="0">
      <text>
        <r>
          <rPr>
            <b/>
            <sz val="9"/>
            <color indexed="81"/>
            <rFont val="ＭＳ Ｐゴシック"/>
            <family val="3"/>
            <charset val="128"/>
          </rPr>
          <t>cyoshida:</t>
        </r>
        <r>
          <rPr>
            <sz val="9"/>
            <color indexed="81"/>
            <rFont val="ＭＳ Ｐゴシック"/>
            <family val="3"/>
            <charset val="128"/>
          </rPr>
          <t xml:space="preserve">
including 5 nights for the S02A Intensive program.</t>
        </r>
      </text>
    </comment>
    <comment ref="F7" authorId="0">
      <text>
        <r>
          <rPr>
            <b/>
            <sz val="9"/>
            <color indexed="81"/>
            <rFont val="ＭＳ Ｐゴシック"/>
            <family val="3"/>
            <charset val="128"/>
          </rPr>
          <t>cyoshida:</t>
        </r>
        <r>
          <rPr>
            <sz val="9"/>
            <color indexed="81"/>
            <rFont val="ＭＳ Ｐゴシック"/>
            <family val="3"/>
            <charset val="128"/>
          </rPr>
          <t xml:space="preserve">
including 6 nights for the Intensive program.</t>
        </r>
      </text>
    </comment>
    <comment ref="M7" authorId="0">
      <text>
        <r>
          <rPr>
            <b/>
            <sz val="9"/>
            <color indexed="81"/>
            <rFont val="ＭＳ Ｐゴシック"/>
            <family val="3"/>
            <charset val="128"/>
          </rPr>
          <t>cyoshida:</t>
        </r>
        <r>
          <rPr>
            <sz val="9"/>
            <color indexed="81"/>
            <rFont val="ＭＳ Ｐゴシック"/>
            <family val="3"/>
            <charset val="128"/>
          </rPr>
          <t xml:space="preserve">
including 5 nights for the S02A Intensive program.</t>
        </r>
      </text>
    </comment>
    <comment ref="N7" authorId="0">
      <text>
        <r>
          <rPr>
            <b/>
            <sz val="9"/>
            <color indexed="81"/>
            <rFont val="ＭＳ Ｐゴシック"/>
            <family val="3"/>
            <charset val="128"/>
          </rPr>
          <t>cyoshida:</t>
        </r>
        <r>
          <rPr>
            <sz val="9"/>
            <color indexed="81"/>
            <rFont val="ＭＳ Ｐゴシック"/>
            <family val="3"/>
            <charset val="128"/>
          </rPr>
          <t xml:space="preserve">
ToO 3nights(IRCS or CISCO)</t>
        </r>
      </text>
    </comment>
    <comment ref="O7" authorId="0">
      <text>
        <r>
          <rPr>
            <b/>
            <sz val="9"/>
            <color indexed="81"/>
            <rFont val="ＭＳ Ｐゴシック"/>
            <family val="3"/>
            <charset val="128"/>
          </rPr>
          <t>cyoshida:</t>
        </r>
        <r>
          <rPr>
            <sz val="9"/>
            <color indexed="81"/>
            <rFont val="ＭＳ Ｐゴシック"/>
            <family val="3"/>
            <charset val="128"/>
          </rPr>
          <t xml:space="preserve">
including 5 nights for the S02A Intensive program, and 10 nights for the S02B Intensive program.</t>
        </r>
      </text>
    </comment>
    <comment ref="B8" authorId="0">
      <text>
        <r>
          <rPr>
            <b/>
            <sz val="9"/>
            <color indexed="81"/>
            <rFont val="ＭＳ Ｐゴシック"/>
            <family val="3"/>
            <charset val="128"/>
          </rPr>
          <t>cyoshida:</t>
        </r>
        <r>
          <rPr>
            <sz val="9"/>
            <color indexed="81"/>
            <rFont val="ＭＳ Ｐゴシック"/>
            <family val="3"/>
            <charset val="128"/>
          </rPr>
          <t xml:space="preserve">
including 5+5 nights for the Intensive programs</t>
        </r>
      </text>
    </comment>
    <comment ref="C8" authorId="0">
      <text>
        <r>
          <rPr>
            <sz val="10"/>
            <color indexed="81"/>
            <rFont val="ＭＳ Ｐゴシック"/>
            <family val="3"/>
            <charset val="128"/>
          </rPr>
          <t xml:space="preserve">including 1 ToO night
</t>
        </r>
      </text>
    </comment>
    <comment ref="N8" authorId="0">
      <text>
        <r>
          <rPr>
            <b/>
            <sz val="9"/>
            <color indexed="81"/>
            <rFont val="ＭＳ Ｐゴシック"/>
            <family val="3"/>
            <charset val="128"/>
          </rPr>
          <t>cyoshida:</t>
        </r>
        <r>
          <rPr>
            <sz val="9"/>
            <color indexed="81"/>
            <rFont val="ＭＳ Ｐゴシック"/>
            <family val="3"/>
            <charset val="128"/>
          </rPr>
          <t xml:space="preserve">
ToO</t>
        </r>
      </text>
    </comment>
    <comment ref="O8" authorId="0">
      <text>
        <r>
          <rPr>
            <b/>
            <sz val="9"/>
            <color indexed="81"/>
            <rFont val="ＭＳ Ｐゴシック"/>
            <family val="3"/>
            <charset val="128"/>
          </rPr>
          <t>cyoshida:</t>
        </r>
        <r>
          <rPr>
            <sz val="9"/>
            <color indexed="81"/>
            <rFont val="ＭＳ Ｐゴシック"/>
            <family val="3"/>
            <charset val="128"/>
          </rPr>
          <t xml:space="preserve">
including 10 nights for the two Intensive programs</t>
        </r>
      </text>
    </comment>
    <comment ref="B9" authorId="0">
      <text>
        <r>
          <rPr>
            <sz val="10"/>
            <color indexed="81"/>
            <rFont val="ＭＳ Ｐゴシック"/>
            <family val="3"/>
            <charset val="128"/>
          </rPr>
          <t xml:space="preserve">including 10 nights for the Intensive proposal
</t>
        </r>
      </text>
    </comment>
    <comment ref="O9" authorId="0">
      <text>
        <r>
          <rPr>
            <sz val="10"/>
            <color indexed="81"/>
            <rFont val="ＭＳ Ｐゴシック"/>
            <family val="3"/>
            <charset val="128"/>
          </rPr>
          <t xml:space="preserve">including 10 nights for the Intensive proposal
</t>
        </r>
      </text>
    </comment>
    <comment ref="E10" authorId="0">
      <text>
        <r>
          <rPr>
            <sz val="10"/>
            <color indexed="81"/>
            <rFont val="ＭＳ Ｐゴシック"/>
            <family val="3"/>
            <charset val="128"/>
          </rPr>
          <t xml:space="preserve">including 10 nights for the Intensive proposal
</t>
        </r>
      </text>
    </comment>
    <comment ref="M10" authorId="0">
      <text>
        <r>
          <rPr>
            <sz val="10"/>
            <color indexed="81"/>
            <rFont val="ＭＳ Ｐゴシック"/>
            <family val="3"/>
            <charset val="128"/>
          </rPr>
          <t xml:space="preserve">including 10 nights for the Intensive proposal
</t>
        </r>
      </text>
    </comment>
    <comment ref="O10" authorId="0">
      <text>
        <r>
          <rPr>
            <sz val="10"/>
            <color indexed="81"/>
            <rFont val="ＭＳ Ｐゴシック"/>
            <family val="3"/>
            <charset val="128"/>
          </rPr>
          <t xml:space="preserve">including 10 nights for the Intensive proposal
</t>
        </r>
      </text>
    </comment>
    <comment ref="B11" authorId="0">
      <text>
        <r>
          <rPr>
            <sz val="10"/>
            <color indexed="81"/>
            <rFont val="ＭＳ Ｐゴシック"/>
            <family val="3"/>
            <charset val="128"/>
          </rPr>
          <t xml:space="preserve">including 8 nights for the Intensive program
</t>
        </r>
      </text>
    </comment>
    <comment ref="C11" authorId="0">
      <text>
        <r>
          <rPr>
            <sz val="10"/>
            <color indexed="81"/>
            <rFont val="ＭＳ Ｐゴシック"/>
            <family val="3"/>
            <charset val="128"/>
          </rPr>
          <t xml:space="preserve">including 5 nights for the Intensive program
</t>
        </r>
      </text>
    </comment>
    <comment ref="O11" authorId="0">
      <text>
        <r>
          <rPr>
            <sz val="10"/>
            <color indexed="81"/>
            <rFont val="ＭＳ Ｐゴシック"/>
            <family val="3"/>
            <charset val="128"/>
          </rPr>
          <t xml:space="preserve">including 13 nights for the Intensive programs
</t>
        </r>
      </text>
    </comment>
    <comment ref="B12" authorId="0">
      <text>
        <r>
          <rPr>
            <sz val="10"/>
            <color indexed="81"/>
            <rFont val="ＭＳ Ｐゴシック"/>
            <family val="3"/>
            <charset val="128"/>
          </rPr>
          <t xml:space="preserve">including 4 nights for the Intensive program
</t>
        </r>
      </text>
    </comment>
    <comment ref="C12" authorId="0">
      <text>
        <r>
          <rPr>
            <sz val="10"/>
            <color indexed="81"/>
            <rFont val="ＭＳ Ｐゴシック"/>
            <family val="3"/>
            <charset val="128"/>
          </rPr>
          <t xml:space="preserve">including 1 TOO night and 3 nights for the Intensive program
</t>
        </r>
      </text>
    </comment>
    <comment ref="F12" authorId="0">
      <text>
        <r>
          <rPr>
            <sz val="10"/>
            <color indexed="81"/>
            <rFont val="ＭＳ Ｐゴシック"/>
            <family val="3"/>
            <charset val="128"/>
          </rPr>
          <t xml:space="preserve">including 1 TOO night
</t>
        </r>
      </text>
    </comment>
    <comment ref="O12" authorId="0">
      <text>
        <r>
          <rPr>
            <sz val="10"/>
            <color indexed="81"/>
            <rFont val="ＭＳ Ｐゴシック"/>
            <family val="3"/>
            <charset val="128"/>
          </rPr>
          <t xml:space="preserve">including 4 TOO nights and 7 nights for the Intensive program
</t>
        </r>
      </text>
    </comment>
    <comment ref="B13" authorId="0">
      <text>
        <r>
          <rPr>
            <sz val="10"/>
            <color indexed="81"/>
            <rFont val="ＭＳ Ｐゴシック"/>
            <family val="3"/>
            <charset val="128"/>
          </rPr>
          <t xml:space="preserve">including 5 nights for S05B-013(Intensive) and 6 nights for S05A-008(Intensive)
</t>
        </r>
      </text>
    </comment>
    <comment ref="C13" authorId="0">
      <text>
        <r>
          <rPr>
            <sz val="10"/>
            <color indexed="81"/>
            <rFont val="ＭＳ Ｐゴシック"/>
            <family val="3"/>
            <charset val="128"/>
          </rPr>
          <t>including 5 nights for S05B-137(Intensive) and 1 night for S05A-008(Intensive)</t>
        </r>
      </text>
    </comment>
    <comment ref="O13" authorId="0">
      <text>
        <r>
          <rPr>
            <b/>
            <sz val="9"/>
            <color indexed="81"/>
            <rFont val="ＭＳ Ｐゴシック"/>
            <family val="3"/>
            <charset val="128"/>
          </rPr>
          <t>cyoshida:</t>
        </r>
        <r>
          <rPr>
            <sz val="9"/>
            <color indexed="81"/>
            <rFont val="ＭＳ Ｐゴシック"/>
            <family val="3"/>
            <charset val="128"/>
          </rPr>
          <t xml:space="preserve">
including 3 ToO nights,  10 nights for two S05B intensive programs, and 7 nights for the S05A Intensive program</t>
        </r>
      </text>
    </comment>
    <comment ref="B14" authorId="0">
      <text>
        <r>
          <rPr>
            <b/>
            <sz val="9"/>
            <color indexed="81"/>
            <rFont val="ＭＳ Ｐゴシック"/>
            <family val="3"/>
            <charset val="128"/>
          </rPr>
          <t>cyoshida:</t>
        </r>
        <r>
          <rPr>
            <sz val="9"/>
            <color indexed="81"/>
            <rFont val="ＭＳ Ｐゴシック"/>
            <family val="3"/>
            <charset val="128"/>
          </rPr>
          <t xml:space="preserve">
including 5 nights for S05B-013</t>
        </r>
      </text>
    </comment>
    <comment ref="C14" authorId="0">
      <text>
        <r>
          <rPr>
            <b/>
            <sz val="9"/>
            <color indexed="81"/>
            <rFont val="ＭＳ Ｐゴシック"/>
            <family val="3"/>
            <charset val="128"/>
          </rPr>
          <t>cyoshida:</t>
        </r>
        <r>
          <rPr>
            <sz val="9"/>
            <color indexed="81"/>
            <rFont val="ＭＳ Ｐゴシック"/>
            <family val="3"/>
            <charset val="128"/>
          </rPr>
          <t xml:space="preserve">
including 5 nights for S05B-137</t>
        </r>
      </text>
    </comment>
    <comment ref="D14" authorId="0">
      <text>
        <r>
          <rPr>
            <b/>
            <sz val="9"/>
            <color indexed="81"/>
            <rFont val="ＭＳ Ｐゴシック"/>
            <family val="3"/>
            <charset val="128"/>
          </rPr>
          <t>cyoshida:</t>
        </r>
        <r>
          <rPr>
            <sz val="9"/>
            <color indexed="81"/>
            <rFont val="ＭＳ Ｐゴシック"/>
            <family val="3"/>
            <charset val="128"/>
          </rPr>
          <t xml:space="preserve">
including 10 nights for the intensive program</t>
        </r>
      </text>
    </comment>
    <comment ref="O14" authorId="0">
      <text>
        <r>
          <rPr>
            <b/>
            <sz val="9"/>
            <color indexed="81"/>
            <rFont val="ＭＳ Ｐゴシック"/>
            <family val="3"/>
            <charset val="128"/>
          </rPr>
          <t>cyoshida:</t>
        </r>
        <r>
          <rPr>
            <sz val="9"/>
            <color indexed="81"/>
            <rFont val="ＭＳ Ｐゴシック"/>
            <family val="3"/>
            <charset val="128"/>
          </rPr>
          <t xml:space="preserve">
including 5 ToO nights,  10 nights for the S06A Intensive program, and 10 nights for the two S05B Intensive programs</t>
        </r>
      </text>
    </comment>
    <comment ref="C15" authorId="0">
      <text>
        <r>
          <rPr>
            <b/>
            <sz val="9"/>
            <color indexed="81"/>
            <rFont val="ＭＳ Ｐゴシック"/>
            <family val="3"/>
            <charset val="128"/>
          </rPr>
          <t>cyoshida:</t>
        </r>
        <r>
          <rPr>
            <sz val="9"/>
            <color indexed="81"/>
            <rFont val="ＭＳ Ｐゴシック"/>
            <family val="3"/>
            <charset val="128"/>
          </rPr>
          <t xml:space="preserve">
including 2 nights for the intensive program</t>
        </r>
      </text>
    </comment>
    <comment ref="D15" authorId="0">
      <text>
        <r>
          <rPr>
            <b/>
            <sz val="9"/>
            <color indexed="81"/>
            <rFont val="ＭＳ Ｐゴシック"/>
            <family val="3"/>
            <charset val="128"/>
          </rPr>
          <t>cyoshida:</t>
        </r>
        <r>
          <rPr>
            <sz val="9"/>
            <color indexed="81"/>
            <rFont val="ＭＳ Ｐゴシック"/>
            <family val="3"/>
            <charset val="128"/>
          </rPr>
          <t xml:space="preserve">
including 10 nights for S06A-081</t>
        </r>
      </text>
    </comment>
    <comment ref="O15" authorId="0">
      <text>
        <r>
          <rPr>
            <b/>
            <sz val="9"/>
            <color indexed="81"/>
            <rFont val="ＭＳ Ｐゴシック"/>
            <family val="3"/>
            <charset val="128"/>
          </rPr>
          <t>cyoshida:</t>
        </r>
        <r>
          <rPr>
            <sz val="9"/>
            <color indexed="81"/>
            <rFont val="ＭＳ Ｐゴシック"/>
            <family val="3"/>
            <charset val="128"/>
          </rPr>
          <t xml:space="preserve">
including 3 ToO nights,  2 nights for the S06B  Intensive program, and 10 nights for the S06A Intensive program</t>
        </r>
      </text>
    </comment>
    <comment ref="C16" authorId="0">
      <text>
        <r>
          <rPr>
            <b/>
            <sz val="9"/>
            <color indexed="81"/>
            <rFont val="ＭＳ Ｐゴシック"/>
            <family val="3"/>
            <charset val="128"/>
          </rPr>
          <t>cyoshida:</t>
        </r>
        <r>
          <rPr>
            <sz val="9"/>
            <color indexed="81"/>
            <rFont val="ＭＳ Ｐゴシック"/>
            <family val="3"/>
            <charset val="128"/>
          </rPr>
          <t xml:space="preserve">
including 2 nights for the S06B Intensive program</t>
        </r>
      </text>
    </comment>
    <comment ref="J16" authorId="0">
      <text>
        <r>
          <rPr>
            <b/>
            <sz val="9"/>
            <color indexed="81"/>
            <rFont val="ＭＳ Ｐゴシック"/>
            <family val="3"/>
            <charset val="128"/>
          </rPr>
          <t>cyoshida:</t>
        </r>
        <r>
          <rPr>
            <sz val="9"/>
            <color indexed="81"/>
            <rFont val="ＭＳ Ｐゴシック"/>
            <family val="3"/>
            <charset val="128"/>
          </rPr>
          <t xml:space="preserve">
including 8 nights for the intensive program</t>
        </r>
      </text>
    </comment>
    <comment ref="O16" authorId="0">
      <text>
        <r>
          <rPr>
            <b/>
            <sz val="9"/>
            <color indexed="81"/>
            <rFont val="ＭＳ Ｐゴシック"/>
            <family val="3"/>
            <charset val="128"/>
          </rPr>
          <t>cyoshida:</t>
        </r>
        <r>
          <rPr>
            <sz val="9"/>
            <color indexed="81"/>
            <rFont val="ＭＳ Ｐゴシック"/>
            <family val="3"/>
            <charset val="128"/>
          </rPr>
          <t xml:space="preserve">
including 1 ToO night and 8 nights for the S07A Intensive program, and 2 nights for the S06B Intensive program</t>
        </r>
      </text>
    </comment>
    <comment ref="D18" authorId="0">
      <text>
        <r>
          <rPr>
            <b/>
            <sz val="9"/>
            <color indexed="81"/>
            <rFont val="ＭＳ Ｐゴシック"/>
            <family val="3"/>
            <charset val="128"/>
          </rPr>
          <t>cyoshida:</t>
        </r>
        <r>
          <rPr>
            <sz val="9"/>
            <color indexed="81"/>
            <rFont val="ＭＳ Ｐゴシック"/>
            <family val="3"/>
            <charset val="128"/>
          </rPr>
          <t xml:space="preserve">
including 6 nights for the intensive program</t>
        </r>
      </text>
    </comment>
    <comment ref="J18" authorId="0">
      <text>
        <r>
          <rPr>
            <b/>
            <sz val="9"/>
            <color indexed="81"/>
            <rFont val="ＭＳ Ｐゴシック"/>
            <family val="3"/>
            <charset val="128"/>
          </rPr>
          <t>cyoshida:</t>
        </r>
        <r>
          <rPr>
            <sz val="9"/>
            <color indexed="81"/>
            <rFont val="ＭＳ Ｐゴシック"/>
            <family val="3"/>
            <charset val="128"/>
          </rPr>
          <t xml:space="preserve">
including 7 nights for the S07A Intensive program</t>
        </r>
      </text>
    </comment>
    <comment ref="O18" authorId="0">
      <text>
        <r>
          <rPr>
            <b/>
            <sz val="9"/>
            <color indexed="81"/>
            <rFont val="ＭＳ Ｐゴシック"/>
            <family val="3"/>
            <charset val="128"/>
          </rPr>
          <t>cyoshida:</t>
        </r>
        <r>
          <rPr>
            <sz val="9"/>
            <color indexed="81"/>
            <rFont val="ＭＳ Ｐゴシック"/>
            <family val="3"/>
            <charset val="128"/>
          </rPr>
          <t xml:space="preserve">
including 3 ToO nights and 7 nights for the S07A Intensive program</t>
        </r>
      </text>
    </comment>
    <comment ref="B19" authorId="0">
      <text>
        <r>
          <rPr>
            <b/>
            <sz val="9"/>
            <color indexed="81"/>
            <rFont val="ＭＳ Ｐゴシック"/>
            <family val="3"/>
            <charset val="128"/>
          </rPr>
          <t>cyoshida:</t>
        </r>
        <r>
          <rPr>
            <sz val="9"/>
            <color indexed="81"/>
            <rFont val="ＭＳ Ｐゴシック"/>
            <family val="3"/>
            <charset val="128"/>
          </rPr>
          <t xml:space="preserve">
including 10 nights for the intensive program</t>
        </r>
      </text>
    </comment>
    <comment ref="D19" authorId="0">
      <text>
        <r>
          <rPr>
            <b/>
            <sz val="9"/>
            <color indexed="81"/>
            <rFont val="ＭＳ Ｐゴシック"/>
            <family val="3"/>
            <charset val="128"/>
          </rPr>
          <t>cyoshida:</t>
        </r>
        <r>
          <rPr>
            <sz val="9"/>
            <color indexed="81"/>
            <rFont val="ＭＳ Ｐゴシック"/>
            <family val="3"/>
            <charset val="128"/>
          </rPr>
          <t xml:space="preserve">
4 nights for the S08A Intensive program</t>
        </r>
      </text>
    </comment>
    <comment ref="O19" authorId="0">
      <text>
        <r>
          <rPr>
            <b/>
            <sz val="9"/>
            <color indexed="81"/>
            <rFont val="ＭＳ Ｐゴシック"/>
            <family val="3"/>
            <charset val="128"/>
          </rPr>
          <t>cyoshida:</t>
        </r>
        <r>
          <rPr>
            <sz val="9"/>
            <color indexed="81"/>
            <rFont val="ＭＳ Ｐゴシック"/>
            <family val="3"/>
            <charset val="128"/>
          </rPr>
          <t xml:space="preserve">
including 5 ToO nights,  10 nights for the S08B Intensive program, and 4 nights for the S08A Intensive program.</t>
        </r>
      </text>
    </comment>
    <comment ref="B20" authorId="0">
      <text>
        <r>
          <rPr>
            <b/>
            <sz val="9"/>
            <color indexed="81"/>
            <rFont val="ＭＳ Ｐゴシック"/>
            <family val="3"/>
            <charset val="128"/>
          </rPr>
          <t>cyoshida:</t>
        </r>
        <r>
          <rPr>
            <sz val="9"/>
            <color indexed="81"/>
            <rFont val="ＭＳ Ｐゴシック"/>
            <family val="3"/>
            <charset val="128"/>
          </rPr>
          <t xml:space="preserve">
including 6 nights for S08B-051 (Furusawa et al.)</t>
        </r>
      </text>
    </comment>
    <comment ref="D20" authorId="0">
      <text>
        <r>
          <rPr>
            <b/>
            <sz val="9"/>
            <color indexed="81"/>
            <rFont val="ＭＳ Ｐゴシック"/>
            <family val="3"/>
            <charset val="128"/>
          </rPr>
          <t>cyoshida:</t>
        </r>
        <r>
          <rPr>
            <sz val="9"/>
            <color indexed="81"/>
            <rFont val="ＭＳ Ｐゴシック"/>
            <family val="3"/>
            <charset val="128"/>
          </rPr>
          <t xml:space="preserve">
including 5 nights for S08A-018 (Aoki et al.)</t>
        </r>
      </text>
    </comment>
    <comment ref="K28" authorId="1">
      <text>
        <r>
          <rPr>
            <b/>
            <sz val="9"/>
            <color indexed="81"/>
            <rFont val="ＭＳ Ｐゴシック"/>
            <family val="3"/>
            <charset val="128"/>
          </rPr>
          <t>chie:</t>
        </r>
        <r>
          <rPr>
            <sz val="9"/>
            <color indexed="81"/>
            <rFont val="ＭＳ Ｐゴシック"/>
            <family val="3"/>
            <charset val="128"/>
          </rPr>
          <t xml:space="preserve">
including 3 nights for S12B Intensive program</t>
        </r>
      </text>
    </comment>
    <comment ref="K29" authorId="1">
      <text>
        <r>
          <rPr>
            <b/>
            <sz val="9"/>
            <color indexed="81"/>
            <rFont val="ＭＳ Ｐゴシック"/>
            <family val="3"/>
            <charset val="128"/>
          </rPr>
          <t>chie:</t>
        </r>
        <r>
          <rPr>
            <sz val="9"/>
            <color indexed="81"/>
            <rFont val="ＭＳ Ｐゴシック"/>
            <family val="3"/>
            <charset val="128"/>
          </rPr>
          <t xml:space="preserve">
including 4 nights for the S12B Intensive program</t>
        </r>
      </text>
    </comment>
  </commentList>
</comments>
</file>

<file path=xl/comments7.xml><?xml version="1.0" encoding="utf-8"?>
<comments xmlns="http://schemas.openxmlformats.org/spreadsheetml/2006/main">
  <authors>
    <author>chie</author>
  </authors>
  <commentList>
    <comment ref="F92" authorId="0">
      <text>
        <r>
          <rPr>
            <b/>
            <sz val="9"/>
            <color indexed="81"/>
            <rFont val="ＭＳ Ｐゴシック"/>
            <family val="3"/>
            <charset val="128"/>
          </rPr>
          <t>chie:</t>
        </r>
        <r>
          <rPr>
            <sz val="9"/>
            <color indexed="81"/>
            <rFont val="ＭＳ Ｐゴシック"/>
            <family val="3"/>
            <charset val="128"/>
          </rPr>
          <t xml:space="preserve">
継続Intensiveの3夜を含む
</t>
        </r>
      </text>
    </comment>
  </commentList>
</comments>
</file>

<file path=xl/comments8.xml><?xml version="1.0" encoding="utf-8"?>
<comments xmlns="http://schemas.openxmlformats.org/spreadsheetml/2006/main">
  <authors>
    <author>cyoshida</author>
    <author>chie</author>
  </authors>
  <commentList>
    <comment ref="E19" authorId="0">
      <text>
        <r>
          <rPr>
            <b/>
            <sz val="9"/>
            <color indexed="81"/>
            <rFont val="ＭＳ Ｐゴシック"/>
            <family val="3"/>
            <charset val="128"/>
          </rPr>
          <t>cyoshida:</t>
        </r>
        <r>
          <rPr>
            <sz val="9"/>
            <color indexed="81"/>
            <rFont val="ＭＳ Ｐゴシック"/>
            <family val="3"/>
            <charset val="128"/>
          </rPr>
          <t xml:space="preserve">
S09Bは当初4夜の予定を6夜にTACが変更（S09B_TAC)</t>
        </r>
      </text>
    </comment>
    <comment ref="E21" authorId="1">
      <text>
        <r>
          <rPr>
            <b/>
            <sz val="9"/>
            <color indexed="81"/>
            <rFont val="ＭＳ Ｐゴシック"/>
            <family val="3"/>
            <charset val="128"/>
          </rPr>
          <t>chie:</t>
        </r>
        <r>
          <rPr>
            <sz val="9"/>
            <color indexed="81"/>
            <rFont val="ＭＳ Ｐゴシック"/>
            <family val="3"/>
            <charset val="128"/>
          </rPr>
          <t xml:space="preserve">
採択時はS13Bは3夜の予定だったが、4夜付与</t>
        </r>
      </text>
    </comment>
  </commentList>
</comments>
</file>

<file path=xl/comments9.xml><?xml version="1.0" encoding="utf-8"?>
<comments xmlns="http://schemas.openxmlformats.org/spreadsheetml/2006/main">
  <authors>
    <author>chie</author>
  </authors>
  <commentList>
    <comment ref="H78" authorId="0">
      <text>
        <r>
          <rPr>
            <b/>
            <sz val="9"/>
            <color indexed="81"/>
            <rFont val="ＭＳ Ｐゴシック"/>
            <family val="3"/>
            <charset val="128"/>
          </rPr>
          <t>chie:</t>
        </r>
        <r>
          <rPr>
            <sz val="9"/>
            <color indexed="81"/>
            <rFont val="ＭＳ Ｐゴシック"/>
            <family val="3"/>
            <charset val="128"/>
          </rPr>
          <t xml:space="preserve">
FOCASのサービスプログラムは受け付けなかったが、観測所の都合でサービスモード観測を実施</t>
        </r>
      </text>
    </comment>
  </commentList>
</comments>
</file>

<file path=xl/sharedStrings.xml><?xml version="1.0" encoding="utf-8"?>
<sst xmlns="http://schemas.openxmlformats.org/spreadsheetml/2006/main" count="23654" uniqueCount="11962">
  <si>
    <r>
      <t xml:space="preserve">Hashimoto T., Ohta K., </t>
    </r>
    <r>
      <rPr>
        <b/>
        <sz val="11"/>
        <rFont val="ＭＳ Ｐゴシック"/>
        <family val="3"/>
        <charset val="128"/>
      </rPr>
      <t>Aoki K., Tanaka I.,</t>
    </r>
    <r>
      <rPr>
        <sz val="11"/>
        <rFont val="ＭＳ Ｐゴシック"/>
        <family val="3"/>
        <charset val="128"/>
      </rPr>
      <t xml:space="preserve"> Yabe K., Kawai N., </t>
    </r>
    <r>
      <rPr>
        <b/>
        <sz val="11"/>
        <rFont val="ＭＳ Ｐゴシック"/>
        <family val="3"/>
        <charset val="128"/>
      </rPr>
      <t>Aoki W., Furusawa H., Hattori T., Iye M.</t>
    </r>
    <r>
      <rPr>
        <sz val="11"/>
        <rFont val="ＭＳ Ｐゴシック"/>
        <family val="3"/>
        <charset val="128"/>
      </rPr>
      <t xml:space="preserve">, Kawabata K. S., Kobayashi N., </t>
    </r>
    <r>
      <rPr>
        <b/>
        <sz val="11"/>
        <rFont val="ＭＳ Ｐゴシック"/>
        <family val="3"/>
        <charset val="128"/>
      </rPr>
      <t>Komiyama Y., Kosugi G., Minowa Y., Mizumoto Y.,</t>
    </r>
    <r>
      <rPr>
        <sz val="11"/>
        <rFont val="ＭＳ Ｐゴシック"/>
        <family val="3"/>
        <charset val="128"/>
      </rPr>
      <t xml:space="preserve"> Niino Y., Nomoto K., </t>
    </r>
    <r>
      <rPr>
        <b/>
        <sz val="11"/>
        <rFont val="ＭＳ Ｐゴシック"/>
        <family val="3"/>
        <charset val="128"/>
      </rPr>
      <t>Noumaru J., Ogasawara R., Pyo T.-S.,</t>
    </r>
    <r>
      <rPr>
        <sz val="11"/>
        <rFont val="ＭＳ Ｐゴシック"/>
        <family val="3"/>
        <charset val="128"/>
      </rPr>
      <t xml:space="preserve"> Sakamoto T., </t>
    </r>
    <r>
      <rPr>
        <b/>
        <sz val="11"/>
        <rFont val="ＭＳ Ｐゴシック"/>
        <family val="3"/>
        <charset val="128"/>
      </rPr>
      <t>Sekiguchi K., Shirasaki Y.</t>
    </r>
    <r>
      <rPr>
        <sz val="11"/>
        <rFont val="ＭＳ Ｐゴシック"/>
        <family val="3"/>
        <charset val="128"/>
      </rPr>
      <t xml:space="preserve">, Suzuki M., </t>
    </r>
    <r>
      <rPr>
        <b/>
        <sz val="11"/>
        <rFont val="ＭＳ Ｐゴシック"/>
        <family val="3"/>
        <charset val="128"/>
      </rPr>
      <t>Tajitsu A., Takata T</t>
    </r>
    <r>
      <rPr>
        <sz val="11"/>
        <rFont val="ＭＳ Ｐゴシック"/>
        <family val="3"/>
        <charset val="128"/>
      </rPr>
      <t xml:space="preserve">., Tamagawa T., </t>
    </r>
    <r>
      <rPr>
        <b/>
        <sz val="11"/>
        <rFont val="ＭＳ Ｐゴシック"/>
        <family val="3"/>
        <charset val="128"/>
      </rPr>
      <t>Terada H.</t>
    </r>
    <r>
      <rPr>
        <sz val="11"/>
        <rFont val="ＭＳ Ｐゴシック"/>
        <family val="3"/>
        <charset val="128"/>
      </rPr>
      <t xml:space="preserve">, Totani T., </t>
    </r>
    <r>
      <rPr>
        <b/>
        <sz val="11"/>
        <rFont val="ＭＳ Ｐゴシック"/>
        <family val="3"/>
        <charset val="128"/>
      </rPr>
      <t>Watanabe J.,</t>
    </r>
    <r>
      <rPr>
        <sz val="11"/>
        <rFont val="ＭＳ Ｐゴシック"/>
        <family val="3"/>
        <charset val="128"/>
      </rPr>
      <t xml:space="preserve"> Yamada T., Yoshida A.</t>
    </r>
    <phoneticPr fontId="5"/>
  </si>
  <si>
    <t>2010ApJ...719..378H</t>
  </si>
  <si>
    <t>Honda, M.</t>
    <phoneticPr fontId="5"/>
  </si>
  <si>
    <t>2010ApJ...718L.199H</t>
  </si>
  <si>
    <t>L199-L203</t>
    <phoneticPr fontId="5"/>
  </si>
  <si>
    <t>Pre-transitional Disk Nature of the AB Aur Disk</t>
  </si>
  <si>
    <r>
      <t xml:space="preserve">Honda M., Inoue A. K., Okamoto Y. K., Kataza H., Fukagawa M., </t>
    </r>
    <r>
      <rPr>
        <b/>
        <sz val="11"/>
        <rFont val="ＭＳ Ｐゴシック"/>
        <family val="3"/>
        <charset val="128"/>
      </rPr>
      <t>Yamashita T., Fujiyoshi T., Tamura M., Hashimoto J.</t>
    </r>
    <r>
      <rPr>
        <sz val="11"/>
        <rFont val="ＭＳ Ｐゴシック"/>
        <family val="3"/>
        <charset val="128"/>
      </rPr>
      <t>, Miyata T., Sako S., Sakon I., Fujiwara H., Kamizuka T., Onaka T.</t>
    </r>
    <phoneticPr fontId="5"/>
  </si>
  <si>
    <t>Jee, M.J.</t>
    <phoneticPr fontId="5"/>
  </si>
  <si>
    <t>Jee M.J.</t>
    <phoneticPr fontId="5"/>
  </si>
  <si>
    <t>2010ApJ...717..420J</t>
  </si>
  <si>
    <t>420-434</t>
    <phoneticPr fontId="5"/>
  </si>
  <si>
    <t>07/2010</t>
    <phoneticPr fontId="5"/>
  </si>
  <si>
    <t>Tracing the Peculiar Dark Matter Structure in the Galaxy Cluster Cl 0024+17 with Intracluster Stars and Gas</t>
    <phoneticPr fontId="5"/>
  </si>
  <si>
    <r>
      <t>M</t>
    </r>
    <r>
      <rPr>
        <sz val="11"/>
        <rFont val="ＭＳ Ｐゴシック"/>
        <family val="3"/>
        <charset val="128"/>
      </rPr>
      <t>isawa, T.</t>
    </r>
    <phoneticPr fontId="5"/>
  </si>
  <si>
    <r>
      <t xml:space="preserve">Misawa T., Kawabata K., Eracleous M., Charlton J., </t>
    </r>
    <r>
      <rPr>
        <b/>
        <sz val="11"/>
        <rFont val="ＭＳ Ｐゴシック"/>
        <family val="3"/>
        <charset val="128"/>
      </rPr>
      <t>Kashikawa N.</t>
    </r>
    <phoneticPr fontId="5"/>
  </si>
  <si>
    <t>2010ApJ...719.1890M</t>
  </si>
  <si>
    <r>
      <t>1</t>
    </r>
    <r>
      <rPr>
        <sz val="11"/>
        <rFont val="ＭＳ Ｐゴシック"/>
        <family val="3"/>
        <charset val="128"/>
      </rPr>
      <t>890-1895</t>
    </r>
    <phoneticPr fontId="5"/>
  </si>
  <si>
    <t>A Spectropolarimetric Test of the Structure of the Intrinsic Absorbers in the Quasar HS 1603+3820</t>
  </si>
  <si>
    <t>2010PASJ...62..779N</t>
  </si>
  <si>
    <t>2010PASJ...62..653N</t>
  </si>
  <si>
    <t>2010MNRAS.405.2215O</t>
  </si>
  <si>
    <r>
      <t>2</t>
    </r>
    <r>
      <rPr>
        <sz val="11"/>
        <rFont val="ＭＳ Ｐゴシック"/>
        <family val="3"/>
        <charset val="128"/>
      </rPr>
      <t>215-2230</t>
    </r>
    <phoneticPr fontId="5"/>
  </si>
  <si>
    <t>2010PASJ...62..811O</t>
  </si>
  <si>
    <r>
      <t>S</t>
    </r>
    <r>
      <rPr>
        <sz val="11"/>
        <rFont val="ＭＳ Ｐゴシック"/>
        <family val="3"/>
        <charset val="128"/>
      </rPr>
      <t>haron, Keren</t>
    </r>
    <phoneticPr fontId="5"/>
  </si>
  <si>
    <t>Sharon Keren, Gal-Yam Avishay, Maoz Dan, Filippenko Alexei V., Foley Ryan J., Silverman Jeffrey M., Ebeling Harald, Ma Cheng-Jiun, Ofek Eran O., Kneib Jean-Paul, Donahue Megan, Ellis Richard S., Freedman Wendy L., Kirshner Robert P., Mulchaey John S., Sarajedini Vicki L., Voit G. Mark</t>
  </si>
  <si>
    <t>2010ApJ...718..876S</t>
  </si>
  <si>
    <r>
      <t>8</t>
    </r>
    <r>
      <rPr>
        <sz val="11"/>
        <rFont val="ＭＳ Ｐゴシック"/>
        <family val="3"/>
        <charset val="128"/>
      </rPr>
      <t>76-893</t>
    </r>
    <phoneticPr fontId="5"/>
  </si>
  <si>
    <t>The Type Ia Supernova Rate in Redshift 0.5-0.9 Galaxy Clusters</t>
  </si>
  <si>
    <r>
      <t>S</t>
    </r>
    <r>
      <rPr>
        <sz val="11"/>
        <rFont val="ＭＳ Ｐゴシック"/>
        <family val="3"/>
        <charset val="128"/>
      </rPr>
      <t>tott, J.P.</t>
    </r>
    <phoneticPr fontId="5"/>
  </si>
  <si>
    <t>COSMOS: Three-dimensional Weak Lensing and the Growth of Structure</t>
  </si>
  <si>
    <t>2007ApJS..172..203R</t>
  </si>
  <si>
    <t>203-218</t>
    <phoneticPr fontId="5"/>
  </si>
  <si>
    <t>Gouliermis, D.</t>
    <phoneticPr fontId="5"/>
  </si>
  <si>
    <t>Gouliermis D., Schmeja S., Klessen R., de Blok W., Walter F.</t>
    <phoneticPr fontId="5"/>
  </si>
  <si>
    <t>2010ApJ...725.1717G</t>
  </si>
  <si>
    <t>1717-1734</t>
    <phoneticPr fontId="5"/>
  </si>
  <si>
    <t>12/2010</t>
    <phoneticPr fontId="5"/>
  </si>
  <si>
    <t>Hierarchical Stellar Structures in the Local Group Dwarf Galaxy NGC 6822</t>
  </si>
  <si>
    <t>2010.12.22 new</t>
    <phoneticPr fontId="5"/>
  </si>
  <si>
    <t>2005ApJ, 620, 984</t>
    <phoneticPr fontId="5"/>
  </si>
  <si>
    <t>984-993</t>
    <phoneticPr fontId="5"/>
  </si>
  <si>
    <t>2005ApJ, 618, 91</t>
    <phoneticPr fontId="5"/>
  </si>
  <si>
    <t>91-107</t>
    <phoneticPr fontId="5"/>
  </si>
  <si>
    <t>01/2005</t>
    <phoneticPr fontId="5"/>
  </si>
  <si>
    <t>2005ApJ, 623, L49</t>
    <phoneticPr fontId="5"/>
  </si>
  <si>
    <t>L49-L52</t>
    <phoneticPr fontId="5"/>
  </si>
  <si>
    <t>2005PASJ, 57, 309</t>
    <phoneticPr fontId="5"/>
  </si>
  <si>
    <t>309-323</t>
    <phoneticPr fontId="5"/>
  </si>
  <si>
    <t>東大IPMU</t>
  </si>
  <si>
    <t>特任准教授</t>
  </si>
  <si>
    <t>●委員長</t>
    <rPh sb="1" eb="4">
      <t>イインチョウ</t>
    </rPh>
    <phoneticPr fontId="5"/>
  </si>
  <si>
    <t>◎副委員長</t>
    <rPh sb="1" eb="5">
      <t>フクイインチョウ</t>
    </rPh>
    <phoneticPr fontId="5"/>
  </si>
  <si>
    <t>Tamura Motohide</t>
    <phoneticPr fontId="5"/>
  </si>
  <si>
    <t>Yoshida Michitoshi</t>
    <phoneticPr fontId="5"/>
  </si>
  <si>
    <t>Kawabata Koji</t>
    <phoneticPr fontId="5"/>
  </si>
  <si>
    <t>Sugai Hajime</t>
    <phoneticPr fontId="5"/>
  </si>
  <si>
    <t>Matsuhara Hideo</t>
    <phoneticPr fontId="5"/>
  </si>
  <si>
    <t>Motohara Kentaro</t>
    <phoneticPr fontId="5"/>
  </si>
  <si>
    <t>Nakamura Fumitaka</t>
    <phoneticPr fontId="5"/>
  </si>
  <si>
    <t>Akiyama Masayuki</t>
    <phoneticPr fontId="5"/>
  </si>
  <si>
    <t>Takada Masahiro</t>
    <phoneticPr fontId="5"/>
  </si>
  <si>
    <t>大谷浩</t>
    <rPh sb="0" eb="2">
      <t>オオタニ</t>
    </rPh>
    <rPh sb="2" eb="3">
      <t>ヒロシ</t>
    </rPh>
    <phoneticPr fontId="5"/>
  </si>
  <si>
    <t>家正則</t>
    <rPh sb="0" eb="1">
      <t>イエ</t>
    </rPh>
    <rPh sb="1" eb="3">
      <t>マサノリ</t>
    </rPh>
    <phoneticPr fontId="5"/>
  </si>
  <si>
    <t>安藤裕康</t>
    <rPh sb="0" eb="2">
      <t>アンドウ</t>
    </rPh>
    <rPh sb="2" eb="3">
      <t>ヒロシ</t>
    </rPh>
    <rPh sb="3" eb="4">
      <t>ヤスシ</t>
    </rPh>
    <phoneticPr fontId="5"/>
  </si>
  <si>
    <t>梶野敏貴</t>
    <rPh sb="0" eb="1">
      <t>カジ</t>
    </rPh>
    <rPh sb="1" eb="2">
      <t>ノ</t>
    </rPh>
    <rPh sb="2" eb="4">
      <t>トシキ</t>
    </rPh>
    <phoneticPr fontId="5"/>
  </si>
  <si>
    <t>Nebular Phase Observations of the Type Ib Supernova 2008D/X-ray Transient 080109: Side-viewed Bipolar Explosion</t>
    <phoneticPr fontId="5"/>
  </si>
  <si>
    <t>Goto, M.</t>
    <phoneticPr fontId="5"/>
  </si>
  <si>
    <t>S07A</t>
    <phoneticPr fontId="5"/>
  </si>
  <si>
    <r>
      <t>Izumiura H., Noguchi K., Aoki W.,</t>
    </r>
    <r>
      <rPr>
        <sz val="11"/>
        <color indexed="8"/>
        <rFont val="ＭＳ Ｐゴシック"/>
        <family val="3"/>
        <charset val="128"/>
      </rPr>
      <t xml:space="preserve"> Honda S.,</t>
    </r>
    <r>
      <rPr>
        <b/>
        <sz val="11"/>
        <color indexed="8"/>
        <rFont val="ＭＳ Ｐゴシック"/>
        <family val="3"/>
        <charset val="128"/>
      </rPr>
      <t xml:space="preserve"> Ando H.</t>
    </r>
    <r>
      <rPr>
        <sz val="11"/>
        <color indexed="8"/>
        <rFont val="ＭＳ Ｐゴシック"/>
        <family val="3"/>
        <charset val="128"/>
      </rPr>
      <t xml:space="preserve">, Takada-Hidai M., </t>
    </r>
    <r>
      <rPr>
        <b/>
        <sz val="11"/>
        <color indexed="8"/>
        <rFont val="ＭＳ Ｐゴシック"/>
        <family val="3"/>
        <charset val="128"/>
      </rPr>
      <t>Kambe E., Kawanomoto S</t>
    </r>
    <r>
      <rPr>
        <sz val="11"/>
        <color indexed="8"/>
        <rFont val="ＭＳ Ｐゴシック"/>
        <family val="3"/>
        <charset val="128"/>
      </rPr>
      <t xml:space="preserve">., Sadakane K., Sato B., </t>
    </r>
    <r>
      <rPr>
        <b/>
        <sz val="11"/>
        <color indexed="8"/>
        <rFont val="ＭＳ Ｐゴシック"/>
        <family val="3"/>
        <charset val="128"/>
      </rPr>
      <t>Tajitsu A.</t>
    </r>
    <r>
      <rPr>
        <sz val="11"/>
        <color indexed="8"/>
        <rFont val="ＭＳ Ｐゴシック"/>
        <family val="3"/>
        <charset val="128"/>
      </rPr>
      <t xml:space="preserve">, Tanaka W., </t>
    </r>
    <r>
      <rPr>
        <b/>
        <sz val="11"/>
        <color indexed="8"/>
        <rFont val="ＭＳ Ｐゴシック"/>
        <family val="3"/>
        <charset val="128"/>
      </rPr>
      <t>Okita K.,</t>
    </r>
    <r>
      <rPr>
        <sz val="11"/>
        <color indexed="8"/>
        <rFont val="ＭＳ Ｐゴシック"/>
        <family val="3"/>
        <charset val="128"/>
      </rPr>
      <t xml:space="preserve"> Watanabe E., </t>
    </r>
    <r>
      <rPr>
        <b/>
        <sz val="11"/>
        <color indexed="8"/>
        <rFont val="ＭＳ Ｐゴシック"/>
        <family val="3"/>
        <charset val="128"/>
      </rPr>
      <t>Yoshida M.</t>
    </r>
    <phoneticPr fontId="5"/>
  </si>
  <si>
    <t>Kartaltepe, J.</t>
    <phoneticPr fontId="5"/>
  </si>
  <si>
    <t>MNRAS</t>
    <phoneticPr fontId="5"/>
  </si>
  <si>
    <t>Probing the large-scale structure around the most distant galaxy clusters from the massive cluster survey</t>
  </si>
  <si>
    <t>Kasliwal, M.M.</t>
    <phoneticPr fontId="5"/>
  </si>
  <si>
    <t>2008ApJ...684...34K</t>
  </si>
  <si>
    <t>34-45</t>
    <phoneticPr fontId="5"/>
  </si>
  <si>
    <t>09/2008</t>
    <phoneticPr fontId="5"/>
  </si>
  <si>
    <t>A Comparison of Weak-Lensing Measurements from Ground- and Space-Based Facilities</t>
  </si>
  <si>
    <t>Kartaltepe Jeyhan S., Ebeling Harald, Ma C. J., Donovan David</t>
  </si>
  <si>
    <t>SDSSp J104433.04-012502.2 at z=5.74 is Gravitationally Magnified by an Intervening Galaxy</t>
    <phoneticPr fontId="5"/>
  </si>
  <si>
    <r>
      <t xml:space="preserve">Honda M., Kataza H., Okamoto Y., Miyata T., </t>
    </r>
    <r>
      <rPr>
        <b/>
        <sz val="11"/>
        <rFont val="ＭＳ Ｐゴシック"/>
        <family val="3"/>
        <charset val="128"/>
      </rPr>
      <t>Yamashita T.</t>
    </r>
    <r>
      <rPr>
        <sz val="11"/>
        <rFont val="ＭＳ Ｐゴシック"/>
        <family val="3"/>
        <charset val="128"/>
      </rPr>
      <t>, Sako Shigeyuki., Takubo Shinya, Onaka T.</t>
    </r>
    <phoneticPr fontId="5"/>
  </si>
  <si>
    <r>
      <t xml:space="preserve">Ishiguro M., Abe M., Ohba Y., Fujiwara A., </t>
    </r>
    <r>
      <rPr>
        <b/>
        <sz val="11"/>
        <rFont val="ＭＳ Ｐゴシック"/>
        <family val="3"/>
        <charset val="128"/>
      </rPr>
      <t>Fuse T., Terada H., Goto M., Kobayashi N.</t>
    </r>
    <r>
      <rPr>
        <sz val="11"/>
        <rFont val="ＭＳ Ｐゴシック"/>
        <family val="3"/>
        <charset val="128"/>
      </rPr>
      <t>, Tokunaga A., Hasegawa S.</t>
    </r>
    <phoneticPr fontId="5"/>
  </si>
  <si>
    <t>The Size Distribution of Kuiper Belt Objects for D gsim 10 km</t>
  </si>
  <si>
    <t>Gabor, J. M.</t>
    <phoneticPr fontId="5"/>
  </si>
  <si>
    <r>
      <t>Guyon O.</t>
    </r>
    <r>
      <rPr>
        <sz val="11"/>
        <rFont val="ＭＳ Ｐゴシック"/>
        <family val="3"/>
        <charset val="128"/>
      </rPr>
      <t>, Sanders D.B., Stockton A.</t>
    </r>
    <phoneticPr fontId="5"/>
  </si>
  <si>
    <t xml:space="preserve">Infrared Star-Count Models and Their Application to the Subaru Deep Field, </t>
  </si>
  <si>
    <t>semester</t>
    <phoneticPr fontId="5"/>
  </si>
  <si>
    <t>topic</t>
    <phoneticPr fontId="5"/>
  </si>
  <si>
    <r>
      <t>L</t>
    </r>
    <r>
      <rPr>
        <sz val="11"/>
        <rFont val="ＭＳ Ｐゴシック"/>
        <family val="3"/>
        <charset val="128"/>
      </rPr>
      <t>uz D., Civeit T., Courtin R., Lebreton J., Gautier D., Witasse O., Kaufer A., Ferri F., Lara L., Livengood T., Kostiuk T.</t>
    </r>
    <phoneticPr fontId="5"/>
  </si>
  <si>
    <t>2006JGRE..11108S90L</t>
  </si>
  <si>
    <r>
      <t>J</t>
    </r>
    <r>
      <rPr>
        <sz val="11"/>
        <rFont val="ＭＳ Ｐゴシック"/>
        <family val="3"/>
        <charset val="128"/>
      </rPr>
      <t>GRE</t>
    </r>
    <phoneticPr fontId="5"/>
  </si>
  <si>
    <r>
      <t>E</t>
    </r>
    <r>
      <rPr>
        <sz val="11"/>
        <rFont val="ＭＳ Ｐゴシック"/>
        <family val="3"/>
        <charset val="128"/>
      </rPr>
      <t>08S90</t>
    </r>
    <phoneticPr fontId="5"/>
  </si>
  <si>
    <r>
      <t>0</t>
    </r>
    <r>
      <rPr>
        <sz val="11"/>
        <rFont val="ＭＳ Ｐゴシック"/>
        <family val="3"/>
        <charset val="128"/>
      </rPr>
      <t>8/2006</t>
    </r>
    <phoneticPr fontId="5"/>
  </si>
  <si>
    <t>Characterization of zonal winds in the stratosphere of Titan with UVES: 2. Observations coordinated with the Huygens Probe entry</t>
    <phoneticPr fontId="5"/>
  </si>
  <si>
    <t>Yamanaka, Masayuki</t>
    <phoneticPr fontId="5"/>
  </si>
  <si>
    <t>2009PASJ...61..713Y</t>
  </si>
  <si>
    <t>713-720</t>
    <phoneticPr fontId="5"/>
  </si>
  <si>
    <t>Early Spectral Evolution of the Rapidly Expanding Type Ia Supernova 2006X</t>
    <phoneticPr fontId="5"/>
  </si>
  <si>
    <t>2009ApJ...707L.118Y</t>
  </si>
  <si>
    <t>L118-L122</t>
    <phoneticPr fontId="5"/>
  </si>
  <si>
    <t>Early Phase Observations of Extremely Luminous Type Ia Supernova 2009dc</t>
    <phoneticPr fontId="5"/>
  </si>
  <si>
    <t>S07A-010市川7夜</t>
    <rPh sb="8" eb="10">
      <t>イチカワ</t>
    </rPh>
    <rPh sb="11" eb="12">
      <t>ヨル</t>
    </rPh>
    <phoneticPr fontId="5"/>
  </si>
  <si>
    <r>
      <t>The H</t>
    </r>
    <r>
      <rPr>
        <sz val="11"/>
        <rFont val="Arial"/>
        <family val="2"/>
      </rPr>
      <t>α</t>
    </r>
    <r>
      <rPr>
        <sz val="11"/>
        <rFont val="ＭＳ Ｐゴシック"/>
        <family val="3"/>
        <charset val="128"/>
      </rPr>
      <t xml:space="preserve"> Luminosity Function and Star Formation Rate at z ~ 0.24 Based on </t>
    </r>
    <r>
      <rPr>
        <sz val="11"/>
        <rFont val="ＭＳ Ｐゴシック"/>
        <family val="3"/>
        <charset val="128"/>
      </rPr>
      <t>Subaru</t>
    </r>
    <r>
      <rPr>
        <sz val="11"/>
        <rFont val="ＭＳ Ｐゴシック"/>
        <family val="3"/>
        <charset val="128"/>
      </rPr>
      <t xml:space="preserve"> Deep Imaging Data</t>
    </r>
    <phoneticPr fontId="5"/>
  </si>
  <si>
    <t>Fukagawa, M.</t>
    <phoneticPr fontId="5"/>
  </si>
  <si>
    <t>CIAO/AO共同利用</t>
    <rPh sb="7" eb="9">
      <t>キョウドウ</t>
    </rPh>
    <rPh sb="9" eb="11">
      <t>リヨウ</t>
    </rPh>
    <phoneticPr fontId="5"/>
  </si>
  <si>
    <t>2003ApJ, 590, L49</t>
    <phoneticPr fontId="5"/>
  </si>
  <si>
    <r>
      <t>Near-Infrared</t>
    </r>
    <r>
      <rPr>
        <sz val="11"/>
        <rFont val="ＭＳ Ｐゴシック"/>
        <family val="3"/>
        <charset val="128"/>
      </rPr>
      <t xml:space="preserve"> Imaging of the Circumstellar Disk around Herbig Ae Star HD 150193A</t>
    </r>
    <phoneticPr fontId="5"/>
  </si>
  <si>
    <r>
      <t>Nagashima M.</t>
    </r>
    <r>
      <rPr>
        <sz val="11"/>
        <rFont val="ＭＳ Ｐゴシック"/>
        <family val="3"/>
        <charset val="128"/>
      </rPr>
      <t xml:space="preserve">, Yoshii Y., </t>
    </r>
    <r>
      <rPr>
        <b/>
        <sz val="11"/>
        <rFont val="ＭＳ Ｐゴシック"/>
        <family val="3"/>
        <charset val="128"/>
      </rPr>
      <t>Totani T., Gouda N.</t>
    </r>
    <phoneticPr fontId="5"/>
  </si>
  <si>
    <r>
      <t>6</t>
    </r>
    <r>
      <rPr>
        <sz val="11"/>
        <rFont val="ＭＳ Ｐゴシック"/>
        <family val="3"/>
        <charset val="128"/>
      </rPr>
      <t>75-688</t>
    </r>
    <phoneticPr fontId="5"/>
  </si>
  <si>
    <r>
      <t>Noguchi K., Aoki W., Kawanomoto S., Ando H., Honda S., Izumiura H.,</t>
    </r>
    <r>
      <rPr>
        <sz val="11"/>
        <rFont val="ＭＳ Ｐゴシック"/>
        <family val="3"/>
        <charset val="128"/>
      </rPr>
      <t xml:space="preserve"> Kambe E., </t>
    </r>
    <r>
      <rPr>
        <b/>
        <sz val="11"/>
        <rFont val="ＭＳ Ｐゴシック"/>
        <family val="3"/>
        <charset val="128"/>
      </rPr>
      <t>Okita K</t>
    </r>
    <r>
      <rPr>
        <sz val="11"/>
        <rFont val="ＭＳ Ｐゴシック"/>
        <family val="3"/>
        <charset val="128"/>
      </rPr>
      <t xml:space="preserve">., Sadakane K., </t>
    </r>
    <r>
      <rPr>
        <b/>
        <sz val="11"/>
        <rFont val="ＭＳ Ｐゴシック"/>
        <family val="3"/>
        <charset val="128"/>
      </rPr>
      <t>Sato B., Tajitsu A.,</t>
    </r>
    <r>
      <rPr>
        <sz val="11"/>
        <rFont val="ＭＳ Ｐゴシック"/>
        <family val="3"/>
        <charset val="128"/>
      </rPr>
      <t xml:space="preserve"> Takada-Hidai M., </t>
    </r>
    <r>
      <rPr>
        <b/>
        <sz val="11"/>
        <rFont val="ＭＳ Ｐゴシック"/>
        <family val="3"/>
        <charset val="128"/>
      </rPr>
      <t>Tanaka W., Watanabe E., Yoshida M.</t>
    </r>
    <phoneticPr fontId="5"/>
  </si>
  <si>
    <r>
      <t>8</t>
    </r>
    <r>
      <rPr>
        <sz val="11"/>
        <rFont val="ＭＳ Ｐゴシック"/>
        <family val="3"/>
        <charset val="128"/>
      </rPr>
      <t>55-864</t>
    </r>
    <phoneticPr fontId="5"/>
  </si>
  <si>
    <t>Evidence for a Companion to BM Gem, a Silicate Carbon Star</t>
  </si>
  <si>
    <t>2008ApJ...682..499I</t>
  </si>
  <si>
    <t>499-508</t>
    <phoneticPr fontId="5"/>
  </si>
  <si>
    <t>Chemical Abundance Analysis of the Extremely Metal-poor Star HE 1300+0157</t>
  </si>
  <si>
    <t>Differential evolution of the UV luminosity function of Lyman break galaxies from z ~ 5 to 3</t>
  </si>
  <si>
    <t>持ち越し分実施セメスタ</t>
    <rPh sb="0" eb="1">
      <t>モ</t>
    </rPh>
    <rPh sb="2" eb="3">
      <t>コ</t>
    </rPh>
    <rPh sb="4" eb="5">
      <t>ブン</t>
    </rPh>
    <rPh sb="5" eb="7">
      <t>ジッシ</t>
    </rPh>
    <phoneticPr fontId="5"/>
  </si>
  <si>
    <t>S05B</t>
    <phoneticPr fontId="5"/>
  </si>
  <si>
    <t>Subaru Weak Lensing Measurements of Four Strong Lensing Clusters: Are Lensing Clusters Overconcentrated?</t>
  </si>
  <si>
    <t>Richmond, M.</t>
    <phoneticPr fontId="5"/>
  </si>
  <si>
    <t>Richmond M.</t>
    <phoneticPr fontId="5"/>
  </si>
  <si>
    <t>Aoki, K</t>
    <phoneticPr fontId="5"/>
  </si>
  <si>
    <r>
      <t>P</t>
    </r>
    <r>
      <rPr>
        <sz val="11"/>
        <rFont val="ＭＳ Ｐゴシック"/>
        <family val="3"/>
        <charset val="128"/>
      </rPr>
      <t>ASJ</t>
    </r>
    <phoneticPr fontId="5"/>
  </si>
  <si>
    <r>
      <t>3</t>
    </r>
    <r>
      <rPr>
        <sz val="11"/>
        <rFont val="ＭＳ Ｐゴシック"/>
        <family val="3"/>
        <charset val="128"/>
      </rPr>
      <t>87-394</t>
    </r>
    <phoneticPr fontId="5"/>
  </si>
  <si>
    <r>
      <t>0</t>
    </r>
    <r>
      <rPr>
        <sz val="11"/>
        <rFont val="ＭＳ Ｐゴシック"/>
        <family val="3"/>
        <charset val="128"/>
      </rPr>
      <t>4/2009</t>
    </r>
    <phoneticPr fontId="5"/>
  </si>
  <si>
    <t>High-Resolution Infrared Imaging of Herschel 36 SE: A Showcase for the Influence of Massive Stars in Cluster Environments</t>
  </si>
  <si>
    <t>Intema, H. T.</t>
    <phoneticPr fontId="5"/>
  </si>
  <si>
    <t>2006A&amp;A...456..433I</t>
  </si>
  <si>
    <t>Large-scale structure of Lyman break galaxies around a radio galaxy protocluster at z ~ 4</t>
  </si>
  <si>
    <t>2006ApJS..166...89G</t>
  </si>
  <si>
    <r>
      <t xml:space="preserve">The </t>
    </r>
    <r>
      <rPr>
        <sz val="11"/>
        <rFont val="ＭＳ Ｐゴシック"/>
        <family val="3"/>
        <charset val="128"/>
      </rPr>
      <t>Discovery</t>
    </r>
    <r>
      <rPr>
        <sz val="11"/>
        <rFont val="ＭＳ Ｐゴシック"/>
        <family val="3"/>
        <charset val="128"/>
      </rPr>
      <t xml:space="preserve"> of Two Lyman α Emitters beyond Redshift 6 in the Subaru Deep Field</t>
    </r>
    <phoneticPr fontId="5"/>
  </si>
  <si>
    <t>Komiyama, Y.</t>
    <phoneticPr fontId="5"/>
  </si>
  <si>
    <t>採択ＰＩ機関数(国内）</t>
    <rPh sb="0" eb="2">
      <t>サイタク</t>
    </rPh>
    <rPh sb="4" eb="6">
      <t>キカン</t>
    </rPh>
    <rPh sb="6" eb="7">
      <t>スウ</t>
    </rPh>
    <rPh sb="8" eb="10">
      <t>コクナイ</t>
    </rPh>
    <phoneticPr fontId="5"/>
  </si>
  <si>
    <t>採択ＰＩ機関数(海外）</t>
    <rPh sb="0" eb="2">
      <t>サイタク</t>
    </rPh>
    <rPh sb="4" eb="6">
      <t>キカン</t>
    </rPh>
    <rPh sb="6" eb="7">
      <t>スウ</t>
    </rPh>
    <rPh sb="8" eb="10">
      <t>カイガイ</t>
    </rPh>
    <phoneticPr fontId="5"/>
  </si>
  <si>
    <t>S09A</t>
    <phoneticPr fontId="5"/>
  </si>
  <si>
    <t>S09B</t>
    <phoneticPr fontId="5"/>
  </si>
  <si>
    <t>S10A</t>
    <phoneticPr fontId="5"/>
  </si>
  <si>
    <t>ASTEC e-commerce</t>
    <phoneticPr fontId="5"/>
  </si>
  <si>
    <t>UK</t>
    <phoneticPr fontId="5"/>
  </si>
  <si>
    <t>NOAO</t>
    <phoneticPr fontId="5"/>
  </si>
  <si>
    <t>USA</t>
    <phoneticPr fontId="5"/>
  </si>
  <si>
    <t>NRAO</t>
    <phoneticPr fontId="5"/>
  </si>
  <si>
    <t>USA</t>
    <phoneticPr fontId="5"/>
  </si>
  <si>
    <t>USA</t>
    <phoneticPr fontId="5"/>
  </si>
  <si>
    <t>USA</t>
    <phoneticPr fontId="5"/>
  </si>
  <si>
    <t>USA</t>
    <phoneticPr fontId="5"/>
  </si>
  <si>
    <t>USA</t>
    <phoneticPr fontId="5"/>
  </si>
  <si>
    <t>アイルランド</t>
    <phoneticPr fontId="5"/>
  </si>
  <si>
    <t>アルゼンチン</t>
    <phoneticPr fontId="5"/>
  </si>
  <si>
    <t>イタリア</t>
    <phoneticPr fontId="5"/>
  </si>
  <si>
    <t>イタリア</t>
    <phoneticPr fontId="5"/>
  </si>
  <si>
    <t>IUCAA</t>
    <phoneticPr fontId="5"/>
  </si>
  <si>
    <t>インド</t>
    <phoneticPr fontId="5"/>
  </si>
  <si>
    <t>インド</t>
    <phoneticPr fontId="5"/>
  </si>
  <si>
    <t>インド</t>
    <phoneticPr fontId="5"/>
  </si>
  <si>
    <t>オーストラリア</t>
    <phoneticPr fontId="5"/>
  </si>
  <si>
    <t>オランダ</t>
    <phoneticPr fontId="5"/>
  </si>
  <si>
    <t>Morokuma, T.</t>
    <phoneticPr fontId="5"/>
  </si>
  <si>
    <t>214-219</t>
    <phoneticPr fontId="5"/>
  </si>
  <si>
    <t>Murakawa K.</t>
    <phoneticPr fontId="5"/>
  </si>
  <si>
    <t>957-963</t>
    <phoneticPr fontId="5"/>
  </si>
  <si>
    <t>Murayama, T.</t>
    <phoneticPr fontId="5"/>
  </si>
  <si>
    <t>523-544</t>
    <phoneticPr fontId="5"/>
  </si>
  <si>
    <t>877-883</t>
    <phoneticPr fontId="5"/>
  </si>
  <si>
    <t>763-770</t>
    <phoneticPr fontId="5"/>
  </si>
  <si>
    <t>Neuhäuser, R.</t>
    <phoneticPr fontId="5"/>
  </si>
  <si>
    <t>777-780</t>
    <phoneticPr fontId="5"/>
  </si>
  <si>
    <t>Ohta, K.</t>
    <phoneticPr fontId="5"/>
  </si>
  <si>
    <t>1-20</t>
    <phoneticPr fontId="5"/>
  </si>
  <si>
    <t>Okura, Y.</t>
    <phoneticPr fontId="5"/>
  </si>
  <si>
    <t>144-162</t>
    <phoneticPr fontId="5"/>
  </si>
  <si>
    <t>Saito, Tomoki</t>
    <phoneticPr fontId="5"/>
  </si>
  <si>
    <t>Morii, Mkio</t>
    <phoneticPr fontId="5"/>
  </si>
  <si>
    <t>Ground-based detection of sodium in the transmission spectrum of exoplanet HD 209458b</t>
  </si>
  <si>
    <t>須藤靖</t>
    <rPh sb="0" eb="2">
      <t>ストウ</t>
    </rPh>
    <rPh sb="2" eb="3">
      <t>ヤスシ</t>
    </rPh>
    <phoneticPr fontId="5"/>
  </si>
  <si>
    <t>Tamura Motohide</t>
    <phoneticPr fontId="5"/>
  </si>
  <si>
    <t>田村元秀</t>
    <rPh sb="0" eb="2">
      <t>タムラ</t>
    </rPh>
    <rPh sb="2" eb="4">
      <t>モトヒデ</t>
    </rPh>
    <phoneticPr fontId="5"/>
  </si>
  <si>
    <t>NAOJ</t>
    <phoneticPr fontId="5"/>
  </si>
  <si>
    <t>Taniguchi Yoshiaki</t>
    <phoneticPr fontId="5"/>
  </si>
  <si>
    <t>谷口義明</t>
    <rPh sb="0" eb="2">
      <t>タニグチ</t>
    </rPh>
    <rPh sb="2" eb="4">
      <t>ヨシアキ</t>
    </rPh>
    <phoneticPr fontId="5"/>
  </si>
  <si>
    <t>External Galaxies and AGN</t>
    <phoneticPr fontId="5"/>
  </si>
  <si>
    <t>2010.12.21</t>
    <phoneticPr fontId="5"/>
  </si>
  <si>
    <t>2004年5月初旬～6月中旬</t>
    <rPh sb="4" eb="5">
      <t>ネン</t>
    </rPh>
    <rPh sb="6" eb="7">
      <t>ガツ</t>
    </rPh>
    <rPh sb="7" eb="9">
      <t>ショジュン</t>
    </rPh>
    <rPh sb="11" eb="12">
      <t>ガツ</t>
    </rPh>
    <rPh sb="12" eb="14">
      <t>チュウジュン</t>
    </rPh>
    <phoneticPr fontId="5"/>
  </si>
  <si>
    <t>2004/7/8-9</t>
    <phoneticPr fontId="5"/>
  </si>
  <si>
    <t>S05A</t>
    <phoneticPr fontId="5"/>
  </si>
  <si>
    <t>Spatially Resolved 3 μm Spectroscopy of Elias 1: Origin of Diamonds in Protoplanetary Disks</t>
  </si>
  <si>
    <t>IRCS</t>
    <phoneticPr fontId="5"/>
  </si>
  <si>
    <r>
      <t xml:space="preserve">Del Moro A., Watson M. G., Mateos S., Akiyama M., Hashimoto Y., </t>
    </r>
    <r>
      <rPr>
        <b/>
        <sz val="11"/>
        <color indexed="8"/>
        <rFont val="ＭＳ Ｐゴシック"/>
        <family val="3"/>
        <charset val="128"/>
      </rPr>
      <t>Tamura N.</t>
    </r>
    <r>
      <rPr>
        <sz val="11"/>
        <color indexed="8"/>
        <rFont val="ＭＳ Ｐゴシック"/>
        <family val="3"/>
        <charset val="128"/>
      </rPr>
      <t>, Ohta K., Carrera F. J., Stewart G</t>
    </r>
    <phoneticPr fontId="5"/>
  </si>
  <si>
    <t>プリンストン大、AISAA,　FMOS UK提案の状況</t>
    <rPh sb="6" eb="7">
      <t>ダイ</t>
    </rPh>
    <rPh sb="22" eb="24">
      <t>テイアン</t>
    </rPh>
    <rPh sb="25" eb="27">
      <t>ジョウキョウ</t>
    </rPh>
    <phoneticPr fontId="5"/>
  </si>
  <si>
    <t>ユーザー分布</t>
    <rPh sb="4" eb="6">
      <t>ブンプ</t>
    </rPh>
    <phoneticPr fontId="5"/>
  </si>
  <si>
    <t>小規模プログラム</t>
    <rPh sb="0" eb="3">
      <t>ショウキボ</t>
    </rPh>
    <phoneticPr fontId="5"/>
  </si>
  <si>
    <t>大規模プログラム</t>
    <rPh sb="0" eb="3">
      <t>ダイキボ</t>
    </rPh>
    <phoneticPr fontId="5"/>
  </si>
  <si>
    <t>観測時間交換</t>
    <rPh sb="0" eb="2">
      <t>カンソク</t>
    </rPh>
    <rPh sb="2" eb="4">
      <t>ジカン</t>
    </rPh>
    <rPh sb="4" eb="6">
      <t>コウカン</t>
    </rPh>
    <phoneticPr fontId="5"/>
  </si>
  <si>
    <t>観測所プロジェクト</t>
    <rPh sb="0" eb="3">
      <t>カンソクジョ</t>
    </rPh>
    <phoneticPr fontId="5"/>
  </si>
  <si>
    <t>SAC履歴</t>
    <rPh sb="3" eb="5">
      <t>リレキ</t>
    </rPh>
    <phoneticPr fontId="5"/>
  </si>
  <si>
    <t>ユーザー対応</t>
    <rPh sb="4" eb="6">
      <t>タイオウ</t>
    </rPh>
    <phoneticPr fontId="5"/>
  </si>
  <si>
    <t>大学院教育</t>
    <rPh sb="0" eb="3">
      <t>ダイガクイン</t>
    </rPh>
    <rPh sb="3" eb="5">
      <t>キョウイク</t>
    </rPh>
    <phoneticPr fontId="5"/>
  </si>
  <si>
    <t>戦略枠</t>
    <rPh sb="0" eb="2">
      <t>センリャク</t>
    </rPh>
    <rPh sb="2" eb="3">
      <t>ワク</t>
    </rPh>
    <phoneticPr fontId="5"/>
  </si>
  <si>
    <t>II</t>
    <phoneticPr fontId="5"/>
  </si>
  <si>
    <t>III</t>
    <phoneticPr fontId="5"/>
  </si>
  <si>
    <t>IV</t>
    <phoneticPr fontId="5"/>
  </si>
  <si>
    <t>V</t>
    <phoneticPr fontId="5"/>
  </si>
  <si>
    <t>VI</t>
    <phoneticPr fontId="5"/>
  </si>
  <si>
    <t>VII</t>
    <phoneticPr fontId="5"/>
  </si>
  <si>
    <t>VIII</t>
    <phoneticPr fontId="5"/>
  </si>
  <si>
    <t>IX</t>
    <phoneticPr fontId="5"/>
  </si>
  <si>
    <t>XI</t>
    <phoneticPr fontId="5"/>
  </si>
  <si>
    <t>所属機関種別応募・採択件数の変遷</t>
    <rPh sb="0" eb="2">
      <t>ショゾク</t>
    </rPh>
    <rPh sb="2" eb="4">
      <t>キカン</t>
    </rPh>
    <rPh sb="4" eb="5">
      <t>シュ</t>
    </rPh>
    <rPh sb="5" eb="6">
      <t>ベツ</t>
    </rPh>
    <rPh sb="6" eb="8">
      <t>オウボ</t>
    </rPh>
    <rPh sb="9" eb="11">
      <t>サイタク</t>
    </rPh>
    <rPh sb="11" eb="13">
      <t>ケンスウ</t>
    </rPh>
    <rPh sb="14" eb="16">
      <t>ヘンセン</t>
    </rPh>
    <phoneticPr fontId="5"/>
  </si>
  <si>
    <t>PI所属機関種別　応募件数の変遷</t>
    <rPh sb="2" eb="4">
      <t>ショゾク</t>
    </rPh>
    <rPh sb="4" eb="6">
      <t>キカン</t>
    </rPh>
    <rPh sb="6" eb="8">
      <t>シュベツ</t>
    </rPh>
    <rPh sb="9" eb="11">
      <t>オウボ</t>
    </rPh>
    <rPh sb="11" eb="13">
      <t>ケンスウ</t>
    </rPh>
    <rPh sb="14" eb="16">
      <t>ヘンセン</t>
    </rPh>
    <phoneticPr fontId="5"/>
  </si>
  <si>
    <t>PIの所属機関を国立大・公立大・私立大・NAOJ・JAXA・その他・海外に区分し、その応募数・採択数の変化を示す</t>
    <rPh sb="3" eb="5">
      <t>ショゾク</t>
    </rPh>
    <rPh sb="5" eb="7">
      <t>キカン</t>
    </rPh>
    <rPh sb="8" eb="11">
      <t>コクリツダイ</t>
    </rPh>
    <rPh sb="12" eb="15">
      <t>コウリツダイ</t>
    </rPh>
    <rPh sb="16" eb="19">
      <t>シリツダイ</t>
    </rPh>
    <rPh sb="32" eb="33">
      <t>タ</t>
    </rPh>
    <rPh sb="34" eb="36">
      <t>カイガイ</t>
    </rPh>
    <rPh sb="37" eb="39">
      <t>クブン</t>
    </rPh>
    <rPh sb="43" eb="46">
      <t>オウボスウ</t>
    </rPh>
    <rPh sb="47" eb="49">
      <t>サイタク</t>
    </rPh>
    <rPh sb="49" eb="50">
      <t>スウ</t>
    </rPh>
    <rPh sb="51" eb="53">
      <t>ヘンカ</t>
    </rPh>
    <rPh sb="54" eb="55">
      <t>シメ</t>
    </rPh>
    <phoneticPr fontId="5"/>
  </si>
  <si>
    <t>応募・採択件数、採択夜数における所属機関種別分布。Domestic提案とInternational提案の採択件数・採択夜数</t>
    <rPh sb="0" eb="2">
      <t>オウボ</t>
    </rPh>
    <rPh sb="3" eb="5">
      <t>サイタク</t>
    </rPh>
    <rPh sb="5" eb="7">
      <t>ケンスウ</t>
    </rPh>
    <rPh sb="8" eb="10">
      <t>サイタク</t>
    </rPh>
    <rPh sb="10" eb="11">
      <t>ヨル</t>
    </rPh>
    <rPh sb="11" eb="12">
      <t>スウ</t>
    </rPh>
    <rPh sb="16" eb="18">
      <t>ショゾク</t>
    </rPh>
    <rPh sb="18" eb="20">
      <t>キカン</t>
    </rPh>
    <rPh sb="20" eb="22">
      <t>シュベツ</t>
    </rPh>
    <rPh sb="22" eb="24">
      <t>ブンプ</t>
    </rPh>
    <rPh sb="33" eb="35">
      <t>テイアン</t>
    </rPh>
    <rPh sb="49" eb="51">
      <t>テイアン</t>
    </rPh>
    <rPh sb="52" eb="54">
      <t>サイタク</t>
    </rPh>
    <rPh sb="54" eb="56">
      <t>ケンスウ</t>
    </rPh>
    <rPh sb="57" eb="59">
      <t>サイタク</t>
    </rPh>
    <rPh sb="59" eb="60">
      <t>ヨル</t>
    </rPh>
    <rPh sb="60" eb="61">
      <t>カズ</t>
    </rPh>
    <phoneticPr fontId="5"/>
  </si>
  <si>
    <t>所属機関種別応募・採択件数、採択夜数内訳</t>
    <rPh sb="0" eb="2">
      <t>ショゾク</t>
    </rPh>
    <rPh sb="2" eb="4">
      <t>キカン</t>
    </rPh>
    <rPh sb="4" eb="6">
      <t>シュベツ</t>
    </rPh>
    <rPh sb="6" eb="8">
      <t>オウボ</t>
    </rPh>
    <rPh sb="9" eb="11">
      <t>サイタク</t>
    </rPh>
    <rPh sb="11" eb="13">
      <t>ケンスウ</t>
    </rPh>
    <rPh sb="14" eb="16">
      <t>サイタク</t>
    </rPh>
    <rPh sb="16" eb="17">
      <t>ヨル</t>
    </rPh>
    <rPh sb="17" eb="18">
      <t>カズ</t>
    </rPh>
    <rPh sb="18" eb="19">
      <t>ウチ</t>
    </rPh>
    <rPh sb="19" eb="20">
      <t>ワケ</t>
    </rPh>
    <phoneticPr fontId="5"/>
  </si>
  <si>
    <t>15％をハワイ大学枠、20％を所長裁量時間とし、</t>
  </si>
  <si>
    <t>所長裁量時間の中には、</t>
  </si>
  <si>
    <t>　　　　　割り当てられた共同利用観測が遂行できなかった場合、　</t>
  </si>
  <si>
    <t>・所員時間観測</t>
  </si>
  <si>
    <t>08/2006</t>
    <phoneticPr fontId="5"/>
  </si>
  <si>
    <t>International</t>
    <phoneticPr fontId="5"/>
  </si>
  <si>
    <t>Domestic</t>
    <phoneticPr fontId="5"/>
  </si>
  <si>
    <t>残り65％を共同利用に供している。</t>
    <phoneticPr fontId="5"/>
  </si>
  <si>
    <t>　　　　　替わりの観測時間を提供するもの（天候については補償しない）</t>
    <phoneticPr fontId="5"/>
  </si>
  <si>
    <t>が含まれている。</t>
    <phoneticPr fontId="5"/>
  </si>
  <si>
    <t>共同利用観測は半年に一度公募を行うが、</t>
    <rPh sb="0" eb="2">
      <t>キョウドウ</t>
    </rPh>
    <rPh sb="2" eb="4">
      <t>リヨウ</t>
    </rPh>
    <rPh sb="4" eb="6">
      <t>カンソク</t>
    </rPh>
    <rPh sb="7" eb="9">
      <t>ハントシ</t>
    </rPh>
    <rPh sb="10" eb="12">
      <t>イチド</t>
    </rPh>
    <rPh sb="12" eb="14">
      <t>コウボ</t>
    </rPh>
    <rPh sb="15" eb="16">
      <t>オコナ</t>
    </rPh>
    <phoneticPr fontId="5"/>
  </si>
  <si>
    <t>Zharikov S.V., Shibanov Y.A., Koptsevich A.B., Kawai N., Urata Y., Komarova V.N., Sokolov V.V., Shibata S., Shibazaki N.</t>
    <phoneticPr fontId="5"/>
  </si>
  <si>
    <r>
      <t>N</t>
    </r>
    <r>
      <rPr>
        <sz val="11"/>
        <rFont val="ＭＳ Ｐゴシック"/>
        <family val="3"/>
        <charset val="128"/>
      </rPr>
      <t>o Evidence for Variability of Intervening Absorption Lines toward GRB 060206: Implications for the Mg II Incidence Problem</t>
    </r>
    <phoneticPr fontId="5"/>
  </si>
  <si>
    <r>
      <t xml:space="preserve">Takahashi M. I., Shioya Y., Taniguchi Y., Murayama T., Ajiki M., Sasaki S. S., Koizumi O., </t>
    </r>
    <r>
      <rPr>
        <b/>
        <sz val="11"/>
        <color indexed="8"/>
        <rFont val="ＭＳ Ｐゴシック"/>
        <family val="3"/>
        <charset val="128"/>
      </rPr>
      <t>Nagao T.</t>
    </r>
    <r>
      <rPr>
        <sz val="11"/>
        <color indexed="8"/>
        <rFont val="ＭＳ Ｐゴシック"/>
        <family val="3"/>
        <charset val="128"/>
      </rPr>
      <t>, Scoville N. Z., Mobasher B., Aussel H., Capak P., Carilli C., Ellis R. S., Garilli B., Giavalisco M., Guzzo L., Hasinger G., Impey C., Kitzbichler M. G., Koekemoer A., Le Fèvre O., Lilly S. J., Maccagni D., Renzini A., Rich M., Sanders D. B., Schinnerer E., Scodeggio M., Shopbell P., Smolčić V., Tribiano S., Ideue Y., Mihara S.</t>
    </r>
    <phoneticPr fontId="5"/>
  </si>
  <si>
    <r>
      <t xml:space="preserve">Itoh Y., Sugitani K., Ogura K., </t>
    </r>
    <r>
      <rPr>
        <b/>
        <sz val="11"/>
        <rFont val="ＭＳ Ｐゴシック"/>
        <family val="3"/>
        <charset val="128"/>
      </rPr>
      <t>Tamura M.</t>
    </r>
    <phoneticPr fontId="5"/>
  </si>
  <si>
    <r>
      <t>L</t>
    </r>
    <r>
      <rPr>
        <sz val="11"/>
        <rFont val="ＭＳ Ｐゴシック"/>
        <family val="3"/>
        <charset val="128"/>
      </rPr>
      <t>77-L81</t>
    </r>
    <phoneticPr fontId="5"/>
  </si>
  <si>
    <r>
      <t>1</t>
    </r>
    <r>
      <rPr>
        <sz val="11"/>
        <rFont val="ＭＳ Ｐゴシック"/>
        <family val="3"/>
        <charset val="128"/>
      </rPr>
      <t>78-189</t>
    </r>
    <phoneticPr fontId="5"/>
  </si>
  <si>
    <r>
      <t>4</t>
    </r>
    <r>
      <rPr>
        <sz val="11"/>
        <rFont val="ＭＳ Ｐゴシック"/>
        <family val="3"/>
        <charset val="128"/>
      </rPr>
      <t>15-432</t>
    </r>
    <phoneticPr fontId="5"/>
  </si>
  <si>
    <t>Properties of Stars in the Subaru Deep Field</t>
    <phoneticPr fontId="5"/>
  </si>
  <si>
    <r>
      <t>Iye M.,</t>
    </r>
    <r>
      <rPr>
        <sz val="11"/>
        <rFont val="ＭＳ Ｐゴシック"/>
        <family val="3"/>
        <charset val="128"/>
      </rPr>
      <t xml:space="preserve"> Shimasaku K., </t>
    </r>
    <r>
      <rPr>
        <b/>
        <sz val="11"/>
        <rFont val="ＭＳ Ｐゴシック"/>
        <family val="3"/>
        <charset val="128"/>
      </rPr>
      <t xml:space="preserve">Miyazaki S., Simpson C., Imanishi M., Kashikawa N., Kodama T., Chiba M., Saito Y., </t>
    </r>
    <r>
      <rPr>
        <sz val="11"/>
        <rFont val="ＭＳ Ｐゴシック"/>
        <family val="3"/>
        <charset val="128"/>
      </rPr>
      <t>Goto M.,</t>
    </r>
    <r>
      <rPr>
        <sz val="11"/>
        <rFont val="ＭＳ Ｐゴシック"/>
        <family val="3"/>
        <charset val="128"/>
      </rPr>
      <t xml:space="preserve"> Iwamuro F., </t>
    </r>
    <r>
      <rPr>
        <b/>
        <sz val="11"/>
        <rFont val="ＭＳ Ｐゴシック"/>
        <family val="3"/>
        <charset val="128"/>
      </rPr>
      <t>Kobayashi N</t>
    </r>
    <r>
      <rPr>
        <sz val="11"/>
        <rFont val="ＭＳ Ｐゴシック"/>
        <family val="3"/>
        <charset val="128"/>
      </rPr>
      <t xml:space="preserve">.,Okamura S., </t>
    </r>
    <r>
      <rPr>
        <b/>
        <sz val="11"/>
        <rFont val="ＭＳ Ｐゴシック"/>
        <family val="3"/>
        <charset val="128"/>
      </rPr>
      <t>Terada H.</t>
    </r>
    <phoneticPr fontId="5"/>
  </si>
  <si>
    <r>
      <t>7</t>
    </r>
    <r>
      <rPr>
        <sz val="11"/>
        <rFont val="ＭＳ Ｐゴシック"/>
        <family val="3"/>
        <charset val="128"/>
      </rPr>
      <t>70-777</t>
    </r>
    <phoneticPr fontId="5"/>
  </si>
  <si>
    <t>Okabe N., Umetsu K.</t>
    <phoneticPr fontId="5"/>
  </si>
  <si>
    <t>2008PASJ...60..345O</t>
  </si>
  <si>
    <t>PASJ</t>
    <phoneticPr fontId="5"/>
  </si>
  <si>
    <t>345-375</t>
    <phoneticPr fontId="5"/>
  </si>
  <si>
    <t>04/2008</t>
    <phoneticPr fontId="5"/>
  </si>
  <si>
    <t>Subaru Weak Lensing Study of Seven Merging Clusters: Distributions of Mass and Baryons</t>
  </si>
  <si>
    <t>CISCO UH 時間</t>
    <phoneticPr fontId="5"/>
  </si>
  <si>
    <t>2001ApJ, 551, L9</t>
    <phoneticPr fontId="5"/>
  </si>
  <si>
    <t>S08A</t>
  </si>
  <si>
    <t>Large-Scale Filamentary Structure around the Protocluster at Redshift z = 3.1</t>
  </si>
  <si>
    <t>Dannerbauer, H</t>
  </si>
  <si>
    <r>
      <t>Ito M., Hayano Y., Saito Y., Takami H.</t>
    </r>
    <r>
      <rPr>
        <sz val="11"/>
        <color indexed="8"/>
        <rFont val="ＭＳ Ｐゴシック"/>
        <family val="3"/>
        <charset val="128"/>
      </rPr>
      <t xml:space="preserve">, Saito N., </t>
    </r>
    <r>
      <rPr>
        <b/>
        <sz val="11"/>
        <color indexed="8"/>
        <rFont val="ＭＳ Ｐゴシック"/>
        <family val="3"/>
        <charset val="128"/>
      </rPr>
      <t>Iye M.</t>
    </r>
    <phoneticPr fontId="5"/>
  </si>
  <si>
    <t>Hamana, T.</t>
    <phoneticPr fontId="5"/>
  </si>
  <si>
    <r>
      <t xml:space="preserve">Hamana T., Miyazaki S., Kashikawa N., </t>
    </r>
    <r>
      <rPr>
        <sz val="11"/>
        <color indexed="8"/>
        <rFont val="ＭＳ Ｐゴシック"/>
        <family val="3"/>
        <charset val="128"/>
      </rPr>
      <t>Ellis R., Massey R., Refregier A., Taylor J.</t>
    </r>
    <phoneticPr fontId="5"/>
  </si>
  <si>
    <t>833-872</t>
    <phoneticPr fontId="5"/>
  </si>
  <si>
    <t>Subaru Weak-Lensing Survey II: Multi-Object Spectroscopy and Cluster Masses</t>
    <phoneticPr fontId="5"/>
  </si>
  <si>
    <t>090902 PASJ_new</t>
    <phoneticPr fontId="5"/>
  </si>
  <si>
    <t>Near Infrared Coronagraph images of IRC +10216. Faint structures at 1-5 arcsec from the central star</t>
    <phoneticPr fontId="5"/>
  </si>
  <si>
    <r>
      <t>Nagashima,</t>
    </r>
    <r>
      <rPr>
        <sz val="11"/>
        <rFont val="ＭＳ Ｐゴシック"/>
        <family val="3"/>
        <charset val="128"/>
      </rPr>
      <t xml:space="preserve"> </t>
    </r>
    <r>
      <rPr>
        <sz val="11"/>
        <rFont val="ＭＳ Ｐゴシック"/>
        <family val="3"/>
        <charset val="128"/>
      </rPr>
      <t>M.</t>
    </r>
    <phoneticPr fontId="5"/>
  </si>
  <si>
    <t>2002ApJ, 578, 675</t>
    <phoneticPr fontId="5"/>
  </si>
  <si>
    <t>2007A&amp;A...470..957M</t>
  </si>
  <si>
    <t>10/2009</t>
    <phoneticPr fontId="5"/>
  </si>
  <si>
    <t>2006 Fragmentation of Comet 73P/Schwassmann-Wachmann 3B observed with Subaru/Suprime-Cam</t>
  </si>
  <si>
    <r>
      <t>Ishiguro M.</t>
    </r>
    <r>
      <rPr>
        <sz val="11"/>
        <color indexed="8"/>
        <rFont val="ＭＳ Ｐゴシック"/>
        <family val="3"/>
        <charset val="128"/>
      </rPr>
      <t>, Usui F., Sarugaku Y., Ueno M.</t>
    </r>
    <phoneticPr fontId="5"/>
  </si>
  <si>
    <t>ケント大</t>
    <rPh sb="3" eb="4">
      <t>ダイ</t>
    </rPh>
    <phoneticPr fontId="9"/>
  </si>
  <si>
    <t>ケンブリッジ大</t>
    <rPh sb="6" eb="7">
      <t>ダイ</t>
    </rPh>
    <phoneticPr fontId="9"/>
  </si>
  <si>
    <t>The Clustering History of K-selected Galaxies at z&lt;4 in the SXDS/UDS Field</t>
    <phoneticPr fontId="5"/>
  </si>
  <si>
    <t>以下の３種がある。（＊参照）</t>
    <rPh sb="0" eb="2">
      <t>イカ</t>
    </rPh>
    <rPh sb="4" eb="5">
      <t>シュ</t>
    </rPh>
    <rPh sb="11" eb="13">
      <t>サンショウ</t>
    </rPh>
    <phoneticPr fontId="5"/>
  </si>
  <si>
    <t>枠であり、S02Aから創設され、S03Bからは1セメスタ最大10夜に拡大された。</t>
    <rPh sb="0" eb="1">
      <t>ワク</t>
    </rPh>
    <rPh sb="11" eb="13">
      <t>ソウセツ</t>
    </rPh>
    <rPh sb="28" eb="30">
      <t>サイダイ</t>
    </rPh>
    <rPh sb="32" eb="33">
      <t>ヨル</t>
    </rPh>
    <rPh sb="34" eb="36">
      <t>カクダイ</t>
    </rPh>
    <phoneticPr fontId="5"/>
  </si>
  <si>
    <t>プロポーザル審査のほかにヒヤリングを行った上で採択される。</t>
    <phoneticPr fontId="5"/>
  </si>
  <si>
    <t>S03A期から創設された。</t>
    <rPh sb="4" eb="5">
      <t>キ</t>
    </rPh>
    <rPh sb="7" eb="9">
      <t>ソウセツ</t>
    </rPh>
    <phoneticPr fontId="5"/>
  </si>
  <si>
    <t>適宜実施されている。</t>
    <rPh sb="0" eb="2">
      <t>テキギ</t>
    </rPh>
    <rPh sb="2" eb="4">
      <t>ジッシ</t>
    </rPh>
    <phoneticPr fontId="5"/>
  </si>
  <si>
    <t>このほかに不定期に（新装置の立ち上がりに合わせて）公募される戦略枠が2007年に創設された。</t>
    <rPh sb="5" eb="8">
      <t>フテイキ</t>
    </rPh>
    <rPh sb="10" eb="13">
      <t>シンソウチ</t>
    </rPh>
    <rPh sb="14" eb="15">
      <t>タ</t>
    </rPh>
    <rPh sb="16" eb="17">
      <t>ア</t>
    </rPh>
    <rPh sb="20" eb="21">
      <t>ア</t>
    </rPh>
    <rPh sb="25" eb="27">
      <t>コウボ</t>
    </rPh>
    <rPh sb="30" eb="32">
      <t>センリャク</t>
    </rPh>
    <rPh sb="32" eb="33">
      <t>ワク</t>
    </rPh>
    <rPh sb="38" eb="39">
      <t>ネン</t>
    </rPh>
    <rPh sb="40" eb="42">
      <t>ソウセツ</t>
    </rPh>
    <phoneticPr fontId="5"/>
  </si>
  <si>
    <t>全国の多くの研究者が加わって進めることが期待されている。</t>
    <rPh sb="0" eb="2">
      <t>ゼンコク</t>
    </rPh>
    <rPh sb="3" eb="4">
      <t>オオ</t>
    </rPh>
    <rPh sb="6" eb="9">
      <t>ケンキュウシャ</t>
    </rPh>
    <rPh sb="10" eb="11">
      <t>クワ</t>
    </rPh>
    <rPh sb="14" eb="15">
      <t>スス</t>
    </rPh>
    <rPh sb="20" eb="22">
      <t>キタイ</t>
    </rPh>
    <phoneticPr fontId="5"/>
  </si>
  <si>
    <t>TAC（Time Allocation Committee)が採否を決定する。サービスプログラムはTAC審査により、</t>
    <rPh sb="31" eb="33">
      <t>サイヒ</t>
    </rPh>
    <rPh sb="34" eb="36">
      <t>ケッテイ</t>
    </rPh>
    <rPh sb="52" eb="54">
      <t>シンサ</t>
    </rPh>
    <phoneticPr fontId="5"/>
  </si>
  <si>
    <t>観測実施の優先度を決定する。</t>
    <rPh sb="0" eb="2">
      <t>カンソク</t>
    </rPh>
    <rPh sb="2" eb="4">
      <t>ジッシ</t>
    </rPh>
    <rPh sb="5" eb="8">
      <t>ユウセンド</t>
    </rPh>
    <rPh sb="9" eb="11">
      <t>ケッテイ</t>
    </rPh>
    <phoneticPr fontId="5"/>
  </si>
  <si>
    <t>明確で達成可能か、すばるの性能を生かす観測か、である。</t>
    <rPh sb="0" eb="2">
      <t>メイカク</t>
    </rPh>
    <rPh sb="3" eb="5">
      <t>タッセイ</t>
    </rPh>
    <rPh sb="5" eb="7">
      <t>カノウ</t>
    </rPh>
    <rPh sb="13" eb="15">
      <t>セイノウ</t>
    </rPh>
    <rPh sb="16" eb="17">
      <t>イ</t>
    </rPh>
    <rPh sb="19" eb="21">
      <t>カンソク</t>
    </rPh>
    <phoneticPr fontId="5"/>
  </si>
  <si>
    <t>日本人観測者には旅費の補助を行う。</t>
    <rPh sb="0" eb="3">
      <t>ニホンジン</t>
    </rPh>
    <rPh sb="3" eb="6">
      <t>カンソクシャ</t>
    </rPh>
    <rPh sb="8" eb="10">
      <t>リョヒ</t>
    </rPh>
    <rPh sb="11" eb="13">
      <t>ホジョ</t>
    </rPh>
    <rPh sb="14" eb="15">
      <t>オコナ</t>
    </rPh>
    <phoneticPr fontId="5"/>
  </si>
  <si>
    <t>1観測ランあたり原則3名までの観測者を受け入れ、</t>
    <rPh sb="1" eb="3">
      <t>カンソク</t>
    </rPh>
    <rPh sb="8" eb="10">
      <t>ゲンソク</t>
    </rPh>
    <rPh sb="11" eb="12">
      <t>メイ</t>
    </rPh>
    <rPh sb="15" eb="18">
      <t>カンソクシャ</t>
    </rPh>
    <rPh sb="19" eb="20">
      <t>ウ</t>
    </rPh>
    <rPh sb="21" eb="22">
      <t>イ</t>
    </rPh>
    <phoneticPr fontId="5"/>
  </si>
  <si>
    <t>観測は山頂または山麓施設からのリモート観測である。</t>
    <rPh sb="0" eb="2">
      <t>カンソク</t>
    </rPh>
    <rPh sb="3" eb="5">
      <t>サンチョウ</t>
    </rPh>
    <rPh sb="8" eb="10">
      <t>サンロク</t>
    </rPh>
    <rPh sb="10" eb="12">
      <t>シセツ</t>
    </rPh>
    <rPh sb="19" eb="21">
      <t>カンソク</t>
    </rPh>
    <phoneticPr fontId="5"/>
  </si>
  <si>
    <t>観測結果は18ヶ月間の占有期間を経て、データアーカイヴで公開される。</t>
    <rPh sb="0" eb="2">
      <t>カンソク</t>
    </rPh>
    <rPh sb="2" eb="4">
      <t>ケッカ</t>
    </rPh>
    <rPh sb="8" eb="9">
      <t>ゲツ</t>
    </rPh>
    <rPh sb="9" eb="10">
      <t>カン</t>
    </rPh>
    <rPh sb="11" eb="13">
      <t>センユウ</t>
    </rPh>
    <rPh sb="13" eb="15">
      <t>キカン</t>
    </rPh>
    <rPh sb="16" eb="17">
      <t>ヘ</t>
    </rPh>
    <rPh sb="28" eb="30">
      <t>コウカイ</t>
    </rPh>
    <phoneticPr fontId="5"/>
  </si>
  <si>
    <t>ユーザーとの意見交換を行っている。</t>
    <rPh sb="6" eb="8">
      <t>イケン</t>
    </rPh>
    <rPh sb="8" eb="10">
      <t>コウカン</t>
    </rPh>
    <rPh sb="11" eb="12">
      <t>オコナ</t>
    </rPh>
    <phoneticPr fontId="5"/>
  </si>
  <si>
    <t>より大きな成果に結びつくように配分方針を修正した。</t>
    <rPh sb="2" eb="3">
      <t>オオ</t>
    </rPh>
    <rPh sb="5" eb="7">
      <t>セイカ</t>
    </rPh>
    <rPh sb="8" eb="9">
      <t>ムス</t>
    </rPh>
    <rPh sb="15" eb="17">
      <t>ハイブン</t>
    </rPh>
    <rPh sb="17" eb="19">
      <t>ホウシン</t>
    </rPh>
    <rPh sb="20" eb="22">
      <t>シュウセイ</t>
    </rPh>
    <phoneticPr fontId="5"/>
  </si>
  <si>
    <t>装置別応募・採択件数</t>
    <rPh sb="0" eb="2">
      <t>ソウチ</t>
    </rPh>
    <rPh sb="2" eb="3">
      <t>ベツ</t>
    </rPh>
    <rPh sb="3" eb="5">
      <t>オウボ</t>
    </rPh>
    <rPh sb="6" eb="8">
      <t>サイタク</t>
    </rPh>
    <rPh sb="8" eb="10">
      <t>ケンスウ</t>
    </rPh>
    <phoneticPr fontId="5"/>
  </si>
  <si>
    <t>2004ApJ, 610, L.49</t>
    <phoneticPr fontId="5"/>
  </si>
  <si>
    <t>Kyoto3DII</t>
    <phoneticPr fontId="5"/>
  </si>
  <si>
    <t>巻</t>
    <rPh sb="0" eb="1">
      <t>カン</t>
    </rPh>
    <phoneticPr fontId="5"/>
  </si>
  <si>
    <t>Furusho, R.</t>
    <phoneticPr fontId="5"/>
  </si>
  <si>
    <r>
      <t>Service Programの開始。山麓リモート観測の開始。電子投稿受付の一部開始。</t>
    </r>
    <r>
      <rPr>
        <sz val="11"/>
        <color indexed="10"/>
        <rFont val="ＭＳ Ｐゴシック"/>
        <family val="3"/>
        <charset val="128"/>
      </rPr>
      <t>7/29～8/24まで主鏡蒸着のために望遠鏡休止。</t>
    </r>
    <rPh sb="16" eb="18">
      <t>カイシ</t>
    </rPh>
    <rPh sb="19" eb="21">
      <t>サンロク</t>
    </rPh>
    <rPh sb="25" eb="27">
      <t>カンソク</t>
    </rPh>
    <rPh sb="28" eb="30">
      <t>カイシ</t>
    </rPh>
    <rPh sb="31" eb="33">
      <t>デンシ</t>
    </rPh>
    <rPh sb="33" eb="35">
      <t>トウコウ</t>
    </rPh>
    <rPh sb="35" eb="37">
      <t>ウケツケ</t>
    </rPh>
    <rPh sb="38" eb="40">
      <t>イチブ</t>
    </rPh>
    <rPh sb="40" eb="42">
      <t>カイシ</t>
    </rPh>
    <rPh sb="54" eb="55">
      <t>シュ</t>
    </rPh>
    <rPh sb="55" eb="56">
      <t>カガミ</t>
    </rPh>
    <rPh sb="56" eb="58">
      <t>ジョウチャク</t>
    </rPh>
    <rPh sb="62" eb="65">
      <t>ボウエンキョウ</t>
    </rPh>
    <rPh sb="65" eb="67">
      <t>キュウシ</t>
    </rPh>
    <phoneticPr fontId="5"/>
  </si>
  <si>
    <t>2002/12/1-2003/1/6</t>
    <phoneticPr fontId="5"/>
  </si>
  <si>
    <t>Normal Stars</t>
    <phoneticPr fontId="5"/>
  </si>
  <si>
    <r>
      <t>Y</t>
    </r>
    <r>
      <rPr>
        <sz val="11"/>
        <rFont val="ＭＳ Ｐゴシック"/>
        <family val="3"/>
        <charset val="128"/>
      </rPr>
      <t xml:space="preserve">oshii </t>
    </r>
    <r>
      <rPr>
        <sz val="11"/>
        <rFont val="ＭＳ Ｐゴシック"/>
        <family val="3"/>
        <charset val="128"/>
      </rPr>
      <t>Yuzuru</t>
    </r>
    <phoneticPr fontId="5"/>
  </si>
  <si>
    <r>
      <t>T</t>
    </r>
    <r>
      <rPr>
        <sz val="11"/>
        <rFont val="ＭＳ Ｐゴシック"/>
        <family val="3"/>
        <charset val="128"/>
      </rPr>
      <t xml:space="preserve">aniguchi </t>
    </r>
    <r>
      <rPr>
        <sz val="11"/>
        <rFont val="ＭＳ Ｐゴシック"/>
        <family val="3"/>
        <charset val="128"/>
      </rPr>
      <t>Yoshiaki</t>
    </r>
    <phoneticPr fontId="5"/>
  </si>
  <si>
    <r>
      <t xml:space="preserve">Kong X., Daddi E., </t>
    </r>
    <r>
      <rPr>
        <b/>
        <sz val="11"/>
        <rFont val="ＭＳ Ｐゴシック"/>
        <family val="3"/>
        <charset val="128"/>
      </rPr>
      <t>Arimoto N</t>
    </r>
    <r>
      <rPr>
        <sz val="11"/>
        <rFont val="ＭＳ Ｐゴシック"/>
        <family val="3"/>
        <charset val="128"/>
      </rPr>
      <t xml:space="preserve">., </t>
    </r>
    <r>
      <rPr>
        <sz val="11"/>
        <rFont val="ＭＳ Ｐゴシック"/>
        <family val="3"/>
        <charset val="128"/>
      </rPr>
      <t>Renzini A., Broadhurst T., Cimatti A.</t>
    </r>
    <r>
      <rPr>
        <sz val="11"/>
        <rFont val="ＭＳ Ｐゴシック"/>
        <family val="3"/>
        <charset val="128"/>
      </rPr>
      <t xml:space="preserve">, </t>
    </r>
    <r>
      <rPr>
        <b/>
        <sz val="11"/>
        <rFont val="ＭＳ Ｐゴシック"/>
        <family val="3"/>
        <charset val="128"/>
      </rPr>
      <t>Ikuta C</t>
    </r>
    <r>
      <rPr>
        <sz val="11"/>
        <rFont val="ＭＳ Ｐゴシック"/>
        <family val="3"/>
        <charset val="128"/>
      </rPr>
      <t xml:space="preserve">., </t>
    </r>
    <r>
      <rPr>
        <sz val="11"/>
        <rFont val="ＭＳ Ｐゴシック"/>
        <family val="3"/>
        <charset val="128"/>
      </rPr>
      <t xml:space="preserve">Ohta K., da Costa L., Olsen L.F., Onodera M., </t>
    </r>
    <r>
      <rPr>
        <b/>
        <sz val="11"/>
        <rFont val="ＭＳ Ｐゴシック"/>
        <family val="3"/>
        <charset val="128"/>
      </rPr>
      <t>Tamura N.</t>
    </r>
    <phoneticPr fontId="5"/>
  </si>
  <si>
    <t>2003PASJ, 55, 691</t>
    <phoneticPr fontId="5"/>
  </si>
  <si>
    <t>Near-Infrared Observations of MUSES-C Mission Target</t>
    <phoneticPr fontId="5"/>
  </si>
  <si>
    <t>ノザンアリゾナ大</t>
    <rPh sb="7" eb="8">
      <t>ダイ</t>
    </rPh>
    <phoneticPr fontId="5"/>
  </si>
  <si>
    <t>USA</t>
    <phoneticPr fontId="5"/>
  </si>
  <si>
    <t>Reipurth, B., Aspin C.</t>
    <phoneticPr fontId="5"/>
  </si>
  <si>
    <r>
      <t>IRCS/AO</t>
    </r>
    <r>
      <rPr>
        <sz val="11"/>
        <rFont val="ＭＳ Ｐゴシック"/>
        <family val="3"/>
        <charset val="128"/>
      </rPr>
      <t>共同利用(UH)</t>
    </r>
    <rPh sb="7" eb="9">
      <t>キョウドウ</t>
    </rPh>
    <rPh sb="9" eb="11">
      <t>リヨウ</t>
    </rPh>
    <phoneticPr fontId="5"/>
  </si>
  <si>
    <r>
      <t xml:space="preserve">Sadakane K., </t>
    </r>
    <r>
      <rPr>
        <b/>
        <sz val="11"/>
        <rFont val="ＭＳ Ｐゴシック"/>
        <family val="3"/>
        <charset val="128"/>
      </rPr>
      <t>Arimoto N., Ikuta C., Aoki W</t>
    </r>
    <r>
      <rPr>
        <sz val="11"/>
        <rFont val="ＭＳ Ｐゴシック"/>
        <family val="3"/>
        <charset val="128"/>
      </rPr>
      <t>., Jablonka P., Tajitsu A.</t>
    </r>
    <phoneticPr fontId="5"/>
  </si>
  <si>
    <t>Ihara, Y.</t>
    <phoneticPr fontId="5"/>
  </si>
  <si>
    <t>811-826</t>
    <phoneticPr fontId="5"/>
  </si>
  <si>
    <t>Iwata, I.</t>
    <phoneticPr fontId="5"/>
  </si>
  <si>
    <t>1557-1576</t>
    <phoneticPr fontId="5"/>
  </si>
  <si>
    <t>Kampczyk, P.</t>
    <phoneticPr fontId="5"/>
  </si>
  <si>
    <t>329-340</t>
    <phoneticPr fontId="5"/>
  </si>
  <si>
    <t>Kartaltepe, J.S.</t>
    <phoneticPr fontId="5"/>
  </si>
  <si>
    <t>320-328</t>
    <phoneticPr fontId="5"/>
  </si>
  <si>
    <t>765-773</t>
    <phoneticPr fontId="5"/>
  </si>
  <si>
    <t>07/2007</t>
    <phoneticPr fontId="5"/>
  </si>
  <si>
    <t>Kendall, T.R.</t>
    <phoneticPr fontId="5"/>
  </si>
  <si>
    <t>1059-1064</t>
    <phoneticPr fontId="5"/>
  </si>
  <si>
    <t>Kobayashi, H.</t>
    <phoneticPr fontId="5"/>
  </si>
  <si>
    <t>L75-L78</t>
    <phoneticPr fontId="5"/>
  </si>
  <si>
    <t>1717-1725</t>
    <phoneticPr fontId="5"/>
  </si>
  <si>
    <t>Koekemoer, A.M.</t>
    <phoneticPr fontId="5"/>
  </si>
  <si>
    <t>Komiyama, Y.</t>
    <phoneticPr fontId="5"/>
  </si>
  <si>
    <t>835-845</t>
    <phoneticPr fontId="5"/>
  </si>
  <si>
    <t>S08A-018青木和4夜</t>
    <rPh sb="8" eb="10">
      <t>アオキ</t>
    </rPh>
    <rPh sb="10" eb="11">
      <t>ワ</t>
    </rPh>
    <rPh sb="12" eb="13">
      <t>ヨル</t>
    </rPh>
    <phoneticPr fontId="5"/>
  </si>
  <si>
    <t>S09B</t>
    <phoneticPr fontId="5"/>
  </si>
  <si>
    <r>
      <t>PI</t>
    </r>
    <r>
      <rPr>
        <b/>
        <sz val="14"/>
        <rFont val="ＭＳ Ｐ明朝"/>
        <family val="1"/>
        <charset val="128"/>
      </rPr>
      <t>の所属機関種別　採択夜数</t>
    </r>
    <r>
      <rPr>
        <b/>
        <sz val="14"/>
        <rFont val="Century"/>
        <family val="1"/>
      </rPr>
      <t xml:space="preserve"> </t>
    </r>
    <r>
      <rPr>
        <b/>
        <sz val="12"/>
        <color indexed="10"/>
        <rFont val="ＭＳ Ｐ明朝"/>
        <family val="1"/>
        <charset val="128"/>
      </rPr>
      <t>インテンシブ持ち越し分を付加（</t>
    </r>
    <r>
      <rPr>
        <b/>
        <sz val="12"/>
        <color indexed="10"/>
        <rFont val="Century"/>
        <family val="1"/>
      </rPr>
      <t>08.7.8</t>
    </r>
    <r>
      <rPr>
        <b/>
        <sz val="12"/>
        <color indexed="10"/>
        <rFont val="ＭＳ Ｐ明朝"/>
        <family val="1"/>
        <charset val="128"/>
      </rPr>
      <t>）</t>
    </r>
    <rPh sb="3" eb="5">
      <t>ショゾク</t>
    </rPh>
    <rPh sb="5" eb="7">
      <t>キカン</t>
    </rPh>
    <rPh sb="7" eb="8">
      <t>シュ</t>
    </rPh>
    <rPh sb="8" eb="9">
      <t>ベツ</t>
    </rPh>
    <rPh sb="10" eb="12">
      <t>サイタク</t>
    </rPh>
    <rPh sb="12" eb="14">
      <t>ヨルカズ</t>
    </rPh>
    <rPh sb="21" eb="22">
      <t>モ</t>
    </rPh>
    <rPh sb="23" eb="24">
      <t>コ</t>
    </rPh>
    <rPh sb="25" eb="26">
      <t>ブン</t>
    </rPh>
    <rPh sb="27" eb="29">
      <t>フカ</t>
    </rPh>
    <phoneticPr fontId="5"/>
  </si>
  <si>
    <t>S02A-S03Aにインテンシブ分を付加</t>
    <rPh sb="16" eb="17">
      <t>ブン</t>
    </rPh>
    <rPh sb="18" eb="20">
      <t>フカ</t>
    </rPh>
    <phoneticPr fontId="5"/>
  </si>
  <si>
    <t>2008.7.8</t>
    <phoneticPr fontId="5"/>
  </si>
  <si>
    <t>Radial Age and Metal Abundance Gradients in the Stellar Content of M32</t>
  </si>
  <si>
    <t>Saito, Y.</t>
  </si>
  <si>
    <t>田中賢幸</t>
    <rPh sb="0" eb="2">
      <t>タナカ</t>
    </rPh>
    <rPh sb="2" eb="4">
      <t>ケンユキ</t>
    </rPh>
    <phoneticPr fontId="5"/>
  </si>
  <si>
    <r>
      <t xml:space="preserve">Ishimaru Y., Wanajo S., </t>
    </r>
    <r>
      <rPr>
        <b/>
        <sz val="11"/>
        <rFont val="ＭＳ Ｐゴシック"/>
        <family val="3"/>
        <charset val="128"/>
      </rPr>
      <t>Aoki W.,</t>
    </r>
    <r>
      <rPr>
        <sz val="11"/>
        <rFont val="ＭＳ Ｐゴシック"/>
        <family val="3"/>
        <charset val="128"/>
      </rPr>
      <t xml:space="preserve"> Ryan S.G.</t>
    </r>
    <phoneticPr fontId="5"/>
  </si>
  <si>
    <r>
      <t xml:space="preserve">Kawakita H., </t>
    </r>
    <r>
      <rPr>
        <b/>
        <sz val="11"/>
        <rFont val="ＭＳ Ｐゴシック"/>
        <family val="3"/>
        <charset val="128"/>
      </rPr>
      <t>Watanabe J., Ootsubo T</t>
    </r>
    <r>
      <rPr>
        <sz val="11"/>
        <rFont val="ＭＳ Ｐゴシック"/>
        <family val="3"/>
        <charset val="128"/>
      </rPr>
      <t xml:space="preserve">., Nakamura R., Fuse T., </t>
    </r>
    <r>
      <rPr>
        <b/>
        <sz val="11"/>
        <rFont val="ＭＳ Ｐゴシック"/>
        <family val="3"/>
        <charset val="128"/>
      </rPr>
      <t>Takato N.</t>
    </r>
    <r>
      <rPr>
        <sz val="11"/>
        <rFont val="ＭＳ Ｐゴシック"/>
        <family val="3"/>
        <charset val="128"/>
      </rPr>
      <t>, Sasaki S., Sasaki Takanori</t>
    </r>
    <phoneticPr fontId="5"/>
  </si>
  <si>
    <t>1347-1364</t>
    <phoneticPr fontId="5"/>
  </si>
  <si>
    <t>569-584</t>
    <phoneticPr fontId="5"/>
  </si>
  <si>
    <t>3180-3191</t>
    <phoneticPr fontId="5"/>
  </si>
  <si>
    <t>179-187</t>
    <phoneticPr fontId="5"/>
  </si>
  <si>
    <t>深川美里</t>
    <rPh sb="0" eb="2">
      <t>フカガワ</t>
    </rPh>
    <rPh sb="2" eb="4">
      <t>ミサト</t>
    </rPh>
    <phoneticPr fontId="5"/>
  </si>
  <si>
    <t>本田充彦</t>
    <rPh sb="0" eb="2">
      <t>ホンダ</t>
    </rPh>
    <rPh sb="2" eb="4">
      <t>ミツヒコ</t>
    </rPh>
    <phoneticPr fontId="5"/>
  </si>
  <si>
    <t>勝野由夏</t>
    <rPh sb="0" eb="2">
      <t>カツノ</t>
    </rPh>
    <rPh sb="2" eb="4">
      <t>ユカ</t>
    </rPh>
    <phoneticPr fontId="5"/>
  </si>
  <si>
    <t>2008.08-2009.01</t>
    <phoneticPr fontId="5"/>
  </si>
  <si>
    <t>141(86)</t>
    <phoneticPr fontId="5"/>
  </si>
  <si>
    <t>Y2008</t>
    <phoneticPr fontId="5"/>
  </si>
  <si>
    <t>S08B応募</t>
    <rPh sb="4" eb="6">
      <t>オウボ</t>
    </rPh>
    <phoneticPr fontId="5"/>
  </si>
  <si>
    <t>2006論文</t>
    <rPh sb="4" eb="6">
      <t>ロンブン</t>
    </rPh>
    <phoneticPr fontId="5"/>
  </si>
  <si>
    <t>2007論文</t>
    <rPh sb="4" eb="6">
      <t>ロンブン</t>
    </rPh>
    <phoneticPr fontId="5"/>
  </si>
  <si>
    <t>A deficit of faint red galaxies in the possible large-scale structures around the RDCS J1252.9-2927 cluster at z = 1.24</t>
  </si>
  <si>
    <t>Yagi, M.</t>
    <phoneticPr fontId="5"/>
  </si>
  <si>
    <t>2007ApJ...660.1209Y</t>
  </si>
  <si>
    <t>2000PASJ, 52, 25</t>
    <phoneticPr fontId="5"/>
  </si>
  <si>
    <t>2000PASJ, 52, 73</t>
    <phoneticPr fontId="5"/>
  </si>
  <si>
    <t xml:space="preserve">Iye, M.  </t>
    <phoneticPr fontId="5"/>
  </si>
  <si>
    <t>フランス</t>
  </si>
  <si>
    <t>パリ天文台</t>
    <rPh sb="2" eb="5">
      <t>テンモンダイ</t>
    </rPh>
    <phoneticPr fontId="4"/>
  </si>
  <si>
    <t>メキシコ</t>
  </si>
  <si>
    <t>SAO</t>
  </si>
  <si>
    <t>ロシア</t>
  </si>
  <si>
    <t>Using Weak-Lensing Dilution to Improve Measurements of the Luminous and Dark Matter in A1689</t>
  </si>
  <si>
    <t>2007ApJ...662..389G</t>
  </si>
  <si>
    <t>S07B</t>
    <phoneticPr fontId="5"/>
  </si>
  <si>
    <t>大朝由美子</t>
  </si>
  <si>
    <t>本田敏志　</t>
  </si>
  <si>
    <t>古澤久徳</t>
  </si>
  <si>
    <t>斉藤嘉彦</t>
  </si>
  <si>
    <t>仲田史明</t>
  </si>
  <si>
    <t>岩田生</t>
  </si>
  <si>
    <t>大内正己　</t>
  </si>
  <si>
    <t>酒向重行</t>
  </si>
  <si>
    <t>氏名</t>
    <rPh sb="0" eb="2">
      <t>シメイ</t>
    </rPh>
    <phoneticPr fontId="5"/>
  </si>
  <si>
    <t>論文タイトル</t>
    <rPh sb="0" eb="2">
      <t>ロンブン</t>
    </rPh>
    <phoneticPr fontId="5"/>
  </si>
  <si>
    <t>大学名</t>
    <rPh sb="0" eb="2">
      <t>ダイガク</t>
    </rPh>
    <rPh sb="2" eb="3">
      <t>メイ</t>
    </rPh>
    <phoneticPr fontId="5"/>
  </si>
  <si>
    <t>取得年月日</t>
    <rPh sb="0" eb="2">
      <t>シュトク</t>
    </rPh>
    <rPh sb="2" eb="5">
      <t>ネンガッピ</t>
    </rPh>
    <phoneticPr fontId="5"/>
  </si>
  <si>
    <r>
      <t>Nakajima T., Morino J.</t>
    </r>
    <r>
      <rPr>
        <sz val="11"/>
        <rFont val="ＭＳ Ｐゴシック"/>
        <family val="3"/>
        <charset val="128"/>
      </rPr>
      <t xml:space="preserve">, Tsuji T., </t>
    </r>
    <r>
      <rPr>
        <b/>
        <sz val="11"/>
        <rFont val="ＭＳ Ｐゴシック"/>
        <family val="3"/>
        <charset val="128"/>
      </rPr>
      <t>Suto H., Ishii M., Tamura M.</t>
    </r>
    <r>
      <rPr>
        <sz val="11"/>
        <rFont val="ＭＳ Ｐゴシック"/>
        <family val="3"/>
        <charset val="128"/>
      </rPr>
      <t xml:space="preserve">, </t>
    </r>
    <r>
      <rPr>
        <sz val="11"/>
        <rFont val="ＭＳ Ｐゴシック"/>
        <family val="3"/>
        <charset val="128"/>
      </rPr>
      <t>Fukagawa M., Murakawa K.</t>
    </r>
    <r>
      <rPr>
        <sz val="11"/>
        <rFont val="ＭＳ Ｐゴシック"/>
        <family val="3"/>
        <charset val="128"/>
      </rPr>
      <t xml:space="preserve">, </t>
    </r>
    <r>
      <rPr>
        <b/>
        <sz val="11"/>
        <rFont val="ＭＳ Ｐゴシック"/>
        <family val="3"/>
        <charset val="128"/>
      </rPr>
      <t>Miyama S., Takami H., Takato N., Oya S., Hayashi S., Kudo T.</t>
    </r>
    <r>
      <rPr>
        <sz val="11"/>
        <rFont val="ＭＳ Ｐゴシック"/>
        <family val="3"/>
        <charset val="128"/>
      </rPr>
      <t xml:space="preserve">, </t>
    </r>
    <r>
      <rPr>
        <sz val="11"/>
        <rFont val="ＭＳ Ｐゴシック"/>
        <family val="3"/>
        <charset val="128"/>
      </rPr>
      <t>Itoh Y., Oasa Y., Oppenheimer B.R.</t>
    </r>
    <phoneticPr fontId="5"/>
  </si>
  <si>
    <r>
      <t xml:space="preserve">Shimasaku K., </t>
    </r>
    <r>
      <rPr>
        <b/>
        <sz val="11"/>
        <rFont val="ＭＳ Ｐゴシック"/>
        <family val="3"/>
        <charset val="128"/>
      </rPr>
      <t>Kashikawa N</t>
    </r>
    <r>
      <rPr>
        <sz val="11"/>
        <rFont val="ＭＳ Ｐゴシック"/>
        <family val="3"/>
        <charset val="128"/>
      </rPr>
      <t xml:space="preserve">., Doi M., </t>
    </r>
    <r>
      <rPr>
        <sz val="11"/>
        <rFont val="ＭＳ Ｐゴシック"/>
        <family val="3"/>
        <charset val="128"/>
      </rPr>
      <t xml:space="preserve">Ly Chun, Malkan M., Matsuda Y., Ouchi M., Hayashino T., </t>
    </r>
    <r>
      <rPr>
        <b/>
        <sz val="11"/>
        <rFont val="ＭＳ Ｐゴシック"/>
        <family val="3"/>
        <charset val="128"/>
      </rPr>
      <t>Iye M.,</t>
    </r>
    <r>
      <rPr>
        <sz val="11"/>
        <rFont val="ＭＳ Ｐゴシック"/>
        <family val="3"/>
        <charset val="128"/>
      </rPr>
      <t xml:space="preserve"> </t>
    </r>
    <r>
      <rPr>
        <sz val="11"/>
        <rFont val="ＭＳ Ｐゴシック"/>
        <family val="3"/>
        <charset val="128"/>
      </rPr>
      <t>Motohara K., Murayama T.</t>
    </r>
    <r>
      <rPr>
        <sz val="11"/>
        <rFont val="ＭＳ Ｐゴシック"/>
        <family val="3"/>
        <charset val="128"/>
      </rPr>
      <t xml:space="preserve">, </t>
    </r>
    <r>
      <rPr>
        <b/>
        <sz val="11"/>
        <rFont val="ＭＳ Ｐゴシック"/>
        <family val="3"/>
        <charset val="128"/>
      </rPr>
      <t>Nagao T.</t>
    </r>
    <r>
      <rPr>
        <sz val="11"/>
        <rFont val="ＭＳ Ｐゴシック"/>
        <family val="3"/>
        <charset val="128"/>
      </rPr>
      <t xml:space="preserve">, </t>
    </r>
    <r>
      <rPr>
        <sz val="11"/>
        <rFont val="ＭＳ Ｐゴシック"/>
        <family val="3"/>
        <charset val="128"/>
      </rPr>
      <t>Ohta K., Okamura S.</t>
    </r>
    <r>
      <rPr>
        <sz val="11"/>
        <rFont val="ＭＳ Ｐゴシック"/>
        <family val="3"/>
        <charset val="128"/>
      </rPr>
      <t xml:space="preserve">, </t>
    </r>
    <r>
      <rPr>
        <b/>
        <sz val="11"/>
        <rFont val="ＭＳ Ｐゴシック"/>
        <family val="3"/>
        <charset val="128"/>
      </rPr>
      <t>Sasaki T</t>
    </r>
    <r>
      <rPr>
        <sz val="11"/>
        <rFont val="ＭＳ Ｐゴシック"/>
        <family val="3"/>
        <charset val="128"/>
      </rPr>
      <t xml:space="preserve">., </t>
    </r>
    <r>
      <rPr>
        <sz val="11"/>
        <rFont val="ＭＳ Ｐゴシック"/>
        <family val="3"/>
        <charset val="128"/>
      </rPr>
      <t>Shioya Y., Taniguchi Y.</t>
    </r>
    <phoneticPr fontId="5"/>
  </si>
  <si>
    <r>
      <t>Takami M</t>
    </r>
    <r>
      <rPr>
        <sz val="11"/>
        <rFont val="ＭＳ Ｐゴシック"/>
        <family val="3"/>
        <charset val="128"/>
      </rPr>
      <t xml:space="preserve">., Chrysostomou A., Ray T.P., </t>
    </r>
    <r>
      <rPr>
        <sz val="11"/>
        <rFont val="ＭＳ Ｐゴシック"/>
        <family val="3"/>
        <charset val="128"/>
      </rPr>
      <t>Davis C.J., Dent W.R., Bailey J.</t>
    </r>
    <r>
      <rPr>
        <sz val="11"/>
        <rFont val="ＭＳ Ｐゴシック"/>
        <family val="3"/>
        <charset val="128"/>
      </rPr>
      <t xml:space="preserve">, </t>
    </r>
    <r>
      <rPr>
        <b/>
        <sz val="11"/>
        <rFont val="ＭＳ Ｐゴシック"/>
        <family val="3"/>
        <charset val="128"/>
      </rPr>
      <t>Tamura M., Terada H., Pyo T-S.</t>
    </r>
    <phoneticPr fontId="5"/>
  </si>
  <si>
    <t>2006ApJ...651..713T</t>
    <phoneticPr fontId="5"/>
  </si>
  <si>
    <r>
      <t>Takata T., Sekiguchi K.</t>
    </r>
    <r>
      <rPr>
        <sz val="11"/>
        <rFont val="ＭＳ Ｐゴシック"/>
        <family val="3"/>
        <charset val="128"/>
      </rPr>
      <t xml:space="preserve">, Smail I., </t>
    </r>
    <r>
      <rPr>
        <sz val="11"/>
        <rFont val="ＭＳ Ｐゴシック"/>
        <family val="3"/>
        <charset val="128"/>
      </rPr>
      <t>Chapman Scott, Geach J.E., Swinbank A.M., Blain Andrew, Ivison R.J.</t>
    </r>
    <phoneticPr fontId="5"/>
  </si>
  <si>
    <r>
      <t>Takeda Y., Honda S., Aoki W.</t>
    </r>
    <r>
      <rPr>
        <sz val="11"/>
        <rFont val="ＭＳ Ｐゴシック"/>
        <family val="3"/>
        <charset val="128"/>
      </rPr>
      <t xml:space="preserve">, </t>
    </r>
    <r>
      <rPr>
        <sz val="11"/>
        <rFont val="ＭＳ Ｐゴシック"/>
        <family val="3"/>
        <charset val="128"/>
      </rPr>
      <t>Takada-Hidai M., Zhao G., Chen Yu-Qin, Shi Jian-Rong</t>
    </r>
    <phoneticPr fontId="5"/>
  </si>
  <si>
    <t>Ito, M.</t>
    <phoneticPr fontId="5"/>
  </si>
  <si>
    <r>
      <t>Narrowband</t>
    </r>
    <r>
      <rPr>
        <sz val="11"/>
        <rFont val="ＭＳ Ｐゴシック"/>
        <family val="3"/>
        <charset val="128"/>
      </rPr>
      <t xml:space="preserve"> Imaging in [O III] and Hα to Search for Intracluster Planetary Nebulae in the Virgo Cluster</t>
    </r>
    <phoneticPr fontId="5"/>
  </si>
  <si>
    <t>Aspin, C.</t>
    <phoneticPr fontId="5"/>
  </si>
  <si>
    <t>IRCS</t>
    <phoneticPr fontId="5"/>
  </si>
  <si>
    <t>2003AJ, 126, 2936</t>
    <phoneticPr fontId="5"/>
  </si>
  <si>
    <t>Two Embedded Young Stellar Objects in NGC 2264 with FU Orionis Characteristics</t>
    <phoneticPr fontId="5"/>
  </si>
  <si>
    <t>Barger, A.J.</t>
    <phoneticPr fontId="5"/>
  </si>
  <si>
    <t>2003AJ, 126, 632</t>
    <phoneticPr fontId="5"/>
  </si>
  <si>
    <t>Fujita, S.</t>
    <phoneticPr fontId="5"/>
  </si>
  <si>
    <t>2003AJ, 125, 13</t>
    <phoneticPr fontId="5"/>
  </si>
  <si>
    <r>
      <t>A Search for Ly</t>
    </r>
    <r>
      <rPr>
        <sz val="11"/>
        <rFont val="Arial"/>
        <family val="2"/>
      </rPr>
      <t>α</t>
    </r>
    <r>
      <rPr>
        <sz val="11"/>
        <rFont val="ＭＳ Ｐゴシック"/>
        <family val="3"/>
        <charset val="128"/>
      </rPr>
      <t xml:space="preserve"> Emitters at Redshift 3.7</t>
    </r>
    <phoneticPr fontId="5"/>
  </si>
  <si>
    <t>2003ApJ, 586 ,L115</t>
    <phoneticPr fontId="5"/>
  </si>
  <si>
    <t>HDS</t>
  </si>
  <si>
    <t>ジョンズホプキンス大</t>
    <rPh sb="9" eb="10">
      <t>ダイ</t>
    </rPh>
    <phoneticPr fontId="4"/>
  </si>
  <si>
    <t>スタンフォード大</t>
    <rPh sb="7" eb="8">
      <t>ダイ</t>
    </rPh>
    <phoneticPr fontId="4"/>
  </si>
  <si>
    <t>テキサス大</t>
    <rPh sb="4" eb="5">
      <t>ダイ</t>
    </rPh>
    <phoneticPr fontId="4"/>
  </si>
  <si>
    <t>ニューメキシコ州立大</t>
    <rPh sb="7" eb="9">
      <t>シュウリツ</t>
    </rPh>
    <rPh sb="9" eb="10">
      <t>ダイ</t>
    </rPh>
    <phoneticPr fontId="4"/>
  </si>
  <si>
    <t>ノースウェスタン大</t>
    <rPh sb="8" eb="9">
      <t>ダイ</t>
    </rPh>
    <phoneticPr fontId="4"/>
  </si>
  <si>
    <t>Lyman Break Galaxies at z ≈ 1.8-2.8: GALEX/NUV Imaging of the Subaru Deep Field</t>
  </si>
  <si>
    <r>
      <t>Tamura N.</t>
    </r>
    <r>
      <rPr>
        <sz val="11"/>
        <rFont val="ＭＳ Ｐゴシック"/>
        <family val="3"/>
        <charset val="128"/>
      </rPr>
      <t xml:space="preserve">, Sharples R.M., </t>
    </r>
    <r>
      <rPr>
        <b/>
        <sz val="11"/>
        <rFont val="ＭＳ Ｐゴシック"/>
        <family val="3"/>
        <charset val="128"/>
      </rPr>
      <t>Arimoto N.</t>
    </r>
    <r>
      <rPr>
        <sz val="11"/>
        <rFont val="ＭＳ Ｐゴシック"/>
        <family val="3"/>
        <charset val="128"/>
      </rPr>
      <t xml:space="preserve">, </t>
    </r>
    <r>
      <rPr>
        <sz val="11"/>
        <rFont val="ＭＳ Ｐゴシック"/>
        <family val="3"/>
        <charset val="128"/>
      </rPr>
      <t>Onodera M., Ohta K.</t>
    </r>
    <r>
      <rPr>
        <sz val="11"/>
        <rFont val="ＭＳ Ｐゴシック"/>
        <family val="3"/>
        <charset val="128"/>
      </rPr>
      <t xml:space="preserve">, </t>
    </r>
    <r>
      <rPr>
        <b/>
        <sz val="11"/>
        <rFont val="ＭＳ Ｐゴシック"/>
        <family val="3"/>
        <charset val="128"/>
      </rPr>
      <t>Yamada Y.</t>
    </r>
    <phoneticPr fontId="5"/>
  </si>
  <si>
    <r>
      <t>Tamura N.</t>
    </r>
    <r>
      <rPr>
        <sz val="11"/>
        <rFont val="ＭＳ Ｐゴシック"/>
        <family val="3"/>
        <charset val="128"/>
      </rPr>
      <t xml:space="preserve">, Sharples R.M., </t>
    </r>
    <r>
      <rPr>
        <b/>
        <sz val="11"/>
        <rFont val="ＭＳ Ｐゴシック"/>
        <family val="3"/>
        <charset val="128"/>
      </rPr>
      <t>Arimoto N.</t>
    </r>
    <r>
      <rPr>
        <sz val="11"/>
        <rFont val="ＭＳ Ｐゴシック"/>
        <family val="3"/>
        <charset val="128"/>
      </rPr>
      <t xml:space="preserve">, </t>
    </r>
    <r>
      <rPr>
        <sz val="11"/>
        <rFont val="ＭＳ Ｐゴシック"/>
        <family val="3"/>
        <charset val="128"/>
      </rPr>
      <t>Onodera M., Ohta K.</t>
    </r>
    <r>
      <rPr>
        <sz val="11"/>
        <rFont val="ＭＳ Ｐゴシック"/>
        <family val="3"/>
        <charset val="128"/>
      </rPr>
      <t xml:space="preserve">, </t>
    </r>
    <r>
      <rPr>
        <b/>
        <sz val="11"/>
        <rFont val="ＭＳ Ｐゴシック"/>
        <family val="3"/>
        <charset val="128"/>
      </rPr>
      <t>Yamada Y.</t>
    </r>
    <phoneticPr fontId="5"/>
  </si>
  <si>
    <t>和歌山大</t>
    <rPh sb="0" eb="3">
      <t>ワカヤマ</t>
    </rPh>
    <rPh sb="3" eb="4">
      <t>ダイ</t>
    </rPh>
    <phoneticPr fontId="5"/>
  </si>
  <si>
    <t>2006ApJ...651...84A</t>
  </si>
  <si>
    <t>Oguri M., Ofek E.O., Inada N., Morokuma T., Falco E., Kochanek C., Kayo I., Broadhurst T., Richards G.</t>
    <phoneticPr fontId="5"/>
  </si>
  <si>
    <r>
      <t>Aoki W., Arimoto N.</t>
    </r>
    <r>
      <rPr>
        <sz val="11"/>
        <rFont val="ＭＳ Ｐゴシック"/>
        <family val="3"/>
        <charset val="128"/>
      </rPr>
      <t>, Sadakane K., Tolstoy E., Battaglia G., Jablonka P., Shetrone M., Letarte B., Irwin M., Hill V., Francois P., Venn K., Primas F., Helmi A., Kaufer A., Tafelmeyer M., Szeifert T., Babusiaux C.</t>
    </r>
    <phoneticPr fontId="5"/>
  </si>
  <si>
    <t>2009A&amp;A...502..569A</t>
  </si>
  <si>
    <r>
      <t>A</t>
    </r>
    <r>
      <rPr>
        <sz val="11"/>
        <rFont val="ＭＳ Ｐゴシック"/>
        <family val="3"/>
        <charset val="128"/>
      </rPr>
      <t>&amp;A</t>
    </r>
    <phoneticPr fontId="5"/>
  </si>
  <si>
    <r>
      <t>5</t>
    </r>
    <r>
      <rPr>
        <sz val="11"/>
        <rFont val="ＭＳ Ｐゴシック"/>
        <family val="3"/>
        <charset val="128"/>
      </rPr>
      <t>69-578</t>
    </r>
    <phoneticPr fontId="5"/>
  </si>
  <si>
    <r>
      <t>0</t>
    </r>
    <r>
      <rPr>
        <sz val="11"/>
        <rFont val="ＭＳ Ｐゴシック"/>
        <family val="3"/>
        <charset val="128"/>
      </rPr>
      <t>8/2009</t>
    </r>
    <phoneticPr fontId="5"/>
  </si>
  <si>
    <t>Ideue, Y.</t>
    <phoneticPr fontId="5"/>
  </si>
  <si>
    <t>2009ApJ...700..971I</t>
  </si>
  <si>
    <t>971-976</t>
    <phoneticPr fontId="5"/>
  </si>
  <si>
    <t>08/2009</t>
    <phoneticPr fontId="5"/>
  </si>
  <si>
    <t>UCバークレー校</t>
    <rPh sb="7" eb="8">
      <t>コウ</t>
    </rPh>
    <phoneticPr fontId="4"/>
  </si>
  <si>
    <t>アリゾナ大</t>
    <rPh sb="4" eb="5">
      <t>ダイ</t>
    </rPh>
    <phoneticPr fontId="4"/>
  </si>
  <si>
    <t>近赤外線多天体撮像分光装置 制御ソフトウエアシステムT-LECSの開発</t>
  </si>
  <si>
    <t>石岡涼子</t>
  </si>
  <si>
    <t>所属機関種別　観測者数</t>
    <rPh sb="0" eb="2">
      <t>ショゾク</t>
    </rPh>
    <rPh sb="2" eb="4">
      <t>キカン</t>
    </rPh>
    <rPh sb="4" eb="5">
      <t>シュ</t>
    </rPh>
    <rPh sb="5" eb="6">
      <t>ベツ</t>
    </rPh>
    <rPh sb="7" eb="10">
      <t>カンソクシャ</t>
    </rPh>
    <rPh sb="10" eb="11">
      <t>スウ</t>
    </rPh>
    <phoneticPr fontId="5"/>
  </si>
  <si>
    <t>IRCS/AO GT</t>
    <phoneticPr fontId="5"/>
  </si>
  <si>
    <t>2003ApJ, 589, 419</t>
    <phoneticPr fontId="5"/>
  </si>
  <si>
    <r>
      <t>Spatially</t>
    </r>
    <r>
      <rPr>
        <sz val="11"/>
        <rFont val="ＭＳ Ｐゴシック"/>
        <family val="3"/>
        <charset val="128"/>
      </rPr>
      <t xml:space="preserve"> Resolved 3 Micron Spectroscopy of IRAS 22272+5435: Formation and Evolution of Aliphatic Hydrocarbon Dust in Proto-Planetary Nebulae</t>
    </r>
    <phoneticPr fontId="5"/>
  </si>
  <si>
    <r>
      <t>8</t>
    </r>
    <r>
      <rPr>
        <sz val="11"/>
        <rFont val="ＭＳ Ｐゴシック"/>
        <family val="3"/>
        <charset val="128"/>
      </rPr>
      <t>33-853</t>
    </r>
    <phoneticPr fontId="5"/>
  </si>
  <si>
    <r>
      <t>3</t>
    </r>
    <r>
      <rPr>
        <sz val="11"/>
        <rFont val="ＭＳ Ｐゴシック"/>
        <family val="3"/>
        <charset val="128"/>
      </rPr>
      <t>15-325</t>
    </r>
    <phoneticPr fontId="5"/>
  </si>
  <si>
    <t>Oxygen Overabundance in the Extremely Iron-poor Star CS 29498-043</t>
  </si>
  <si>
    <t>共著者数</t>
  </si>
  <si>
    <t>論文題名</t>
  </si>
  <si>
    <t xml:space="preserve">The First Light of the Subaru Telescope: a New Infrared Image of the Orion Nebula, </t>
  </si>
  <si>
    <t xml:space="preserve">Subaru First-Light Deep Photometry of Galaxies in the A851 field, </t>
  </si>
  <si>
    <t>Jewitt, David</t>
    <phoneticPr fontId="5"/>
  </si>
  <si>
    <t>Jewitt D., Yang Bin, Haghighipour N.</t>
    <phoneticPr fontId="5"/>
  </si>
  <si>
    <t>2009AJ....137.4313J</t>
  </si>
  <si>
    <t>4313-4321</t>
    <phoneticPr fontId="5"/>
  </si>
  <si>
    <t>05/2009</t>
    <phoneticPr fontId="5"/>
  </si>
  <si>
    <t>Smolcic V., Schinnerer E., Finoguenov A., Sakelliou I., Carilli C. L., Botzler C. S., Brusa M., Scoville N., Ajiki M., Capak P., Guzzo L., Hasinger G., Impey C., Jahnke K., Kartaltepe J. S., McCracken H. J., Mobasher B., Murayama T., Sasaki S. S., Shioya Y., Taniguchi Y., Trump J. R.</t>
    <phoneticPr fontId="5"/>
  </si>
  <si>
    <t>Infrared Imaging of the Gravitational Lens PG 1115+080 with the Subaru Telescope,</t>
  </si>
  <si>
    <t>Aoki, W.</t>
    <phoneticPr fontId="5"/>
  </si>
  <si>
    <t>A low upper-limit on the lithium isotope ratio in HD140283</t>
  </si>
  <si>
    <t>2006ApJ...648..355T</t>
    <phoneticPr fontId="5"/>
  </si>
  <si>
    <r>
      <t xml:space="preserve">The New Detections of </t>
    </r>
    <r>
      <rPr>
        <vertAlign val="superscript"/>
        <sz val="11"/>
        <color indexed="8"/>
        <rFont val="ＭＳ Ｐゴシック"/>
        <family val="3"/>
        <charset val="128"/>
      </rPr>
      <t>7</t>
    </r>
    <r>
      <rPr>
        <sz val="11"/>
        <color indexed="8"/>
        <rFont val="ＭＳ Ｐゴシック"/>
        <family val="3"/>
        <charset val="128"/>
      </rPr>
      <t>Li/</t>
    </r>
    <r>
      <rPr>
        <vertAlign val="superscript"/>
        <sz val="11"/>
        <color indexed="8"/>
        <rFont val="ＭＳ Ｐゴシック"/>
        <family val="3"/>
        <charset val="128"/>
      </rPr>
      <t>6</t>
    </r>
    <r>
      <rPr>
        <sz val="11"/>
        <color indexed="8"/>
        <rFont val="ＭＳ Ｐゴシック"/>
        <family val="3"/>
        <charset val="128"/>
      </rPr>
      <t>Li Isotopic Ratio in the Interstellar Media</t>
    </r>
    <phoneticPr fontId="5"/>
  </si>
  <si>
    <t>Kerzendorf, W.</t>
    <phoneticPr fontId="5"/>
  </si>
  <si>
    <t>Subaru High-Resolution Spectroscopy of Star G in the Tycho Supernova Remnant</t>
    <phoneticPr fontId="5"/>
  </si>
  <si>
    <r>
      <t>A "Firework" of H</t>
    </r>
    <r>
      <rPr>
        <vertAlign val="subscript"/>
        <sz val="11"/>
        <color indexed="8"/>
        <rFont val="ＭＳ Ｐゴシック"/>
        <family val="3"/>
        <charset val="128"/>
      </rPr>
      <t>2</t>
    </r>
    <r>
      <rPr>
        <sz val="11"/>
        <color indexed="8"/>
        <rFont val="ＭＳ Ｐゴシック"/>
        <family val="3"/>
        <charset val="128"/>
      </rPr>
      <t xml:space="preserve"> Knots in the Planetary Nebula NGC 7293 (The Helix Nebula)</t>
    </r>
    <phoneticPr fontId="5"/>
  </si>
  <si>
    <t>Identification of New Near-Infrared Diffuse Interstellar Bands in the Orion Nebula</t>
    <phoneticPr fontId="5"/>
  </si>
  <si>
    <t>A New Method for Measuring Weak Gravitational Lensing Shear Using Higher Order Spin-2 HOLICs</t>
    <phoneticPr fontId="5"/>
  </si>
  <si>
    <t>Salvato M., Hasinger G., Ilbert O., Zamorani G., Brusa M., Scoville N. Z., Rau A., Capak P., Arnouts S., Aussel H., Bolzonella M., Buongiorno A., Cappelluti N., Caputi K., Civano F., Cook R., Elvis M., Gilli R., Jahnke K., Kartaltepe J. S., Impey C. D., Lamareille F., LeFloch E., Lilly S., Mainieri V., McCarthy P., McCracken H., Mignoli M., Mobasher B., Murayama T., Sasaki S., Sanders D. B., Schiminovich D., Shioya Y., Shopbell P., Silverman J., Smolčić V., Surace J., Taniguchi Y., Thompson D., Trump J. R., Urry M., Zamojski M.</t>
  </si>
  <si>
    <r>
      <t>G</t>
    </r>
    <r>
      <rPr>
        <sz val="11"/>
        <rFont val="ＭＳ Ｐゴシック"/>
        <family val="3"/>
        <charset val="128"/>
      </rPr>
      <t>ravitational Lenses</t>
    </r>
    <phoneticPr fontId="5"/>
  </si>
  <si>
    <r>
      <t>L</t>
    </r>
    <r>
      <rPr>
        <sz val="11"/>
        <rFont val="ＭＳ Ｐゴシック"/>
        <family val="3"/>
        <charset val="128"/>
      </rPr>
      <t>arge-Scale Structure</t>
    </r>
    <phoneticPr fontId="5"/>
  </si>
  <si>
    <r>
      <t>4</t>
    </r>
    <r>
      <rPr>
        <sz val="11"/>
        <rFont val="ＭＳ Ｐゴシック"/>
        <family val="3"/>
        <charset val="128"/>
      </rPr>
      <t>59-467</t>
    </r>
    <phoneticPr fontId="5"/>
  </si>
  <si>
    <r>
      <t>06</t>
    </r>
    <r>
      <rPr>
        <sz val="11"/>
        <rFont val="ＭＳ Ｐゴシック"/>
        <family val="3"/>
        <charset val="128"/>
      </rPr>
      <t>/</t>
    </r>
    <r>
      <rPr>
        <sz val="11"/>
        <rFont val="ＭＳ Ｐゴシック"/>
        <family val="3"/>
        <charset val="128"/>
      </rPr>
      <t>2001</t>
    </r>
    <phoneticPr fontId="5"/>
  </si>
  <si>
    <t>The Evolution of the Multiplicity of Embedded Protostars. I. Sample Properties and Binary Detections</t>
  </si>
  <si>
    <r>
      <t>Connelley M</t>
    </r>
    <r>
      <rPr>
        <sz val="11"/>
        <rFont val="ＭＳ Ｐゴシック"/>
        <family val="3"/>
        <charset val="128"/>
      </rPr>
      <t>.,</t>
    </r>
    <r>
      <rPr>
        <sz val="11"/>
        <rFont val="ＭＳ Ｐゴシック"/>
        <family val="3"/>
        <charset val="128"/>
      </rPr>
      <t xml:space="preserve"> Reipurth B</t>
    </r>
    <r>
      <rPr>
        <sz val="11"/>
        <rFont val="ＭＳ Ｐゴシック"/>
        <family val="3"/>
        <charset val="128"/>
      </rPr>
      <t>.,</t>
    </r>
    <r>
      <rPr>
        <sz val="11"/>
        <rFont val="ＭＳ Ｐゴシック"/>
        <family val="3"/>
        <charset val="128"/>
      </rPr>
      <t xml:space="preserve"> Tokunaga A.</t>
    </r>
    <phoneticPr fontId="5"/>
  </si>
  <si>
    <t>2008AJ....135.2526C</t>
  </si>
  <si>
    <t>2526-2536</t>
    <phoneticPr fontId="5"/>
  </si>
  <si>
    <t>A Morphological Study of Star-forming Galaxies at Redshift z~1 in the GOODS-North field with MOIRCS (GOODS-North領域におけるz~1の星形成銀河の近赤外線形態による研究）</t>
    <rPh sb="132" eb="134">
      <t>ケイタイ</t>
    </rPh>
    <rPh sb="137" eb="139">
      <t>ケンキュウ</t>
    </rPh>
    <phoneticPr fontId="5"/>
  </si>
  <si>
    <r>
      <t>Deguchi S., Nakashima J.</t>
    </r>
    <r>
      <rPr>
        <sz val="11"/>
        <rFont val="ＭＳ Ｐゴシック"/>
        <family val="3"/>
        <charset val="128"/>
      </rPr>
      <t>, Miyata T., Ita Y.</t>
    </r>
    <phoneticPr fontId="5"/>
  </si>
  <si>
    <t>HDS</t>
    <phoneticPr fontId="5"/>
  </si>
  <si>
    <t>2005ApJ, 620, 481</t>
    <phoneticPr fontId="5"/>
  </si>
  <si>
    <t>481-486</t>
    <phoneticPr fontId="5"/>
  </si>
  <si>
    <t>02/2005</t>
    <phoneticPr fontId="5"/>
  </si>
  <si>
    <t>A</t>
    <phoneticPr fontId="5"/>
  </si>
  <si>
    <r>
      <t>Search for H</t>
    </r>
    <r>
      <rPr>
        <vertAlign val="superscript"/>
        <sz val="11"/>
        <color indexed="8"/>
        <rFont val="ＭＳ Ｐゴシック"/>
        <family val="3"/>
        <charset val="128"/>
      </rPr>
      <t>+</t>
    </r>
    <r>
      <rPr>
        <vertAlign val="subscript"/>
        <sz val="11"/>
        <color indexed="8"/>
        <rFont val="ＭＳ Ｐゴシック"/>
        <family val="3"/>
        <charset val="128"/>
      </rPr>
      <t>3</t>
    </r>
    <r>
      <rPr>
        <sz val="11"/>
        <color indexed="8"/>
        <rFont val="ＭＳ Ｐゴシック"/>
        <family val="3"/>
        <charset val="128"/>
      </rPr>
      <t xml:space="preserve"> in HD 141569A</t>
    </r>
  </si>
  <si>
    <r>
      <t xml:space="preserve">Kawakita H., </t>
    </r>
    <r>
      <rPr>
        <b/>
        <sz val="11"/>
        <rFont val="ＭＳ Ｐゴシック"/>
        <family val="3"/>
        <charset val="128"/>
      </rPr>
      <t>Watanabe J.,</t>
    </r>
    <r>
      <rPr>
        <sz val="11"/>
        <rFont val="ＭＳ Ｐゴシック"/>
        <family val="3"/>
        <charset val="128"/>
      </rPr>
      <t xml:space="preserve"> Rurusho R., </t>
    </r>
    <r>
      <rPr>
        <b/>
        <sz val="11"/>
        <rFont val="ＭＳ Ｐゴシック"/>
        <family val="3"/>
        <charset val="128"/>
      </rPr>
      <t>Fuse T</t>
    </r>
    <r>
      <rPr>
        <sz val="11"/>
        <rFont val="ＭＳ Ｐゴシック"/>
        <family val="3"/>
        <charset val="128"/>
      </rPr>
      <t>., Boice D.C.</t>
    </r>
    <phoneticPr fontId="5"/>
  </si>
  <si>
    <r>
      <t>Lucas P.W., Roche P.F.,</t>
    </r>
    <r>
      <rPr>
        <b/>
        <sz val="11"/>
        <rFont val="ＭＳ Ｐゴシック"/>
        <family val="3"/>
        <charset val="128"/>
      </rPr>
      <t xml:space="preserve"> Tamura M.</t>
    </r>
    <phoneticPr fontId="5"/>
  </si>
  <si>
    <t>211-232</t>
    <phoneticPr fontId="5"/>
  </si>
  <si>
    <t>1284-1287</t>
    <phoneticPr fontId="5"/>
  </si>
  <si>
    <t>2010MNRAS.407L..26C</t>
    <phoneticPr fontId="5"/>
  </si>
  <si>
    <r>
      <t>Oguri M</t>
    </r>
    <r>
      <rPr>
        <sz val="11"/>
        <rFont val="ＭＳ Ｐゴシック"/>
        <family val="3"/>
        <charset val="128"/>
      </rPr>
      <t>.,</t>
    </r>
    <r>
      <rPr>
        <sz val="11"/>
        <rFont val="ＭＳ Ｐゴシック"/>
        <family val="3"/>
        <charset val="128"/>
      </rPr>
      <t xml:space="preserve"> Inada N</t>
    </r>
    <r>
      <rPr>
        <sz val="11"/>
        <rFont val="ＭＳ Ｐゴシック"/>
        <family val="3"/>
        <charset val="128"/>
      </rPr>
      <t xml:space="preserve">., </t>
    </r>
    <r>
      <rPr>
        <sz val="11"/>
        <rFont val="ＭＳ Ｐゴシック"/>
        <family val="3"/>
        <charset val="128"/>
      </rPr>
      <t>Castander F</t>
    </r>
    <r>
      <rPr>
        <sz val="11"/>
        <rFont val="ＭＳ Ｐゴシック"/>
        <family val="3"/>
        <charset val="128"/>
      </rPr>
      <t>.,</t>
    </r>
    <r>
      <rPr>
        <sz val="11"/>
        <rFont val="ＭＳ Ｐゴシック"/>
        <family val="3"/>
        <charset val="128"/>
      </rPr>
      <t xml:space="preserve"> Gregg M</t>
    </r>
    <r>
      <rPr>
        <sz val="11"/>
        <rFont val="ＭＳ Ｐゴシック"/>
        <family val="3"/>
        <charset val="128"/>
      </rPr>
      <t>.,</t>
    </r>
    <r>
      <rPr>
        <sz val="11"/>
        <rFont val="ＭＳ Ｐゴシック"/>
        <family val="3"/>
        <charset val="128"/>
      </rPr>
      <t xml:space="preserve"> Becker R</t>
    </r>
    <r>
      <rPr>
        <sz val="11"/>
        <rFont val="ＭＳ Ｐゴシック"/>
        <family val="3"/>
        <charset val="128"/>
      </rPr>
      <t>.,</t>
    </r>
    <r>
      <rPr>
        <sz val="11"/>
        <rFont val="ＭＳ Ｐゴシック"/>
        <family val="3"/>
        <charset val="128"/>
      </rPr>
      <t xml:space="preserve"> Ichikawa S</t>
    </r>
    <r>
      <rPr>
        <sz val="11"/>
        <rFont val="ＭＳ Ｐゴシック"/>
        <family val="3"/>
        <charset val="128"/>
      </rPr>
      <t>.,</t>
    </r>
    <r>
      <rPr>
        <sz val="11"/>
        <rFont val="ＭＳ Ｐゴシック"/>
        <family val="3"/>
        <charset val="128"/>
      </rPr>
      <t xml:space="preserve"> Pindor B</t>
    </r>
    <r>
      <rPr>
        <sz val="11"/>
        <rFont val="ＭＳ Ｐゴシック"/>
        <family val="3"/>
        <charset val="128"/>
      </rPr>
      <t>.,</t>
    </r>
    <r>
      <rPr>
        <sz val="11"/>
        <rFont val="ＭＳ Ｐゴシック"/>
        <family val="3"/>
        <charset val="128"/>
      </rPr>
      <t xml:space="preserve"> Brinkmann J</t>
    </r>
    <r>
      <rPr>
        <sz val="11"/>
        <rFont val="ＭＳ Ｐゴシック"/>
        <family val="3"/>
        <charset val="128"/>
      </rPr>
      <t>.,</t>
    </r>
    <r>
      <rPr>
        <sz val="11"/>
        <rFont val="ＭＳ Ｐゴシック"/>
        <family val="3"/>
        <charset val="128"/>
      </rPr>
      <t xml:space="preserve"> Eisenstein D</t>
    </r>
    <r>
      <rPr>
        <sz val="11"/>
        <rFont val="ＭＳ Ｐゴシック"/>
        <family val="3"/>
        <charset val="128"/>
      </rPr>
      <t>.,</t>
    </r>
    <r>
      <rPr>
        <sz val="11"/>
        <rFont val="ＭＳ Ｐゴシック"/>
        <family val="3"/>
        <charset val="128"/>
      </rPr>
      <t xml:space="preserve"> Frieman J</t>
    </r>
    <r>
      <rPr>
        <sz val="11"/>
        <rFont val="ＭＳ Ｐゴシック"/>
        <family val="3"/>
        <charset val="128"/>
      </rPr>
      <t>.,</t>
    </r>
    <r>
      <rPr>
        <sz val="11"/>
        <rFont val="ＭＳ Ｐゴシック"/>
        <family val="3"/>
        <charset val="128"/>
      </rPr>
      <t xml:space="preserve"> Hall P</t>
    </r>
    <r>
      <rPr>
        <sz val="11"/>
        <rFont val="ＭＳ Ｐゴシック"/>
        <family val="3"/>
        <charset val="128"/>
      </rPr>
      <t>.,</t>
    </r>
    <r>
      <rPr>
        <sz val="11"/>
        <rFont val="ＭＳ Ｐゴシック"/>
        <family val="3"/>
        <charset val="128"/>
      </rPr>
      <t xml:space="preserve"> Johnston D</t>
    </r>
    <r>
      <rPr>
        <sz val="11"/>
        <rFont val="ＭＳ Ｐゴシック"/>
        <family val="3"/>
        <charset val="128"/>
      </rPr>
      <t>.,</t>
    </r>
    <r>
      <rPr>
        <sz val="11"/>
        <rFont val="ＭＳ Ｐゴシック"/>
        <family val="3"/>
        <charset val="128"/>
      </rPr>
      <t xml:space="preserve"> Richards G</t>
    </r>
    <r>
      <rPr>
        <sz val="11"/>
        <rFont val="ＭＳ Ｐゴシック"/>
        <family val="3"/>
        <charset val="128"/>
      </rPr>
      <t>.,</t>
    </r>
    <r>
      <rPr>
        <sz val="11"/>
        <rFont val="ＭＳ Ｐゴシック"/>
        <family val="3"/>
        <charset val="128"/>
      </rPr>
      <t xml:space="preserve"> Schechter P</t>
    </r>
    <r>
      <rPr>
        <sz val="11"/>
        <rFont val="ＭＳ Ｐゴシック"/>
        <family val="3"/>
        <charset val="128"/>
      </rPr>
      <t>.,</t>
    </r>
    <r>
      <rPr>
        <sz val="11"/>
        <rFont val="ＭＳ Ｐゴシック"/>
        <family val="3"/>
        <charset val="128"/>
      </rPr>
      <t xml:space="preserve"> Schneider D.</t>
    </r>
    <r>
      <rPr>
        <sz val="11"/>
        <rFont val="ＭＳ Ｐゴシック"/>
        <family val="3"/>
        <charset val="128"/>
      </rPr>
      <t>,</t>
    </r>
    <r>
      <rPr>
        <sz val="11"/>
        <rFont val="ＭＳ Ｐゴシック"/>
        <family val="3"/>
        <charset val="128"/>
      </rPr>
      <t xml:space="preserve"> Szalay A</t>
    </r>
    <r>
      <rPr>
        <sz val="11"/>
        <rFont val="ＭＳ Ｐゴシック"/>
        <family val="3"/>
        <charset val="128"/>
      </rPr>
      <t>.</t>
    </r>
    <phoneticPr fontId="5"/>
  </si>
  <si>
    <r>
      <t>0</t>
    </r>
    <r>
      <rPr>
        <sz val="11"/>
        <rFont val="ＭＳ Ｐゴシック"/>
        <family val="3"/>
        <charset val="128"/>
      </rPr>
      <t>9.8.12　1件追加</t>
    </r>
    <rPh sb="9" eb="10">
      <t>ケン</t>
    </rPh>
    <rPh sb="10" eb="12">
      <t>ツイカ</t>
    </rPh>
    <phoneticPr fontId="5"/>
  </si>
  <si>
    <t>ケント大</t>
    <rPh sb="3" eb="4">
      <t>ダイ</t>
    </rPh>
    <phoneticPr fontId="4"/>
  </si>
  <si>
    <t>S10A</t>
    <phoneticPr fontId="5"/>
  </si>
  <si>
    <t>S10A</t>
    <phoneticPr fontId="5"/>
  </si>
  <si>
    <t>FMOS</t>
    <phoneticPr fontId="5"/>
  </si>
  <si>
    <r>
      <t xml:space="preserve">Sadakane K., Takada-Hidai M., Takeda Y., </t>
    </r>
    <r>
      <rPr>
        <b/>
        <sz val="11"/>
        <rFont val="ＭＳ Ｐゴシック"/>
        <family val="3"/>
        <charset val="128"/>
      </rPr>
      <t>Ando H., Aoki W., Honda S., Izumiura H., Kajino T.</t>
    </r>
    <r>
      <rPr>
        <sz val="11"/>
        <rFont val="ＭＳ Ｐゴシック"/>
        <family val="3"/>
        <charset val="128"/>
      </rPr>
      <t xml:space="preserve">, Kambe E., </t>
    </r>
    <r>
      <rPr>
        <b/>
        <sz val="11"/>
        <rFont val="ＭＳ Ｐゴシック"/>
        <family val="3"/>
        <charset val="128"/>
      </rPr>
      <t>Kawanomoto S., Noguchi K., Okita K.</t>
    </r>
    <r>
      <rPr>
        <sz val="11"/>
        <rFont val="ＭＳ Ｐゴシック"/>
        <family val="3"/>
        <charset val="128"/>
      </rPr>
      <t xml:space="preserve">, Sato B., </t>
    </r>
    <r>
      <rPr>
        <b/>
        <sz val="11"/>
        <rFont val="ＭＳ Ｐゴシック"/>
        <family val="3"/>
        <charset val="128"/>
      </rPr>
      <t>Watanabe E.</t>
    </r>
    <phoneticPr fontId="5"/>
  </si>
  <si>
    <r>
      <t>1</t>
    </r>
    <r>
      <rPr>
        <sz val="11"/>
        <rFont val="ＭＳ Ｐゴシック"/>
        <family val="3"/>
        <charset val="128"/>
      </rPr>
      <t>223-1230</t>
    </r>
    <phoneticPr fontId="5"/>
  </si>
  <si>
    <t>外国機関所属の外国人による観測提案（International proposal)の比率</t>
    <rPh sb="0" eb="2">
      <t>ガイコク</t>
    </rPh>
    <rPh sb="2" eb="4">
      <t>キカン</t>
    </rPh>
    <rPh sb="4" eb="6">
      <t>ショゾク</t>
    </rPh>
    <rPh sb="7" eb="9">
      <t>ガイコク</t>
    </rPh>
    <rPh sb="9" eb="10">
      <t>ジン</t>
    </rPh>
    <rPh sb="13" eb="15">
      <t>カンソク</t>
    </rPh>
    <rPh sb="15" eb="17">
      <t>テイアン</t>
    </rPh>
    <rPh sb="42" eb="44">
      <t>ヒリツ</t>
    </rPh>
    <phoneticPr fontId="5"/>
  </si>
  <si>
    <t>共同研究者の中に外国人が含まれる提案数(ノーマル・インテンシブ）</t>
    <rPh sb="0" eb="2">
      <t>キョウドウ</t>
    </rPh>
    <rPh sb="2" eb="5">
      <t>ケンキュウシャ</t>
    </rPh>
    <rPh sb="6" eb="7">
      <t>ナカ</t>
    </rPh>
    <rPh sb="8" eb="10">
      <t>ガイコク</t>
    </rPh>
    <rPh sb="10" eb="11">
      <t>ジン</t>
    </rPh>
    <rPh sb="12" eb="13">
      <t>フク</t>
    </rPh>
    <rPh sb="16" eb="18">
      <t>テイアン</t>
    </rPh>
    <rPh sb="18" eb="19">
      <t>スウ</t>
    </rPh>
    <phoneticPr fontId="5"/>
  </si>
  <si>
    <t>Subaru Telescope Observations of Deep Impact</t>
  </si>
  <si>
    <r>
      <t>K</t>
    </r>
    <r>
      <rPr>
        <sz val="11"/>
        <rFont val="ＭＳ Ｐゴシック"/>
        <family val="3"/>
        <charset val="128"/>
      </rPr>
      <t xml:space="preserve">ambe E., Sato B., Takeda Y., </t>
    </r>
    <r>
      <rPr>
        <b/>
        <sz val="11"/>
        <rFont val="ＭＳ Ｐゴシック"/>
        <family val="3"/>
        <charset val="128"/>
      </rPr>
      <t>And H., Noguchi K., Aoki W., Izumiura H.</t>
    </r>
    <r>
      <rPr>
        <sz val="11"/>
        <rFont val="ＭＳ Ｐゴシック"/>
        <family val="3"/>
        <charset val="128"/>
      </rPr>
      <t xml:space="preserve">, Wada S., </t>
    </r>
    <r>
      <rPr>
        <b/>
        <sz val="11"/>
        <rFont val="ＭＳ Ｐゴシック"/>
        <family val="3"/>
        <charset val="128"/>
      </rPr>
      <t>Masuda S., Okada N., Shimizu Y., Watanabe E., Yoshida M., Honda S., Kawanomoto S.</t>
    </r>
    <phoneticPr fontId="5"/>
  </si>
  <si>
    <r>
      <t>8</t>
    </r>
    <r>
      <rPr>
        <sz val="11"/>
        <rFont val="ＭＳ Ｐゴシック"/>
        <family val="3"/>
        <charset val="128"/>
      </rPr>
      <t>65-871</t>
    </r>
    <phoneticPr fontId="5"/>
  </si>
  <si>
    <t>2007ApJ...663..717M</t>
  </si>
  <si>
    <t>Iwamuro, F.</t>
    <phoneticPr fontId="5"/>
  </si>
  <si>
    <t>Pyo, Tae-Soo</t>
  </si>
  <si>
    <r>
      <t>Subaru</t>
    </r>
    <r>
      <rPr>
        <sz val="11"/>
        <color indexed="8"/>
        <rFont val="ＭＳ Ｐゴシック"/>
        <family val="3"/>
        <charset val="128"/>
      </rPr>
      <t xml:space="preserve"> Mid-Infrared Imaging of the Quadruple Lenses PG 1115+080 and B1422+231: Limits on Substructure Lensing</t>
    </r>
    <phoneticPr fontId="5"/>
  </si>
  <si>
    <t>01/2006</t>
    <phoneticPr fontId="5"/>
  </si>
  <si>
    <t>出版月</t>
    <rPh sb="0" eb="2">
      <t>シュッパン</t>
    </rPh>
    <rPh sb="2" eb="3">
      <t>ゲツ</t>
    </rPh>
    <phoneticPr fontId="5"/>
  </si>
  <si>
    <t>12/2006</t>
    <phoneticPr fontId="5"/>
  </si>
  <si>
    <t>09/2006</t>
    <phoneticPr fontId="5"/>
  </si>
  <si>
    <t>05/2006</t>
    <phoneticPr fontId="5"/>
  </si>
  <si>
    <t>Okura Y., Umetsu K., Futamase, T.</t>
    <phoneticPr fontId="5"/>
  </si>
  <si>
    <t xml:space="preserve">Iye, M., Iwamuro F., Maihara T., Miyazaki S., Okamura S., Shimasaku K., Simpson C., Akiyama M., Ando H., Aoki Tetsuo, Aoki Tsutomu, Chikada Y., Doi M., Ebizuka N., Fukuda T., Furusawa H., Goto M., Hamabe M., Hata R., Hayashi M., Hayashi S.S., Haroguchi T., Ichikawa S., Ichikawa T., Imanishi M., Imi K., Inata M., Isobe S., Itoh Y., Iwai J., Kaifu N., Kamata Y., Kanzawa T., Karoji H., Kashikawa N., Kato T., Kawasaki W., Kimura M., Kobayashi N., Kobayashi Y., Kodaira K., Komiyama Y., Kosugi G., Kurakami T., Mikami Y., Miyashita A., Miyata T., Mizumoto Y., Motohara K., Nakagiri M., Nakajima K., Nakamura K., Nakata F., Nariai K., Nishihara E., Nishikawa J., Nishimura S., Nishimura T., Nishino T., Noguchi K., Noguchi T., Noumaru J., Ogasawara R., Okada N., Okita K., Omata K., Oshima N., Otsubo M., Oya S., Sasaki G., Sasaki T., Sawada Y., Sekiguchi K., Sekiguchi M., Shelton I., Suto H., Suzuki K., Taguchi T., Takami H., Takata T., Takato N., Tamura M., Tanabe H., Tanaka K., Tanaka W., Terada H., Tomono D., Torii Y., Tsukamoto H., Usuda T., Watanabe J., Watanabe M., Yagi M., Yamashita T., Yamashita Y., Yasuda N., Yoshida M., Yoshida S., Yutani M. </t>
    <phoneticPr fontId="5"/>
  </si>
  <si>
    <t>Detection of Water Ice in Edge-on Protoplanetary Disks: HK Tauri B and HV Tauri C</t>
  </si>
  <si>
    <t>2007ApJS..172..523M</t>
  </si>
  <si>
    <t>Lyα Emitters at Redshift 5.7 in the COSMOS Field</t>
  </si>
  <si>
    <t>2007ApJS..172..511S</t>
  </si>
  <si>
    <t>USA</t>
    <phoneticPr fontId="5"/>
  </si>
  <si>
    <t>バンダービルト大</t>
    <rPh sb="7" eb="8">
      <t>ダイ</t>
    </rPh>
    <phoneticPr fontId="5"/>
  </si>
  <si>
    <t>ミネソタ大</t>
    <rPh sb="4" eb="5">
      <t>ダイ</t>
    </rPh>
    <phoneticPr fontId="5"/>
  </si>
  <si>
    <t>チュンブク大</t>
    <rPh sb="5" eb="6">
      <t>ダイ</t>
    </rPh>
    <phoneticPr fontId="5"/>
  </si>
  <si>
    <r>
      <t xml:space="preserve">Ajiki M., Taniguchi Y., Fujita S., Shioya Y., Nagao T., Murayama T., Yamada S., Umeda Kazuyoshi, </t>
    </r>
    <r>
      <rPr>
        <b/>
        <sz val="11"/>
        <rFont val="ＭＳ Ｐゴシック"/>
        <family val="3"/>
        <charset val="128"/>
      </rPr>
      <t>Komiyama Y.</t>
    </r>
    <phoneticPr fontId="5"/>
  </si>
  <si>
    <r>
      <t>Aoki W.</t>
    </r>
    <r>
      <rPr>
        <sz val="11"/>
        <rFont val="ＭＳ Ｐゴシック"/>
        <family val="3"/>
        <charset val="128"/>
      </rPr>
      <t xml:space="preserve">, Ryan S.G., Iwamoto Nobuyuki, Beers Timothy, Norris John, </t>
    </r>
    <r>
      <rPr>
        <b/>
        <sz val="11"/>
        <rFont val="ＭＳ Ｐゴシック"/>
        <family val="3"/>
        <charset val="128"/>
      </rPr>
      <t>Ando H., Kajino T</t>
    </r>
    <r>
      <rPr>
        <sz val="11"/>
        <rFont val="ＭＳ Ｐゴシック"/>
        <family val="3"/>
        <charset val="128"/>
      </rPr>
      <t xml:space="preserve">.,Mathews Grant J., </t>
    </r>
    <r>
      <rPr>
        <b/>
        <sz val="11"/>
        <rFont val="ＭＳ Ｐゴシック"/>
        <family val="3"/>
        <charset val="128"/>
      </rPr>
      <t>Fujimoto Masayuki</t>
    </r>
    <phoneticPr fontId="5"/>
  </si>
  <si>
    <r>
      <t>5</t>
    </r>
    <r>
      <rPr>
        <sz val="11"/>
        <rFont val="ＭＳ Ｐゴシック"/>
        <family val="3"/>
        <charset val="128"/>
      </rPr>
      <t>3-65</t>
    </r>
    <phoneticPr fontId="5"/>
  </si>
  <si>
    <t>Domestic(日本人及び日本国内機関所属の外国人）研究者数とInternational（外国機関所属の外国人）研究者数</t>
    <rPh sb="9" eb="12">
      <t>ニホンジン</t>
    </rPh>
    <rPh sb="12" eb="13">
      <t>オヨ</t>
    </rPh>
    <rPh sb="14" eb="16">
      <t>ニホン</t>
    </rPh>
    <rPh sb="16" eb="18">
      <t>コクナイ</t>
    </rPh>
    <rPh sb="18" eb="20">
      <t>キカン</t>
    </rPh>
    <rPh sb="20" eb="22">
      <t>ショゾク</t>
    </rPh>
    <rPh sb="23" eb="25">
      <t>ガイコク</t>
    </rPh>
    <rPh sb="25" eb="26">
      <t>ジン</t>
    </rPh>
    <rPh sb="27" eb="30">
      <t>ケンキュウシャ</t>
    </rPh>
    <rPh sb="30" eb="31">
      <t>スウ</t>
    </rPh>
    <rPh sb="46" eb="48">
      <t>ガイコク</t>
    </rPh>
    <rPh sb="48" eb="50">
      <t>キカン</t>
    </rPh>
    <rPh sb="50" eb="52">
      <t>ショゾク</t>
    </rPh>
    <rPh sb="53" eb="55">
      <t>ガイコク</t>
    </rPh>
    <rPh sb="55" eb="56">
      <t>ジン</t>
    </rPh>
    <rPh sb="57" eb="60">
      <t>ケンキュウシャ</t>
    </rPh>
    <rPh sb="60" eb="61">
      <t>スウ</t>
    </rPh>
    <phoneticPr fontId="5"/>
  </si>
  <si>
    <t>山梨大</t>
    <rPh sb="0" eb="2">
      <t>ヤマナシ</t>
    </rPh>
    <rPh sb="2" eb="3">
      <t>ダイ</t>
    </rPh>
    <phoneticPr fontId="4"/>
  </si>
  <si>
    <t>立教大</t>
    <rPh sb="0" eb="3">
      <t>リッキョウダイ</t>
    </rPh>
    <phoneticPr fontId="4"/>
  </si>
  <si>
    <t>私立大</t>
    <rPh sb="0" eb="3">
      <t>シリツダイ</t>
    </rPh>
    <phoneticPr fontId="8"/>
  </si>
  <si>
    <t>セントアンドリュース大</t>
    <rPh sb="10" eb="11">
      <t>ダイ</t>
    </rPh>
    <phoneticPr fontId="4"/>
  </si>
  <si>
    <t>リバプール・ジョンモアズ大</t>
    <rPh sb="12" eb="13">
      <t>ダイ</t>
    </rPh>
    <phoneticPr fontId="4"/>
  </si>
  <si>
    <r>
      <t xml:space="preserve">Sugai H., </t>
    </r>
    <r>
      <rPr>
        <b/>
        <sz val="11"/>
        <rFont val="ＭＳ Ｐゴシック"/>
        <family val="3"/>
        <charset val="128"/>
      </rPr>
      <t>Hattori T</t>
    </r>
    <r>
      <rPr>
        <sz val="11"/>
        <rFont val="ＭＳ Ｐゴシック"/>
        <family val="3"/>
        <charset val="128"/>
      </rPr>
      <t xml:space="preserve">., Kawai A., Ozaki S., </t>
    </r>
    <r>
      <rPr>
        <b/>
        <sz val="11"/>
        <rFont val="ＭＳ Ｐゴシック"/>
        <family val="3"/>
        <charset val="128"/>
      </rPr>
      <t>Kosugi G.</t>
    </r>
    <r>
      <rPr>
        <sz val="11"/>
        <rFont val="ＭＳ Ｐゴシック"/>
        <family val="3"/>
        <charset val="128"/>
      </rPr>
      <t xml:space="preserve">, </t>
    </r>
    <r>
      <rPr>
        <sz val="11"/>
        <rFont val="ＭＳ Ｐゴシック"/>
        <family val="3"/>
        <charset val="128"/>
      </rPr>
      <t>Ohtani H., Hayashi T.</t>
    </r>
    <r>
      <rPr>
        <sz val="11"/>
        <rFont val="ＭＳ Ｐゴシック"/>
        <family val="3"/>
        <charset val="128"/>
      </rPr>
      <t>,</t>
    </r>
    <r>
      <rPr>
        <sz val="11"/>
        <rFont val="ＭＳ Ｐゴシック"/>
        <family val="3"/>
        <charset val="128"/>
      </rPr>
      <t xml:space="preserve"> Ishigaki T., </t>
    </r>
    <r>
      <rPr>
        <b/>
        <sz val="11"/>
        <rFont val="ＭＳ Ｐゴシック"/>
        <family val="3"/>
        <charset val="128"/>
      </rPr>
      <t>Ishii M.</t>
    </r>
    <r>
      <rPr>
        <sz val="11"/>
        <rFont val="ＭＳ Ｐゴシック"/>
        <family val="3"/>
        <charset val="128"/>
      </rPr>
      <t xml:space="preserve">, </t>
    </r>
    <r>
      <rPr>
        <sz val="11"/>
        <rFont val="ＭＳ Ｐゴシック"/>
        <family val="3"/>
        <charset val="128"/>
      </rPr>
      <t>Sasaki M., Takeyama N.</t>
    </r>
    <r>
      <rPr>
        <sz val="11"/>
        <rFont val="ＭＳ Ｐゴシック"/>
        <family val="3"/>
        <charset val="128"/>
      </rPr>
      <t xml:space="preserve">, Yutani M., Usuda T., Hayashi S.S., Namikawa K. </t>
    </r>
    <phoneticPr fontId="5"/>
  </si>
  <si>
    <t>理研</t>
    <rPh sb="0" eb="2">
      <t>リケン</t>
    </rPh>
    <phoneticPr fontId="4"/>
  </si>
  <si>
    <t>ぐんま天文台</t>
    <rPh sb="3" eb="6">
      <t>テンモンダイ</t>
    </rPh>
    <phoneticPr fontId="4"/>
  </si>
  <si>
    <t>都庁</t>
    <rPh sb="0" eb="2">
      <t>トチョウ</t>
    </rPh>
    <phoneticPr fontId="4"/>
  </si>
  <si>
    <r>
      <t>1</t>
    </r>
    <r>
      <rPr>
        <sz val="11"/>
        <rFont val="ＭＳ Ｐゴシック"/>
        <family val="3"/>
        <charset val="128"/>
      </rPr>
      <t>9-37</t>
    </r>
    <phoneticPr fontId="5"/>
  </si>
  <si>
    <t>Formation History of Galaxies and Large-Scale Structures in the Subaru Deep Fields 
(すばるディープフィールドにおける銀河と大規模構造の形成史）</t>
    <phoneticPr fontId="5"/>
  </si>
  <si>
    <t>Sako Shigeyuki</t>
    <phoneticPr fontId="5"/>
  </si>
  <si>
    <t>Improvements in Operating the Mid-Infrared Array for Ground-Based Astronomy and Infrared Studies of Silhouette Disks and Envelopes
(地上中間赤外線検出器の駆動方法の改善および赤外線シルエットによる星周ディスクとエンベロ－プの研究）</t>
    <phoneticPr fontId="5"/>
  </si>
  <si>
    <t>鍛冶澤賢</t>
    <phoneticPr fontId="5"/>
  </si>
  <si>
    <t>Kajisawa Masaru</t>
    <phoneticPr fontId="5"/>
  </si>
  <si>
    <t>Galaxy Evolution over the Hubble Time :　Color, Morphology, Mass Distribution of Galaxies in the Hubble Deep Field North</t>
    <phoneticPr fontId="5"/>
  </si>
  <si>
    <t>長尾透　</t>
    <phoneticPr fontId="5"/>
  </si>
  <si>
    <t>Nagao Tohru</t>
    <phoneticPr fontId="5"/>
  </si>
  <si>
    <t>Stratified Structure of Narrow-Line Regions in Active Galactic Nuclei</t>
    <phoneticPr fontId="5"/>
  </si>
  <si>
    <t>Morii Mikio</t>
    <phoneticPr fontId="5"/>
  </si>
  <si>
    <t>Near-Infrared, Optical and X-ray Observations of the Anomalous X-ray Pulsar 4U 0142+61</t>
    <phoneticPr fontId="5"/>
  </si>
  <si>
    <t>Fukagawa Misato</t>
    <phoneticPr fontId="5"/>
  </si>
  <si>
    <t xml:space="preserve">Morphological Diversity of Protoplanetary Disks Surrounding Intermediate-Mass Stars </t>
    <phoneticPr fontId="5"/>
  </si>
  <si>
    <t>Honda Mitsuhiko</t>
    <phoneticPr fontId="5"/>
  </si>
  <si>
    <t>Katsuno Yuka</t>
    <phoneticPr fontId="5"/>
  </si>
  <si>
    <t>A New Array Control System for MOIRCS and its Application to the Near-Infrared Observation of the SSA22 Field
（MOIRCS 検出器駆動システムの開発と原始銀河団領域における高赤方偏移銀河の観測的研究）</t>
    <phoneticPr fontId="5"/>
  </si>
  <si>
    <t>Matsuda Yuichi</t>
    <phoneticPr fontId="5"/>
  </si>
  <si>
    <t>Ishioka Ryoko</t>
    <phoneticPr fontId="5"/>
  </si>
  <si>
    <t>Urakawa Seitaro</t>
    <phoneticPr fontId="5"/>
  </si>
  <si>
    <t>Studies of Extrasolar Planets by Statistics and Observations
（太陽系外惑星に関する統計的・観測的研究）</t>
    <phoneticPr fontId="5"/>
  </si>
  <si>
    <t>Urata Yuji</t>
    <phoneticPr fontId="5"/>
  </si>
  <si>
    <t>Optical afterglow studies of gamma-ray bursts in early phase by quick follow-up observations'</t>
    <phoneticPr fontId="5"/>
  </si>
  <si>
    <r>
      <t>T</t>
    </r>
    <r>
      <rPr>
        <sz val="11"/>
        <rFont val="ＭＳ Ｐゴシック"/>
        <family val="3"/>
        <charset val="128"/>
      </rPr>
      <t>okoku Chihiro</t>
    </r>
    <phoneticPr fontId="5"/>
  </si>
  <si>
    <t>The Near-Infrared Multi-Object Spectrograph for the Subaru Telescope and Its Application to the Observations of Distant Galaxies</t>
    <phoneticPr fontId="5"/>
  </si>
  <si>
    <r>
      <t>S</t>
    </r>
    <r>
      <rPr>
        <sz val="11"/>
        <rFont val="ＭＳ Ｐゴシック"/>
        <family val="3"/>
        <charset val="128"/>
      </rPr>
      <t>uzuki Ryuji</t>
    </r>
    <phoneticPr fontId="5"/>
  </si>
  <si>
    <t>S11Aの採択情報　追加(シート36を除く）、2010論文リスト　6件追加</t>
    <rPh sb="5" eb="7">
      <t>サイタク</t>
    </rPh>
    <rPh sb="7" eb="9">
      <t>ジョウホウ</t>
    </rPh>
    <rPh sb="10" eb="12">
      <t>ツイカ</t>
    </rPh>
    <rPh sb="19" eb="20">
      <t>ノゾ</t>
    </rPh>
    <rPh sb="27" eb="29">
      <t>ロンブン</t>
    </rPh>
    <rPh sb="34" eb="35">
      <t>ケン</t>
    </rPh>
    <rPh sb="35" eb="37">
      <t>ツイカ</t>
    </rPh>
    <phoneticPr fontId="5"/>
  </si>
  <si>
    <t>2010.12.3</t>
    <phoneticPr fontId="5"/>
  </si>
  <si>
    <t>　　　　　補償観測とは、望遠鏡や装置の不具合のために</t>
    <phoneticPr fontId="5"/>
  </si>
  <si>
    <t>2010AJ....140.1814Y</t>
    <phoneticPr fontId="5"/>
  </si>
  <si>
    <r>
      <t>Yasui C.</t>
    </r>
    <r>
      <rPr>
        <sz val="11"/>
        <rFont val="ＭＳ Ｐゴシック"/>
        <family val="3"/>
        <charset val="128"/>
      </rPr>
      <t xml:space="preserve">, Kobayashi N., Tokunaga A., </t>
    </r>
    <r>
      <rPr>
        <b/>
        <sz val="11"/>
        <rFont val="ＭＳ Ｐゴシック"/>
        <family val="3"/>
        <charset val="128"/>
      </rPr>
      <t>Saito Masao,</t>
    </r>
    <r>
      <rPr>
        <sz val="11"/>
        <rFont val="ＭＳ Ｐゴシック"/>
        <family val="3"/>
        <charset val="128"/>
      </rPr>
      <t xml:space="preserve"> Tokoku C.</t>
    </r>
    <phoneticPr fontId="5"/>
  </si>
  <si>
    <t>COSMOS-21: Deep Intermediate &amp; Narrow-band Survey of the COSMOS Field</t>
  </si>
  <si>
    <t>S05B-137</t>
    <phoneticPr fontId="5"/>
  </si>
  <si>
    <r>
      <t>2</t>
    </r>
    <r>
      <rPr>
        <sz val="11"/>
        <rFont val="ＭＳ Ｐゴシック"/>
        <family val="3"/>
        <charset val="128"/>
      </rPr>
      <t>488-2495</t>
    </r>
    <phoneticPr fontId="5"/>
  </si>
  <si>
    <r>
      <t>11</t>
    </r>
    <r>
      <rPr>
        <sz val="11"/>
        <rFont val="ＭＳ Ｐゴシック"/>
        <family val="3"/>
        <charset val="128"/>
      </rPr>
      <t>/</t>
    </r>
    <r>
      <rPr>
        <sz val="11"/>
        <rFont val="ＭＳ Ｐゴシック"/>
        <family val="3"/>
        <charset val="128"/>
      </rPr>
      <t>2000</t>
    </r>
    <phoneticPr fontId="5"/>
  </si>
  <si>
    <r>
      <t>Giant Lyman</t>
    </r>
    <r>
      <rPr>
        <sz val="11"/>
        <rFont val="ＭＳ Ｐゴシック"/>
        <family val="3"/>
        <charset val="128"/>
      </rPr>
      <t xml:space="preserve"> alpha </t>
    </r>
    <r>
      <rPr>
        <sz val="11"/>
        <rFont val="ＭＳ Ｐゴシック"/>
        <family val="3"/>
        <charset val="128"/>
      </rPr>
      <t>Blobes and Structure Formation in the Universe</t>
    </r>
    <phoneticPr fontId="5"/>
  </si>
  <si>
    <r>
      <t>L</t>
    </r>
    <r>
      <rPr>
        <sz val="11"/>
        <rFont val="ＭＳ Ｐゴシック"/>
        <family val="3"/>
        <charset val="128"/>
      </rPr>
      <t>9-L13</t>
    </r>
    <phoneticPr fontId="5"/>
  </si>
  <si>
    <r>
      <t>11</t>
    </r>
    <r>
      <rPr>
        <sz val="11"/>
        <rFont val="ＭＳ Ｐゴシック"/>
        <family val="3"/>
        <charset val="128"/>
      </rPr>
      <t>/</t>
    </r>
    <r>
      <rPr>
        <sz val="11"/>
        <rFont val="ＭＳ Ｐゴシック"/>
        <family val="3"/>
        <charset val="128"/>
      </rPr>
      <t>2001</t>
    </r>
    <phoneticPr fontId="5"/>
  </si>
  <si>
    <r>
      <t>1</t>
    </r>
    <r>
      <rPr>
        <sz val="11"/>
        <rFont val="ＭＳ Ｐゴシック"/>
        <family val="3"/>
        <charset val="128"/>
      </rPr>
      <t>089-1091</t>
    </r>
    <phoneticPr fontId="5"/>
  </si>
  <si>
    <t>FOCAS</t>
    <phoneticPr fontId="5"/>
  </si>
  <si>
    <t>Barger, A.J.</t>
    <phoneticPr fontId="5"/>
  </si>
  <si>
    <t>Barger A., Cowie L., Wang W.-H.</t>
    <phoneticPr fontId="5"/>
  </si>
  <si>
    <t>687-708</t>
    <phoneticPr fontId="5"/>
  </si>
  <si>
    <r>
      <t>H</t>
    </r>
    <r>
      <rPr>
        <sz val="11"/>
        <rFont val="ＭＳ Ｐゴシック"/>
        <family val="3"/>
        <charset val="128"/>
      </rPr>
      <t xml:space="preserve">asegara S., Muller T.G., Kawakami K., </t>
    </r>
    <r>
      <rPr>
        <b/>
        <sz val="11"/>
        <rFont val="ＭＳ Ｐゴシック"/>
        <family val="3"/>
        <charset val="128"/>
      </rPr>
      <t>Kasuga T</t>
    </r>
    <r>
      <rPr>
        <sz val="11"/>
        <rFont val="ＭＳ Ｐゴシック"/>
        <family val="3"/>
        <charset val="128"/>
      </rPr>
      <t xml:space="preserve">., Wada T., </t>
    </r>
    <r>
      <rPr>
        <b/>
        <sz val="11"/>
        <rFont val="ＭＳ Ｐゴシック"/>
        <family val="3"/>
        <charset val="128"/>
      </rPr>
      <t>Ita Y., Takato N., Terada H., Fujiyoshi T.</t>
    </r>
    <r>
      <rPr>
        <sz val="11"/>
        <rFont val="ＭＳ Ｐゴシック"/>
        <family val="3"/>
        <charset val="128"/>
      </rPr>
      <t>, Abe M.</t>
    </r>
    <phoneticPr fontId="5"/>
  </si>
  <si>
    <t>2008AN....329.1073I</t>
  </si>
  <si>
    <t>AN</t>
    <phoneticPr fontId="5"/>
  </si>
  <si>
    <t>1073-1075</t>
    <phoneticPr fontId="5"/>
  </si>
  <si>
    <t>Kinematics and chemical abundances of metal-poor stars in the Galactic outer halo</t>
  </si>
  <si>
    <t>12/2008</t>
    <phoneticPr fontId="5"/>
  </si>
  <si>
    <r>
      <t>Cushing M., Marley M., Saumon D.,</t>
    </r>
    <r>
      <rPr>
        <sz val="11"/>
        <rFont val="ＭＳ Ｐゴシック"/>
        <family val="3"/>
        <charset val="128"/>
      </rPr>
      <t xml:space="preserve"> Kelly B., Vacca W., Rayner J., Freedman R., Lodders K., Roelling T.</t>
    </r>
    <phoneticPr fontId="5"/>
  </si>
  <si>
    <t>S08A実施</t>
    <rPh sb="4" eb="6">
      <t>ジッシ</t>
    </rPh>
    <phoneticPr fontId="5"/>
  </si>
  <si>
    <t>2003PASJ, 55, 733</t>
    <phoneticPr fontId="5"/>
  </si>
  <si>
    <t>2002ApJ, 576, L25</t>
    <phoneticPr fontId="5"/>
  </si>
  <si>
    <t>大塚雅昭</t>
    <rPh sb="0" eb="2">
      <t>オオツカ</t>
    </rPh>
    <rPh sb="2" eb="4">
      <t>マサアキ</t>
    </rPh>
    <phoneticPr fontId="5"/>
  </si>
  <si>
    <t>131-138</t>
    <phoneticPr fontId="5"/>
  </si>
  <si>
    <t>Nakajima, T.</t>
    <phoneticPr fontId="5"/>
  </si>
  <si>
    <t>Ohyama, Y.</t>
    <phoneticPr fontId="5"/>
  </si>
  <si>
    <t>FOCAS観測所時間</t>
    <rPh sb="5" eb="7">
      <t>カンソク</t>
    </rPh>
    <rPh sb="7" eb="8">
      <t>ジョ</t>
    </rPh>
    <rPh sb="8" eb="10">
      <t>ジカン</t>
    </rPh>
    <phoneticPr fontId="5"/>
  </si>
  <si>
    <t>Subaru Deep Spectroscopy of a Star-forming Companion Galaxy of BR 1202-0725 at z=4.7</t>
  </si>
  <si>
    <t>Okamoto, Y.</t>
    <phoneticPr fontId="5"/>
  </si>
  <si>
    <t>赤字訂正2010.7.22</t>
    <rPh sb="0" eb="2">
      <t>アカジ</t>
    </rPh>
    <rPh sb="2" eb="4">
      <t>テイセイ</t>
    </rPh>
    <phoneticPr fontId="5"/>
  </si>
  <si>
    <t>チューリンゲン州天文台</t>
    <rPh sb="7" eb="8">
      <t>シュウ</t>
    </rPh>
    <rPh sb="8" eb="11">
      <t>テンモンダイ</t>
    </rPh>
    <phoneticPr fontId="5"/>
  </si>
  <si>
    <t>ゲッチンゲン大</t>
    <rPh sb="6" eb="7">
      <t>ダイ</t>
    </rPh>
    <phoneticPr fontId="5"/>
  </si>
  <si>
    <t>ハイデルベルク大</t>
    <rPh sb="7" eb="8">
      <t>ダイ</t>
    </rPh>
    <phoneticPr fontId="5"/>
  </si>
  <si>
    <r>
      <t>L</t>
    </r>
    <r>
      <rPr>
        <sz val="11"/>
        <rFont val="ＭＳ Ｐゴシック"/>
        <family val="3"/>
        <charset val="128"/>
      </rPr>
      <t>59-L62</t>
    </r>
    <phoneticPr fontId="5"/>
  </si>
  <si>
    <t>2010A&amp;A...509A..83D</t>
  </si>
  <si>
    <t>83-</t>
    <phoneticPr fontId="5"/>
  </si>
  <si>
    <t>Optical and near-IR spectroscopy of candidate red galaxies in two z~2.5 proto-clusters</t>
    <phoneticPr fontId="5"/>
  </si>
  <si>
    <r>
      <t xml:space="preserve">Doherty M., Tanaka M., De Breuck C., Ly C., </t>
    </r>
    <r>
      <rPr>
        <b/>
        <sz val="11"/>
        <rFont val="ＭＳ Ｐゴシック"/>
        <family val="3"/>
        <charset val="128"/>
      </rPr>
      <t>Kodama T</t>
    </r>
    <r>
      <rPr>
        <sz val="11"/>
        <rFont val="ＭＳ Ｐゴシック"/>
        <family val="3"/>
        <charset val="128"/>
      </rPr>
      <t xml:space="preserve">., Kurk J., Seymour N., Vernet J., Stern D., Venemans B., Kajisawa M., </t>
    </r>
    <r>
      <rPr>
        <b/>
        <sz val="11"/>
        <rFont val="ＭＳ Ｐゴシック"/>
        <family val="3"/>
        <charset val="128"/>
      </rPr>
      <t>Tanaka I.</t>
    </r>
    <phoneticPr fontId="5"/>
  </si>
  <si>
    <t>Ichikawa, Takashi</t>
    <phoneticPr fontId="5"/>
  </si>
  <si>
    <t>2010ApJ...709..741I</t>
  </si>
  <si>
    <t>Takeda Y., Tajitsu A.</t>
    <phoneticPr fontId="5"/>
  </si>
  <si>
    <t>High-Dispersion Spectroscopic Study of Solar Twins: HIP 56948, HIP 79672, and HIP 100963</t>
    <phoneticPr fontId="5"/>
  </si>
  <si>
    <t>563-576</t>
    <phoneticPr fontId="5"/>
  </si>
  <si>
    <t>Potassium Abundances in Red Giants of Mildly to Very Metal-Poor Globular Clusters</t>
    <phoneticPr fontId="5"/>
  </si>
  <si>
    <r>
      <t>Takeda Y</t>
    </r>
    <r>
      <rPr>
        <sz val="11"/>
        <color indexed="8"/>
        <rFont val="ＭＳ Ｐゴシック"/>
        <family val="3"/>
        <charset val="128"/>
      </rPr>
      <t xml:space="preserve">., Kaneko H., Matsumoto N., Oshino S., </t>
    </r>
    <r>
      <rPr>
        <b/>
        <sz val="11"/>
        <color indexed="8"/>
        <rFont val="ＭＳ Ｐゴシック"/>
        <family val="3"/>
        <charset val="128"/>
      </rPr>
      <t>Ito Hiroko, Shibuya T.</t>
    </r>
    <phoneticPr fontId="5"/>
  </si>
  <si>
    <t>2009PASJ...61..563T</t>
  </si>
  <si>
    <t>2009PASJ...61..471T</t>
  </si>
  <si>
    <r>
      <t xml:space="preserve">Maeda K., Kawabata K., Li W., Tanaka M., Mazzali P. A., </t>
    </r>
    <r>
      <rPr>
        <b/>
        <sz val="11"/>
        <color indexed="8"/>
        <rFont val="ＭＳ Ｐゴシック"/>
        <family val="3"/>
        <charset val="128"/>
      </rPr>
      <t>Hattori T.</t>
    </r>
    <r>
      <rPr>
        <sz val="11"/>
        <color indexed="8"/>
        <rFont val="ＭＳ Ｐゴシック"/>
        <family val="3"/>
        <charset val="128"/>
      </rPr>
      <t>, Nomoto K., Filippenko A. V.</t>
    </r>
    <phoneticPr fontId="5"/>
  </si>
  <si>
    <r>
      <t xml:space="preserve">Narita N., </t>
    </r>
    <r>
      <rPr>
        <sz val="11"/>
        <rFont val="ＭＳ Ｐゴシック"/>
        <family val="3"/>
        <charset val="128"/>
      </rPr>
      <t xml:space="preserve">Sato B., Hirano T., Winn J., </t>
    </r>
    <r>
      <rPr>
        <b/>
        <sz val="11"/>
        <rFont val="ＭＳ Ｐゴシック"/>
        <family val="3"/>
        <charset val="128"/>
      </rPr>
      <t>Aoki W., Tamura M.</t>
    </r>
    <phoneticPr fontId="5"/>
  </si>
  <si>
    <r>
      <t>P</t>
    </r>
    <r>
      <rPr>
        <sz val="11"/>
        <rFont val="ＭＳ Ｐゴシック"/>
        <family val="3"/>
        <charset val="128"/>
      </rPr>
      <t>ASJ</t>
    </r>
    <phoneticPr fontId="5"/>
  </si>
  <si>
    <r>
      <t>6</t>
    </r>
    <r>
      <rPr>
        <sz val="11"/>
        <rFont val="ＭＳ Ｐゴシック"/>
        <family val="3"/>
        <charset val="128"/>
      </rPr>
      <t>53-660</t>
    </r>
    <phoneticPr fontId="5"/>
  </si>
  <si>
    <r>
      <t>0</t>
    </r>
    <r>
      <rPr>
        <sz val="11"/>
        <rFont val="ＭＳ Ｐゴシック"/>
        <family val="3"/>
        <charset val="128"/>
      </rPr>
      <t>6/2010</t>
    </r>
    <phoneticPr fontId="5"/>
  </si>
  <si>
    <t>Spin-Orbit Alignment of the TrES-4 Transiting Planetary System and Possible Additional Radial-Velocity Variation</t>
    <phoneticPr fontId="5"/>
  </si>
  <si>
    <t>Narita, Norio</t>
    <phoneticPr fontId="5"/>
  </si>
  <si>
    <t>HiCIAO+AO188</t>
    <phoneticPr fontId="5"/>
  </si>
  <si>
    <r>
      <t>7</t>
    </r>
    <r>
      <rPr>
        <sz val="11"/>
        <rFont val="ＭＳ Ｐゴシック"/>
        <family val="3"/>
        <charset val="128"/>
      </rPr>
      <t>79-786</t>
    </r>
    <phoneticPr fontId="5"/>
  </si>
  <si>
    <t>Search for Outer Massive Bodies around Transiting Planetary Systems: Candidates of Faint Stellar Companions around HAT-P-7</t>
    <phoneticPr fontId="5"/>
  </si>
  <si>
    <t>Okabe, N.</t>
    <phoneticPr fontId="5"/>
  </si>
  <si>
    <r>
      <t>O</t>
    </r>
    <r>
      <rPr>
        <sz val="11"/>
        <rFont val="ＭＳ Ｐゴシック"/>
        <family val="3"/>
        <charset val="128"/>
      </rPr>
      <t>kabe N., Takada M., Umetsu K., Futamase T., Smith G.</t>
    </r>
    <phoneticPr fontId="5"/>
  </si>
  <si>
    <r>
      <t>8</t>
    </r>
    <r>
      <rPr>
        <sz val="11"/>
        <rFont val="ＭＳ Ｐゴシック"/>
        <family val="3"/>
        <charset val="128"/>
      </rPr>
      <t>11-870</t>
    </r>
    <phoneticPr fontId="5"/>
  </si>
  <si>
    <t>LoCuSS: Subaru Weak Lensing Study of 30 Galaxy Clusters</t>
    <phoneticPr fontId="5"/>
  </si>
  <si>
    <t>2010.6.30 PASJより　ADSは未</t>
    <rPh sb="21" eb="22">
      <t>マ</t>
    </rPh>
    <phoneticPr fontId="5"/>
  </si>
  <si>
    <r>
      <t xml:space="preserve">Ohta Kouji , Matsumoto T., Maihara T., Iwamuro F., Terada H., Goto M., Motohara K., Taguchi T., Hata R., </t>
    </r>
    <r>
      <rPr>
        <b/>
        <sz val="11"/>
        <rFont val="ＭＳ Ｐゴシック"/>
        <family val="3"/>
        <charset val="128"/>
      </rPr>
      <t>Yoshida M., Iye M., Simpson C., Takata T.</t>
    </r>
    <phoneticPr fontId="5"/>
  </si>
  <si>
    <t>Zucker, D.B.</t>
    <phoneticPr fontId="5"/>
  </si>
  <si>
    <t>所属機関種別観測者数及び採択研究者数（採択課題のPI・CoI全員をカウント）</t>
    <rPh sb="0" eb="2">
      <t>ショゾク</t>
    </rPh>
    <rPh sb="2" eb="4">
      <t>キカン</t>
    </rPh>
    <rPh sb="4" eb="6">
      <t>シュベツ</t>
    </rPh>
    <rPh sb="6" eb="8">
      <t>カンソク</t>
    </rPh>
    <rPh sb="8" eb="9">
      <t>シャ</t>
    </rPh>
    <rPh sb="9" eb="10">
      <t>スウ</t>
    </rPh>
    <rPh sb="10" eb="11">
      <t>オヨ</t>
    </rPh>
    <rPh sb="12" eb="14">
      <t>サイタク</t>
    </rPh>
    <rPh sb="14" eb="17">
      <t>ケンキュウシャ</t>
    </rPh>
    <rPh sb="17" eb="18">
      <t>スウ</t>
    </rPh>
    <rPh sb="19" eb="21">
      <t>サイタク</t>
    </rPh>
    <rPh sb="21" eb="23">
      <t>カダイ</t>
    </rPh>
    <rPh sb="30" eb="32">
      <t>ゼンイン</t>
    </rPh>
    <phoneticPr fontId="5"/>
  </si>
  <si>
    <t>サービス観測</t>
    <rPh sb="4" eb="6">
      <t>カンソク</t>
    </rPh>
    <phoneticPr fontId="5"/>
  </si>
  <si>
    <t>Barbary, K.</t>
    <phoneticPr fontId="5"/>
  </si>
  <si>
    <t xml:space="preserve">Yoshida, F. </t>
  </si>
  <si>
    <t>First Subaru Observations of Sub-km Main Belt Asteroids</t>
  </si>
  <si>
    <r>
      <t xml:space="preserve">Shimasaku K., Hayashino T., Matsuda Y., </t>
    </r>
    <r>
      <rPr>
        <sz val="11"/>
        <rFont val="ＭＳ Ｐゴシック"/>
        <family val="3"/>
        <charset val="128"/>
      </rPr>
      <t>Ouchi M., Ohta K., Okamura S., Tamura H.</t>
    </r>
    <r>
      <rPr>
        <sz val="11"/>
        <rFont val="ＭＳ Ｐゴシック"/>
        <family val="3"/>
        <charset val="128"/>
      </rPr>
      <t xml:space="preserve">, </t>
    </r>
    <r>
      <rPr>
        <b/>
        <sz val="11"/>
        <rFont val="ＭＳ Ｐゴシック"/>
        <family val="3"/>
        <charset val="128"/>
      </rPr>
      <t>Yamada T.</t>
    </r>
    <r>
      <rPr>
        <sz val="11"/>
        <rFont val="ＭＳ Ｐゴシック"/>
        <family val="3"/>
        <charset val="128"/>
      </rPr>
      <t>, Yamauchi R.</t>
    </r>
    <phoneticPr fontId="5"/>
  </si>
  <si>
    <r>
      <t>Yamada T., Kodama T</t>
    </r>
    <r>
      <rPr>
        <sz val="11"/>
        <rFont val="ＭＳ Ｐゴシック"/>
        <family val="3"/>
        <charset val="128"/>
      </rPr>
      <t>.,</t>
    </r>
    <r>
      <rPr>
        <b/>
        <sz val="11"/>
        <rFont val="ＭＳ Ｐゴシック"/>
        <family val="3"/>
        <charset val="128"/>
      </rPr>
      <t xml:space="preserve"> Akiyama M., Furusawa H., Iwata I., Kajisawa M., Iye M.</t>
    </r>
    <r>
      <rPr>
        <sz val="11"/>
        <rFont val="ＭＳ Ｐゴシック"/>
        <family val="3"/>
        <charset val="128"/>
      </rPr>
      <t xml:space="preserve">, Ouchi M., </t>
    </r>
    <r>
      <rPr>
        <b/>
        <sz val="11"/>
        <rFont val="ＭＳ Ｐゴシック"/>
        <family val="3"/>
        <charset val="128"/>
      </rPr>
      <t>Sekiguchi K</t>
    </r>
    <r>
      <rPr>
        <sz val="11"/>
        <rFont val="ＭＳ Ｐゴシック"/>
        <family val="3"/>
        <charset val="128"/>
      </rPr>
      <t xml:space="preserve">., </t>
    </r>
    <r>
      <rPr>
        <sz val="11"/>
        <rFont val="ＭＳ Ｐゴシック"/>
        <family val="3"/>
        <charset val="128"/>
      </rPr>
      <t>Shimasaku K., Simpson Chris</t>
    </r>
    <r>
      <rPr>
        <sz val="11"/>
        <rFont val="ＭＳ Ｐゴシック"/>
        <family val="3"/>
        <charset val="128"/>
      </rPr>
      <t xml:space="preserve">, </t>
    </r>
    <r>
      <rPr>
        <b/>
        <sz val="11"/>
        <rFont val="ＭＳ Ｐゴシック"/>
        <family val="3"/>
        <charset val="128"/>
      </rPr>
      <t>Tanaka I., Yoshida M.</t>
    </r>
    <phoneticPr fontId="5"/>
  </si>
  <si>
    <t>Detection of the Polarized Broad Emission Line in the Seyfert 2 Galaxy Markarian 573</t>
  </si>
  <si>
    <t xml:space="preserve">Deep-Imaging Observations of a Candidate of an Absorbed QSO at z=0.653,  AX J131831+3341, </t>
  </si>
  <si>
    <r>
      <t xml:space="preserve">Goto M., Henning Th., Kouchi A., </t>
    </r>
    <r>
      <rPr>
        <b/>
        <sz val="11"/>
        <color indexed="8"/>
        <rFont val="ＭＳ Ｐゴシック"/>
        <family val="3"/>
        <charset val="128"/>
      </rPr>
      <t>Takami H., Hayano Y., Usuda T., Takato N., Terada H., Oya S.</t>
    </r>
    <r>
      <rPr>
        <sz val="11"/>
        <color indexed="8"/>
        <rFont val="ＭＳ Ｐゴシック"/>
        <family val="3"/>
        <charset val="128"/>
      </rPr>
      <t>, Jäger C., Andersen A. C.</t>
    </r>
    <phoneticPr fontId="5"/>
  </si>
  <si>
    <t>Hayashi Masahiko, Pyo T.-S.</t>
    <phoneticPr fontId="5"/>
  </si>
  <si>
    <t>2009ApJ...694..582H</t>
  </si>
  <si>
    <r>
      <t xml:space="preserve">Hayashi Masao, Motohara K., Shimasaku K., Onodera M., Uchimoto Y., </t>
    </r>
    <r>
      <rPr>
        <b/>
        <sz val="11"/>
        <color indexed="8"/>
        <rFont val="ＭＳ Ｐゴシック"/>
        <family val="3"/>
        <charset val="128"/>
      </rPr>
      <t>Kashikawa N.</t>
    </r>
    <r>
      <rPr>
        <sz val="11"/>
        <color indexed="8"/>
        <rFont val="ＭＳ Ｐゴシック"/>
        <family val="3"/>
        <charset val="128"/>
      </rPr>
      <t>,  Yoshida Makiko, Okamura S., Ly Chun, Malkan Matthew</t>
    </r>
    <phoneticPr fontId="5"/>
  </si>
  <si>
    <t>UKIRT日本時間も</t>
    <rPh sb="5" eb="7">
      <t>ニホン</t>
    </rPh>
    <rPh sb="7" eb="9">
      <t>ジカン</t>
    </rPh>
    <phoneticPr fontId="5"/>
  </si>
  <si>
    <t>2009ApJ...691..140H</t>
  </si>
  <si>
    <t>140-151</t>
    <phoneticPr fontId="5"/>
  </si>
  <si>
    <t>Star Formation Rates and Metallicities of K-Selected Star-Forming Galaxies at z ~ 2</t>
  </si>
  <si>
    <t>582-592</t>
    <phoneticPr fontId="5"/>
  </si>
  <si>
    <t>Honda, M.</t>
    <phoneticPr fontId="5"/>
  </si>
  <si>
    <r>
      <t xml:space="preserve">Kostiuk T., Livengood T.A., Hewagama T., </t>
    </r>
    <r>
      <rPr>
        <sz val="11"/>
        <rFont val="ＭＳ Ｐゴシック"/>
        <family val="3"/>
        <charset val="128"/>
      </rPr>
      <t>Sonnabend G., Fast K.E.</t>
    </r>
    <r>
      <rPr>
        <sz val="11"/>
        <rFont val="ＭＳ Ｐゴシック"/>
        <family val="3"/>
        <charset val="128"/>
      </rPr>
      <t xml:space="preserve">, </t>
    </r>
    <r>
      <rPr>
        <b/>
        <sz val="11"/>
        <rFont val="ＭＳ Ｐゴシック"/>
        <family val="3"/>
        <charset val="128"/>
      </rPr>
      <t>Murakawa K.</t>
    </r>
    <r>
      <rPr>
        <sz val="11"/>
        <rFont val="ＭＳ Ｐゴシック"/>
        <family val="3"/>
        <charset val="128"/>
      </rPr>
      <t xml:space="preserve">, </t>
    </r>
    <r>
      <rPr>
        <sz val="11"/>
        <rFont val="ＭＳ Ｐゴシック"/>
        <family val="3"/>
        <charset val="128"/>
      </rPr>
      <t>Tokunaga A., Annen J., Buhl D., Schmulling F.</t>
    </r>
    <phoneticPr fontId="5"/>
  </si>
  <si>
    <t>Beryllium in the Ultra-Lithium-deficient, Metal-Poor Halo Dwarf G186-26</t>
  </si>
  <si>
    <r>
      <t>L</t>
    </r>
    <r>
      <rPr>
        <sz val="11"/>
        <rFont val="ＭＳ Ｐゴシック"/>
        <family val="3"/>
        <charset val="128"/>
      </rPr>
      <t>9-L12</t>
    </r>
    <phoneticPr fontId="5"/>
  </si>
  <si>
    <r>
      <t>Detection</t>
    </r>
    <r>
      <rPr>
        <sz val="11"/>
        <rFont val="ＭＳ Ｐゴシック"/>
        <family val="3"/>
        <charset val="128"/>
      </rPr>
      <t xml:space="preserve"> of Crystalline Silicates around the T Tauri Star Hen 3-600A</t>
    </r>
    <phoneticPr fontId="5"/>
  </si>
  <si>
    <t>Imanishi, M.</t>
    <phoneticPr fontId="5"/>
  </si>
  <si>
    <t>IRCS共同利用</t>
    <phoneticPr fontId="5"/>
  </si>
  <si>
    <t>掲載誌</t>
    <rPh sb="0" eb="2">
      <t>ケイサイ</t>
    </rPh>
    <rPh sb="2" eb="3">
      <t>シ</t>
    </rPh>
    <phoneticPr fontId="5"/>
  </si>
  <si>
    <t>著者</t>
    <rPh sb="0" eb="2">
      <t>チョシャ</t>
    </rPh>
    <phoneticPr fontId="5"/>
  </si>
  <si>
    <t>ApJ</t>
    <phoneticPr fontId="5"/>
  </si>
  <si>
    <t>The Asymmetric Thermal Emission of the Protoplanetary Disk Surrounding HD 142527 Seen by Subaru/COMICS</t>
  </si>
  <si>
    <t>2006ApJ...644..907G</t>
  </si>
  <si>
    <t>Discovery of a new high-redshift QSO at z = 5.96 with the Subaru Telescope</t>
  </si>
  <si>
    <t>2006MNRAS.369.1929H</t>
  </si>
  <si>
    <t>Masses of high-z galaxy hosting haloes from angular clustering and their evolution in the cold dark matter model</t>
  </si>
  <si>
    <r>
      <t>L</t>
    </r>
    <r>
      <rPr>
        <sz val="11"/>
        <rFont val="ＭＳ Ｐゴシック"/>
        <family val="3"/>
        <charset val="128"/>
      </rPr>
      <t>83-L86</t>
    </r>
    <phoneticPr fontId="5"/>
  </si>
  <si>
    <r>
      <t>09</t>
    </r>
    <r>
      <rPr>
        <sz val="11"/>
        <rFont val="ＭＳ Ｐゴシック"/>
        <family val="3"/>
        <charset val="128"/>
      </rPr>
      <t>/</t>
    </r>
    <r>
      <rPr>
        <sz val="11"/>
        <rFont val="ＭＳ Ｐゴシック"/>
        <family val="3"/>
        <charset val="128"/>
      </rPr>
      <t>2001</t>
    </r>
    <phoneticPr fontId="5"/>
  </si>
  <si>
    <t>A Disk Galaxy of Old Stars at z~2.5</t>
    <phoneticPr fontId="5"/>
  </si>
  <si>
    <r>
      <t>Nagao T.,Kashikawa N</t>
    </r>
    <r>
      <rPr>
        <sz val="11"/>
        <rFont val="ＭＳ Ｐゴシック"/>
        <family val="3"/>
        <charset val="128"/>
      </rPr>
      <t xml:space="preserve">., Malkan M.A., </t>
    </r>
    <r>
      <rPr>
        <sz val="11"/>
        <rFont val="ＭＳ Ｐゴシック"/>
        <family val="3"/>
        <charset val="128"/>
      </rPr>
      <t>Murayama T., Taniguchi Y., Shimasaku K., Motohara K., Ajiki M., Shioya Y., Ohta K., Okamura S.</t>
    </r>
    <r>
      <rPr>
        <sz val="11"/>
        <rFont val="ＭＳ Ｐゴシック"/>
        <family val="3"/>
        <charset val="128"/>
      </rPr>
      <t xml:space="preserve">, </t>
    </r>
    <r>
      <rPr>
        <b/>
        <sz val="11"/>
        <rFont val="ＭＳ Ｐゴシック"/>
        <family val="3"/>
        <charset val="128"/>
      </rPr>
      <t>Iye M.</t>
    </r>
    <phoneticPr fontId="5"/>
  </si>
  <si>
    <t>Chemical Abundances in the Secondary Star of the Black Hole Binary V4641 Sagittarii (SAX J1819.3−2525)</t>
    <phoneticPr fontId="5"/>
  </si>
  <si>
    <r>
      <t xml:space="preserve">Taniguchi Y., </t>
    </r>
    <r>
      <rPr>
        <b/>
        <sz val="11"/>
        <rFont val="ＭＳ Ｐゴシック"/>
        <family val="3"/>
        <charset val="128"/>
      </rPr>
      <t>Ohyama Y., Murayama T., Yoshida M., Kashikawa N., Iye M., Aoki K., Sasaki T., Kosugi G., Takata T., Saito Y., Kawabata K., Sekiguchi K., Okita K., Shimizu Y., Inata M.</t>
    </r>
    <r>
      <rPr>
        <sz val="11"/>
        <rFont val="ＭＳ Ｐゴシック"/>
        <family val="3"/>
        <charset val="128"/>
      </rPr>
      <t>, Ebizuka N., Ozawa Tomohiko, Yadomaru Yasushi, Taguchi Hiroko, Shioya Y., Nishiura S., Sudo H., Nagao T., Noda Saeko, Koyama Yohei, Kakazu Yuko, Ajiki M., Fujita Shinobu., Kobayashi Rie</t>
    </r>
    <phoneticPr fontId="5"/>
  </si>
  <si>
    <r>
      <t>Totani T.</t>
    </r>
    <r>
      <rPr>
        <sz val="11"/>
        <rFont val="ＭＳ Ｐゴシック"/>
        <family val="3"/>
        <charset val="128"/>
      </rPr>
      <t>, Yoshii Y., Iwamuro F., Maihara T., Motohara K.</t>
    </r>
    <phoneticPr fontId="5"/>
  </si>
  <si>
    <t>Ma Cheng-Jiun, Ebeling Harald, Donovan David, Barrett Elizabeth</t>
  </si>
  <si>
    <t>Narbutis, D.</t>
    <phoneticPr fontId="5"/>
  </si>
  <si>
    <t>2008ApJS..177..174N</t>
  </si>
  <si>
    <t>ApJS</t>
    <phoneticPr fontId="5"/>
  </si>
  <si>
    <t>907-913</t>
    <phoneticPr fontId="5"/>
  </si>
  <si>
    <t>299-305</t>
    <phoneticPr fontId="5"/>
  </si>
  <si>
    <t>Massey, R.</t>
    <phoneticPr fontId="5"/>
  </si>
  <si>
    <r>
      <t xml:space="preserve">Tanaka M., Yamanaka M., Maeda K., Kawabata K., </t>
    </r>
    <r>
      <rPr>
        <b/>
        <sz val="11"/>
        <color indexed="8"/>
        <rFont val="ＭＳ Ｐゴシック"/>
        <family val="3"/>
        <charset val="128"/>
      </rPr>
      <t>Hattori T.</t>
    </r>
    <r>
      <rPr>
        <sz val="11"/>
        <color indexed="8"/>
        <rFont val="ＭＳ Ｐゴシック"/>
        <family val="3"/>
        <charset val="128"/>
      </rPr>
      <t>, Minezaki T., Valenti S., Valle Massimo D., Sahu D. K., Anupama G. C., Tominaga N., Nomoto K., Mazzali P., Pian E.</t>
    </r>
    <phoneticPr fontId="5"/>
  </si>
  <si>
    <t>1680-1685</t>
    <phoneticPr fontId="5"/>
  </si>
  <si>
    <t>08/2009</t>
    <phoneticPr fontId="5"/>
  </si>
  <si>
    <t>Scholz, Alexander</t>
    <phoneticPr fontId="5"/>
  </si>
  <si>
    <t>MOIRCS</t>
    <phoneticPr fontId="5"/>
  </si>
  <si>
    <t>2009ApJ...702..805S</t>
  </si>
  <si>
    <t>805-822</t>
    <phoneticPr fontId="5"/>
  </si>
  <si>
    <t>Vansevicius V., Kodaira K., Narbutis D., Stonkute R., Bridzius A., Deveikis V., Semionov D.</t>
    <phoneticPr fontId="5"/>
  </si>
  <si>
    <t>2009ApJ...703.1872V</t>
  </si>
  <si>
    <t>1872-1883</t>
    <phoneticPr fontId="5"/>
  </si>
  <si>
    <r>
      <t xml:space="preserve">Scholz, A., Geers V., Jayawardhana, R., Fissel L., Lee Eve, Lafreniere D., </t>
    </r>
    <r>
      <rPr>
        <b/>
        <sz val="11"/>
        <color indexed="8"/>
        <rFont val="ＭＳ Ｐゴシック"/>
        <family val="3"/>
        <charset val="128"/>
      </rPr>
      <t>Tamura M.</t>
    </r>
    <phoneticPr fontId="5"/>
  </si>
  <si>
    <r>
      <t xml:space="preserve">Maihara T., Iwamuro F., Tanabe Hirohisa., Taguchi T., Hata R., </t>
    </r>
    <r>
      <rPr>
        <b/>
        <sz val="11"/>
        <rFont val="ＭＳ Ｐゴシック"/>
        <family val="3"/>
        <charset val="128"/>
      </rPr>
      <t>Oya S., Kashikawa N., Iye M., Miyazaki S., Karoji H., Yoshida M., Totani T.</t>
    </r>
    <r>
      <rPr>
        <sz val="11"/>
        <rFont val="ＭＳ Ｐゴシック"/>
        <family val="3"/>
        <charset val="128"/>
      </rPr>
      <t xml:space="preserve">, Yoshii Y., Okamura S., Shimasaku K., Saito Y., </t>
    </r>
    <r>
      <rPr>
        <b/>
        <sz val="11"/>
        <rFont val="ＭＳ Ｐゴシック"/>
        <family val="3"/>
        <charset val="128"/>
      </rPr>
      <t>Ando H., Goto M., Hayashi M., Kaifu N., Kobayashi N., Kosugi G., Motohara K., Nishimura T., Noumaru J., Ogasawara R., Sasaki T., Sekiguchi K., Takata T., Terada H., Yamashita T., Usuda T.</t>
    </r>
    <r>
      <rPr>
        <sz val="11"/>
        <rFont val="ＭＳ Ｐゴシック"/>
        <family val="3"/>
        <charset val="128"/>
      </rPr>
      <t>, Tokunaga A.T.</t>
    </r>
    <phoneticPr fontId="5"/>
  </si>
  <si>
    <t>アメリカ物理学研究所</t>
    <rPh sb="4" eb="7">
      <t>ブツリガク</t>
    </rPh>
    <rPh sb="7" eb="10">
      <t>ケンキュウジョ</t>
    </rPh>
    <phoneticPr fontId="5"/>
  </si>
  <si>
    <t>海軍研究所</t>
    <rPh sb="0" eb="2">
      <t>カイグン</t>
    </rPh>
    <rPh sb="2" eb="4">
      <t>ケンキュウ</t>
    </rPh>
    <rPh sb="4" eb="5">
      <t>ショ</t>
    </rPh>
    <phoneticPr fontId="5"/>
  </si>
  <si>
    <r>
      <t xml:space="preserve">Iwamuro F., Kimura M., Eto S., </t>
    </r>
    <r>
      <rPr>
        <sz val="11"/>
        <rFont val="ＭＳ Ｐゴシック"/>
        <family val="3"/>
        <charset val="128"/>
      </rPr>
      <t>Maihara T., Motohara K., Yoshii Y., Doi M.</t>
    </r>
    <phoneticPr fontId="5"/>
  </si>
  <si>
    <t>TAC2</t>
    <phoneticPr fontId="5"/>
  </si>
  <si>
    <t>2001.8～</t>
    <phoneticPr fontId="5"/>
  </si>
  <si>
    <t>S02A～</t>
    <phoneticPr fontId="5"/>
  </si>
  <si>
    <t>TAC3</t>
    <phoneticPr fontId="5"/>
  </si>
  <si>
    <t>2003.8～</t>
    <phoneticPr fontId="5"/>
  </si>
  <si>
    <t>S04A～</t>
    <phoneticPr fontId="5"/>
  </si>
  <si>
    <t>TAC4</t>
    <phoneticPr fontId="5"/>
  </si>
  <si>
    <t>2005.8～</t>
    <phoneticPr fontId="5"/>
  </si>
  <si>
    <t>S06A～</t>
    <phoneticPr fontId="5"/>
  </si>
  <si>
    <t>TAC5</t>
    <phoneticPr fontId="5"/>
  </si>
  <si>
    <t>2007.8～</t>
    <phoneticPr fontId="5"/>
  </si>
  <si>
    <t>S08A～</t>
    <phoneticPr fontId="5"/>
  </si>
  <si>
    <t>*身分は最初の就任時</t>
    <rPh sb="1" eb="3">
      <t>ミブン</t>
    </rPh>
    <rPh sb="4" eb="6">
      <t>サイショ</t>
    </rPh>
    <rPh sb="7" eb="9">
      <t>シュウニン</t>
    </rPh>
    <rPh sb="9" eb="10">
      <t>ジ</t>
    </rPh>
    <phoneticPr fontId="5"/>
  </si>
  <si>
    <t>Name</t>
    <phoneticPr fontId="5"/>
  </si>
  <si>
    <t>所属</t>
    <rPh sb="0" eb="2">
      <t>ショゾク</t>
    </rPh>
    <phoneticPr fontId="5"/>
  </si>
  <si>
    <t>身分</t>
    <rPh sb="0" eb="2">
      <t>ミブン</t>
    </rPh>
    <phoneticPr fontId="5"/>
  </si>
  <si>
    <t>TAC1</t>
    <phoneticPr fontId="5"/>
  </si>
  <si>
    <t>TAC2</t>
    <phoneticPr fontId="5"/>
  </si>
  <si>
    <t>担当分野</t>
    <rPh sb="0" eb="2">
      <t>タントウ</t>
    </rPh>
    <rPh sb="2" eb="4">
      <t>ブンヤ</t>
    </rPh>
    <phoneticPr fontId="5"/>
  </si>
  <si>
    <t>備考</t>
    <rPh sb="0" eb="2">
      <t>ビコウ</t>
    </rPh>
    <phoneticPr fontId="5"/>
  </si>
  <si>
    <t>Arimoto Nobuo</t>
    <phoneticPr fontId="5"/>
  </si>
  <si>
    <t>有本信雄</t>
    <rPh sb="0" eb="2">
      <t>アリモト</t>
    </rPh>
    <rPh sb="2" eb="4">
      <t>ノブオ</t>
    </rPh>
    <phoneticPr fontId="5"/>
  </si>
  <si>
    <t>助教授</t>
    <rPh sb="0" eb="3">
      <t>ジョキョウジュ</t>
    </rPh>
    <phoneticPr fontId="5"/>
  </si>
  <si>
    <t>○</t>
    <phoneticPr fontId="5"/>
  </si>
  <si>
    <t>○</t>
    <phoneticPr fontId="5"/>
  </si>
  <si>
    <t>General</t>
    <phoneticPr fontId="5"/>
  </si>
  <si>
    <t>Chiba Masahi</t>
    <phoneticPr fontId="5"/>
  </si>
  <si>
    <t>千葉柾司</t>
    <rPh sb="0" eb="2">
      <t>チバ</t>
    </rPh>
    <rPh sb="2" eb="3">
      <t>マサ</t>
    </rPh>
    <rPh sb="3" eb="4">
      <t>ツカサ</t>
    </rPh>
    <phoneticPr fontId="5"/>
  </si>
  <si>
    <t>教授</t>
    <rPh sb="0" eb="2">
      <t>キョウジュ</t>
    </rPh>
    <phoneticPr fontId="5"/>
  </si>
  <si>
    <t>○</t>
    <phoneticPr fontId="5"/>
  </si>
  <si>
    <t>General</t>
    <phoneticPr fontId="5"/>
  </si>
  <si>
    <t>TAC3委員長</t>
    <rPh sb="4" eb="7">
      <t>イインチョウ</t>
    </rPh>
    <phoneticPr fontId="5"/>
  </si>
  <si>
    <t>Doi Mamoru</t>
    <phoneticPr fontId="5"/>
  </si>
  <si>
    <t>○</t>
    <phoneticPr fontId="5"/>
  </si>
  <si>
    <t>Hasegawa Tetsuo</t>
    <phoneticPr fontId="5"/>
  </si>
  <si>
    <t>長谷川哲夫</t>
    <rPh sb="0" eb="3">
      <t>ハセガワ</t>
    </rPh>
    <rPh sb="3" eb="5">
      <t>テツオ</t>
    </rPh>
    <phoneticPr fontId="5"/>
  </si>
  <si>
    <t>○</t>
    <phoneticPr fontId="5"/>
  </si>
  <si>
    <t>General</t>
    <phoneticPr fontId="5"/>
  </si>
  <si>
    <t>Hayashi Masahiko</t>
    <phoneticPr fontId="5"/>
  </si>
  <si>
    <t>林正彦</t>
    <rPh sb="0" eb="1">
      <t>ハヤシ</t>
    </rPh>
    <rPh sb="1" eb="3">
      <t>マサヒコ</t>
    </rPh>
    <phoneticPr fontId="5"/>
  </si>
  <si>
    <t>HD209621: abundances of neutron-capture elements</t>
  </si>
  <si>
    <r>
      <t xml:space="preserve">Hayashi Masao, </t>
    </r>
    <r>
      <rPr>
        <b/>
        <sz val="11"/>
        <rFont val="ＭＳ Ｐゴシック"/>
        <family val="3"/>
        <charset val="128"/>
      </rPr>
      <t>Kodama T.,</t>
    </r>
    <r>
      <rPr>
        <sz val="11"/>
        <rFont val="ＭＳ Ｐゴシック"/>
        <family val="3"/>
        <charset val="128"/>
      </rPr>
      <t xml:space="preserve"> Koyama Y.,</t>
    </r>
    <r>
      <rPr>
        <b/>
        <sz val="11"/>
        <rFont val="ＭＳ Ｐゴシック"/>
        <family val="3"/>
        <charset val="128"/>
      </rPr>
      <t xml:space="preserve"> Tanaka I.,</t>
    </r>
    <r>
      <rPr>
        <sz val="11"/>
        <rFont val="ＭＳ Ｐゴシック"/>
        <family val="3"/>
        <charset val="128"/>
      </rPr>
      <t xml:space="preserve"> Shimasaku K., Okamura S.</t>
    </r>
    <phoneticPr fontId="5"/>
  </si>
  <si>
    <t>S-Cam, MOIRCS</t>
    <phoneticPr fontId="5"/>
  </si>
  <si>
    <t>2010MNRAS.402.1980H</t>
  </si>
  <si>
    <t>03/2010</t>
    <phoneticPr fontId="5"/>
  </si>
  <si>
    <t>1980-1990</t>
    <phoneticPr fontId="5"/>
  </si>
  <si>
    <t>S10B</t>
    <phoneticPr fontId="5"/>
  </si>
  <si>
    <r>
      <t>7</t>
    </r>
    <r>
      <rPr>
        <sz val="11"/>
        <rFont val="ＭＳ Ｐゴシック"/>
        <family val="3"/>
        <charset val="128"/>
      </rPr>
      <t>01-715</t>
    </r>
    <phoneticPr fontId="5"/>
  </si>
  <si>
    <r>
      <t>7</t>
    </r>
    <r>
      <rPr>
        <sz val="11"/>
        <rFont val="ＭＳ Ｐゴシック"/>
        <family val="3"/>
        <charset val="128"/>
      </rPr>
      <t>33-738</t>
    </r>
    <phoneticPr fontId="5"/>
  </si>
  <si>
    <t>Diffraction-Limited 3 μm Spectroscopy of IRAS 04296+3429 and IRAS 05341+0852: Spatial Extent of Hydrocarbon Dust Emission and Dust Evolutionary Sequence</t>
  </si>
  <si>
    <t>Where are z = 4 Lyman Break Galaxies? Results from conditional luminosity function models of luminosity-dependent clustering</t>
    <phoneticPr fontId="5"/>
  </si>
  <si>
    <t>de Blok, W.J.G.</t>
    <phoneticPr fontId="5"/>
  </si>
  <si>
    <t>103-160</t>
    <phoneticPr fontId="5"/>
  </si>
  <si>
    <t>Fujiwara, H.</t>
    <phoneticPr fontId="5"/>
  </si>
  <si>
    <t>CIAO,AO</t>
    <phoneticPr fontId="5"/>
  </si>
  <si>
    <t>Geballe, T.R.</t>
    <phoneticPr fontId="5"/>
  </si>
  <si>
    <t>343-356</t>
    <phoneticPr fontId="5"/>
  </si>
  <si>
    <t>769-771</t>
    <phoneticPr fontId="5"/>
  </si>
  <si>
    <t>MAMBO 1.2 mm Observations of BzK-selected Star-forming Galaxies at z ~ 2</t>
  </si>
  <si>
    <t>The Stellar Population and Interstellar Medium in NGC 6822</t>
  </si>
  <si>
    <t>Near-Infrared Images of Protoplanetary Disk Surrounding HD 142527</t>
  </si>
  <si>
    <r>
      <t>Hamana T</t>
    </r>
    <r>
      <rPr>
        <sz val="11"/>
        <rFont val="ＭＳ Ｐゴシック"/>
        <family val="3"/>
        <charset val="128"/>
      </rPr>
      <t xml:space="preserve">., Ouchi M., Shimasaku K., </t>
    </r>
    <r>
      <rPr>
        <sz val="11"/>
        <rFont val="ＭＳ Ｐゴシック"/>
        <family val="3"/>
        <charset val="128"/>
      </rPr>
      <t>Kayo Issha, Suto Yasushi</t>
    </r>
    <phoneticPr fontId="5"/>
  </si>
  <si>
    <r>
      <t>Komiyama Y.,</t>
    </r>
    <r>
      <rPr>
        <sz val="11"/>
        <color indexed="8"/>
        <rFont val="ＭＳ Ｐゴシック"/>
        <family val="3"/>
        <charset val="128"/>
      </rPr>
      <t>Doi M.</t>
    </r>
    <r>
      <rPr>
        <b/>
        <sz val="11"/>
        <color indexed="8"/>
        <rFont val="ＭＳ Ｐゴシック"/>
        <family val="3"/>
        <charset val="128"/>
      </rPr>
      <t xml:space="preserve">, Furusawa H., </t>
    </r>
    <r>
      <rPr>
        <sz val="11"/>
        <color indexed="8"/>
        <rFont val="ＭＳ Ｐゴシック"/>
        <family val="3"/>
        <charset val="128"/>
      </rPr>
      <t>Hamabe M., Imi Katsumi, Kimura M.,</t>
    </r>
    <r>
      <rPr>
        <b/>
        <sz val="11"/>
        <color indexed="8"/>
        <rFont val="ＭＳ Ｐゴシック"/>
        <family val="3"/>
        <charset val="128"/>
      </rPr>
      <t xml:space="preserve"> Miyazaki S., Nakata F., Okada N., </t>
    </r>
    <r>
      <rPr>
        <sz val="11"/>
        <color indexed="8"/>
        <rFont val="ＭＳ Ｐゴシック"/>
        <family val="3"/>
        <charset val="128"/>
      </rPr>
      <t xml:space="preserve">Okamura S., Ouchi M., Sekiguchi M., Shimasaku K., </t>
    </r>
    <r>
      <rPr>
        <b/>
        <sz val="11"/>
        <color indexed="8"/>
        <rFont val="ＭＳ Ｐゴシック"/>
        <family val="3"/>
        <charset val="128"/>
      </rPr>
      <t>Yagi M., Yasuda N.</t>
    </r>
    <phoneticPr fontId="5"/>
  </si>
  <si>
    <r>
      <t xml:space="preserve">McConnachie A W., </t>
    </r>
    <r>
      <rPr>
        <b/>
        <sz val="11"/>
        <color indexed="8"/>
        <rFont val="ＭＳ Ｐゴシック"/>
        <family val="3"/>
        <charset val="128"/>
      </rPr>
      <t>Arimoto N.</t>
    </r>
    <r>
      <rPr>
        <sz val="11"/>
        <color indexed="8"/>
        <rFont val="ＭＳ Ｐゴシック"/>
        <family val="3"/>
        <charset val="128"/>
      </rPr>
      <t>, Irwin M., Tolstoy E.</t>
    </r>
    <phoneticPr fontId="5"/>
  </si>
  <si>
    <t>2008ApJ...689.1295K</t>
  </si>
  <si>
    <t>1295-1326</t>
    <phoneticPr fontId="5"/>
  </si>
  <si>
    <t>12/2008</t>
    <phoneticPr fontId="5"/>
  </si>
  <si>
    <t>科学技術振興事業団</t>
    <rPh sb="0" eb="2">
      <t>カガク</t>
    </rPh>
    <rPh sb="2" eb="4">
      <t>ギジュツ</t>
    </rPh>
    <rPh sb="4" eb="6">
      <t>シンコウ</t>
    </rPh>
    <rPh sb="6" eb="9">
      <t>ジギョウダン</t>
    </rPh>
    <phoneticPr fontId="4"/>
  </si>
  <si>
    <t>その他国内機関</t>
    <rPh sb="2" eb="3">
      <t>タ</t>
    </rPh>
    <rPh sb="3" eb="5">
      <t>コクナイ</t>
    </rPh>
    <rPh sb="5" eb="7">
      <t>キカン</t>
    </rPh>
    <phoneticPr fontId="4"/>
  </si>
  <si>
    <t>産総研</t>
    <rPh sb="0" eb="1">
      <t>サン</t>
    </rPh>
    <rPh sb="1" eb="3">
      <t>ソウケン</t>
    </rPh>
    <phoneticPr fontId="4"/>
  </si>
  <si>
    <t>2005/12/21-22</t>
    <phoneticPr fontId="5"/>
  </si>
  <si>
    <t>有本、八木、早野（NAOJ）</t>
    <phoneticPr fontId="5"/>
  </si>
  <si>
    <t>「すばるの選択」：　最近の成果と近未来の装置提案（Science-oriented)</t>
    <rPh sb="5" eb="7">
      <t>センタク</t>
    </rPh>
    <rPh sb="10" eb="12">
      <t>サイキン</t>
    </rPh>
    <rPh sb="13" eb="15">
      <t>セイカ</t>
    </rPh>
    <rPh sb="16" eb="19">
      <t>キンミライ</t>
    </rPh>
    <rPh sb="20" eb="22">
      <t>ソウチ</t>
    </rPh>
    <rPh sb="22" eb="24">
      <t>テイアン</t>
    </rPh>
    <phoneticPr fontId="5"/>
  </si>
  <si>
    <t>計算機リプレイス、時間交換、キュー観測の可能性</t>
    <rPh sb="0" eb="3">
      <t>ケイサンキ</t>
    </rPh>
    <rPh sb="9" eb="11">
      <t>ジカン</t>
    </rPh>
    <rPh sb="11" eb="13">
      <t>コウカン</t>
    </rPh>
    <rPh sb="17" eb="19">
      <t>カンソク</t>
    </rPh>
    <rPh sb="20" eb="23">
      <t>カノウセイ</t>
    </rPh>
    <phoneticPr fontId="5"/>
  </si>
  <si>
    <t>12/21AM ヒロから外国人による成果発表
12/21PM日本人による成果発表</t>
    <rPh sb="12" eb="14">
      <t>ガイコク</t>
    </rPh>
    <rPh sb="14" eb="15">
      <t>ジン</t>
    </rPh>
    <rPh sb="18" eb="20">
      <t>セイカ</t>
    </rPh>
    <rPh sb="20" eb="22">
      <t>ハッピョウ</t>
    </rPh>
    <rPh sb="30" eb="33">
      <t>ニホンジン</t>
    </rPh>
    <rPh sb="36" eb="38">
      <t>セイカ</t>
    </rPh>
    <rPh sb="38" eb="40">
      <t>ハッピョウ</t>
    </rPh>
    <phoneticPr fontId="5"/>
  </si>
  <si>
    <t>27件</t>
    <rPh sb="2" eb="3">
      <t>ケン</t>
    </rPh>
    <phoneticPr fontId="5"/>
  </si>
  <si>
    <t>電子集録</t>
    <rPh sb="0" eb="2">
      <t>デンシ</t>
    </rPh>
    <rPh sb="2" eb="4">
      <t>シュウロク</t>
    </rPh>
    <phoneticPr fontId="5"/>
  </si>
  <si>
    <t>2006年度</t>
    <rPh sb="4" eb="6">
      <t>ネンド</t>
    </rPh>
    <phoneticPr fontId="5"/>
  </si>
  <si>
    <t>2007/1/30-31</t>
    <phoneticPr fontId="5"/>
  </si>
  <si>
    <t>有本、浜名、高見M（NAOJ）、伊藤Y（神戸大）</t>
    <phoneticPr fontId="5"/>
  </si>
  <si>
    <t>27機関　148名</t>
    <rPh sb="2" eb="4">
      <t>キカン</t>
    </rPh>
    <rPh sb="8" eb="9">
      <t>メイ</t>
    </rPh>
    <phoneticPr fontId="5"/>
  </si>
  <si>
    <t>クイーンズ大ベルファスト校</t>
    <rPh sb="5" eb="6">
      <t>ダイ</t>
    </rPh>
    <rPh sb="12" eb="13">
      <t>コウ</t>
    </rPh>
    <phoneticPr fontId="9"/>
  </si>
  <si>
    <t>Kimura, Masahiko</t>
    <phoneticPr fontId="5"/>
  </si>
  <si>
    <t>FMOS</t>
    <phoneticPr fontId="5"/>
  </si>
  <si>
    <t>1135-1147</t>
    <phoneticPr fontId="5"/>
  </si>
  <si>
    <t>10/2010</t>
    <phoneticPr fontId="5"/>
  </si>
  <si>
    <t>Fibre Multi-Object Spectrograph (FMOS) for the Subaru Telescope</t>
    <phoneticPr fontId="5"/>
  </si>
  <si>
    <r>
      <t>A</t>
    </r>
    <r>
      <rPr>
        <sz val="11"/>
        <rFont val="ＭＳ Ｐゴシック"/>
        <family val="3"/>
        <charset val="128"/>
      </rPr>
      <t>oki, Kentaro</t>
    </r>
    <phoneticPr fontId="5"/>
  </si>
  <si>
    <r>
      <t>1</t>
    </r>
    <r>
      <rPr>
        <sz val="11"/>
        <rFont val="ＭＳ Ｐゴシック"/>
        <family val="3"/>
        <charset val="128"/>
      </rPr>
      <t>333-1339</t>
    </r>
    <phoneticPr fontId="5"/>
  </si>
  <si>
    <r>
      <t>1</t>
    </r>
    <r>
      <rPr>
        <sz val="11"/>
        <rFont val="ＭＳ Ｐゴシック"/>
        <family val="3"/>
        <charset val="128"/>
      </rPr>
      <t>0/2010</t>
    </r>
    <phoneticPr fontId="5"/>
  </si>
  <si>
    <t>Broad Balmer-Line Absorption in SDSS J172341.10+555340.5</t>
    <phoneticPr fontId="5"/>
  </si>
  <si>
    <t>Aoki K.</t>
    <phoneticPr fontId="5"/>
  </si>
  <si>
    <t>D</t>
    <phoneticPr fontId="5"/>
  </si>
  <si>
    <r>
      <t xml:space="preserve">Aoki W., </t>
    </r>
    <r>
      <rPr>
        <sz val="11"/>
        <rFont val="ＭＳ Ｐゴシック"/>
        <family val="3"/>
        <charset val="128"/>
      </rPr>
      <t>Beers T., Honda S., Carollo D.</t>
    </r>
    <phoneticPr fontId="5"/>
  </si>
  <si>
    <t>2010ApJ...723L.201A</t>
  </si>
  <si>
    <r>
      <t>L</t>
    </r>
    <r>
      <rPr>
        <sz val="11"/>
        <rFont val="ＭＳ Ｐゴシック"/>
        <family val="3"/>
        <charset val="128"/>
      </rPr>
      <t>201-L206</t>
    </r>
    <phoneticPr fontId="5"/>
  </si>
  <si>
    <r>
      <t>1</t>
    </r>
    <r>
      <rPr>
        <sz val="11"/>
        <rFont val="ＭＳ Ｐゴシック"/>
        <family val="3"/>
        <charset val="128"/>
      </rPr>
      <t>1/2010</t>
    </r>
    <phoneticPr fontId="5"/>
  </si>
  <si>
    <r>
      <t>n</t>
    </r>
    <r>
      <rPr>
        <sz val="11"/>
        <rFont val="ＭＳ Ｐゴシック"/>
        <family val="3"/>
        <charset val="128"/>
      </rPr>
      <t>ew 2010.12.21 ユーザーアンケートより</t>
    </r>
    <phoneticPr fontId="5"/>
  </si>
  <si>
    <r>
      <t>L</t>
    </r>
    <r>
      <rPr>
        <sz val="11"/>
        <rFont val="ＭＳ Ｐゴシック"/>
        <family val="3"/>
        <charset val="128"/>
      </rPr>
      <t>uz, D.</t>
    </r>
    <phoneticPr fontId="5"/>
  </si>
  <si>
    <t>04/2009</t>
    <phoneticPr fontId="5"/>
  </si>
  <si>
    <r>
      <t>Morokuma T.</t>
    </r>
    <r>
      <rPr>
        <sz val="11"/>
        <rFont val="ＭＳ Ｐゴシック"/>
        <family val="3"/>
        <charset val="128"/>
      </rPr>
      <t xml:space="preserve">, Tokita K., Lidman C., Doi M., Yasuda N., Aldering G., Amanullah R., Barbary K., Dawson K., Fadeyev V., Fakhouri H.., Goldhaber G., Goobar A., </t>
    </r>
    <r>
      <rPr>
        <b/>
        <sz val="11"/>
        <rFont val="ＭＳ Ｐゴシック"/>
        <family val="3"/>
        <charset val="128"/>
      </rPr>
      <t>Hattori T.</t>
    </r>
    <r>
      <rPr>
        <sz val="11"/>
        <rFont val="ＭＳ Ｐゴシック"/>
        <family val="3"/>
        <charset val="128"/>
      </rPr>
      <t xml:space="preserve">, Hayano J., Hook I.., Howell D. A., </t>
    </r>
    <r>
      <rPr>
        <b/>
        <sz val="11"/>
        <rFont val="ＭＳ Ｐゴシック"/>
        <family val="3"/>
        <charset val="128"/>
      </rPr>
      <t>Furusawa H.,</t>
    </r>
    <r>
      <rPr>
        <sz val="11"/>
        <rFont val="ＭＳ Ｐゴシック"/>
        <family val="3"/>
        <charset val="128"/>
      </rPr>
      <t xml:space="preserve"> Ihara Y., </t>
    </r>
    <r>
      <rPr>
        <b/>
        <sz val="11"/>
        <rFont val="ＭＳ Ｐゴシック"/>
        <family val="3"/>
        <charset val="128"/>
      </rPr>
      <t>Kashikawa N.,</t>
    </r>
    <r>
      <rPr>
        <sz val="11"/>
        <rFont val="ＭＳ Ｐゴシック"/>
        <family val="3"/>
        <charset val="128"/>
      </rPr>
      <t xml:space="preserve"> Knop R.., Konishi K., Meyers J., Oda T., Pain R., Perlmutter S., Rubin D., Spadafora A. L., Suzuki N., Takanashi N., Totani T., Utsunomiya H., Wang Lifan</t>
    </r>
    <phoneticPr fontId="5"/>
  </si>
  <si>
    <r>
      <t>O</t>
    </r>
    <r>
      <rPr>
        <sz val="11"/>
        <rFont val="ＭＳ Ｐゴシック"/>
        <family val="3"/>
        <charset val="128"/>
      </rPr>
      <t>kabe, N.</t>
    </r>
    <phoneticPr fontId="5"/>
  </si>
  <si>
    <r>
      <t xml:space="preserve">Okabe N., </t>
    </r>
    <r>
      <rPr>
        <b/>
        <sz val="11"/>
        <rFont val="ＭＳ Ｐゴシック"/>
        <family val="3"/>
        <charset val="128"/>
      </rPr>
      <t>Okura Y.</t>
    </r>
    <r>
      <rPr>
        <sz val="11"/>
        <rFont val="ＭＳ Ｐゴシック"/>
        <family val="3"/>
        <charset val="128"/>
      </rPr>
      <t>, Futamase T.</t>
    </r>
    <phoneticPr fontId="5"/>
  </si>
  <si>
    <r>
      <t>A</t>
    </r>
    <r>
      <rPr>
        <sz val="11"/>
        <rFont val="ＭＳ Ｐゴシック"/>
        <family val="3"/>
        <charset val="128"/>
      </rPr>
      <t>pJ</t>
    </r>
    <phoneticPr fontId="5"/>
  </si>
  <si>
    <t>Properties of Galaxies in the Early Universe from Multiwavelength Observations</t>
    <phoneticPr fontId="5"/>
  </si>
  <si>
    <t>Sakon Itsuki</t>
    <phoneticPr fontId="5"/>
  </si>
  <si>
    <t>Properties of the Diffuse Interstellar Dust Emission in the Milky Way and Beyond　(中間～遠赤外線観測に基づく天の川銀河及びその遠方における星間塵拡散光の性質)</t>
    <phoneticPr fontId="5"/>
  </si>
  <si>
    <t>Yoshikawa Tomohiro</t>
    <phoneticPr fontId="5"/>
  </si>
  <si>
    <t>A Study of Luminous Infrared Galaxies at Redshift z~2 in the GOODS-N Region Based on Multi-Wavelength Photometry and Near-Infrared Spectroscopy with MOIRCS</t>
    <phoneticPr fontId="5"/>
  </si>
  <si>
    <t>Tanaka Mikito</t>
    <phoneticPr fontId="5"/>
  </si>
  <si>
    <t>Structure and Population of the Andromeda Stellar Halo from a SUBARU/Suprime-Cam Survey　（すばる主焦点カメラ探査によるアンドロメダ恒星ハローの構造と種族）</t>
    <phoneticPr fontId="5"/>
  </si>
  <si>
    <t>Furusawa Junko</t>
    <phoneticPr fontId="5"/>
  </si>
  <si>
    <t>S06A-081佐藤文10夜</t>
    <rPh sb="8" eb="10">
      <t>サトウ</t>
    </rPh>
    <rPh sb="10" eb="11">
      <t>ブン</t>
    </rPh>
    <rPh sb="13" eb="14">
      <t>ヨル</t>
    </rPh>
    <phoneticPr fontId="5"/>
  </si>
  <si>
    <t>S07A</t>
    <phoneticPr fontId="5"/>
  </si>
  <si>
    <t>S06B-085土居2夜</t>
    <rPh sb="8" eb="9">
      <t>ド</t>
    </rPh>
    <rPh sb="9" eb="10">
      <t>イ</t>
    </rPh>
    <rPh sb="11" eb="12">
      <t>ヨル</t>
    </rPh>
    <phoneticPr fontId="5"/>
  </si>
  <si>
    <t>インテンシブ採択も持ち越しもなし</t>
    <rPh sb="6" eb="8">
      <t>サイタク</t>
    </rPh>
    <rPh sb="9" eb="10">
      <t>モ</t>
    </rPh>
    <rPh sb="11" eb="12">
      <t>コ</t>
    </rPh>
    <phoneticPr fontId="5"/>
  </si>
  <si>
    <r>
      <t xml:space="preserve">Freyhammer L., Kurtz D., Elkin V., Mathys G., Savanov I., Zima W., Shibahashi H., </t>
    </r>
    <r>
      <rPr>
        <b/>
        <sz val="11"/>
        <color indexed="8"/>
        <rFont val="ＭＳ Ｐゴシック"/>
        <family val="3"/>
        <charset val="128"/>
      </rPr>
      <t>Sekiguchi K.</t>
    </r>
    <phoneticPr fontId="5"/>
  </si>
  <si>
    <t>Fuse, T.</t>
    <phoneticPr fontId="5"/>
  </si>
  <si>
    <t>381-386</t>
    <phoneticPr fontId="5"/>
  </si>
  <si>
    <t>Gehard, O.</t>
    <phoneticPr fontId="5"/>
  </si>
  <si>
    <t>2008.7.8</t>
    <phoneticPr fontId="5"/>
  </si>
  <si>
    <r>
      <t>5</t>
    </r>
    <r>
      <rPr>
        <sz val="11"/>
        <rFont val="ＭＳ Ｐゴシック"/>
        <family val="3"/>
        <charset val="128"/>
      </rPr>
      <t>+5</t>
    </r>
    <phoneticPr fontId="5"/>
  </si>
  <si>
    <t>Ilbert O., Capak P., Salvato M., Aussel H., McCracken H. J., Sanders D. B., Scoville N., Kartaltepe J., Arnouts S., Floc'h E. Le, Mobasher B., Taniguchi Y., Lamareille F., Leauthaud A., Sasaki S., Thompson D., Zamojski M., Zamorani G., Bardelli S., Bolzonella M., Bongiorno A., Brusa M., Caputi K. I., Carollo C. M., Contini T., Cook R., Coppa G., Cucciati O., de la Torre S., de Ravel L., Franzetti P., Garilli B., Hasinger G., Iovino A., Kampczyk P., Kneib J.-P., Knobel C., Kovac K., LeBorgne J. F., LeBrun V., Fèvre O. Le, Lilly S., Looper D., Maier C., Mainieri V., Mellier Y., Mignoli M., Murayama T., Pellò R., Peng Y., Pérez-Montero E., Renzini A., Ricciardelli E., Schiminovich D., Scodeggio M., Shioya Y., Silverman J., Surace J., Tanaka M., Tasca L., Tresse L., Vergani D., Zucca E.</t>
  </si>
  <si>
    <t>2009ApJ...690.1236I</t>
  </si>
  <si>
    <t>1236-1249</t>
    <phoneticPr fontId="5"/>
  </si>
  <si>
    <r>
      <t>Cosmos Photometric Redshifts with 30-Bands for 2-deg</t>
    </r>
    <r>
      <rPr>
        <vertAlign val="superscript"/>
        <sz val="11"/>
        <color indexed="8"/>
        <rFont val="ＭＳ Ｐゴシック"/>
        <family val="3"/>
        <charset val="128"/>
      </rPr>
      <t>2</t>
    </r>
  </si>
  <si>
    <r>
      <t>Iwata I.</t>
    </r>
    <r>
      <rPr>
        <sz val="11"/>
        <color indexed="8"/>
        <rFont val="ＭＳ Ｐゴシック"/>
        <family val="3"/>
        <charset val="128"/>
      </rPr>
      <t xml:space="preserve">, Inoue A. K., Matsuda Y., </t>
    </r>
    <r>
      <rPr>
        <b/>
        <sz val="11"/>
        <color indexed="8"/>
        <rFont val="ＭＳ Ｐゴシック"/>
        <family val="3"/>
        <charset val="128"/>
      </rPr>
      <t>Furusawa H.</t>
    </r>
    <r>
      <rPr>
        <sz val="11"/>
        <color indexed="8"/>
        <rFont val="ＭＳ Ｐゴシック"/>
        <family val="3"/>
        <charset val="128"/>
      </rPr>
      <t>, Hayashino T., Kousai K., Akiyama M., Yamada T., Burgarella D., Deharveng J.-M.</t>
    </r>
    <phoneticPr fontId="5"/>
  </si>
  <si>
    <t>2009ApJ...692.1287I</t>
  </si>
  <si>
    <t>1287-1293</t>
    <phoneticPr fontId="5"/>
  </si>
  <si>
    <t>02/2009</t>
    <phoneticPr fontId="5"/>
  </si>
  <si>
    <t>2000年12月から始まったすばるの共同利用観測は、開始からほぼ10年が経過し、</t>
    <rPh sb="4" eb="5">
      <t>ネン</t>
    </rPh>
    <rPh sb="7" eb="8">
      <t>ガツ</t>
    </rPh>
    <rPh sb="10" eb="11">
      <t>ハジ</t>
    </rPh>
    <rPh sb="18" eb="20">
      <t>キョウドウ</t>
    </rPh>
    <rPh sb="20" eb="22">
      <t>リヨウ</t>
    </rPh>
    <rPh sb="22" eb="24">
      <t>カンソク</t>
    </rPh>
    <rPh sb="26" eb="28">
      <t>カイシ</t>
    </rPh>
    <rPh sb="34" eb="35">
      <t>ネン</t>
    </rPh>
    <rPh sb="36" eb="38">
      <t>ケイカ</t>
    </rPh>
    <phoneticPr fontId="5"/>
  </si>
  <si>
    <t>観測装置は共同利用開始時はIRCSとSuprime-Camのみだったが、S02Aまでに</t>
    <rPh sb="0" eb="2">
      <t>カンソク</t>
    </rPh>
    <rPh sb="2" eb="4">
      <t>ソウチ</t>
    </rPh>
    <rPh sb="5" eb="7">
      <t>キョウドウ</t>
    </rPh>
    <rPh sb="7" eb="9">
      <t>リヨウ</t>
    </rPh>
    <rPh sb="9" eb="12">
      <t>カイシジ</t>
    </rPh>
    <phoneticPr fontId="5"/>
  </si>
  <si>
    <t>お気づきの点、改善すべき点をご指摘頂ければ幸いです。</t>
    <rPh sb="1" eb="2">
      <t>キ</t>
    </rPh>
    <rPh sb="5" eb="6">
      <t>テン</t>
    </rPh>
    <rPh sb="7" eb="9">
      <t>カイゼン</t>
    </rPh>
    <rPh sb="12" eb="13">
      <t>テン</t>
    </rPh>
    <rPh sb="15" eb="17">
      <t>シテキ</t>
    </rPh>
    <rPh sb="17" eb="18">
      <t>イタダ</t>
    </rPh>
    <rPh sb="21" eb="22">
      <t>サイワ</t>
    </rPh>
    <phoneticPr fontId="5"/>
  </si>
  <si>
    <t>FMOSがS10Aから共同利用を開始した。</t>
    <rPh sb="11" eb="13">
      <t>キョウドウ</t>
    </rPh>
    <rPh sb="13" eb="15">
      <t>リヨウ</t>
    </rPh>
    <rPh sb="16" eb="18">
      <t>カイシ</t>
    </rPh>
    <phoneticPr fontId="5"/>
  </si>
  <si>
    <t>またAO36はS08Bに退役し、それに代わってAO188が使用されている。</t>
    <rPh sb="12" eb="14">
      <t>タイエキ</t>
    </rPh>
    <rPh sb="19" eb="20">
      <t>カ</t>
    </rPh>
    <rPh sb="29" eb="31">
      <t>シヨウ</t>
    </rPh>
    <phoneticPr fontId="5"/>
  </si>
  <si>
    <t>7つの第1期観測装置と補償光学装置(AO36)が出そろい、その後第2期観測装置のMOIRCSがS06Aから、</t>
    <rPh sb="3" eb="4">
      <t>ダイ</t>
    </rPh>
    <rPh sb="5" eb="6">
      <t>キ</t>
    </rPh>
    <rPh sb="6" eb="8">
      <t>カンソク</t>
    </rPh>
    <rPh sb="8" eb="10">
      <t>ソウチ</t>
    </rPh>
    <rPh sb="11" eb="13">
      <t>ホショウ</t>
    </rPh>
    <rPh sb="13" eb="15">
      <t>コウガク</t>
    </rPh>
    <rPh sb="15" eb="17">
      <t>ソウチ</t>
    </rPh>
    <rPh sb="24" eb="25">
      <t>デ</t>
    </rPh>
    <rPh sb="31" eb="32">
      <t>ゴ</t>
    </rPh>
    <rPh sb="32" eb="33">
      <t>ダイ</t>
    </rPh>
    <rPh sb="34" eb="35">
      <t>キ</t>
    </rPh>
    <rPh sb="35" eb="37">
      <t>カンソク</t>
    </rPh>
    <rPh sb="37" eb="39">
      <t>ソウチ</t>
    </rPh>
    <phoneticPr fontId="5"/>
  </si>
  <si>
    <t>成果論文数は毎年順調に増加し、2009年以降は年間100編を超える査読論文が出版されている。</t>
    <rPh sb="0" eb="2">
      <t>セイカ</t>
    </rPh>
    <rPh sb="2" eb="4">
      <t>ロンブン</t>
    </rPh>
    <rPh sb="4" eb="5">
      <t>スウ</t>
    </rPh>
    <rPh sb="6" eb="8">
      <t>マイトシ</t>
    </rPh>
    <rPh sb="8" eb="10">
      <t>ジュンチョウ</t>
    </rPh>
    <rPh sb="11" eb="13">
      <t>ゾウカ</t>
    </rPh>
    <rPh sb="19" eb="20">
      <t>ネン</t>
    </rPh>
    <rPh sb="20" eb="22">
      <t>イコウ</t>
    </rPh>
    <rPh sb="23" eb="25">
      <t>ネンカン</t>
    </rPh>
    <rPh sb="28" eb="29">
      <t>ペン</t>
    </rPh>
    <rPh sb="30" eb="31">
      <t>コ</t>
    </rPh>
    <rPh sb="33" eb="35">
      <t>サドク</t>
    </rPh>
    <rPh sb="35" eb="37">
      <t>ロンブン</t>
    </rPh>
    <rPh sb="38" eb="40">
      <t>シュッパン</t>
    </rPh>
    <phoneticPr fontId="5"/>
  </si>
  <si>
    <t>A Keck/DEIMOS spectroscopic survey of the faint M31 satellites AndIX, AndXI, AndXII and AndXIII†</t>
  </si>
  <si>
    <t>Griffith, Roger</t>
    <phoneticPr fontId="5"/>
  </si>
  <si>
    <t>Griffith R., Stern D.</t>
    <phoneticPr fontId="5"/>
  </si>
  <si>
    <t>2010AJ....140..533G</t>
  </si>
  <si>
    <t>533-545</t>
    <phoneticPr fontId="5"/>
  </si>
  <si>
    <t>Morphologies of Radio-, X-ray-, and Mid-infrared-selected Active Galactic Nuclei</t>
  </si>
  <si>
    <r>
      <t>3</t>
    </r>
    <r>
      <rPr>
        <sz val="11"/>
        <rFont val="ＭＳ Ｐゴシック"/>
        <family val="3"/>
        <charset val="128"/>
      </rPr>
      <t>78-384</t>
    </r>
    <phoneticPr fontId="5"/>
  </si>
  <si>
    <t>"Dark" GRB 080325 in a Dusty Massive Galaxy at z ~ 2</t>
  </si>
  <si>
    <t>I</t>
    <phoneticPr fontId="5"/>
  </si>
  <si>
    <t>X</t>
    <phoneticPr fontId="5"/>
  </si>
  <si>
    <t>XII</t>
    <phoneticPr fontId="5"/>
  </si>
  <si>
    <t>2010.8.30　吉田千枝</t>
    <rPh sb="10" eb="12">
      <t>ヨシダ</t>
    </rPh>
    <rPh sb="12" eb="14">
      <t>チエ</t>
    </rPh>
    <phoneticPr fontId="5"/>
  </si>
  <si>
    <t>S09B採択</t>
    <rPh sb="4" eb="6">
      <t>サイタク</t>
    </rPh>
    <phoneticPr fontId="5"/>
  </si>
  <si>
    <t>S09B</t>
    <phoneticPr fontId="5"/>
  </si>
  <si>
    <t>S09B応募</t>
    <rPh sb="4" eb="6">
      <t>オウボ</t>
    </rPh>
    <phoneticPr fontId="5"/>
  </si>
  <si>
    <t>2009.08-2010.01</t>
    <phoneticPr fontId="5"/>
  </si>
  <si>
    <t>インド</t>
    <phoneticPr fontId="5"/>
  </si>
  <si>
    <t>オーストラリア</t>
    <phoneticPr fontId="5"/>
  </si>
  <si>
    <t>オランダ</t>
    <phoneticPr fontId="5"/>
  </si>
  <si>
    <t>カナダ</t>
    <phoneticPr fontId="5"/>
  </si>
  <si>
    <t>神戸大学</t>
    <rPh sb="0" eb="2">
      <t>コウベ</t>
    </rPh>
    <rPh sb="2" eb="4">
      <t>ダイガク</t>
    </rPh>
    <phoneticPr fontId="5"/>
  </si>
  <si>
    <t>2004ApJ, 617, 1258</t>
    <phoneticPr fontId="5"/>
  </si>
  <si>
    <t>1258-1266</t>
    <phoneticPr fontId="5"/>
  </si>
  <si>
    <r>
      <t>10</t>
    </r>
    <r>
      <rPr>
        <sz val="11"/>
        <rFont val="ＭＳ Ｐゴシック"/>
        <family val="3"/>
        <charset val="128"/>
      </rPr>
      <t>/</t>
    </r>
    <r>
      <rPr>
        <sz val="11"/>
        <rFont val="ＭＳ Ｐゴシック"/>
        <family val="3"/>
        <charset val="128"/>
      </rPr>
      <t>2003</t>
    </r>
    <phoneticPr fontId="5"/>
  </si>
  <si>
    <r>
      <t>Aoki W., Honda S</t>
    </r>
    <r>
      <rPr>
        <sz val="11"/>
        <rFont val="ＭＳ Ｐゴシック"/>
        <family val="3"/>
        <charset val="128"/>
      </rPr>
      <t>., Beers T.C., Sneden C.</t>
    </r>
    <phoneticPr fontId="5"/>
  </si>
  <si>
    <r>
      <t>L</t>
    </r>
    <r>
      <rPr>
        <sz val="11"/>
        <rFont val="ＭＳ Ｐゴシック"/>
        <family val="3"/>
        <charset val="128"/>
      </rPr>
      <t>67-L70</t>
    </r>
    <phoneticPr fontId="5"/>
  </si>
  <si>
    <r>
      <t>08</t>
    </r>
    <r>
      <rPr>
        <sz val="11"/>
        <rFont val="ＭＳ Ｐゴシック"/>
        <family val="3"/>
        <charset val="128"/>
      </rPr>
      <t>/</t>
    </r>
    <r>
      <rPr>
        <sz val="11"/>
        <rFont val="ＭＳ Ｐゴシック"/>
        <family val="3"/>
        <charset val="128"/>
      </rPr>
      <t>2003</t>
    </r>
    <phoneticPr fontId="5"/>
  </si>
  <si>
    <r>
      <t>5</t>
    </r>
    <r>
      <rPr>
        <sz val="11"/>
        <rFont val="ＭＳ Ｐゴシック"/>
        <family val="3"/>
        <charset val="128"/>
      </rPr>
      <t>06-511</t>
    </r>
    <phoneticPr fontId="5"/>
  </si>
  <si>
    <r>
      <t>03</t>
    </r>
    <r>
      <rPr>
        <sz val="11"/>
        <rFont val="ＭＳ Ｐゴシック"/>
        <family val="3"/>
        <charset val="128"/>
      </rPr>
      <t>/</t>
    </r>
    <r>
      <rPr>
        <sz val="11"/>
        <rFont val="ＭＳ Ｐゴシック"/>
        <family val="3"/>
        <charset val="128"/>
      </rPr>
      <t>2003</t>
    </r>
    <phoneticPr fontId="5"/>
  </si>
  <si>
    <r>
      <t>5</t>
    </r>
    <r>
      <rPr>
        <sz val="11"/>
        <rFont val="ＭＳ Ｐゴシック"/>
        <family val="3"/>
        <charset val="128"/>
      </rPr>
      <t>14-524</t>
    </r>
    <phoneticPr fontId="5"/>
  </si>
  <si>
    <r>
      <t>02</t>
    </r>
    <r>
      <rPr>
        <sz val="11"/>
        <rFont val="ＭＳ Ｐゴシック"/>
        <family val="3"/>
        <charset val="128"/>
      </rPr>
      <t>/</t>
    </r>
    <r>
      <rPr>
        <sz val="11"/>
        <rFont val="ＭＳ Ｐゴシック"/>
        <family val="3"/>
        <charset val="128"/>
      </rPr>
      <t>2003</t>
    </r>
    <phoneticPr fontId="5"/>
  </si>
  <si>
    <t>Aspin C., Reipurth B.</t>
    <phoneticPr fontId="5"/>
  </si>
  <si>
    <r>
      <t>2</t>
    </r>
    <r>
      <rPr>
        <sz val="11"/>
        <rFont val="ＭＳ Ｐゴシック"/>
        <family val="3"/>
        <charset val="128"/>
      </rPr>
      <t>936-2948</t>
    </r>
    <phoneticPr fontId="5"/>
  </si>
  <si>
    <r>
      <t>12</t>
    </r>
    <r>
      <rPr>
        <sz val="11"/>
        <rFont val="ＭＳ Ｐゴシック"/>
        <family val="3"/>
        <charset val="128"/>
      </rPr>
      <t>/</t>
    </r>
    <r>
      <rPr>
        <sz val="11"/>
        <rFont val="ＭＳ Ｐゴシック"/>
        <family val="3"/>
        <charset val="128"/>
      </rPr>
      <t>2003</t>
    </r>
    <phoneticPr fontId="5"/>
  </si>
  <si>
    <t>Stockton A., McGrath E., Canalizo G.</t>
    <phoneticPr fontId="5"/>
  </si>
  <si>
    <r>
      <t>Cosmic Shear Statistics in the Suprime-Cam 2.1 Square Degree Field: Constraints on Omega</t>
    </r>
    <r>
      <rPr>
        <sz val="11"/>
        <rFont val="ＭＳ Ｐゴシック"/>
        <family val="3"/>
        <charset val="128"/>
      </rPr>
      <t xml:space="preserve"> </t>
    </r>
    <r>
      <rPr>
        <sz val="11"/>
        <rFont val="ＭＳ Ｐゴシック"/>
        <family val="3"/>
        <charset val="128"/>
      </rPr>
      <t>m and</t>
    </r>
    <r>
      <rPr>
        <sz val="11"/>
        <rFont val="ＭＳ Ｐゴシック"/>
        <family val="3"/>
        <charset val="128"/>
      </rPr>
      <t xml:space="preserve"> sigma 8</t>
    </r>
    <phoneticPr fontId="5"/>
  </si>
  <si>
    <t>ESO</t>
  </si>
  <si>
    <t>no rank 1件</t>
    <rPh sb="9" eb="10">
      <t>ケン</t>
    </rPh>
    <phoneticPr fontId="5"/>
  </si>
  <si>
    <t>ランク別　実施率</t>
    <rPh sb="3" eb="4">
      <t>ベツ</t>
    </rPh>
    <rPh sb="5" eb="7">
      <t>ジッシ</t>
    </rPh>
    <rPh sb="7" eb="8">
      <t>リツ</t>
    </rPh>
    <phoneticPr fontId="5"/>
  </si>
  <si>
    <t>2010年5月追加</t>
    <rPh sb="4" eb="5">
      <t>ネン</t>
    </rPh>
    <rPh sb="6" eb="7">
      <t>ガツ</t>
    </rPh>
    <rPh sb="7" eb="9">
      <t>ツイカ</t>
    </rPh>
    <phoneticPr fontId="5"/>
  </si>
  <si>
    <t>Stott J. P., Collins C. A., Sahlén M., Hilton M., Lloyd-Davies E., Capozzi D., Hosmer M., Liddle A. R., Mehrtens N., Miller C. J., Romer A. K., Stanford S. A., Viana P. T. P., Davidson M., Hoyle B., Kay S. T., Nichol R. C.</t>
  </si>
  <si>
    <t>2010ApJ...718...23S</t>
  </si>
  <si>
    <r>
      <t>2</t>
    </r>
    <r>
      <rPr>
        <sz val="11"/>
        <rFont val="ＭＳ Ｐゴシック"/>
        <family val="3"/>
        <charset val="128"/>
      </rPr>
      <t>3-30</t>
    </r>
    <phoneticPr fontId="5"/>
  </si>
  <si>
    <t>The XMM Cluster Survey: The Build-up of Stellar Mass in Brightest Cluster Galaxies at High Redshift</t>
  </si>
  <si>
    <r>
      <t>T</t>
    </r>
    <r>
      <rPr>
        <sz val="11"/>
        <rFont val="ＭＳ Ｐゴシック"/>
        <family val="3"/>
        <charset val="128"/>
      </rPr>
      <t>halmann, C.</t>
    </r>
    <phoneticPr fontId="5"/>
  </si>
  <si>
    <t>2010ApJ...718L..87T</t>
  </si>
  <si>
    <t>Imaging of a Transitional Disk Gap in Reflected Light: Indications of Planet Formation Around the Young Solar Analog LkCa 15</t>
    <phoneticPr fontId="5"/>
  </si>
  <si>
    <r>
      <t>T</t>
    </r>
    <r>
      <rPr>
        <sz val="11"/>
        <rFont val="ＭＳ Ｐゴシック"/>
        <family val="3"/>
        <charset val="128"/>
      </rPr>
      <t>ran, Kim-Vy H.</t>
    </r>
    <phoneticPr fontId="5"/>
  </si>
  <si>
    <t>Tran Kim-Vy H., Papovich C., Saintonge A., Brodwin M., Dunlop J., Farrah D., Finkelstein K., Finkelstein S., Lotz J., McLure R., Momcheva I., Willmer C.</t>
    <phoneticPr fontId="5"/>
  </si>
  <si>
    <t>2010ApJ...719L.126T</t>
  </si>
  <si>
    <r>
      <t>A</t>
    </r>
    <r>
      <rPr>
        <sz val="11"/>
        <rFont val="ＭＳ Ｐゴシック"/>
        <family val="3"/>
        <charset val="128"/>
      </rPr>
      <t>pJ</t>
    </r>
    <phoneticPr fontId="5"/>
  </si>
  <si>
    <r>
      <t>L</t>
    </r>
    <r>
      <rPr>
        <sz val="11"/>
        <rFont val="ＭＳ Ｐゴシック"/>
        <family val="3"/>
        <charset val="128"/>
      </rPr>
      <t>126-L129</t>
    </r>
    <phoneticPr fontId="5"/>
  </si>
  <si>
    <t>Reversal of Fortune: Confirmation of an Increasing Star Formation–Density Relation in a Cluster at z = 1.62</t>
  </si>
  <si>
    <t>S-Cam?</t>
    <phoneticPr fontId="5"/>
  </si>
  <si>
    <r>
      <t>Y</t>
    </r>
    <r>
      <rPr>
        <sz val="11"/>
        <rFont val="ＭＳ Ｐゴシック"/>
        <family val="3"/>
        <charset val="128"/>
      </rPr>
      <t>oshikawa, T.</t>
    </r>
    <phoneticPr fontId="5"/>
  </si>
  <si>
    <t>2010ApJ...718..112Y</t>
  </si>
  <si>
    <r>
      <t>A</t>
    </r>
    <r>
      <rPr>
        <sz val="11"/>
        <rFont val="ＭＳ Ｐゴシック"/>
        <family val="3"/>
        <charset val="128"/>
      </rPr>
      <t>pJ</t>
    </r>
    <phoneticPr fontId="5"/>
  </si>
  <si>
    <r>
      <t>1</t>
    </r>
    <r>
      <rPr>
        <sz val="11"/>
        <rFont val="ＭＳ Ｐゴシック"/>
        <family val="3"/>
        <charset val="128"/>
      </rPr>
      <t>12-132</t>
    </r>
    <phoneticPr fontId="5"/>
  </si>
  <si>
    <t>MOIRCS Deep Survey. VI. Near-infrared Spectroscopy of K-Selected Star-forming Galaxies at z ~ 2</t>
  </si>
  <si>
    <r>
      <t>Z</t>
    </r>
    <r>
      <rPr>
        <sz val="11"/>
        <rFont val="ＭＳ Ｐゴシック"/>
        <family val="3"/>
        <charset val="128"/>
      </rPr>
      <t>afar, T.</t>
    </r>
    <phoneticPr fontId="5"/>
  </si>
  <si>
    <t>ノーマル・インテンシブ課題の申請件数と採択件数。</t>
    <rPh sb="11" eb="13">
      <t>カダイ</t>
    </rPh>
    <rPh sb="14" eb="16">
      <t>シンセイ</t>
    </rPh>
    <rPh sb="16" eb="18">
      <t>ケンスウ</t>
    </rPh>
    <rPh sb="19" eb="21">
      <t>サイタク</t>
    </rPh>
    <rPh sb="21" eb="23">
      <t>ケンスウ</t>
    </rPh>
    <phoneticPr fontId="5"/>
  </si>
  <si>
    <t>「すばるの戦略」：　戦略枠の議論（導入決定）</t>
    <rPh sb="5" eb="7">
      <t>センリャク</t>
    </rPh>
    <rPh sb="10" eb="12">
      <t>センリャク</t>
    </rPh>
    <rPh sb="12" eb="13">
      <t>ワク</t>
    </rPh>
    <rPh sb="14" eb="16">
      <t>ギロン</t>
    </rPh>
    <rPh sb="17" eb="19">
      <t>ドウニュウ</t>
    </rPh>
    <rPh sb="19" eb="21">
      <t>ケッテイ</t>
    </rPh>
    <phoneticPr fontId="5"/>
  </si>
  <si>
    <t>・Simons（Gemini）所長によるWFMOS説明
・ユーザーへの事前アンケートの結果</t>
    <rPh sb="15" eb="17">
      <t>ショチョウ</t>
    </rPh>
    <rPh sb="25" eb="27">
      <t>セツメイ</t>
    </rPh>
    <rPh sb="35" eb="37">
      <t>ジゼン</t>
    </rPh>
    <rPh sb="43" eb="45">
      <t>ケッカ</t>
    </rPh>
    <phoneticPr fontId="5"/>
  </si>
  <si>
    <t>観測所プロジェクト報告
インテンシブ報告</t>
    <rPh sb="0" eb="2">
      <t>カンソク</t>
    </rPh>
    <rPh sb="2" eb="3">
      <t>ジョ</t>
    </rPh>
    <rPh sb="9" eb="11">
      <t>ホウコク</t>
    </rPh>
    <rPh sb="18" eb="20">
      <t>ホウコク</t>
    </rPh>
    <phoneticPr fontId="5"/>
  </si>
  <si>
    <t>28件</t>
    <rPh sb="2" eb="3">
      <t>ケン</t>
    </rPh>
    <phoneticPr fontId="5"/>
  </si>
  <si>
    <t>2007年度</t>
    <rPh sb="4" eb="6">
      <t>ネンド</t>
    </rPh>
    <phoneticPr fontId="5"/>
  </si>
  <si>
    <t>Thöne C., Wiersema K., Ledoux C., Starling R., de Ugarte Postigo A., Levan A., Fynbo J., Curran P., Gorosabel J., van der Horst A., Llorente A., Rol E.., Tanvir N., Vreeswijk P., Wijers R., Kewley  L.</t>
    <phoneticPr fontId="5"/>
  </si>
  <si>
    <t>Oguri M., Takada M., Umetsu K., Broadhurst T.</t>
    <phoneticPr fontId="5"/>
  </si>
  <si>
    <t>841-846</t>
    <phoneticPr fontId="5"/>
  </si>
  <si>
    <r>
      <t xml:space="preserve">Oka T., Geballe T.R., Goto M., </t>
    </r>
    <r>
      <rPr>
        <b/>
        <sz val="11"/>
        <rFont val="ＭＳ Ｐゴシック"/>
        <family val="3"/>
        <charset val="128"/>
      </rPr>
      <t>Usuda T</t>
    </r>
    <r>
      <rPr>
        <sz val="11"/>
        <rFont val="ＭＳ Ｐゴシック"/>
        <family val="3"/>
        <charset val="128"/>
      </rPr>
      <t>., McCall B.J.</t>
    </r>
    <phoneticPr fontId="5"/>
  </si>
  <si>
    <t>882-893</t>
    <phoneticPr fontId="5"/>
  </si>
  <si>
    <t>1/14午後　国際協力について
1/15午後　全体討議＆TMTセッション</t>
    <rPh sb="4" eb="5">
      <t>ゴ</t>
    </rPh>
    <rPh sb="5" eb="6">
      <t>ゴ</t>
    </rPh>
    <rPh sb="7" eb="9">
      <t>コクサイ</t>
    </rPh>
    <rPh sb="9" eb="11">
      <t>キョウリョク</t>
    </rPh>
    <rPh sb="20" eb="21">
      <t>ウマ</t>
    </rPh>
    <rPh sb="21" eb="22">
      <t>ゴ</t>
    </rPh>
    <rPh sb="23" eb="25">
      <t>ゼンタイ</t>
    </rPh>
    <rPh sb="25" eb="27">
      <t>トウギ</t>
    </rPh>
    <phoneticPr fontId="5"/>
  </si>
  <si>
    <t>1/14午後ポスターセッション
1/15午前インテンシブ＆戦略枠報告</t>
    <rPh sb="4" eb="6">
      <t>ゴゴ</t>
    </rPh>
    <rPh sb="20" eb="22">
      <t>ゴゼン</t>
    </rPh>
    <rPh sb="29" eb="31">
      <t>センリャク</t>
    </rPh>
    <rPh sb="31" eb="32">
      <t>ワク</t>
    </rPh>
    <rPh sb="32" eb="34">
      <t>ホウコク</t>
    </rPh>
    <phoneticPr fontId="5"/>
  </si>
  <si>
    <r>
      <t>B</t>
    </r>
    <r>
      <rPr>
        <sz val="11"/>
        <rFont val="ＭＳ Ｐゴシック"/>
        <family val="3"/>
        <charset val="128"/>
      </rPr>
      <t>resolin, F.</t>
    </r>
    <phoneticPr fontId="5"/>
  </si>
  <si>
    <r>
      <t>Bresolin F.</t>
    </r>
    <r>
      <rPr>
        <sz val="11"/>
        <rFont val="ＭＳ Ｐゴシック"/>
        <family val="3"/>
        <charset val="128"/>
      </rPr>
      <t>,</t>
    </r>
    <r>
      <rPr>
        <sz val="11"/>
        <rFont val="ＭＳ Ｐゴシック"/>
        <family val="3"/>
        <charset val="128"/>
      </rPr>
      <t xml:space="preserve"> Stasińska G.</t>
    </r>
    <r>
      <rPr>
        <sz val="11"/>
        <rFont val="ＭＳ Ｐゴシック"/>
        <family val="3"/>
        <charset val="128"/>
      </rPr>
      <t>,</t>
    </r>
    <r>
      <rPr>
        <sz val="11"/>
        <rFont val="ＭＳ Ｐゴシック"/>
        <family val="3"/>
        <charset val="128"/>
      </rPr>
      <t xml:space="preserve"> Vílchez J. M.</t>
    </r>
    <r>
      <rPr>
        <sz val="11"/>
        <rFont val="ＭＳ Ｐゴシック"/>
        <family val="3"/>
        <charset val="128"/>
      </rPr>
      <t>,</t>
    </r>
    <r>
      <rPr>
        <sz val="11"/>
        <rFont val="ＭＳ Ｐゴシック"/>
        <family val="3"/>
        <charset val="128"/>
      </rPr>
      <t xml:space="preserve"> Simon</t>
    </r>
    <r>
      <rPr>
        <sz val="11"/>
        <rFont val="ＭＳ Ｐゴシック"/>
        <family val="3"/>
        <charset val="128"/>
      </rPr>
      <t xml:space="preserve"> </t>
    </r>
    <r>
      <rPr>
        <sz val="11"/>
        <rFont val="ＭＳ Ｐゴシック"/>
        <family val="3"/>
        <charset val="128"/>
      </rPr>
      <t>J. D.</t>
    </r>
    <r>
      <rPr>
        <sz val="11"/>
        <rFont val="ＭＳ Ｐゴシック"/>
        <family val="3"/>
        <charset val="128"/>
      </rPr>
      <t>,</t>
    </r>
    <r>
      <rPr>
        <sz val="11"/>
        <rFont val="ＭＳ Ｐゴシック"/>
        <family val="3"/>
        <charset val="128"/>
      </rPr>
      <t xml:space="preserve"> Rosolowsky E.</t>
    </r>
    <r>
      <rPr>
        <sz val="11"/>
        <rFont val="ＭＳ Ｐゴシック"/>
        <family val="3"/>
        <charset val="128"/>
      </rPr>
      <t>.</t>
    </r>
    <phoneticPr fontId="5"/>
  </si>
  <si>
    <r>
      <t>M</t>
    </r>
    <r>
      <rPr>
        <sz val="11"/>
        <rFont val="ＭＳ Ｐゴシック"/>
        <family val="3"/>
        <charset val="128"/>
      </rPr>
      <t>NRAS</t>
    </r>
    <phoneticPr fontId="5"/>
  </si>
  <si>
    <r>
      <t>0</t>
    </r>
    <r>
      <rPr>
        <sz val="11"/>
        <rFont val="ＭＳ Ｐゴシック"/>
        <family val="3"/>
        <charset val="128"/>
      </rPr>
      <t>3/2010</t>
    </r>
    <phoneticPr fontId="5"/>
  </si>
  <si>
    <t>Carilli, C.</t>
    <phoneticPr fontId="5"/>
  </si>
  <si>
    <t>AJ</t>
    <phoneticPr fontId="5"/>
  </si>
  <si>
    <t>563-575</t>
    <phoneticPr fontId="5"/>
  </si>
  <si>
    <t>Imanishi, M.</t>
    <phoneticPr fontId="5"/>
  </si>
  <si>
    <t>2004ApJ, 617, 214</t>
    <phoneticPr fontId="5"/>
  </si>
  <si>
    <t>214-231</t>
    <phoneticPr fontId="5"/>
  </si>
  <si>
    <t>2004ApJ, 612, 956</t>
    <phoneticPr fontId="5"/>
  </si>
  <si>
    <t>956-965</t>
    <phoneticPr fontId="5"/>
  </si>
  <si>
    <t>09/2004</t>
    <phoneticPr fontId="5"/>
  </si>
  <si>
    <t>2004ApJ, 600, L47</t>
    <phoneticPr fontId="5"/>
  </si>
  <si>
    <t>L47-L50</t>
    <phoneticPr fontId="5"/>
  </si>
  <si>
    <t>01/2004</t>
    <phoneticPr fontId="5"/>
  </si>
  <si>
    <t>Mid-Infrared Observations of Planetary Nebula BD +30 3639: Evolution and Distribution of Unidentified IR Band Carriers</t>
  </si>
  <si>
    <t>2007PASJ...59.1153M</t>
  </si>
  <si>
    <t>Subaru Near-Infrared Multicolor Images of Class II Young Stellar Object, RNO 91</t>
  </si>
  <si>
    <r>
      <t>Yoshida F., Nakamura T., Watanabe J., Kinoshita D.</t>
    </r>
    <r>
      <rPr>
        <sz val="11"/>
        <rFont val="ＭＳ Ｐゴシック"/>
        <family val="3"/>
        <charset val="128"/>
      </rPr>
      <t xml:space="preserve">, Yamamoto N., </t>
    </r>
    <r>
      <rPr>
        <b/>
        <sz val="11"/>
        <rFont val="ＭＳ Ｐゴシック"/>
        <family val="3"/>
        <charset val="128"/>
      </rPr>
      <t>Fuse T.</t>
    </r>
    <phoneticPr fontId="5"/>
  </si>
  <si>
    <r>
      <t>S</t>
    </r>
    <r>
      <rPr>
        <sz val="11"/>
        <rFont val="ＭＳ Ｐゴシック"/>
        <family val="3"/>
        <charset val="128"/>
      </rPr>
      <t>10A応募</t>
    </r>
    <rPh sb="4" eb="6">
      <t>オウボ</t>
    </rPh>
    <phoneticPr fontId="5"/>
  </si>
  <si>
    <r>
      <t>S</t>
    </r>
    <r>
      <rPr>
        <sz val="11"/>
        <rFont val="ＭＳ Ｐゴシック"/>
        <family val="3"/>
        <charset val="128"/>
      </rPr>
      <t>10A採択</t>
    </r>
    <rPh sb="4" eb="6">
      <t>サイタク</t>
    </rPh>
    <phoneticPr fontId="5"/>
  </si>
  <si>
    <t>S10A</t>
    <phoneticPr fontId="5"/>
  </si>
  <si>
    <t>S10A応募</t>
    <rPh sb="4" eb="6">
      <t>オウボ</t>
    </rPh>
    <phoneticPr fontId="5"/>
  </si>
  <si>
    <t>S10A採択</t>
    <rPh sb="4" eb="6">
      <t>サイタク</t>
    </rPh>
    <phoneticPr fontId="5"/>
  </si>
  <si>
    <t>S10A</t>
    <phoneticPr fontId="5"/>
  </si>
  <si>
    <t>Planetary nebulae in M33: probes of asymptotic giant branch nucleosynthesis and interstellar medium abundances</t>
  </si>
  <si>
    <r>
      <t>F</t>
    </r>
    <r>
      <rPr>
        <sz val="11"/>
        <rFont val="ＭＳ Ｐゴシック"/>
        <family val="3"/>
        <charset val="128"/>
      </rPr>
      <t>OCAS</t>
    </r>
    <phoneticPr fontId="5"/>
  </si>
  <si>
    <t>Goswami, Aruna</t>
    <phoneticPr fontId="5"/>
  </si>
  <si>
    <t>2009AJ....138.1193C</t>
  </si>
  <si>
    <t>1193-1202</t>
    <phoneticPr fontId="5"/>
  </si>
  <si>
    <t>11/2009</t>
    <phoneticPr fontId="5"/>
  </si>
  <si>
    <t>An Adaptive Optics Survey For Close Protostellar Binaries</t>
  </si>
  <si>
    <t>Evidence of Icy Grains in Comet C/2002 T7 (LINEAR) at 3.52 AU</t>
  </si>
  <si>
    <t>2009ApJ...702.1393K</t>
  </si>
  <si>
    <t>1393-1412</t>
    <phoneticPr fontId="5"/>
  </si>
  <si>
    <t>MOIRCS Deep Survey. IV. Evolution of Galaxy Stellar Mass Function Back to z ~ 3</t>
  </si>
  <si>
    <t>Kim, Minsun</t>
    <phoneticPr fontId="5"/>
  </si>
  <si>
    <t>Strange Filamentary Structures (``Fireballs'') around a Merger Galaxy in the Coma Cluster of Galaxies</t>
    <phoneticPr fontId="5"/>
  </si>
  <si>
    <t>S09B</t>
    <phoneticPr fontId="5"/>
  </si>
  <si>
    <t>2009/08-2010/01</t>
    <phoneticPr fontId="5"/>
  </si>
  <si>
    <t>2009/02-2009/07</t>
    <phoneticPr fontId="5"/>
  </si>
  <si>
    <t>2009/5/14-15</t>
    <phoneticPr fontId="5"/>
  </si>
  <si>
    <t>S09B</t>
    <phoneticPr fontId="5"/>
  </si>
  <si>
    <t>S09B</t>
    <phoneticPr fontId="5"/>
  </si>
  <si>
    <t>S09B</t>
    <phoneticPr fontId="5"/>
  </si>
  <si>
    <r>
      <t xml:space="preserve">Tanaka Mikito, Chiba M., </t>
    </r>
    <r>
      <rPr>
        <b/>
        <sz val="11"/>
        <rFont val="ＭＳ Ｐゴシック"/>
        <family val="3"/>
        <charset val="128"/>
      </rPr>
      <t>Komiyama Y.,</t>
    </r>
    <r>
      <rPr>
        <sz val="11"/>
        <rFont val="ＭＳ Ｐゴシック"/>
        <family val="3"/>
        <charset val="128"/>
      </rPr>
      <t xml:space="preserve"> Guhathakuruta P., Kalirai J.,</t>
    </r>
    <r>
      <rPr>
        <b/>
        <sz val="11"/>
        <rFont val="ＭＳ Ｐゴシック"/>
        <family val="3"/>
        <charset val="128"/>
      </rPr>
      <t xml:space="preserve"> Iye M.</t>
    </r>
    <phoneticPr fontId="5"/>
  </si>
  <si>
    <t>2010ApJ...708.1168T</t>
  </si>
  <si>
    <t>1168-1203</t>
    <phoneticPr fontId="5"/>
  </si>
  <si>
    <r>
      <t xml:space="preserve">Mayama S., </t>
    </r>
    <r>
      <rPr>
        <b/>
        <sz val="11"/>
        <rFont val="ＭＳ Ｐゴシック"/>
        <family val="3"/>
        <charset val="128"/>
      </rPr>
      <t>Tamura M.</t>
    </r>
    <r>
      <rPr>
        <sz val="11"/>
        <rFont val="ＭＳ Ｐゴシック"/>
        <family val="3"/>
        <charset val="128"/>
      </rPr>
      <t xml:space="preserve">, Hanawa T., Matsumoto T., </t>
    </r>
    <r>
      <rPr>
        <b/>
        <sz val="11"/>
        <rFont val="ＭＳ Ｐゴシック"/>
        <family val="3"/>
        <charset val="128"/>
      </rPr>
      <t>Ishii M., Pyo T.-S., Suto H., Naoi T., Kudo T., Hashimoto J.,</t>
    </r>
    <r>
      <rPr>
        <sz val="11"/>
        <rFont val="ＭＳ Ｐゴシック"/>
        <family val="3"/>
        <charset val="128"/>
      </rPr>
      <t xml:space="preserve"> Nishiyama S., Kuzuhara M., </t>
    </r>
    <r>
      <rPr>
        <b/>
        <sz val="11"/>
        <rFont val="ＭＳ Ｐゴシック"/>
        <family val="3"/>
        <charset val="128"/>
      </rPr>
      <t>Hayashi M.</t>
    </r>
    <phoneticPr fontId="5"/>
  </si>
  <si>
    <t>2010Sci...327..306M</t>
  </si>
  <si>
    <r>
      <t>0</t>
    </r>
    <r>
      <rPr>
        <sz val="11"/>
        <rFont val="ＭＳ Ｐゴシック"/>
        <family val="3"/>
        <charset val="128"/>
      </rPr>
      <t>1/2010</t>
    </r>
    <phoneticPr fontId="5"/>
  </si>
  <si>
    <r>
      <t>306</t>
    </r>
    <r>
      <rPr>
        <sz val="11"/>
        <rFont val="ＭＳ Ｐゴシック"/>
        <family val="3"/>
        <charset val="128"/>
      </rPr>
      <t>-308</t>
    </r>
    <phoneticPr fontId="5"/>
  </si>
  <si>
    <t>Sub-arcsecond imaging and spectroscopic observations of the Red Rectangle in the N-band</t>
  </si>
  <si>
    <t>A Subarcsecond Companion to the T Tauri Star AS 353B</t>
  </si>
  <si>
    <t>2008ApJ...678.1351A</t>
  </si>
  <si>
    <t>1351-1371</t>
    <phoneticPr fontId="5"/>
  </si>
  <si>
    <t>05/2008</t>
    <phoneticPr fontId="5"/>
  </si>
  <si>
    <t>東京工業大学</t>
    <rPh sb="0" eb="2">
      <t>トウキョウ</t>
    </rPh>
    <rPh sb="2" eb="4">
      <t>コウギョウ</t>
    </rPh>
    <rPh sb="4" eb="6">
      <t>ダイガク</t>
    </rPh>
    <phoneticPr fontId="5"/>
  </si>
  <si>
    <t>Kashikawa, N.</t>
    <phoneticPr fontId="5"/>
  </si>
  <si>
    <t>The Evolution of the Number Density of Large Disk Galaxies in COSMOS</t>
  </si>
  <si>
    <t>2007ApJS..172..406S</t>
  </si>
  <si>
    <t>COSMOS Morphological Classification with the Zurich Estimator of Structural Types (ZEST) and the Evolution Since z = 1 of the Luminosity Function of Early, Disk, and Irregular Galaxies</t>
  </si>
  <si>
    <t>2007ApJS..172..353B</t>
  </si>
  <si>
    <t>The XMM-Newton Wide-field Survey in the Cosmos Field (XMM-COSMOS): Demography and Multiwavelength Properties of Obscured and Unobscured Luminous Active Galactic Nuclei</t>
    <phoneticPr fontId="5"/>
  </si>
  <si>
    <t>2010MNRAS.404.1679B</t>
  </si>
  <si>
    <r>
      <t>0</t>
    </r>
    <r>
      <rPr>
        <sz val="11"/>
        <rFont val="ＭＳ Ｐゴシック"/>
        <family val="3"/>
        <charset val="128"/>
      </rPr>
      <t>679-1697</t>
    </r>
    <phoneticPr fontId="5"/>
  </si>
  <si>
    <t>Tanaka Masayuki, Finoguenov A., Ueda Y.</t>
    <phoneticPr fontId="5"/>
  </si>
  <si>
    <r>
      <t>L</t>
    </r>
    <r>
      <rPr>
        <sz val="11"/>
        <rFont val="ＭＳ Ｐゴシック"/>
        <family val="3"/>
        <charset val="128"/>
      </rPr>
      <t>152-L156</t>
    </r>
    <phoneticPr fontId="5"/>
  </si>
  <si>
    <t>A Spectroscopically Confirmed X-ray Cluster at z = 1.62 with a Possible Companion in the Subaru/XMM-Newton Deep Field</t>
  </si>
  <si>
    <r>
      <t>U</t>
    </r>
    <r>
      <rPr>
        <sz val="11"/>
        <rFont val="ＭＳ Ｐゴシック"/>
        <family val="3"/>
        <charset val="128"/>
      </rPr>
      <t>metsu, Keiichi</t>
    </r>
    <phoneticPr fontId="5"/>
  </si>
  <si>
    <t>Umetsu K., Medezinski E., Broadhurst T., Zitrin A., Okabe N., Hsieh B.-C., Molnar S.</t>
    <phoneticPr fontId="5"/>
  </si>
  <si>
    <t>2010ApJ...714.1470U</t>
  </si>
  <si>
    <r>
      <t>1</t>
    </r>
    <r>
      <rPr>
        <sz val="11"/>
        <rFont val="ＭＳ Ｐゴシック"/>
        <family val="3"/>
        <charset val="128"/>
      </rPr>
      <t>470-1496</t>
    </r>
    <phoneticPr fontId="5"/>
  </si>
  <si>
    <t>The Mass Structure of the Galaxy Cluster Cl0024+1654 from a Full Lensing Analysis of Joint Subaru and ACS/NIC3 Observations</t>
  </si>
  <si>
    <r>
      <t>A</t>
    </r>
    <r>
      <rPr>
        <sz val="11"/>
        <rFont val="ＭＳ Ｐゴシック"/>
        <family val="3"/>
        <charset val="128"/>
      </rPr>
      <t>manullah, R.</t>
    </r>
    <phoneticPr fontId="5"/>
  </si>
  <si>
    <t>A75</t>
    <phoneticPr fontId="5"/>
  </si>
  <si>
    <t>2010PASJ...62..347F</t>
  </si>
  <si>
    <t>2010PASJ...62..501T</t>
  </si>
  <si>
    <t>2010PASJ...62..263S</t>
  </si>
  <si>
    <t>Y2010</t>
    <phoneticPr fontId="5"/>
  </si>
  <si>
    <r>
      <t>Hamana T., Yamada Toru,</t>
    </r>
    <r>
      <rPr>
        <sz val="11"/>
        <rFont val="ＭＳ Ｐゴシック"/>
        <family val="3"/>
        <charset val="128"/>
      </rPr>
      <t xml:space="preserve"> Ouchi M., </t>
    </r>
    <r>
      <rPr>
        <b/>
        <sz val="11"/>
        <rFont val="ＭＳ Ｐゴシック"/>
        <family val="3"/>
        <charset val="128"/>
      </rPr>
      <t>Iwata I., Kodama T.</t>
    </r>
    <phoneticPr fontId="5"/>
  </si>
  <si>
    <r>
      <t>Imanishi M</t>
    </r>
    <r>
      <rPr>
        <sz val="11"/>
        <rFont val="ＭＳ Ｐゴシック"/>
        <family val="3"/>
        <charset val="128"/>
      </rPr>
      <t>., Dudley C., Maloney P.</t>
    </r>
    <phoneticPr fontId="5"/>
  </si>
  <si>
    <t>Witnessing the Hierarchical Assembly of the Brightest Cluster Galaxy in a Cluster at z=1.26</t>
    <phoneticPr fontId="5"/>
  </si>
  <si>
    <r>
      <t xml:space="preserve">Park H.-S., Lee M.-G., Hwang H.-S., </t>
    </r>
    <r>
      <rPr>
        <b/>
        <sz val="11"/>
        <rFont val="ＭＳ Ｐゴシック"/>
        <family val="3"/>
        <charset val="128"/>
      </rPr>
      <t>Arimoto N., Tamura N.</t>
    </r>
    <r>
      <rPr>
        <sz val="11"/>
        <rFont val="ＭＳ Ｐゴシック"/>
        <family val="3"/>
        <charset val="128"/>
      </rPr>
      <t>, Onodera M.</t>
    </r>
    <phoneticPr fontId="5"/>
  </si>
  <si>
    <t>2010PASP..122..103S</t>
  </si>
  <si>
    <t>103-118</t>
    <phoneticPr fontId="5"/>
  </si>
  <si>
    <t>Tanaka, Mikito</t>
    <phoneticPr fontId="5"/>
  </si>
  <si>
    <t>姫路星の子館</t>
    <rPh sb="0" eb="2">
      <t>ヒメジ</t>
    </rPh>
    <rPh sb="2" eb="3">
      <t>ホシ</t>
    </rPh>
    <rPh sb="4" eb="5">
      <t>コ</t>
    </rPh>
    <rPh sb="5" eb="6">
      <t>ヤカタ</t>
    </rPh>
    <phoneticPr fontId="5"/>
  </si>
  <si>
    <t>ジョージア州立大</t>
    <rPh sb="5" eb="7">
      <t>シュウリツ</t>
    </rPh>
    <rPh sb="7" eb="8">
      <t>ダイ</t>
    </rPh>
    <phoneticPr fontId="5"/>
  </si>
  <si>
    <t>USA</t>
    <phoneticPr fontId="5"/>
  </si>
  <si>
    <t>ラトガース大</t>
    <rPh sb="5" eb="6">
      <t>ダイ</t>
    </rPh>
    <phoneticPr fontId="5"/>
  </si>
  <si>
    <t>USA</t>
    <phoneticPr fontId="5"/>
  </si>
  <si>
    <t>AAO</t>
    <phoneticPr fontId="5"/>
  </si>
  <si>
    <t>カンウォン大</t>
    <rPh sb="5" eb="6">
      <t>ダイ</t>
    </rPh>
    <phoneticPr fontId="5"/>
  </si>
  <si>
    <t>ルンド天文台</t>
    <rPh sb="3" eb="6">
      <t>テンモンダイ</t>
    </rPh>
    <phoneticPr fontId="5"/>
  </si>
  <si>
    <t>スウェーデン</t>
    <phoneticPr fontId="5"/>
  </si>
  <si>
    <t>チリ・カトリック大</t>
    <rPh sb="8" eb="9">
      <t>ダイ</t>
    </rPh>
    <phoneticPr fontId="5"/>
  </si>
  <si>
    <t>チリ</t>
    <phoneticPr fontId="5"/>
  </si>
  <si>
    <t>MPIP</t>
    <phoneticPr fontId="5"/>
  </si>
  <si>
    <t>ドイツ</t>
    <phoneticPr fontId="5"/>
  </si>
  <si>
    <t>ミュンヘン大</t>
    <rPh sb="5" eb="6">
      <t>ダイ</t>
    </rPh>
    <phoneticPr fontId="5"/>
  </si>
  <si>
    <t>ドイツ</t>
    <phoneticPr fontId="5"/>
  </si>
  <si>
    <t>CERN</t>
    <phoneticPr fontId="5"/>
  </si>
  <si>
    <t>2009ApJ...706.1095Z</t>
  </si>
  <si>
    <t>1095-1113</t>
    <phoneticPr fontId="5"/>
  </si>
  <si>
    <t>Chemical Compositions of Kinematically Selected Outer Halo Stars</t>
  </si>
  <si>
    <t>On the Spectrum and Spectropolarimetry of Type Ic Hypernova SN 2003dh/GRB 030329</t>
  </si>
  <si>
    <t>Subaru High-Dispersion Spectroscopy of the Narrow-Line Region in the Seyfert Galaxy NGC4151</t>
  </si>
  <si>
    <t>Optical and Infrared Properties of the 2 Ms Chandra Deep Field North XRAY Sources</t>
  </si>
  <si>
    <t>2004年査読論文</t>
  </si>
  <si>
    <t>小山陽平</t>
    <rPh sb="0" eb="2">
      <t>コヤマ</t>
    </rPh>
    <rPh sb="2" eb="4">
      <t>ヨウヘイ</t>
    </rPh>
    <phoneticPr fontId="5"/>
  </si>
  <si>
    <t>The Detection of Low Eu Abundances in Extremely Metal-poor Stars and the Origin of r-Process Elements</t>
    <phoneticPr fontId="5"/>
  </si>
  <si>
    <t>2004PASJ, 56, 481</t>
    <phoneticPr fontId="5"/>
  </si>
  <si>
    <t>PASJ</t>
    <phoneticPr fontId="5"/>
  </si>
  <si>
    <t>481-485</t>
    <phoneticPr fontId="5"/>
  </si>
  <si>
    <t>Atmospheric Parameters of Field L and T Dwarfs</t>
  </si>
  <si>
    <t>2004AJ, 128, 2704</t>
    <phoneticPr fontId="5"/>
  </si>
  <si>
    <t>2004Nature, 431, 660</t>
    <phoneticPr fontId="5"/>
  </si>
  <si>
    <t>2004ApJ, 611, 660</t>
    <phoneticPr fontId="5"/>
  </si>
  <si>
    <t>2004ApJ, 611, 685</t>
    <phoneticPr fontId="5"/>
  </si>
  <si>
    <t>Subarcsecond Near-Infrared Images of Massive Star Formation Region NGC 6334V</t>
  </si>
  <si>
    <r>
      <t xml:space="preserve">Huang X., </t>
    </r>
    <r>
      <rPr>
        <b/>
        <sz val="11"/>
        <color indexed="8"/>
        <rFont val="ＭＳ Ｐゴシック"/>
        <family val="3"/>
        <charset val="128"/>
      </rPr>
      <t>Morokuma T.</t>
    </r>
    <r>
      <rPr>
        <sz val="11"/>
        <color indexed="8"/>
        <rFont val="ＭＳ Ｐゴシック"/>
        <family val="3"/>
        <charset val="128"/>
      </rPr>
      <t xml:space="preserve">, Fakhouri H. K., Aldering G., Amanullah R., Barbary K., Brodwin M., Connolly N. V., Dawson K. S., Doi M., Faccioli L., Fadeyev V., Fruchter A. S., Goldhaber G., Gladders M. D., Hennawi J. F., Ihara Y., Jee M. J., Kowalski M., Konishi K., Lidman C., Meyers J., Moustakas L. A., Perlmutter S., Rubin D., Schlegel D. J., Spadafora A. L., Suzuki N., </t>
    </r>
    <r>
      <rPr>
        <b/>
        <sz val="11"/>
        <color indexed="8"/>
        <rFont val="ＭＳ Ｐゴシック"/>
        <family val="3"/>
        <charset val="128"/>
      </rPr>
      <t>Takanashi N.</t>
    </r>
    <r>
      <rPr>
        <sz val="11"/>
        <color indexed="8"/>
        <rFont val="ＭＳ Ｐゴシック"/>
        <family val="3"/>
        <charset val="128"/>
      </rPr>
      <t>, Yasuda N.</t>
    </r>
    <phoneticPr fontId="5"/>
  </si>
  <si>
    <t>Newman, A.</t>
    <phoneticPr fontId="5"/>
  </si>
  <si>
    <r>
      <t xml:space="preserve">Newman A., Treu T., Ellis R., Sand D., Richard J., Marshall P., Capak P., </t>
    </r>
    <r>
      <rPr>
        <b/>
        <sz val="11"/>
        <color indexed="8"/>
        <rFont val="ＭＳ Ｐゴシック"/>
        <family val="3"/>
        <charset val="128"/>
      </rPr>
      <t>Miyazaki S.</t>
    </r>
    <phoneticPr fontId="5"/>
  </si>
  <si>
    <t>2009ApJ...706.1078N</t>
  </si>
  <si>
    <t>1078-1094</t>
    <phoneticPr fontId="5"/>
  </si>
  <si>
    <t>12/2009</t>
    <phoneticPr fontId="5"/>
  </si>
  <si>
    <t>The Distribution of Dark Matter Over Three Decades in Radius in the Lensing Cluster Abell 611</t>
  </si>
  <si>
    <t>Okamoto, Yoshiko</t>
    <phoneticPr fontId="5"/>
  </si>
  <si>
    <t>Sato Bun'ei,  Fischer D., Ida S., Harakawa H., Omiya M., Johnson J., Marcy  G.,  Toyota E., Hori Y., Isaacson H., Howard A., Peek K.</t>
    <phoneticPr fontId="5"/>
  </si>
  <si>
    <t>2009PASJ...61..679W</t>
  </si>
  <si>
    <t>S10B</t>
    <phoneticPr fontId="5"/>
  </si>
  <si>
    <t>S10A</t>
    <phoneticPr fontId="5"/>
  </si>
  <si>
    <t>FMOS</t>
    <phoneticPr fontId="5"/>
  </si>
  <si>
    <r>
      <t>Subaru</t>
    </r>
    <r>
      <rPr>
        <sz val="11"/>
        <color indexed="8"/>
        <rFont val="ＭＳ Ｐゴシック"/>
        <family val="3"/>
        <charset val="128"/>
      </rPr>
      <t xml:space="preserve"> Deep Survey. VI. A Census of Lyman Break Galaxies at z~=4 and 5 in the </t>
    </r>
    <r>
      <rPr>
        <sz val="11"/>
        <rFont val="ＭＳ Ｐゴシック"/>
        <family val="3"/>
        <charset val="128"/>
      </rPr>
      <t>Subaru</t>
    </r>
    <r>
      <rPr>
        <sz val="11"/>
        <color indexed="8"/>
        <rFont val="ＭＳ Ｐゴシック"/>
        <family val="3"/>
        <charset val="128"/>
      </rPr>
      <t xml:space="preserve"> Deep Fields: Clustering Properties</t>
    </r>
    <phoneticPr fontId="5"/>
  </si>
  <si>
    <r>
      <t>Yamada T.</t>
    </r>
    <r>
      <rPr>
        <sz val="11"/>
        <rFont val="ＭＳ Ｐゴシック"/>
        <family val="3"/>
        <charset val="128"/>
      </rPr>
      <t xml:space="preserve">, Koyama Y., Nakata F., </t>
    </r>
    <r>
      <rPr>
        <b/>
        <sz val="11"/>
        <rFont val="ＭＳ Ｐゴシック"/>
        <family val="3"/>
        <charset val="128"/>
      </rPr>
      <t>Kajiasawa M., Tanaka I.</t>
    </r>
    <r>
      <rPr>
        <sz val="11"/>
        <rFont val="ＭＳ Ｐゴシック"/>
        <family val="3"/>
        <charset val="128"/>
      </rPr>
      <t>, Kodama T., Okamura S., De Propris Roberto</t>
    </r>
    <phoneticPr fontId="5"/>
  </si>
  <si>
    <t>The Galaxy Luminosity Functions down to M ~ -10 in the Hydra I Cluster</t>
  </si>
  <si>
    <t>Galaxy Population in a Cluster of galaxies around the Radio Galaxy 3C324 at z= 1.2</t>
  </si>
  <si>
    <t>D'Andrea, Chris</t>
    <phoneticPr fontId="5"/>
  </si>
  <si>
    <t>Narbutis D., Vansevičius V., Kodaira K., Bridžius A., Stonkutė R.</t>
  </si>
  <si>
    <t>2008ApJ...684.1260N</t>
  </si>
  <si>
    <t>1260-1272</t>
    <phoneticPr fontId="5"/>
  </si>
  <si>
    <t>梅村雅之</t>
    <rPh sb="0" eb="2">
      <t>ウメムラ</t>
    </rPh>
    <rPh sb="2" eb="4">
      <t>マサユキ</t>
    </rPh>
    <phoneticPr fontId="5"/>
  </si>
  <si>
    <t>筑波大学</t>
    <rPh sb="0" eb="2">
      <t>ツクバ</t>
    </rPh>
    <rPh sb="2" eb="4">
      <t>ダイガク</t>
    </rPh>
    <phoneticPr fontId="5"/>
  </si>
  <si>
    <t>Watanabe Jun'ichi</t>
    <phoneticPr fontId="5"/>
  </si>
  <si>
    <t>渡部潤一</t>
    <rPh sb="0" eb="2">
      <t>ワタナベ</t>
    </rPh>
    <rPh sb="2" eb="4">
      <t>ジュンイチ</t>
    </rPh>
    <phoneticPr fontId="5"/>
  </si>
  <si>
    <t>Finoguenov,A.</t>
    <phoneticPr fontId="5"/>
  </si>
  <si>
    <t>S02A</t>
    <phoneticPr fontId="5"/>
  </si>
  <si>
    <t>S02B</t>
    <phoneticPr fontId="5"/>
  </si>
  <si>
    <t>S03A</t>
    <phoneticPr fontId="5"/>
  </si>
  <si>
    <t>S03B</t>
    <phoneticPr fontId="5"/>
  </si>
  <si>
    <t>S04A</t>
    <phoneticPr fontId="5"/>
  </si>
  <si>
    <t>S02A</t>
    <phoneticPr fontId="5"/>
  </si>
  <si>
    <t>S02B</t>
    <phoneticPr fontId="5"/>
  </si>
  <si>
    <t>S03A</t>
    <phoneticPr fontId="5"/>
  </si>
  <si>
    <t>S03B</t>
    <phoneticPr fontId="5"/>
  </si>
  <si>
    <t>S04A</t>
    <phoneticPr fontId="5"/>
  </si>
  <si>
    <t>S04B</t>
    <phoneticPr fontId="5"/>
  </si>
  <si>
    <t>応募件数</t>
    <rPh sb="0" eb="2">
      <t>オウボ</t>
    </rPh>
    <rPh sb="2" eb="4">
      <t>ケンスウ</t>
    </rPh>
    <phoneticPr fontId="5"/>
  </si>
  <si>
    <t>Discovery of a Methane Dwarf from the IfA Deep Survey</t>
  </si>
  <si>
    <t>A Redshift z=6.56 Galaxy behind the Cluster Abell 370</t>
  </si>
  <si>
    <t>2007.6.11再計算（S05のセメスタ区分間違っていたので訂正）</t>
    <rPh sb="9" eb="12">
      <t>サイケイサン</t>
    </rPh>
    <rPh sb="21" eb="23">
      <t>クブン</t>
    </rPh>
    <rPh sb="23" eb="25">
      <t>マチガ</t>
    </rPh>
    <rPh sb="31" eb="33">
      <t>テイセイ</t>
    </rPh>
    <phoneticPr fontId="5"/>
  </si>
  <si>
    <t>ワイツマン研究所</t>
  </si>
  <si>
    <t>CNR</t>
  </si>
  <si>
    <t>バルセロナ大</t>
    <rPh sb="5" eb="6">
      <t>ダイ</t>
    </rPh>
    <phoneticPr fontId="5"/>
  </si>
  <si>
    <t>スペイン</t>
    <phoneticPr fontId="5"/>
  </si>
  <si>
    <t>ケルン大</t>
    <rPh sb="3" eb="4">
      <t>ダイ</t>
    </rPh>
    <phoneticPr fontId="5"/>
  </si>
  <si>
    <t>ドイツ</t>
    <phoneticPr fontId="5"/>
  </si>
  <si>
    <t>S09A</t>
    <phoneticPr fontId="5"/>
  </si>
  <si>
    <t>S02A-S03Aにインテンシブ提案夜数を付加</t>
    <rPh sb="16" eb="18">
      <t>テイアン</t>
    </rPh>
    <rPh sb="18" eb="19">
      <t>ヨル</t>
    </rPh>
    <rPh sb="19" eb="20">
      <t>カズ</t>
    </rPh>
    <rPh sb="21" eb="23">
      <t>フカ</t>
    </rPh>
    <phoneticPr fontId="5"/>
  </si>
  <si>
    <t>申請夜数については申請時点のセメスタに全てカウント</t>
    <rPh sb="0" eb="2">
      <t>シンセイ</t>
    </rPh>
    <rPh sb="2" eb="3">
      <t>ヨル</t>
    </rPh>
    <rPh sb="3" eb="4">
      <t>カズ</t>
    </rPh>
    <rPh sb="9" eb="11">
      <t>シンセイ</t>
    </rPh>
    <rPh sb="11" eb="13">
      <t>ジテン</t>
    </rPh>
    <rPh sb="19" eb="20">
      <t>スベ</t>
    </rPh>
    <phoneticPr fontId="5"/>
  </si>
  <si>
    <t>採択夜数については配分されたセメスタにカウント</t>
    <rPh sb="0" eb="2">
      <t>サイタク</t>
    </rPh>
    <rPh sb="2" eb="3">
      <t>ヤ</t>
    </rPh>
    <rPh sb="3" eb="4">
      <t>スウ</t>
    </rPh>
    <rPh sb="9" eb="11">
      <t>ハイブン</t>
    </rPh>
    <phoneticPr fontId="5"/>
  </si>
  <si>
    <t>Multi-Object Infrared Camera and Spectrograph (MOIRCS) for the Subaru Telescope I. Imaging</t>
    <phoneticPr fontId="5"/>
  </si>
  <si>
    <t>注：年次報告ではS05期は268人と報告済み。</t>
    <rPh sb="0" eb="1">
      <t>チュウ</t>
    </rPh>
    <rPh sb="2" eb="4">
      <t>ネンジ</t>
    </rPh>
    <rPh sb="4" eb="6">
      <t>ホウコク</t>
    </rPh>
    <rPh sb="11" eb="12">
      <t>キ</t>
    </rPh>
    <rPh sb="16" eb="17">
      <t>ニン</t>
    </rPh>
    <rPh sb="18" eb="20">
      <t>ホウコク</t>
    </rPh>
    <rPh sb="20" eb="21">
      <t>ズ</t>
    </rPh>
    <phoneticPr fontId="5"/>
  </si>
  <si>
    <t>合わせる必要がある場合はS05BのNAOJを一人増やす</t>
    <rPh sb="22" eb="24">
      <t>ヒトリ</t>
    </rPh>
    <phoneticPr fontId="5"/>
  </si>
  <si>
    <t>D'Andrea C., Sako Masao, Dilday B., Frieman J., Holtzman J., Kessler R., Konishi K., Schneider D., Sollerman J., Wheeler C., Yasuda N., Cinabro D., Jha S., Nichol R., Lampeitl H., Smith M., Atlee D., Bassett B., Castander F., Goobar A., Miquel R., Nordin J., Östman L., Prieto J.., Quimby R., Riess A., Stritzinger M.</t>
    <phoneticPr fontId="5"/>
  </si>
  <si>
    <t>2010ApJ...708..661D</t>
  </si>
  <si>
    <t>661-674</t>
    <phoneticPr fontId="5"/>
  </si>
  <si>
    <t>01/2010</t>
    <phoneticPr fontId="5"/>
  </si>
  <si>
    <t>I</t>
    <phoneticPr fontId="5"/>
  </si>
  <si>
    <r>
      <t>A</t>
    </r>
    <r>
      <rPr>
        <sz val="11"/>
        <rFont val="ＭＳ Ｐゴシック"/>
        <family val="3"/>
        <charset val="128"/>
      </rPr>
      <t>ravena M., Bertoldi F., Carilli C., Schinnerer E., McCracken H., Salvato M., Riechers D., Sheth K., Smolcic V., Capak P., Koekemoer A., Menten K.</t>
    </r>
    <phoneticPr fontId="5"/>
  </si>
  <si>
    <t xml:space="preserve">Subaru Observations for the K-band Luminosity Distribution of Galaxies in Clusters Near to 3C 324 at z~1.2, </t>
    <phoneticPr fontId="5"/>
  </si>
  <si>
    <t>2000PASJ, 52, 61</t>
    <phoneticPr fontId="5"/>
  </si>
  <si>
    <r>
      <t xml:space="preserve">Ohyama Y.,Yoshida M., Takata T., Imanishi M., Usuda T., </t>
    </r>
    <r>
      <rPr>
        <sz val="11"/>
        <rFont val="ＭＳ Ｐゴシック"/>
        <family val="3"/>
        <charset val="128"/>
      </rPr>
      <t>Saito Y., Taguchi H., Ebizuka N., Iwamuro F., Motohara K., Taguchi T., Hata R., Maihara T.,</t>
    </r>
    <r>
      <rPr>
        <sz val="11"/>
        <rFont val="ＭＳ Ｐゴシック"/>
        <family val="3"/>
        <charset val="128"/>
      </rPr>
      <t xml:space="preserve"> </t>
    </r>
    <r>
      <rPr>
        <b/>
        <sz val="11"/>
        <rFont val="ＭＳ Ｐゴシック"/>
        <family val="3"/>
        <charset val="128"/>
      </rPr>
      <t>Iye M., Sasaki T., Kosugi G., Ogasawara R., Noumaru J., Mizumoto Y., Yagi M., Chikada Y.</t>
    </r>
    <phoneticPr fontId="5"/>
  </si>
  <si>
    <t>Galaxies and Clusters of Galaxies</t>
  </si>
  <si>
    <t>舞原俊憲</t>
  </si>
  <si>
    <t>村山卓</t>
  </si>
  <si>
    <t>Absorption Line Survey of H3+ toward the Galactic Center Sources I. GCS 3-2 and GC IRS3</t>
    <phoneticPr fontId="5"/>
  </si>
  <si>
    <t>Zhao, Ying-He</t>
    <phoneticPr fontId="5"/>
  </si>
  <si>
    <t>インテンシブ採択課題リスト</t>
    <rPh sb="6" eb="8">
      <t>サイタク</t>
    </rPh>
    <rPh sb="8" eb="10">
      <t>カダイ</t>
    </rPh>
    <phoneticPr fontId="5"/>
  </si>
  <si>
    <t>北京大</t>
    <rPh sb="0" eb="3">
      <t>ペキンダイ</t>
    </rPh>
    <phoneticPr fontId="5"/>
  </si>
  <si>
    <t>中国</t>
    <rPh sb="0" eb="2">
      <t>チュウゴク</t>
    </rPh>
    <phoneticPr fontId="5"/>
  </si>
  <si>
    <t>チリ大</t>
    <rPh sb="2" eb="3">
      <t>ダイ</t>
    </rPh>
    <phoneticPr fontId="5"/>
  </si>
  <si>
    <t>Karr, J. L.</t>
    <phoneticPr fontId="5"/>
  </si>
  <si>
    <r>
      <t xml:space="preserve">Karr J.L., Ohashi N., </t>
    </r>
    <r>
      <rPr>
        <b/>
        <sz val="11"/>
        <rFont val="ＭＳ Ｐゴシック"/>
        <family val="3"/>
        <charset val="128"/>
      </rPr>
      <t>Kudo T., Tamura M.</t>
    </r>
    <phoneticPr fontId="5"/>
  </si>
  <si>
    <t>2010AJ....139.1015K</t>
  </si>
  <si>
    <t>1015-1027</t>
    <phoneticPr fontId="5"/>
  </si>
  <si>
    <t>Candidate Coronagraphic Detections of Protoplanetary Disks Around Four Young Stars</t>
  </si>
  <si>
    <t>Koyama, Yusei</t>
    <phoneticPr fontId="5"/>
  </si>
  <si>
    <t>Panoramic Hα and mid-infrared mapping of star formation in a z = 0.8 cluster</t>
  </si>
  <si>
    <t>2010MNRAS.403.1611K</t>
  </si>
  <si>
    <t>MNRAS</t>
    <phoneticPr fontId="5"/>
  </si>
  <si>
    <t>1611-1624</t>
    <phoneticPr fontId="5"/>
  </si>
  <si>
    <t>04/2010</t>
    <phoneticPr fontId="5"/>
  </si>
  <si>
    <r>
      <t xml:space="preserve">Koyama Y., </t>
    </r>
    <r>
      <rPr>
        <b/>
        <sz val="11"/>
        <rFont val="ＭＳ Ｐゴシック"/>
        <family val="3"/>
        <charset val="128"/>
      </rPr>
      <t>Kodama T.,</t>
    </r>
    <r>
      <rPr>
        <sz val="11"/>
        <rFont val="ＭＳ Ｐゴシック"/>
        <family val="3"/>
        <charset val="128"/>
      </rPr>
      <t xml:space="preserve"> Shimasaku K., Hayashi Masao, Okamura S., </t>
    </r>
    <r>
      <rPr>
        <b/>
        <sz val="11"/>
        <rFont val="ＭＳ Ｐゴシック"/>
        <family val="3"/>
        <charset val="128"/>
      </rPr>
      <t>Tanaka I.,</t>
    </r>
    <r>
      <rPr>
        <sz val="11"/>
        <rFont val="ＭＳ Ｐゴシック"/>
        <family val="3"/>
        <charset val="128"/>
      </rPr>
      <t xml:space="preserve"> Tokoku C.</t>
    </r>
    <phoneticPr fontId="5"/>
  </si>
  <si>
    <t>MOIRCS, S-Cam</t>
    <phoneticPr fontId="5"/>
  </si>
  <si>
    <t>Magakian, Tigran Yu</t>
    <phoneticPr fontId="5"/>
  </si>
  <si>
    <r>
      <t xml:space="preserve">Magakian T.Y., Nikogossian E., Aspin C., </t>
    </r>
    <r>
      <rPr>
        <b/>
        <sz val="11"/>
        <rFont val="ＭＳ Ｐゴシック"/>
        <family val="3"/>
        <charset val="128"/>
      </rPr>
      <t>Pyo T.-S.</t>
    </r>
    <r>
      <rPr>
        <sz val="11"/>
        <rFont val="ＭＳ Ｐゴシック"/>
        <family val="3"/>
        <charset val="128"/>
      </rPr>
      <t>, Khanzadyan T., Movsessian T., Smith  M. D., Mitchison S., Davis C.J., Beck T. L., Moriarty-Schieven G.</t>
    </r>
    <phoneticPr fontId="5"/>
  </si>
  <si>
    <t>2010AJ....139..969M</t>
  </si>
  <si>
    <t>AJ</t>
    <phoneticPr fontId="5"/>
  </si>
  <si>
    <t>969-983</t>
    <phoneticPr fontId="5"/>
  </si>
  <si>
    <t>A Wide-Field Narrowband Optical Survey of the Braid Nebula Star Formation Region in Cygnus OB7</t>
  </si>
  <si>
    <t>Matsuda, Y.</t>
    <phoneticPr fontId="5"/>
  </si>
  <si>
    <t>2007Natur.445..286M</t>
  </si>
  <si>
    <t>286-290</t>
    <phoneticPr fontId="5"/>
  </si>
  <si>
    <t>Jahnke K., Bongiorno A., Brusa M., Capak P., Cappelluti N., Cisternas M., Civano F., Colbert J., Comastri A., Elvis M., Hasinger G., Ilbert O., Impey C., Inskip K., Koekemoer A., Lilly S.,  Maier C., Merloni A., Riechers D., Salvato M., Schinnerer E., Scoville N., Silverman J.,  Taniguchi Y., Trump J., Yan L.</t>
    <phoneticPr fontId="5"/>
  </si>
  <si>
    <t>2009ApJ...706L.215J</t>
  </si>
  <si>
    <t>Massive Galaxies in COSMOS: Evolution of Black Hole Versus Bulge Mass but not Versus Total Stellar Mass Over the Last 9 Gyr?</t>
  </si>
  <si>
    <t>L215-L220</t>
    <phoneticPr fontId="5"/>
  </si>
  <si>
    <t>12/2009</t>
    <phoneticPr fontId="5"/>
  </si>
  <si>
    <t>Huang, X.</t>
    <phoneticPr fontId="5"/>
  </si>
  <si>
    <t>2009ApJ...707L..12H</t>
  </si>
  <si>
    <t>L12-L16</t>
    <phoneticPr fontId="5"/>
  </si>
  <si>
    <t>Hubble Space Telescope Discovery of a z = 3.9 Multiply Imaged Galaxy Behind the Complex Cluster Lens Warps J1415.1+36 at z = 1.026</t>
  </si>
  <si>
    <r>
      <t xml:space="preserve">Ito M., Yamashita T., Sako S., </t>
    </r>
    <r>
      <rPr>
        <b/>
        <sz val="11"/>
        <rFont val="ＭＳ Ｐゴシック"/>
        <family val="3"/>
        <charset val="128"/>
      </rPr>
      <t>Takami H., Hayano Y., Terada H.</t>
    </r>
    <phoneticPr fontId="5"/>
  </si>
  <si>
    <r>
      <t xml:space="preserve">Itoh Y., </t>
    </r>
    <r>
      <rPr>
        <b/>
        <sz val="11"/>
        <rFont val="ＭＳ Ｐゴシック"/>
        <family val="3"/>
        <charset val="128"/>
      </rPr>
      <t>Kaifu N., Hayashi M., Hayashi S., Yamashita T., Usuda T., Noumaru J.</t>
    </r>
    <r>
      <rPr>
        <sz val="11"/>
        <rFont val="ＭＳ Ｐゴシック"/>
        <family val="3"/>
        <charset val="128"/>
      </rPr>
      <t>, Maihara T., Iwamuro F., Motohara K., Taguchi T., Hata R.</t>
    </r>
    <phoneticPr fontId="5"/>
  </si>
  <si>
    <t>The Stellar Content of the COSMOS Field as Derived from Morphological and SED-based Star/Galaxy Separation</t>
  </si>
  <si>
    <t>2007ApJ...668..853K</t>
  </si>
  <si>
    <t>10/2007</t>
    <phoneticPr fontId="5"/>
  </si>
  <si>
    <t>International Proposal (サービス観測を除く）</t>
    <rPh sb="28" eb="30">
      <t>カンソク</t>
    </rPh>
    <rPh sb="31" eb="32">
      <t>ノゾ</t>
    </rPh>
    <phoneticPr fontId="5"/>
  </si>
  <si>
    <t>応募割合(件数）</t>
    <rPh sb="0" eb="2">
      <t>オウボ</t>
    </rPh>
    <rPh sb="2" eb="4">
      <t>ワリアイ</t>
    </rPh>
    <rPh sb="5" eb="7">
      <t>ケンスウ</t>
    </rPh>
    <phoneticPr fontId="5"/>
  </si>
  <si>
    <t>応募割合(夜数）</t>
    <rPh sb="0" eb="2">
      <t>オウボ</t>
    </rPh>
    <rPh sb="2" eb="4">
      <t>ワリアイ</t>
    </rPh>
    <rPh sb="5" eb="6">
      <t>ヤ</t>
    </rPh>
    <rPh sb="6" eb="7">
      <t>スウ</t>
    </rPh>
    <phoneticPr fontId="5"/>
  </si>
  <si>
    <t>S07B</t>
  </si>
  <si>
    <t>すばる望遠鏡による高赤方偏移大規模構造の観測的研究</t>
  </si>
  <si>
    <t>産総研</t>
    <rPh sb="0" eb="1">
      <t>サン</t>
    </rPh>
    <rPh sb="1" eb="3">
      <t>ソウケン</t>
    </rPh>
    <phoneticPr fontId="9"/>
  </si>
  <si>
    <t>理研</t>
    <rPh sb="0" eb="2">
      <t>リケン</t>
    </rPh>
    <phoneticPr fontId="9"/>
  </si>
  <si>
    <t>ぐんま天文台</t>
    <rPh sb="3" eb="6">
      <t>テンモンダイ</t>
    </rPh>
    <phoneticPr fontId="9"/>
  </si>
  <si>
    <t>都庁</t>
    <rPh sb="0" eb="2">
      <t>トチョウ</t>
    </rPh>
    <phoneticPr fontId="9"/>
  </si>
  <si>
    <r>
      <t>Kawakita H.,</t>
    </r>
    <r>
      <rPr>
        <b/>
        <sz val="11"/>
        <rFont val="ＭＳ Ｐゴシック"/>
        <family val="3"/>
        <charset val="128"/>
      </rPr>
      <t xml:space="preserve"> Watanabe J., Kinoshita D.</t>
    </r>
    <r>
      <rPr>
        <sz val="11"/>
        <rFont val="ＭＳ Ｐゴシック"/>
        <family val="3"/>
        <charset val="128"/>
      </rPr>
      <t>, Ishiguro M., Nakamura Ryosuke</t>
    </r>
    <phoneticPr fontId="5"/>
  </si>
  <si>
    <r>
      <t xml:space="preserve">Kasliwal Mansi M., Massey Richard, Ellis Richard S., </t>
    </r>
    <r>
      <rPr>
        <b/>
        <sz val="11"/>
        <color indexed="8"/>
        <rFont val="ＭＳ Ｐゴシック"/>
        <family val="3"/>
        <charset val="128"/>
      </rPr>
      <t>Miyazaki S.</t>
    </r>
    <r>
      <rPr>
        <sz val="11"/>
        <color indexed="8"/>
        <rFont val="ＭＳ Ｐゴシック"/>
        <family val="3"/>
        <charset val="128"/>
      </rPr>
      <t>, Rhodes Jason</t>
    </r>
    <phoneticPr fontId="5"/>
  </si>
  <si>
    <t>Ma, Cheng-Jiun</t>
    <phoneticPr fontId="5"/>
  </si>
  <si>
    <t>2008ApJ...684..160M</t>
  </si>
  <si>
    <t>ApJ</t>
    <phoneticPr fontId="5"/>
  </si>
  <si>
    <t>160-176</t>
    <phoneticPr fontId="5"/>
  </si>
  <si>
    <t>09/2008</t>
    <phoneticPr fontId="5"/>
  </si>
  <si>
    <t>The Spatial Distribution of Galaxies of Different Spectral Types in the Massive Intermediate-Redshift Cluster MACS J0717.5+3745</t>
  </si>
  <si>
    <r>
      <t xml:space="preserve">Goswami A., </t>
    </r>
    <r>
      <rPr>
        <b/>
        <sz val="11"/>
        <rFont val="ＭＳ Ｐゴシック"/>
        <family val="3"/>
        <charset val="128"/>
      </rPr>
      <t>Aoki W.</t>
    </r>
    <phoneticPr fontId="5"/>
  </si>
  <si>
    <t>S11A</t>
  </si>
  <si>
    <r>
      <t>S</t>
    </r>
    <r>
      <rPr>
        <sz val="11"/>
        <rFont val="ＭＳ Ｐゴシック"/>
        <family val="3"/>
        <charset val="128"/>
      </rPr>
      <t>11A応募</t>
    </r>
    <rPh sb="4" eb="6">
      <t>オウボ</t>
    </rPh>
    <phoneticPr fontId="5"/>
  </si>
  <si>
    <r>
      <t>S</t>
    </r>
    <r>
      <rPr>
        <sz val="11"/>
        <rFont val="ＭＳ Ｐゴシック"/>
        <family val="3"/>
        <charset val="128"/>
      </rPr>
      <t>11A採択</t>
    </r>
    <rPh sb="4" eb="6">
      <t>サイタク</t>
    </rPh>
    <phoneticPr fontId="5"/>
  </si>
  <si>
    <t>S11A</t>
    <phoneticPr fontId="5"/>
  </si>
  <si>
    <t>S11A応募</t>
    <rPh sb="4" eb="6">
      <t>オウボ</t>
    </rPh>
    <phoneticPr fontId="5"/>
  </si>
  <si>
    <t>S11A採択</t>
    <rPh sb="4" eb="6">
      <t>サイタク</t>
    </rPh>
    <phoneticPr fontId="5"/>
  </si>
  <si>
    <t>S10B実施</t>
    <rPh sb="4" eb="6">
      <t>ジッシ</t>
    </rPh>
    <phoneticPr fontId="5"/>
  </si>
  <si>
    <t>Subaru(全体）</t>
    <rPh sb="7" eb="9">
      <t>ゼンタイ</t>
    </rPh>
    <phoneticPr fontId="5"/>
  </si>
  <si>
    <t>すばるだけにするべき？(時間交換分を除いて）</t>
    <rPh sb="12" eb="14">
      <t>ジカン</t>
    </rPh>
    <rPh sb="14" eb="16">
      <t>コウカン</t>
    </rPh>
    <rPh sb="16" eb="17">
      <t>ブン</t>
    </rPh>
    <rPh sb="18" eb="19">
      <t>ノゾ</t>
    </rPh>
    <phoneticPr fontId="5"/>
  </si>
  <si>
    <t>複数装置（GMOS-SとN）あり</t>
    <rPh sb="0" eb="2">
      <t>フクスウ</t>
    </rPh>
    <rPh sb="2" eb="4">
      <t>ソウチ</t>
    </rPh>
    <phoneticPr fontId="5"/>
  </si>
  <si>
    <t>S10B-028児玉3夜</t>
    <rPh sb="8" eb="10">
      <t>コダマ</t>
    </rPh>
    <rPh sb="11" eb="12">
      <t>ヨル</t>
    </rPh>
    <phoneticPr fontId="5"/>
  </si>
  <si>
    <r>
      <t>S08B、</t>
    </r>
    <r>
      <rPr>
        <sz val="11"/>
        <rFont val="ＭＳ Ｐゴシック"/>
        <family val="3"/>
        <charset val="128"/>
      </rPr>
      <t>S09A,</t>
    </r>
    <r>
      <rPr>
        <sz val="11"/>
        <rFont val="ＭＳ Ｐゴシック"/>
        <family val="3"/>
        <charset val="128"/>
      </rPr>
      <t>S09B</t>
    </r>
    <phoneticPr fontId="5"/>
  </si>
  <si>
    <t>International</t>
    <phoneticPr fontId="5"/>
  </si>
  <si>
    <t>S02A</t>
    <phoneticPr fontId="5"/>
  </si>
  <si>
    <t>S02B</t>
    <phoneticPr fontId="5"/>
  </si>
  <si>
    <t>S03A</t>
    <phoneticPr fontId="5"/>
  </si>
  <si>
    <t>S03B</t>
    <phoneticPr fontId="5"/>
  </si>
  <si>
    <t>S04A</t>
    <phoneticPr fontId="5"/>
  </si>
  <si>
    <t>S04B</t>
    <phoneticPr fontId="5"/>
  </si>
  <si>
    <t>S05A</t>
    <phoneticPr fontId="5"/>
  </si>
  <si>
    <t>S-Cam共同利用</t>
    <rPh sb="5" eb="7">
      <t>キョウドウ</t>
    </rPh>
    <rPh sb="7" eb="9">
      <t>リヨウ</t>
    </rPh>
    <phoneticPr fontId="5"/>
  </si>
  <si>
    <t>S-Cam,FOCAS</t>
  </si>
  <si>
    <t>S-Cam試験</t>
  </si>
  <si>
    <t>S-Cam/FOCAS共同利用</t>
    <rPh sb="11" eb="13">
      <t>キョウドウ</t>
    </rPh>
    <rPh sb="13" eb="15">
      <t>リヨウ</t>
    </rPh>
    <phoneticPr fontId="5"/>
  </si>
  <si>
    <t>S-Cam GT</t>
  </si>
  <si>
    <t>S-Cam,FOCAS共同利用</t>
    <rPh sb="11" eb="13">
      <t>キョウドウ</t>
    </rPh>
    <rPh sb="13" eb="15">
      <t>リヨウ</t>
    </rPh>
    <phoneticPr fontId="5"/>
  </si>
  <si>
    <t>S-CamＵＨ</t>
  </si>
  <si>
    <t>S-Cam　ＧＴ</t>
  </si>
  <si>
    <t>複数装置論文</t>
    <rPh sb="0" eb="2">
      <t>フクスウ</t>
    </rPh>
    <rPh sb="2" eb="4">
      <t>ソウチ</t>
    </rPh>
    <rPh sb="4" eb="6">
      <t>ロンブン</t>
    </rPh>
    <phoneticPr fontId="5"/>
  </si>
  <si>
    <t>Miyaji, T.</t>
    <phoneticPr fontId="5"/>
  </si>
  <si>
    <t>OHS共同利用</t>
    <rPh sb="3" eb="5">
      <t>キョウドウ</t>
    </rPh>
    <rPh sb="5" eb="7">
      <t>リヨウ</t>
    </rPh>
    <phoneticPr fontId="5"/>
  </si>
  <si>
    <t>Miyata, T.</t>
    <phoneticPr fontId="5"/>
  </si>
  <si>
    <t>Mohanty, S.</t>
    <phoneticPr fontId="5"/>
  </si>
  <si>
    <t>Murakawa, K.</t>
    <phoneticPr fontId="5"/>
  </si>
  <si>
    <t>CIAO: Coronagraphic Imager with Adaptive Optics on the Subaru Telescope</t>
    <phoneticPr fontId="5"/>
  </si>
  <si>
    <t>Nagao, T.</t>
    <phoneticPr fontId="5"/>
  </si>
  <si>
    <t>S00</t>
    <phoneticPr fontId="5"/>
  </si>
  <si>
    <t>S01A</t>
    <phoneticPr fontId="5"/>
  </si>
  <si>
    <t>S01B</t>
    <phoneticPr fontId="5"/>
  </si>
  <si>
    <t>S06A</t>
    <phoneticPr fontId="5"/>
  </si>
  <si>
    <t>S06B</t>
    <phoneticPr fontId="5"/>
  </si>
  <si>
    <t>total</t>
    <phoneticPr fontId="5"/>
  </si>
  <si>
    <t>MgII Absorption Lines in z=2.974 Damped Lyman-α system toward Gravitationally Lensed QSO APM08279+5255: Detection of Small^scale Structure in MgII Absorbing Clouds</t>
    <phoneticPr fontId="5"/>
  </si>
  <si>
    <t>Liu, M.</t>
    <phoneticPr fontId="5"/>
  </si>
  <si>
    <t>2002ApJ, 568, L107</t>
    <phoneticPr fontId="5"/>
  </si>
  <si>
    <t>Mazzali, P.A.</t>
    <phoneticPr fontId="5"/>
  </si>
  <si>
    <t>2002ApJ, 572, L61</t>
    <phoneticPr fontId="5"/>
  </si>
  <si>
    <t>Miyazaki, S.</t>
    <phoneticPr fontId="5"/>
  </si>
  <si>
    <t>2002ApJ, 580, L97</t>
    <phoneticPr fontId="5"/>
  </si>
  <si>
    <t>2007PASJ...59..841I</t>
  </si>
  <si>
    <t>Discovery of a Scattering Disk around the Low-Mass T Tauri Star FN Tauri</t>
  </si>
  <si>
    <t>Rudie, G. C.</t>
    <phoneticPr fontId="5"/>
  </si>
  <si>
    <t>装置別申請件数　(サービス観測は含まない）</t>
    <rPh sb="0" eb="2">
      <t>ソウチ</t>
    </rPh>
    <rPh sb="2" eb="3">
      <t>ベツ</t>
    </rPh>
    <rPh sb="3" eb="5">
      <t>シンセイ</t>
    </rPh>
    <rPh sb="5" eb="7">
      <t>ケンスウ</t>
    </rPh>
    <rPh sb="13" eb="15">
      <t>カンソク</t>
    </rPh>
    <rPh sb="16" eb="17">
      <t>フク</t>
    </rPh>
    <phoneticPr fontId="5"/>
  </si>
  <si>
    <t>装置別採択件数　(サービス観測は含まない）</t>
    <rPh sb="0" eb="2">
      <t>ソウチ</t>
    </rPh>
    <rPh sb="2" eb="3">
      <t>ベツ</t>
    </rPh>
    <rPh sb="3" eb="5">
      <t>サイタク</t>
    </rPh>
    <rPh sb="5" eb="7">
      <t>ケンスウ</t>
    </rPh>
    <rPh sb="13" eb="15">
      <t>カンソク</t>
    </rPh>
    <rPh sb="16" eb="17">
      <t>フク</t>
    </rPh>
    <phoneticPr fontId="5"/>
  </si>
  <si>
    <t>184-186</t>
    <phoneticPr fontId="5"/>
  </si>
  <si>
    <t>72-87</t>
  </si>
  <si>
    <t>34-40</t>
  </si>
  <si>
    <r>
      <t>Maeda K.,</t>
    </r>
    <r>
      <rPr>
        <b/>
        <sz val="11"/>
        <color indexed="8"/>
        <rFont val="ＭＳ Ｐゴシック"/>
        <family val="3"/>
        <charset val="128"/>
      </rPr>
      <t xml:space="preserve"> Kawabata K.</t>
    </r>
    <r>
      <rPr>
        <sz val="11"/>
        <color indexed="8"/>
        <rFont val="ＭＳ Ｐゴシック"/>
        <family val="3"/>
        <charset val="128"/>
      </rPr>
      <t xml:space="preserve">, Tanaka M., Nomoto K., Tominaga N., </t>
    </r>
    <r>
      <rPr>
        <b/>
        <sz val="11"/>
        <color indexed="8"/>
        <rFont val="ＭＳ Ｐゴシック"/>
        <family val="3"/>
        <charset val="128"/>
      </rPr>
      <t>Hattori T.</t>
    </r>
    <r>
      <rPr>
        <sz val="11"/>
        <color indexed="8"/>
        <rFont val="ＭＳ Ｐゴシック"/>
        <family val="3"/>
        <charset val="128"/>
      </rPr>
      <t>, Minezaki T., Kuroda T., Suzuki T., Deng J., Mazzali P.A., Pian E.</t>
    </r>
    <phoneticPr fontId="5"/>
  </si>
  <si>
    <t>2406-2416</t>
    <phoneticPr fontId="5"/>
  </si>
  <si>
    <t>L97-L100</t>
    <phoneticPr fontId="5"/>
  </si>
  <si>
    <r>
      <t>2</t>
    </r>
    <r>
      <rPr>
        <sz val="11"/>
        <rFont val="ＭＳ Ｐゴシック"/>
        <family val="3"/>
        <charset val="128"/>
      </rPr>
      <t>5-36</t>
    </r>
    <phoneticPr fontId="5"/>
  </si>
  <si>
    <r>
      <t>02</t>
    </r>
    <r>
      <rPr>
        <sz val="11"/>
        <rFont val="ＭＳ Ｐゴシック"/>
        <family val="3"/>
        <charset val="128"/>
      </rPr>
      <t>/</t>
    </r>
    <r>
      <rPr>
        <sz val="11"/>
        <rFont val="ＭＳ Ｐゴシック"/>
        <family val="3"/>
        <charset val="128"/>
      </rPr>
      <t>2001</t>
    </r>
    <phoneticPr fontId="5"/>
  </si>
  <si>
    <r>
      <t>L</t>
    </r>
    <r>
      <rPr>
        <sz val="11"/>
        <rFont val="ＭＳ Ｐゴシック"/>
        <family val="3"/>
        <charset val="128"/>
      </rPr>
      <t>195-L198</t>
    </r>
    <phoneticPr fontId="5"/>
  </si>
  <si>
    <r>
      <t>Aoki W.</t>
    </r>
    <r>
      <rPr>
        <sz val="11"/>
        <rFont val="ＭＳ Ｐゴシック"/>
        <family val="3"/>
        <charset val="128"/>
      </rPr>
      <t>, Norris J.E., Ryan S.G., Beers T.,</t>
    </r>
    <r>
      <rPr>
        <b/>
        <sz val="11"/>
        <rFont val="ＭＳ Ｐゴシック"/>
        <family val="3"/>
        <charset val="128"/>
      </rPr>
      <t xml:space="preserve"> Ando H.</t>
    </r>
    <phoneticPr fontId="5"/>
  </si>
  <si>
    <r>
      <t>9</t>
    </r>
    <r>
      <rPr>
        <sz val="11"/>
        <rFont val="ＭＳ Ｐゴシック"/>
        <family val="3"/>
        <charset val="128"/>
      </rPr>
      <t>33-949</t>
    </r>
    <phoneticPr fontId="5"/>
  </si>
  <si>
    <r>
      <t>6</t>
    </r>
    <r>
      <rPr>
        <sz val="11"/>
        <rFont val="ＭＳ Ｐゴシック"/>
        <family val="3"/>
        <charset val="128"/>
      </rPr>
      <t>17-628</t>
    </r>
    <phoneticPr fontId="5"/>
  </si>
  <si>
    <r>
      <t>10</t>
    </r>
    <r>
      <rPr>
        <sz val="11"/>
        <rFont val="ＭＳ Ｐゴシック"/>
        <family val="3"/>
        <charset val="128"/>
      </rPr>
      <t>/</t>
    </r>
    <r>
      <rPr>
        <sz val="11"/>
        <rFont val="ＭＳ Ｐゴシック"/>
        <family val="3"/>
        <charset val="128"/>
      </rPr>
      <t>2002</t>
    </r>
    <phoneticPr fontId="5"/>
  </si>
  <si>
    <r>
      <t>L</t>
    </r>
    <r>
      <rPr>
        <sz val="11"/>
        <rFont val="ＭＳ Ｐゴシック"/>
        <family val="3"/>
        <charset val="128"/>
      </rPr>
      <t>49-L52</t>
    </r>
    <phoneticPr fontId="5"/>
  </si>
  <si>
    <r>
      <t>06</t>
    </r>
    <r>
      <rPr>
        <sz val="11"/>
        <rFont val="ＭＳ Ｐゴシック"/>
        <family val="3"/>
        <charset val="128"/>
      </rPr>
      <t>/</t>
    </r>
    <r>
      <rPr>
        <sz val="11"/>
        <rFont val="ＭＳ Ｐゴシック"/>
        <family val="3"/>
        <charset val="128"/>
      </rPr>
      <t>2003</t>
    </r>
    <phoneticPr fontId="5"/>
  </si>
  <si>
    <t>2005MNRAS.362..268T</t>
  </si>
  <si>
    <t>Semester</t>
    <phoneticPr fontId="5"/>
  </si>
  <si>
    <t>125(78)</t>
    <phoneticPr fontId="5"/>
  </si>
  <si>
    <t>660-663</t>
    <phoneticPr fontId="5"/>
  </si>
  <si>
    <t>The First Release COSMOS Optical and Near-IR Data and Catalog</t>
  </si>
  <si>
    <t>2007ApJS..172....1S</t>
  </si>
  <si>
    <t>The Cosmic Evolution Survey (COSMOS): Overview</t>
  </si>
  <si>
    <t>1-8</t>
    <phoneticPr fontId="5"/>
  </si>
  <si>
    <t>Clustering of Lyman Break Galaxies at z = 4 and 5 in the Subaru Deep Field: Luminosity Dependence of the Correlation Function Slope</t>
  </si>
  <si>
    <t>A Wide Area Survey for High-Redshift Massive Galaxies. I. Number Counts and Clustering of BzKs and EROs</t>
  </si>
  <si>
    <t>宇宙の構造形成と宇宙論</t>
    <rPh sb="0" eb="2">
      <t>ウチュウ</t>
    </rPh>
    <rPh sb="3" eb="5">
      <t>コウゾウ</t>
    </rPh>
    <rPh sb="5" eb="7">
      <t>ケイセイ</t>
    </rPh>
    <rPh sb="8" eb="10">
      <t>ウチュウ</t>
    </rPh>
    <rPh sb="10" eb="11">
      <t>ロン</t>
    </rPh>
    <phoneticPr fontId="5"/>
  </si>
  <si>
    <t>S05A</t>
    <phoneticPr fontId="5"/>
  </si>
  <si>
    <t>S01A応募</t>
    <rPh sb="4" eb="6">
      <t>オウボ</t>
    </rPh>
    <phoneticPr fontId="5"/>
  </si>
  <si>
    <t>S00採択</t>
    <rPh sb="3" eb="5">
      <t>サイタク</t>
    </rPh>
    <phoneticPr fontId="5"/>
  </si>
  <si>
    <t>S00応募</t>
    <rPh sb="3" eb="5">
      <t>オウボ</t>
    </rPh>
    <phoneticPr fontId="5"/>
  </si>
  <si>
    <t>S01A採択</t>
    <rPh sb="4" eb="6">
      <t>サイタク</t>
    </rPh>
    <phoneticPr fontId="5"/>
  </si>
  <si>
    <r>
      <t>Spectroscopic Studies of Extremely Metal-poor Stars with the</t>
    </r>
    <r>
      <rPr>
        <sz val="11"/>
        <rFont val="ＭＳ Ｐゴシック"/>
        <family val="3"/>
        <charset val="128"/>
      </rPr>
      <t xml:space="preserve"> Subaru </t>
    </r>
    <r>
      <rPr>
        <sz val="11"/>
        <color indexed="8"/>
        <rFont val="ＭＳ Ｐゴシック"/>
        <family val="3"/>
        <charset val="128"/>
      </rPr>
      <t>High-Dispersion Spectrograph. IV. The α-Element-Enhanced Metal-poor Star BS 16934-002</t>
    </r>
    <phoneticPr fontId="5"/>
  </si>
  <si>
    <r>
      <t>Aoki W.</t>
    </r>
    <r>
      <rPr>
        <sz val="11"/>
        <color indexed="8"/>
        <rFont val="ＭＳ Ｐゴシック"/>
        <family val="3"/>
        <charset val="128"/>
      </rPr>
      <t xml:space="preserve">, Honda S., Sadakane K., </t>
    </r>
    <r>
      <rPr>
        <b/>
        <sz val="11"/>
        <color indexed="8"/>
        <rFont val="ＭＳ Ｐゴシック"/>
        <family val="3"/>
        <charset val="128"/>
      </rPr>
      <t>Arimoto N.</t>
    </r>
    <phoneticPr fontId="5"/>
  </si>
  <si>
    <t>Brusa, M.</t>
    <phoneticPr fontId="5"/>
  </si>
  <si>
    <t>140(88)</t>
    <phoneticPr fontId="5"/>
  </si>
  <si>
    <t>Overview of the coordinated ground-based observations of Titan during the Huygens mission</t>
  </si>
  <si>
    <t>国立大</t>
    <rPh sb="0" eb="3">
      <t>コクリツダイ</t>
    </rPh>
    <phoneticPr fontId="5"/>
  </si>
  <si>
    <t>公立大</t>
    <rPh sb="0" eb="3">
      <t>コウリツダイ</t>
    </rPh>
    <phoneticPr fontId="5"/>
  </si>
  <si>
    <t>2006.08-2007.01</t>
    <phoneticPr fontId="5"/>
  </si>
  <si>
    <t>私立大</t>
    <rPh sb="0" eb="3">
      <t>シリツダイ</t>
    </rPh>
    <phoneticPr fontId="5"/>
  </si>
  <si>
    <t>2007.08-2008.01</t>
    <phoneticPr fontId="5"/>
  </si>
  <si>
    <t>138(84)</t>
    <phoneticPr fontId="5"/>
  </si>
  <si>
    <t>2003AJ, 126, 1167</t>
    <phoneticPr fontId="5"/>
  </si>
  <si>
    <t>Ohyama, Y.</t>
    <phoneticPr fontId="5"/>
  </si>
  <si>
    <t>2003ApJ, 591, L9</t>
    <phoneticPr fontId="5"/>
  </si>
  <si>
    <t>日本のTACが採択したランの観測者についてカウント</t>
    <rPh sb="0" eb="2">
      <t>ニホン</t>
    </rPh>
    <rPh sb="7" eb="9">
      <t>サイタク</t>
    </rPh>
    <rPh sb="14" eb="17">
      <t>カンソクシャ</t>
    </rPh>
    <phoneticPr fontId="5"/>
  </si>
  <si>
    <t>Capak Peter, Abraham Roberto G., Ellis Richard S., Mobasher Bahram, Scoville Nick, Sheth Kartik, Koekemoer Anton</t>
  </si>
  <si>
    <t>Stars</t>
  </si>
  <si>
    <t>嶋作一大</t>
  </si>
  <si>
    <r>
      <t>3</t>
    </r>
    <r>
      <rPr>
        <sz val="11"/>
        <rFont val="ＭＳ Ｐゴシック"/>
        <family val="3"/>
        <charset val="128"/>
      </rPr>
      <t>55-360</t>
    </r>
    <phoneticPr fontId="5"/>
  </si>
  <si>
    <r>
      <t>J</t>
    </r>
    <r>
      <rPr>
        <sz val="11"/>
        <rFont val="ＭＳ Ｐゴシック"/>
        <family val="3"/>
        <charset val="128"/>
      </rPr>
      <t>ewitt D.C., Luu J.X.</t>
    </r>
    <phoneticPr fontId="5"/>
  </si>
  <si>
    <r>
      <t>2</t>
    </r>
    <r>
      <rPr>
        <sz val="11"/>
        <rFont val="ＭＳ Ｐゴシック"/>
        <family val="3"/>
        <charset val="128"/>
      </rPr>
      <t>099-2114</t>
    </r>
    <phoneticPr fontId="5"/>
  </si>
  <si>
    <r>
      <t>10</t>
    </r>
    <r>
      <rPr>
        <sz val="11"/>
        <rFont val="ＭＳ Ｐゴシック"/>
        <family val="3"/>
        <charset val="128"/>
      </rPr>
      <t>/</t>
    </r>
    <r>
      <rPr>
        <sz val="11"/>
        <rFont val="ＭＳ Ｐゴシック"/>
        <family val="3"/>
        <charset val="128"/>
      </rPr>
      <t>2001</t>
    </r>
    <phoneticPr fontId="5"/>
  </si>
  <si>
    <t>An optical spectrum of the afterglow of a gamma-ray burst at a redshift of z = 6.295</t>
    <phoneticPr fontId="5"/>
  </si>
  <si>
    <t>Fe II Emission in 14 Low-Redshift Quasars. I. Observations</t>
    <phoneticPr fontId="5"/>
  </si>
  <si>
    <t>2007A&amp;A...466.1059K</t>
  </si>
  <si>
    <t>Two T dwarfs from the UKIDSS early data release</t>
  </si>
  <si>
    <t>若松謙一</t>
    <rPh sb="0" eb="2">
      <t>ワカマツ</t>
    </rPh>
    <rPh sb="2" eb="4">
      <t>ケンイチ</t>
    </rPh>
    <phoneticPr fontId="5"/>
  </si>
  <si>
    <t>岐阜大学工業短期大学部</t>
    <rPh sb="0" eb="2">
      <t>ギフ</t>
    </rPh>
    <rPh sb="2" eb="4">
      <t>ダイガク</t>
    </rPh>
    <rPh sb="4" eb="6">
      <t>コウギョウ</t>
    </rPh>
    <rPh sb="6" eb="8">
      <t>タンキ</t>
    </rPh>
    <rPh sb="8" eb="11">
      <t>ダイガクブ</t>
    </rPh>
    <phoneticPr fontId="5"/>
  </si>
  <si>
    <r>
      <t xml:space="preserve">On the </t>
    </r>
    <r>
      <rPr>
        <sz val="11"/>
        <rFont val="ＭＳ Ｐゴシック"/>
        <family val="3"/>
        <charset val="128"/>
      </rPr>
      <t>Origin</t>
    </r>
    <r>
      <rPr>
        <sz val="11"/>
        <rFont val="ＭＳ Ｐゴシック"/>
        <family val="3"/>
        <charset val="128"/>
      </rPr>
      <t xml:space="preserve"> of Ly-alpha Blobs at High Redshift: Kinematic Evidence of a Hyperwind Galaxy at z = 3.1</t>
    </r>
    <phoneticPr fontId="5"/>
  </si>
  <si>
    <t>Okamoto, Y.</t>
    <phoneticPr fontId="5"/>
  </si>
  <si>
    <r>
      <t>T</t>
    </r>
    <r>
      <rPr>
        <sz val="11"/>
        <rFont val="ＭＳ Ｐゴシック"/>
        <family val="3"/>
        <charset val="128"/>
      </rPr>
      <t xml:space="preserve">otani </t>
    </r>
    <r>
      <rPr>
        <sz val="11"/>
        <rFont val="ＭＳ Ｐゴシック"/>
        <family val="3"/>
        <charset val="128"/>
      </rPr>
      <t>Tomonori</t>
    </r>
    <phoneticPr fontId="5"/>
  </si>
  <si>
    <r>
      <t>M</t>
    </r>
    <r>
      <rPr>
        <sz val="11"/>
        <rFont val="ＭＳ Ｐゴシック"/>
        <family val="3"/>
        <charset val="128"/>
      </rPr>
      <t xml:space="preserve">iyazaki </t>
    </r>
    <r>
      <rPr>
        <sz val="11"/>
        <rFont val="ＭＳ Ｐゴシック"/>
        <family val="3"/>
        <charset val="128"/>
      </rPr>
      <t>Satoshi</t>
    </r>
    <phoneticPr fontId="5"/>
  </si>
  <si>
    <r>
      <t>A</t>
    </r>
    <r>
      <rPr>
        <sz val="11"/>
        <rFont val="ＭＳ Ｐゴシック"/>
        <family val="3"/>
        <charset val="128"/>
      </rPr>
      <t xml:space="preserve">kiyama </t>
    </r>
    <r>
      <rPr>
        <sz val="11"/>
        <rFont val="ＭＳ Ｐゴシック"/>
        <family val="3"/>
        <charset val="128"/>
      </rPr>
      <t>Masayuki</t>
    </r>
    <phoneticPr fontId="5"/>
  </si>
  <si>
    <r>
      <t>S</t>
    </r>
    <r>
      <rPr>
        <sz val="11"/>
        <rFont val="ＭＳ Ｐゴシック"/>
        <family val="3"/>
        <charset val="128"/>
      </rPr>
      <t xml:space="preserve">ekiguchi </t>
    </r>
    <r>
      <rPr>
        <sz val="11"/>
        <rFont val="ＭＳ Ｐゴシック"/>
        <family val="3"/>
        <charset val="128"/>
      </rPr>
      <t>Kazuhiro</t>
    </r>
    <phoneticPr fontId="5"/>
  </si>
  <si>
    <r>
      <t>Y</t>
    </r>
    <r>
      <rPr>
        <sz val="11"/>
        <rFont val="ＭＳ Ｐゴシック"/>
        <family val="3"/>
        <charset val="128"/>
      </rPr>
      <t xml:space="preserve">amada </t>
    </r>
    <r>
      <rPr>
        <sz val="11"/>
        <rFont val="ＭＳ Ｐゴシック"/>
        <family val="3"/>
        <charset val="128"/>
      </rPr>
      <t>Toru</t>
    </r>
    <phoneticPr fontId="5"/>
  </si>
  <si>
    <t>Variability of the NGC 1333 IRAS 4A Outflow: Molecular Hydrogen and Silicon Monoxide Images</t>
  </si>
  <si>
    <t>2006MNRAS.369.1869C</t>
  </si>
  <si>
    <t>2006ApJ...644L.133F</t>
  </si>
  <si>
    <r>
      <t>Cluster</t>
    </r>
    <r>
      <rPr>
        <sz val="11"/>
        <rFont val="ＭＳ Ｐゴシック"/>
        <family val="3"/>
        <charset val="128"/>
      </rPr>
      <t>-</t>
    </r>
    <r>
      <rPr>
        <sz val="11"/>
        <rFont val="ＭＳ Ｐゴシック"/>
        <family val="3"/>
        <charset val="128"/>
      </rPr>
      <t>Cluster</t>
    </r>
    <r>
      <rPr>
        <sz val="11"/>
        <rFont val="ＭＳ Ｐゴシック"/>
        <family val="3"/>
        <charset val="128"/>
      </rPr>
      <t xml:space="preserve"> Microlensing as a Probe of </t>
    </r>
    <r>
      <rPr>
        <sz val="11"/>
        <rFont val="ＭＳ Ｐゴシック"/>
        <family val="3"/>
        <charset val="128"/>
      </rPr>
      <t>Intracluster</t>
    </r>
    <r>
      <rPr>
        <sz val="11"/>
        <rFont val="ＭＳ Ｐゴシック"/>
        <family val="3"/>
        <charset val="128"/>
      </rPr>
      <t xml:space="preserve"> Stars, MACHOs, and Remnants of the First-Generation Stars</t>
    </r>
    <phoneticPr fontId="5"/>
  </si>
  <si>
    <t>Willott, C.J.</t>
    <phoneticPr fontId="5"/>
  </si>
  <si>
    <t>宮崎大</t>
    <rPh sb="0" eb="3">
      <t>ミヤザキダイ</t>
    </rPh>
    <phoneticPr fontId="9"/>
  </si>
  <si>
    <t>名古屋市大</t>
    <rPh sb="0" eb="3">
      <t>ナゴヤ</t>
    </rPh>
    <rPh sb="3" eb="5">
      <t>シダイ</t>
    </rPh>
    <phoneticPr fontId="9"/>
  </si>
  <si>
    <t>公立大</t>
    <rPh sb="0" eb="3">
      <t>コウリツダイ</t>
    </rPh>
    <phoneticPr fontId="9"/>
  </si>
  <si>
    <t>青山学院大</t>
    <rPh sb="0" eb="2">
      <t>アオヤマ</t>
    </rPh>
    <rPh sb="2" eb="5">
      <t>ガクインダイ</t>
    </rPh>
    <phoneticPr fontId="9"/>
  </si>
  <si>
    <t>私立大</t>
    <rPh sb="0" eb="3">
      <t>シリツダイ</t>
    </rPh>
    <phoneticPr fontId="9"/>
  </si>
  <si>
    <t>大阪産業大</t>
    <rPh sb="0" eb="2">
      <t>オオサカ</t>
    </rPh>
    <rPh sb="2" eb="5">
      <t>サンギョウダイ</t>
    </rPh>
    <phoneticPr fontId="9"/>
  </si>
  <si>
    <t>神奈川大</t>
    <rPh sb="0" eb="3">
      <t>カナガワ</t>
    </rPh>
    <rPh sb="3" eb="4">
      <t>ダイ</t>
    </rPh>
    <phoneticPr fontId="9"/>
  </si>
  <si>
    <t>北里大</t>
    <rPh sb="0" eb="2">
      <t>キタザト</t>
    </rPh>
    <rPh sb="2" eb="3">
      <t>ダイ</t>
    </rPh>
    <phoneticPr fontId="9"/>
  </si>
  <si>
    <t>京都経済短大</t>
    <rPh sb="0" eb="2">
      <t>キョウト</t>
    </rPh>
    <rPh sb="2" eb="4">
      <t>ケイザイ</t>
    </rPh>
    <rPh sb="4" eb="6">
      <t>タンダイ</t>
    </rPh>
    <phoneticPr fontId="9"/>
  </si>
  <si>
    <t>京都産業大</t>
    <rPh sb="0" eb="2">
      <t>キョウト</t>
    </rPh>
    <rPh sb="2" eb="4">
      <t>サンギョウ</t>
    </rPh>
    <rPh sb="4" eb="5">
      <t>ダイ</t>
    </rPh>
    <phoneticPr fontId="9"/>
  </si>
  <si>
    <t>近畿大</t>
    <rPh sb="0" eb="3">
      <t>キンキダイ</t>
    </rPh>
    <phoneticPr fontId="9"/>
  </si>
  <si>
    <t>慶応大</t>
    <rPh sb="0" eb="2">
      <t>ケイオウ</t>
    </rPh>
    <rPh sb="2" eb="3">
      <t>ダイ</t>
    </rPh>
    <phoneticPr fontId="9"/>
  </si>
  <si>
    <t>工学院大</t>
    <rPh sb="0" eb="3">
      <t>コウガクイン</t>
    </rPh>
    <rPh sb="3" eb="4">
      <t>ダイ</t>
    </rPh>
    <phoneticPr fontId="9"/>
  </si>
  <si>
    <t>国学院大</t>
    <rPh sb="0" eb="2">
      <t>コクガク</t>
    </rPh>
    <rPh sb="2" eb="3">
      <t>イン</t>
    </rPh>
    <rPh sb="3" eb="4">
      <t>ダイ</t>
    </rPh>
    <phoneticPr fontId="9"/>
  </si>
  <si>
    <t>駒沢大</t>
    <rPh sb="0" eb="3">
      <t>コマザワダイ</t>
    </rPh>
    <phoneticPr fontId="9"/>
  </si>
  <si>
    <t>上智大</t>
    <rPh sb="0" eb="3">
      <t>ジョウチダイ</t>
    </rPh>
    <phoneticPr fontId="9"/>
  </si>
  <si>
    <t>東海大</t>
    <rPh sb="0" eb="3">
      <t>トウカイダイ</t>
    </rPh>
    <phoneticPr fontId="9"/>
  </si>
  <si>
    <t>ミシガン州立大</t>
    <rPh sb="4" eb="6">
      <t>シュウリツ</t>
    </rPh>
    <rPh sb="6" eb="7">
      <t>ダイ</t>
    </rPh>
    <phoneticPr fontId="4"/>
  </si>
  <si>
    <t>トリエステ天文台</t>
    <rPh sb="5" eb="8">
      <t>テンモンダイ</t>
    </rPh>
    <phoneticPr fontId="4"/>
  </si>
  <si>
    <t>オーストラリア国立大</t>
    <rPh sb="7" eb="10">
      <t>コクリツダイ</t>
    </rPh>
    <phoneticPr fontId="4"/>
  </si>
  <si>
    <t>シドニー大</t>
    <rPh sb="4" eb="5">
      <t>ダイ</t>
    </rPh>
    <phoneticPr fontId="4"/>
  </si>
  <si>
    <t>S08B院生採択数訂正090918</t>
    <rPh sb="4" eb="6">
      <t>インセイ</t>
    </rPh>
    <rPh sb="6" eb="8">
      <t>サイタク</t>
    </rPh>
    <rPh sb="8" eb="9">
      <t>スウ</t>
    </rPh>
    <rPh sb="9" eb="11">
      <t>テイセイ</t>
    </rPh>
    <phoneticPr fontId="5"/>
  </si>
  <si>
    <t>S08B院生夜数訂正090918</t>
    <rPh sb="4" eb="6">
      <t>インセイ</t>
    </rPh>
    <rPh sb="6" eb="8">
      <t>ヤスウ</t>
    </rPh>
    <rPh sb="8" eb="10">
      <t>テイセイ</t>
    </rPh>
    <phoneticPr fontId="5"/>
  </si>
  <si>
    <t>Kobayashi, N.</t>
    <phoneticPr fontId="5"/>
  </si>
  <si>
    <t>2002ApJ, 569, 676</t>
    <phoneticPr fontId="5"/>
  </si>
  <si>
    <t>The Transformation of Galaxies within the Large-Scale Structure around a z=0.41 Cluster</t>
  </si>
  <si>
    <t>H- and K-Band Methane Features in an L Dwarf, 2MASS 0920+35</t>
  </si>
  <si>
    <t>S02B応募</t>
    <rPh sb="4" eb="6">
      <t>オウボ</t>
    </rPh>
    <phoneticPr fontId="5"/>
  </si>
  <si>
    <t>S02B採択</t>
    <rPh sb="4" eb="6">
      <t>サイタク</t>
    </rPh>
    <phoneticPr fontId="5"/>
  </si>
  <si>
    <t>2003ApJ, 590, 340</t>
    <phoneticPr fontId="5"/>
  </si>
  <si>
    <t>Structure Formation and Cosmology</t>
  </si>
  <si>
    <t>戸谷友則</t>
  </si>
  <si>
    <t>General</t>
  </si>
  <si>
    <t>任期</t>
    <rPh sb="0" eb="2">
      <t>ニンキ</t>
    </rPh>
    <phoneticPr fontId="5"/>
  </si>
  <si>
    <t>担当セメスタ</t>
    <rPh sb="0" eb="2">
      <t>タントウ</t>
    </rPh>
    <phoneticPr fontId="5"/>
  </si>
  <si>
    <t>TAC1</t>
    <phoneticPr fontId="5"/>
  </si>
  <si>
    <t>S00～</t>
    <phoneticPr fontId="5"/>
  </si>
  <si>
    <t>第一著者</t>
    <phoneticPr fontId="5"/>
  </si>
  <si>
    <t>Belokurov, V</t>
  </si>
  <si>
    <t>2001年1月～12月までに出版された査読論文リスト</t>
    <rPh sb="4" eb="5">
      <t>ネン</t>
    </rPh>
    <rPh sb="6" eb="7">
      <t>ガツ</t>
    </rPh>
    <rPh sb="10" eb="11">
      <t>ガツ</t>
    </rPh>
    <rPh sb="14" eb="16">
      <t>シュッパン</t>
    </rPh>
    <rPh sb="19" eb="21">
      <t>サドク</t>
    </rPh>
    <rPh sb="21" eb="23">
      <t>ロンブン</t>
    </rPh>
    <phoneticPr fontId="5"/>
  </si>
  <si>
    <t>2002年1月～12月までに出版された査読論文リスト</t>
    <rPh sb="4" eb="5">
      <t>ネン</t>
    </rPh>
    <rPh sb="6" eb="7">
      <t>ガツ</t>
    </rPh>
    <rPh sb="10" eb="11">
      <t>ガツ</t>
    </rPh>
    <rPh sb="14" eb="16">
      <t>シュッパン</t>
    </rPh>
    <rPh sb="19" eb="21">
      <t>サドク</t>
    </rPh>
    <rPh sb="21" eb="23">
      <t>ロンブン</t>
    </rPh>
    <phoneticPr fontId="5"/>
  </si>
  <si>
    <t>公募要項公開</t>
    <rPh sb="0" eb="2">
      <t>コウボ</t>
    </rPh>
    <rPh sb="2" eb="4">
      <t>ヨウコウ</t>
    </rPh>
    <rPh sb="4" eb="6">
      <t>コウカイ</t>
    </rPh>
    <phoneticPr fontId="5"/>
  </si>
  <si>
    <t>公募締切</t>
    <rPh sb="0" eb="2">
      <t>コウボ</t>
    </rPh>
    <rPh sb="2" eb="3">
      <t>シ</t>
    </rPh>
    <rPh sb="3" eb="4">
      <t>キ</t>
    </rPh>
    <phoneticPr fontId="5"/>
  </si>
  <si>
    <t>レフェリー審査</t>
    <rPh sb="5" eb="7">
      <t>シンサ</t>
    </rPh>
    <phoneticPr fontId="5"/>
  </si>
  <si>
    <t>採択会議</t>
    <rPh sb="0" eb="2">
      <t>サイタク</t>
    </rPh>
    <rPh sb="2" eb="4">
      <t>カイギ</t>
    </rPh>
    <phoneticPr fontId="5"/>
  </si>
  <si>
    <t>採択結果通知</t>
    <rPh sb="0" eb="2">
      <t>サイタク</t>
    </rPh>
    <rPh sb="2" eb="4">
      <t>ケッカ</t>
    </rPh>
    <rPh sb="4" eb="6">
      <t>ツウチ</t>
    </rPh>
    <phoneticPr fontId="5"/>
  </si>
  <si>
    <t>スケジュール通知</t>
    <rPh sb="6" eb="8">
      <t>ツウチ</t>
    </rPh>
    <phoneticPr fontId="5"/>
  </si>
  <si>
    <t>2000/9/29予定</t>
    <rPh sb="9" eb="11">
      <t>ヨテイ</t>
    </rPh>
    <phoneticPr fontId="5"/>
  </si>
  <si>
    <t>2000/10/23予定</t>
    <rPh sb="10" eb="12">
      <t>ヨテイ</t>
    </rPh>
    <phoneticPr fontId="5"/>
  </si>
  <si>
    <r>
      <t>FOCAS,HDS,CISCO,OHSが共同利用装置に加わる。</t>
    </r>
    <r>
      <rPr>
        <sz val="11"/>
        <rFont val="ＭＳ Ｐゴシック"/>
        <family val="3"/>
        <charset val="128"/>
      </rPr>
      <t>S-Camお休み。</t>
    </r>
    <r>
      <rPr>
        <sz val="11"/>
        <color indexed="10"/>
        <rFont val="ＭＳ Ｐゴシック"/>
        <family val="3"/>
        <charset val="128"/>
      </rPr>
      <t>8/8から望遠鏡休止</t>
    </r>
    <rPh sb="20" eb="22">
      <t>キョウドウ</t>
    </rPh>
    <rPh sb="22" eb="24">
      <t>リヨウ</t>
    </rPh>
    <rPh sb="24" eb="26">
      <t>ソウチ</t>
    </rPh>
    <rPh sb="27" eb="28">
      <t>クワ</t>
    </rPh>
    <rPh sb="37" eb="38">
      <t>ヤス</t>
    </rPh>
    <rPh sb="45" eb="48">
      <t>ボウエンキョウ</t>
    </rPh>
    <rPh sb="48" eb="50">
      <t>キュウシ</t>
    </rPh>
    <phoneticPr fontId="5"/>
  </si>
  <si>
    <t>A Search for Halpha Absorption in the Exosphere of the Transiting Extrasolar Planet HD 209458b</t>
  </si>
  <si>
    <t>High resolution H band imaging polarimetry of IRC +10216. The obscured location of the central star</t>
  </si>
  <si>
    <t>Nakata, F.</t>
  </si>
  <si>
    <t>Cats and Dogs, Hair and a Hero: A Quintet of New Milky Way Companions</t>
  </si>
  <si>
    <t>2007ApJ...654..897B</t>
  </si>
  <si>
    <t>2007AJ....133..214M</t>
  </si>
  <si>
    <t>115-130</t>
    <phoneticPr fontId="5"/>
  </si>
  <si>
    <t>2002PASJ, 54, L63</t>
    <phoneticPr fontId="5"/>
  </si>
  <si>
    <t>Iwamuro, F.</t>
    <phoneticPr fontId="5"/>
  </si>
  <si>
    <t>OHS 試験観測</t>
  </si>
  <si>
    <t>04/2004</t>
    <phoneticPr fontId="5"/>
  </si>
  <si>
    <t>2004ApJ, 610, 635</t>
    <phoneticPr fontId="5"/>
  </si>
  <si>
    <t>635-641</t>
    <phoneticPr fontId="5"/>
  </si>
  <si>
    <r>
      <t>HDS</t>
    </r>
    <r>
      <rPr>
        <sz val="11"/>
        <rFont val="ＭＳ Ｐゴシック"/>
        <family val="3"/>
        <charset val="128"/>
      </rPr>
      <t>共同利用</t>
    </r>
    <rPh sb="3" eb="5">
      <t>キョウドウ</t>
    </rPh>
    <rPh sb="5" eb="7">
      <t>リヨウ</t>
    </rPh>
    <phoneticPr fontId="5"/>
  </si>
  <si>
    <t>2004ApJ, 608, 971</t>
    <phoneticPr fontId="5"/>
  </si>
  <si>
    <t>2008PASJ...60.1219M</t>
  </si>
  <si>
    <t>1347-1362</t>
    <phoneticPr fontId="5"/>
  </si>
  <si>
    <t>2008PASJ...60.1347S</t>
  </si>
  <si>
    <t>1249-1255</t>
    <phoneticPr fontId="5"/>
  </si>
  <si>
    <t>1219-1229</t>
    <phoneticPr fontId="5"/>
  </si>
  <si>
    <t>Takato, N.</t>
    <phoneticPr fontId="5"/>
  </si>
  <si>
    <t>Detection of a Deep 3-mum Absorption Feature in the Spectrum of Amalthea (JV)</t>
  </si>
  <si>
    <t>Tokunaga, A</t>
    <phoneticPr fontId="5"/>
  </si>
  <si>
    <t>IRCS/AO GT</t>
    <phoneticPr fontId="5"/>
  </si>
  <si>
    <r>
      <t>K3</t>
    </r>
    <r>
      <rPr>
        <sz val="11"/>
        <rFont val="ＭＳ Ｐゴシック"/>
        <family val="3"/>
        <charset val="128"/>
      </rPr>
      <t>-50A: An Ultracompact H II Region Ionized by a Massive Stellar Cluster</t>
    </r>
    <phoneticPr fontId="5"/>
  </si>
  <si>
    <t>Ouchi, M.</t>
    <phoneticPr fontId="5"/>
  </si>
  <si>
    <t>2003ApJ, 582, 60</t>
    <phoneticPr fontId="5"/>
  </si>
  <si>
    <t>Subaru Deep Survey. II. Luminosity Functions of and Clustering Properties of LyA Emitters at z=4.86 in the Subaru Deep Field</t>
    <phoneticPr fontId="5"/>
  </si>
  <si>
    <t>Pyo, T.S.</t>
    <phoneticPr fontId="5"/>
  </si>
  <si>
    <t>IRCS/AO GT</t>
    <phoneticPr fontId="5"/>
  </si>
  <si>
    <t xml:space="preserve">高赤方偏移銀河団 RX J0848.9+4452 の近赤外線光度関数及び色等級関係 </t>
    <phoneticPr fontId="5"/>
  </si>
  <si>
    <t>安食優</t>
    <rPh sb="0" eb="2">
      <t>アジキ</t>
    </rPh>
    <rPh sb="2" eb="3">
      <t>ユウ</t>
    </rPh>
    <phoneticPr fontId="5"/>
  </si>
  <si>
    <r>
      <t>Subaru</t>
    </r>
    <r>
      <rPr>
        <sz val="11"/>
        <color indexed="8"/>
        <rFont val="ＭＳ Ｐゴシック"/>
        <family val="3"/>
        <charset val="128"/>
      </rPr>
      <t xml:space="preserve"> K-Band Spectroscopy of Low-Mass Protostars in Taurus</t>
    </r>
    <phoneticPr fontId="5"/>
  </si>
  <si>
    <t>S07B</t>
    <phoneticPr fontId="5"/>
  </si>
  <si>
    <t>S-Cam</t>
    <phoneticPr fontId="5"/>
  </si>
  <si>
    <t>FOCAS</t>
    <phoneticPr fontId="5"/>
  </si>
  <si>
    <t>HDS</t>
    <phoneticPr fontId="5"/>
  </si>
  <si>
    <t>IRCS</t>
    <phoneticPr fontId="5"/>
  </si>
  <si>
    <t>（内　外国人のみ
提案）</t>
    <rPh sb="1" eb="2">
      <t>ウチ</t>
    </rPh>
    <rPh sb="3" eb="5">
      <t>ガイコク</t>
    </rPh>
    <rPh sb="5" eb="6">
      <t>ジン</t>
    </rPh>
    <rPh sb="9" eb="11">
      <t>テイアン</t>
    </rPh>
    <phoneticPr fontId="5"/>
  </si>
  <si>
    <t>全応募
件数</t>
    <rPh sb="0" eb="1">
      <t>ゼン</t>
    </rPh>
    <rPh sb="1" eb="3">
      <t>オウボ</t>
    </rPh>
    <rPh sb="4" eb="6">
      <t>ケンスウ</t>
    </rPh>
    <phoneticPr fontId="5"/>
  </si>
  <si>
    <t>全採択
件数</t>
    <rPh sb="0" eb="1">
      <t>ゼン</t>
    </rPh>
    <rPh sb="1" eb="3">
      <t>サイタク</t>
    </rPh>
    <rPh sb="4" eb="6">
      <t>ケンスウ</t>
    </rPh>
    <phoneticPr fontId="5"/>
  </si>
  <si>
    <t>日本人PI
応募件数</t>
    <rPh sb="0" eb="3">
      <t>ニホンジン</t>
    </rPh>
    <rPh sb="6" eb="8">
      <t>オウボ</t>
    </rPh>
    <rPh sb="8" eb="10">
      <t>ケンスウ</t>
    </rPh>
    <phoneticPr fontId="5"/>
  </si>
  <si>
    <t>日本人PI
採択件数</t>
    <rPh sb="0" eb="3">
      <t>ニホンジン</t>
    </rPh>
    <rPh sb="6" eb="8">
      <t>サイタク</t>
    </rPh>
    <rPh sb="8" eb="10">
      <t>ケンスウ</t>
    </rPh>
    <phoneticPr fontId="5"/>
  </si>
  <si>
    <t>外国人 PI 
採択件数</t>
    <rPh sb="0" eb="3">
      <t>ガイコクジン</t>
    </rPh>
    <rPh sb="8" eb="10">
      <t>サイタク</t>
    </rPh>
    <rPh sb="10" eb="12">
      <t>ケンスウ</t>
    </rPh>
    <phoneticPr fontId="5"/>
  </si>
  <si>
    <t>外国人PI
応募夜数</t>
    <rPh sb="0" eb="3">
      <t>ガイコクジン</t>
    </rPh>
    <rPh sb="6" eb="8">
      <t>オウボ</t>
    </rPh>
    <rPh sb="8" eb="9">
      <t>ヨル</t>
    </rPh>
    <rPh sb="9" eb="10">
      <t>カズ</t>
    </rPh>
    <phoneticPr fontId="5"/>
  </si>
  <si>
    <t>外国人PI
採択夜数</t>
    <rPh sb="0" eb="3">
      <t>ガイコクジン</t>
    </rPh>
    <rPh sb="6" eb="8">
      <t>サイタク</t>
    </rPh>
    <rPh sb="8" eb="9">
      <t>ヨル</t>
    </rPh>
    <rPh sb="9" eb="10">
      <t>カズ</t>
    </rPh>
    <phoneticPr fontId="5"/>
  </si>
  <si>
    <t>(外国人はすばる定義＊による。サービス観測を除く）</t>
    <rPh sb="1" eb="4">
      <t>ガイコクジン</t>
    </rPh>
    <rPh sb="8" eb="10">
      <t>テイギ</t>
    </rPh>
    <phoneticPr fontId="5"/>
  </si>
  <si>
    <t>＊外国人とは、外国機関所属の外国人</t>
    <rPh sb="1" eb="4">
      <t>ガイコクジン</t>
    </rPh>
    <rPh sb="7" eb="9">
      <t>ガイコク</t>
    </rPh>
    <rPh sb="9" eb="11">
      <t>キカン</t>
    </rPh>
    <rPh sb="11" eb="13">
      <t>ショゾク</t>
    </rPh>
    <rPh sb="14" eb="17">
      <t>ガイコクジン</t>
    </rPh>
    <phoneticPr fontId="5"/>
  </si>
  <si>
    <t>Kong, X.</t>
    <phoneticPr fontId="5"/>
  </si>
  <si>
    <t>Kostiuk, T.</t>
    <phoneticPr fontId="5"/>
  </si>
  <si>
    <t>HIPWAC</t>
    <phoneticPr fontId="5"/>
  </si>
  <si>
    <t>L123-L126</t>
    <phoneticPr fontId="5"/>
  </si>
  <si>
    <t>Mayama, S.</t>
    <phoneticPr fontId="5"/>
  </si>
  <si>
    <t>CIAO+AO</t>
    <phoneticPr fontId="5"/>
  </si>
  <si>
    <t>McConnachie, A W.</t>
    <phoneticPr fontId="5"/>
  </si>
  <si>
    <t>Near-Infrared Search for C IV Absorption Counterparts along the Lines of Sight to Pair Quasars</t>
    <phoneticPr fontId="5"/>
  </si>
  <si>
    <t>The Cosmic Evolution Survey (COSMOS): A Large-Scale Structure at z=0.73 and the Relation of Galaxy Morphologies to Local Environment</t>
  </si>
  <si>
    <t>Kubota, K.</t>
    <phoneticPr fontId="5"/>
  </si>
  <si>
    <t>Kubota K., Ueda Y., Fabrika S., Medvedev A., Barsukova E., Sholukhova O., Goranskij V.</t>
    <phoneticPr fontId="5"/>
  </si>
  <si>
    <t>2010ApJ...709.1374K</t>
  </si>
  <si>
    <t>1374-1386</t>
    <phoneticPr fontId="5"/>
  </si>
  <si>
    <t>02/2010</t>
    <phoneticPr fontId="5"/>
  </si>
  <si>
    <t>京都三次元分光器第２号機の光学系の改良及び赤外高光度銀河　IRAS17138-1017の多波長解析</t>
    <phoneticPr fontId="5"/>
  </si>
  <si>
    <t>織田岳志</t>
  </si>
  <si>
    <t>超新星の発生頻度から探る宇宙の星形成史とIa型超新星の起源</t>
  </si>
  <si>
    <t>成田裕輔</t>
  </si>
  <si>
    <t>すばる望遠鏡主焦点多天体分光器(FMOS)の開発と研究</t>
  </si>
  <si>
    <t>下農淳司</t>
  </si>
  <si>
    <t>京都三次元分光器第２号機によるNGC4151狭輝線領域の面分光観測</t>
  </si>
  <si>
    <t>浦川聖太郎</t>
  </si>
  <si>
    <t>採択延べ人数</t>
    <rPh sb="0" eb="2">
      <t>サイタク</t>
    </rPh>
    <rPh sb="2" eb="3">
      <t>ノ</t>
    </rPh>
    <rPh sb="4" eb="6">
      <t>ニンズウ</t>
    </rPh>
    <phoneticPr fontId="5"/>
  </si>
  <si>
    <t>国内応募者</t>
    <rPh sb="0" eb="2">
      <t>コクナイ</t>
    </rPh>
    <rPh sb="2" eb="5">
      <t>オウボシャ</t>
    </rPh>
    <phoneticPr fontId="5"/>
  </si>
  <si>
    <t>海外応募者</t>
    <rPh sb="0" eb="2">
      <t>カイガイ</t>
    </rPh>
    <rPh sb="2" eb="5">
      <t>オウボシャ</t>
    </rPh>
    <phoneticPr fontId="5"/>
  </si>
  <si>
    <t>国内採択者</t>
    <rPh sb="0" eb="2">
      <t>コクナイ</t>
    </rPh>
    <rPh sb="2" eb="4">
      <t>サイタク</t>
    </rPh>
    <rPh sb="4" eb="5">
      <t>シャ</t>
    </rPh>
    <phoneticPr fontId="5"/>
  </si>
  <si>
    <t>海外採択者</t>
    <rPh sb="0" eb="2">
      <t>カイガイ</t>
    </rPh>
    <rPh sb="2" eb="4">
      <t>サイタク</t>
    </rPh>
    <rPh sb="4" eb="5">
      <t>シャ</t>
    </rPh>
    <phoneticPr fontId="5"/>
  </si>
  <si>
    <t>2010.5.12：国立大１を誤って海外にカウントしていたのを訂正</t>
    <rPh sb="10" eb="13">
      <t>コクリツダイ</t>
    </rPh>
    <rPh sb="15" eb="16">
      <t>アヤマ</t>
    </rPh>
    <rPh sb="18" eb="20">
      <t>カイガイ</t>
    </rPh>
    <rPh sb="31" eb="33">
      <t>テイセイ</t>
    </rPh>
    <phoneticPr fontId="5"/>
  </si>
  <si>
    <r>
      <t xml:space="preserve">Zhao Y.-H., Huang J.-S., Ashby M., Fazio G., </t>
    </r>
    <r>
      <rPr>
        <b/>
        <sz val="11"/>
        <color indexed="8"/>
        <rFont val="ＭＳ Ｐゴシック"/>
        <family val="3"/>
        <charset val="128"/>
      </rPr>
      <t>Miyazaki S.</t>
    </r>
    <phoneticPr fontId="5"/>
  </si>
  <si>
    <t>2009RAA.....9.1061Z</t>
  </si>
  <si>
    <t>RAA</t>
    <phoneticPr fontId="5"/>
  </si>
  <si>
    <t>1061-1077</t>
    <phoneticPr fontId="5"/>
  </si>
  <si>
    <t>091022 ADS new</t>
    <phoneticPr fontId="5"/>
  </si>
  <si>
    <t>Mass and Hot Baryons in Massive Galaxy Clusters from Subaru Weak-Lensing and AMiBA Sunyaev-Zel'Dovich Effect Observations</t>
  </si>
  <si>
    <t>Walawender, J.</t>
    <phoneticPr fontId="5"/>
  </si>
  <si>
    <t>Walawender J., Reipurth B., Bally J.</t>
    <phoneticPr fontId="5"/>
  </si>
  <si>
    <t>2009AJ....137.3254W</t>
  </si>
  <si>
    <t>3254-3262</t>
    <phoneticPr fontId="5"/>
  </si>
  <si>
    <t>Near-Infrared Coronagraphic Observations of a Classical TTauri Star, DO Taurus</t>
  </si>
  <si>
    <t>2003/1/24-25</t>
    <phoneticPr fontId="5"/>
  </si>
  <si>
    <t>2003/6/1-2003/6/30</t>
    <phoneticPr fontId="5"/>
  </si>
  <si>
    <t>2003/7/30-8/1</t>
    <phoneticPr fontId="5"/>
  </si>
  <si>
    <t>2003年9月初旬</t>
    <rPh sb="4" eb="5">
      <t>ネン</t>
    </rPh>
    <rPh sb="6" eb="7">
      <t>ガツ</t>
    </rPh>
    <rPh sb="7" eb="9">
      <t>ショジュン</t>
    </rPh>
    <phoneticPr fontId="5"/>
  </si>
  <si>
    <t>2003年11月初旬-12月中旬</t>
    <rPh sb="4" eb="5">
      <t>ネン</t>
    </rPh>
    <rPh sb="7" eb="8">
      <t>ガツ</t>
    </rPh>
    <rPh sb="8" eb="10">
      <t>ショジュン</t>
    </rPh>
    <rPh sb="13" eb="14">
      <t>ガツ</t>
    </rPh>
    <rPh sb="14" eb="16">
      <t>チュウジュン</t>
    </rPh>
    <phoneticPr fontId="5"/>
  </si>
  <si>
    <t>2004/1/5-7</t>
    <phoneticPr fontId="5"/>
  </si>
  <si>
    <r>
      <t>Goto M., Kobayashi N., Terada H., Gaessler W., Kanzawa T., Takami H., Takato N., Hayano Y., Kamata Y., Iye M.</t>
    </r>
    <r>
      <rPr>
        <sz val="11"/>
        <rFont val="ＭＳ Ｐゴシック"/>
        <family val="3"/>
        <charset val="128"/>
      </rPr>
      <t>, Saint-Jacques D.J., Tokunaga A., Potter D., Cushing M.</t>
    </r>
    <phoneticPr fontId="5"/>
  </si>
  <si>
    <t>Near-Infrared Adaptive Optics Spectroscopy of Binary Brown Dwarfs HD 130948B and HD 130948C</t>
  </si>
  <si>
    <t>京都大学</t>
    <rPh sb="0" eb="2">
      <t>キョウト</t>
    </rPh>
    <rPh sb="2" eb="4">
      <t>ダイガク</t>
    </rPh>
    <phoneticPr fontId="5"/>
  </si>
  <si>
    <t>石原大助</t>
    <rPh sb="0" eb="2">
      <t>イシハラ</t>
    </rPh>
    <rPh sb="2" eb="4">
      <t>ダイスケ</t>
    </rPh>
    <phoneticPr fontId="5"/>
  </si>
  <si>
    <t>The N2K Consortium. II. A Transiting Hot Saturn around HD 149026 with a Large Dense Core</t>
  </si>
  <si>
    <t>The Color Selection of Quasars from Redshifts 5 to 10: Cloning and Discovery</t>
  </si>
  <si>
    <t>Maihara Toshinori</t>
    <phoneticPr fontId="5"/>
  </si>
  <si>
    <t>MOIRCS Deep Survey. II. Clustering Properties of K-Band Selected Galaxies in GOODS-North Region</t>
    <phoneticPr fontId="5"/>
  </si>
  <si>
    <t>Evolution of Elliptical Galaxies at z gtrsim 1 Revealed from a Large, Multicolor Sample of Extremely Red Objects</t>
  </si>
  <si>
    <t>The Orion nebula (M42) Herbig-Haro object, HH 201, within the tip of a molecular finger</t>
  </si>
  <si>
    <r>
      <t xml:space="preserve">Taniguchi Y., Scoville N., Murayama T., Sanders D. B., Mobasher B., Aussel H., Capak P., Ajiki M., Miyazaki S., Komiyama Y., Shioya Y., </t>
    </r>
    <r>
      <rPr>
        <b/>
        <sz val="11"/>
        <color indexed="8"/>
        <rFont val="ＭＳ Ｐゴシック"/>
        <family val="3"/>
        <charset val="128"/>
      </rPr>
      <t>Nagao T.</t>
    </r>
    <r>
      <rPr>
        <sz val="11"/>
        <color indexed="8"/>
        <rFont val="ＭＳ Ｐゴシック"/>
        <family val="3"/>
        <charset val="128"/>
      </rPr>
      <t xml:space="preserve">, Sasaki S. S., Koda J., Carilli C., Giavalisco M., Guzzo L., Hasinger G., Impey C., LeFevre O., Lilly S., Renzini A., Rich M., Schinnerer E., Shopbell P., Kaifu N., </t>
    </r>
    <r>
      <rPr>
        <b/>
        <sz val="11"/>
        <color indexed="8"/>
        <rFont val="ＭＳ Ｐゴシック"/>
        <family val="3"/>
        <charset val="128"/>
      </rPr>
      <t>Karoji H</t>
    </r>
    <r>
      <rPr>
        <sz val="11"/>
        <color indexed="8"/>
        <rFont val="ＭＳ Ｐゴシック"/>
        <family val="3"/>
        <charset val="128"/>
      </rPr>
      <t xml:space="preserve">., </t>
    </r>
    <r>
      <rPr>
        <b/>
        <sz val="11"/>
        <color indexed="8"/>
        <rFont val="ＭＳ Ｐゴシック"/>
        <family val="3"/>
        <charset val="128"/>
      </rPr>
      <t>Arimoto N.</t>
    </r>
    <r>
      <rPr>
        <sz val="11"/>
        <color indexed="8"/>
        <rFont val="ＭＳ Ｐゴシック"/>
        <family val="3"/>
        <charset val="128"/>
      </rPr>
      <t>, Okamura S., Ohta K.</t>
    </r>
    <phoneticPr fontId="5"/>
  </si>
  <si>
    <t>Trump Jonathan R., Impey Chris D., McCarthy Patrick J., Elvis Martin, Huchra John P., Brusa Marcella, Hasinger Gunther, Schinnerer Eva, Capak Peter, Lilly Simon J., Scoville Nick Z.</t>
  </si>
  <si>
    <r>
      <t>Yagi M., Komiyama Y., Yoshida Michitoshi, Furusawa H., Kashikawa N.</t>
    </r>
    <r>
      <rPr>
        <sz val="11"/>
        <color indexed="8"/>
        <rFont val="ＭＳ Ｐゴシック"/>
        <family val="3"/>
        <charset val="128"/>
      </rPr>
      <t>, Koyama Yusei, Okamura S.</t>
    </r>
    <phoneticPr fontId="5"/>
  </si>
  <si>
    <r>
      <t xml:space="preserve">Yamanoi H., </t>
    </r>
    <r>
      <rPr>
        <sz val="11"/>
        <color indexed="8"/>
        <rFont val="ＭＳ Ｐゴシック"/>
        <family val="3"/>
        <charset val="128"/>
      </rPr>
      <t>Tanaka M., Hamabe M.,</t>
    </r>
    <r>
      <rPr>
        <b/>
        <sz val="11"/>
        <color indexed="8"/>
        <rFont val="ＭＳ Ｐゴシック"/>
        <family val="3"/>
        <charset val="128"/>
      </rPr>
      <t xml:space="preserve"> Yagi M., </t>
    </r>
    <r>
      <rPr>
        <sz val="11"/>
        <color indexed="8"/>
        <rFont val="ＭＳ Ｐゴシック"/>
        <family val="3"/>
        <charset val="128"/>
      </rPr>
      <t>Okamura S</t>
    </r>
    <r>
      <rPr>
        <b/>
        <sz val="11"/>
        <color indexed="8"/>
        <rFont val="ＭＳ Ｐゴシック"/>
        <family val="3"/>
        <charset val="128"/>
      </rPr>
      <t xml:space="preserve">., Iye M., </t>
    </r>
    <r>
      <rPr>
        <sz val="11"/>
        <color indexed="8"/>
        <rFont val="ＭＳ Ｐゴシック"/>
        <family val="3"/>
        <charset val="128"/>
      </rPr>
      <t>Shimasaku K., Doi M.,</t>
    </r>
    <r>
      <rPr>
        <b/>
        <sz val="11"/>
        <color indexed="8"/>
        <rFont val="ＭＳ Ｐゴシック"/>
        <family val="3"/>
        <charset val="128"/>
      </rPr>
      <t xml:space="preserve"> Komiyama Y., Furusawa H.</t>
    </r>
    <phoneticPr fontId="5"/>
  </si>
  <si>
    <t>Optical Spectropolarimetry of SN 2002ap: A High-Velocity Asymmetric Explosion</t>
    <phoneticPr fontId="5"/>
  </si>
  <si>
    <r>
      <t>Yoshida M., Yagi M.</t>
    </r>
    <r>
      <rPr>
        <sz val="11"/>
        <rFont val="ＭＳ Ｐゴシック"/>
        <family val="3"/>
        <charset val="128"/>
      </rPr>
      <t xml:space="preserve">, Okamura S., </t>
    </r>
    <r>
      <rPr>
        <b/>
        <sz val="11"/>
        <rFont val="ＭＳ Ｐゴシック"/>
        <family val="3"/>
        <charset val="128"/>
      </rPr>
      <t>Aoki K., Ohyama Y., Komiyama Y., Yasuda N., Iye M., Kashikawa N.</t>
    </r>
    <r>
      <rPr>
        <sz val="11"/>
        <rFont val="ＭＳ Ｐゴシック"/>
        <family val="3"/>
        <charset val="128"/>
      </rPr>
      <t xml:space="preserve">, Doi M., </t>
    </r>
    <r>
      <rPr>
        <b/>
        <sz val="11"/>
        <rFont val="ＭＳ Ｐゴシック"/>
        <family val="3"/>
        <charset val="128"/>
      </rPr>
      <t>Furusawa H</t>
    </r>
    <r>
      <rPr>
        <sz val="11"/>
        <rFont val="ＭＳ Ｐゴシック"/>
        <family val="3"/>
        <charset val="128"/>
      </rPr>
      <t xml:space="preserve">., Hamabe M., Kimura M., Miyazaki M., </t>
    </r>
    <r>
      <rPr>
        <b/>
        <sz val="11"/>
        <rFont val="ＭＳ Ｐゴシック"/>
        <family val="3"/>
        <charset val="128"/>
      </rPr>
      <t>Miyazaki S</t>
    </r>
    <r>
      <rPr>
        <sz val="11"/>
        <rFont val="ＭＳ Ｐゴシック"/>
        <family val="3"/>
        <charset val="128"/>
      </rPr>
      <t>., Nakata F., Ouchi M., Sekiguchi M., Shimasaku K., Ohtani Hiroshi</t>
    </r>
    <phoneticPr fontId="5"/>
  </si>
  <si>
    <t>FOCAS: The Faint Object Camera and Spectrograph for the Subaru Telescope</t>
    <phoneticPr fontId="5"/>
  </si>
  <si>
    <t>2002ApJ, 580, L39</t>
    <phoneticPr fontId="5"/>
  </si>
  <si>
    <r>
      <t xml:space="preserve">Motohara K., Iwamuro F., Terada H., Goto M., Iwai J., Tanabe H., Taguchi T., Hata R., Maihara T., Oya S., </t>
    </r>
    <r>
      <rPr>
        <b/>
        <sz val="11"/>
        <rFont val="ＭＳ Ｐゴシック"/>
        <family val="3"/>
        <charset val="128"/>
      </rPr>
      <t xml:space="preserve"> Iye M., Kosugi G., Noumaru J., Ogasawara R., Sasaki T., Takata T.</t>
    </r>
    <phoneticPr fontId="5"/>
  </si>
  <si>
    <r>
      <t xml:space="preserve">Nakamura R., Sumikawa S., Ishiguro M., Mukai T., Iwamuro F., Terada H., Motohara K., Goto M., Hata R., Taguchi T., Harashima T., </t>
    </r>
    <r>
      <rPr>
        <b/>
        <sz val="11"/>
        <rFont val="ＭＳ Ｐゴシック"/>
        <family val="3"/>
        <charset val="128"/>
      </rPr>
      <t>Kaifu N., Hayashi M.,</t>
    </r>
    <r>
      <rPr>
        <sz val="11"/>
        <rFont val="ＭＳ Ｐゴシック"/>
        <family val="3"/>
        <charset val="128"/>
      </rPr>
      <t xml:space="preserve"> Maihara T.</t>
    </r>
    <phoneticPr fontId="5"/>
  </si>
  <si>
    <t>著者数は全て延べ数</t>
    <rPh sb="0" eb="2">
      <t>チョシャ</t>
    </rPh>
    <rPh sb="2" eb="3">
      <t>スウ</t>
    </rPh>
    <rPh sb="4" eb="5">
      <t>スベ</t>
    </rPh>
    <rPh sb="6" eb="7">
      <t>ノ</t>
    </rPh>
    <rPh sb="8" eb="9">
      <t>スウ</t>
    </rPh>
    <phoneticPr fontId="5"/>
  </si>
  <si>
    <t>PASJ</t>
    <phoneticPr fontId="5"/>
  </si>
  <si>
    <t>JGRE</t>
    <phoneticPr fontId="5"/>
  </si>
  <si>
    <t>PASP</t>
    <phoneticPr fontId="5"/>
  </si>
  <si>
    <t>499-502</t>
    <phoneticPr fontId="5"/>
  </si>
  <si>
    <t>L9-L12</t>
    <phoneticPr fontId="5"/>
  </si>
  <si>
    <t>Ideue Y., Nagao T., Taniguchi Y., Shioya Y., Saito T., Murayama T., Sasaki S., Trump J. R., Koekemoer A. M., Aussel H., Capak P., Ilbert O., McCracken H., Mobasher B., Salvato M., Sanders D. B., Scoville N.</t>
  </si>
  <si>
    <r>
      <t>Kawanomoto S., Kajino T., Aoki W.</t>
    </r>
    <r>
      <rPr>
        <sz val="11"/>
        <color indexed="8"/>
        <rFont val="ＭＳ Ｐゴシック"/>
        <family val="3"/>
        <charset val="128"/>
      </rPr>
      <t xml:space="preserve">, Bessell M., Suzuki T. K., </t>
    </r>
    <r>
      <rPr>
        <b/>
        <sz val="11"/>
        <color indexed="8"/>
        <rFont val="ＭＳ Ｐゴシック"/>
        <family val="3"/>
        <charset val="128"/>
      </rPr>
      <t>Ando H., Noguchi K.,</t>
    </r>
    <r>
      <rPr>
        <sz val="11"/>
        <color indexed="8"/>
        <rFont val="ＭＳ Ｐゴシック"/>
        <family val="3"/>
        <charset val="128"/>
      </rPr>
      <t xml:space="preserve"> Honda S., </t>
    </r>
    <r>
      <rPr>
        <b/>
        <sz val="11"/>
        <color indexed="8"/>
        <rFont val="ＭＳ Ｐゴシック"/>
        <family val="3"/>
        <charset val="128"/>
      </rPr>
      <t>Izumiura H., Kambe E., Okita K.</t>
    </r>
    <r>
      <rPr>
        <sz val="11"/>
        <color indexed="8"/>
        <rFont val="ＭＳ Ｐゴシック"/>
        <family val="3"/>
        <charset val="128"/>
      </rPr>
      <t xml:space="preserve">, Sadakane K., Sato B., </t>
    </r>
    <r>
      <rPr>
        <b/>
        <sz val="11"/>
        <color indexed="8"/>
        <rFont val="ＭＳ Ｐゴシック"/>
        <family val="3"/>
        <charset val="128"/>
      </rPr>
      <t>Tajitsu A</t>
    </r>
    <r>
      <rPr>
        <sz val="11"/>
        <color indexed="8"/>
        <rFont val="ＭＳ Ｐゴシック"/>
        <family val="3"/>
        <charset val="128"/>
      </rPr>
      <t xml:space="preserve">., Takada-Hidai M., Tanaka W., Watanabe E., </t>
    </r>
    <r>
      <rPr>
        <b/>
        <sz val="11"/>
        <color indexed="8"/>
        <rFont val="ＭＳ Ｐゴシック"/>
        <family val="3"/>
        <charset val="128"/>
      </rPr>
      <t>Yoshida M.</t>
    </r>
    <phoneticPr fontId="5"/>
  </si>
  <si>
    <t>2009ApJ...701.1506K</t>
  </si>
  <si>
    <t>08/2009</t>
    <phoneticPr fontId="5"/>
  </si>
  <si>
    <t>Kerzendorf Wolfgang E., Schmidt Brian P., Asplund M., Nomoto Ken'ichi, Podsiadlowski Ph., Frebel Anna, Fesen Robert A., Yong David</t>
  </si>
  <si>
    <t>2009ApJ...701.1665K</t>
  </si>
  <si>
    <t>1665-1672</t>
    <phoneticPr fontId="5"/>
  </si>
  <si>
    <t>The Crab Nebula's dynamical age as measured from its northern filamentary jet</t>
  </si>
  <si>
    <t>Mashonkina, L..</t>
    <phoneticPr fontId="5"/>
  </si>
  <si>
    <r>
      <t>O</t>
    </r>
    <r>
      <rPr>
        <sz val="11"/>
        <rFont val="ＭＳ Ｐゴシック"/>
        <family val="3"/>
        <charset val="128"/>
      </rPr>
      <t>no Y., Ouchi M., Shimasaku K., Akiyama M., Dunlop J., Farrah D., Lee J. C., McLure R., Okamura S., Yoshida Makiko</t>
    </r>
    <phoneticPr fontId="5"/>
  </si>
  <si>
    <t>2010MNRAS.402.1580O</t>
  </si>
  <si>
    <r>
      <t>1</t>
    </r>
    <r>
      <rPr>
        <sz val="11"/>
        <rFont val="ＭＳ Ｐゴシック"/>
        <family val="3"/>
        <charset val="128"/>
      </rPr>
      <t>580-1598</t>
    </r>
    <phoneticPr fontId="5"/>
  </si>
  <si>
    <r>
      <t>0</t>
    </r>
    <r>
      <rPr>
        <sz val="11"/>
        <rFont val="ＭＳ Ｐゴシック"/>
        <family val="3"/>
        <charset val="128"/>
      </rPr>
      <t>2/2010</t>
    </r>
    <phoneticPr fontId="5"/>
  </si>
  <si>
    <t>Subaru FOCAS Spectroscopic Observations of High-Redshift Supernovae</t>
  </si>
  <si>
    <t>Dark matter maps reveal cosmic scaffolding</t>
  </si>
  <si>
    <t>2007ApJS..172..545R</t>
  </si>
  <si>
    <t>545-559</t>
    <phoneticPr fontId="5"/>
  </si>
  <si>
    <t>The Evolution of the Multiplicity of Embedded Protostars. II. Binary Separation Distribution and Analysis</t>
  </si>
  <si>
    <t>Kondo Sohei</t>
    <phoneticPr fontId="5"/>
  </si>
  <si>
    <t>Cosmic Chemical Evolution of Low Ionization Metal Absorption Systems at High Redshift: Studying with Near-infrared High-resolution Spectroscopy</t>
    <phoneticPr fontId="5"/>
  </si>
  <si>
    <t>Ihara Yutaka</t>
    <phoneticPr fontId="5"/>
  </si>
  <si>
    <t>Okamoto Sakurako</t>
    <phoneticPr fontId="5"/>
  </si>
  <si>
    <t>A Comprehensive Study of Stellar Populations and PopulationStructures of Dwarf Galaxies around the Milky Way</t>
    <phoneticPr fontId="5"/>
  </si>
  <si>
    <t>Hayashi Masao</t>
    <phoneticPr fontId="5"/>
  </si>
  <si>
    <t>Properties of Galaxies in the Era of Strong Evolution: The Dependence on Mass and Environment</t>
    <phoneticPr fontId="5"/>
  </si>
  <si>
    <t>Yasui Chikako</t>
    <phoneticPr fontId="5"/>
  </si>
  <si>
    <t>The Lifetime of Protoplanetary Disks in Low-metallicity Environments</t>
    <phoneticPr fontId="5"/>
  </si>
  <si>
    <t>Fujiwara Hideaki</t>
    <phoneticPr fontId="5"/>
  </si>
  <si>
    <t>Yamanoi Hitomi</t>
    <phoneticPr fontId="5"/>
  </si>
  <si>
    <t>Photometric Study of Galaxy Luminosity Function in the Coma Cluster</t>
    <phoneticPr fontId="5"/>
  </si>
  <si>
    <t>Hashimoto Jun</t>
    <phoneticPr fontId="5"/>
  </si>
  <si>
    <t>Hioki Tomonori</t>
    <phoneticPr fontId="5"/>
  </si>
  <si>
    <t>Observational study of circumbinary structures around T Tauri binary systems</t>
    <phoneticPr fontId="5"/>
  </si>
  <si>
    <t>Kubota Kaori</t>
    <phoneticPr fontId="5"/>
  </si>
  <si>
    <t>Ishigaki Miho</t>
    <phoneticPr fontId="5"/>
  </si>
  <si>
    <t>Nakamura Yuki</t>
    <phoneticPr fontId="5"/>
  </si>
  <si>
    <t>A Study of the Origins of the Lyman Alpha Emitterswith Large Equivalent-Width</t>
    <phoneticPr fontId="5"/>
  </si>
  <si>
    <t>3.委員リスト　（計71名）</t>
    <rPh sb="2" eb="4">
      <t>イイン</t>
    </rPh>
    <rPh sb="9" eb="10">
      <t>ケイ</t>
    </rPh>
    <rPh sb="12" eb="13">
      <t>メイ</t>
    </rPh>
    <phoneticPr fontId="5"/>
  </si>
  <si>
    <t>委員リスト　（計３３名）</t>
    <rPh sb="0" eb="2">
      <t>イイン</t>
    </rPh>
    <rPh sb="7" eb="8">
      <t>ケイ</t>
    </rPh>
    <rPh sb="10" eb="11">
      <t>メイ</t>
    </rPh>
    <phoneticPr fontId="5"/>
  </si>
  <si>
    <r>
      <t>M</t>
    </r>
    <r>
      <rPr>
        <sz val="11"/>
        <rFont val="ＭＳ Ｐゴシック"/>
        <family val="3"/>
        <charset val="128"/>
      </rPr>
      <t xml:space="preserve">edezinski E., Broadhurst T., Umetsu K., </t>
    </r>
    <r>
      <rPr>
        <b/>
        <sz val="11"/>
        <rFont val="ＭＳ Ｐゴシック"/>
        <family val="3"/>
        <charset val="128"/>
      </rPr>
      <t>Oguri M.,</t>
    </r>
    <r>
      <rPr>
        <sz val="11"/>
        <rFont val="ＭＳ Ｐゴシック"/>
        <family val="3"/>
        <charset val="128"/>
      </rPr>
      <t xml:space="preserve"> Rephaeli Y., Benitez N.</t>
    </r>
    <phoneticPr fontId="5"/>
  </si>
  <si>
    <t>2010MNRAS.405..257M</t>
  </si>
  <si>
    <r>
      <t>M</t>
    </r>
    <r>
      <rPr>
        <sz val="11"/>
        <rFont val="ＭＳ Ｐゴシック"/>
        <family val="3"/>
        <charset val="128"/>
      </rPr>
      <t>NRAS</t>
    </r>
    <phoneticPr fontId="5"/>
  </si>
  <si>
    <r>
      <t>2</t>
    </r>
    <r>
      <rPr>
        <sz val="11"/>
        <rFont val="ＭＳ Ｐゴシック"/>
        <family val="3"/>
        <charset val="128"/>
      </rPr>
      <t>57-273</t>
    </r>
    <phoneticPr fontId="5"/>
  </si>
  <si>
    <t>Detailed cluster mass and light profiles of A1703, A370 and RXJ1347-11 from deep Subaru imaging</t>
  </si>
  <si>
    <r>
      <t>O</t>
    </r>
    <r>
      <rPr>
        <sz val="11"/>
        <rFont val="ＭＳ Ｐゴシック"/>
        <family val="3"/>
        <charset val="128"/>
      </rPr>
      <t>guri, Masamune</t>
    </r>
    <phoneticPr fontId="5"/>
  </si>
  <si>
    <r>
      <t xml:space="preserve">Oguri M., </t>
    </r>
    <r>
      <rPr>
        <sz val="11"/>
        <rFont val="ＭＳ Ｐゴシック"/>
        <family val="3"/>
        <charset val="128"/>
      </rPr>
      <t>Takada M., Okabe N., Smith G.</t>
    </r>
    <phoneticPr fontId="5"/>
  </si>
  <si>
    <t>Direct measurement of dark matter halo ellipticity from two-dimensional lensing shear maps of 25 massive clusters</t>
  </si>
  <si>
    <r>
      <t>Measurement</t>
    </r>
    <r>
      <rPr>
        <sz val="11"/>
        <rFont val="ＭＳ Ｐゴシック"/>
        <family val="3"/>
        <charset val="128"/>
      </rPr>
      <t xml:space="preserve"> of the Europium Isotope Ratio for the Extremely Metal poor, r-Process-enhanced Star CS 31082-001</t>
    </r>
    <phoneticPr fontId="5"/>
  </si>
  <si>
    <t>2003ApJ, 592, L67</t>
    <phoneticPr fontId="5"/>
  </si>
  <si>
    <t>The Optical System of Multi-Object InfraRed Camera and Spectrograph and Its Application to the GOODS-N Field</t>
    <phoneticPr fontId="5"/>
  </si>
  <si>
    <r>
      <t>A</t>
    </r>
    <r>
      <rPr>
        <sz val="11"/>
        <rFont val="ＭＳ Ｐゴシック"/>
        <family val="3"/>
        <charset val="128"/>
      </rPr>
      <t>jiki Masaru</t>
    </r>
    <phoneticPr fontId="5"/>
  </si>
  <si>
    <t>Statistical Properties of Lyman alpha Emitters at Redshift 5.7</t>
    <phoneticPr fontId="5"/>
  </si>
  <si>
    <r>
      <t>O</t>
    </r>
    <r>
      <rPr>
        <sz val="11"/>
        <rFont val="ＭＳ Ｐゴシック"/>
        <family val="3"/>
        <charset val="128"/>
      </rPr>
      <t>nodera Masato</t>
    </r>
    <phoneticPr fontId="5"/>
  </si>
  <si>
    <t>Exploring the Evolution of Massive Star-forming Galaxies in the Redshift Desert</t>
    <phoneticPr fontId="5"/>
  </si>
  <si>
    <r>
      <t>東京大学</t>
    </r>
    <r>
      <rPr>
        <sz val="11"/>
        <rFont val="ＭＳ Ｐゴシック"/>
        <family val="3"/>
        <charset val="128"/>
      </rPr>
      <t xml:space="preserve"> </t>
    </r>
    <rPh sb="0" eb="2">
      <t>トウキョウ</t>
    </rPh>
    <rPh sb="2" eb="4">
      <t>ダイガク</t>
    </rPh>
    <phoneticPr fontId="5"/>
  </si>
  <si>
    <r>
      <t>S</t>
    </r>
    <r>
      <rPr>
        <sz val="11"/>
        <rFont val="ＭＳ Ｐゴシック"/>
        <family val="3"/>
        <charset val="128"/>
      </rPr>
      <t>aito Tomoki</t>
    </r>
    <phoneticPr fontId="5"/>
  </si>
  <si>
    <t>Systematic Survey of Extended Lyman alpha Sources over z~3-5</t>
    <phoneticPr fontId="5"/>
  </si>
  <si>
    <r>
      <t>F</t>
    </r>
    <r>
      <rPr>
        <sz val="11"/>
        <rFont val="ＭＳ Ｐゴシック"/>
        <family val="3"/>
        <charset val="128"/>
      </rPr>
      <t>ujishiro Naofumi</t>
    </r>
    <phoneticPr fontId="5"/>
  </si>
  <si>
    <t>Mass-assembly and star-formation history of galaxies at z&gt;1 through wide-area surveys from optical to mid-infrared wavelength</t>
    <phoneticPr fontId="5"/>
  </si>
  <si>
    <r>
      <t>M</t>
    </r>
    <r>
      <rPr>
        <sz val="11"/>
        <rFont val="ＭＳ Ｐゴシック"/>
        <family val="3"/>
        <charset val="128"/>
      </rPr>
      <t>inowa Yosuke</t>
    </r>
    <phoneticPr fontId="5"/>
  </si>
  <si>
    <t>High-resolution Imaging Study of Distant Galaxies Using Adaptive Optics System</t>
    <phoneticPr fontId="5"/>
  </si>
  <si>
    <r>
      <t>I</t>
    </r>
    <r>
      <rPr>
        <sz val="11"/>
        <rFont val="ＭＳ Ｐゴシック"/>
        <family val="3"/>
        <charset val="128"/>
      </rPr>
      <t>shihara Daisuke</t>
    </r>
    <phoneticPr fontId="5"/>
  </si>
  <si>
    <t>白籏麻衣</t>
    <phoneticPr fontId="5"/>
  </si>
  <si>
    <r>
      <t>S</t>
    </r>
    <r>
      <rPr>
        <sz val="11"/>
        <rFont val="ＭＳ Ｐゴシック"/>
        <family val="3"/>
        <charset val="128"/>
      </rPr>
      <t>hirahata Mai</t>
    </r>
    <phoneticPr fontId="5"/>
  </si>
  <si>
    <t xml:space="preserve">Probing Molecular Tori in Obscured Active Galactic Nuclei with Spectroscopic Observations of CO Ro-vibrational Absorption Lines </t>
    <phoneticPr fontId="5"/>
  </si>
  <si>
    <r>
      <t>I</t>
    </r>
    <r>
      <rPr>
        <sz val="11"/>
        <rFont val="ＭＳ Ｐゴシック"/>
        <family val="3"/>
        <charset val="128"/>
      </rPr>
      <t>mai Koji</t>
    </r>
    <phoneticPr fontId="5"/>
  </si>
  <si>
    <r>
      <t>T</t>
    </r>
    <r>
      <rPr>
        <sz val="11"/>
        <rFont val="ＭＳ Ｐゴシック"/>
        <family val="3"/>
        <charset val="128"/>
      </rPr>
      <t>anaka Masayuki</t>
    </r>
    <phoneticPr fontId="5"/>
  </si>
  <si>
    <t>The Build-up of the Colour-Magnitude Relation
（銀河の色等級関係の形成）</t>
    <phoneticPr fontId="5"/>
  </si>
  <si>
    <r>
      <t>N</t>
    </r>
    <r>
      <rPr>
        <sz val="11"/>
        <rFont val="ＭＳ Ｐゴシック"/>
        <family val="3"/>
        <charset val="128"/>
      </rPr>
      <t>ishikawa Takayuki</t>
    </r>
    <phoneticPr fontId="5"/>
  </si>
  <si>
    <r>
      <t>O</t>
    </r>
    <r>
      <rPr>
        <sz val="11"/>
        <rFont val="ＭＳ Ｐゴシック"/>
        <family val="3"/>
        <charset val="128"/>
      </rPr>
      <t>ta Kazuaki</t>
    </r>
    <phoneticPr fontId="5"/>
  </si>
  <si>
    <t>The Galaxy Evolution and Reionization Probed by Observations of the High Redshift Universe
(高赤方偏移銀河の観測で探る銀河の形成・進化と宇宙再電離の歴史)</t>
    <phoneticPr fontId="5"/>
  </si>
  <si>
    <r>
      <t>M</t>
    </r>
    <r>
      <rPr>
        <sz val="11"/>
        <rFont val="ＭＳ Ｐゴシック"/>
        <family val="3"/>
        <charset val="128"/>
      </rPr>
      <t>orokuma Tomoki</t>
    </r>
    <phoneticPr fontId="5"/>
  </si>
  <si>
    <t>A Statistical Study on Optically Faint Variable Objects found with Subaru Suprime-Cam</t>
    <phoneticPr fontId="5"/>
  </si>
  <si>
    <r>
      <t>Y</t>
    </r>
    <r>
      <rPr>
        <sz val="11"/>
        <rFont val="ＭＳ Ｐゴシック"/>
        <family val="3"/>
        <charset val="128"/>
      </rPr>
      <t>amauchi Ryosuke</t>
    </r>
    <phoneticPr fontId="5"/>
  </si>
  <si>
    <r>
      <t>N</t>
    </r>
    <r>
      <rPr>
        <sz val="11"/>
        <rFont val="ＭＳ Ｐゴシック"/>
        <family val="3"/>
        <charset val="128"/>
      </rPr>
      <t>edachi Ko</t>
    </r>
    <phoneticPr fontId="5"/>
  </si>
  <si>
    <t>An Infrared Study of the Highest Density Cluster Core in R CrA Star-Forming Region
（R CrA星形成領域で最も密度が高いコアについての赤外線による研究）</t>
    <phoneticPr fontId="5"/>
  </si>
  <si>
    <r>
      <t>O</t>
    </r>
    <r>
      <rPr>
        <sz val="11"/>
        <rFont val="ＭＳ Ｐゴシック"/>
        <family val="3"/>
        <charset val="128"/>
      </rPr>
      <t>tsuka Masaaki</t>
    </r>
    <phoneticPr fontId="5"/>
  </si>
  <si>
    <t>Chemical Abundance Analysis of the Galactic Halo Planetary Nebulae based on High-sensitivity and High-dispersion Spectroscopy</t>
    <phoneticPr fontId="5"/>
  </si>
  <si>
    <r>
      <t>伊藤周</t>
    </r>
    <r>
      <rPr>
        <sz val="10"/>
        <rFont val="Arial Unicode MS"/>
        <family val="3"/>
      </rPr>
      <t/>
    </r>
    <phoneticPr fontId="5"/>
  </si>
  <si>
    <t>Ito Megutu</t>
    <phoneticPr fontId="5"/>
  </si>
  <si>
    <r>
      <t>工藤智幸</t>
    </r>
    <r>
      <rPr>
        <sz val="10"/>
        <rFont val="Arial Unicode MS"/>
        <family val="3"/>
      </rPr>
      <t/>
    </r>
    <phoneticPr fontId="5"/>
  </si>
  <si>
    <t>Kudo Tomoyuki</t>
    <phoneticPr fontId="5"/>
  </si>
  <si>
    <t>Near-Infrared Imaging Observations of Protoplanetary Disks around T Tauri Stars in Taurus</t>
    <phoneticPr fontId="5"/>
  </si>
  <si>
    <r>
      <t>真山聡</t>
    </r>
    <r>
      <rPr>
        <sz val="10"/>
        <rFont val="Arial Unicode MS"/>
        <family val="3"/>
      </rPr>
      <t/>
    </r>
    <phoneticPr fontId="5"/>
  </si>
  <si>
    <t>Mayama Satoshi</t>
    <phoneticPr fontId="5"/>
  </si>
  <si>
    <t>High-Resolution Near-Infrared Imaging of Circumstellar Structures Around Young Low-Mass Stars</t>
    <phoneticPr fontId="5"/>
  </si>
  <si>
    <r>
      <t>小西真広</t>
    </r>
    <r>
      <rPr>
        <sz val="11"/>
        <rFont val="Arial Unicode MS"/>
        <family val="3"/>
      </rPr>
      <t xml:space="preserve"> </t>
    </r>
    <phoneticPr fontId="5"/>
  </si>
  <si>
    <t>Konishi Masahiro</t>
    <phoneticPr fontId="5"/>
  </si>
  <si>
    <r>
      <t>安東正隆</t>
    </r>
    <r>
      <rPr>
        <sz val="10"/>
        <rFont val="Arial Unicode MS"/>
        <family val="3"/>
      </rPr>
      <t/>
    </r>
    <phoneticPr fontId="5"/>
  </si>
  <si>
    <t>Ando Masataka</t>
    <phoneticPr fontId="5"/>
  </si>
  <si>
    <t>赤方偏移5付近のライマンブレイク銀河の分光学的研究</t>
    <phoneticPr fontId="5"/>
  </si>
  <si>
    <r>
      <t>織田岳志</t>
    </r>
    <r>
      <rPr>
        <sz val="11"/>
        <rFont val="Arial Unicode MS"/>
        <family val="3"/>
      </rPr>
      <t xml:space="preserve"> </t>
    </r>
    <phoneticPr fontId="5"/>
  </si>
  <si>
    <t>Oda Takeshi</t>
    <phoneticPr fontId="5"/>
  </si>
  <si>
    <t>The Cosmic Evolution of Supernova Rate Density: Implications for the Galaxy Evolution and the Origin of Type IA Supernova</t>
    <phoneticPr fontId="5"/>
  </si>
  <si>
    <t>Narita Norio</t>
    <phoneticPr fontId="5"/>
  </si>
  <si>
    <t>Yoshida Makiko</t>
    <phoneticPr fontId="5"/>
  </si>
  <si>
    <t>Large-Scale Structure of Emission-Line Galaxies at z=3.1</t>
    <phoneticPr fontId="5"/>
  </si>
  <si>
    <t>Höflich, P.</t>
    <phoneticPr fontId="5"/>
  </si>
  <si>
    <t>E</t>
    <phoneticPr fontId="5"/>
  </si>
  <si>
    <t>D</t>
    <phoneticPr fontId="5"/>
  </si>
  <si>
    <t>B</t>
    <phoneticPr fontId="5"/>
  </si>
  <si>
    <t>C</t>
    <phoneticPr fontId="5"/>
  </si>
  <si>
    <t>分類</t>
    <rPh sb="0" eb="2">
      <t>ブンルイ</t>
    </rPh>
    <phoneticPr fontId="5"/>
  </si>
  <si>
    <t>others</t>
    <phoneticPr fontId="5"/>
  </si>
  <si>
    <t>S07B</t>
    <phoneticPr fontId="5"/>
  </si>
  <si>
    <t>グラフ用</t>
    <rPh sb="3" eb="4">
      <t>ヨウ</t>
    </rPh>
    <phoneticPr fontId="5"/>
  </si>
  <si>
    <t>2004ApJ, 600, 626</t>
    <phoneticPr fontId="5"/>
  </si>
  <si>
    <t>Two Active Nuclei in 3C 294</t>
    <phoneticPr fontId="5"/>
  </si>
  <si>
    <t>2004ApJ, 605, 37</t>
    <phoneticPr fontId="5"/>
  </si>
  <si>
    <t>2004PASJ, 56, 225</t>
    <phoneticPr fontId="5"/>
  </si>
  <si>
    <r>
      <t>IRCS</t>
    </r>
    <r>
      <rPr>
        <sz val="11"/>
        <rFont val="ＭＳ Ｐゴシック"/>
        <family val="3"/>
        <charset val="128"/>
      </rPr>
      <t>共同利用</t>
    </r>
    <phoneticPr fontId="5"/>
  </si>
  <si>
    <t>2004A&amp;A, 416, 213</t>
    <phoneticPr fontId="5"/>
  </si>
  <si>
    <t>2004Science, 306, 2224</t>
    <phoneticPr fontId="5"/>
  </si>
  <si>
    <t>2004ApJ, 601, L91</t>
    <phoneticPr fontId="5"/>
  </si>
  <si>
    <t>2004AJ, 127, 444</t>
    <phoneticPr fontId="5"/>
  </si>
  <si>
    <t>2004ApJ, 607, 511</t>
    <phoneticPr fontId="5"/>
  </si>
  <si>
    <r>
      <t xml:space="preserve">Kondo S., Kobayashi N, </t>
    </r>
    <r>
      <rPr>
        <b/>
        <sz val="11"/>
        <rFont val="ＭＳ Ｐゴシック"/>
        <family val="3"/>
        <charset val="128"/>
      </rPr>
      <t>Minowa Y., Tsujimoto T.</t>
    </r>
    <r>
      <rPr>
        <sz val="11"/>
        <rFont val="ＭＳ Ｐゴシック"/>
        <family val="3"/>
        <charset val="128"/>
      </rPr>
      <t xml:space="preserve">, Churchill C., </t>
    </r>
    <r>
      <rPr>
        <b/>
        <sz val="11"/>
        <rFont val="ＭＳ Ｐゴシック"/>
        <family val="3"/>
        <charset val="128"/>
      </rPr>
      <t xml:space="preserve">Takato N., Iye M., Kamata Y., Terada H., Pyo T-S., Takami H., Hayano Y., Kanzawa T., </t>
    </r>
    <r>
      <rPr>
        <sz val="11"/>
        <rFont val="ＭＳ Ｐゴシック"/>
        <family val="3"/>
        <charset val="128"/>
      </rPr>
      <t xml:space="preserve">Saint-Jacques D., Gaessler Wolfgang, </t>
    </r>
    <r>
      <rPr>
        <b/>
        <sz val="11"/>
        <rFont val="ＭＳ Ｐゴシック"/>
        <family val="3"/>
        <charset val="128"/>
      </rPr>
      <t xml:space="preserve">Oya S., </t>
    </r>
    <r>
      <rPr>
        <sz val="11"/>
        <rFont val="ＭＳ Ｐゴシック"/>
        <family val="3"/>
        <charset val="128"/>
      </rPr>
      <t>Nedachi K., Tokunaga, A.</t>
    </r>
    <phoneticPr fontId="5"/>
  </si>
  <si>
    <t>Capak Peter, Carilli C. L., Lee N., Aldcroft T., Aussel H., Schinnerer E., Wilson G. W., Yun M. S., Blain A., Giavalisco M., Ilbert O., Kartaltepe J., Lee K.-S., McCracken H., Mobasher B., Salvato M., Sasaki S., Scott K. S., Sheth K., Shioya Y., Thompson D., Elvis M., Sanders D. B., Scoville N. Z., Tanaguchi Y.</t>
  </si>
  <si>
    <t>2006Natur.440..184K</t>
  </si>
  <si>
    <t>Sako, S.</t>
    <phoneticPr fontId="5"/>
  </si>
  <si>
    <t>MNRAS</t>
    <phoneticPr fontId="5"/>
  </si>
  <si>
    <t>Nature</t>
    <phoneticPr fontId="5"/>
  </si>
  <si>
    <t>AJ</t>
    <phoneticPr fontId="5"/>
  </si>
  <si>
    <t>2004PASJ, 56, 1041</t>
    <phoneticPr fontId="5"/>
  </si>
  <si>
    <t>2004ApJ, 615, L.161</t>
    <phoneticPr fontId="5"/>
  </si>
  <si>
    <t>2004ApJ, 605, L93</t>
    <phoneticPr fontId="5"/>
  </si>
  <si>
    <t>2004AJ, 128, 1483</t>
    <phoneticPr fontId="5"/>
  </si>
  <si>
    <t>Observational Study of Lyman α Emitters at High Redshift</t>
  </si>
  <si>
    <t>藤田忍</t>
    <rPh sb="0" eb="2">
      <t>フジタ</t>
    </rPh>
    <rPh sb="2" eb="3">
      <t>シノブ</t>
    </rPh>
    <phoneticPr fontId="5"/>
  </si>
  <si>
    <t>2002年9月</t>
  </si>
  <si>
    <t>2002年3月</t>
  </si>
  <si>
    <t>2002年6月</t>
  </si>
  <si>
    <t>2002年12月</t>
  </si>
  <si>
    <t>2002年10月</t>
  </si>
  <si>
    <t>S10B</t>
    <phoneticPr fontId="5"/>
  </si>
  <si>
    <t>2007MNRAS.377.1206T</t>
  </si>
  <si>
    <r>
      <t xml:space="preserve">Urakawa S., </t>
    </r>
    <r>
      <rPr>
        <b/>
        <sz val="11"/>
        <rFont val="ＭＳ Ｐゴシック"/>
        <family val="3"/>
        <charset val="128"/>
      </rPr>
      <t>Yamada T.</t>
    </r>
    <r>
      <rPr>
        <sz val="11"/>
        <rFont val="ＭＳ Ｐゴシック"/>
        <family val="3"/>
        <charset val="128"/>
      </rPr>
      <t xml:space="preserve">, Suto Y., </t>
    </r>
    <r>
      <rPr>
        <sz val="11"/>
        <rFont val="ＭＳ Ｐゴシック"/>
        <family val="3"/>
        <charset val="128"/>
      </rPr>
      <t>Turner E., Itoh Y., Mukai Tadashi</t>
    </r>
    <r>
      <rPr>
        <sz val="11"/>
        <rFont val="ＭＳ Ｐゴシック"/>
        <family val="3"/>
        <charset val="128"/>
      </rPr>
      <t xml:space="preserve">, </t>
    </r>
    <r>
      <rPr>
        <b/>
        <sz val="11"/>
        <rFont val="ＭＳ Ｐゴシック"/>
        <family val="3"/>
        <charset val="128"/>
      </rPr>
      <t>Tamura M.</t>
    </r>
    <r>
      <rPr>
        <sz val="11"/>
        <rFont val="ＭＳ Ｐゴシック"/>
        <family val="3"/>
        <charset val="128"/>
      </rPr>
      <t>, Wang Y</t>
    </r>
    <r>
      <rPr>
        <sz val="11"/>
        <rFont val="ＭＳ Ｐゴシック"/>
        <family val="3"/>
        <charset val="128"/>
      </rPr>
      <t>iping</t>
    </r>
    <phoneticPr fontId="5"/>
  </si>
  <si>
    <t>小林N、今西（NAOJ）、村山（東北大）、岩室（京大）、嶋作(東大）</t>
    <rPh sb="31" eb="33">
      <t>トウダイ</t>
    </rPh>
    <phoneticPr fontId="5"/>
  </si>
  <si>
    <t>2009年1月～12月までに出版された査読論文リスト</t>
    <rPh sb="4" eb="5">
      <t>ネン</t>
    </rPh>
    <rPh sb="6" eb="7">
      <t>ガツ</t>
    </rPh>
    <rPh sb="10" eb="11">
      <t>ガツ</t>
    </rPh>
    <rPh sb="14" eb="16">
      <t>シュッパン</t>
    </rPh>
    <rPh sb="19" eb="21">
      <t>サドク</t>
    </rPh>
    <rPh sb="21" eb="23">
      <t>ロンブン</t>
    </rPh>
    <phoneticPr fontId="5"/>
  </si>
  <si>
    <t>Hayashi, Masahiko</t>
    <phoneticPr fontId="5"/>
  </si>
  <si>
    <t>03/2009</t>
    <phoneticPr fontId="5"/>
  </si>
  <si>
    <t>早稲田大</t>
    <rPh sb="0" eb="3">
      <t>ワセダ</t>
    </rPh>
    <rPh sb="3" eb="4">
      <t>ダイ</t>
    </rPh>
    <phoneticPr fontId="4"/>
  </si>
  <si>
    <t>ジェネシア</t>
  </si>
  <si>
    <t>民間</t>
    <rPh sb="0" eb="2">
      <t>ミンカン</t>
    </rPh>
    <phoneticPr fontId="4"/>
  </si>
  <si>
    <t>フォトコーディング</t>
  </si>
  <si>
    <t>なし</t>
  </si>
  <si>
    <t>JAC</t>
  </si>
  <si>
    <t>機関</t>
    <rPh sb="0" eb="2">
      <t>キカン</t>
    </rPh>
    <phoneticPr fontId="4"/>
  </si>
  <si>
    <t>インペリアルカレッジ</t>
  </si>
  <si>
    <t>大学</t>
    <rPh sb="0" eb="2">
      <t>ダイガク</t>
    </rPh>
    <phoneticPr fontId="4"/>
  </si>
  <si>
    <t>エジンバラ大</t>
    <rPh sb="5" eb="6">
      <t>ダイ</t>
    </rPh>
    <phoneticPr fontId="4"/>
  </si>
  <si>
    <t>オープン大</t>
    <rPh sb="4" eb="5">
      <t>ダイ</t>
    </rPh>
    <phoneticPr fontId="4"/>
  </si>
  <si>
    <t>オックスフォード大</t>
    <rPh sb="8" eb="9">
      <t>ダイ</t>
    </rPh>
    <phoneticPr fontId="4"/>
  </si>
  <si>
    <t>クイーンズ大ベルファスト校</t>
    <rPh sb="5" eb="6">
      <t>ダイ</t>
    </rPh>
    <rPh sb="12" eb="13">
      <t>コウ</t>
    </rPh>
    <phoneticPr fontId="4"/>
  </si>
  <si>
    <t>Dust in the Photospheric Environment. II. Effect on the Near-Infrared Spectra of L and T Dwarfs</t>
  </si>
  <si>
    <t>COMICS</t>
  </si>
  <si>
    <t>Crystalline Silicate Feature of the Vega-like Star HD 145263</t>
  </si>
  <si>
    <t>High-resolution imaging polarimetry of HL Tau and magnetic field structure</t>
  </si>
  <si>
    <t>IRCS</t>
  </si>
  <si>
    <r>
      <t>Morokuma T</t>
    </r>
    <r>
      <rPr>
        <sz val="11"/>
        <rFont val="ＭＳ Ｐゴシック"/>
        <family val="3"/>
        <charset val="128"/>
      </rPr>
      <t xml:space="preserve">., Inada N., Oguri M., </t>
    </r>
    <r>
      <rPr>
        <b/>
        <sz val="11"/>
        <rFont val="ＭＳ Ｐゴシック"/>
        <family val="3"/>
        <charset val="128"/>
      </rPr>
      <t>Ichikawa S.</t>
    </r>
    <r>
      <rPr>
        <sz val="11"/>
        <rFont val="ＭＳ Ｐゴシック"/>
        <family val="3"/>
        <charset val="128"/>
      </rPr>
      <t xml:space="preserve">, </t>
    </r>
    <r>
      <rPr>
        <sz val="11"/>
        <rFont val="ＭＳ Ｐゴシック"/>
        <family val="3"/>
        <charset val="128"/>
      </rPr>
      <t>Kawano Y., Takita K., Kayo I., Hall Patrick, Kochanek Christopher, Richards Gordon, York Donald, Schneider Donald</t>
    </r>
    <phoneticPr fontId="5"/>
  </si>
  <si>
    <t>中国</t>
    <rPh sb="0" eb="2">
      <t>チュウゴク</t>
    </rPh>
    <phoneticPr fontId="9"/>
  </si>
  <si>
    <t>中国科学技術大学</t>
    <rPh sb="0" eb="2">
      <t>チュウゴク</t>
    </rPh>
    <rPh sb="2" eb="4">
      <t>カガク</t>
    </rPh>
    <rPh sb="4" eb="6">
      <t>ギジュツ</t>
    </rPh>
    <rPh sb="6" eb="8">
      <t>ダイガク</t>
    </rPh>
    <phoneticPr fontId="9"/>
  </si>
  <si>
    <t>MPIK</t>
  </si>
  <si>
    <t>ポツダム天文研究所</t>
    <rPh sb="4" eb="6">
      <t>テンモン</t>
    </rPh>
    <rPh sb="6" eb="9">
      <t>ケンキュウショ</t>
    </rPh>
    <phoneticPr fontId="9"/>
  </si>
  <si>
    <r>
      <t xml:space="preserve">Ouchi M., Shimasaku K., Okamura S., Doi M., </t>
    </r>
    <r>
      <rPr>
        <b/>
        <sz val="11"/>
        <rFont val="ＭＳ Ｐゴシック"/>
        <family val="3"/>
        <charset val="128"/>
      </rPr>
      <t>Furusawa H.</t>
    </r>
    <r>
      <rPr>
        <sz val="11"/>
        <rFont val="ＭＳ Ｐゴシック"/>
        <family val="3"/>
        <charset val="128"/>
      </rPr>
      <t xml:space="preserve">, Hamabe Masaru, Kimura Masahiko, </t>
    </r>
    <r>
      <rPr>
        <b/>
        <sz val="11"/>
        <rFont val="ＭＳ Ｐゴシック"/>
        <family val="3"/>
        <charset val="128"/>
      </rPr>
      <t>Komiyama Y.</t>
    </r>
    <r>
      <rPr>
        <sz val="11"/>
        <rFont val="ＭＳ Ｐゴシック"/>
        <family val="3"/>
        <charset val="128"/>
      </rPr>
      <t xml:space="preserve">, Miyazaki M., </t>
    </r>
    <r>
      <rPr>
        <b/>
        <sz val="11"/>
        <rFont val="ＭＳ Ｐゴシック"/>
        <family val="3"/>
        <charset val="128"/>
      </rPr>
      <t>Miyazaki S</t>
    </r>
    <r>
      <rPr>
        <sz val="11"/>
        <rFont val="ＭＳ Ｐゴシック"/>
        <family val="3"/>
        <charset val="128"/>
      </rPr>
      <t xml:space="preserve">., Nakata F., Sekiguchi Maki, </t>
    </r>
    <r>
      <rPr>
        <b/>
        <sz val="11"/>
        <rFont val="ＭＳ Ｐゴシック"/>
        <family val="3"/>
        <charset val="128"/>
      </rPr>
      <t>Yagi M., Yasuda N.</t>
    </r>
    <phoneticPr fontId="5"/>
  </si>
  <si>
    <r>
      <t xml:space="preserve">Tamura N., Ohta K., Maihara T., Iwamuro F., Motohara K., </t>
    </r>
    <r>
      <rPr>
        <b/>
        <sz val="11"/>
        <rFont val="ＭＳ Ｐゴシック"/>
        <family val="3"/>
        <charset val="128"/>
      </rPr>
      <t>Takata T., Iye M.</t>
    </r>
    <phoneticPr fontId="5"/>
  </si>
  <si>
    <t>A New Surface Density Model of Jovian Trojans around Triangular Libration Points</t>
  </si>
  <si>
    <t>297-301</t>
    <phoneticPr fontId="5"/>
  </si>
  <si>
    <t>A Comparative Study of Size Distributions for Small L4 and L5 Jovian Trojans</t>
  </si>
  <si>
    <t>L7-L11</t>
    <phoneticPr fontId="5"/>
  </si>
  <si>
    <t>Enrichment of Lead (Pb) in the Galactic Halo</t>
  </si>
  <si>
    <t>L27-L30</t>
    <phoneticPr fontId="5"/>
  </si>
  <si>
    <t>スペイン</t>
  </si>
  <si>
    <t>アルチェトリ天文台</t>
    <rPh sb="6" eb="9">
      <t>テンモンダイ</t>
    </rPh>
    <phoneticPr fontId="4"/>
  </si>
  <si>
    <t>イタリア</t>
  </si>
  <si>
    <t>パドヴァ天文台</t>
    <rPh sb="4" eb="7">
      <t>テンモンダイ</t>
    </rPh>
    <phoneticPr fontId="4"/>
  </si>
  <si>
    <t>オーストラリア</t>
  </si>
  <si>
    <t>ASTRON</t>
  </si>
  <si>
    <t>オランダ</t>
  </si>
  <si>
    <t>グロニンゲン大</t>
    <rPh sb="6" eb="7">
      <t>ダイ</t>
    </rPh>
    <phoneticPr fontId="4"/>
  </si>
  <si>
    <t>ライデン大</t>
    <rPh sb="4" eb="5">
      <t>ダイ</t>
    </rPh>
    <phoneticPr fontId="4"/>
  </si>
  <si>
    <t>KASI</t>
  </si>
  <si>
    <t>韓国</t>
    <rPh sb="0" eb="2">
      <t>カンコク</t>
    </rPh>
    <phoneticPr fontId="4"/>
  </si>
  <si>
    <t>ソウル大</t>
    <rPh sb="3" eb="4">
      <t>ダイ</t>
    </rPh>
    <phoneticPr fontId="4"/>
  </si>
  <si>
    <t>ヨンセイ大</t>
    <rPh sb="4" eb="5">
      <t>ダイ</t>
    </rPh>
    <phoneticPr fontId="4"/>
  </si>
  <si>
    <t>Planetary Nebulae in the Elliptical Galaxy NGC 821: Kinematics and Distance Determination</t>
    <phoneticPr fontId="5"/>
  </si>
  <si>
    <t>複数装置
提案1</t>
    <rPh sb="0" eb="2">
      <t>フクスウ</t>
    </rPh>
    <rPh sb="2" eb="4">
      <t>ソウチ</t>
    </rPh>
    <rPh sb="5" eb="7">
      <t>テイアン</t>
    </rPh>
    <phoneticPr fontId="5"/>
  </si>
  <si>
    <t>Luminosity-Dependent Clustering of Star-forming BzK Galaxies at Redshift 2</t>
  </si>
  <si>
    <t>2007MNRAS.376.1557I</t>
  </si>
  <si>
    <t>ADS</t>
    <phoneticPr fontId="5"/>
  </si>
  <si>
    <t>Carilli, C.L.</t>
    <phoneticPr fontId="5"/>
  </si>
  <si>
    <t>2007ApJS..172..518C</t>
  </si>
  <si>
    <t>518-522</t>
    <phoneticPr fontId="5"/>
  </si>
  <si>
    <t>Radio and Millimeter Properties of z~5.7 Lyα Emitters in the COSMOS Field: Limits on Radio AGNs, Submillimeter Galaxies, and Dust Obscuration</t>
  </si>
  <si>
    <t xml:space="preserve"> A Deep Sky Survey of Edgeworth Kuiper Belt Objects with an Improved Shift-and-Add Method</t>
  </si>
  <si>
    <t>Nakamura, T.</t>
    <phoneticPr fontId="5"/>
  </si>
  <si>
    <t>293-296</t>
    <phoneticPr fontId="5"/>
  </si>
  <si>
    <r>
      <t>8</t>
    </r>
    <r>
      <rPr>
        <sz val="11"/>
        <rFont val="ＭＳ Ｐゴシック"/>
        <family val="3"/>
        <charset val="128"/>
      </rPr>
      <t>19-832</t>
    </r>
    <phoneticPr fontId="5"/>
  </si>
  <si>
    <r>
      <t>L</t>
    </r>
    <r>
      <rPr>
        <sz val="11"/>
        <rFont val="ＭＳ Ｐゴシック"/>
        <family val="3"/>
        <charset val="128"/>
      </rPr>
      <t>39-L42</t>
    </r>
    <phoneticPr fontId="5"/>
  </si>
  <si>
    <r>
      <t>11</t>
    </r>
    <r>
      <rPr>
        <sz val="11"/>
        <rFont val="ＭＳ Ｐゴシック"/>
        <family val="3"/>
        <charset val="128"/>
      </rPr>
      <t>/</t>
    </r>
    <r>
      <rPr>
        <sz val="11"/>
        <rFont val="ＭＳ Ｐゴシック"/>
        <family val="3"/>
        <charset val="128"/>
      </rPr>
      <t>2002</t>
    </r>
    <phoneticPr fontId="5"/>
  </si>
  <si>
    <t>Signature of Electron Capture in Iron-rich Ejecta of SN 2003du</t>
  </si>
  <si>
    <t>Honda, M.</t>
    <phoneticPr fontId="5"/>
  </si>
  <si>
    <t>Honda, S.</t>
    <phoneticPr fontId="5"/>
  </si>
  <si>
    <t>Horikawa, H.</t>
    <phoneticPr fontId="5"/>
  </si>
  <si>
    <t>VTOS</t>
    <phoneticPr fontId="5"/>
  </si>
  <si>
    <t>Wind-Flow Measurement over the Subaru Telescope</t>
    <phoneticPr fontId="5"/>
  </si>
  <si>
    <t>Hu, E. M.</t>
    <phoneticPr fontId="5"/>
  </si>
  <si>
    <t>Ishii, M.</t>
    <phoneticPr fontId="5"/>
  </si>
  <si>
    <t>Ishimaru, Y.</t>
    <phoneticPr fontId="5"/>
  </si>
  <si>
    <t>Ishioka, R.</t>
    <phoneticPr fontId="5"/>
  </si>
  <si>
    <t>2008ApJ...675..443Y</t>
  </si>
  <si>
    <t>443-453</t>
    <phoneticPr fontId="5"/>
  </si>
  <si>
    <t>S08B</t>
    <phoneticPr fontId="5"/>
  </si>
  <si>
    <t>04/2004</t>
    <phoneticPr fontId="5"/>
  </si>
  <si>
    <t>C</t>
    <phoneticPr fontId="5"/>
  </si>
  <si>
    <r>
      <t>FOCAS</t>
    </r>
    <r>
      <rPr>
        <sz val="11"/>
        <rFont val="ＭＳ Ｐゴシック"/>
        <family val="3"/>
        <charset val="128"/>
      </rPr>
      <t>共同利用</t>
    </r>
    <rPh sb="5" eb="7">
      <t>キョウドウ</t>
    </rPh>
    <rPh sb="7" eb="9">
      <t>リヨウ</t>
    </rPh>
    <phoneticPr fontId="5"/>
  </si>
  <si>
    <t>2004ApJ, 603, L65</t>
    <phoneticPr fontId="5"/>
  </si>
  <si>
    <t>L65-L68</t>
    <phoneticPr fontId="5"/>
  </si>
  <si>
    <t>03/2004</t>
    <phoneticPr fontId="5"/>
  </si>
  <si>
    <t>2004AJ, 127, 2969</t>
    <phoneticPr fontId="5"/>
  </si>
  <si>
    <t>Subaru/COMICS Mid-Infrared Observation of the Near-Nucleus Region of Comet 17P/Holmes at the Early Phase of an Outburst</t>
    <phoneticPr fontId="5"/>
  </si>
  <si>
    <t>総研大</t>
    <rPh sb="0" eb="3">
      <t>ソウケンダイ</t>
    </rPh>
    <phoneticPr fontId="5"/>
  </si>
  <si>
    <t>Fletcher, L.</t>
    <phoneticPr fontId="5"/>
  </si>
  <si>
    <r>
      <t xml:space="preserve">Fletcher L., Orton G., Mousis O., Yanamandra-Fisher P., Parrish P., Irwin P., Fisher B., Vanzi L., </t>
    </r>
    <r>
      <rPr>
        <b/>
        <sz val="11"/>
        <rFont val="ＭＳ Ｐゴシック"/>
        <family val="3"/>
        <charset val="128"/>
      </rPr>
      <t>Fujiyoshi T</t>
    </r>
    <r>
      <rPr>
        <sz val="11"/>
        <rFont val="ＭＳ Ｐゴシック"/>
        <family val="3"/>
        <charset val="128"/>
      </rPr>
      <t>., Fuse T., Simon-Miller A., Edkins E., Hayward T., De Buizer J.</t>
    </r>
    <phoneticPr fontId="5"/>
  </si>
  <si>
    <t>2010Icar..208..306F</t>
  </si>
  <si>
    <t>Icarus</t>
    <phoneticPr fontId="5"/>
  </si>
  <si>
    <t>306-328</t>
    <phoneticPr fontId="5"/>
  </si>
  <si>
    <t>07/2010</t>
    <phoneticPr fontId="5"/>
  </si>
  <si>
    <t>Thermal structure and composition of Jupiter’s Great Red Spot from high-resolution thermal imaging</t>
  </si>
  <si>
    <t>2010A&amp;A...514A...7G</t>
  </si>
  <si>
    <t>Ouchi, M.</t>
    <phoneticPr fontId="5"/>
  </si>
  <si>
    <r>
      <t>L</t>
    </r>
    <r>
      <rPr>
        <sz val="11"/>
        <rFont val="ＭＳ Ｐゴシック"/>
        <family val="3"/>
        <charset val="128"/>
      </rPr>
      <t>ocal Group</t>
    </r>
    <phoneticPr fontId="5"/>
  </si>
  <si>
    <r>
      <t>2</t>
    </r>
    <r>
      <rPr>
        <sz val="11"/>
        <rFont val="ＭＳ Ｐゴシック"/>
        <family val="3"/>
        <charset val="128"/>
      </rPr>
      <t>91-303</t>
    </r>
    <phoneticPr fontId="5"/>
  </si>
  <si>
    <t>Weak-lensing Mass Measurements of Substructures in Coma Cluster with Subaru/Suprime-cam</t>
  </si>
  <si>
    <r>
      <t>O</t>
    </r>
    <r>
      <rPr>
        <sz val="11"/>
        <rFont val="ＭＳ Ｐゴシック"/>
        <family val="3"/>
        <charset val="128"/>
      </rPr>
      <t>no, Yoshiaki</t>
    </r>
    <phoneticPr fontId="5"/>
  </si>
  <si>
    <t>Okamoto, S.</t>
    <phoneticPr fontId="5"/>
  </si>
  <si>
    <r>
      <t xml:space="preserve">Okamoto S., </t>
    </r>
    <r>
      <rPr>
        <b/>
        <sz val="11"/>
        <rFont val="ＭＳ Ｐゴシック"/>
        <family val="3"/>
        <charset val="128"/>
      </rPr>
      <t>Arimoto N., Yamada Y.</t>
    </r>
    <r>
      <rPr>
        <sz val="11"/>
        <rFont val="ＭＳ Ｐゴシック"/>
        <family val="3"/>
        <charset val="128"/>
      </rPr>
      <t>, Onodera M.</t>
    </r>
    <phoneticPr fontId="5"/>
  </si>
  <si>
    <t>2008A&amp;A...487..103O</t>
  </si>
  <si>
    <t>A&amp;A</t>
    <phoneticPr fontId="5"/>
  </si>
  <si>
    <t>103-108</t>
    <phoneticPr fontId="5"/>
  </si>
  <si>
    <r>
      <t xml:space="preserve">Chiu K., Zheng W., Schneider D.P., Glazebrook K., </t>
    </r>
    <r>
      <rPr>
        <b/>
        <sz val="11"/>
        <rFont val="ＭＳ Ｐゴシック"/>
        <family val="3"/>
        <charset val="128"/>
      </rPr>
      <t>Iye M., Kashikawa N.</t>
    </r>
    <r>
      <rPr>
        <sz val="11"/>
        <rFont val="ＭＳ Ｐゴシック"/>
        <family val="3"/>
        <charset val="128"/>
      </rPr>
      <t xml:space="preserve">, Tsvetanov Z., </t>
    </r>
    <r>
      <rPr>
        <b/>
        <sz val="11"/>
        <rFont val="ＭＳ Ｐゴシック"/>
        <family val="3"/>
        <charset val="128"/>
      </rPr>
      <t>Yoshida Michitoshi</t>
    </r>
    <r>
      <rPr>
        <sz val="11"/>
        <rFont val="ＭＳ Ｐゴシック"/>
        <family val="3"/>
        <charset val="128"/>
      </rPr>
      <t>, Brinkmann J.</t>
    </r>
    <phoneticPr fontId="5"/>
  </si>
  <si>
    <r>
      <t>Miyazaki S., Hamana T</t>
    </r>
    <r>
      <rPr>
        <sz val="11"/>
        <rFont val="ＭＳ Ｐゴシック"/>
        <family val="3"/>
        <charset val="128"/>
      </rPr>
      <t>., Shimasaku K.,</t>
    </r>
    <r>
      <rPr>
        <b/>
        <sz val="11"/>
        <rFont val="ＭＳ Ｐゴシック"/>
        <family val="3"/>
        <charset val="128"/>
      </rPr>
      <t xml:space="preserve"> Furusawa H.</t>
    </r>
    <r>
      <rPr>
        <sz val="11"/>
        <rFont val="ＭＳ Ｐゴシック"/>
        <family val="3"/>
        <charset val="128"/>
      </rPr>
      <t xml:space="preserve">, Doi M., Hamabe M., Imi K., Kimura M., </t>
    </r>
    <r>
      <rPr>
        <b/>
        <sz val="11"/>
        <rFont val="ＭＳ Ｐゴシック"/>
        <family val="3"/>
        <charset val="128"/>
      </rPr>
      <t>Komiyama Y., Nakata F., Okada N.</t>
    </r>
    <r>
      <rPr>
        <sz val="11"/>
        <rFont val="ＭＳ Ｐゴシック"/>
        <family val="3"/>
        <charset val="128"/>
      </rPr>
      <t xml:space="preserve">, Okamura S., Ouchi M., Sekiguchi M., </t>
    </r>
    <r>
      <rPr>
        <b/>
        <sz val="11"/>
        <rFont val="ＭＳ Ｐゴシック"/>
        <family val="3"/>
        <charset val="128"/>
      </rPr>
      <t>Yagi M., Yasuda N.</t>
    </r>
    <phoneticPr fontId="5"/>
  </si>
  <si>
    <r>
      <t>Miyazaki S., Komiyama Y.</t>
    </r>
    <r>
      <rPr>
        <sz val="11"/>
        <rFont val="ＭＳ Ｐゴシック"/>
        <family val="3"/>
        <charset val="128"/>
      </rPr>
      <t xml:space="preserve">, Sekiguchi M., Okamura S., Doi M., </t>
    </r>
    <r>
      <rPr>
        <b/>
        <sz val="11"/>
        <rFont val="ＭＳ Ｐゴシック"/>
        <family val="3"/>
        <charset val="128"/>
      </rPr>
      <t>Furusawa H.</t>
    </r>
    <r>
      <rPr>
        <sz val="11"/>
        <rFont val="ＭＳ Ｐゴシック"/>
        <family val="3"/>
        <charset val="128"/>
      </rPr>
      <t xml:space="preserve">, Hamabe Masaru, Imi Katsumi, Kimura M., </t>
    </r>
    <r>
      <rPr>
        <b/>
        <sz val="11"/>
        <rFont val="ＭＳ Ｐゴシック"/>
        <family val="3"/>
        <charset val="128"/>
      </rPr>
      <t>Nakata F., Okada N.,</t>
    </r>
    <r>
      <rPr>
        <sz val="11"/>
        <rFont val="ＭＳ Ｐゴシック"/>
        <family val="3"/>
        <charset val="128"/>
      </rPr>
      <t xml:space="preserve"> Ouchi M., Shimasaku K.,</t>
    </r>
    <r>
      <rPr>
        <b/>
        <sz val="11"/>
        <rFont val="ＭＳ Ｐゴシック"/>
        <family val="3"/>
        <charset val="128"/>
      </rPr>
      <t xml:space="preserve"> Yagi M., Yasuda N.</t>
    </r>
    <phoneticPr fontId="5"/>
  </si>
  <si>
    <r>
      <t>09</t>
    </r>
    <r>
      <rPr>
        <sz val="11"/>
        <rFont val="ＭＳ Ｐゴシック"/>
        <family val="3"/>
        <charset val="128"/>
      </rPr>
      <t>/</t>
    </r>
    <r>
      <rPr>
        <sz val="11"/>
        <rFont val="ＭＳ Ｐゴシック"/>
        <family val="3"/>
        <charset val="128"/>
      </rPr>
      <t>2002</t>
    </r>
    <phoneticPr fontId="5"/>
  </si>
  <si>
    <t>JHK Spectra of the z=2.39 Radio Galaxy 53W002</t>
  </si>
  <si>
    <t>NIR Narrow- and Broad-Band Study of the SSA22 Field</t>
  </si>
  <si>
    <t>すばる関連で学位を取得した人のリスト、論文タイトル（2000年以降）</t>
    <rPh sb="3" eb="5">
      <t>カンレン</t>
    </rPh>
    <rPh sb="6" eb="8">
      <t>ガクイ</t>
    </rPh>
    <rPh sb="9" eb="11">
      <t>シュトク</t>
    </rPh>
    <rPh sb="13" eb="14">
      <t>ヒト</t>
    </rPh>
    <rPh sb="19" eb="21">
      <t>ロンブン</t>
    </rPh>
    <rPh sb="30" eb="31">
      <t>ネン</t>
    </rPh>
    <rPh sb="31" eb="33">
      <t>イコウ</t>
    </rPh>
    <phoneticPr fontId="5"/>
  </si>
  <si>
    <t>memo</t>
    <phoneticPr fontId="5"/>
  </si>
  <si>
    <r>
      <t xml:space="preserve">Europium Isotope Ratios in s-Process Element-enhanced Metal-poor Stars: A New Probe of the </t>
    </r>
    <r>
      <rPr>
        <vertAlign val="superscript"/>
        <sz val="11"/>
        <rFont val="ＭＳ Ｐゴシック"/>
        <family val="3"/>
        <charset val="128"/>
      </rPr>
      <t>151</t>
    </r>
    <r>
      <rPr>
        <sz val="11"/>
        <rFont val="ＭＳ Ｐゴシック"/>
        <family val="3"/>
        <charset val="128"/>
      </rPr>
      <t>Sm Branching</t>
    </r>
  </si>
  <si>
    <t>S05B</t>
    <phoneticPr fontId="5"/>
  </si>
  <si>
    <r>
      <t>S</t>
    </r>
    <r>
      <rPr>
        <sz val="11"/>
        <rFont val="ＭＳ Ｐゴシック"/>
        <family val="3"/>
        <charset val="128"/>
      </rPr>
      <t>05B応募</t>
    </r>
    <rPh sb="4" eb="6">
      <t>オウボ</t>
    </rPh>
    <phoneticPr fontId="5"/>
  </si>
  <si>
    <t>Perlman, E.S.</t>
    <phoneticPr fontId="5"/>
  </si>
  <si>
    <t>808-815</t>
    <phoneticPr fontId="5"/>
  </si>
  <si>
    <t>A newborn asteroid 832 Karin with old and new surfaces SUBARU spectroscopy</t>
  </si>
  <si>
    <t>NewAR</t>
    <phoneticPr fontId="5"/>
  </si>
  <si>
    <t>2006NewAR..50..358S</t>
  </si>
  <si>
    <t>The Hα Luminosity Function of the Galaxy Cluster A521 at z = 0.25</t>
  </si>
  <si>
    <t>Dusty ERO Search behind Two Massive Clusters</t>
  </si>
  <si>
    <t>The Luminosity Function and Star Formation Rate between Redshifts of 0.07 and 1.47 for Narrowband Emitters in the Subaru Deep Field</t>
  </si>
  <si>
    <t>57-79</t>
    <phoneticPr fontId="5"/>
  </si>
  <si>
    <t>Goto Tomotsugu</t>
    <phoneticPr fontId="5"/>
  </si>
  <si>
    <t>S07B</t>
    <phoneticPr fontId="5"/>
  </si>
  <si>
    <t>西川貴行</t>
    <rPh sb="0" eb="2">
      <t>ニシカワ</t>
    </rPh>
    <rPh sb="2" eb="4">
      <t>タカユキ</t>
    </rPh>
    <phoneticPr fontId="5"/>
  </si>
  <si>
    <r>
      <t xml:space="preserve">Kajisawa M., </t>
    </r>
    <r>
      <rPr>
        <b/>
        <sz val="11"/>
        <rFont val="ＭＳ Ｐゴシック"/>
        <family val="3"/>
        <charset val="128"/>
      </rPr>
      <t>Yamada T</t>
    </r>
    <r>
      <rPr>
        <sz val="11"/>
        <rFont val="ＭＳ Ｐゴシック"/>
        <family val="3"/>
        <charset val="128"/>
      </rPr>
      <t xml:space="preserve">., Tanaka I., Maihara T., Iwamuro F., Terada H., Goto M., Motohara K., Tanabe H., Taguchi T., Hata R.,  </t>
    </r>
    <r>
      <rPr>
        <b/>
        <sz val="11"/>
        <rFont val="ＭＳ Ｐゴシック"/>
        <family val="3"/>
        <charset val="128"/>
      </rPr>
      <t>Iye M., Imanishi M., Chikada Y., Simpson C., Sasaki T., Kosugi G., Usuda T., Kanzawa T., Kurakami T.</t>
    </r>
    <phoneticPr fontId="5"/>
  </si>
  <si>
    <r>
      <t xml:space="preserve">Okamoto Y., Kataza H., Honda M., Fujiwara H., Momose M., Ohashi N., </t>
    </r>
    <r>
      <rPr>
        <b/>
        <sz val="11"/>
        <color indexed="8"/>
        <rFont val="ＭＳ Ｐゴシック"/>
        <family val="3"/>
        <charset val="128"/>
      </rPr>
      <t>Fujiyoshi T.</t>
    </r>
    <r>
      <rPr>
        <sz val="11"/>
        <color indexed="8"/>
        <rFont val="ＭＳ Ｐゴシック"/>
        <family val="3"/>
        <charset val="128"/>
      </rPr>
      <t xml:space="preserve">, Sakon I., Sako S., </t>
    </r>
    <r>
      <rPr>
        <b/>
        <sz val="11"/>
        <color indexed="8"/>
        <rFont val="ＭＳ Ｐゴシック"/>
        <family val="3"/>
        <charset val="128"/>
      </rPr>
      <t>Yamashita T</t>
    </r>
    <r>
      <rPr>
        <sz val="11"/>
        <color indexed="8"/>
        <rFont val="ＭＳ Ｐゴシック"/>
        <family val="3"/>
        <charset val="128"/>
      </rPr>
      <t>., Miyata T., Onaka T.</t>
    </r>
    <phoneticPr fontId="5"/>
  </si>
  <si>
    <t>2009ApJ...706..665O</t>
  </si>
  <si>
    <t>665-675</t>
    <phoneticPr fontId="5"/>
  </si>
  <si>
    <t>Direct Detection of a Flared Disk Around a Young Massive Star HD200775 and its 10 to 1000 AU Scale Properties</t>
  </si>
  <si>
    <r>
      <t xml:space="preserve">Ouchi M., Mobasher B., Shimasaku K., Ferguson H., Fall M., Ono Y., </t>
    </r>
    <r>
      <rPr>
        <b/>
        <sz val="11"/>
        <color indexed="8"/>
        <rFont val="ＭＳ Ｐゴシック"/>
        <family val="3"/>
        <charset val="128"/>
      </rPr>
      <t>Kashikawa N., Morokuma T.</t>
    </r>
    <r>
      <rPr>
        <sz val="11"/>
        <color indexed="8"/>
        <rFont val="ＭＳ Ｐゴシック"/>
        <family val="3"/>
        <charset val="128"/>
      </rPr>
      <t>, Nakajima K., Okamura S., Dickinson M., Giavalisco M., Ohta K.</t>
    </r>
    <phoneticPr fontId="5"/>
  </si>
  <si>
    <t>2009ApJ...706.1136O</t>
  </si>
  <si>
    <t>1136-1151</t>
    <phoneticPr fontId="5"/>
  </si>
  <si>
    <r>
      <t>S</t>
    </r>
    <r>
      <rPr>
        <sz val="11"/>
        <rFont val="ＭＳ Ｐゴシック"/>
        <family val="3"/>
        <charset val="128"/>
      </rPr>
      <t>10B応募</t>
    </r>
    <rPh sb="4" eb="6">
      <t>オウボ</t>
    </rPh>
    <phoneticPr fontId="5"/>
  </si>
  <si>
    <r>
      <t>S</t>
    </r>
    <r>
      <rPr>
        <sz val="11"/>
        <rFont val="ＭＳ Ｐゴシック"/>
        <family val="3"/>
        <charset val="128"/>
      </rPr>
      <t>10B採択</t>
    </r>
    <rPh sb="4" eb="6">
      <t>サイタク</t>
    </rPh>
    <phoneticPr fontId="5"/>
  </si>
  <si>
    <t>Starburst Galaxies</t>
    <phoneticPr fontId="5"/>
  </si>
  <si>
    <t>2010.08-2011.01</t>
    <phoneticPr fontId="5"/>
  </si>
  <si>
    <t>藤原英明</t>
    <rPh sb="0" eb="2">
      <t>フジワラ</t>
    </rPh>
    <rPh sb="2" eb="4">
      <t>ヒデアキ</t>
    </rPh>
    <phoneticPr fontId="5"/>
  </si>
  <si>
    <t>2010.7.追加</t>
    <rPh sb="7" eb="9">
      <t>ツイカ</t>
    </rPh>
    <phoneticPr fontId="5"/>
  </si>
  <si>
    <t>歴代TAC委員リスト</t>
    <rPh sb="0" eb="2">
      <t>レキダイ</t>
    </rPh>
    <rPh sb="5" eb="7">
      <t>イイン</t>
    </rPh>
    <phoneticPr fontId="5"/>
  </si>
  <si>
    <r>
      <t>C</t>
    </r>
    <r>
      <rPr>
        <sz val="11"/>
        <rFont val="ＭＳ Ｐゴシック"/>
        <family val="3"/>
        <charset val="128"/>
      </rPr>
      <t>ISCO/OHS論文はOHSにカウント</t>
    </r>
    <rPh sb="9" eb="11">
      <t>ロンブン</t>
    </rPh>
    <phoneticPr fontId="5"/>
  </si>
  <si>
    <t>Arnaboldi, M.</t>
    <phoneticPr fontId="5"/>
  </si>
  <si>
    <t>2003AJ, 125, 514</t>
    <phoneticPr fontId="5"/>
  </si>
  <si>
    <t>岡山商科大高校</t>
    <rPh sb="0" eb="2">
      <t>オカヤマ</t>
    </rPh>
    <rPh sb="2" eb="5">
      <t>ショウカダイ</t>
    </rPh>
    <rPh sb="5" eb="7">
      <t>コウコウ</t>
    </rPh>
    <phoneticPr fontId="5"/>
  </si>
  <si>
    <t>その他国内機関</t>
    <rPh sb="2" eb="3">
      <t>タ</t>
    </rPh>
    <rPh sb="3" eb="5">
      <t>コクナイ</t>
    </rPh>
    <rPh sb="5" eb="7">
      <t>キカン</t>
    </rPh>
    <phoneticPr fontId="5"/>
  </si>
  <si>
    <r>
      <t>Hot and Diffuse Clouds near the Galactic Center Probed by Metastable H</t>
    </r>
    <r>
      <rPr>
        <vertAlign val="superscript"/>
        <sz val="11"/>
        <color indexed="8"/>
        <rFont val="ＭＳ Ｐゴシック"/>
        <family val="3"/>
        <charset val="128"/>
      </rPr>
      <t>+</t>
    </r>
    <r>
      <rPr>
        <vertAlign val="subscript"/>
        <sz val="11"/>
        <color indexed="8"/>
        <rFont val="ＭＳ Ｐゴシック"/>
        <family val="3"/>
        <charset val="128"/>
      </rPr>
      <t>3</t>
    </r>
    <r>
      <rPr>
        <sz val="11"/>
        <color indexed="8"/>
        <rFont val="ＭＳ Ｐゴシック"/>
        <family val="3"/>
        <charset val="128"/>
      </rPr>
      <t>1,</t>
    </r>
  </si>
  <si>
    <r>
      <t xml:space="preserve">Murakawa K., </t>
    </r>
    <r>
      <rPr>
        <b/>
        <sz val="11"/>
        <rFont val="ＭＳ Ｐゴシック"/>
        <family val="3"/>
        <charset val="128"/>
      </rPr>
      <t>Tamura M., Suto H.</t>
    </r>
    <r>
      <rPr>
        <sz val="11"/>
        <rFont val="ＭＳ Ｐゴシック"/>
        <family val="3"/>
        <charset val="128"/>
      </rPr>
      <t xml:space="preserve">, Itoh Y., </t>
    </r>
    <r>
      <rPr>
        <b/>
        <sz val="11"/>
        <rFont val="ＭＳ Ｐゴシック"/>
        <family val="3"/>
        <charset val="128"/>
      </rPr>
      <t>Hayashi S.</t>
    </r>
    <r>
      <rPr>
        <sz val="11"/>
        <rFont val="ＭＳ Ｐゴシック"/>
        <family val="3"/>
        <charset val="128"/>
      </rPr>
      <t xml:space="preserve">, Oasa Y., Nakajima Y., , </t>
    </r>
    <r>
      <rPr>
        <b/>
        <sz val="11"/>
        <rFont val="ＭＳ Ｐゴシック"/>
        <family val="3"/>
        <charset val="128"/>
      </rPr>
      <t>Kaifu N.</t>
    </r>
    <r>
      <rPr>
        <sz val="11"/>
        <rFont val="ＭＳ Ｐゴシック"/>
        <family val="3"/>
        <charset val="128"/>
      </rPr>
      <t xml:space="preserve">, Yates J.A., Gledhill T.M., Richards A.M.S., Hough J.H., </t>
    </r>
    <r>
      <rPr>
        <b/>
        <sz val="11"/>
        <rFont val="ＭＳ Ｐゴシック"/>
        <family val="3"/>
        <charset val="128"/>
      </rPr>
      <t>Kosugi G., Usuda T.</t>
    </r>
    <phoneticPr fontId="5"/>
  </si>
  <si>
    <t xml:space="preserve">High-Resolution Near-Infrared Imaging of the Powerful Radio Galaxy 3C 324 at z=1.21 with the Subaru Telescope, </t>
    <phoneticPr fontId="5"/>
  </si>
  <si>
    <t xml:space="preserve">Yoshida, F. </t>
    <phoneticPr fontId="5"/>
  </si>
  <si>
    <t>2003PASJ, 55, 701</t>
    <phoneticPr fontId="5"/>
  </si>
  <si>
    <t>Y2006</t>
    <phoneticPr fontId="5"/>
  </si>
  <si>
    <r>
      <t xml:space="preserve">Yoshida Makiko, Shimasaku K., </t>
    </r>
    <r>
      <rPr>
        <b/>
        <sz val="11"/>
        <rFont val="ＭＳ Ｐゴシック"/>
        <family val="3"/>
        <charset val="128"/>
      </rPr>
      <t>Kashikawa N.</t>
    </r>
    <r>
      <rPr>
        <sz val="11"/>
        <rFont val="ＭＳ Ｐゴシック"/>
        <family val="3"/>
        <charset val="128"/>
      </rPr>
      <t xml:space="preserve">, </t>
    </r>
    <r>
      <rPr>
        <sz val="11"/>
        <rFont val="ＭＳ Ｐゴシック"/>
        <family val="3"/>
        <charset val="128"/>
      </rPr>
      <t>Ouchi M., Okamura S., Ajiki M.</t>
    </r>
    <r>
      <rPr>
        <sz val="11"/>
        <rFont val="ＭＳ Ｐゴシック"/>
        <family val="3"/>
        <charset val="128"/>
      </rPr>
      <t xml:space="preserve">, </t>
    </r>
    <r>
      <rPr>
        <b/>
        <sz val="11"/>
        <rFont val="ＭＳ Ｐゴシック"/>
        <family val="3"/>
        <charset val="128"/>
      </rPr>
      <t>Akiyama M., Ando H., Aoki K</t>
    </r>
    <r>
      <rPr>
        <sz val="11"/>
        <rFont val="ＭＳ Ｐゴシック"/>
        <family val="3"/>
        <charset val="128"/>
      </rPr>
      <t xml:space="preserve">., Doi M., </t>
    </r>
    <r>
      <rPr>
        <b/>
        <sz val="11"/>
        <rFont val="ＭＳ Ｐゴシック"/>
        <family val="3"/>
        <charset val="128"/>
      </rPr>
      <t>Furusawa H.</t>
    </r>
    <r>
      <rPr>
        <sz val="11"/>
        <rFont val="ＭＳ Ｐゴシック"/>
        <family val="3"/>
        <charset val="128"/>
      </rPr>
      <t xml:space="preserve">, </t>
    </r>
    <r>
      <rPr>
        <sz val="11"/>
        <rFont val="ＭＳ Ｐゴシック"/>
        <family val="3"/>
        <charset val="128"/>
      </rPr>
      <t>Hayashino T., Iwamuro F.</t>
    </r>
    <r>
      <rPr>
        <sz val="11"/>
        <rFont val="ＭＳ Ｐゴシック"/>
        <family val="3"/>
        <charset val="128"/>
      </rPr>
      <t xml:space="preserve">, </t>
    </r>
    <r>
      <rPr>
        <b/>
        <sz val="11"/>
        <rFont val="ＭＳ Ｐゴシック"/>
        <family val="3"/>
        <charset val="128"/>
      </rPr>
      <t>Iye M., Karoji H.</t>
    </r>
    <r>
      <rPr>
        <sz val="11"/>
        <rFont val="ＭＳ Ｐゴシック"/>
        <family val="3"/>
        <charset val="128"/>
      </rPr>
      <t xml:space="preserve">, </t>
    </r>
    <r>
      <rPr>
        <sz val="11"/>
        <rFont val="ＭＳ Ｐゴシック"/>
        <family val="3"/>
        <charset val="128"/>
      </rPr>
      <t>Kobayashi N., Kodaira K.</t>
    </r>
    <r>
      <rPr>
        <sz val="11"/>
        <rFont val="ＭＳ Ｐゴシック"/>
        <family val="3"/>
        <charset val="128"/>
      </rPr>
      <t xml:space="preserve">, </t>
    </r>
    <r>
      <rPr>
        <b/>
        <sz val="11"/>
        <rFont val="ＭＳ Ｐゴシック"/>
        <family val="3"/>
        <charset val="128"/>
      </rPr>
      <t>Koadama T., Komiyama Y</t>
    </r>
    <r>
      <rPr>
        <sz val="11"/>
        <rFont val="ＭＳ Ｐゴシック"/>
        <family val="3"/>
        <charset val="128"/>
      </rPr>
      <t xml:space="preserve">., </t>
    </r>
    <r>
      <rPr>
        <sz val="11"/>
        <rFont val="ＭＳ Ｐゴシック"/>
        <family val="3"/>
        <charset val="128"/>
      </rPr>
      <t>Malkan Matthew, Matsuda Y.</t>
    </r>
    <r>
      <rPr>
        <sz val="11"/>
        <rFont val="ＭＳ Ｐゴシック"/>
        <family val="3"/>
        <charset val="128"/>
      </rPr>
      <t xml:space="preserve">, </t>
    </r>
    <r>
      <rPr>
        <b/>
        <sz val="11"/>
        <rFont val="ＭＳ Ｐゴシック"/>
        <family val="3"/>
        <charset val="128"/>
      </rPr>
      <t>Miyazaki S., Mizumoto Y.</t>
    </r>
    <r>
      <rPr>
        <sz val="11"/>
        <rFont val="ＭＳ Ｐゴシック"/>
        <family val="3"/>
        <charset val="128"/>
      </rPr>
      <t xml:space="preserve">, </t>
    </r>
    <r>
      <rPr>
        <sz val="11"/>
        <rFont val="ＭＳ Ｐゴシック"/>
        <family val="3"/>
        <charset val="128"/>
      </rPr>
      <t>Morokuma T., Motohara K., Murayama T.</t>
    </r>
    <r>
      <rPr>
        <sz val="11"/>
        <rFont val="ＭＳ Ｐゴシック"/>
        <family val="3"/>
        <charset val="128"/>
      </rPr>
      <t xml:space="preserve">, </t>
    </r>
    <r>
      <rPr>
        <b/>
        <sz val="11"/>
        <rFont val="ＭＳ Ｐゴシック"/>
        <family val="3"/>
        <charset val="128"/>
      </rPr>
      <t>Nagao T.</t>
    </r>
    <r>
      <rPr>
        <sz val="11"/>
        <rFont val="ＭＳ Ｐゴシック"/>
        <family val="3"/>
        <charset val="128"/>
      </rPr>
      <t xml:space="preserve">, </t>
    </r>
    <r>
      <rPr>
        <sz val="11"/>
        <rFont val="ＭＳ Ｐゴシック"/>
        <family val="3"/>
        <charset val="128"/>
      </rPr>
      <t xml:space="preserve">Nariai K., Ohta K., </t>
    </r>
    <r>
      <rPr>
        <b/>
        <sz val="11"/>
        <rFont val="ＭＳ Ｐゴシック"/>
        <family val="3"/>
        <charset val="128"/>
      </rPr>
      <t>Sasaki T., Sato Y., Sekiguchi K.</t>
    </r>
    <r>
      <rPr>
        <sz val="11"/>
        <rFont val="ＭＳ Ｐゴシック"/>
        <family val="3"/>
        <charset val="128"/>
      </rPr>
      <t xml:space="preserve">, </t>
    </r>
    <r>
      <rPr>
        <sz val="11"/>
        <rFont val="ＭＳ Ｐゴシック"/>
        <family val="3"/>
        <charset val="128"/>
      </rPr>
      <t>Shioya Y., Tamura H., Taniguchi Y., Umemura M.</t>
    </r>
    <r>
      <rPr>
        <sz val="11"/>
        <rFont val="ＭＳ Ｐゴシック"/>
        <family val="3"/>
        <charset val="128"/>
      </rPr>
      <t xml:space="preserve">, </t>
    </r>
    <r>
      <rPr>
        <b/>
        <sz val="11"/>
        <rFont val="ＭＳ Ｐゴシック"/>
        <family val="3"/>
        <charset val="128"/>
      </rPr>
      <t>Yamada T.</t>
    </r>
    <r>
      <rPr>
        <sz val="11"/>
        <rFont val="ＭＳ Ｐゴシック"/>
        <family val="3"/>
        <charset val="128"/>
      </rPr>
      <t>, Yasuda N.</t>
    </r>
    <phoneticPr fontId="5"/>
  </si>
  <si>
    <t>2004PASJ, 56, 1011</t>
    <phoneticPr fontId="5"/>
  </si>
  <si>
    <r>
      <t xml:space="preserve">Totani T., </t>
    </r>
    <r>
      <rPr>
        <sz val="11"/>
        <rFont val="ＭＳ Ｐゴシック"/>
        <family val="3"/>
        <charset val="128"/>
      </rPr>
      <t>Yoshii Y., Iwamuro F., Maihara T., Motohara K.</t>
    </r>
    <phoneticPr fontId="5"/>
  </si>
  <si>
    <t>2003AJ, 126, 2091</t>
    <phoneticPr fontId="5"/>
  </si>
  <si>
    <t>A Subaru Search for Lyα Emitters at Redshift 5.7</t>
    <phoneticPr fontId="5"/>
  </si>
  <si>
    <t>Akiyama, M.</t>
    <phoneticPr fontId="5"/>
  </si>
  <si>
    <t>2008PASJ...60.1327T</t>
  </si>
  <si>
    <t>Properties of host haloes of Lyman-break galaxies and Lyman α emitters from their number densities and angular clustering</t>
  </si>
  <si>
    <t>Takami, H.</t>
    <phoneticPr fontId="5"/>
  </si>
  <si>
    <t>Performance of Subaru Cassegrain Adaptive Optics System</t>
    <phoneticPr fontId="5"/>
  </si>
  <si>
    <t>Takami, M.</t>
    <phoneticPr fontId="5"/>
  </si>
  <si>
    <t>Detection of a warm molecular wind in DG Tauri</t>
    <phoneticPr fontId="5"/>
  </si>
  <si>
    <r>
      <t>FMOSの公開（機能･夜数限定）、2010年7月は望遠鏡休止(主焦点改造のため）、FOCASのサービス観測開始　</t>
    </r>
    <r>
      <rPr>
        <sz val="11"/>
        <color indexed="10"/>
        <rFont val="ＭＳ Ｐゴシック"/>
        <family val="3"/>
        <charset val="128"/>
      </rPr>
      <t>2010.1.27にAO188の可変形鏡が破損-&gt;AO188観測をキャンセルし13夜分の追加採択</t>
    </r>
    <rPh sb="5" eb="7">
      <t>コウカイ</t>
    </rPh>
    <rPh sb="8" eb="10">
      <t>キノウ</t>
    </rPh>
    <rPh sb="11" eb="13">
      <t>ヤスウ</t>
    </rPh>
    <rPh sb="13" eb="15">
      <t>ゲンテイ</t>
    </rPh>
    <rPh sb="21" eb="22">
      <t>ネン</t>
    </rPh>
    <rPh sb="23" eb="24">
      <t>ガツ</t>
    </rPh>
    <rPh sb="25" eb="28">
      <t>ボウエンキョウ</t>
    </rPh>
    <rPh sb="28" eb="30">
      <t>キュウシ</t>
    </rPh>
    <rPh sb="31" eb="32">
      <t>シュ</t>
    </rPh>
    <rPh sb="32" eb="34">
      <t>ショウテン</t>
    </rPh>
    <rPh sb="34" eb="36">
      <t>カイゾウ</t>
    </rPh>
    <rPh sb="51" eb="53">
      <t>カンソク</t>
    </rPh>
    <rPh sb="53" eb="55">
      <t>カイシ</t>
    </rPh>
    <rPh sb="72" eb="73">
      <t>カ</t>
    </rPh>
    <rPh sb="73" eb="75">
      <t>ヘンケイ</t>
    </rPh>
    <rPh sb="75" eb="76">
      <t>カガミ</t>
    </rPh>
    <rPh sb="77" eb="79">
      <t>ハソン</t>
    </rPh>
    <rPh sb="86" eb="88">
      <t>カンソク</t>
    </rPh>
    <rPh sb="97" eb="98">
      <t>ヨル</t>
    </rPh>
    <rPh sb="98" eb="99">
      <t>ブン</t>
    </rPh>
    <rPh sb="100" eb="102">
      <t>ツイカ</t>
    </rPh>
    <rPh sb="102" eb="104">
      <t>サイタク</t>
    </rPh>
    <phoneticPr fontId="5"/>
  </si>
  <si>
    <t>S10B</t>
    <phoneticPr fontId="5"/>
  </si>
  <si>
    <t>2010/5/10-11</t>
    <phoneticPr fontId="5"/>
  </si>
  <si>
    <t>Can the Steep Mass Profile of A1689 Be Explained by a Triaxial Dark Halo?</t>
  </si>
  <si>
    <t>Fu, H.</t>
    <phoneticPr fontId="5"/>
  </si>
  <si>
    <t>Morphologies in a Cluster of Extremely Red Galaxies with Old Stellar Populations at z = 1.34</t>
  </si>
  <si>
    <t>Guyon, O.</t>
    <phoneticPr fontId="5"/>
  </si>
  <si>
    <t>2008.7.31</t>
    <phoneticPr fontId="5"/>
  </si>
  <si>
    <t>S07A採択夜数訂正</t>
    <rPh sb="4" eb="6">
      <t>サイタク</t>
    </rPh>
    <rPh sb="6" eb="7">
      <t>ヤ</t>
    </rPh>
    <rPh sb="7" eb="8">
      <t>スウ</t>
    </rPh>
    <rPh sb="8" eb="10">
      <t>テイセイ</t>
    </rPh>
    <phoneticPr fontId="5"/>
  </si>
  <si>
    <t>Size and Spatial Distributionsof Sub-km Main-Belt Asteroids</t>
  </si>
  <si>
    <t>S01A</t>
    <phoneticPr fontId="5"/>
  </si>
  <si>
    <t>装置別査読論文数</t>
    <rPh sb="0" eb="2">
      <t>ソウチ</t>
    </rPh>
    <rPh sb="2" eb="3">
      <t>ベツ</t>
    </rPh>
    <rPh sb="3" eb="5">
      <t>サドク</t>
    </rPh>
    <rPh sb="5" eb="7">
      <t>ロンブン</t>
    </rPh>
    <rPh sb="7" eb="8">
      <t>スウ</t>
    </rPh>
    <phoneticPr fontId="5"/>
  </si>
  <si>
    <t>2000年1月～12月までに出版された査読論文リスト</t>
    <rPh sb="4" eb="5">
      <t>ネン</t>
    </rPh>
    <rPh sb="6" eb="7">
      <t>ガツ</t>
    </rPh>
    <rPh sb="10" eb="11">
      <t>ガツ</t>
    </rPh>
    <rPh sb="14" eb="16">
      <t>シュッパン</t>
    </rPh>
    <rPh sb="19" eb="21">
      <t>サドク</t>
    </rPh>
    <rPh sb="21" eb="23">
      <t>ロンブン</t>
    </rPh>
    <phoneticPr fontId="5"/>
  </si>
  <si>
    <t>2002/6/1-2002/7/1</t>
    <phoneticPr fontId="5"/>
  </si>
  <si>
    <t>2002/7/25-26</t>
    <phoneticPr fontId="5"/>
  </si>
  <si>
    <r>
      <t xml:space="preserve">Kajisawa M., </t>
    </r>
    <r>
      <rPr>
        <b/>
        <sz val="11"/>
        <rFont val="ＭＳ Ｐゴシック"/>
        <family val="3"/>
        <charset val="128"/>
      </rPr>
      <t>Yamada T</t>
    </r>
    <r>
      <rPr>
        <sz val="11"/>
        <rFont val="ＭＳ Ｐゴシック"/>
        <family val="3"/>
        <charset val="128"/>
      </rPr>
      <t xml:space="preserve">., Tanaka I., Maihara T., Iwamuro F., Terada H., Goto M., Motohara K., Tanabe H., Taguchi T., Hata R., </t>
    </r>
    <r>
      <rPr>
        <b/>
        <sz val="11"/>
        <rFont val="ＭＳ Ｐゴシック"/>
        <family val="3"/>
        <charset val="128"/>
      </rPr>
      <t>Iye M., Imanishi M., Chikada Y., Yoshida M., Simpson C., Sasaki T., Kosugi G., Usuda T., Sekiguchi K.</t>
    </r>
    <phoneticPr fontId="5"/>
  </si>
  <si>
    <t>de Wit, W.J.</t>
    <phoneticPr fontId="5"/>
  </si>
  <si>
    <t>2008ApJ...685L..75D</t>
  </si>
  <si>
    <t>Krause, O.</t>
  </si>
  <si>
    <r>
      <t xml:space="preserve">Krause O., Tanaka Masaomi, </t>
    </r>
    <r>
      <rPr>
        <b/>
        <sz val="11"/>
        <color indexed="8"/>
        <rFont val="ＭＳ Ｐゴシック"/>
        <family val="3"/>
        <charset val="128"/>
      </rPr>
      <t>Usuda T., Hattori T.,</t>
    </r>
    <r>
      <rPr>
        <sz val="11"/>
        <color indexed="8"/>
        <rFont val="ＭＳ Ｐゴシック"/>
        <family val="3"/>
        <charset val="128"/>
      </rPr>
      <t xml:space="preserve"> Goto M., Birkmann S., Nomoto K.</t>
    </r>
    <phoneticPr fontId="5"/>
  </si>
  <si>
    <t>Warm Debris Disks Probed by Mid-Infrared Observations</t>
  </si>
  <si>
    <r>
      <t>O</t>
    </r>
    <r>
      <rPr>
        <sz val="11"/>
        <rFont val="ＭＳ Ｐゴシック"/>
        <family val="3"/>
        <charset val="128"/>
      </rPr>
      <t>nodera, M.</t>
    </r>
    <phoneticPr fontId="5"/>
  </si>
  <si>
    <r>
      <t>O</t>
    </r>
    <r>
      <rPr>
        <sz val="11"/>
        <rFont val="ＭＳ Ｐゴシック"/>
        <family val="3"/>
        <charset val="128"/>
      </rPr>
      <t xml:space="preserve">nodera M., Daddi E., Gobat R., Cappellari M., </t>
    </r>
    <r>
      <rPr>
        <b/>
        <sz val="11"/>
        <rFont val="ＭＳ Ｐゴシック"/>
        <family val="3"/>
        <charset val="128"/>
      </rPr>
      <t>Arimoto N.</t>
    </r>
    <r>
      <rPr>
        <sz val="11"/>
        <rFont val="ＭＳ Ｐゴシック"/>
        <family val="3"/>
        <charset val="128"/>
      </rPr>
      <t xml:space="preserve">, Renzini A., </t>
    </r>
    <r>
      <rPr>
        <b/>
        <sz val="11"/>
        <rFont val="ＭＳ Ｐゴシック"/>
        <family val="3"/>
        <charset val="128"/>
      </rPr>
      <t>Yamada Y.</t>
    </r>
    <r>
      <rPr>
        <sz val="11"/>
        <rFont val="ＭＳ Ｐゴシック"/>
        <family val="3"/>
        <charset val="128"/>
      </rPr>
      <t xml:space="preserve">, McCracken H., Mancini C., Capak P., Carollo M., Cimatti A., Giavalisco M., Ilbert O., Kong X., Lilly S., Motohara K., Ohta K., Sanders D., Scoville N., </t>
    </r>
    <r>
      <rPr>
        <b/>
        <sz val="11"/>
        <rFont val="ＭＳ Ｐゴシック"/>
        <family val="3"/>
        <charset val="128"/>
      </rPr>
      <t>Tamura N.,</t>
    </r>
    <r>
      <rPr>
        <sz val="11"/>
        <rFont val="ＭＳ Ｐゴシック"/>
        <family val="3"/>
        <charset val="128"/>
      </rPr>
      <t xml:space="preserve"> Taniguchi Y.</t>
    </r>
    <phoneticPr fontId="5"/>
  </si>
  <si>
    <t>MOIRCS</t>
    <phoneticPr fontId="5"/>
  </si>
  <si>
    <t>A z = 1.82 Analog of Local Ultra-massive Elliptical Galaxies</t>
  </si>
  <si>
    <t>2010ApJ...715L...6O</t>
  </si>
  <si>
    <r>
      <t>L</t>
    </r>
    <r>
      <rPr>
        <sz val="11"/>
        <rFont val="ＭＳ Ｐゴシック"/>
        <family val="3"/>
        <charset val="128"/>
      </rPr>
      <t>6-L11</t>
    </r>
    <phoneticPr fontId="5"/>
  </si>
  <si>
    <r>
      <t>0</t>
    </r>
    <r>
      <rPr>
        <sz val="11"/>
        <rFont val="ＭＳ Ｐゴシック"/>
        <family val="3"/>
        <charset val="128"/>
      </rPr>
      <t>5/2010</t>
    </r>
    <phoneticPr fontId="5"/>
  </si>
  <si>
    <t>Onodera, M.</t>
    <phoneticPr fontId="5"/>
  </si>
  <si>
    <t>2010ApJ...715..385O</t>
  </si>
  <si>
    <r>
      <t>3</t>
    </r>
    <r>
      <rPr>
        <sz val="11"/>
        <rFont val="ＭＳ Ｐゴシック"/>
        <family val="3"/>
        <charset val="128"/>
      </rPr>
      <t>85-405</t>
    </r>
    <phoneticPr fontId="5"/>
  </si>
  <si>
    <t>A Wide Area Survey for High-Redshift Massive Galaxies. II. Near-Infrared Spectroscopy of BzK-Selected Massive Star-Forming Galaxies</t>
  </si>
  <si>
    <r>
      <t>O</t>
    </r>
    <r>
      <rPr>
        <sz val="11"/>
        <rFont val="ＭＳ Ｐゴシック"/>
        <family val="3"/>
        <charset val="128"/>
      </rPr>
      <t xml:space="preserve">nodera M., </t>
    </r>
    <r>
      <rPr>
        <b/>
        <sz val="11"/>
        <rFont val="ＭＳ Ｐゴシック"/>
        <family val="3"/>
        <charset val="128"/>
      </rPr>
      <t>Aimoro N.</t>
    </r>
    <r>
      <rPr>
        <sz val="11"/>
        <rFont val="ＭＳ Ｐゴシック"/>
        <family val="3"/>
        <charset val="128"/>
      </rPr>
      <t>, Daddi E., Renzini A., Kong X., Cimatti A., Broadhurst T., Alexander D.</t>
    </r>
    <phoneticPr fontId="5"/>
  </si>
  <si>
    <r>
      <t>P</t>
    </r>
    <r>
      <rPr>
        <sz val="11"/>
        <rFont val="ＭＳ Ｐゴシック"/>
        <family val="3"/>
        <charset val="128"/>
      </rPr>
      <t>apovich, C.</t>
    </r>
    <phoneticPr fontId="5"/>
  </si>
  <si>
    <t>（内 外国人のみ
提案）</t>
    <rPh sb="1" eb="2">
      <t>ウチ</t>
    </rPh>
    <rPh sb="3" eb="5">
      <t>ガイコク</t>
    </rPh>
    <rPh sb="5" eb="6">
      <t>ジン</t>
    </rPh>
    <rPh sb="9" eb="11">
      <t>テイアン</t>
    </rPh>
    <phoneticPr fontId="5"/>
  </si>
  <si>
    <r>
      <t xml:space="preserve">Matsuda Y., </t>
    </r>
    <r>
      <rPr>
        <b/>
        <sz val="11"/>
        <rFont val="ＭＳ Ｐゴシック"/>
        <family val="3"/>
        <charset val="128"/>
      </rPr>
      <t>Yamada T.</t>
    </r>
    <r>
      <rPr>
        <sz val="11"/>
        <rFont val="ＭＳ Ｐゴシック"/>
        <family val="3"/>
        <charset val="128"/>
      </rPr>
      <t xml:space="preserve">, Hayashino T., </t>
    </r>
    <r>
      <rPr>
        <sz val="11"/>
        <rFont val="ＭＳ Ｐゴシック"/>
        <family val="3"/>
        <charset val="128"/>
      </rPr>
      <t>Yamauchi R., Nakamura Yuki</t>
    </r>
    <phoneticPr fontId="5"/>
  </si>
  <si>
    <t>CADC</t>
    <phoneticPr fontId="5"/>
  </si>
  <si>
    <t>カナダ</t>
    <phoneticPr fontId="5"/>
  </si>
  <si>
    <t>KIAS</t>
    <phoneticPr fontId="5"/>
  </si>
  <si>
    <t>LPNHE</t>
    <phoneticPr fontId="5"/>
  </si>
  <si>
    <t>UK</t>
    <phoneticPr fontId="5"/>
  </si>
  <si>
    <t>USA</t>
    <phoneticPr fontId="5"/>
  </si>
  <si>
    <t>イタリア</t>
    <phoneticPr fontId="5"/>
  </si>
  <si>
    <t>UK</t>
    <phoneticPr fontId="5"/>
  </si>
  <si>
    <t>USA</t>
    <phoneticPr fontId="5"/>
  </si>
  <si>
    <t>USA</t>
    <phoneticPr fontId="5"/>
  </si>
  <si>
    <t>イタリア</t>
    <phoneticPr fontId="5"/>
  </si>
  <si>
    <t>UK</t>
    <phoneticPr fontId="5"/>
  </si>
  <si>
    <t>USA</t>
    <phoneticPr fontId="5"/>
  </si>
  <si>
    <t>イタリア</t>
    <phoneticPr fontId="5"/>
  </si>
  <si>
    <t>Resolving the Stellar Outskirts of M81: Evidence for a Faint, Extended Structural Component</t>
    <phoneticPr fontId="5"/>
  </si>
  <si>
    <t>Bouy, H.</t>
    <phoneticPr fontId="5"/>
  </si>
  <si>
    <t>2009A&amp;A...504..199B</t>
  </si>
  <si>
    <t>A deep look into the core of young clusters. II. λ-Orionis</t>
  </si>
  <si>
    <t>199-209</t>
    <phoneticPr fontId="5"/>
  </si>
  <si>
    <t>09/2009</t>
    <phoneticPr fontId="5"/>
  </si>
  <si>
    <t>Connelley, Michael</t>
    <phoneticPr fontId="5"/>
  </si>
  <si>
    <t>Connelley M., Reipurth Bo., Tokunaga A.</t>
    <phoneticPr fontId="5"/>
  </si>
  <si>
    <t>Mignoli M., Zamorani G., Scodeggio M., Cimatti A., Halliday C., Lilly S. J., Pozzetti L., Vergani D., Carollo C. M., Contini T., Le Févre O., Mainieri V., Renzini A., Bardelli S., Bolzonella M., Bongiorno A., Caputi K., Coppa G., Cucciati O., de La Torre S., de Ravel L., Franzetti P., Garilli B., Iovino A., Kampczyk P., Kneib J.-P., Knobel C., Kovač K., Lamareille F., Le Borgne J.-F., Le Brun V., Maier C., Pellò R., Peng Y., Perez Montero E., Ricciardelli E., Scarlata C., Silverman J. D., Tanaka M., Tasca L., Tresse L., Zucca E., Abbas U., Bottini D., Capak P., Cappi A., Cassata P., Fumana M., Guzzo L., Leauthaud A., Maccagni D., Marinoni C., McCracken H. J., Memeo P., Meneux B., Oesch P., Porciani C., Scaramella R., Scoville N.</t>
  </si>
  <si>
    <t>2009A&amp;A...493...39M</t>
  </si>
  <si>
    <t>39-49</t>
    <phoneticPr fontId="5"/>
  </si>
  <si>
    <t>Mobasher, B.</t>
    <phoneticPr fontId="5"/>
  </si>
  <si>
    <t>Mobasher Bahram, Dahlen Tomas, Hopkins Andrew, Scoville Nick Z., Capak Peter, Rich R. Michael, Sanders David B., Schinnerer Eva, Ilbert Olivier, Salvato Mara, Sheth Kartik</t>
  </si>
  <si>
    <t>2007ApJS..172..239M</t>
  </si>
  <si>
    <t>239-253</t>
    <phoneticPr fontId="5"/>
  </si>
  <si>
    <t>2003ApJS, 148, 275</t>
    <phoneticPr fontId="5"/>
  </si>
  <si>
    <t>2006MNRAS.371..577K</t>
  </si>
  <si>
    <t>Tokura, D.</t>
    <phoneticPr fontId="5"/>
  </si>
  <si>
    <t>2004ApJS, 152, 113</t>
    <phoneticPr fontId="5"/>
  </si>
  <si>
    <t>113-128</t>
    <phoneticPr fontId="5"/>
  </si>
  <si>
    <t>2004ApJ, 607, 474</t>
    <phoneticPr fontId="5"/>
  </si>
  <si>
    <t>474-498</t>
    <phoneticPr fontId="5"/>
  </si>
  <si>
    <t>10/2008</t>
    <phoneticPr fontId="5"/>
  </si>
  <si>
    <t>Discovery of Two Nearby Peculiar L Dwarfs from the 2MASS Proper-Motion Survey: Young or Metal-Rich?</t>
  </si>
  <si>
    <r>
      <t>B</t>
    </r>
    <r>
      <rPr>
        <sz val="11"/>
        <rFont val="ＭＳ Ｐゴシック"/>
        <family val="3"/>
        <charset val="128"/>
      </rPr>
      <t>ouwens, R.</t>
    </r>
    <phoneticPr fontId="5"/>
  </si>
  <si>
    <t>Bouwens R., Illingworth G., Franx M., Ford H.</t>
    <phoneticPr fontId="5"/>
  </si>
  <si>
    <t>2008ApJ...686..230B</t>
  </si>
  <si>
    <t>230-250</t>
    <phoneticPr fontId="5"/>
  </si>
  <si>
    <t>2000/12/10-20011/1/10</t>
    <phoneticPr fontId="5"/>
  </si>
  <si>
    <t>2001/1/29-30</t>
    <phoneticPr fontId="5"/>
  </si>
  <si>
    <t>ニューサウスウェールズ大</t>
    <rPh sb="11" eb="12">
      <t>ダイ</t>
    </rPh>
    <phoneticPr fontId="5"/>
  </si>
  <si>
    <t>アムステルダム大</t>
    <rPh sb="7" eb="8">
      <t>ダイ</t>
    </rPh>
    <phoneticPr fontId="5"/>
  </si>
  <si>
    <t>ヘルツバーグ研究所</t>
    <rPh sb="6" eb="9">
      <t>ケンキュウジョ</t>
    </rPh>
    <phoneticPr fontId="5"/>
  </si>
  <si>
    <t>ウォーターロー大</t>
    <rPh sb="7" eb="8">
      <t>ダイ</t>
    </rPh>
    <phoneticPr fontId="5"/>
  </si>
  <si>
    <t>セントメリーズ大</t>
    <rPh sb="7" eb="8">
      <t>ダイ</t>
    </rPh>
    <phoneticPr fontId="5"/>
  </si>
  <si>
    <t>ビクトリア大</t>
    <rPh sb="5" eb="6">
      <t>ダイ</t>
    </rPh>
    <phoneticPr fontId="5"/>
  </si>
  <si>
    <t>セジョン大</t>
    <rPh sb="4" eb="5">
      <t>ダイ</t>
    </rPh>
    <phoneticPr fontId="5"/>
  </si>
  <si>
    <t>韓国</t>
    <rPh sb="0" eb="2">
      <t>カンコク</t>
    </rPh>
    <phoneticPr fontId="5"/>
  </si>
  <si>
    <t>ジュネーブ天文台</t>
    <rPh sb="5" eb="8">
      <t>テンモンダイ</t>
    </rPh>
    <phoneticPr fontId="5"/>
  </si>
  <si>
    <t>カンタブリア大</t>
    <rPh sb="6" eb="7">
      <t>ダイ</t>
    </rPh>
    <phoneticPr fontId="5"/>
  </si>
  <si>
    <r>
      <t>Goto M., Kobayashi N., Terada H.</t>
    </r>
    <r>
      <rPr>
        <sz val="11"/>
        <rFont val="ＭＳ Ｐゴシック"/>
        <family val="3"/>
        <charset val="128"/>
      </rPr>
      <t>, Tokunaga A.T.</t>
    </r>
    <phoneticPr fontId="5"/>
  </si>
  <si>
    <r>
      <t>2</t>
    </r>
    <r>
      <rPr>
        <sz val="11"/>
        <rFont val="ＭＳ Ｐゴシック"/>
        <family val="3"/>
        <charset val="128"/>
      </rPr>
      <t>76-287</t>
    </r>
    <phoneticPr fontId="5"/>
  </si>
  <si>
    <r>
      <t>Goto M.</t>
    </r>
    <r>
      <rPr>
        <sz val="11"/>
        <rFont val="ＭＳ Ｐゴシック"/>
        <family val="3"/>
        <charset val="128"/>
      </rPr>
      <t xml:space="preserve">, McCall B.J., Geballe T.R., </t>
    </r>
    <r>
      <rPr>
        <b/>
        <sz val="11"/>
        <rFont val="ＭＳ Ｐゴシック"/>
        <family val="3"/>
        <charset val="128"/>
      </rPr>
      <t>Usuda T., Kobayashi N., Terada H.</t>
    </r>
    <r>
      <rPr>
        <sz val="11"/>
        <rFont val="ＭＳ Ｐゴシック"/>
        <family val="3"/>
        <charset val="128"/>
      </rPr>
      <t>, Oka T.</t>
    </r>
    <phoneticPr fontId="5"/>
  </si>
  <si>
    <t>クレムソン大</t>
    <rPh sb="5" eb="6">
      <t>ダイ</t>
    </rPh>
    <phoneticPr fontId="5"/>
  </si>
  <si>
    <t>サンディエゴ州立大</t>
    <rPh sb="6" eb="8">
      <t>シュウリツ</t>
    </rPh>
    <rPh sb="8" eb="9">
      <t>ダイ</t>
    </rPh>
    <phoneticPr fontId="5"/>
  </si>
  <si>
    <t>ネバダ大</t>
    <rPh sb="3" eb="4">
      <t>ダイ</t>
    </rPh>
    <phoneticPr fontId="5"/>
  </si>
  <si>
    <t>バージニア工科大</t>
    <rPh sb="5" eb="8">
      <t>コウカダイ</t>
    </rPh>
    <phoneticPr fontId="5"/>
  </si>
  <si>
    <t>ハーバード大</t>
    <rPh sb="5" eb="6">
      <t>マサル</t>
    </rPh>
    <phoneticPr fontId="5"/>
  </si>
  <si>
    <t>ホフストラ大</t>
    <rPh sb="5" eb="6">
      <t>ダイ</t>
    </rPh>
    <phoneticPr fontId="5"/>
  </si>
  <si>
    <t>Subaru HDS Observations of a Balmer-dominated Shock in Tycho's Supernova Remnant</t>
  </si>
  <si>
    <t>2007ApJ...657..738L</t>
  </si>
  <si>
    <t>2008MNRAS.389.1240K</t>
  </si>
  <si>
    <t>1240-1248</t>
    <phoneticPr fontId="5"/>
  </si>
  <si>
    <t>Taniguchi Y., Murayama T., Scoville N. Z., Sasaki S. S., Nagao T., Shioya Y., Saito T., Ideue Y., Nakajima A., Matsuoka K., Sanders D. B., Mobasher B., Aussel H., Capak P., Salvato M., Koekemoer A., Carilli C., Cimatti A., Ellis R. S., Garilli B., Giavalisco M., Ilbert O., Impey C. D., Kitzbichler M. G., LeFevre O., McCracken H. J., Scarlata C., Schinnerer E., Smolcic V., Tribiano S., Trump J. R.</t>
  </si>
  <si>
    <t>2009ApJ...701..915T</t>
  </si>
  <si>
    <t>915-944</t>
    <phoneticPr fontId="5"/>
  </si>
  <si>
    <t>Chemical composition of extremely metal-poor stars in the Sextans dwarf spheroidal galaxy</t>
    <phoneticPr fontId="5"/>
  </si>
  <si>
    <t>Environmental Effects on the Star Formation Activity in Galaxies at z sime 1.2 in the COSMOS Field</t>
    <phoneticPr fontId="5"/>
  </si>
  <si>
    <t>2010.11.10</t>
    <phoneticPr fontId="5"/>
  </si>
  <si>
    <t>2010論文リスト　27件追加</t>
    <rPh sb="4" eb="6">
      <t>ロンブン</t>
    </rPh>
    <rPh sb="12" eb="13">
      <t>ケン</t>
    </rPh>
    <rPh sb="13" eb="15">
      <t>ツイカ</t>
    </rPh>
    <phoneticPr fontId="5"/>
  </si>
  <si>
    <t>すばる共同利用の動向　（2010.8.30）</t>
    <rPh sb="3" eb="5">
      <t>キョウドウ</t>
    </rPh>
    <rPh sb="5" eb="7">
      <t>リヨウ</t>
    </rPh>
    <rPh sb="8" eb="10">
      <t>ドウコウ</t>
    </rPh>
    <phoneticPr fontId="5"/>
  </si>
  <si>
    <r>
      <t xml:space="preserve">Im M., </t>
    </r>
    <r>
      <rPr>
        <b/>
        <sz val="11"/>
        <rFont val="ＭＳ Ｐゴシック"/>
        <family val="3"/>
        <charset val="128"/>
      </rPr>
      <t>Yamada T., Tanaka I., Kajisawa M.</t>
    </r>
    <phoneticPr fontId="5"/>
  </si>
  <si>
    <r>
      <t>L</t>
    </r>
    <r>
      <rPr>
        <sz val="11"/>
        <rFont val="ＭＳ Ｐゴシック"/>
        <family val="3"/>
        <charset val="128"/>
      </rPr>
      <t>75-L79</t>
    </r>
    <phoneticPr fontId="5"/>
  </si>
  <si>
    <r>
      <t xml:space="preserve">Iwamuro F., Motohara K., Maihara T., Kimura M., Eto Shigeru, Shima Takanori, Mochida Daisaku, Wada Shinpei, Imai Satoko, </t>
    </r>
    <r>
      <rPr>
        <b/>
        <sz val="11"/>
        <rFont val="ＭＳ Ｐゴシック"/>
        <family val="3"/>
        <charset val="128"/>
      </rPr>
      <t>Aoki K.</t>
    </r>
    <phoneticPr fontId="5"/>
  </si>
  <si>
    <r>
      <t xml:space="preserve">Iwata I., Ohta K., Tamura N., Ando M., Wada S., Watanabe Chisato, </t>
    </r>
    <r>
      <rPr>
        <b/>
        <sz val="11"/>
        <rFont val="ＭＳ Ｐゴシック"/>
        <family val="3"/>
        <charset val="128"/>
      </rPr>
      <t>Akiyama M., Aoki K.</t>
    </r>
    <phoneticPr fontId="5"/>
  </si>
  <si>
    <t>The Full-fledged Dwarf Irregular Galaxy Leo A</t>
  </si>
  <si>
    <t>A</t>
    <phoneticPr fontId="5"/>
  </si>
  <si>
    <t>F</t>
    <phoneticPr fontId="5"/>
  </si>
  <si>
    <t>Imanishi M.</t>
    <phoneticPr fontId="5"/>
  </si>
  <si>
    <t>11/2006</t>
    <phoneticPr fontId="5"/>
  </si>
  <si>
    <t>03/2006</t>
    <phoneticPr fontId="5"/>
  </si>
  <si>
    <t>10/2006</t>
    <phoneticPr fontId="5"/>
  </si>
  <si>
    <t>04/2006</t>
    <phoneticPr fontId="5"/>
  </si>
  <si>
    <r>
      <t>Komiyama Y.</t>
    </r>
    <r>
      <rPr>
        <sz val="11"/>
        <rFont val="ＭＳ Ｐゴシック"/>
        <family val="3"/>
        <charset val="128"/>
      </rPr>
      <t xml:space="preserve">, Okamura S., </t>
    </r>
    <r>
      <rPr>
        <b/>
        <sz val="11"/>
        <rFont val="ＭＳ Ｐゴシック"/>
        <family val="3"/>
        <charset val="128"/>
      </rPr>
      <t>Yagi M., Furusawa H.,</t>
    </r>
    <r>
      <rPr>
        <sz val="11"/>
        <rFont val="ＭＳ Ｐゴシック"/>
        <family val="3"/>
        <charset val="128"/>
      </rPr>
      <t xml:space="preserve"> Doi M., Hamabe M., </t>
    </r>
    <r>
      <rPr>
        <b/>
        <sz val="11"/>
        <rFont val="ＭＳ Ｐゴシック"/>
        <family val="3"/>
        <charset val="128"/>
      </rPr>
      <t>Imi K.</t>
    </r>
    <r>
      <rPr>
        <sz val="11"/>
        <rFont val="ＭＳ Ｐゴシック"/>
        <family val="3"/>
        <charset val="128"/>
      </rPr>
      <t xml:space="preserve">, Kimura M., </t>
    </r>
    <r>
      <rPr>
        <b/>
        <sz val="11"/>
        <rFont val="ＭＳ Ｐゴシック"/>
        <family val="3"/>
        <charset val="128"/>
      </rPr>
      <t>Miyazaki S., Nakata F., Okada N.,</t>
    </r>
    <r>
      <rPr>
        <sz val="11"/>
        <rFont val="ＭＳ Ｐゴシック"/>
        <family val="3"/>
        <charset val="128"/>
      </rPr>
      <t xml:space="preserve"> Ouchi M., Sekiguchi M., Shimasaku K., </t>
    </r>
    <r>
      <rPr>
        <b/>
        <sz val="11"/>
        <rFont val="ＭＳ Ｐゴシック"/>
        <family val="3"/>
        <charset val="128"/>
      </rPr>
      <t>Yasuda N., Arimoto N., Ikuta C.</t>
    </r>
    <phoneticPr fontId="5"/>
  </si>
  <si>
    <t>Development of Iodine Cells for the Subaru HDS and the Okayama HIDES: I. Instrumentation and Performance of the Spectrographs</t>
    <phoneticPr fontId="5"/>
  </si>
  <si>
    <r>
      <t>Kashikawa,</t>
    </r>
    <r>
      <rPr>
        <sz val="11"/>
        <rFont val="ＭＳ Ｐゴシック"/>
        <family val="3"/>
        <charset val="128"/>
      </rPr>
      <t xml:space="preserve"> </t>
    </r>
    <r>
      <rPr>
        <sz val="11"/>
        <rFont val="ＭＳ Ｐゴシック"/>
        <family val="3"/>
        <charset val="128"/>
      </rPr>
      <t>N.</t>
    </r>
    <phoneticPr fontId="5"/>
  </si>
  <si>
    <t>FOCAS</t>
    <phoneticPr fontId="5"/>
  </si>
  <si>
    <t>2002PASJ, 54, 819</t>
    <phoneticPr fontId="5"/>
  </si>
  <si>
    <r>
      <t>W</t>
    </r>
    <r>
      <rPr>
        <sz val="11"/>
        <rFont val="ＭＳ Ｐゴシック"/>
        <family val="3"/>
        <charset val="128"/>
      </rPr>
      <t>itasse Olivier, Lebreton Jean-Pierre, Bird Michael K., Dutta-Roy R., Folkner W.M., Preston R., Asmar S.W., Gurvits L.I, Pogrebenko S.V., Avruch I.M., Campbell R.M., Bignall Hayley E., Garrett Michael A., van Langevelde Huib Jan, Parsley Stephen M., Reynolds Cormac, Szomoru Aprad, Reynolds J.E., Phillips Chris J., Sault Robert J., Tzioumis Anastasios K., Ghigo Frank, Langston Glen, Brisken Walter, Romney Jonathan D., Mujunen Ari, Ritakari Jouko, Tingay Steven J., Dodson Richard G., van'tKlooster C.G.M., Blancquaert Thierry, Coustenis Athena, Gendron Eric, Sicardy Bruno, Hirtzig Mathieu, Luz Dacid, Negrao Alberto, Kostiuk Theodor, Livengood Timothy, Hartung Markus, de Pater Imke, Adamkovics Mate, Lorenz Ralph D., Roe Henry, Schaller Emily, Brown Michael, Bouchez Andonin H., Trujillo Chad A., Buratti Bonnie J., Caillault Lise, Magin Thierry, Bourdon Anne, Laux Christophe</t>
    </r>
    <phoneticPr fontId="5"/>
  </si>
  <si>
    <r>
      <t>Nagao T.</t>
    </r>
    <r>
      <rPr>
        <sz val="11"/>
        <rFont val="ＭＳ Ｐゴシック"/>
        <family val="3"/>
        <charset val="128"/>
      </rPr>
      <t xml:space="preserve">, Motohara K., Maiolino R., </t>
    </r>
    <r>
      <rPr>
        <sz val="11"/>
        <rFont val="ＭＳ Ｐゴシック"/>
        <family val="3"/>
        <charset val="128"/>
      </rPr>
      <t>Marconi A., Taniguchi Y.</t>
    </r>
    <r>
      <rPr>
        <sz val="11"/>
        <rFont val="ＭＳ Ｐゴシック"/>
        <family val="3"/>
        <charset val="128"/>
      </rPr>
      <t>,</t>
    </r>
    <r>
      <rPr>
        <b/>
        <sz val="11"/>
        <rFont val="ＭＳ Ｐゴシック"/>
        <family val="3"/>
        <charset val="128"/>
      </rPr>
      <t xml:space="preserve"> Aoki K., Ajiki M.</t>
    </r>
    <r>
      <rPr>
        <sz val="11"/>
        <rFont val="ＭＳ Ｐゴシック"/>
        <family val="3"/>
        <charset val="128"/>
      </rPr>
      <t>, Shioya Y.</t>
    </r>
    <phoneticPr fontId="5"/>
  </si>
  <si>
    <t>2010年9月下旬～</t>
    <rPh sb="4" eb="5">
      <t>ネン</t>
    </rPh>
    <rPh sb="6" eb="7">
      <t>ガツ</t>
    </rPh>
    <rPh sb="7" eb="9">
      <t>ゲジュン</t>
    </rPh>
    <phoneticPr fontId="5"/>
  </si>
  <si>
    <t>2010/11/4-5</t>
    <phoneticPr fontId="5"/>
  </si>
  <si>
    <r>
      <t>Totani T</t>
    </r>
    <r>
      <rPr>
        <sz val="11"/>
        <rFont val="ＭＳ Ｐゴシック"/>
        <family val="3"/>
        <charset val="128"/>
      </rPr>
      <t>., Yoshii Y., Maihara T., Iwamuro F., Motohara K.</t>
    </r>
    <phoneticPr fontId="5"/>
  </si>
  <si>
    <t>Near infrared flares of Sagittarius A*. Importance of near infrared polarimetry</t>
    <phoneticPr fontId="5"/>
  </si>
  <si>
    <t>2007ApJS..172..270C</t>
  </si>
  <si>
    <t>270-283</t>
    <phoneticPr fontId="5"/>
  </si>
  <si>
    <t>Extraordinary Late-Time Infrared Emission of Type-Iin Supernovae</t>
    <phoneticPr fontId="5"/>
  </si>
  <si>
    <t>2002PASJ, 54, 905</t>
    <phoneticPr fontId="5"/>
  </si>
  <si>
    <t>Cooray A., Ouchi M.</t>
    <phoneticPr fontId="5"/>
  </si>
  <si>
    <t>de Blok G., Walter F.</t>
    <phoneticPr fontId="5"/>
  </si>
  <si>
    <t>Seifahrt, A.</t>
    <phoneticPr fontId="5"/>
  </si>
  <si>
    <t>安食優</t>
    <rPh sb="0" eb="2">
      <t>アジキ</t>
    </rPh>
    <rPh sb="2" eb="3">
      <t>マサル</t>
    </rPh>
    <phoneticPr fontId="5"/>
  </si>
  <si>
    <t>斎藤智樹</t>
    <rPh sb="0" eb="2">
      <t>サイトウ</t>
    </rPh>
    <rPh sb="2" eb="3">
      <t>トモ</t>
    </rPh>
    <rPh sb="3" eb="4">
      <t>キ</t>
    </rPh>
    <phoneticPr fontId="5"/>
  </si>
  <si>
    <t>藤代尚文</t>
    <rPh sb="0" eb="2">
      <t>フジシロ</t>
    </rPh>
    <rPh sb="2" eb="4">
      <t>ナオフミ</t>
    </rPh>
    <phoneticPr fontId="5"/>
  </si>
  <si>
    <t>2003MNRAS,342,1185</t>
    <phoneticPr fontId="5"/>
  </si>
  <si>
    <t>2003PASJ, 55, 789</t>
    <phoneticPr fontId="5"/>
  </si>
  <si>
    <t>Taniguchi, Y.</t>
    <phoneticPr fontId="5"/>
  </si>
  <si>
    <t>The Cosmic Evolution Survey (COSMOS): The Morphological Content and Environmental Dependence of the Galaxy Color-Magnitude Relation at z ~ 0.7</t>
  </si>
  <si>
    <t>2007ApJS..172..254G</t>
  </si>
  <si>
    <t>254-269</t>
    <phoneticPr fontId="5"/>
  </si>
  <si>
    <t>2006PASJ...58..375M</t>
  </si>
  <si>
    <t>Discovery of Halpha Absorption in the Unusual Broad Absorption Line Quasar SDSS J083942.11+380526.3</t>
  </si>
  <si>
    <t>Urakawa, S.</t>
    <phoneticPr fontId="5"/>
  </si>
  <si>
    <t>2006PASJ...58..869U</t>
  </si>
  <si>
    <t>2006AJ....132.2099N</t>
  </si>
  <si>
    <t>The Advantage of Increased Resolution in the Study of Quasar Absorption Systems</t>
  </si>
  <si>
    <t>Narayanan, A.</t>
    <phoneticPr fontId="5"/>
  </si>
  <si>
    <t>Rest-Frame Optical Spectroscopic Classifications for Submillimeter Galaxies</t>
  </si>
  <si>
    <t>2006MNRAS.372..343G</t>
  </si>
  <si>
    <t>total</t>
    <phoneticPr fontId="5"/>
  </si>
  <si>
    <t>Carbon Monoxide in the Type Ic Supernova 2000ew</t>
    <phoneticPr fontId="5"/>
  </si>
  <si>
    <t>IRCS　ＧＴ</t>
    <phoneticPr fontId="5"/>
  </si>
  <si>
    <t>2002ApJ, 572, 276</t>
    <phoneticPr fontId="5"/>
  </si>
  <si>
    <t>Imaging and Spatially Resolved Spectroscopy of AFGL2688 in the Thermal Infrared Region</t>
    <phoneticPr fontId="5"/>
  </si>
  <si>
    <t>2002PASJ, 54, 951</t>
    <phoneticPr fontId="5"/>
  </si>
  <si>
    <t>TAC2委員長</t>
    <rPh sb="4" eb="7">
      <t>イインチョウ</t>
    </rPh>
    <phoneticPr fontId="5"/>
  </si>
  <si>
    <t>Mukai Tadashi</t>
    <phoneticPr fontId="5"/>
  </si>
  <si>
    <t>向井正</t>
    <rPh sb="0" eb="1">
      <t>ム</t>
    </rPh>
    <rPh sb="1" eb="2">
      <t>イ</t>
    </rPh>
    <rPh sb="2" eb="3">
      <t>タダシ</t>
    </rPh>
    <phoneticPr fontId="5"/>
  </si>
  <si>
    <t>IRCS試験</t>
    <rPh sb="4" eb="6">
      <t>シケン</t>
    </rPh>
    <phoneticPr fontId="5"/>
  </si>
  <si>
    <t>2002ApJ, 567, L59</t>
    <phoneticPr fontId="5"/>
  </si>
  <si>
    <t>Hu, E..</t>
    <phoneticPr fontId="5"/>
  </si>
  <si>
    <t>L143-L146</t>
    <phoneticPr fontId="5"/>
  </si>
  <si>
    <t>02/2005</t>
    <phoneticPr fontId="5"/>
  </si>
  <si>
    <t>53-61</t>
    <phoneticPr fontId="5"/>
  </si>
  <si>
    <t>07/2005</t>
    <phoneticPr fontId="5"/>
  </si>
  <si>
    <t>13-22</t>
    <phoneticPr fontId="5"/>
  </si>
  <si>
    <t>ニューメキシコ鉱山技術研究所</t>
    <rPh sb="7" eb="9">
      <t>コウザン</t>
    </rPh>
    <rPh sb="9" eb="11">
      <t>ギジュツ</t>
    </rPh>
    <rPh sb="11" eb="14">
      <t>ケンキュウジョ</t>
    </rPh>
    <phoneticPr fontId="5"/>
  </si>
  <si>
    <t>ローウェル天文台</t>
    <rPh sb="5" eb="8">
      <t>テンモンダイ</t>
    </rPh>
    <phoneticPr fontId="5"/>
  </si>
  <si>
    <t>ロチェスター技術研究所</t>
    <rPh sb="6" eb="8">
      <t>ギジュツ</t>
    </rPh>
    <rPh sb="8" eb="11">
      <t>ケンキュウジョ</t>
    </rPh>
    <phoneticPr fontId="5"/>
  </si>
  <si>
    <t>UCサンタバーバラ校</t>
    <rPh sb="9" eb="10">
      <t>コウ</t>
    </rPh>
    <phoneticPr fontId="5"/>
  </si>
  <si>
    <t>UCデービス校</t>
    <rPh sb="6" eb="7">
      <t>コウ</t>
    </rPh>
    <phoneticPr fontId="5"/>
  </si>
  <si>
    <t>ウィスコンシン大</t>
    <rPh sb="7" eb="8">
      <t>ダイ</t>
    </rPh>
    <phoneticPr fontId="5"/>
  </si>
  <si>
    <t>オクラホマ大</t>
    <rPh sb="5" eb="6">
      <t>ダイ</t>
    </rPh>
    <phoneticPr fontId="5"/>
  </si>
  <si>
    <t>815-822</t>
    <phoneticPr fontId="5"/>
  </si>
  <si>
    <t>389-394</t>
    <phoneticPr fontId="5"/>
  </si>
  <si>
    <t>Guzzo, L.</t>
    <phoneticPr fontId="5"/>
  </si>
  <si>
    <t>NAOJ</t>
    <phoneticPr fontId="5"/>
  </si>
  <si>
    <t>△</t>
    <phoneticPr fontId="5"/>
  </si>
  <si>
    <t>観測所長就任のため2006.3退任</t>
    <rPh sb="0" eb="2">
      <t>カンソク</t>
    </rPh>
    <rPh sb="2" eb="4">
      <t>ショチョウ</t>
    </rPh>
    <rPh sb="4" eb="6">
      <t>シュウニン</t>
    </rPh>
    <rPh sb="15" eb="17">
      <t>タイニン</t>
    </rPh>
    <phoneticPr fontId="5"/>
  </si>
  <si>
    <t>Kawai Nobuyuki</t>
    <phoneticPr fontId="5"/>
  </si>
  <si>
    <t>河合誠之</t>
    <rPh sb="0" eb="2">
      <t>カワイ</t>
    </rPh>
    <rPh sb="2" eb="3">
      <t>マコト</t>
    </rPh>
    <rPh sb="3" eb="4">
      <t>ユキ</t>
    </rPh>
    <phoneticPr fontId="5"/>
  </si>
  <si>
    <t>理化学研究所</t>
    <rPh sb="0" eb="3">
      <t>リカガク</t>
    </rPh>
    <rPh sb="3" eb="6">
      <t>ケンキュウジョ</t>
    </rPh>
    <phoneticPr fontId="5"/>
  </si>
  <si>
    <t>副主任研究員</t>
    <rPh sb="0" eb="3">
      <t>フクシュニン</t>
    </rPh>
    <rPh sb="3" eb="6">
      <t>ケンキュウイン</t>
    </rPh>
    <phoneticPr fontId="5"/>
  </si>
  <si>
    <t>○</t>
    <phoneticPr fontId="5"/>
  </si>
  <si>
    <t>○</t>
    <phoneticPr fontId="5"/>
  </si>
  <si>
    <t>Kawakita Hideyo</t>
    <phoneticPr fontId="5"/>
  </si>
  <si>
    <t>○</t>
    <phoneticPr fontId="5"/>
  </si>
  <si>
    <t>Kodama Tadayuki</t>
    <phoneticPr fontId="5"/>
  </si>
  <si>
    <t>児玉忠恭</t>
    <rPh sb="0" eb="2">
      <t>コダマ</t>
    </rPh>
    <rPh sb="2" eb="4">
      <t>タダユキ</t>
    </rPh>
    <phoneticPr fontId="5"/>
  </si>
  <si>
    <t>NAOJ</t>
    <phoneticPr fontId="5"/>
  </si>
  <si>
    <t>第一著者</t>
    <phoneticPr fontId="5"/>
  </si>
  <si>
    <t>Aoki, W.</t>
    <phoneticPr fontId="5"/>
  </si>
  <si>
    <t>HDS</t>
    <phoneticPr fontId="5"/>
  </si>
  <si>
    <t>2005ApJ...632..611A</t>
    <phoneticPr fontId="5"/>
  </si>
  <si>
    <t>611-637</t>
    <phoneticPr fontId="5"/>
  </si>
  <si>
    <t>10/2005</t>
    <phoneticPr fontId="5"/>
  </si>
  <si>
    <t>B</t>
    <phoneticPr fontId="5"/>
  </si>
  <si>
    <t>L125-L128</t>
    <phoneticPr fontId="5"/>
  </si>
  <si>
    <t>11/2005</t>
    <phoneticPr fontId="5"/>
  </si>
  <si>
    <t>Extreme Enhancement of r-procss Elements in the Cool Metal-poor Main-sequence Star SDSS J2357-0052</t>
    <phoneticPr fontId="5"/>
  </si>
  <si>
    <t>2010.11.5 PASJ &amp; ADS</t>
    <phoneticPr fontId="5"/>
  </si>
  <si>
    <t>Coccato, L.</t>
    <phoneticPr fontId="5"/>
  </si>
  <si>
    <t>Coccato L., Arnaboldi M., Gerhard O., Freeman K., Ventimiglia G., Yasuda N.</t>
    <phoneticPr fontId="5"/>
  </si>
  <si>
    <t>2010A&amp;A...519A..95C</t>
  </si>
  <si>
    <t>A95</t>
    <phoneticPr fontId="5"/>
  </si>
  <si>
    <t>09/2010</t>
    <phoneticPr fontId="5"/>
  </si>
  <si>
    <t>Kinematics and line strength indices in the halos of the Coma brightest cluster galaxies NGC 4874 and NGC 4889</t>
    <phoneticPr fontId="5"/>
  </si>
  <si>
    <t>Coccato L., Gerhard O., Arnaboldi M.</t>
    <phoneticPr fontId="5"/>
  </si>
  <si>
    <t>L26-L30</t>
    <phoneticPr fontId="5"/>
  </si>
  <si>
    <t>Distinct core and halo stellar populations and the formation history of the bright Coma cluster early-type galaxy NGC 4889</t>
    <phoneticPr fontId="5"/>
  </si>
  <si>
    <t>2010MNRAS.407.2411C</t>
  </si>
  <si>
    <t>2411-2433</t>
    <phoneticPr fontId="5"/>
  </si>
  <si>
    <t>10/2010</t>
    <phoneticPr fontId="5"/>
  </si>
  <si>
    <t>Kajisawa M., Ichikawa T., Yamada T., Uchimoto Y., Yoshikawa T., Akiyama M., Onodera M.</t>
    <phoneticPr fontId="5"/>
  </si>
  <si>
    <t>2010ApJ...723..129K</t>
  </si>
  <si>
    <t>129-145</t>
    <phoneticPr fontId="5"/>
  </si>
  <si>
    <t>11/2010</t>
    <phoneticPr fontId="5"/>
  </si>
  <si>
    <t>MOIRCS Deep Survey. VIII. Evolution of Star Formation Activity as a Function of Stellar Mass in Galaxies Since z~3</t>
    <phoneticPr fontId="5"/>
  </si>
  <si>
    <t>Kakazu, Y.</t>
    <phoneticPr fontId="5"/>
  </si>
  <si>
    <t>Kakazu Y., Hu E., Liu M., Wang W.-H., Wainscoat R., Capak P.</t>
    <phoneticPr fontId="5"/>
  </si>
  <si>
    <t>S-Cam, CISCO</t>
    <phoneticPr fontId="5"/>
  </si>
  <si>
    <t>2010ApJ...723..184K</t>
  </si>
  <si>
    <t>184-196</t>
    <phoneticPr fontId="5"/>
  </si>
  <si>
    <t>11/2010</t>
    <phoneticPr fontId="5"/>
  </si>
  <si>
    <t>The Stability of the Point-Spread Function of the Advanced Camera for Surveys on the Hubble Space Telescope and Implications for Weak Gravitational Lensing</t>
  </si>
  <si>
    <t>2007ApJS..172..196K</t>
  </si>
  <si>
    <t>196-202</t>
    <phoneticPr fontId="5"/>
  </si>
  <si>
    <t>2008ApJ...679..269Y</t>
  </si>
  <si>
    <t>269-278</t>
    <phoneticPr fontId="5"/>
  </si>
  <si>
    <t>05/2008</t>
    <phoneticPr fontId="5"/>
  </si>
  <si>
    <r>
      <t>C</t>
    </r>
    <r>
      <rPr>
        <sz val="11"/>
        <rFont val="ＭＳ Ｐゴシック"/>
        <family val="3"/>
        <charset val="128"/>
      </rPr>
      <t>apak, Peter</t>
    </r>
    <phoneticPr fontId="5"/>
  </si>
  <si>
    <r>
      <t xml:space="preserve">Itoh Y., </t>
    </r>
    <r>
      <rPr>
        <b/>
        <sz val="11"/>
        <rFont val="ＭＳ Ｐゴシック"/>
        <family val="3"/>
        <charset val="128"/>
      </rPr>
      <t>Tamura M., Hayashi S.</t>
    </r>
    <r>
      <rPr>
        <sz val="11"/>
        <rFont val="ＭＳ Ｐゴシック"/>
        <family val="3"/>
        <charset val="128"/>
      </rPr>
      <t xml:space="preserve">, Oasa Y., Fukagawa M., </t>
    </r>
    <r>
      <rPr>
        <b/>
        <sz val="11"/>
        <rFont val="ＭＳ Ｐゴシック"/>
        <family val="3"/>
        <charset val="128"/>
      </rPr>
      <t>Kaifu N., Suto H., Murakawa K., Doi Y.,</t>
    </r>
    <r>
      <rPr>
        <sz val="11"/>
        <rFont val="ＭＳ Ｐゴシック"/>
        <family val="3"/>
        <charset val="128"/>
      </rPr>
      <t xml:space="preserve"> Ebizuka N., Naoi Takahiro, </t>
    </r>
    <r>
      <rPr>
        <b/>
        <sz val="11"/>
        <rFont val="ＭＳ Ｐゴシック"/>
        <family val="3"/>
        <charset val="128"/>
      </rPr>
      <t>Takami H., Takato N., Gaessler W., Kanzawa T., Hayano Y., Kamata Y.</t>
    </r>
    <r>
      <rPr>
        <sz val="11"/>
        <rFont val="ＭＳ Ｐゴシック"/>
        <family val="3"/>
        <charset val="128"/>
      </rPr>
      <t xml:space="preserve">, Saint-Jacques D., </t>
    </r>
    <r>
      <rPr>
        <b/>
        <sz val="11"/>
        <rFont val="ＭＳ Ｐゴシック"/>
        <family val="3"/>
        <charset val="128"/>
      </rPr>
      <t>Iye M.</t>
    </r>
    <phoneticPr fontId="5"/>
  </si>
  <si>
    <t>S10A</t>
    <phoneticPr fontId="5"/>
  </si>
  <si>
    <t>2010/02-2010/06</t>
    <phoneticPr fontId="5"/>
  </si>
  <si>
    <t>2009年9月下旬～10月下旬</t>
    <rPh sb="4" eb="5">
      <t>ネン</t>
    </rPh>
    <rPh sb="6" eb="7">
      <t>ガツ</t>
    </rPh>
    <rPh sb="7" eb="9">
      <t>ゲジュン</t>
    </rPh>
    <rPh sb="12" eb="13">
      <t>ガツ</t>
    </rPh>
    <rPh sb="13" eb="15">
      <t>ゲジュン</t>
    </rPh>
    <phoneticPr fontId="5"/>
  </si>
  <si>
    <t>2009/11/5-6</t>
    <phoneticPr fontId="5"/>
  </si>
  <si>
    <t>第1回戦略枠SEEDS観測開始（2009.10.1のSACで決定）</t>
    <rPh sb="0" eb="1">
      <t>ダイ</t>
    </rPh>
    <rPh sb="2" eb="3">
      <t>カイ</t>
    </rPh>
    <rPh sb="3" eb="5">
      <t>センリャク</t>
    </rPh>
    <rPh sb="5" eb="6">
      <t>ワク</t>
    </rPh>
    <rPh sb="11" eb="13">
      <t>カンソク</t>
    </rPh>
    <rPh sb="13" eb="15">
      <t>カイシ</t>
    </rPh>
    <rPh sb="30" eb="32">
      <t>ケッテイ</t>
    </rPh>
    <phoneticPr fontId="5"/>
  </si>
  <si>
    <t>2009AJ....137...72F</t>
  </si>
  <si>
    <t>AJ</t>
    <phoneticPr fontId="5"/>
  </si>
  <si>
    <t>72-82</t>
    <phoneticPr fontId="5"/>
  </si>
  <si>
    <r>
      <t>L</t>
    </r>
    <r>
      <rPr>
        <sz val="11"/>
        <rFont val="ＭＳ Ｐゴシック"/>
        <family val="3"/>
        <charset val="128"/>
      </rPr>
      <t>61-L65</t>
    </r>
    <phoneticPr fontId="5"/>
  </si>
  <si>
    <t>2008ApJ...676..163M</t>
  </si>
  <si>
    <t>163-183</t>
    <phoneticPr fontId="5"/>
  </si>
  <si>
    <t>03/2008</t>
    <phoneticPr fontId="5"/>
  </si>
  <si>
    <t>The Subaru/XMM-Newton Deep Survey (SXDS). V. Optically Faint Variable Object Survey</t>
  </si>
  <si>
    <t>2008ApJ...676L...1O</t>
  </si>
  <si>
    <t>L1-L4</t>
    <phoneticPr fontId="5"/>
  </si>
  <si>
    <r>
      <t xml:space="preserve">Fujita S., Ajiki M., Shioya Y., Nagao T., Murayama T., Taniguchi Y., Umeda K., Yamada S., </t>
    </r>
    <r>
      <rPr>
        <b/>
        <sz val="11"/>
        <rFont val="ＭＳ Ｐゴシック"/>
        <family val="3"/>
        <charset val="128"/>
      </rPr>
      <t>Yagi M.</t>
    </r>
    <r>
      <rPr>
        <sz val="11"/>
        <rFont val="ＭＳ Ｐゴシック"/>
        <family val="3"/>
        <charset val="128"/>
      </rPr>
      <t>, Okamura S.,</t>
    </r>
    <r>
      <rPr>
        <b/>
        <sz val="11"/>
        <rFont val="ＭＳ Ｐゴシック"/>
        <family val="3"/>
        <charset val="128"/>
      </rPr>
      <t xml:space="preserve"> Komiyama Y.</t>
    </r>
    <phoneticPr fontId="5"/>
  </si>
  <si>
    <r>
      <t>Hamana T., Miyazaki S.</t>
    </r>
    <r>
      <rPr>
        <sz val="11"/>
        <rFont val="ＭＳ Ｐゴシック"/>
        <family val="3"/>
        <charset val="128"/>
      </rPr>
      <t xml:space="preserve">, Shimasaku K., </t>
    </r>
    <r>
      <rPr>
        <b/>
        <sz val="11"/>
        <rFont val="ＭＳ Ｐゴシック"/>
        <family val="3"/>
        <charset val="128"/>
      </rPr>
      <t>Furusawa H., Doi M., Hamabe M., Imi K., Kimura M., Komiyama Y., Nakata F., Okada N.</t>
    </r>
    <r>
      <rPr>
        <sz val="11"/>
        <rFont val="ＭＳ Ｐゴシック"/>
        <family val="3"/>
        <charset val="128"/>
      </rPr>
      <t xml:space="preserve">, Okamura S., Ouchi M., Sekiguchi M., </t>
    </r>
    <r>
      <rPr>
        <b/>
        <sz val="11"/>
        <rFont val="ＭＳ Ｐゴシック"/>
        <family val="3"/>
        <charset val="128"/>
      </rPr>
      <t>Yagi M., Yasuda N.</t>
    </r>
    <phoneticPr fontId="5"/>
  </si>
  <si>
    <t>01/2009</t>
    <phoneticPr fontId="5"/>
  </si>
  <si>
    <t>L151-L154</t>
    <phoneticPr fontId="5"/>
  </si>
  <si>
    <t>McConnachie, A.W.</t>
    <phoneticPr fontId="5"/>
  </si>
  <si>
    <t>379-392</t>
    <phoneticPr fontId="5"/>
  </si>
  <si>
    <t>McCracken, H.J.</t>
    <phoneticPr fontId="5"/>
  </si>
  <si>
    <t>314-319</t>
    <phoneticPr fontId="5"/>
  </si>
  <si>
    <t>S02A-IP1 吉井10夜-&gt;5夜</t>
    <rPh sb="9" eb="11">
      <t>ヨシイ</t>
    </rPh>
    <rPh sb="13" eb="14">
      <t>ヨル</t>
    </rPh>
    <rPh sb="17" eb="18">
      <t>ヨル</t>
    </rPh>
    <phoneticPr fontId="5"/>
  </si>
  <si>
    <t>S02B</t>
    <phoneticPr fontId="5"/>
  </si>
  <si>
    <t>S02A-IP1 吉井5夜</t>
    <rPh sb="9" eb="11">
      <t>ヨシイ</t>
    </rPh>
    <rPh sb="12" eb="13">
      <t>ヨル</t>
    </rPh>
    <phoneticPr fontId="5"/>
  </si>
  <si>
    <t>S03A</t>
    <phoneticPr fontId="5"/>
  </si>
  <si>
    <t>S03B</t>
    <phoneticPr fontId="5"/>
  </si>
  <si>
    <t>S04A</t>
    <phoneticPr fontId="5"/>
  </si>
  <si>
    <t>S04B</t>
    <phoneticPr fontId="5"/>
  </si>
  <si>
    <t>S05A</t>
    <phoneticPr fontId="5"/>
  </si>
  <si>
    <t>S05B</t>
    <phoneticPr fontId="5"/>
  </si>
  <si>
    <t>S05A-008山田7夜</t>
    <rPh sb="8" eb="10">
      <t>ヤマダ</t>
    </rPh>
    <rPh sb="11" eb="12">
      <t>ヨル</t>
    </rPh>
    <phoneticPr fontId="5"/>
  </si>
  <si>
    <t>S06A</t>
    <phoneticPr fontId="5"/>
  </si>
  <si>
    <t>S05B-013谷口5夜、S05B-137土居5夜</t>
    <rPh sb="8" eb="10">
      <t>タニグチ</t>
    </rPh>
    <rPh sb="11" eb="12">
      <t>ヨル</t>
    </rPh>
    <rPh sb="21" eb="22">
      <t>ド</t>
    </rPh>
    <rPh sb="22" eb="23">
      <t>イ</t>
    </rPh>
    <rPh sb="24" eb="25">
      <t>ヨル</t>
    </rPh>
    <phoneticPr fontId="5"/>
  </si>
  <si>
    <t>S06B</t>
    <phoneticPr fontId="5"/>
  </si>
  <si>
    <t>2000/12 - 2001/03</t>
  </si>
  <si>
    <t>S01A</t>
  </si>
  <si>
    <t>2001/04 - 2001/08</t>
  </si>
  <si>
    <t>S01B</t>
  </si>
  <si>
    <t>2001/10 - 2002/03</t>
  </si>
  <si>
    <t>S02A</t>
  </si>
  <si>
    <t>S05A-008</t>
    <phoneticPr fontId="5"/>
  </si>
  <si>
    <t xml:space="preserve">Cosmic growth history of supermassive black holes </t>
    <phoneticPr fontId="5"/>
  </si>
  <si>
    <t>（海外：海外機関所属の外国人）</t>
    <rPh sb="1" eb="3">
      <t>カイガイ</t>
    </rPh>
    <rPh sb="4" eb="6">
      <t>カイガイ</t>
    </rPh>
    <rPh sb="6" eb="8">
      <t>キカン</t>
    </rPh>
    <rPh sb="8" eb="10">
      <t>ショゾク</t>
    </rPh>
    <rPh sb="11" eb="13">
      <t>ガイコク</t>
    </rPh>
    <rPh sb="13" eb="14">
      <t>ジン</t>
    </rPh>
    <phoneticPr fontId="5"/>
  </si>
  <si>
    <t>JAXA</t>
    <phoneticPr fontId="5"/>
  </si>
  <si>
    <t>2005ApJ...632..841O</t>
  </si>
  <si>
    <t>2005ApJ...632..882O</t>
  </si>
  <si>
    <t>2005ApJ...635L.117O</t>
  </si>
  <si>
    <t>2005A&amp;A...440..261R</t>
  </si>
  <si>
    <t>2006.02-2006.07</t>
    <phoneticPr fontId="5"/>
  </si>
  <si>
    <t>2007.02-2007.07</t>
    <phoneticPr fontId="5"/>
  </si>
  <si>
    <t>Clustering properties of galaxies at z=4 in the Subaru/XMM Deep Survey Field</t>
  </si>
  <si>
    <t>FeII/MgII Emission Line Ratios of QSOs within 0&lt;z&lt;5.3</t>
  </si>
  <si>
    <t>Searching for Dark Matter Halos in the Suprime-Cam 2 Square Degree Field</t>
    <phoneticPr fontId="5"/>
  </si>
  <si>
    <r>
      <t>Miyazaki,</t>
    </r>
    <r>
      <rPr>
        <sz val="11"/>
        <rFont val="ＭＳ Ｐゴシック"/>
        <family val="3"/>
        <charset val="128"/>
      </rPr>
      <t xml:space="preserve"> </t>
    </r>
    <r>
      <rPr>
        <sz val="11"/>
        <rFont val="ＭＳ Ｐゴシック"/>
        <family val="3"/>
        <charset val="128"/>
      </rPr>
      <t>S.</t>
    </r>
    <phoneticPr fontId="5"/>
  </si>
  <si>
    <t>2002PASJ, 54, 833</t>
    <phoneticPr fontId="5"/>
  </si>
  <si>
    <t>Subaru Prime Focus Camera - Suprime-Cam</t>
    <phoneticPr fontId="5"/>
  </si>
  <si>
    <t>Motohara, K.</t>
    <phoneticPr fontId="5"/>
  </si>
  <si>
    <t>2002PASJ, 54, 315</t>
    <phoneticPr fontId="5"/>
  </si>
  <si>
    <t>Murakawa, K.</t>
    <phoneticPr fontId="5"/>
  </si>
  <si>
    <t>CIAO GT</t>
    <phoneticPr fontId="5"/>
  </si>
  <si>
    <t>2002A&amp;A, 395, L9</t>
    <phoneticPr fontId="5"/>
  </si>
  <si>
    <t>Chemical Composition of Carbon-Rich, Very Metal-Poor Subgiant LP625-44 Observed with the Subaru/HDS</t>
    <phoneticPr fontId="5"/>
  </si>
  <si>
    <t>COMICS</t>
    <phoneticPr fontId="5"/>
  </si>
  <si>
    <t>MOIRCS</t>
    <phoneticPr fontId="5"/>
  </si>
  <si>
    <t>595-604</t>
    <phoneticPr fontId="5"/>
  </si>
  <si>
    <t>インテンシブに関する改訂</t>
    <rPh sb="7" eb="8">
      <t>カン</t>
    </rPh>
    <rPh sb="10" eb="12">
      <t>カイテイ</t>
    </rPh>
    <phoneticPr fontId="5"/>
  </si>
  <si>
    <t>2008.7.8</t>
    <phoneticPr fontId="5"/>
  </si>
  <si>
    <t>NAOJ</t>
    <phoneticPr fontId="5"/>
  </si>
  <si>
    <t>JAXA</t>
    <phoneticPr fontId="5"/>
  </si>
  <si>
    <t>S00</t>
    <phoneticPr fontId="5"/>
  </si>
  <si>
    <t>S01A</t>
    <phoneticPr fontId="5"/>
  </si>
  <si>
    <t>S01B</t>
    <phoneticPr fontId="5"/>
  </si>
  <si>
    <t>S02A</t>
    <phoneticPr fontId="5"/>
  </si>
  <si>
    <t>恒星と我々の銀河系</t>
    <rPh sb="0" eb="2">
      <t>コウセイ</t>
    </rPh>
    <rPh sb="3" eb="5">
      <t>ワレワレ</t>
    </rPh>
    <rPh sb="6" eb="9">
      <t>ギンガケイ</t>
    </rPh>
    <phoneticPr fontId="5"/>
  </si>
  <si>
    <t>2001PASJ, .53, 1223</t>
    <phoneticPr fontId="5"/>
  </si>
  <si>
    <t xml:space="preserve">Tamura, N. </t>
    <phoneticPr fontId="5"/>
  </si>
  <si>
    <t>2001PASJ, 53, 653</t>
    <phoneticPr fontId="5"/>
  </si>
  <si>
    <t>Taniguchi, Y.</t>
    <phoneticPr fontId="5"/>
  </si>
  <si>
    <t>FOCAS試験</t>
    <rPh sb="5" eb="7">
      <t>シケン</t>
    </rPh>
    <phoneticPr fontId="5"/>
  </si>
  <si>
    <t>2001ApJ, 559, L9</t>
    <phoneticPr fontId="5"/>
  </si>
  <si>
    <t>Tomono, D.</t>
    <phoneticPr fontId="5"/>
  </si>
  <si>
    <t>2001ApJ, 557, 637</t>
    <phoneticPr fontId="5"/>
  </si>
  <si>
    <t>ポツダム天体物理研究所</t>
    <rPh sb="4" eb="6">
      <t>テンタイ</t>
    </rPh>
    <rPh sb="6" eb="8">
      <t>ブツリ</t>
    </rPh>
    <rPh sb="8" eb="11">
      <t>ケンキュウショ</t>
    </rPh>
    <phoneticPr fontId="4"/>
  </si>
  <si>
    <t>ドイツ</t>
    <phoneticPr fontId="5"/>
  </si>
  <si>
    <r>
      <t xml:space="preserve">Itoh Y., </t>
    </r>
    <r>
      <rPr>
        <b/>
        <sz val="11"/>
        <rFont val="ＭＳ Ｐゴシック"/>
        <family val="3"/>
        <charset val="128"/>
      </rPr>
      <t>Hayashi Masahiko, Tamura M.</t>
    </r>
    <r>
      <rPr>
        <sz val="11"/>
        <rFont val="ＭＳ Ｐゴシック"/>
        <family val="3"/>
        <charset val="128"/>
      </rPr>
      <t xml:space="preserve">, </t>
    </r>
    <r>
      <rPr>
        <sz val="11"/>
        <rFont val="ＭＳ Ｐゴシック"/>
        <family val="3"/>
        <charset val="128"/>
      </rPr>
      <t>Tsujii T., Oasa Y., Fukagawa M.</t>
    </r>
    <r>
      <rPr>
        <sz val="11"/>
        <rFont val="ＭＳ Ｐゴシック"/>
        <family val="3"/>
        <charset val="128"/>
      </rPr>
      <t xml:space="preserve">, </t>
    </r>
    <r>
      <rPr>
        <b/>
        <sz val="11"/>
        <rFont val="ＭＳ Ｐゴシック"/>
        <family val="3"/>
        <charset val="128"/>
      </rPr>
      <t>Hayashi S.S.</t>
    </r>
    <r>
      <rPr>
        <sz val="11"/>
        <rFont val="ＭＳ Ｐゴシック"/>
        <family val="3"/>
        <charset val="128"/>
      </rPr>
      <t xml:space="preserve">, Naoi T., </t>
    </r>
    <r>
      <rPr>
        <b/>
        <sz val="11"/>
        <rFont val="ＭＳ Ｐゴシック"/>
        <family val="3"/>
        <charset val="128"/>
      </rPr>
      <t>Ishii M., Mayama S., Morino J., Yamashita T., Pyo T-S., Nishikawa T., Usuda T., Murakawa K., Suto H., Oya S., Takato N., Ando H., Miyama S.</t>
    </r>
    <r>
      <rPr>
        <sz val="11"/>
        <rFont val="ＭＳ Ｐゴシック"/>
        <family val="3"/>
        <charset val="128"/>
      </rPr>
      <t xml:space="preserve">, Kobayashi N., </t>
    </r>
    <r>
      <rPr>
        <b/>
        <sz val="11"/>
        <rFont val="ＭＳ Ｐゴシック"/>
        <family val="3"/>
        <charset val="128"/>
      </rPr>
      <t>Kaifu N.</t>
    </r>
    <phoneticPr fontId="5"/>
  </si>
  <si>
    <r>
      <t xml:space="preserve">Mazzali P.A., Kawabata K.,Maeda K., </t>
    </r>
    <r>
      <rPr>
        <sz val="11"/>
        <rFont val="ＭＳ Ｐゴシック"/>
        <family val="3"/>
        <charset val="128"/>
      </rPr>
      <t>Nomoto K., Filippenko Alexei</t>
    </r>
    <r>
      <rPr>
        <sz val="11"/>
        <rFont val="ＭＳ Ｐゴシック"/>
        <family val="3"/>
        <charset val="128"/>
      </rPr>
      <t xml:space="preserve">, </t>
    </r>
    <r>
      <rPr>
        <sz val="11"/>
        <rFont val="ＭＳ Ｐゴシック"/>
        <family val="3"/>
        <charset val="128"/>
      </rPr>
      <t xml:space="preserve">Ramirez-Ruiz Enrico, Benetti Stefano, Pian Elena, Deng Jinsong, Tominaga N., Ohyama Y., </t>
    </r>
    <r>
      <rPr>
        <b/>
        <sz val="11"/>
        <rFont val="ＭＳ Ｐゴシック"/>
        <family val="3"/>
        <charset val="128"/>
      </rPr>
      <t>Iye M.</t>
    </r>
    <r>
      <rPr>
        <sz val="11"/>
        <rFont val="ＭＳ Ｐゴシック"/>
        <family val="3"/>
        <charset val="128"/>
      </rPr>
      <t xml:space="preserve">, </t>
    </r>
    <r>
      <rPr>
        <sz val="11"/>
        <rFont val="ＭＳ Ｐゴシック"/>
        <family val="3"/>
        <charset val="128"/>
      </rPr>
      <t>Foley Ryan, Matheson Thomas, Wang Lifan, Gal-Yam Avishay</t>
    </r>
    <phoneticPr fontId="5"/>
  </si>
  <si>
    <r>
      <t xml:space="preserve">McHardy I.M., Gunn K.F., Newsam A.M., Mason K.O., Page M.J., </t>
    </r>
    <r>
      <rPr>
        <b/>
        <sz val="11"/>
        <rFont val="ＭＳ Ｐゴシック"/>
        <family val="3"/>
        <charset val="128"/>
      </rPr>
      <t>Takata T.</t>
    </r>
    <r>
      <rPr>
        <sz val="11"/>
        <rFont val="ＭＳ Ｐゴシック"/>
        <family val="3"/>
        <charset val="128"/>
      </rPr>
      <t>, Sekiguchi K., Sasseen T., Cordova F., Jones L.R., Loaring N.</t>
    </r>
    <phoneticPr fontId="5"/>
  </si>
  <si>
    <t>赤外線天文衛星　ASTRO-F 搭載近中間赤外線カメラIRCによる中間赤外線全天サーベイ観測</t>
    <rPh sb="0" eb="3">
      <t>セキガイセン</t>
    </rPh>
    <rPh sb="3" eb="5">
      <t>テンモン</t>
    </rPh>
    <rPh sb="5" eb="7">
      <t>エイセイ</t>
    </rPh>
    <rPh sb="16" eb="18">
      <t>トウサイ</t>
    </rPh>
    <rPh sb="18" eb="19">
      <t>キン</t>
    </rPh>
    <rPh sb="19" eb="21">
      <t>チュウカン</t>
    </rPh>
    <rPh sb="21" eb="24">
      <t>セキガイセン</t>
    </rPh>
    <rPh sb="33" eb="40">
      <t>チュウカンセキガイセンゼンテン</t>
    </rPh>
    <rPh sb="44" eb="46">
      <t>カンソク</t>
    </rPh>
    <phoneticPr fontId="5"/>
  </si>
  <si>
    <t>山内良亮</t>
    <rPh sb="0" eb="2">
      <t>ヤマウチ</t>
    </rPh>
    <rPh sb="2" eb="4">
      <t>リョウスケ</t>
    </rPh>
    <phoneticPr fontId="5"/>
  </si>
  <si>
    <t>根建　航</t>
    <rPh sb="0" eb="1">
      <t>ネ</t>
    </rPh>
    <rPh sb="1" eb="2">
      <t>タ</t>
    </rPh>
    <rPh sb="3" eb="4">
      <t>コウ</t>
    </rPh>
    <phoneticPr fontId="5"/>
  </si>
  <si>
    <t>件数</t>
    <rPh sb="0" eb="2">
      <t>ケンスウ</t>
    </rPh>
    <phoneticPr fontId="5"/>
  </si>
  <si>
    <t>夜数・時間数</t>
    <rPh sb="0" eb="1">
      <t>ヤ</t>
    </rPh>
    <rPh sb="1" eb="2">
      <t>スウ</t>
    </rPh>
    <rPh sb="3" eb="6">
      <t>ジカンスウ</t>
    </rPh>
    <phoneticPr fontId="5"/>
  </si>
  <si>
    <t>単発試行</t>
    <rPh sb="0" eb="2">
      <t>タンパツ</t>
    </rPh>
    <rPh sb="2" eb="4">
      <t>シコウ</t>
    </rPh>
    <phoneticPr fontId="5"/>
  </si>
  <si>
    <t>申請</t>
    <rPh sb="0" eb="2">
      <t>シンセイ</t>
    </rPh>
    <phoneticPr fontId="5"/>
  </si>
  <si>
    <t>GMOS,NIFS&lt;-&gt;S-Cam,MOIRCS  Geminiはキュー観測、Subaruはサービス観測</t>
    <rPh sb="36" eb="38">
      <t>カンソク</t>
    </rPh>
    <rPh sb="50" eb="52">
      <t>カンソク</t>
    </rPh>
    <phoneticPr fontId="5"/>
  </si>
  <si>
    <t>de Wit, W. J.</t>
    <phoneticPr fontId="5"/>
  </si>
  <si>
    <r>
      <t xml:space="preserve">de Wit W. J., Hoare M. G., </t>
    </r>
    <r>
      <rPr>
        <b/>
        <sz val="11"/>
        <color indexed="8"/>
        <rFont val="ＭＳ Ｐゴシック"/>
        <family val="3"/>
        <charset val="128"/>
      </rPr>
      <t>Fujiyoshi T</t>
    </r>
    <r>
      <rPr>
        <sz val="11"/>
        <color indexed="8"/>
        <rFont val="ＭＳ Ｐゴシック"/>
        <family val="3"/>
        <charset val="128"/>
      </rPr>
      <t xml:space="preserve">., Oudmaijer R. D., Honda M., Kataza H., Miyata T., Okamoto Y. K., Onaka T., Sako S., </t>
    </r>
    <r>
      <rPr>
        <b/>
        <sz val="11"/>
        <color indexed="8"/>
        <rFont val="ＭＳ Ｐゴシック"/>
        <family val="3"/>
        <charset val="128"/>
      </rPr>
      <t>Yamashita T.</t>
    </r>
    <phoneticPr fontId="5"/>
  </si>
  <si>
    <t>COMICS</t>
    <phoneticPr fontId="5"/>
  </si>
  <si>
    <t>2009A&amp;A...494..157D</t>
  </si>
  <si>
    <t>157-178</t>
    <phoneticPr fontId="5"/>
  </si>
  <si>
    <t>01/2009</t>
    <phoneticPr fontId="5"/>
  </si>
  <si>
    <r>
      <t xml:space="preserve">Morii M., Kobayashi N., Kawai N., </t>
    </r>
    <r>
      <rPr>
        <b/>
        <sz val="11"/>
        <color indexed="8"/>
        <rFont val="ＭＳ Ｐゴシック"/>
        <family val="3"/>
        <charset val="128"/>
      </rPr>
      <t>Terada H.</t>
    </r>
    <r>
      <rPr>
        <sz val="11"/>
        <color indexed="8"/>
        <rFont val="ＭＳ Ｐゴシック"/>
        <family val="3"/>
        <charset val="128"/>
      </rPr>
      <t>, Tanaka Y., Kitamoto S., Shibazaki N.</t>
    </r>
    <phoneticPr fontId="5"/>
  </si>
  <si>
    <t>2009PASJ...61...51M</t>
  </si>
  <si>
    <t>51-56</t>
    <phoneticPr fontId="5"/>
  </si>
  <si>
    <t>Search for Near-Infrared Pulsation of the Anomalous X-Ray Pulsar 4U 0142+61</t>
  </si>
  <si>
    <t>Thalmann, C.</t>
    <phoneticPr fontId="5"/>
  </si>
  <si>
    <r>
      <t xml:space="preserve">Kashikawa N., </t>
    </r>
    <r>
      <rPr>
        <sz val="11"/>
        <color indexed="8"/>
        <rFont val="ＭＳ Ｐゴシック"/>
        <family val="3"/>
        <charset val="128"/>
      </rPr>
      <t>Kitayama T.,</t>
    </r>
    <r>
      <rPr>
        <b/>
        <sz val="11"/>
        <color indexed="8"/>
        <rFont val="ＭＳ Ｐゴシック"/>
        <family val="3"/>
        <charset val="128"/>
      </rPr>
      <t xml:space="preserve"> </t>
    </r>
    <r>
      <rPr>
        <sz val="11"/>
        <color indexed="8"/>
        <rFont val="ＭＳ Ｐゴシック"/>
        <family val="3"/>
        <charset val="128"/>
      </rPr>
      <t xml:space="preserve">Doi M., Misawa T., </t>
    </r>
    <r>
      <rPr>
        <b/>
        <sz val="11"/>
        <color indexed="8"/>
        <rFont val="ＭＳ Ｐゴシック"/>
        <family val="3"/>
        <charset val="128"/>
      </rPr>
      <t xml:space="preserve">Komiyama Y., </t>
    </r>
    <r>
      <rPr>
        <sz val="11"/>
        <color indexed="8"/>
        <rFont val="ＭＳ Ｐゴシック"/>
        <family val="3"/>
        <charset val="128"/>
      </rPr>
      <t>Ota Kazuaki</t>
    </r>
    <phoneticPr fontId="5"/>
  </si>
  <si>
    <t>Hubble Space Telescope/Advanced Camera for Surveys Morphology of Lyα Emitters at Redshift 5.7 in the COSMOS Field</t>
    <phoneticPr fontId="5"/>
  </si>
  <si>
    <t>スウィンバーン大</t>
    <rPh sb="7" eb="8">
      <t>ダイ</t>
    </rPh>
    <phoneticPr fontId="4"/>
  </si>
  <si>
    <t>ウォーターロー大</t>
    <rPh sb="7" eb="8">
      <t>ダイ</t>
    </rPh>
    <phoneticPr fontId="4"/>
  </si>
  <si>
    <t>トロント大</t>
    <rPh sb="4" eb="5">
      <t>ダイ</t>
    </rPh>
    <phoneticPr fontId="4"/>
  </si>
  <si>
    <t>ブリティッシュコロンビア大</t>
    <rPh sb="12" eb="13">
      <t>ダイ</t>
    </rPh>
    <phoneticPr fontId="4"/>
  </si>
  <si>
    <t>KIAS</t>
  </si>
  <si>
    <t>バーゼル大</t>
    <rPh sb="4" eb="5">
      <t>ダイ</t>
    </rPh>
    <phoneticPr fontId="4"/>
  </si>
  <si>
    <t>ストックホルム天文台</t>
    <rPh sb="7" eb="10">
      <t>テンモンダイ</t>
    </rPh>
    <phoneticPr fontId="4"/>
  </si>
  <si>
    <r>
      <t>その間、</t>
    </r>
    <r>
      <rPr>
        <sz val="11"/>
        <color indexed="12"/>
        <rFont val="ＭＳ Ｐゴシック"/>
        <family val="3"/>
        <charset val="128"/>
      </rPr>
      <t>709人の研究者（国内413人、海外296人）から3137件（国内2511件、海外626件）の観測提案</t>
    </r>
    <r>
      <rPr>
        <sz val="11"/>
        <rFont val="ＭＳ Ｐゴシック"/>
        <family val="3"/>
        <charset val="128"/>
      </rPr>
      <t>があった。</t>
    </r>
    <rPh sb="2" eb="3">
      <t>カン</t>
    </rPh>
    <rPh sb="7" eb="8">
      <t>ニン</t>
    </rPh>
    <rPh sb="9" eb="12">
      <t>ケンキュウシャ</t>
    </rPh>
    <rPh sb="13" eb="15">
      <t>コクナイ</t>
    </rPh>
    <rPh sb="18" eb="19">
      <t>ニン</t>
    </rPh>
    <rPh sb="20" eb="22">
      <t>カイガイ</t>
    </rPh>
    <rPh sb="25" eb="26">
      <t>ニン</t>
    </rPh>
    <rPh sb="33" eb="34">
      <t>ケン</t>
    </rPh>
    <rPh sb="35" eb="37">
      <t>コクナイ</t>
    </rPh>
    <rPh sb="41" eb="42">
      <t>ケン</t>
    </rPh>
    <rPh sb="43" eb="45">
      <t>カイガイ</t>
    </rPh>
    <rPh sb="48" eb="49">
      <t>ケン</t>
    </rPh>
    <rPh sb="51" eb="53">
      <t>カンソク</t>
    </rPh>
    <rPh sb="53" eb="55">
      <t>テイアン</t>
    </rPh>
    <phoneticPr fontId="5"/>
  </si>
  <si>
    <t>S05A</t>
    <phoneticPr fontId="5"/>
  </si>
  <si>
    <t xml:space="preserve">S05B </t>
    <phoneticPr fontId="5"/>
  </si>
  <si>
    <t>S06A</t>
    <phoneticPr fontId="5"/>
  </si>
  <si>
    <t>S06B</t>
    <phoneticPr fontId="5"/>
  </si>
  <si>
    <t>S07A</t>
    <phoneticPr fontId="5"/>
  </si>
  <si>
    <t>Kawai, N.</t>
    <phoneticPr fontId="5"/>
  </si>
  <si>
    <t>Itoh Y., Oasa Y., Fukagawa M.</t>
    <phoneticPr fontId="5"/>
  </si>
  <si>
    <t>大分大</t>
    <rPh sb="0" eb="2">
      <t>オオイタ</t>
    </rPh>
    <rPh sb="2" eb="3">
      <t>ダイ</t>
    </rPh>
    <phoneticPr fontId="5"/>
  </si>
  <si>
    <t>九州大</t>
    <rPh sb="0" eb="3">
      <t>キュウシュウダイ</t>
    </rPh>
    <phoneticPr fontId="5"/>
  </si>
  <si>
    <t>熊本大</t>
    <rPh sb="0" eb="2">
      <t>クマモト</t>
    </rPh>
    <rPh sb="2" eb="3">
      <t>ダイ</t>
    </rPh>
    <phoneticPr fontId="5"/>
  </si>
  <si>
    <t>埼玉大</t>
    <rPh sb="0" eb="2">
      <t>サイタマ</t>
    </rPh>
    <rPh sb="2" eb="3">
      <t>ダイ</t>
    </rPh>
    <phoneticPr fontId="5"/>
  </si>
  <si>
    <t>筑波大</t>
    <rPh sb="0" eb="2">
      <t>ツクバ</t>
    </rPh>
    <rPh sb="2" eb="3">
      <t>ダイ</t>
    </rPh>
    <phoneticPr fontId="5"/>
  </si>
  <si>
    <t>電通大</t>
    <rPh sb="0" eb="2">
      <t>デンツウ</t>
    </rPh>
    <rPh sb="2" eb="3">
      <t>ダイ</t>
    </rPh>
    <phoneticPr fontId="5"/>
  </si>
  <si>
    <t>福岡教育大</t>
    <rPh sb="0" eb="2">
      <t>フクオカ</t>
    </rPh>
    <rPh sb="2" eb="5">
      <t>キョウイクダイ</t>
    </rPh>
    <phoneticPr fontId="5"/>
  </si>
  <si>
    <r>
      <t>Honda S., Aoki W., Kajino T., Ando H.</t>
    </r>
    <r>
      <rPr>
        <sz val="11"/>
        <rFont val="ＭＳ Ｐゴシック"/>
        <family val="3"/>
        <charset val="128"/>
      </rPr>
      <t xml:space="preserve">, Beers T.C., </t>
    </r>
    <r>
      <rPr>
        <b/>
        <sz val="11"/>
        <rFont val="ＭＳ Ｐゴシック"/>
        <family val="3"/>
        <charset val="128"/>
      </rPr>
      <t>Izumiura H</t>
    </r>
    <r>
      <rPr>
        <sz val="11"/>
        <rFont val="ＭＳ Ｐゴシック"/>
        <family val="3"/>
        <charset val="128"/>
      </rPr>
      <t xml:space="preserve">., </t>
    </r>
    <r>
      <rPr>
        <sz val="11"/>
        <rFont val="ＭＳ Ｐゴシック"/>
        <family val="3"/>
        <charset val="128"/>
      </rPr>
      <t>Sadakane K., Takada-Hidai M.</t>
    </r>
    <phoneticPr fontId="5"/>
  </si>
  <si>
    <t>ケンブリッジ大</t>
    <rPh sb="6" eb="7">
      <t>ダイ</t>
    </rPh>
    <phoneticPr fontId="4"/>
  </si>
  <si>
    <t>セントラル・ランカシャー大</t>
    <rPh sb="12" eb="13">
      <t>ダイ</t>
    </rPh>
    <phoneticPr fontId="4"/>
  </si>
  <si>
    <t>ダートマウス大</t>
    <rPh sb="6" eb="7">
      <t>ダイ</t>
    </rPh>
    <phoneticPr fontId="4"/>
  </si>
  <si>
    <t>ダーラム大</t>
    <rPh sb="4" eb="5">
      <t>ダイ</t>
    </rPh>
    <phoneticPr fontId="4"/>
  </si>
  <si>
    <t>ノッティンガム大</t>
    <rPh sb="7" eb="8">
      <t>ダイ</t>
    </rPh>
    <phoneticPr fontId="4"/>
  </si>
  <si>
    <t>ハートフォードシャー大</t>
    <rPh sb="10" eb="11">
      <t>ダイ</t>
    </rPh>
    <phoneticPr fontId="4"/>
  </si>
  <si>
    <t>ブラウン大</t>
    <rPh sb="4" eb="5">
      <t>ダイ</t>
    </rPh>
    <phoneticPr fontId="4"/>
  </si>
  <si>
    <t>USA</t>
  </si>
  <si>
    <t>JPL</t>
  </si>
  <si>
    <t>LBNL</t>
  </si>
  <si>
    <t>NASA</t>
  </si>
  <si>
    <t>Southwest Research Institute</t>
  </si>
  <si>
    <t>STScI</t>
  </si>
  <si>
    <t>Onaka Takashi</t>
    <phoneticPr fontId="5"/>
  </si>
  <si>
    <t>Sadakane Kozo</t>
    <phoneticPr fontId="5"/>
  </si>
  <si>
    <r>
      <t xml:space="preserve">Inada N., Oguri M., Pindor B., Hennawi J., Chiu K., Zheng W., </t>
    </r>
    <r>
      <rPr>
        <b/>
        <sz val="11"/>
        <color indexed="8"/>
        <rFont val="ＭＳ Ｐゴシック"/>
        <family val="3"/>
        <charset val="128"/>
      </rPr>
      <t>Ichikawa S</t>
    </r>
    <r>
      <rPr>
        <sz val="11"/>
        <color indexed="8"/>
        <rFont val="ＭＳ Ｐゴシック"/>
        <family val="3"/>
        <charset val="128"/>
      </rPr>
      <t>., Gregg M., Becker R., Suto Y., Strauss M., Turner E.., Keeton C., Annis J., Castander F., Eisenstein D., Frieman J., Fukugita M., Gunn J., Johnston D., Kent S., Nichol R., Richards G., Rix H.-W., Sheldon Erin Scott, Bahcall N., Brinkmann J., Ivezić Ž., Lamb Don Q., McKay T., Schneider D., York D.</t>
    </r>
    <phoneticPr fontId="5"/>
  </si>
  <si>
    <t>2003Natur.426..810I</t>
  </si>
  <si>
    <r>
      <t>N</t>
    </r>
    <r>
      <rPr>
        <sz val="11"/>
        <rFont val="ＭＳ Ｐゴシック"/>
        <family val="3"/>
        <charset val="128"/>
      </rPr>
      <t>ature</t>
    </r>
    <phoneticPr fontId="5"/>
  </si>
  <si>
    <r>
      <t>8</t>
    </r>
    <r>
      <rPr>
        <sz val="11"/>
        <rFont val="ＭＳ Ｐゴシック"/>
        <family val="3"/>
        <charset val="128"/>
      </rPr>
      <t>10-812</t>
    </r>
    <phoneticPr fontId="5"/>
  </si>
  <si>
    <r>
      <t>1</t>
    </r>
    <r>
      <rPr>
        <sz val="11"/>
        <rFont val="ＭＳ Ｐゴシック"/>
        <family val="3"/>
        <charset val="128"/>
      </rPr>
      <t>2/2003</t>
    </r>
    <phoneticPr fontId="5"/>
  </si>
  <si>
    <t>A gravitationally lensed quasar with quadruple images separated by 14.62arcseconds</t>
  </si>
  <si>
    <r>
      <t xml:space="preserve">Totani T., Sumi T., </t>
    </r>
    <r>
      <rPr>
        <b/>
        <sz val="11"/>
        <rFont val="ＭＳ Ｐゴシック"/>
        <family val="3"/>
        <charset val="128"/>
      </rPr>
      <t>Kosugi G</t>
    </r>
    <r>
      <rPr>
        <sz val="11"/>
        <rFont val="ＭＳ Ｐゴシック"/>
        <family val="3"/>
        <charset val="128"/>
      </rPr>
      <t xml:space="preserve">., </t>
    </r>
    <r>
      <rPr>
        <sz val="11"/>
        <rFont val="ＭＳ Ｐゴシック"/>
        <family val="3"/>
        <charset val="128"/>
      </rPr>
      <t>Yasuda N., Doi M., Oda Takeshi</t>
    </r>
    <phoneticPr fontId="5"/>
  </si>
  <si>
    <r>
      <t>Wang M</t>
    </r>
    <r>
      <rPr>
        <sz val="11"/>
        <rFont val="ＭＳ Ｐゴシック"/>
        <family val="3"/>
        <charset val="128"/>
      </rPr>
      <t>in</t>
    </r>
    <r>
      <rPr>
        <sz val="11"/>
        <rFont val="ＭＳ Ｐゴシック"/>
        <family val="3"/>
        <charset val="128"/>
      </rPr>
      <t xml:space="preserve">, </t>
    </r>
    <r>
      <rPr>
        <b/>
        <sz val="11"/>
        <rFont val="ＭＳ Ｐゴシック"/>
        <family val="3"/>
        <charset val="128"/>
      </rPr>
      <t>Noumaru J.</t>
    </r>
    <r>
      <rPr>
        <sz val="11"/>
        <rFont val="ＭＳ Ｐゴシック"/>
        <family val="3"/>
        <charset val="128"/>
      </rPr>
      <t>, Wang H</t>
    </r>
    <r>
      <rPr>
        <sz val="11"/>
        <rFont val="ＭＳ Ｐゴシック"/>
        <family val="3"/>
        <charset val="128"/>
      </rPr>
      <t>ongchi</t>
    </r>
    <r>
      <rPr>
        <sz val="11"/>
        <rFont val="ＭＳ Ｐゴシック"/>
        <family val="3"/>
        <charset val="128"/>
      </rPr>
      <t>,</t>
    </r>
    <r>
      <rPr>
        <sz val="11"/>
        <rFont val="ＭＳ Ｐゴシック"/>
        <family val="3"/>
        <charset val="128"/>
      </rPr>
      <t xml:space="preserve"> Yang Ji, Chen Jiansheng</t>
    </r>
    <phoneticPr fontId="5"/>
  </si>
  <si>
    <r>
      <t xml:space="preserve">Yamada S., Sasaki S.,Sumiya R., </t>
    </r>
    <r>
      <rPr>
        <sz val="11"/>
        <rFont val="ＭＳ Ｐゴシック"/>
        <family val="3"/>
        <charset val="128"/>
      </rPr>
      <t xml:space="preserve">Umeda K., Shioya Y., Ajiki M., </t>
    </r>
    <r>
      <rPr>
        <b/>
        <sz val="11"/>
        <rFont val="ＭＳ Ｐゴシック"/>
        <family val="3"/>
        <charset val="128"/>
      </rPr>
      <t>Nagao T.</t>
    </r>
    <r>
      <rPr>
        <sz val="11"/>
        <rFont val="ＭＳ Ｐゴシック"/>
        <family val="3"/>
        <charset val="128"/>
      </rPr>
      <t xml:space="preserve">, </t>
    </r>
    <r>
      <rPr>
        <sz val="11"/>
        <rFont val="ＭＳ Ｐゴシック"/>
        <family val="3"/>
        <charset val="128"/>
      </rPr>
      <t>Murayama T., Taniguchi Y.</t>
    </r>
    <phoneticPr fontId="5"/>
  </si>
  <si>
    <r>
      <t xml:space="preserve">Ando M., Ohta K., </t>
    </r>
    <r>
      <rPr>
        <b/>
        <sz val="11"/>
        <rFont val="ＭＳ Ｐゴシック"/>
        <family val="3"/>
        <charset val="128"/>
      </rPr>
      <t>Iwata I., Akiyama M., Aoki K., Tamura N.</t>
    </r>
    <phoneticPr fontId="5"/>
  </si>
  <si>
    <t>99-116</t>
    <phoneticPr fontId="5"/>
  </si>
  <si>
    <t>137(82)</t>
    <phoneticPr fontId="5"/>
  </si>
  <si>
    <t>700-710</t>
    <phoneticPr fontId="5"/>
  </si>
  <si>
    <t>SUBARU High-Dispersion Spectroscopy of Hα and [N II] 6583 Å Emission in the HH 46/47 Jet</t>
  </si>
  <si>
    <t>775-786</t>
    <phoneticPr fontId="5"/>
  </si>
  <si>
    <t>A close relationship at z ~ 2: submillimetre galaxies and BzK-selected galaxies</t>
  </si>
  <si>
    <t>S05B実施</t>
    <rPh sb="4" eb="6">
      <t>ジッシ</t>
    </rPh>
    <phoneticPr fontId="5"/>
  </si>
  <si>
    <t>S06A実施</t>
    <rPh sb="4" eb="6">
      <t>ジッシ</t>
    </rPh>
    <phoneticPr fontId="5"/>
  </si>
  <si>
    <t>ApJ</t>
  </si>
  <si>
    <t>A&amp;A</t>
  </si>
  <si>
    <t>AN</t>
    <phoneticPr fontId="5"/>
  </si>
  <si>
    <t>L153-L156</t>
    <phoneticPr fontId="5"/>
  </si>
  <si>
    <t>S08A採択</t>
    <rPh sb="4" eb="6">
      <t>サイタク</t>
    </rPh>
    <phoneticPr fontId="5"/>
  </si>
  <si>
    <t>S08A</t>
    <phoneticPr fontId="5"/>
  </si>
  <si>
    <t>S08A-018</t>
    <phoneticPr fontId="5"/>
  </si>
  <si>
    <t>Chemical abundance study for the first generations of stars from SDSS/SEGUE</t>
    <phoneticPr fontId="5"/>
  </si>
  <si>
    <r>
      <t>6+4+</t>
    </r>
    <r>
      <rPr>
        <sz val="11"/>
        <rFont val="ＭＳ Ｐゴシック"/>
        <family val="3"/>
        <charset val="128"/>
      </rPr>
      <t>5+5</t>
    </r>
    <phoneticPr fontId="5"/>
  </si>
  <si>
    <t>Umeda, K.</t>
    <phoneticPr fontId="5"/>
  </si>
  <si>
    <t>Vansevicius, V.</t>
    <phoneticPr fontId="5"/>
  </si>
  <si>
    <t>Willott, C.J.</t>
    <phoneticPr fontId="5"/>
  </si>
  <si>
    <t>Dust and Gas Obscuration in ELAIS Deep X-Ray Survey Reddened Quasars</t>
  </si>
  <si>
    <t>Winn, J.N.</t>
    <phoneticPr fontId="5"/>
  </si>
  <si>
    <r>
      <t xml:space="preserve">Ouchi M., Shimasaku K., Okamura S., </t>
    </r>
    <r>
      <rPr>
        <b/>
        <sz val="11"/>
        <rFont val="ＭＳ Ｐゴシック"/>
        <family val="3"/>
        <charset val="128"/>
      </rPr>
      <t>Furusawa H., Kashikawa N.,</t>
    </r>
    <r>
      <rPr>
        <sz val="11"/>
        <rFont val="ＭＳ Ｐゴシック"/>
        <family val="3"/>
        <charset val="128"/>
      </rPr>
      <t xml:space="preserve"> </t>
    </r>
    <r>
      <rPr>
        <sz val="11"/>
        <rFont val="ＭＳ Ｐゴシック"/>
        <family val="3"/>
        <charset val="128"/>
      </rPr>
      <t>Ota K., Doi M., Hamabe M., Kimura M.</t>
    </r>
    <r>
      <rPr>
        <sz val="11"/>
        <rFont val="ＭＳ Ｐゴシック"/>
        <family val="3"/>
        <charset val="128"/>
      </rPr>
      <t xml:space="preserve">, </t>
    </r>
    <r>
      <rPr>
        <b/>
        <sz val="11"/>
        <rFont val="ＭＳ Ｐゴシック"/>
        <family val="3"/>
        <charset val="128"/>
      </rPr>
      <t>Komiyama Y.</t>
    </r>
    <r>
      <rPr>
        <sz val="11"/>
        <rFont val="ＭＳ Ｐゴシック"/>
        <family val="3"/>
        <charset val="128"/>
      </rPr>
      <t xml:space="preserve">, Miyazaki M., </t>
    </r>
    <r>
      <rPr>
        <b/>
        <sz val="11"/>
        <rFont val="ＭＳ Ｐゴシック"/>
        <family val="3"/>
        <charset val="128"/>
      </rPr>
      <t>Miyazaki S</t>
    </r>
    <r>
      <rPr>
        <sz val="11"/>
        <rFont val="ＭＳ Ｐゴシック"/>
        <family val="3"/>
        <charset val="128"/>
      </rPr>
      <t xml:space="preserve">., </t>
    </r>
    <r>
      <rPr>
        <sz val="11"/>
        <rFont val="ＭＳ Ｐゴシック"/>
        <family val="3"/>
        <charset val="128"/>
      </rPr>
      <t>Nakata F., Sekiguchi M.</t>
    </r>
    <r>
      <rPr>
        <sz val="11"/>
        <rFont val="ＭＳ Ｐゴシック"/>
        <family val="3"/>
        <charset val="128"/>
      </rPr>
      <t xml:space="preserve">, </t>
    </r>
    <r>
      <rPr>
        <b/>
        <sz val="11"/>
        <rFont val="ＭＳ Ｐゴシック"/>
        <family val="3"/>
        <charset val="128"/>
      </rPr>
      <t>Yagi M., Yasuda N.</t>
    </r>
    <phoneticPr fontId="5"/>
  </si>
  <si>
    <t>Ito, M.</t>
    <phoneticPr fontId="5"/>
  </si>
  <si>
    <t>2008ApJ...672..398I</t>
  </si>
  <si>
    <t>398-409</t>
    <phoneticPr fontId="5"/>
  </si>
  <si>
    <t>01/2008</t>
    <phoneticPr fontId="5"/>
  </si>
  <si>
    <t>Near-Infrared Silhouette Object Survey in M17</t>
  </si>
  <si>
    <r>
      <t>新セメスタ区分（他の望遠鏡との同期）へ移行。OHSの廃止。MOIRCS撮像モードの公開。</t>
    </r>
    <r>
      <rPr>
        <sz val="11"/>
        <color indexed="10"/>
        <rFont val="ＭＳ Ｐゴシック"/>
        <family val="3"/>
        <charset val="128"/>
      </rPr>
      <t>7/25から主鏡蒸着のため望遠鏡休止。</t>
    </r>
    <rPh sb="0" eb="1">
      <t>シン</t>
    </rPh>
    <rPh sb="5" eb="7">
      <t>クブン</t>
    </rPh>
    <rPh sb="8" eb="9">
      <t>タ</t>
    </rPh>
    <rPh sb="10" eb="13">
      <t>ボウエンキョウ</t>
    </rPh>
    <rPh sb="15" eb="17">
      <t>ドウキ</t>
    </rPh>
    <rPh sb="19" eb="21">
      <t>イコウ</t>
    </rPh>
    <rPh sb="26" eb="28">
      <t>ハイシ</t>
    </rPh>
    <rPh sb="35" eb="37">
      <t>サツゾウ</t>
    </rPh>
    <rPh sb="41" eb="43">
      <t>コウカイ</t>
    </rPh>
    <rPh sb="50" eb="51">
      <t>シュ</t>
    </rPh>
    <rPh sb="51" eb="52">
      <t>カガミ</t>
    </rPh>
    <rPh sb="52" eb="54">
      <t>ジョウチャク</t>
    </rPh>
    <rPh sb="57" eb="60">
      <t>ボウエンキョウ</t>
    </rPh>
    <rPh sb="60" eb="62">
      <t>キュウシ</t>
    </rPh>
    <phoneticPr fontId="5"/>
  </si>
  <si>
    <t>2005年10月初旬～下旬</t>
    <rPh sb="4" eb="5">
      <t>ネン</t>
    </rPh>
    <rPh sb="7" eb="8">
      <t>ガツ</t>
    </rPh>
    <rPh sb="8" eb="10">
      <t>ショジュン</t>
    </rPh>
    <rPh sb="11" eb="13">
      <t>ゲジュン</t>
    </rPh>
    <phoneticPr fontId="5"/>
  </si>
  <si>
    <t>Takagi T., Ono Y., Shimasaku K., Hanami H.</t>
    <phoneticPr fontId="5"/>
  </si>
  <si>
    <t>2008A&amp;A...489..571T</t>
  </si>
  <si>
    <t>571-581</t>
    <phoneticPr fontId="5"/>
  </si>
  <si>
    <t>The environmental dependence of properties of galaxies around the RDCSJ0910+54 cluster at z = 1.1</t>
  </si>
  <si>
    <t>Uchimoto, Y.K.</t>
    <phoneticPr fontId="5"/>
  </si>
  <si>
    <t>2005AJ, 129, 712</t>
    <phoneticPr fontId="5"/>
  </si>
  <si>
    <t>2005ApJ, 621, 750</t>
    <phoneticPr fontId="5"/>
  </si>
  <si>
    <r>
      <t>Aoki K.</t>
    </r>
    <r>
      <rPr>
        <sz val="11"/>
        <rFont val="ＭＳ Ｐゴシック"/>
        <family val="3"/>
        <charset val="128"/>
      </rPr>
      <t xml:space="preserve">, </t>
    </r>
    <r>
      <rPr>
        <b/>
        <sz val="11"/>
        <rFont val="ＭＳ Ｐゴシック"/>
        <family val="3"/>
        <charset val="128"/>
      </rPr>
      <t>Iwata I.</t>
    </r>
    <r>
      <rPr>
        <sz val="11"/>
        <rFont val="ＭＳ Ｐゴシック"/>
        <family val="3"/>
        <charset val="128"/>
      </rPr>
      <t xml:space="preserve">, Ohta K., Ando M., </t>
    </r>
    <r>
      <rPr>
        <b/>
        <sz val="11"/>
        <rFont val="ＭＳ Ｐゴシック"/>
        <family val="3"/>
        <charset val="128"/>
      </rPr>
      <t>Akiyama M., Tamura N.</t>
    </r>
    <phoneticPr fontId="5"/>
  </si>
  <si>
    <t>Choi, M.</t>
    <phoneticPr fontId="5"/>
  </si>
  <si>
    <t>CISCO</t>
    <phoneticPr fontId="5"/>
  </si>
  <si>
    <t>ApJ</t>
    <phoneticPr fontId="5"/>
  </si>
  <si>
    <t>1050-1058</t>
    <phoneticPr fontId="5"/>
  </si>
  <si>
    <t>08/2006</t>
    <phoneticPr fontId="5"/>
  </si>
  <si>
    <t>C</t>
    <phoneticPr fontId="5"/>
  </si>
  <si>
    <r>
      <t>The Interstellar Medium of IRAS 08572+3915 NW: H</t>
    </r>
    <r>
      <rPr>
        <vertAlign val="superscript"/>
        <sz val="11"/>
        <color indexed="8"/>
        <rFont val="ＭＳ Ｐゴシック"/>
        <family val="3"/>
        <charset val="128"/>
      </rPr>
      <t>+</t>
    </r>
    <r>
      <rPr>
        <vertAlign val="subscript"/>
        <sz val="11"/>
        <color indexed="8"/>
        <rFont val="ＭＳ Ｐゴシック"/>
        <family val="3"/>
        <charset val="128"/>
      </rPr>
      <t>3</t>
    </r>
    <r>
      <rPr>
        <sz val="11"/>
        <color indexed="8"/>
        <rFont val="ＭＳ Ｐゴシック"/>
        <family val="3"/>
        <charset val="128"/>
      </rPr>
      <t xml:space="preserve"> and Warm High-Velocity CO</t>
    </r>
  </si>
  <si>
    <r>
      <t>N</t>
    </r>
    <r>
      <rPr>
        <sz val="11"/>
        <rFont val="ＭＳ Ｐゴシック"/>
        <family val="3"/>
        <charset val="128"/>
      </rPr>
      <t>arita, Norio</t>
    </r>
    <phoneticPr fontId="5"/>
  </si>
  <si>
    <t>Subaru Super Deep Field using Adaptive Optics</t>
  </si>
  <si>
    <t>S02A-IP-1</t>
  </si>
  <si>
    <r>
      <t xml:space="preserve">Tsujimoto M., Koyama K., Tsuboi Y., Chartas G., </t>
    </r>
    <r>
      <rPr>
        <b/>
        <sz val="11"/>
        <rFont val="ＭＳ Ｐゴシック"/>
        <family val="3"/>
        <charset val="128"/>
      </rPr>
      <t xml:space="preserve">Goto M., Kobayashi N., Terada H., </t>
    </r>
    <r>
      <rPr>
        <sz val="11"/>
        <rFont val="ＭＳ Ｐゴシック"/>
        <family val="3"/>
        <charset val="128"/>
      </rPr>
      <t>Tokunaga A.T.</t>
    </r>
    <phoneticPr fontId="5"/>
  </si>
  <si>
    <r>
      <t>2</t>
    </r>
    <r>
      <rPr>
        <sz val="11"/>
        <rFont val="ＭＳ Ｐゴシック"/>
        <family val="3"/>
        <charset val="128"/>
      </rPr>
      <t>70-274</t>
    </r>
    <phoneticPr fontId="5"/>
  </si>
  <si>
    <r>
      <t>L</t>
    </r>
    <r>
      <rPr>
        <sz val="11"/>
        <rFont val="ＭＳ Ｐゴシック"/>
        <family val="3"/>
        <charset val="128"/>
      </rPr>
      <t>89-L92</t>
    </r>
    <phoneticPr fontId="5"/>
  </si>
  <si>
    <r>
      <t>1</t>
    </r>
    <r>
      <rPr>
        <sz val="11"/>
        <rFont val="ＭＳ Ｐゴシック"/>
        <family val="3"/>
        <charset val="128"/>
      </rPr>
      <t>18-129</t>
    </r>
    <phoneticPr fontId="5"/>
  </si>
  <si>
    <r>
      <t>6</t>
    </r>
    <r>
      <rPr>
        <sz val="11"/>
        <rFont val="ＭＳ Ｐゴシック"/>
        <family val="3"/>
        <charset val="128"/>
      </rPr>
      <t>33-639</t>
    </r>
    <phoneticPr fontId="5"/>
  </si>
  <si>
    <r>
      <t>L</t>
    </r>
    <r>
      <rPr>
        <sz val="11"/>
        <rFont val="ＭＳ Ｐゴシック"/>
        <family val="3"/>
        <charset val="128"/>
      </rPr>
      <t>9-L12</t>
    </r>
    <phoneticPr fontId="5"/>
  </si>
  <si>
    <r>
      <t>04</t>
    </r>
    <r>
      <rPr>
        <sz val="11"/>
        <rFont val="ＭＳ Ｐゴシック"/>
        <family val="3"/>
        <charset val="128"/>
      </rPr>
      <t>/</t>
    </r>
    <r>
      <rPr>
        <sz val="11"/>
        <rFont val="ＭＳ Ｐゴシック"/>
        <family val="3"/>
        <charset val="128"/>
      </rPr>
      <t>2001</t>
    </r>
    <phoneticPr fontId="5"/>
  </si>
  <si>
    <r>
      <t>4</t>
    </r>
    <r>
      <rPr>
        <sz val="11"/>
        <rFont val="ＭＳ Ｐゴシック"/>
        <family val="3"/>
        <charset val="128"/>
      </rPr>
      <t>95-500</t>
    </r>
    <phoneticPr fontId="5"/>
  </si>
  <si>
    <r>
      <t>06</t>
    </r>
    <r>
      <rPr>
        <sz val="11"/>
        <rFont val="ＭＳ Ｐゴシック"/>
        <family val="3"/>
        <charset val="128"/>
      </rPr>
      <t>/</t>
    </r>
    <r>
      <rPr>
        <sz val="11"/>
        <rFont val="ＭＳ Ｐゴシック"/>
        <family val="3"/>
        <charset val="128"/>
      </rPr>
      <t>2001</t>
    </r>
    <phoneticPr fontId="5"/>
  </si>
  <si>
    <t>A Red Supergiant Nebula at 25 mu m: Arcsecond-Scale Mass-Loss Asymmetries of mu Cephei</t>
    <phoneticPr fontId="5"/>
  </si>
  <si>
    <t>Broadhurst, T.</t>
    <phoneticPr fontId="5"/>
  </si>
  <si>
    <t>Broadhurst Tom, Umetsu Keiichi, Medezinski Elinor, Oguri Masamune, Rephaeli Yoel</t>
  </si>
  <si>
    <t>人数</t>
    <rPh sb="0" eb="2">
      <t>ニンズウ</t>
    </rPh>
    <phoneticPr fontId="5"/>
  </si>
  <si>
    <t>Near-Infrared Polarimetry and Polarimeter Developments for Studies of Circumstellar Structures around Young Stars</t>
  </si>
  <si>
    <t>石垣美歩</t>
    <rPh sb="0" eb="2">
      <t>イシガキ</t>
    </rPh>
    <rPh sb="2" eb="4">
      <t>ミホ</t>
    </rPh>
    <phoneticPr fontId="5"/>
  </si>
  <si>
    <t>Formation of the Milky Way Based on Chemodinamical Studies of Metal-Poor Halo Stars</t>
  </si>
  <si>
    <t>安井千香子</t>
    <rPh sb="0" eb="2">
      <t>ヤスイ</t>
    </rPh>
    <rPh sb="2" eb="5">
      <t>チカコ</t>
    </rPh>
    <phoneticPr fontId="5"/>
  </si>
  <si>
    <t>Supernova Rate Studies with the Subaru/XMM-Newton DeepSurvey</t>
  </si>
  <si>
    <r>
      <t xml:space="preserve">Mashonkina L., Zhao G., Gehren T., </t>
    </r>
    <r>
      <rPr>
        <b/>
        <sz val="11"/>
        <rFont val="ＭＳ Ｐゴシック"/>
        <family val="3"/>
        <charset val="128"/>
      </rPr>
      <t>Aoki W.</t>
    </r>
    <r>
      <rPr>
        <sz val="11"/>
        <rFont val="ＭＳ Ｐゴシック"/>
        <family val="3"/>
        <charset val="128"/>
      </rPr>
      <t xml:space="preserve">, Bergemann M., </t>
    </r>
    <r>
      <rPr>
        <b/>
        <sz val="11"/>
        <rFont val="ＭＳ Ｐゴシック"/>
        <family val="3"/>
        <charset val="128"/>
      </rPr>
      <t>Noguchi K.</t>
    </r>
    <r>
      <rPr>
        <sz val="11"/>
        <rFont val="ＭＳ Ｐゴシック"/>
        <family val="3"/>
        <charset val="128"/>
      </rPr>
      <t>, Shi J.R., Takada-Hidai M., Zhang H.W.</t>
    </r>
    <phoneticPr fontId="5"/>
  </si>
  <si>
    <r>
      <t>Adaptive</t>
    </r>
    <r>
      <rPr>
        <sz val="11"/>
        <rFont val="ＭＳ Ｐゴシック"/>
        <family val="3"/>
        <charset val="128"/>
      </rPr>
      <t xml:space="preserve"> Optics Spectroscopy of the [Fe II] Outflow from DG Tauri</t>
    </r>
    <phoneticPr fontId="5"/>
  </si>
  <si>
    <t>Sadakane, K.</t>
    <phoneticPr fontId="5"/>
  </si>
  <si>
    <t>2003PASJ, 55, 1005</t>
    <phoneticPr fontId="5"/>
  </si>
  <si>
    <t>Sato, J.</t>
    <phoneticPr fontId="5"/>
  </si>
  <si>
    <t>2003ApJ, 582, L67</t>
    <phoneticPr fontId="5"/>
  </si>
  <si>
    <t>The Topology of a Weak Lensing Field in the Neighborhood of MS 1054-03</t>
    <phoneticPr fontId="5"/>
  </si>
  <si>
    <t>Shimasaku, K.</t>
    <phoneticPr fontId="5"/>
  </si>
  <si>
    <t>2003ApJ, 586, L111</t>
    <phoneticPr fontId="5"/>
  </si>
  <si>
    <t>2007MNRAS.376.1357L</t>
  </si>
  <si>
    <t>2003ApJ, 588, 165</t>
    <phoneticPr fontId="5"/>
  </si>
  <si>
    <t>2006PASJ...58..389T</t>
  </si>
  <si>
    <t>2006ApJ...641.1172T</t>
  </si>
  <si>
    <t>First Two-Micron Imaging Polarimetry of beta Pictoris</t>
  </si>
  <si>
    <t>2006ApJ...642..152Y</t>
  </si>
  <si>
    <t>Interacting E+A System SDSS J161330.18+510335.5. I. Spatially Extended Poststarburst Signatures and Age Gradient</t>
  </si>
  <si>
    <t>2006ApJ...637..200Y</t>
  </si>
  <si>
    <t>2006ApJ...638.1018Y</t>
  </si>
  <si>
    <t>Ambika, S.</t>
    <phoneticPr fontId="5"/>
  </si>
  <si>
    <t xml:space="preserve">Itoh, Y. </t>
    <phoneticPr fontId="5"/>
  </si>
  <si>
    <t>2003PASJ, 55, L77</t>
    <phoneticPr fontId="5"/>
  </si>
  <si>
    <t xml:space="preserve">Iwamuro, F. </t>
    <phoneticPr fontId="5"/>
  </si>
  <si>
    <t>OHS試験</t>
    <rPh sb="3" eb="5">
      <t>シケン</t>
    </rPh>
    <phoneticPr fontId="5"/>
  </si>
  <si>
    <t>2003ApJ, 598, 178</t>
    <phoneticPr fontId="5"/>
  </si>
  <si>
    <t>Iwata, I.</t>
    <phoneticPr fontId="5"/>
  </si>
  <si>
    <t>2003PASJ, 55, 415</t>
    <phoneticPr fontId="5"/>
  </si>
  <si>
    <r>
      <t>Lyman</t>
    </r>
    <r>
      <rPr>
        <sz val="11"/>
        <rFont val="ＭＳ Ｐゴシック"/>
        <family val="3"/>
        <charset val="128"/>
      </rPr>
      <t xml:space="preserve"> Break Galaxies at z ∼ 5: Luminosity Function</t>
    </r>
    <phoneticPr fontId="5"/>
  </si>
  <si>
    <t>Iye, M.</t>
    <phoneticPr fontId="5"/>
  </si>
  <si>
    <t>2003ApJ, 590, 770</t>
    <phoneticPr fontId="5"/>
  </si>
  <si>
    <t>2002PASJ, 54, 963</t>
    <phoneticPr fontId="5"/>
  </si>
  <si>
    <t>Near-Infrared Coronagraphy of the GG Tau A Binary System</t>
    <phoneticPr fontId="5"/>
  </si>
  <si>
    <t>Iwamoto, K.</t>
    <phoneticPr fontId="5"/>
  </si>
  <si>
    <t>Star Formation in the Extreme Outer Galaxy: Digel Cloud 2 Clusters</t>
    <phoneticPr fontId="5"/>
  </si>
  <si>
    <t>Multiple Outflows and Protostars in Barnard 1. II. Deep Optical and Near-Infrared Images</t>
  </si>
  <si>
    <t>Wang, Wei-Hao</t>
    <phoneticPr fontId="5"/>
  </si>
  <si>
    <t>Wang W.-H., Barger A., Cowie L.</t>
    <phoneticPr fontId="5"/>
  </si>
  <si>
    <t>2009ApJ...690..319W</t>
  </si>
  <si>
    <t>319-329</t>
    <phoneticPr fontId="5"/>
  </si>
  <si>
    <t>Ultradeep Near-Infrared Observations of Goods 850-5</t>
  </si>
  <si>
    <t>Williams, Rik J.</t>
    <phoneticPr fontId="5"/>
  </si>
  <si>
    <t>Williams Rik J., Quadri Ryan F., Franx Marijn, van Dokkum Pieter, Labbé Ivo</t>
  </si>
  <si>
    <t>2009ApJ...691.1879W</t>
  </si>
  <si>
    <t>1879-1895</t>
    <phoneticPr fontId="5"/>
  </si>
  <si>
    <r>
      <t xml:space="preserve">応募総数
</t>
    </r>
    <r>
      <rPr>
        <b/>
        <sz val="9"/>
        <rFont val="ＭＳ Ｐゴシック"/>
        <family val="3"/>
        <charset val="128"/>
      </rPr>
      <t>(外国人を含む応募数）</t>
    </r>
    <rPh sb="0" eb="2">
      <t>オウボ</t>
    </rPh>
    <rPh sb="2" eb="4">
      <t>ソウスウ</t>
    </rPh>
    <rPh sb="6" eb="8">
      <t>ガイコク</t>
    </rPh>
    <rPh sb="8" eb="9">
      <t>ジン</t>
    </rPh>
    <rPh sb="10" eb="11">
      <t>フク</t>
    </rPh>
    <rPh sb="12" eb="14">
      <t>オウボ</t>
    </rPh>
    <rPh sb="14" eb="15">
      <t>スウ</t>
    </rPh>
    <phoneticPr fontId="5"/>
  </si>
  <si>
    <r>
      <t xml:space="preserve">採択数
</t>
    </r>
    <r>
      <rPr>
        <b/>
        <sz val="9"/>
        <rFont val="ＭＳ Ｐゴシック"/>
        <family val="3"/>
        <charset val="128"/>
      </rPr>
      <t>(外国人を含む採択数）</t>
    </r>
    <rPh sb="0" eb="2">
      <t>サイタク</t>
    </rPh>
    <rPh sb="2" eb="3">
      <t>スウ</t>
    </rPh>
    <rPh sb="5" eb="7">
      <t>ガイコク</t>
    </rPh>
    <rPh sb="7" eb="8">
      <t>ジン</t>
    </rPh>
    <rPh sb="9" eb="10">
      <t>フク</t>
    </rPh>
    <rPh sb="11" eb="13">
      <t>サイタク</t>
    </rPh>
    <rPh sb="13" eb="14">
      <t>スウ</t>
    </rPh>
    <phoneticPr fontId="5"/>
  </si>
  <si>
    <t>Others</t>
    <phoneticPr fontId="5"/>
  </si>
  <si>
    <t>Y2000</t>
    <phoneticPr fontId="5"/>
  </si>
  <si>
    <t>所属機関名</t>
    <rPh sb="0" eb="2">
      <t>ショゾク</t>
    </rPh>
    <rPh sb="2" eb="4">
      <t>キカン</t>
    </rPh>
    <rPh sb="4" eb="5">
      <t>メイ</t>
    </rPh>
    <phoneticPr fontId="9"/>
  </si>
  <si>
    <t>所属機関種/国名</t>
    <rPh sb="0" eb="2">
      <t>ショゾク</t>
    </rPh>
    <rPh sb="2" eb="4">
      <t>キカン</t>
    </rPh>
    <rPh sb="4" eb="5">
      <t>シュ</t>
    </rPh>
    <rPh sb="6" eb="8">
      <t>コクメイ</t>
    </rPh>
    <phoneticPr fontId="9"/>
  </si>
  <si>
    <t>NASDA*</t>
  </si>
  <si>
    <t>科学技術振興事業団</t>
    <rPh sb="0" eb="2">
      <t>カガク</t>
    </rPh>
    <rPh sb="2" eb="4">
      <t>ギジュツ</t>
    </rPh>
    <rPh sb="4" eb="6">
      <t>シンコウ</t>
    </rPh>
    <rPh sb="6" eb="9">
      <t>ジギョウダン</t>
    </rPh>
    <phoneticPr fontId="9"/>
  </si>
  <si>
    <t>その他国内機関</t>
    <rPh sb="2" eb="3">
      <t>タ</t>
    </rPh>
    <rPh sb="3" eb="5">
      <t>コクナイ</t>
    </rPh>
    <rPh sb="5" eb="7">
      <t>キカン</t>
    </rPh>
    <phoneticPr fontId="9"/>
  </si>
  <si>
    <t>The Lifetime of Protoplanetary Disks in a Low-metallicity Environment</t>
    <phoneticPr fontId="5"/>
  </si>
  <si>
    <t>The deep optical imaging of the Extended Groth Strip</t>
    <phoneticPr fontId="5"/>
  </si>
  <si>
    <r>
      <t xml:space="preserve">Ouchi M., Shimasaku K., </t>
    </r>
    <r>
      <rPr>
        <b/>
        <sz val="11"/>
        <rFont val="ＭＳ Ｐゴシック"/>
        <family val="3"/>
        <charset val="128"/>
      </rPr>
      <t>Akiyama M., Sekiguchi K., Furusawa H</t>
    </r>
    <r>
      <rPr>
        <sz val="11"/>
        <rFont val="ＭＳ Ｐゴシック"/>
        <family val="3"/>
        <charset val="128"/>
      </rPr>
      <t xml:space="preserve">., Okamura S., </t>
    </r>
    <r>
      <rPr>
        <b/>
        <sz val="11"/>
        <rFont val="ＭＳ Ｐゴシック"/>
        <family val="3"/>
        <charset val="128"/>
      </rPr>
      <t>Kashikawa N., Iye M., Kodama T.</t>
    </r>
    <r>
      <rPr>
        <sz val="11"/>
        <rFont val="ＭＳ Ｐゴシック"/>
        <family val="3"/>
        <charset val="128"/>
      </rPr>
      <t xml:space="preserve">, Saito T., </t>
    </r>
    <r>
      <rPr>
        <b/>
        <sz val="11"/>
        <rFont val="ＭＳ Ｐゴシック"/>
        <family val="3"/>
        <charset val="128"/>
      </rPr>
      <t>Sasaki T.</t>
    </r>
    <r>
      <rPr>
        <sz val="11"/>
        <rFont val="ＭＳ Ｐゴシック"/>
        <family val="3"/>
        <charset val="128"/>
      </rPr>
      <t xml:space="preserve">, Simpson C., </t>
    </r>
    <r>
      <rPr>
        <b/>
        <sz val="11"/>
        <rFont val="ＭＳ Ｐゴシック"/>
        <family val="3"/>
        <charset val="128"/>
      </rPr>
      <t>Takata T., Yamada T., Yamanoi H.</t>
    </r>
    <r>
      <rPr>
        <sz val="11"/>
        <rFont val="ＭＳ Ｐゴシック"/>
        <family val="3"/>
        <charset val="128"/>
      </rPr>
      <t xml:space="preserve">, Yoshida Makiko, </t>
    </r>
    <r>
      <rPr>
        <b/>
        <sz val="11"/>
        <rFont val="ＭＳ Ｐゴシック"/>
        <family val="3"/>
        <charset val="128"/>
      </rPr>
      <t xml:space="preserve">Yoshida M. </t>
    </r>
    <phoneticPr fontId="5"/>
  </si>
  <si>
    <t>オーストラリア国立大</t>
    <rPh sb="7" eb="10">
      <t>コクリツダイ</t>
    </rPh>
    <phoneticPr fontId="5"/>
  </si>
  <si>
    <r>
      <t>Pyo T-S., Kobayashi N., Hayashi M., Terada H., Goto M., Takami H., Takato N., Gaessler W., Usuda T., Yamashita T.</t>
    </r>
    <r>
      <rPr>
        <sz val="11"/>
        <rFont val="ＭＳ Ｐゴシック"/>
        <family val="3"/>
        <charset val="128"/>
      </rPr>
      <t xml:space="preserve">, Tokunaga A.T., </t>
    </r>
    <r>
      <rPr>
        <b/>
        <sz val="11"/>
        <rFont val="ＭＳ Ｐゴシック"/>
        <family val="3"/>
        <charset val="128"/>
      </rPr>
      <t>Hayano Y., Kamata Y., Iye M.</t>
    </r>
    <r>
      <rPr>
        <sz val="11"/>
        <rFont val="ＭＳ Ｐゴシック"/>
        <family val="3"/>
        <charset val="128"/>
      </rPr>
      <t>, Minowa Y.</t>
    </r>
    <phoneticPr fontId="5"/>
  </si>
  <si>
    <r>
      <t>3</t>
    </r>
    <r>
      <rPr>
        <sz val="11"/>
        <rFont val="ＭＳ Ｐゴシック"/>
        <family val="3"/>
        <charset val="128"/>
      </rPr>
      <t>40-347</t>
    </r>
    <phoneticPr fontId="5"/>
  </si>
  <si>
    <r>
      <t xml:space="preserve">Sadakane K., Ohkubo M., </t>
    </r>
    <r>
      <rPr>
        <b/>
        <sz val="11"/>
        <rFont val="ＭＳ Ｐゴシック"/>
        <family val="3"/>
        <charset val="128"/>
      </rPr>
      <t>Honda S.</t>
    </r>
    <phoneticPr fontId="5"/>
  </si>
  <si>
    <r>
      <t>1</t>
    </r>
    <r>
      <rPr>
        <sz val="11"/>
        <rFont val="ＭＳ Ｐゴシック"/>
        <family val="3"/>
        <charset val="128"/>
      </rPr>
      <t>005-1014</t>
    </r>
    <phoneticPr fontId="5"/>
  </si>
  <si>
    <t>The HI content of star-forming galaxies at z = 0.24</t>
  </si>
  <si>
    <t>2007ApJ...659L.133L</t>
  </si>
  <si>
    <t>Spectra and Hubble Space Telescope Light Curves of Six Type Ia Supernovae at 0.511 &lt; z &lt; 1.12 and the Union2 Compilation</t>
    <phoneticPr fontId="5"/>
  </si>
  <si>
    <t>A SCUBA Galaxy in the Protocluster around 53W002 at z=2.4</t>
  </si>
  <si>
    <t>2007MNRAS.377.1717K</t>
  </si>
  <si>
    <r>
      <t>Aoki W.</t>
    </r>
    <r>
      <rPr>
        <sz val="11"/>
        <color indexed="8"/>
        <rFont val="ＭＳ Ｐゴシック"/>
        <family val="3"/>
        <charset val="128"/>
      </rPr>
      <t>, Beers T.C., Christlieb N., Norris J.E., Ryan S.G., Tsangarides S.</t>
    </r>
    <phoneticPr fontId="5"/>
  </si>
  <si>
    <r>
      <t>Aoki W., Honda S.,</t>
    </r>
    <r>
      <rPr>
        <sz val="11"/>
        <color indexed="8"/>
        <rFont val="ＭＳ Ｐゴシック"/>
        <family val="3"/>
        <charset val="128"/>
      </rPr>
      <t xml:space="preserve"> Beers T.C., Takada-Hidai M., Iwamoto N., Tominaga N., Umeda H., Nomoto K., Norris J.E., Ryan S.G. </t>
    </r>
    <phoneticPr fontId="5"/>
  </si>
  <si>
    <t>2009Icar..200..154F</t>
  </si>
  <si>
    <t>Icarus</t>
    <phoneticPr fontId="5"/>
  </si>
  <si>
    <t>154-175</t>
    <phoneticPr fontId="5"/>
  </si>
  <si>
    <t>Fraser, Wesley C.</t>
    <phoneticPr fontId="5"/>
  </si>
  <si>
    <t>Fraser W.C., Kavelaars J.J.</t>
    <phoneticPr fontId="5"/>
  </si>
  <si>
    <t>累計</t>
    <rPh sb="0" eb="2">
      <t>ルイケイ</t>
    </rPh>
    <phoneticPr fontId="5"/>
  </si>
  <si>
    <t>Snellen I. A. G., Albrecht S., de Mooij E. J. W., Le Poole R. S.</t>
  </si>
  <si>
    <t>2008A&amp;A...487..357S</t>
  </si>
  <si>
    <t>357-362</t>
    <phoneticPr fontId="5"/>
  </si>
  <si>
    <t>Mapping Extremely Low Metallicity Galaxies to Redshift One</t>
  </si>
  <si>
    <t>1025-1040</t>
    <phoneticPr fontId="5"/>
  </si>
  <si>
    <t>1005-1014</t>
    <phoneticPr fontId="5"/>
  </si>
  <si>
    <t>採択</t>
    <rPh sb="0" eb="2">
      <t>サイタク</t>
    </rPh>
    <phoneticPr fontId="5"/>
  </si>
  <si>
    <t>semester</t>
    <phoneticPr fontId="5"/>
  </si>
  <si>
    <t>S-Cam</t>
    <phoneticPr fontId="5"/>
  </si>
  <si>
    <t>FOCAS</t>
    <phoneticPr fontId="5"/>
  </si>
  <si>
    <t>S06A採択</t>
    <rPh sb="4" eb="6">
      <t>サイタク</t>
    </rPh>
    <phoneticPr fontId="5"/>
  </si>
  <si>
    <t>Mapping the Realm of Hot Jupiters</t>
  </si>
  <si>
    <r>
      <t>S06A-</t>
    </r>
    <r>
      <rPr>
        <sz val="11"/>
        <rFont val="ＭＳ Ｐゴシック"/>
        <family val="3"/>
        <charset val="128"/>
      </rPr>
      <t>081</t>
    </r>
    <phoneticPr fontId="5"/>
  </si>
  <si>
    <t>HDS</t>
    <phoneticPr fontId="5"/>
  </si>
  <si>
    <t>IRCS</t>
    <phoneticPr fontId="5"/>
  </si>
  <si>
    <t>OHS,CISCO</t>
    <phoneticPr fontId="5"/>
  </si>
  <si>
    <t>S05B採択</t>
    <rPh sb="4" eb="6">
      <t>サイタク</t>
    </rPh>
    <phoneticPr fontId="5"/>
  </si>
  <si>
    <t>S05B-013</t>
    <phoneticPr fontId="5"/>
  </si>
  <si>
    <t>2006ApJ...648...54S</t>
  </si>
  <si>
    <t>Systematic Survey of Extended Lyalpha Sources over z ~ 3-5</t>
  </si>
  <si>
    <t>2006MNRAS.371..769G</t>
  </si>
  <si>
    <t>2006ApJ...648....7K</t>
  </si>
  <si>
    <t>Goto, Miwa</t>
    <phoneticPr fontId="5"/>
  </si>
  <si>
    <t>Goto, Tomotsugu</t>
    <phoneticPr fontId="5"/>
  </si>
  <si>
    <t xml:space="preserve">Maihara, T.  </t>
  </si>
  <si>
    <r>
      <t>Intensive枠を最大10夜（1セメスタあたり）に拡大。normal</t>
    </r>
    <r>
      <rPr>
        <sz val="11"/>
        <rFont val="ＭＳ Ｐゴシック"/>
        <family val="3"/>
        <charset val="128"/>
      </rPr>
      <t>の夜数制限を3夜から5夜に拡大。</t>
    </r>
    <rPh sb="9" eb="10">
      <t>ワク</t>
    </rPh>
    <rPh sb="11" eb="13">
      <t>サイダイ</t>
    </rPh>
    <rPh sb="15" eb="16">
      <t>ヨル</t>
    </rPh>
    <rPh sb="27" eb="29">
      <t>カクダイ</t>
    </rPh>
    <phoneticPr fontId="5"/>
  </si>
  <si>
    <t>共同利用方針</t>
    <rPh sb="0" eb="2">
      <t>キョウドウ</t>
    </rPh>
    <rPh sb="2" eb="4">
      <t>リヨウ</t>
    </rPh>
    <rPh sb="4" eb="6">
      <t>ホウシン</t>
    </rPh>
    <phoneticPr fontId="5"/>
  </si>
  <si>
    <t>公募実績</t>
    <rPh sb="0" eb="2">
      <t>コウボ</t>
    </rPh>
    <rPh sb="2" eb="4">
      <t>ジッセキ</t>
    </rPh>
    <phoneticPr fontId="5"/>
  </si>
  <si>
    <r>
      <t xml:space="preserve">Umeda K., </t>
    </r>
    <r>
      <rPr>
        <b/>
        <sz val="11"/>
        <rFont val="ＭＳ Ｐゴシック"/>
        <family val="3"/>
        <charset val="128"/>
      </rPr>
      <t>Yagi M.</t>
    </r>
    <r>
      <rPr>
        <sz val="11"/>
        <rFont val="ＭＳ Ｐゴシック"/>
        <family val="3"/>
        <charset val="128"/>
      </rPr>
      <t xml:space="preserve">, Yamada S., </t>
    </r>
    <r>
      <rPr>
        <sz val="11"/>
        <rFont val="ＭＳ Ｐゴシック"/>
        <family val="3"/>
        <charset val="128"/>
      </rPr>
      <t>Taniguchi Y., Shioya Y., Murayama T., Nagao T.</t>
    </r>
    <r>
      <rPr>
        <sz val="11"/>
        <rFont val="ＭＳ Ｐゴシック"/>
        <family val="3"/>
        <charset val="128"/>
      </rPr>
      <t>,</t>
    </r>
    <r>
      <rPr>
        <sz val="11"/>
        <rFont val="ＭＳ Ｐゴシック"/>
        <family val="3"/>
        <charset val="128"/>
      </rPr>
      <t xml:space="preserve"> Ajiki M., Fujita S., </t>
    </r>
    <r>
      <rPr>
        <b/>
        <sz val="11"/>
        <rFont val="ＭＳ Ｐゴシック"/>
        <family val="3"/>
        <charset val="128"/>
      </rPr>
      <t>Komiyama Y.</t>
    </r>
    <r>
      <rPr>
        <sz val="11"/>
        <rFont val="ＭＳ Ｐゴシック"/>
        <family val="3"/>
        <charset val="128"/>
      </rPr>
      <t xml:space="preserve">, </t>
    </r>
    <r>
      <rPr>
        <sz val="11"/>
        <rFont val="ＭＳ Ｐゴシック"/>
        <family val="3"/>
        <charset val="128"/>
      </rPr>
      <t>Okamura S., Shimasaku K.</t>
    </r>
    <phoneticPr fontId="5"/>
  </si>
  <si>
    <r>
      <t>04</t>
    </r>
    <r>
      <rPr>
        <sz val="11"/>
        <rFont val="ＭＳ Ｐゴシック"/>
        <family val="3"/>
        <charset val="128"/>
      </rPr>
      <t>/</t>
    </r>
    <r>
      <rPr>
        <sz val="11"/>
        <rFont val="ＭＳ Ｐゴシック"/>
        <family val="3"/>
        <charset val="128"/>
      </rPr>
      <t>2002</t>
    </r>
    <phoneticPr fontId="5"/>
  </si>
  <si>
    <r>
      <t>9</t>
    </r>
    <r>
      <rPr>
        <sz val="11"/>
        <rFont val="ＭＳ Ｐゴシック"/>
        <family val="3"/>
        <charset val="128"/>
      </rPr>
      <t>63-967</t>
    </r>
    <phoneticPr fontId="5"/>
  </si>
  <si>
    <t>Iwamoto K.</t>
    <phoneticPr fontId="5"/>
  </si>
  <si>
    <r>
      <t>L</t>
    </r>
    <r>
      <rPr>
        <sz val="11"/>
        <rFont val="ＭＳ Ｐゴシック"/>
        <family val="3"/>
        <charset val="128"/>
      </rPr>
      <t>63-L67</t>
    </r>
    <phoneticPr fontId="5"/>
  </si>
  <si>
    <r>
      <t>6</t>
    </r>
    <r>
      <rPr>
        <sz val="11"/>
        <rFont val="ＭＳ Ｐゴシック"/>
        <family val="3"/>
        <charset val="128"/>
      </rPr>
      <t>3-77</t>
    </r>
    <phoneticPr fontId="5"/>
  </si>
  <si>
    <r>
      <t>01</t>
    </r>
    <r>
      <rPr>
        <sz val="11"/>
        <rFont val="ＭＳ Ｐゴシック"/>
        <family val="3"/>
        <charset val="128"/>
      </rPr>
      <t>/</t>
    </r>
    <r>
      <rPr>
        <sz val="11"/>
        <rFont val="ＭＳ Ｐゴシック"/>
        <family val="3"/>
        <charset val="128"/>
      </rPr>
      <t>2002</t>
    </r>
    <phoneticPr fontId="5"/>
  </si>
  <si>
    <t>ミズーリ大</t>
    <rPh sb="4" eb="5">
      <t>ダイ</t>
    </rPh>
    <phoneticPr fontId="4"/>
  </si>
  <si>
    <t>メリーランド大</t>
    <rPh sb="6" eb="7">
      <t>ダイ</t>
    </rPh>
    <phoneticPr fontId="4"/>
  </si>
  <si>
    <t>リック天文台</t>
    <rPh sb="3" eb="6">
      <t>テンモンダイ</t>
    </rPh>
    <phoneticPr fontId="4"/>
  </si>
  <si>
    <t>テルアビブ大</t>
    <rPh sb="5" eb="6">
      <t>ダイ</t>
    </rPh>
    <phoneticPr fontId="4"/>
  </si>
  <si>
    <t>イスラエル</t>
  </si>
  <si>
    <t>ヘブライ大</t>
    <rPh sb="4" eb="5">
      <t>ダイ</t>
    </rPh>
    <phoneticPr fontId="4"/>
  </si>
  <si>
    <t>Discovery of a Very Bright, Strongly Lensed z = 2 Galaxy in the SDSS DR5</t>
  </si>
  <si>
    <t>Ulmer, M.P.</t>
    <phoneticPr fontId="5"/>
  </si>
  <si>
    <t>井原　隆</t>
    <rPh sb="0" eb="2">
      <t>イハラ</t>
    </rPh>
    <rPh sb="3" eb="4">
      <t>タカシ</t>
    </rPh>
    <phoneticPr fontId="5"/>
  </si>
  <si>
    <t>岡本桜子</t>
    <rPh sb="0" eb="2">
      <t>オカモト</t>
    </rPh>
    <rPh sb="2" eb="4">
      <t>サクラコ</t>
    </rPh>
    <phoneticPr fontId="5"/>
  </si>
  <si>
    <t>林　将央</t>
    <rPh sb="0" eb="1">
      <t>ハヤシ</t>
    </rPh>
    <rPh sb="2" eb="3">
      <t>ショウ</t>
    </rPh>
    <rPh sb="3" eb="4">
      <t>ヒサシ</t>
    </rPh>
    <phoneticPr fontId="5"/>
  </si>
  <si>
    <t>久保田香織</t>
    <rPh sb="0" eb="3">
      <t>クボタ</t>
    </rPh>
    <rPh sb="3" eb="5">
      <t>カオリ</t>
    </rPh>
    <phoneticPr fontId="5"/>
  </si>
  <si>
    <r>
      <t xml:space="preserve">Takeda Y., Parthasarathy M., </t>
    </r>
    <r>
      <rPr>
        <b/>
        <sz val="11"/>
        <rFont val="ＭＳ Ｐゴシック"/>
        <family val="3"/>
        <charset val="128"/>
      </rPr>
      <t>Aoki W.</t>
    </r>
    <r>
      <rPr>
        <sz val="11"/>
        <rFont val="ＭＳ Ｐゴシック"/>
        <family val="3"/>
        <charset val="128"/>
      </rPr>
      <t xml:space="preserve">, Ita Yoshifusa, Nakada Yoshikazu, </t>
    </r>
    <r>
      <rPr>
        <b/>
        <sz val="11"/>
        <rFont val="ＭＳ Ｐゴシック"/>
        <family val="3"/>
        <charset val="128"/>
      </rPr>
      <t>Izumiura H., Noguchi K.</t>
    </r>
    <r>
      <rPr>
        <sz val="11"/>
        <rFont val="ＭＳ Ｐゴシック"/>
        <family val="3"/>
        <charset val="128"/>
      </rPr>
      <t xml:space="preserve">, Takada-Hidai M., </t>
    </r>
    <r>
      <rPr>
        <b/>
        <sz val="11"/>
        <rFont val="ＭＳ Ｐゴシック"/>
        <family val="3"/>
        <charset val="128"/>
      </rPr>
      <t>Sato B., Tajitsu A., Honda S., Kawanomoto S., Ando H., Karoji H.</t>
    </r>
    <phoneticPr fontId="5"/>
  </si>
  <si>
    <t>Hu E.M., Cowie L.L., McMahon R.G., Capak P., Iwamuro F., Kneib J.-P., Maihara T., Motohara K.</t>
    <phoneticPr fontId="5"/>
  </si>
  <si>
    <t>南アフリカ共和国</t>
    <rPh sb="0" eb="1">
      <t>ミナミ</t>
    </rPh>
    <rPh sb="5" eb="7">
      <t>キョウワ</t>
    </rPh>
    <rPh sb="7" eb="8">
      <t>コク</t>
    </rPh>
    <phoneticPr fontId="5"/>
  </si>
  <si>
    <t>ヨッフェ研究所</t>
    <rPh sb="4" eb="7">
      <t>ケンキュウジョ</t>
    </rPh>
    <phoneticPr fontId="5"/>
  </si>
  <si>
    <t xml:space="preserve">Itoh, Y.  </t>
    <phoneticPr fontId="5"/>
  </si>
  <si>
    <t>CIAO試験</t>
    <phoneticPr fontId="5"/>
  </si>
  <si>
    <t>(S03B公募時点までISASは国立機関)</t>
    <rPh sb="5" eb="7">
      <t>コウボ</t>
    </rPh>
    <rPh sb="7" eb="9">
      <t>ジテン</t>
    </rPh>
    <rPh sb="16" eb="18">
      <t>コクリツ</t>
    </rPh>
    <rPh sb="18" eb="20">
      <t>キカン</t>
    </rPh>
    <phoneticPr fontId="5"/>
  </si>
  <si>
    <t>星形成と星間物質</t>
    <rPh sb="0" eb="1">
      <t>ホシ</t>
    </rPh>
    <rPh sb="1" eb="3">
      <t>ケイセイ</t>
    </rPh>
    <rPh sb="4" eb="5">
      <t>ホシ</t>
    </rPh>
    <rPh sb="5" eb="6">
      <t>アイダ</t>
    </rPh>
    <rPh sb="6" eb="8">
      <t>ブッシツ</t>
    </rPh>
    <phoneticPr fontId="5"/>
  </si>
  <si>
    <t>国際協力</t>
    <rPh sb="0" eb="2">
      <t>コクサイ</t>
    </rPh>
    <rPh sb="2" eb="4">
      <t>キョウリョク</t>
    </rPh>
    <phoneticPr fontId="5"/>
  </si>
  <si>
    <t>見出し</t>
    <rPh sb="0" eb="2">
      <t>ミダ</t>
    </rPh>
    <phoneticPr fontId="5"/>
  </si>
  <si>
    <t xml:space="preserve">Intensive採択課題一覧 </t>
    <rPh sb="9" eb="11">
      <t>サイタク</t>
    </rPh>
    <rPh sb="11" eb="13">
      <t>カダイ</t>
    </rPh>
    <rPh sb="13" eb="15">
      <t>イチラン</t>
    </rPh>
    <phoneticPr fontId="5"/>
  </si>
  <si>
    <t>Intensive Program 応募・採択件数</t>
    <rPh sb="18" eb="20">
      <t>オウボ</t>
    </rPh>
    <rPh sb="21" eb="23">
      <t>サイタク</t>
    </rPh>
    <rPh sb="23" eb="25">
      <t>ケンスウ</t>
    </rPh>
    <phoneticPr fontId="5"/>
  </si>
  <si>
    <t>応募・採択研究者(国内・海外）数</t>
    <rPh sb="0" eb="2">
      <t>オウボ</t>
    </rPh>
    <rPh sb="3" eb="5">
      <t>サイタク</t>
    </rPh>
    <rPh sb="5" eb="8">
      <t>ケンキュウシャ</t>
    </rPh>
    <rPh sb="9" eb="11">
      <t>コクナイ</t>
    </rPh>
    <rPh sb="12" eb="14">
      <t>カイガイ</t>
    </rPh>
    <rPh sb="15" eb="16">
      <t>スウ</t>
    </rPh>
    <phoneticPr fontId="5"/>
  </si>
  <si>
    <t>応募者に占める
院生割合</t>
    <rPh sb="0" eb="2">
      <t>オウボ</t>
    </rPh>
    <rPh sb="2" eb="3">
      <t>モノ</t>
    </rPh>
    <rPh sb="4" eb="5">
      <t>シ</t>
    </rPh>
    <rPh sb="8" eb="10">
      <t>インセイ</t>
    </rPh>
    <rPh sb="10" eb="12">
      <t>ワリアイ</t>
    </rPh>
    <phoneticPr fontId="5"/>
  </si>
  <si>
    <t>採択者に占める
院生割合</t>
    <rPh sb="0" eb="2">
      <t>サイタク</t>
    </rPh>
    <rPh sb="2" eb="3">
      <t>シャ</t>
    </rPh>
    <rPh sb="4" eb="5">
      <t>シ</t>
    </rPh>
    <rPh sb="8" eb="10">
      <t>インセイ</t>
    </rPh>
    <rPh sb="10" eb="12">
      <t>ワリアイ</t>
    </rPh>
    <phoneticPr fontId="5"/>
  </si>
  <si>
    <t>院生PIのみの採択率</t>
    <rPh sb="0" eb="2">
      <t>インセイ</t>
    </rPh>
    <rPh sb="7" eb="9">
      <t>サイタク</t>
    </rPh>
    <rPh sb="9" eb="10">
      <t>リツ</t>
    </rPh>
    <phoneticPr fontId="5"/>
  </si>
  <si>
    <t>全体の採択率</t>
    <rPh sb="0" eb="2">
      <t>ゼンタイ</t>
    </rPh>
    <rPh sb="3" eb="5">
      <t>サイタク</t>
    </rPh>
    <rPh sb="5" eb="6">
      <t>リツ</t>
    </rPh>
    <phoneticPr fontId="5"/>
  </si>
  <si>
    <t>応募夜数に占める
院生割合</t>
    <rPh sb="0" eb="2">
      <t>オウボ</t>
    </rPh>
    <rPh sb="2" eb="3">
      <t>ヨル</t>
    </rPh>
    <rPh sb="3" eb="4">
      <t>カズ</t>
    </rPh>
    <rPh sb="5" eb="6">
      <t>シ</t>
    </rPh>
    <rPh sb="9" eb="11">
      <t>インセイ</t>
    </rPh>
    <rPh sb="11" eb="13">
      <t>ワリアイ</t>
    </rPh>
    <phoneticPr fontId="5"/>
  </si>
  <si>
    <t>採択夜数に占める
院生割合</t>
    <rPh sb="0" eb="2">
      <t>サイタク</t>
    </rPh>
    <rPh sb="2" eb="3">
      <t>ヨル</t>
    </rPh>
    <rPh sb="3" eb="4">
      <t>カズ</t>
    </rPh>
    <rPh sb="5" eb="6">
      <t>シ</t>
    </rPh>
    <rPh sb="9" eb="11">
      <t>インセイ</t>
    </rPh>
    <rPh sb="11" eb="13">
      <t>ワリアイ</t>
    </rPh>
    <phoneticPr fontId="5"/>
  </si>
  <si>
    <t>全体の採択率（夜数）</t>
    <rPh sb="0" eb="2">
      <t>ゼンタイ</t>
    </rPh>
    <rPh sb="3" eb="5">
      <t>サイタク</t>
    </rPh>
    <rPh sb="5" eb="6">
      <t>リツ</t>
    </rPh>
    <rPh sb="7" eb="8">
      <t>ヨル</t>
    </rPh>
    <rPh sb="8" eb="9">
      <t>カズ</t>
    </rPh>
    <phoneticPr fontId="5"/>
  </si>
  <si>
    <t>所属機関種別観測者数・採択研究者数</t>
    <rPh sb="0" eb="2">
      <t>ショゾク</t>
    </rPh>
    <rPh sb="2" eb="4">
      <t>キカン</t>
    </rPh>
    <rPh sb="4" eb="6">
      <t>シュベツ</t>
    </rPh>
    <rPh sb="6" eb="9">
      <t>カンソクシャ</t>
    </rPh>
    <rPh sb="9" eb="10">
      <t>スウ</t>
    </rPh>
    <rPh sb="11" eb="13">
      <t>サイタク</t>
    </rPh>
    <rPh sb="13" eb="16">
      <t>ケンキュウシャ</t>
    </rPh>
    <rPh sb="16" eb="17">
      <t>スウ</t>
    </rPh>
    <phoneticPr fontId="5"/>
  </si>
  <si>
    <t>Age-Determination Method of Pre-Main Sequence Stars with High-Resolution I-Band Spectroscopy</t>
    <phoneticPr fontId="5"/>
  </si>
  <si>
    <t>松本剛</t>
    <phoneticPr fontId="5"/>
  </si>
  <si>
    <t>クエーサーBR1202-0725周辺領域での[OII]3727輝線天体探査</t>
  </si>
  <si>
    <t>田口智之</t>
  </si>
  <si>
    <t>すばる望遠鏡と CISCO によるプレセペ散開星団中の褐色矮星の探索</t>
  </si>
  <si>
    <t>原島隆</t>
  </si>
  <si>
    <t>すばる望遠鏡によるスターバースト銀河M82の近赤外分光観測</t>
  </si>
  <si>
    <t>島尚徳</t>
    <phoneticPr fontId="5"/>
  </si>
  <si>
    <t>角谷涼子</t>
    <phoneticPr fontId="5"/>
  </si>
  <si>
    <t>佐々木俊二</t>
    <phoneticPr fontId="5"/>
  </si>
  <si>
    <t>すばるCISCO/OHSによるhigh z輝線天体BTM98 cK39の近赤外観測</t>
  </si>
  <si>
    <t>安東正隆</t>
  </si>
  <si>
    <t>赤方偏移５付近に存在するライマンブレイク銀河の諸性質</t>
  </si>
  <si>
    <t>今井聡子</t>
  </si>
  <si>
    <t>すばるディープ・フィールドのカタログ作成と銀河の研究</t>
  </si>
  <si>
    <t>松林和也</t>
  </si>
  <si>
    <t>京都三次元分光器第2号機とすばる望遠鏡188素子補償光学系の接続のための光学系設計、及び近傍星形成銀河NGC253の銀河風の研究</t>
    <phoneticPr fontId="5"/>
  </si>
  <si>
    <t>Yuma Suraphong</t>
  </si>
  <si>
    <t>Stellar Populations of Lyman Alpha Emitters at z=4.8</t>
  </si>
  <si>
    <t>矢部清人</t>
  </si>
  <si>
    <t>The Stellar Populations of Lyman Break Galaxies at z~5</t>
  </si>
  <si>
    <r>
      <t>可視データはすばるデータを用いた</t>
    </r>
    <r>
      <rPr>
        <sz val="10"/>
        <rFont val="Arial Unicode MS"/>
        <family val="3"/>
      </rPr>
      <t>Iwata et al. 2007</t>
    </r>
    <r>
      <rPr>
        <sz val="10"/>
        <rFont val="ＭＳ Ｐゴシック"/>
        <family val="3"/>
        <charset val="128"/>
      </rPr>
      <t>を利用（但し、非公開）。これに</t>
    </r>
    <r>
      <rPr>
        <sz val="10"/>
        <rFont val="Arial Unicode MS"/>
        <family val="3"/>
      </rPr>
      <t>IRAC</t>
    </r>
    <r>
      <rPr>
        <sz val="10"/>
        <rFont val="ＭＳ Ｐゴシック"/>
        <family val="3"/>
        <charset val="128"/>
      </rPr>
      <t>のデータを足した。足した方がメイン。</t>
    </r>
    <phoneticPr fontId="5"/>
  </si>
  <si>
    <t>梶野裕喜</t>
  </si>
  <si>
    <t>赤方偏移５付近のライマンブレイク銀河の分光観測</t>
  </si>
  <si>
    <t>すばる時間交換枠で、実際にはGEMINIでの観測</t>
  </si>
  <si>
    <t>中島淳</t>
  </si>
  <si>
    <r>
      <t>M87</t>
    </r>
    <r>
      <rPr>
        <sz val="10"/>
        <rFont val="ＭＳ Ｐゴシック"/>
        <family val="3"/>
        <charset val="128"/>
      </rPr>
      <t>中心領域の面分光観測および</t>
    </r>
    <r>
      <rPr>
        <sz val="10"/>
        <rFont val="Arial Unicode MS"/>
        <family val="3"/>
      </rPr>
      <t>TMT</t>
    </r>
    <r>
      <rPr>
        <sz val="10"/>
        <rFont val="ＭＳ Ｐゴシック"/>
        <family val="3"/>
        <charset val="128"/>
      </rPr>
      <t>用ファイバー＋レンズレット型近赤外多天体面分光装置の検討</t>
    </r>
    <phoneticPr fontId="5"/>
  </si>
  <si>
    <t>装置論文　観測データはUH88</t>
    <rPh sb="0" eb="2">
      <t>ソウチ</t>
    </rPh>
    <rPh sb="2" eb="4">
      <t>ロンブン</t>
    </rPh>
    <rPh sb="5" eb="7">
      <t>カンソク</t>
    </rPh>
    <phoneticPr fontId="5"/>
  </si>
  <si>
    <t>尾崎忍夫</t>
  </si>
  <si>
    <t>マイクロレンズアレイ分光器とそれを用いた観測</t>
  </si>
  <si>
    <t>装置論文　Kyoto3D</t>
    <rPh sb="0" eb="2">
      <t>ソウチ</t>
    </rPh>
    <rPh sb="2" eb="4">
      <t>ロンブン</t>
    </rPh>
    <phoneticPr fontId="5"/>
  </si>
  <si>
    <t>服部尭</t>
  </si>
  <si>
    <t>三次元分光器の開発と相互作用セイファート銀河NGC7592の三次元分光観測</t>
  </si>
  <si>
    <t>装置論文</t>
    <rPh sb="0" eb="2">
      <t>ソウチ</t>
    </rPh>
    <rPh sb="2" eb="4">
      <t>ロンブン</t>
    </rPh>
    <phoneticPr fontId="5"/>
  </si>
  <si>
    <t>岩井淳一</t>
  </si>
  <si>
    <t>すばる望遠鏡用観測装置 OHS/CISCO の開発 -データ取得・制御・解析システム-</t>
  </si>
  <si>
    <t>田辺裕久</t>
  </si>
  <si>
    <r>
      <t xml:space="preserve">Honda M., Inoue A. K., Fukagawa M., Oka A., Nakamoto T., </t>
    </r>
    <r>
      <rPr>
        <b/>
        <sz val="11"/>
        <color indexed="8"/>
        <rFont val="ＭＳ Ｐゴシック"/>
        <family val="3"/>
        <charset val="128"/>
      </rPr>
      <t>Ishii M., Terada H., Takato N.</t>
    </r>
    <r>
      <rPr>
        <sz val="11"/>
        <color indexed="8"/>
        <rFont val="ＭＳ Ｐゴシック"/>
        <family val="3"/>
        <charset val="128"/>
      </rPr>
      <t xml:space="preserve">, Kawakita H., Okamoto Y. K., Shibai H., </t>
    </r>
    <r>
      <rPr>
        <b/>
        <sz val="11"/>
        <color indexed="8"/>
        <rFont val="ＭＳ Ｐゴシック"/>
        <family val="3"/>
        <charset val="128"/>
      </rPr>
      <t>Tamura M., Kudo T.</t>
    </r>
    <r>
      <rPr>
        <sz val="11"/>
        <color indexed="8"/>
        <rFont val="ＭＳ Ｐゴシック"/>
        <family val="3"/>
        <charset val="128"/>
      </rPr>
      <t>, Itoh Y.</t>
    </r>
    <phoneticPr fontId="5"/>
  </si>
  <si>
    <t>2009ApJ...690L.110H</t>
  </si>
  <si>
    <t>L110-113</t>
    <phoneticPr fontId="5"/>
  </si>
  <si>
    <t>Detection of Water ICE Grains on the Surface of the Circumstellar Disk Around HD 142527</t>
  </si>
  <si>
    <t>Ilbert, O.</t>
    <phoneticPr fontId="5"/>
  </si>
  <si>
    <t xml:space="preserve">Komiyama, Y.  </t>
    <phoneticPr fontId="5"/>
  </si>
  <si>
    <t>2000PASJ, 52, 93</t>
    <phoneticPr fontId="5"/>
  </si>
  <si>
    <t xml:space="preserve">Motohara, K..  </t>
    <phoneticPr fontId="5"/>
  </si>
  <si>
    <t>2000PASJ, 52, 33</t>
    <phoneticPr fontId="5"/>
  </si>
  <si>
    <r>
      <t xml:space="preserve">Mazzali P., Kawabata K., Maeda K., Foley R., Nomoto K., Deng J., Suzuki T., </t>
    </r>
    <r>
      <rPr>
        <b/>
        <sz val="11"/>
        <color indexed="8"/>
        <rFont val="ＭＳ Ｐゴシック"/>
        <family val="3"/>
        <charset val="128"/>
      </rPr>
      <t>Iye M., Kashikawa N.</t>
    </r>
    <r>
      <rPr>
        <sz val="11"/>
        <color indexed="8"/>
        <rFont val="ＭＳ Ｐゴシック"/>
        <family val="3"/>
        <charset val="128"/>
      </rPr>
      <t>, Ohyama Y., Filippenko A.V., Qiu Y., Wei J.</t>
    </r>
    <phoneticPr fontId="5"/>
  </si>
  <si>
    <t>L133-L136</t>
    <phoneticPr fontId="5"/>
  </si>
  <si>
    <t>Misawa, T.</t>
    <phoneticPr fontId="5"/>
  </si>
  <si>
    <t>A Discovery of Rapid Optical Flares from Low-Luminosity Active Nuclei in Massive Galaxies</t>
  </si>
  <si>
    <t>2000AJ, 120, 2488</t>
    <phoneticPr fontId="5"/>
  </si>
  <si>
    <r>
      <t xml:space="preserve">Arnaboldi M., Freeman K.C., Okamura S., </t>
    </r>
    <r>
      <rPr>
        <b/>
        <sz val="11"/>
        <rFont val="ＭＳ Ｐゴシック"/>
        <family val="3"/>
        <charset val="128"/>
      </rPr>
      <t>Yasuda N.</t>
    </r>
    <r>
      <rPr>
        <sz val="11"/>
        <rFont val="ＭＳ Ｐゴシック"/>
        <family val="3"/>
        <charset val="128"/>
      </rPr>
      <t xml:space="preserve">, Gerhard O., Napolitano, N.R., Pannella M., </t>
    </r>
    <r>
      <rPr>
        <b/>
        <sz val="11"/>
        <rFont val="ＭＳ Ｐゴシック"/>
        <family val="3"/>
        <charset val="128"/>
      </rPr>
      <t>Ando H</t>
    </r>
    <r>
      <rPr>
        <sz val="11"/>
        <rFont val="ＭＳ Ｐゴシック"/>
        <family val="3"/>
        <charset val="128"/>
      </rPr>
      <t xml:space="preserve">., Doi M., </t>
    </r>
    <r>
      <rPr>
        <b/>
        <sz val="11"/>
        <rFont val="ＭＳ Ｐゴシック"/>
        <family val="3"/>
        <charset val="128"/>
      </rPr>
      <t>Furusawa H</t>
    </r>
    <r>
      <rPr>
        <sz val="11"/>
        <rFont val="ＭＳ Ｐゴシック"/>
        <family val="3"/>
        <charset val="128"/>
      </rPr>
      <t xml:space="preserve">., Hamabe M., Kimura M., </t>
    </r>
    <r>
      <rPr>
        <b/>
        <sz val="11"/>
        <rFont val="ＭＳ Ｐゴシック"/>
        <family val="3"/>
        <charset val="128"/>
      </rPr>
      <t>KajinoT., Komiyama Y., Miyazaki S.</t>
    </r>
    <r>
      <rPr>
        <sz val="11"/>
        <rFont val="ＭＳ Ｐゴシック"/>
        <family val="3"/>
        <charset val="128"/>
      </rPr>
      <t xml:space="preserve">, Nakata F., Ouchi M., Sekiguchi M., Shimasaku K., </t>
    </r>
    <r>
      <rPr>
        <b/>
        <sz val="11"/>
        <rFont val="ＭＳ Ｐゴシック"/>
        <family val="3"/>
        <charset val="128"/>
      </rPr>
      <t>Yagi M.</t>
    </r>
    <phoneticPr fontId="5"/>
  </si>
  <si>
    <t>Barger A.J., Cowie L.L., Capak P., Alexander D.M., Bauer F.E., Fernandez E., Brandt W.N., Garmire G.P., Hornschemeier, A.E.</t>
    <phoneticPr fontId="5"/>
  </si>
  <si>
    <t>PASJ</t>
  </si>
  <si>
    <r>
      <t>ApJ</t>
    </r>
    <r>
      <rPr>
        <sz val="11"/>
        <rFont val="ＭＳ Ｐゴシック"/>
        <family val="3"/>
        <charset val="128"/>
      </rPr>
      <t>S</t>
    </r>
    <phoneticPr fontId="5"/>
  </si>
  <si>
    <t>Science</t>
  </si>
  <si>
    <t>2000論文</t>
    <rPh sb="4" eb="6">
      <t>ロンブン</t>
    </rPh>
    <phoneticPr fontId="5"/>
  </si>
  <si>
    <t>2001論文</t>
    <rPh sb="4" eb="6">
      <t>ロンブン</t>
    </rPh>
    <phoneticPr fontId="5"/>
  </si>
  <si>
    <t>2002論文</t>
    <rPh sb="4" eb="6">
      <t>ロンブン</t>
    </rPh>
    <phoneticPr fontId="5"/>
  </si>
  <si>
    <t>2003論文</t>
    <rPh sb="4" eb="6">
      <t>ロンブン</t>
    </rPh>
    <phoneticPr fontId="5"/>
  </si>
  <si>
    <t>2004論文</t>
    <rPh sb="4" eb="6">
      <t>ロンブン</t>
    </rPh>
    <phoneticPr fontId="5"/>
  </si>
  <si>
    <t>2005論文</t>
    <rPh sb="4" eb="6">
      <t>ロンブン</t>
    </rPh>
    <phoneticPr fontId="5"/>
  </si>
  <si>
    <t>Livengood, T.</t>
    <phoneticPr fontId="5"/>
  </si>
  <si>
    <t>E11S90</t>
    <phoneticPr fontId="5"/>
  </si>
  <si>
    <t>Yoshida,M.</t>
    <phoneticPr fontId="5"/>
  </si>
  <si>
    <t>FOCAS GT</t>
    <phoneticPr fontId="5"/>
  </si>
  <si>
    <r>
      <t>Sato B., Fischer D.A., Henry G</t>
    </r>
    <r>
      <rPr>
        <sz val="11"/>
        <rFont val="ＭＳ Ｐゴシック"/>
        <family val="3"/>
        <charset val="128"/>
      </rPr>
      <t>regoy</t>
    </r>
    <r>
      <rPr>
        <sz val="11"/>
        <rFont val="ＭＳ Ｐゴシック"/>
        <family val="3"/>
        <charset val="128"/>
      </rPr>
      <t xml:space="preserve">, </t>
    </r>
    <r>
      <rPr>
        <sz val="11"/>
        <rFont val="ＭＳ Ｐゴシック"/>
        <family val="3"/>
        <charset val="128"/>
      </rPr>
      <t>Laughlin Greg, Butler Paul, Marcy Geoffrey, Vogt Steven, Bodenheimer Peter, Ida S., Toyota E., Wolf Aaron, Valenti Jeff, Boyd Louis, Johnson John A., Wright Jason T., Ammons Mark, Robinson Sarah, Strader Jay, McCarthy Chris, Tah K.L., Minniti Dante</t>
    </r>
    <phoneticPr fontId="5"/>
  </si>
  <si>
    <t xml:space="preserve">Near-Infrared Spectroscopy of the Cool Brown Dwarf, SDSS 1624+00, </t>
  </si>
  <si>
    <t xml:space="preserve">High-Resolution Images of the Ring Nebula Taken with the Subaru telescope, </t>
  </si>
  <si>
    <t>A coronagraphic search for brown dwarfs and planets around nearby stars</t>
  </si>
  <si>
    <t>Brusa M., Zamorani G., Comastri A., Hasinger G., Cappelluti N., Civano F., Finoguenov A., Mainieri V., Salvato M., Vignali C., Elvis M., Fiore F., Gilli R., Impey C. D., Lilly S. J., Mignoli M., Silverman J., Trump J., Urry C. M., Bender R., Capak P., Huchra J. P., Kneib J. P., Koekemoer A., Leauthaud A., Lehmann I., Massey R., Matute I., McCarthy P. J., McCracken H. J., Rhodes J., Scoville N. Z., Taniguchi Y., Thompson D.</t>
  </si>
  <si>
    <r>
      <t xml:space="preserve">Itoh Y., </t>
    </r>
    <r>
      <rPr>
        <b/>
        <sz val="11"/>
        <color indexed="8"/>
        <rFont val="ＭＳ Ｐゴシック"/>
        <family val="3"/>
        <charset val="128"/>
      </rPr>
      <t>Tamura M., Hayashi M.</t>
    </r>
    <r>
      <rPr>
        <sz val="11"/>
        <color indexed="8"/>
        <rFont val="ＭＳ Ｐゴシック"/>
        <family val="3"/>
        <charset val="128"/>
      </rPr>
      <t xml:space="preserve">, Oasa Y., </t>
    </r>
    <r>
      <rPr>
        <b/>
        <sz val="11"/>
        <color indexed="8"/>
        <rFont val="ＭＳ Ｐゴシック"/>
        <family val="3"/>
        <charset val="128"/>
      </rPr>
      <t>Hayashi S.S.</t>
    </r>
    <r>
      <rPr>
        <sz val="11"/>
        <color indexed="8"/>
        <rFont val="ＭＳ Ｐゴシック"/>
        <family val="3"/>
        <charset val="128"/>
      </rPr>
      <t xml:space="preserve">, Fukagawa M., </t>
    </r>
    <r>
      <rPr>
        <b/>
        <sz val="11"/>
        <color indexed="8"/>
        <rFont val="ＭＳ Ｐゴシック"/>
        <family val="3"/>
        <charset val="128"/>
      </rPr>
      <t xml:space="preserve">Kudo T., Mayama S., Ishii M.,  Pyo T.-S., Yamashita T., Morino J. </t>
    </r>
    <phoneticPr fontId="5"/>
  </si>
  <si>
    <r>
      <t xml:space="preserve">Yamamoto N., Kinoshita D., </t>
    </r>
    <r>
      <rPr>
        <b/>
        <sz val="11"/>
        <color indexed="8"/>
        <rFont val="ＭＳ Ｐゴシック"/>
        <family val="3"/>
        <charset val="128"/>
      </rPr>
      <t>Fuse T., Watanabe J.</t>
    </r>
    <r>
      <rPr>
        <sz val="11"/>
        <color indexed="8"/>
        <rFont val="ＭＳ Ｐゴシック"/>
        <family val="3"/>
        <charset val="128"/>
      </rPr>
      <t xml:space="preserve">, Kawabata K.   </t>
    </r>
    <phoneticPr fontId="5"/>
  </si>
  <si>
    <r>
      <t xml:space="preserve">Nakamura T., </t>
    </r>
    <r>
      <rPr>
        <b/>
        <sz val="11"/>
        <color indexed="8"/>
        <rFont val="ＭＳ Ｐゴシック"/>
        <family val="3"/>
        <charset val="128"/>
      </rPr>
      <t>Yoshida F.</t>
    </r>
    <phoneticPr fontId="5"/>
  </si>
  <si>
    <r>
      <t>Yoshida F.</t>
    </r>
    <r>
      <rPr>
        <sz val="11"/>
        <color indexed="8"/>
        <rFont val="ＭＳ Ｐゴシック"/>
        <family val="3"/>
        <charset val="128"/>
      </rPr>
      <t>, Nakamura T.</t>
    </r>
    <phoneticPr fontId="5"/>
  </si>
  <si>
    <r>
      <t>Aoki W.</t>
    </r>
    <r>
      <rPr>
        <sz val="11"/>
        <color indexed="8"/>
        <rFont val="ＭＳ Ｐゴシック"/>
        <family val="3"/>
        <charset val="128"/>
      </rPr>
      <t>, Honda S.</t>
    </r>
    <phoneticPr fontId="5"/>
  </si>
  <si>
    <t xml:space="preserve">Inada N., Oguri M., Falco E.., Broadhurst T., Ofek E., Kochanek C., Sharon K., Smith G. P. </t>
    <phoneticPr fontId="5"/>
  </si>
  <si>
    <r>
      <t>G</t>
    </r>
    <r>
      <rPr>
        <sz val="11"/>
        <rFont val="ＭＳ Ｐゴシック"/>
        <family val="3"/>
        <charset val="128"/>
      </rPr>
      <t>oto, T.</t>
    </r>
    <phoneticPr fontId="5"/>
  </si>
  <si>
    <r>
      <t>Goto T.</t>
    </r>
    <r>
      <rPr>
        <b/>
        <sz val="11"/>
        <rFont val="ＭＳ Ｐゴシック"/>
        <family val="3"/>
        <charset val="128"/>
      </rPr>
      <t xml:space="preserve">, Yagi M., </t>
    </r>
    <r>
      <rPr>
        <sz val="11"/>
        <rFont val="ＭＳ Ｐゴシック"/>
        <family val="3"/>
        <charset val="128"/>
      </rPr>
      <t>Yamauchi C.</t>
    </r>
    <phoneticPr fontId="5"/>
  </si>
  <si>
    <t>FOCAS</t>
    <phoneticPr fontId="5"/>
  </si>
  <si>
    <t>2008PASJ...60L...7A</t>
  </si>
  <si>
    <t>2008PASJ...60..209I</t>
  </si>
  <si>
    <t>2008PASJ...60..223I</t>
  </si>
  <si>
    <t>223-226</t>
    <phoneticPr fontId="5"/>
  </si>
  <si>
    <t>Geminiとの時間交換（申請夜数/採択夜数）</t>
    <rPh sb="8" eb="10">
      <t>ジカン</t>
    </rPh>
    <rPh sb="10" eb="12">
      <t>コウカン</t>
    </rPh>
    <rPh sb="13" eb="15">
      <t>シンセイ</t>
    </rPh>
    <rPh sb="15" eb="17">
      <t>ヤスウ</t>
    </rPh>
    <rPh sb="18" eb="20">
      <t>サイタク</t>
    </rPh>
    <rPh sb="20" eb="22">
      <t>ヤスウ</t>
    </rPh>
    <phoneticPr fontId="5"/>
  </si>
  <si>
    <t>2008ApJ...689..883C</t>
  </si>
  <si>
    <t>883-888</t>
    <phoneticPr fontId="5"/>
  </si>
  <si>
    <t>Star Formation Rates in Lyman Break Galaxies: Radio Stacking of LBGs in the COSMOS Field and the Sub-μJy Radio Source Population</t>
  </si>
  <si>
    <t>2005PASJ...57..881Y</t>
  </si>
  <si>
    <t>2005AJ....130.2900Y</t>
  </si>
  <si>
    <t>Okura Y., Umetsu K., Futamase T.</t>
    <phoneticPr fontId="5"/>
  </si>
  <si>
    <t>2008ApJ...680....1O</t>
  </si>
  <si>
    <t>06/2008</t>
    <phoneticPr fontId="5"/>
  </si>
  <si>
    <t>A Method for Weak-Lensing Flexion Analysis by the HOLICs Moment Approach</t>
  </si>
  <si>
    <t>1-16</t>
    <phoneticPr fontId="5"/>
  </si>
  <si>
    <r>
      <t>C</t>
    </r>
    <r>
      <rPr>
        <sz val="11"/>
        <rFont val="ＭＳ Ｐゴシック"/>
        <family val="3"/>
        <charset val="128"/>
      </rPr>
      <t>onnelley, M.</t>
    </r>
    <phoneticPr fontId="5"/>
  </si>
  <si>
    <t>2008AJ....135.2496C</t>
  </si>
  <si>
    <t>CIAO, IRCS</t>
    <phoneticPr fontId="5"/>
  </si>
  <si>
    <t>AJ</t>
    <phoneticPr fontId="5"/>
  </si>
  <si>
    <t>2496-2525</t>
    <phoneticPr fontId="5"/>
  </si>
  <si>
    <t>06/2008</t>
    <phoneticPr fontId="5"/>
  </si>
  <si>
    <t>Sanders, D.B.</t>
    <phoneticPr fontId="5"/>
  </si>
  <si>
    <t>Sargent, M.T.</t>
    <phoneticPr fontId="5"/>
  </si>
  <si>
    <t>Sasaki, S.S.</t>
    <phoneticPr fontId="5"/>
  </si>
  <si>
    <t>2002PASJ, 54, 765</t>
    <phoneticPr fontId="5"/>
  </si>
  <si>
    <t>マンチェスター大</t>
    <rPh sb="7" eb="8">
      <t>ダイ</t>
    </rPh>
    <phoneticPr fontId="5"/>
  </si>
  <si>
    <t>リーズ大</t>
    <rPh sb="3" eb="4">
      <t>ダイ</t>
    </rPh>
    <phoneticPr fontId="5"/>
  </si>
  <si>
    <t>ロンドン大</t>
    <rPh sb="4" eb="5">
      <t>ダイ</t>
    </rPh>
    <phoneticPr fontId="5"/>
  </si>
  <si>
    <t>応募総数</t>
    <rPh sb="0" eb="2">
      <t>オウボ</t>
    </rPh>
    <rPh sb="2" eb="3">
      <t>ソウ</t>
    </rPh>
    <phoneticPr fontId="5"/>
  </si>
  <si>
    <t>応募総夜数</t>
    <rPh sb="0" eb="2">
      <t>オウボ</t>
    </rPh>
    <rPh sb="2" eb="3">
      <t>ソウ</t>
    </rPh>
    <phoneticPr fontId="5"/>
  </si>
  <si>
    <t>採択総数</t>
    <rPh sb="0" eb="2">
      <t>サイタク</t>
    </rPh>
    <rPh sb="2" eb="4">
      <t>ソウスウ</t>
    </rPh>
    <phoneticPr fontId="5"/>
  </si>
  <si>
    <t>採択総夜数</t>
    <rPh sb="0" eb="2">
      <t>サイタク</t>
    </rPh>
    <rPh sb="2" eb="3">
      <t>ソウ</t>
    </rPh>
    <rPh sb="3" eb="4">
      <t>ヨル</t>
    </rPh>
    <rPh sb="4" eb="5">
      <t>カズ</t>
    </rPh>
    <phoneticPr fontId="5"/>
  </si>
  <si>
    <r>
      <t xml:space="preserve">Yasui C., Kobayashi N., Tokunaga A., </t>
    </r>
    <r>
      <rPr>
        <b/>
        <sz val="11"/>
        <rFont val="ＭＳ Ｐゴシック"/>
        <family val="3"/>
        <charset val="128"/>
      </rPr>
      <t>Terada H., Saito Masao</t>
    </r>
    <phoneticPr fontId="5"/>
  </si>
  <si>
    <r>
      <t xml:space="preserve">Yong D., </t>
    </r>
    <r>
      <rPr>
        <b/>
        <sz val="11"/>
        <rFont val="ＭＳ Ｐゴシック"/>
        <family val="3"/>
        <charset val="128"/>
      </rPr>
      <t>Aoki W.</t>
    </r>
    <r>
      <rPr>
        <sz val="11"/>
        <rFont val="ＭＳ Ｐゴシック"/>
        <family val="3"/>
        <charset val="128"/>
      </rPr>
      <t>, Lambert L..</t>
    </r>
    <phoneticPr fontId="5"/>
  </si>
  <si>
    <r>
      <t xml:space="preserve">Yong D., </t>
    </r>
    <r>
      <rPr>
        <b/>
        <sz val="11"/>
        <rFont val="ＭＳ Ｐゴシック"/>
        <family val="3"/>
        <charset val="128"/>
      </rPr>
      <t>Aoki W.</t>
    </r>
    <r>
      <rPr>
        <sz val="11"/>
        <rFont val="ＭＳ Ｐゴシック"/>
        <family val="3"/>
        <charset val="128"/>
      </rPr>
      <t>, Lambert L.., Paulson B.</t>
    </r>
    <phoneticPr fontId="5"/>
  </si>
  <si>
    <r>
      <t xml:space="preserve">Luminosity Functions of Lyman Break Galaxies at z~4 and z~5 in the </t>
    </r>
    <r>
      <rPr>
        <sz val="11"/>
        <rFont val="ＭＳ Ｐゴシック"/>
        <family val="3"/>
        <charset val="128"/>
      </rPr>
      <t xml:space="preserve">Subaru </t>
    </r>
    <r>
      <rPr>
        <sz val="11"/>
        <color indexed="8"/>
        <rFont val="ＭＳ Ｐゴシック"/>
        <family val="3"/>
        <charset val="128"/>
      </rPr>
      <t>Deep Field</t>
    </r>
    <phoneticPr fontId="5"/>
  </si>
  <si>
    <t>Meneux B., Guzzo L., de La Torre S., Porciani C., Zamorani G., Abbas U., Bolzonella M., Garilli B., Iovino A., Pozzetti L., Zucca E., Lilly S. J., Le Fèvre O., Kneib J.-P., Carollo C. M., Contini T., Mainieri V., Renzini A., Scodeggio M., Bardelli S., Bongiorno A., Caputi K., Coppa G., Cucciati O., de Ravel L., Franzetti P., Kampczyk P., Knobel C., Kovač K., Lamareille F., Le Borgne J.-F., Le Brun V., Maier C., Pellò R., Peng Y., Perez Montero E., Ricciardelli E., Silverman J. D., Tanaka M., Tasca L., Tresse L., Vergani D., Bottini D., Cappi A., Cimatti A., Cassata P., Fumana M., Koekemoer A. M., Leauthaud A., Maccagni D., Marinoni C., McCracken H. J., Memeo P., Oesch P., Scaramella R.</t>
  </si>
  <si>
    <t>Moon, Dae-Sik</t>
    <phoneticPr fontId="5"/>
  </si>
  <si>
    <t>A Photometric Survey for Lyα-He II Dual Emitters: Searching for Population III Stars in High-Redshift Galaxies</t>
    <phoneticPr fontId="5"/>
  </si>
  <si>
    <r>
      <t xml:space="preserve">Tokura D., Onaka T., Takahashi H., </t>
    </r>
    <r>
      <rPr>
        <sz val="11"/>
        <rFont val="ＭＳ Ｐゴシック"/>
        <family val="3"/>
        <charset val="128"/>
      </rPr>
      <t>Miyata T., Sako S., Honda M., Okada Y., Sakon I., Tajiri Y., Kataza H., Okamoto Y., Yamashita T.</t>
    </r>
    <r>
      <rPr>
        <sz val="11"/>
        <rFont val="ＭＳ Ｐゴシック"/>
        <family val="3"/>
        <charset val="128"/>
      </rPr>
      <t>,</t>
    </r>
    <r>
      <rPr>
        <b/>
        <sz val="11"/>
        <rFont val="ＭＳ Ｐゴシック"/>
        <family val="3"/>
        <charset val="128"/>
      </rPr>
      <t xml:space="preserve"> Fujiyoshi T.</t>
    </r>
    <phoneticPr fontId="5"/>
  </si>
  <si>
    <r>
      <t xml:space="preserve">Oasa Y., </t>
    </r>
    <r>
      <rPr>
        <b/>
        <sz val="11"/>
        <rFont val="ＭＳ Ｐゴシック"/>
        <family val="3"/>
        <charset val="128"/>
      </rPr>
      <t>Tamura M., Nakajima Y.</t>
    </r>
    <r>
      <rPr>
        <sz val="11"/>
        <rFont val="ＭＳ Ｐゴシック"/>
        <family val="3"/>
        <charset val="128"/>
      </rPr>
      <t xml:space="preserve">, </t>
    </r>
    <r>
      <rPr>
        <sz val="11"/>
        <rFont val="ＭＳ Ｐゴシック"/>
        <family val="3"/>
        <charset val="128"/>
      </rPr>
      <t>Itoh Y., Maihara T., Iwamuro F., Motohara K.,</t>
    </r>
    <r>
      <rPr>
        <sz val="11"/>
        <rFont val="ＭＳ Ｐゴシック"/>
        <family val="3"/>
        <charset val="128"/>
      </rPr>
      <t xml:space="preserve">, </t>
    </r>
    <r>
      <rPr>
        <b/>
        <sz val="11"/>
        <rFont val="ＭＳ Ｐゴシック"/>
        <family val="3"/>
        <charset val="128"/>
      </rPr>
      <t>Hayashi S., Hayashi M., Kaifu N.</t>
    </r>
    <phoneticPr fontId="5"/>
  </si>
  <si>
    <r>
      <t xml:space="preserve">Hayashi Masao, Shimasaku K., Motohara K., Yoshida M., Okamura S., </t>
    </r>
    <r>
      <rPr>
        <b/>
        <sz val="11"/>
        <color indexed="8"/>
        <rFont val="ＭＳ Ｐゴシック"/>
        <family val="3"/>
        <charset val="128"/>
      </rPr>
      <t>Kashikawa N.</t>
    </r>
    <phoneticPr fontId="5"/>
  </si>
  <si>
    <r>
      <t>Iwata I.</t>
    </r>
    <r>
      <rPr>
        <sz val="11"/>
        <color indexed="8"/>
        <rFont val="ＭＳ Ｐゴシック"/>
        <family val="3"/>
        <charset val="128"/>
      </rPr>
      <t xml:space="preserve">, Ohta K., </t>
    </r>
    <r>
      <rPr>
        <b/>
        <sz val="11"/>
        <color indexed="8"/>
        <rFont val="ＭＳ Ｐゴシック"/>
        <family val="3"/>
        <charset val="128"/>
      </rPr>
      <t>Tamura N., Akiyama M., Aoki K.,</t>
    </r>
    <r>
      <rPr>
        <sz val="11"/>
        <color indexed="8"/>
        <rFont val="ＭＳ Ｐゴシック"/>
        <family val="3"/>
        <charset val="128"/>
      </rPr>
      <t xml:space="preserve"> Ando M., Kiuchi G., Sawicki M.</t>
    </r>
    <phoneticPr fontId="5"/>
  </si>
  <si>
    <r>
      <t>Komiyama Y., Yagi M., Miyazaki S.</t>
    </r>
    <r>
      <rPr>
        <sz val="11"/>
        <rFont val="ＭＳ Ｐゴシック"/>
        <family val="3"/>
        <charset val="128"/>
      </rPr>
      <t xml:space="preserve">, Okamura S., Tamura S., </t>
    </r>
    <r>
      <rPr>
        <b/>
        <sz val="11"/>
        <rFont val="ＭＳ Ｐゴシック"/>
        <family val="3"/>
        <charset val="128"/>
      </rPr>
      <t>Fukushima H.</t>
    </r>
    <r>
      <rPr>
        <sz val="11"/>
        <rFont val="ＭＳ Ｐゴシック"/>
        <family val="3"/>
        <charset val="128"/>
      </rPr>
      <t xml:space="preserve">, Doi M., </t>
    </r>
    <r>
      <rPr>
        <b/>
        <sz val="11"/>
        <rFont val="ＭＳ Ｐゴシック"/>
        <family val="3"/>
        <charset val="128"/>
      </rPr>
      <t>Furusawa H., Fuse T.,</t>
    </r>
    <r>
      <rPr>
        <sz val="11"/>
        <rFont val="ＭＳ Ｐゴシック"/>
        <family val="3"/>
        <charset val="128"/>
      </rPr>
      <t xml:space="preserve"> Hamabe M., </t>
    </r>
    <r>
      <rPr>
        <b/>
        <sz val="11"/>
        <rFont val="ＭＳ Ｐゴシック"/>
        <family val="3"/>
        <charset val="128"/>
      </rPr>
      <t>Hayashi M.,</t>
    </r>
    <r>
      <rPr>
        <sz val="11"/>
        <rFont val="ＭＳ Ｐゴシック"/>
        <family val="3"/>
        <charset val="128"/>
      </rPr>
      <t xml:space="preserve"> Hayashino T., </t>
    </r>
    <r>
      <rPr>
        <b/>
        <sz val="11"/>
        <rFont val="ＭＳ Ｐゴシック"/>
        <family val="3"/>
        <charset val="128"/>
      </rPr>
      <t>Imi K., Iye M., Kaifu N., Karoji H.</t>
    </r>
    <r>
      <rPr>
        <sz val="11"/>
        <rFont val="ＭＳ Ｐゴシック"/>
        <family val="3"/>
        <charset val="128"/>
      </rPr>
      <t xml:space="preserve">, Kawasaki W., Kimura M., </t>
    </r>
    <r>
      <rPr>
        <b/>
        <sz val="11"/>
        <rFont val="ＭＳ Ｐゴシック"/>
        <family val="3"/>
        <charset val="128"/>
      </rPr>
      <t>Kosugi G.</t>
    </r>
    <r>
      <rPr>
        <sz val="11"/>
        <rFont val="ＭＳ Ｐゴシック"/>
        <family val="3"/>
        <charset val="128"/>
      </rPr>
      <t xml:space="preserve">, Nakata F., </t>
    </r>
    <r>
      <rPr>
        <b/>
        <sz val="11"/>
        <rFont val="ＭＳ Ｐゴシック"/>
        <family val="3"/>
        <charset val="128"/>
      </rPr>
      <t>Noumaru J., Okada N., Sasaki T.</t>
    </r>
    <r>
      <rPr>
        <sz val="11"/>
        <rFont val="ＭＳ Ｐゴシック"/>
        <family val="3"/>
        <charset val="128"/>
      </rPr>
      <t xml:space="preserve">, Sawada Y., Sekiguchi M., </t>
    </r>
    <r>
      <rPr>
        <b/>
        <sz val="11"/>
        <rFont val="ＭＳ Ｐゴシック"/>
        <family val="3"/>
        <charset val="128"/>
      </rPr>
      <t>Shelton I.</t>
    </r>
    <r>
      <rPr>
        <sz val="11"/>
        <rFont val="ＭＳ Ｐゴシック"/>
        <family val="3"/>
        <charset val="128"/>
      </rPr>
      <t xml:space="preserve">, Shimasaku K., Suzuki K., </t>
    </r>
    <r>
      <rPr>
        <b/>
        <sz val="11"/>
        <rFont val="ＭＳ Ｐゴシック"/>
        <family val="3"/>
        <charset val="128"/>
      </rPr>
      <t>Takata T</t>
    </r>
    <r>
      <rPr>
        <sz val="11"/>
        <rFont val="ＭＳ Ｐゴシック"/>
        <family val="3"/>
        <charset val="128"/>
      </rPr>
      <t xml:space="preserve">., Taniguchi Y., </t>
    </r>
    <r>
      <rPr>
        <b/>
        <sz val="11"/>
        <rFont val="ＭＳ Ｐゴシック"/>
        <family val="3"/>
        <charset val="128"/>
      </rPr>
      <t>Usuda T., Yamashita T., Yasuda N.</t>
    </r>
    <phoneticPr fontId="5"/>
  </si>
  <si>
    <t>松田有一</t>
    <rPh sb="0" eb="2">
      <t>マツダ</t>
    </rPh>
    <rPh sb="2" eb="4">
      <t>ユウイチ</t>
    </rPh>
    <phoneticPr fontId="5"/>
  </si>
  <si>
    <t>沖田容史子</t>
  </si>
  <si>
    <t>Spectroscopic Confirmation of an Extreme Starburst at Redshift 4.547</t>
  </si>
  <si>
    <r>
      <t>0</t>
    </r>
    <r>
      <rPr>
        <sz val="11"/>
        <rFont val="ＭＳ Ｐゴシック"/>
        <family val="3"/>
        <charset val="128"/>
      </rPr>
      <t>7/2008</t>
    </r>
    <phoneticPr fontId="5"/>
  </si>
  <si>
    <t>L53-L56</t>
    <phoneticPr fontId="5"/>
  </si>
  <si>
    <t>2008ApJ...681L..53C</t>
  </si>
  <si>
    <t>S-Cam</t>
    <phoneticPr fontId="5"/>
  </si>
  <si>
    <t>Dalessandro, E.</t>
  </si>
  <si>
    <t>Dalessandro E., Lanzoni B., Ferraro F. R., Vespe F., Bellazzini M., Rood R. T.</t>
  </si>
  <si>
    <t>2008ApJ...681..311D</t>
  </si>
  <si>
    <t>311-319</t>
    <phoneticPr fontId="5"/>
  </si>
  <si>
    <t>07/2008</t>
    <phoneticPr fontId="5"/>
  </si>
  <si>
    <t>Another Nonsegregated Blue Straggler Population in a Globular Cluster: the Case of NGC 2419</t>
  </si>
  <si>
    <t>Imai, Koji</t>
    <phoneticPr fontId="5"/>
  </si>
  <si>
    <t>2008ApJ...683...45I</t>
  </si>
  <si>
    <t>45-54</t>
    <phoneticPr fontId="5"/>
  </si>
  <si>
    <t>08/2008</t>
    <phoneticPr fontId="5"/>
  </si>
  <si>
    <t>UK</t>
  </si>
  <si>
    <t>所属機関名</t>
    <rPh sb="0" eb="2">
      <t>ショゾク</t>
    </rPh>
    <rPh sb="2" eb="4">
      <t>キカン</t>
    </rPh>
    <rPh sb="4" eb="5">
      <t>メイ</t>
    </rPh>
    <phoneticPr fontId="4"/>
  </si>
  <si>
    <t>所属機関種/国名</t>
    <rPh sb="0" eb="2">
      <t>ショゾク</t>
    </rPh>
    <rPh sb="2" eb="4">
      <t>キカン</t>
    </rPh>
    <rPh sb="4" eb="5">
      <t>シュ</t>
    </rPh>
    <rPh sb="6" eb="8">
      <t>コクメイ</t>
    </rPh>
    <phoneticPr fontId="4"/>
  </si>
  <si>
    <t>(JAXA)</t>
  </si>
  <si>
    <r>
      <t xml:space="preserve">Yasui C., Kobayashi N., Tokunaga A., </t>
    </r>
    <r>
      <rPr>
        <b/>
        <sz val="11"/>
        <color indexed="8"/>
        <rFont val="ＭＳ Ｐゴシック"/>
        <family val="3"/>
        <charset val="128"/>
      </rPr>
      <t>Saito Masao,</t>
    </r>
    <r>
      <rPr>
        <sz val="11"/>
        <color indexed="8"/>
        <rFont val="ＭＳ Ｐゴシック"/>
        <family val="3"/>
        <charset val="128"/>
      </rPr>
      <t xml:space="preserve"> Tokoku C.</t>
    </r>
    <phoneticPr fontId="5"/>
  </si>
  <si>
    <t>2009ApJ...705...54Y</t>
  </si>
  <si>
    <t>54-63</t>
    <phoneticPr fontId="5"/>
  </si>
  <si>
    <t>オスロ大</t>
    <rPh sb="3" eb="4">
      <t>ダイ</t>
    </rPh>
    <phoneticPr fontId="4"/>
  </si>
  <si>
    <t>ノルウェー</t>
  </si>
  <si>
    <t>ヨッフェ研究所</t>
    <rPh sb="4" eb="7">
      <t>ケンキュウジョ</t>
    </rPh>
    <phoneticPr fontId="4"/>
  </si>
  <si>
    <t>高知高専</t>
    <rPh sb="0" eb="2">
      <t>コウチ</t>
    </rPh>
    <rPh sb="2" eb="4">
      <t>コウセン</t>
    </rPh>
    <phoneticPr fontId="5"/>
  </si>
  <si>
    <t>デンバー大</t>
    <rPh sb="4" eb="5">
      <t>ダイ</t>
    </rPh>
    <phoneticPr fontId="5"/>
  </si>
  <si>
    <t>2008.08-2009.01</t>
    <phoneticPr fontId="5"/>
  </si>
  <si>
    <t>S08B実施</t>
    <rPh sb="4" eb="6">
      <t>ジッシ</t>
    </rPh>
    <phoneticPr fontId="5"/>
  </si>
  <si>
    <t>Y2009</t>
    <phoneticPr fontId="5"/>
  </si>
  <si>
    <t>Scoville N., Aussel H., Brusa M., Capak P., Carollo C. M., Elvis M., Giavalisco M., Guzzo L., Hasinger G., Impey C., Kneib J.-P., LeFevre O., Lilly S. J., Mobasher B., Renzini A., Rich R. M., Sanders D. B., Schinnerer E., Schminovich D., Shopbell P., Taniguchi Y., Tyson N. D.</t>
  </si>
  <si>
    <t>Zamaninasab M., Eckart A., Witzel G., Dovciak M., Karas V., Schödel R., Gießübel R., Bremer M., García-Marín M., Kunneriath D., Mužić K., Nishiyama S., Sabha N., Straubmeier C., Zensus A</t>
  </si>
  <si>
    <t>2010A&amp;A...510A...3Z</t>
  </si>
  <si>
    <r>
      <t>A</t>
    </r>
    <r>
      <rPr>
        <sz val="11"/>
        <rFont val="ＭＳ Ｐゴシック"/>
        <family val="3"/>
        <charset val="128"/>
      </rPr>
      <t>&amp;A</t>
    </r>
    <phoneticPr fontId="5"/>
  </si>
  <si>
    <r>
      <t>A</t>
    </r>
    <r>
      <rPr>
        <sz val="11"/>
        <rFont val="ＭＳ Ｐゴシック"/>
        <family val="3"/>
        <charset val="128"/>
      </rPr>
      <t>3</t>
    </r>
    <phoneticPr fontId="5"/>
  </si>
  <si>
    <r>
      <t>0</t>
    </r>
    <r>
      <rPr>
        <sz val="11"/>
        <rFont val="ＭＳ Ｐゴシック"/>
        <family val="3"/>
        <charset val="128"/>
      </rPr>
      <t>1/2010</t>
    </r>
    <phoneticPr fontId="5"/>
  </si>
  <si>
    <t>Type II-P Supernovae from the SDSS-II Supernova Survey and the Standardized Candle Method</t>
    <phoneticPr fontId="5"/>
  </si>
  <si>
    <t>Ichikawa T., Kajisawa M., Yamada T., Akiyama M., Yoshikawa T., Onodera M., Konishi M.</t>
    <phoneticPr fontId="5"/>
  </si>
  <si>
    <t>MOIRCS Deep Survey. V. A Universal Relation for Stellar Mass and Surface Brightness of Galaxies</t>
    <phoneticPr fontId="5"/>
  </si>
  <si>
    <t>2010ApJ...709..644I</t>
    <phoneticPr fontId="5"/>
  </si>
  <si>
    <t>Galaxy Stellar Mass Assembly Between 0.2 &lt; z &lt; 2 from the S-COSMOS Survey</t>
    <phoneticPr fontId="5"/>
  </si>
  <si>
    <t>Spatially Resolved Spectroscopy of the Exoplanet HR 8799 c</t>
    <phoneticPr fontId="5"/>
  </si>
  <si>
    <t>A Multiwavelength Study of a Sample of 70 μm Selected Galaxies in the COSMOS Field. I. Spectral Energy Distributions and Luminosities</t>
    <phoneticPr fontId="5"/>
  </si>
  <si>
    <t>Subaru And Gemini Observations Of SS 433: New Constraint On The Mass Of The Compact Object</t>
    <phoneticPr fontId="5"/>
  </si>
  <si>
    <t>A Weak Lensing Study of X-ray Groups in the Cosmos Survey: Form and Evolution of the Mass-Luminosity Relation</t>
    <phoneticPr fontId="5"/>
  </si>
  <si>
    <t>The Globular Cluster System of the Virgo Giant Elliptical Galaxy NGC 4636. II. Kinematics of the Globular Cluster System</t>
    <phoneticPr fontId="5"/>
  </si>
  <si>
    <r>
      <t xml:space="preserve">The COSMOS-WIRCam Near-Infrared Imaging Survey. I. BzK-Selected Passive and Star-Forming Galaxy Candidates at z </t>
    </r>
    <r>
      <rPr>
        <sz val="11"/>
        <rFont val="ＭＳ Ｐゴシック"/>
        <family val="3"/>
        <charset val="128"/>
      </rPr>
      <t>&gt;</t>
    </r>
    <r>
      <rPr>
        <sz val="11"/>
        <rFont val="ＭＳ Ｐゴシック"/>
        <family val="3"/>
        <charset val="128"/>
      </rPr>
      <t xml:space="preserve"> 1.4</t>
    </r>
    <phoneticPr fontId="5"/>
  </si>
  <si>
    <t>IRCS+AO</t>
    <phoneticPr fontId="5"/>
  </si>
  <si>
    <t>日本人観測者数</t>
    <rPh sb="0" eb="3">
      <t>ニホンジン</t>
    </rPh>
    <rPh sb="3" eb="6">
      <t>カンソクシャ</t>
    </rPh>
    <rPh sb="6" eb="7">
      <t>スウ</t>
    </rPh>
    <phoneticPr fontId="5"/>
  </si>
  <si>
    <t>ノースカロライナ大</t>
    <rPh sb="8" eb="9">
      <t>ダイ</t>
    </rPh>
    <phoneticPr fontId="4"/>
  </si>
  <si>
    <t>ノートルダム大</t>
    <rPh sb="6" eb="7">
      <t>ダイ</t>
    </rPh>
    <phoneticPr fontId="4"/>
  </si>
  <si>
    <t>ハワイ大</t>
    <rPh sb="3" eb="4">
      <t>ダイ</t>
    </rPh>
    <phoneticPr fontId="4"/>
  </si>
  <si>
    <t>プリンストン大</t>
    <rPh sb="6" eb="7">
      <t>ダイ</t>
    </rPh>
    <phoneticPr fontId="4"/>
  </si>
  <si>
    <t>フロリダ大</t>
    <rPh sb="4" eb="5">
      <t>ダイ</t>
    </rPh>
    <phoneticPr fontId="4"/>
  </si>
  <si>
    <t>ペンシルバニア州立大</t>
    <rPh sb="7" eb="9">
      <t>シュウリツ</t>
    </rPh>
    <rPh sb="9" eb="10">
      <t>ダイ</t>
    </rPh>
    <phoneticPr fontId="4"/>
  </si>
  <si>
    <t>Iwamuro F., Motohara K., Maihara T., Hata Ryuji, Harashima T.</t>
    <phoneticPr fontId="5"/>
  </si>
  <si>
    <r>
      <t>K</t>
    </r>
    <r>
      <rPr>
        <sz val="11"/>
        <rFont val="ＭＳ Ｐゴシック"/>
        <family val="3"/>
        <charset val="128"/>
      </rPr>
      <t>awakita H.,</t>
    </r>
    <r>
      <rPr>
        <b/>
        <sz val="11"/>
        <rFont val="ＭＳ Ｐゴシック"/>
        <family val="3"/>
        <charset val="128"/>
      </rPr>
      <t xml:space="preserve"> Watanabe J., Ando H., Aoki W., Fuse T., Honda S., Izumiura H., Kajino T.</t>
    </r>
    <r>
      <rPr>
        <sz val="11"/>
        <rFont val="ＭＳ Ｐゴシック"/>
        <family val="3"/>
        <charset val="128"/>
      </rPr>
      <t xml:space="preserve">, Kambe E., </t>
    </r>
    <r>
      <rPr>
        <b/>
        <sz val="11"/>
        <rFont val="ＭＳ Ｐゴシック"/>
        <family val="3"/>
        <charset val="128"/>
      </rPr>
      <t>Kawanomoto S., Noguchi K., Okita K.,</t>
    </r>
    <r>
      <rPr>
        <sz val="11"/>
        <rFont val="ＭＳ Ｐゴシック"/>
        <family val="3"/>
        <charset val="128"/>
      </rPr>
      <t xml:space="preserve"> Sadakane K., </t>
    </r>
    <r>
      <rPr>
        <b/>
        <sz val="11"/>
        <rFont val="ＭＳ Ｐゴシック"/>
        <family val="3"/>
        <charset val="128"/>
      </rPr>
      <t>Sato B</t>
    </r>
    <r>
      <rPr>
        <sz val="11"/>
        <rFont val="ＭＳ Ｐゴシック"/>
        <family val="3"/>
        <charset val="128"/>
      </rPr>
      <t xml:space="preserve">., Takada-Hidai M., Takeda Y., </t>
    </r>
    <r>
      <rPr>
        <b/>
        <sz val="11"/>
        <rFont val="ＭＳ Ｐゴシック"/>
        <family val="3"/>
        <charset val="128"/>
      </rPr>
      <t>Usuda T., Watanabe E., Yoshida M.</t>
    </r>
    <phoneticPr fontId="5"/>
  </si>
  <si>
    <t>Kodama T., Smail I., Nakata F., Okamura S., Bower R.G.</t>
    <phoneticPr fontId="5"/>
  </si>
  <si>
    <t>1506-1518</t>
    <phoneticPr fontId="5"/>
  </si>
  <si>
    <t>JNLT委員会</t>
    <rPh sb="4" eb="7">
      <t>イインカイ</t>
    </rPh>
    <phoneticPr fontId="5"/>
  </si>
  <si>
    <t>平成元年度-2年度</t>
    <rPh sb="0" eb="2">
      <t>ヘイセイ</t>
    </rPh>
    <rPh sb="2" eb="5">
      <t>ガンネンド</t>
    </rPh>
    <rPh sb="7" eb="9">
      <t>ネンド</t>
    </rPh>
    <phoneticPr fontId="5"/>
  </si>
  <si>
    <t>Sugimoto Daiichiro</t>
    <phoneticPr fontId="5"/>
  </si>
  <si>
    <t>杉本大一郎</t>
    <rPh sb="0" eb="2">
      <t>スギモト</t>
    </rPh>
    <rPh sb="2" eb="3">
      <t>ダイ</t>
    </rPh>
    <rPh sb="3" eb="5">
      <t>イチロウ</t>
    </rPh>
    <phoneticPr fontId="5"/>
  </si>
  <si>
    <t>Tsuji Takashi</t>
    <phoneticPr fontId="5"/>
  </si>
  <si>
    <t>辻　隆</t>
    <rPh sb="0" eb="1">
      <t>ツジ</t>
    </rPh>
    <rPh sb="2" eb="3">
      <t>タカシ</t>
    </rPh>
    <phoneticPr fontId="5"/>
  </si>
  <si>
    <t>東京大学理学部</t>
    <rPh sb="0" eb="2">
      <t>トウキョウ</t>
    </rPh>
    <rPh sb="2" eb="4">
      <t>ダイガク</t>
    </rPh>
    <rPh sb="4" eb="7">
      <t>リガクブ</t>
    </rPh>
    <phoneticPr fontId="5"/>
  </si>
  <si>
    <t>Nakazawa Kiyoshi</t>
    <phoneticPr fontId="5"/>
  </si>
  <si>
    <t>東京工業大学理学部</t>
    <rPh sb="0" eb="2">
      <t>トウキョウ</t>
    </rPh>
    <rPh sb="2" eb="4">
      <t>コウギョウ</t>
    </rPh>
    <rPh sb="4" eb="6">
      <t>ダイガク</t>
    </rPh>
    <rPh sb="6" eb="9">
      <t>リガクブ</t>
    </rPh>
    <phoneticPr fontId="5"/>
  </si>
  <si>
    <t>中澤清</t>
    <rPh sb="0" eb="2">
      <t>ナカザワ</t>
    </rPh>
    <rPh sb="2" eb="3">
      <t>キヨシ</t>
    </rPh>
    <phoneticPr fontId="5"/>
  </si>
  <si>
    <t>Wakamatsu Ken'ichi</t>
    <phoneticPr fontId="5"/>
  </si>
  <si>
    <t>高見英樹</t>
    <rPh sb="0" eb="2">
      <t>タカミ</t>
    </rPh>
    <rPh sb="2" eb="4">
      <t>ヒデキ</t>
    </rPh>
    <phoneticPr fontId="5"/>
  </si>
  <si>
    <t>天文機器開発実験センター</t>
    <rPh sb="0" eb="2">
      <t>テンモン</t>
    </rPh>
    <rPh sb="2" eb="4">
      <t>キキ</t>
    </rPh>
    <rPh sb="4" eb="6">
      <t>カイハツ</t>
    </rPh>
    <rPh sb="6" eb="8">
      <t>ジッケン</t>
    </rPh>
    <phoneticPr fontId="5"/>
  </si>
  <si>
    <t>中井直正</t>
    <rPh sb="0" eb="2">
      <t>ナカイ</t>
    </rPh>
    <rPh sb="2" eb="4">
      <t>ナオマサ</t>
    </rPh>
    <phoneticPr fontId="5"/>
  </si>
  <si>
    <t>電波天文学研究系</t>
    <rPh sb="0" eb="2">
      <t>デンパ</t>
    </rPh>
    <rPh sb="2" eb="5">
      <t>テンモンガク</t>
    </rPh>
    <rPh sb="5" eb="7">
      <t>ケンキュウ</t>
    </rPh>
    <rPh sb="7" eb="8">
      <t>ケイ</t>
    </rPh>
    <phoneticPr fontId="5"/>
  </si>
  <si>
    <t>理論天文学研究系</t>
    <rPh sb="0" eb="2">
      <t>リロン</t>
    </rPh>
    <rPh sb="2" eb="5">
      <t>テンモンガク</t>
    </rPh>
    <rPh sb="5" eb="7">
      <t>ケンキュウ</t>
    </rPh>
    <rPh sb="7" eb="8">
      <t>ケイ</t>
    </rPh>
    <phoneticPr fontId="5"/>
  </si>
  <si>
    <t>光学赤外線天文学・観測システム研究系</t>
    <rPh sb="0" eb="1">
      <t>ヒカリ</t>
    </rPh>
    <rPh sb="1" eb="2">
      <t>ガク</t>
    </rPh>
    <rPh sb="2" eb="4">
      <t>セキガイ</t>
    </rPh>
    <rPh sb="4" eb="5">
      <t>セン</t>
    </rPh>
    <rPh sb="5" eb="8">
      <t>テンモンガク</t>
    </rPh>
    <rPh sb="9" eb="11">
      <t>カンソク</t>
    </rPh>
    <rPh sb="15" eb="17">
      <t>ケンキュウ</t>
    </rPh>
    <rPh sb="17" eb="18">
      <t>ケイ</t>
    </rPh>
    <phoneticPr fontId="5"/>
  </si>
  <si>
    <t>田中培生</t>
    <rPh sb="0" eb="2">
      <t>タナカ</t>
    </rPh>
    <rPh sb="2" eb="3">
      <t>ツチカウ</t>
    </rPh>
    <rPh sb="3" eb="4">
      <t>ショウ</t>
    </rPh>
    <phoneticPr fontId="5"/>
  </si>
  <si>
    <t>東大天文センター</t>
    <rPh sb="0" eb="2">
      <t>トウダイ</t>
    </rPh>
    <rPh sb="2" eb="4">
      <t>テンモン</t>
    </rPh>
    <phoneticPr fontId="5"/>
  </si>
  <si>
    <t>舞原俊憲</t>
    <rPh sb="0" eb="1">
      <t>マ</t>
    </rPh>
    <rPh sb="1" eb="2">
      <t>ハラ</t>
    </rPh>
    <rPh sb="2" eb="3">
      <t>トシ</t>
    </rPh>
    <rPh sb="3" eb="4">
      <t>ケン</t>
    </rPh>
    <phoneticPr fontId="5"/>
  </si>
  <si>
    <t>松本敏雄</t>
    <rPh sb="0" eb="2">
      <t>マツモト</t>
    </rPh>
    <rPh sb="2" eb="4">
      <t>トシオ</t>
    </rPh>
    <phoneticPr fontId="5"/>
  </si>
  <si>
    <t>宇宙科学研究所</t>
    <rPh sb="0" eb="2">
      <t>ウチュウ</t>
    </rPh>
    <rPh sb="2" eb="4">
      <t>カガク</t>
    </rPh>
    <rPh sb="4" eb="7">
      <t>ケンキュウジョ</t>
    </rPh>
    <phoneticPr fontId="5"/>
  </si>
  <si>
    <t>H11</t>
    <phoneticPr fontId="5"/>
  </si>
  <si>
    <t>岡村定矩</t>
    <rPh sb="0" eb="2">
      <t>オカムラ</t>
    </rPh>
    <rPh sb="2" eb="3">
      <t>サダ</t>
    </rPh>
    <rPh sb="3" eb="4">
      <t>ツネ</t>
    </rPh>
    <phoneticPr fontId="5"/>
  </si>
  <si>
    <t>東京大学理学系研究科</t>
    <rPh sb="0" eb="2">
      <t>トウキョウ</t>
    </rPh>
    <rPh sb="2" eb="4">
      <t>ダイガク</t>
    </rPh>
    <rPh sb="4" eb="7">
      <t>リガクケイ</t>
    </rPh>
    <rPh sb="7" eb="10">
      <t>ケンキュウカ</t>
    </rPh>
    <phoneticPr fontId="5"/>
  </si>
  <si>
    <t>佐藤修二</t>
    <rPh sb="0" eb="2">
      <t>サトウ</t>
    </rPh>
    <rPh sb="2" eb="4">
      <t>シュウジ</t>
    </rPh>
    <phoneticPr fontId="5"/>
  </si>
  <si>
    <t>村上浩</t>
    <rPh sb="0" eb="2">
      <t>ムラカミ</t>
    </rPh>
    <rPh sb="2" eb="3">
      <t>ヒロシ</t>
    </rPh>
    <phoneticPr fontId="5"/>
  </si>
  <si>
    <t>郷田直輝</t>
    <rPh sb="0" eb="2">
      <t>ゴウダ</t>
    </rPh>
    <rPh sb="2" eb="3">
      <t>ナオ</t>
    </rPh>
    <rPh sb="3" eb="4">
      <t>テル</t>
    </rPh>
    <phoneticPr fontId="5"/>
  </si>
  <si>
    <t>位置天文・天体力学研究系</t>
    <rPh sb="0" eb="2">
      <t>イチ</t>
    </rPh>
    <rPh sb="2" eb="4">
      <t>テンモン</t>
    </rPh>
    <rPh sb="5" eb="7">
      <t>テンタイ</t>
    </rPh>
    <rPh sb="7" eb="9">
      <t>リキガク</t>
    </rPh>
    <rPh sb="9" eb="11">
      <t>ケンキュウ</t>
    </rPh>
    <rPh sb="11" eb="12">
      <t>ケイ</t>
    </rPh>
    <phoneticPr fontId="5"/>
  </si>
  <si>
    <t>小林行泰</t>
    <rPh sb="0" eb="2">
      <t>コバヤシ</t>
    </rPh>
    <rPh sb="2" eb="3">
      <t>ギョウ</t>
    </rPh>
    <rPh sb="3" eb="4">
      <t>ヤスシ</t>
    </rPh>
    <phoneticPr fontId="5"/>
  </si>
  <si>
    <t>すばる望遠鏡専門委員会</t>
    <rPh sb="3" eb="6">
      <t>ボウエンキョウ</t>
    </rPh>
    <rPh sb="6" eb="8">
      <t>センモン</t>
    </rPh>
    <rPh sb="8" eb="11">
      <t>イインカイ</t>
    </rPh>
    <phoneticPr fontId="5"/>
  </si>
  <si>
    <t>H13</t>
    <phoneticPr fontId="5"/>
  </si>
  <si>
    <t>仲野誠</t>
    <rPh sb="0" eb="2">
      <t>ナカノ</t>
    </rPh>
    <rPh sb="2" eb="3">
      <t>マコト</t>
    </rPh>
    <phoneticPr fontId="5"/>
  </si>
  <si>
    <t>大分大学教育福祉科学部</t>
    <rPh sb="0" eb="2">
      <t>オオイタ</t>
    </rPh>
    <rPh sb="2" eb="4">
      <t>ダイガク</t>
    </rPh>
    <rPh sb="4" eb="6">
      <t>キョウイク</t>
    </rPh>
    <rPh sb="6" eb="8">
      <t>フクシ</t>
    </rPh>
    <rPh sb="8" eb="11">
      <t>カガクブ</t>
    </rPh>
    <phoneticPr fontId="5"/>
  </si>
  <si>
    <t>福島登志夫</t>
    <rPh sb="0" eb="2">
      <t>フクシマ</t>
    </rPh>
    <rPh sb="2" eb="5">
      <t>トシオ</t>
    </rPh>
    <phoneticPr fontId="5"/>
  </si>
  <si>
    <t>天文情報公開センター</t>
    <rPh sb="0" eb="2">
      <t>テンモン</t>
    </rPh>
    <rPh sb="2" eb="4">
      <t>ジョウホウ</t>
    </rPh>
    <rPh sb="4" eb="6">
      <t>コウカイ</t>
    </rPh>
    <phoneticPr fontId="5"/>
  </si>
  <si>
    <t>杉山直</t>
    <rPh sb="0" eb="2">
      <t>スギヤマ</t>
    </rPh>
    <rPh sb="2" eb="3">
      <t>ナオ</t>
    </rPh>
    <phoneticPr fontId="5"/>
  </si>
  <si>
    <t>Ohtani Hiroshi</t>
    <phoneticPr fontId="5"/>
  </si>
  <si>
    <t>Iye Masanori</t>
    <phoneticPr fontId="5"/>
  </si>
  <si>
    <t>Ando Hiroyasu</t>
    <phoneticPr fontId="5"/>
  </si>
  <si>
    <t>Kajino Toshitaka</t>
    <phoneticPr fontId="5"/>
  </si>
  <si>
    <t>Takami Hideki</t>
    <phoneticPr fontId="5"/>
  </si>
  <si>
    <t>Nakai Naomasa</t>
    <phoneticPr fontId="5"/>
  </si>
  <si>
    <t>Hayashi Masahiko</t>
    <phoneticPr fontId="5"/>
  </si>
  <si>
    <t>Tanama Masuo</t>
    <phoneticPr fontId="5"/>
  </si>
  <si>
    <t>Maihara Toshinori</t>
    <phoneticPr fontId="5"/>
  </si>
  <si>
    <t>Matsumoto Toshio</t>
    <phoneticPr fontId="5"/>
  </si>
  <si>
    <t>Sato Shuji</t>
    <phoneticPr fontId="5"/>
  </si>
  <si>
    <t>Murakami Hiroshi</t>
    <phoneticPr fontId="5"/>
  </si>
  <si>
    <t>Gouda Naoteru</t>
    <phoneticPr fontId="5"/>
  </si>
  <si>
    <t>Kobayashi Yukiyasu</t>
    <phoneticPr fontId="5"/>
  </si>
  <si>
    <t>Nakano Makoto</t>
    <phoneticPr fontId="5"/>
  </si>
  <si>
    <t>Fukushima Toshio</t>
    <phoneticPr fontId="5"/>
  </si>
  <si>
    <t>Sugiyama Naoshi</t>
    <phoneticPr fontId="5"/>
  </si>
  <si>
    <t>Shimasaku Kazuhiro</t>
    <phoneticPr fontId="5"/>
  </si>
  <si>
    <t>嶋作一大</t>
    <rPh sb="0" eb="1">
      <t>シマ</t>
    </rPh>
    <rPh sb="1" eb="2">
      <t>ツク</t>
    </rPh>
    <rPh sb="2" eb="4">
      <t>イチダイ</t>
    </rPh>
    <phoneticPr fontId="5"/>
  </si>
  <si>
    <t>Taniguchi Yoshiaki</t>
    <phoneticPr fontId="5"/>
  </si>
  <si>
    <t>Hidai Masahide</t>
    <phoneticPr fontId="5"/>
  </si>
  <si>
    <t>比田井昌英</t>
    <rPh sb="0" eb="3">
      <t>ヒタイ</t>
    </rPh>
    <rPh sb="3" eb="5">
      <t>マサヒデ</t>
    </rPh>
    <phoneticPr fontId="5"/>
  </si>
  <si>
    <t>東海大学総合教育センター</t>
    <rPh sb="0" eb="2">
      <t>トウカイ</t>
    </rPh>
    <rPh sb="2" eb="4">
      <t>ダイガク</t>
    </rPh>
    <rPh sb="4" eb="6">
      <t>ソウゴウ</t>
    </rPh>
    <rPh sb="6" eb="8">
      <t>キョウイク</t>
    </rPh>
    <phoneticPr fontId="5"/>
  </si>
  <si>
    <t>Deguchi Shuji</t>
    <phoneticPr fontId="5"/>
  </si>
  <si>
    <t>出口修至</t>
    <rPh sb="0" eb="2">
      <t>デグチ</t>
    </rPh>
    <rPh sb="2" eb="4">
      <t>シュウジ</t>
    </rPh>
    <phoneticPr fontId="5"/>
  </si>
  <si>
    <t>渡部潤一</t>
    <rPh sb="0" eb="2">
      <t>ワタナベ</t>
    </rPh>
    <rPh sb="2" eb="3">
      <t>ジュン</t>
    </rPh>
    <rPh sb="3" eb="4">
      <t>イチ</t>
    </rPh>
    <phoneticPr fontId="5"/>
  </si>
  <si>
    <t>すばる専門委員会、すばる小委員会　歴代委員リスト</t>
    <rPh sb="3" eb="5">
      <t>センモン</t>
    </rPh>
    <rPh sb="5" eb="7">
      <t>イイン</t>
    </rPh>
    <rPh sb="7" eb="8">
      <t>カイ</t>
    </rPh>
    <rPh sb="12" eb="16">
      <t>ショウイインカイ</t>
    </rPh>
    <rPh sb="17" eb="19">
      <t>レキダイ</t>
    </rPh>
    <rPh sb="19" eb="21">
      <t>イイン</t>
    </rPh>
    <phoneticPr fontId="5"/>
  </si>
  <si>
    <r>
      <t>03</t>
    </r>
    <r>
      <rPr>
        <sz val="11"/>
        <rFont val="ＭＳ Ｐゴシック"/>
        <family val="3"/>
        <charset val="128"/>
      </rPr>
      <t>/</t>
    </r>
    <r>
      <rPr>
        <sz val="11"/>
        <rFont val="ＭＳ Ｐゴシック"/>
        <family val="3"/>
        <charset val="128"/>
      </rPr>
      <t>2002</t>
    </r>
    <phoneticPr fontId="5"/>
  </si>
  <si>
    <r>
      <t>Aoki K</t>
    </r>
    <r>
      <rPr>
        <b/>
        <sz val="11"/>
        <rFont val="ＭＳ Ｐゴシック"/>
        <family val="3"/>
        <charset val="128"/>
      </rPr>
      <t>.</t>
    </r>
    <r>
      <rPr>
        <sz val="11"/>
        <rFont val="ＭＳ Ｐゴシック"/>
        <family val="3"/>
        <charset val="128"/>
      </rPr>
      <t>, Murayama T., Denda K.</t>
    </r>
    <phoneticPr fontId="5"/>
  </si>
  <si>
    <r>
      <t>3</t>
    </r>
    <r>
      <rPr>
        <sz val="11"/>
        <rFont val="ＭＳ Ｐゴシック"/>
        <family val="3"/>
        <charset val="128"/>
      </rPr>
      <t>53-358</t>
    </r>
    <phoneticPr fontId="5"/>
  </si>
  <si>
    <r>
      <t>06</t>
    </r>
    <r>
      <rPr>
        <sz val="11"/>
        <rFont val="ＭＳ Ｐゴシック"/>
        <family val="3"/>
        <charset val="128"/>
      </rPr>
      <t>/</t>
    </r>
    <r>
      <rPr>
        <sz val="11"/>
        <rFont val="ＭＳ Ｐゴシック"/>
        <family val="3"/>
        <charset val="128"/>
      </rPr>
      <t>2002</t>
    </r>
    <phoneticPr fontId="5"/>
  </si>
  <si>
    <r>
      <t>L</t>
    </r>
    <r>
      <rPr>
        <sz val="11"/>
        <rFont val="ＭＳ Ｐゴシック"/>
        <family val="3"/>
        <charset val="128"/>
      </rPr>
      <t>141-144</t>
    </r>
    <phoneticPr fontId="5"/>
  </si>
  <si>
    <r>
      <t>S09A</t>
    </r>
    <r>
      <rPr>
        <sz val="11"/>
        <rFont val="ＭＳ Ｐゴシック"/>
        <family val="3"/>
        <charset val="128"/>
      </rPr>
      <t>, S09B</t>
    </r>
    <phoneticPr fontId="5"/>
  </si>
  <si>
    <t>S03A応募</t>
    <rPh sb="4" eb="6">
      <t>オウボ</t>
    </rPh>
    <phoneticPr fontId="5"/>
  </si>
  <si>
    <r>
      <t xml:space="preserve">Motohara K., </t>
    </r>
    <r>
      <rPr>
        <b/>
        <sz val="11"/>
        <rFont val="ＭＳ Ｐゴシック"/>
        <family val="3"/>
        <charset val="128"/>
      </rPr>
      <t>Yamada T</t>
    </r>
    <r>
      <rPr>
        <sz val="11"/>
        <rFont val="ＭＳ Ｐゴシック"/>
        <family val="3"/>
        <charset val="128"/>
      </rPr>
      <t xml:space="preserve">., Iwamuro F., Hata Ryuji, Taguchi Tomoyuki, Harashima Takashi, Maihara T., </t>
    </r>
    <r>
      <rPr>
        <b/>
        <sz val="11"/>
        <rFont val="ＭＳ Ｐゴシック"/>
        <family val="3"/>
        <charset val="128"/>
      </rPr>
      <t>Iye M., Simpson C., Yoshida M.</t>
    </r>
    <phoneticPr fontId="5"/>
  </si>
  <si>
    <t>2007PASJ...59.1081I</t>
  </si>
  <si>
    <t>Matsumoto, H.</t>
    <phoneticPr fontId="5"/>
  </si>
  <si>
    <t>The Surprisingly Steep Mass Profile of A1689, from a Lensing Analysis of Subaru Images</t>
  </si>
  <si>
    <t>FOCAS</t>
  </si>
  <si>
    <t>外国人を含む採択割合</t>
    <rPh sb="0" eb="2">
      <t>ガイコク</t>
    </rPh>
    <rPh sb="2" eb="3">
      <t>ジン</t>
    </rPh>
    <rPh sb="4" eb="5">
      <t>フク</t>
    </rPh>
    <rPh sb="6" eb="8">
      <t>サイタク</t>
    </rPh>
    <rPh sb="8" eb="10">
      <t>ワリアイ</t>
    </rPh>
    <phoneticPr fontId="5"/>
  </si>
  <si>
    <t>2000.12-2001.03</t>
    <phoneticPr fontId="5"/>
  </si>
  <si>
    <t>114(59)</t>
    <phoneticPr fontId="5"/>
  </si>
  <si>
    <t>26(17)</t>
    <phoneticPr fontId="5"/>
  </si>
  <si>
    <t>CIAO, COMICS,AOが加わり、第1期観測装置が出揃う。Intensive Programの開始。観測所プロジェクトの開始。</t>
    <rPh sb="16" eb="17">
      <t>クワ</t>
    </rPh>
    <rPh sb="20" eb="21">
      <t>ダイ</t>
    </rPh>
    <rPh sb="22" eb="23">
      <t>キ</t>
    </rPh>
    <rPh sb="23" eb="25">
      <t>カンソク</t>
    </rPh>
    <rPh sb="25" eb="27">
      <t>ソウチ</t>
    </rPh>
    <rPh sb="28" eb="30">
      <t>デソロ</t>
    </rPh>
    <rPh sb="50" eb="52">
      <t>カイシ</t>
    </rPh>
    <rPh sb="53" eb="55">
      <t>カンソク</t>
    </rPh>
    <rPh sb="55" eb="56">
      <t>ショ</t>
    </rPh>
    <rPh sb="63" eb="65">
      <t>カイシ</t>
    </rPh>
    <phoneticPr fontId="5"/>
  </si>
  <si>
    <t>2001.04-2001.08</t>
    <phoneticPr fontId="5"/>
  </si>
  <si>
    <t>105(51)</t>
    <phoneticPr fontId="5"/>
  </si>
  <si>
    <t>27(14)</t>
    <phoneticPr fontId="5"/>
  </si>
  <si>
    <t>2001.10-2002.03</t>
    <phoneticPr fontId="5"/>
  </si>
  <si>
    <t>160(74)</t>
    <phoneticPr fontId="5"/>
  </si>
  <si>
    <t>29(15)</t>
    <phoneticPr fontId="5"/>
  </si>
  <si>
    <t>2002.04-2002.09</t>
    <phoneticPr fontId="5"/>
  </si>
  <si>
    <t>Detection of Zinc in the Very Metal-Poor Post-AGB Star HR 4049</t>
    <phoneticPr fontId="5"/>
  </si>
  <si>
    <t>2002PASJ, 54, L45</t>
    <phoneticPr fontId="5"/>
  </si>
  <si>
    <t>S02B</t>
  </si>
  <si>
    <t>2002/10 - 2003/03</t>
  </si>
  <si>
    <t>semester</t>
    <phoneticPr fontId="5"/>
  </si>
  <si>
    <t>Scoville N., Aussel H., Benson A., Blain A., Calzetti D., Capak P., Ellis R. S., El-Zant A., Finoguenov A., Giavalisco M., Guzzo L., Hasinger G., Koda J., Le Fèvre O., Massey R., McCracken H. J., Mobasher B., Renzini A., Rhodes J., Salvato M., Sanders D. B., Sasaki S. S., Schinnerer E., Sheth K., Shopbell P. L., Taniguchi Y., Taylor J. E., Thompson D. J.</t>
  </si>
  <si>
    <t>2008ApJ...678.1372C</t>
    <phoneticPr fontId="5"/>
  </si>
  <si>
    <t>Pluto's Spectrum from 1.0 to 4.2 μm: Implications for Surface Properties</t>
  </si>
  <si>
    <t>2007ApJ...656.1136S</t>
  </si>
  <si>
    <t>Physical Parameters of Two Very Cool T Dwarfs</t>
  </si>
  <si>
    <t>2005Sci...310..274S</t>
  </si>
  <si>
    <t>すばる望遠鏡赤外線観測装置 OHS/CISCO 制御ソフトウェア開発および重力レンズ現象の観測計画</t>
    <rPh sb="45" eb="47">
      <t>カンソク</t>
    </rPh>
    <rPh sb="47" eb="49">
      <t>ケイカク</t>
    </rPh>
    <phoneticPr fontId="5"/>
  </si>
  <si>
    <t>秦隆志</t>
  </si>
  <si>
    <t>すばるOHS 及び多天体同時分光ファイバーオプションの開発</t>
  </si>
  <si>
    <t>衛藤茂</t>
    <phoneticPr fontId="5"/>
  </si>
  <si>
    <t>すばる望遠鏡第２期観測装置FMOS(Fibre Multi-Object Spectrograph)の開発的研究</t>
  </si>
  <si>
    <t>持田大作</t>
  </si>
  <si>
    <t>AO</t>
    <phoneticPr fontId="5"/>
  </si>
  <si>
    <t>CISCO</t>
    <phoneticPr fontId="5"/>
  </si>
  <si>
    <t>CIAO</t>
    <phoneticPr fontId="5"/>
  </si>
  <si>
    <t>OHS</t>
    <phoneticPr fontId="5"/>
  </si>
  <si>
    <t>S-Cam</t>
    <phoneticPr fontId="5"/>
  </si>
  <si>
    <t>ApJS</t>
    <phoneticPr fontId="5"/>
  </si>
  <si>
    <t>353-367</t>
    <phoneticPr fontId="5"/>
  </si>
  <si>
    <t>09/2007</t>
    <phoneticPr fontId="5"/>
  </si>
  <si>
    <t>Fisｃher, D.</t>
    <phoneticPr fontId="5"/>
  </si>
  <si>
    <r>
      <t xml:space="preserve">Matsuda Y., Richard J., Smail I., </t>
    </r>
    <r>
      <rPr>
        <b/>
        <sz val="11"/>
        <rFont val="ＭＳ Ｐゴシック"/>
        <family val="3"/>
        <charset val="128"/>
      </rPr>
      <t>Kashikawa N.</t>
    </r>
    <r>
      <rPr>
        <sz val="11"/>
        <rFont val="ＭＳ Ｐゴシック"/>
        <family val="3"/>
        <charset val="128"/>
      </rPr>
      <t>, Shimasaku K., Frye B.L., Yamada T., Nakamura Y., Hayashino T., Fujii T.</t>
    </r>
    <phoneticPr fontId="5"/>
  </si>
  <si>
    <t>2010MNRAS.403L..54M</t>
  </si>
  <si>
    <t>L54-L58</t>
    <phoneticPr fontId="5"/>
  </si>
  <si>
    <t>A search for galaxies in and around an HI overdense region at z = 5</t>
  </si>
  <si>
    <t>MOIRCS</t>
    <phoneticPr fontId="5"/>
  </si>
  <si>
    <r>
      <t>M</t>
    </r>
    <r>
      <rPr>
        <sz val="11"/>
        <rFont val="ＭＳ Ｐゴシック"/>
        <family val="3"/>
        <charset val="128"/>
      </rPr>
      <t>omjian, Emmanuel</t>
    </r>
    <phoneticPr fontId="5"/>
  </si>
  <si>
    <t>2010AJ....139.1622M</t>
  </si>
  <si>
    <r>
      <t>A</t>
    </r>
    <r>
      <rPr>
        <sz val="11"/>
        <rFont val="ＭＳ Ｐゴシック"/>
        <family val="3"/>
        <charset val="128"/>
      </rPr>
      <t>J</t>
    </r>
    <phoneticPr fontId="5"/>
  </si>
  <si>
    <r>
      <t>1</t>
    </r>
    <r>
      <rPr>
        <sz val="11"/>
        <rFont val="ＭＳ Ｐゴシック"/>
        <family val="3"/>
        <charset val="128"/>
      </rPr>
      <t>622-1627</t>
    </r>
    <phoneticPr fontId="5"/>
  </si>
  <si>
    <r>
      <t>0</t>
    </r>
    <r>
      <rPr>
        <sz val="11"/>
        <rFont val="ＭＳ Ｐゴシック"/>
        <family val="3"/>
        <charset val="128"/>
      </rPr>
      <t>4/2010</t>
    </r>
    <phoneticPr fontId="5"/>
  </si>
  <si>
    <t>High-sensitivity Array Observations of the z = 1.87 Submillimeter Galaxy GOODS 850-3</t>
  </si>
  <si>
    <t>Momjian E., Wang W.-H., Knudsen K.K., Carilli C.L., Cowie L.L., Barger A.J.</t>
    <phoneticPr fontId="5"/>
  </si>
  <si>
    <r>
      <t>M</t>
    </r>
    <r>
      <rPr>
        <sz val="11"/>
        <rFont val="ＭＳ Ｐゴシック"/>
        <family val="3"/>
        <charset val="128"/>
      </rPr>
      <t>orokuma, Tomoki</t>
    </r>
    <phoneticPr fontId="5"/>
  </si>
  <si>
    <t>2010PASJ...62...19M</t>
  </si>
  <si>
    <r>
      <t xml:space="preserve">Murayama T., Taniguchi Y., Scoville N.Z., </t>
    </r>
    <r>
      <rPr>
        <sz val="11"/>
        <rFont val="ＭＳ Ｐゴシック"/>
        <family val="3"/>
        <charset val="128"/>
      </rPr>
      <t>Ajiki M., Sanders D.B., Mobasher B., Aussel H., Capak P., Koekemoer A., Shioya Y.</t>
    </r>
    <r>
      <rPr>
        <sz val="11"/>
        <rFont val="ＭＳ Ｐゴシック"/>
        <family val="3"/>
        <charset val="128"/>
      </rPr>
      <t xml:space="preserve">, </t>
    </r>
    <r>
      <rPr>
        <b/>
        <sz val="11"/>
        <rFont val="ＭＳ Ｐゴシック"/>
        <family val="3"/>
        <charset val="128"/>
      </rPr>
      <t>Nagao T</t>
    </r>
    <r>
      <rPr>
        <sz val="11"/>
        <rFont val="ＭＳ Ｐゴシック"/>
        <family val="3"/>
        <charset val="128"/>
      </rPr>
      <t xml:space="preserve">., </t>
    </r>
    <r>
      <rPr>
        <sz val="11"/>
        <rFont val="ＭＳ Ｐゴシック"/>
        <family val="3"/>
        <charset val="128"/>
      </rPr>
      <t>Carilli C., Ellis R., Garilli B., Giavalisco M., Kitzbichler M., Le Fevre O., Maccagni D., Schinnerer E., Smolcic V., Tribiano S., Cimatti A.</t>
    </r>
    <r>
      <rPr>
        <sz val="11"/>
        <rFont val="ＭＳ Ｐゴシック"/>
        <family val="3"/>
        <charset val="128"/>
      </rPr>
      <t xml:space="preserve">, </t>
    </r>
    <r>
      <rPr>
        <b/>
        <sz val="11"/>
        <rFont val="ＭＳ Ｐゴシック"/>
        <family val="3"/>
        <charset val="128"/>
      </rPr>
      <t>Komiyama Y., Miyazaki S.</t>
    </r>
    <r>
      <rPr>
        <sz val="11"/>
        <rFont val="ＭＳ Ｐゴシック"/>
        <family val="3"/>
        <charset val="128"/>
      </rPr>
      <t xml:space="preserve">, </t>
    </r>
    <r>
      <rPr>
        <sz val="11"/>
        <rFont val="ＭＳ Ｐゴシック"/>
        <family val="3"/>
        <charset val="128"/>
      </rPr>
      <t>Sasaki S., Koda J.</t>
    </r>
    <r>
      <rPr>
        <sz val="11"/>
        <rFont val="ＭＳ Ｐゴシック"/>
        <family val="3"/>
        <charset val="128"/>
      </rPr>
      <t xml:space="preserve">, </t>
    </r>
    <r>
      <rPr>
        <b/>
        <sz val="11"/>
        <rFont val="ＭＳ Ｐゴシック"/>
        <family val="3"/>
        <charset val="128"/>
      </rPr>
      <t>Karoji H.</t>
    </r>
    <phoneticPr fontId="5"/>
  </si>
  <si>
    <t>Rhodes Jason D., Massey Richard J., Albert Justin, Collins Nicholas, Ellis Richard S., Heymans Catherine, Gardner Jonathan P., Kneib Jean-Paul, Koekemoer Anton, Leauthaud Alexie, Mellier Yannick, Refregier Alexander, Taylor James E., Van Waerbeke Ludovic</t>
  </si>
  <si>
    <t>S08A</t>
    <phoneticPr fontId="5"/>
  </si>
  <si>
    <t>S08B</t>
    <phoneticPr fontId="5"/>
  </si>
  <si>
    <t>NAOJ</t>
    <phoneticPr fontId="5"/>
  </si>
  <si>
    <t>NASDA*</t>
    <phoneticPr fontId="5"/>
  </si>
  <si>
    <t>東京学芸大</t>
    <rPh sb="0" eb="2">
      <t>トウキョウ</t>
    </rPh>
    <rPh sb="2" eb="5">
      <t>ガクゲイダイ</t>
    </rPh>
    <phoneticPr fontId="4"/>
  </si>
  <si>
    <t>ASTEC e-commerce</t>
    <phoneticPr fontId="5"/>
  </si>
  <si>
    <t>UK</t>
    <phoneticPr fontId="5"/>
  </si>
  <si>
    <t>UK</t>
    <phoneticPr fontId="5"/>
  </si>
  <si>
    <t>NOAO</t>
    <phoneticPr fontId="5"/>
  </si>
  <si>
    <t>USA</t>
    <phoneticPr fontId="5"/>
  </si>
  <si>
    <t>NRAO</t>
    <phoneticPr fontId="5"/>
  </si>
  <si>
    <t>Delay Time Distribution Measurement of Type Ia Supernovae by the Subaru/XMM-Newton Deep Survey and Implications for the Progenitor</t>
    <phoneticPr fontId="5"/>
  </si>
  <si>
    <t>Gerardy Christopher, Fesen R.A., Nomoto K., Garnavich Peter, Jha Saurabh, Challis Peter, Kirshner R., Hoflich Peter, Wheeler J. Craig</t>
    <phoneticPr fontId="5"/>
  </si>
  <si>
    <t>2007ApJ...660...72H</t>
  </si>
  <si>
    <t>Tsujimoto, M.</t>
    <phoneticPr fontId="5"/>
  </si>
  <si>
    <t>2002ApJ ,573, 270</t>
    <phoneticPr fontId="5"/>
  </si>
  <si>
    <t xml:space="preserve">Yamada, T.  </t>
    <phoneticPr fontId="5"/>
  </si>
  <si>
    <t>2002ApJ, 577, L89</t>
    <phoneticPr fontId="5"/>
  </si>
  <si>
    <t>S09A</t>
    <phoneticPr fontId="5"/>
  </si>
  <si>
    <t>2008/1/29-31</t>
    <phoneticPr fontId="5"/>
  </si>
  <si>
    <t>Merloni A., Bongiorno A., Bolzonella M., Brusa M., Civano F., Comastri A., Elvis M., Fiore F., Gilli R., Hao H., Jahnke K., Koekemoer A. M., Lusso E., Mainieri V., Mignoli M., Miyaji T., Renzini A., Salvato M., Silverman J., Trump J., Vignali C., Zamorani G., Capak P., Lilly S. J., Sanders D., Taniguchi Y., Bardelli S., Carollo C. M., Caputi K., Contini T., Coppa G., Cucciati O., de la Torre S., de Ravel L., Franzetti P., Garilli B., Hasinger G., Impey C., Iovino A., Iwasawa K., Kampczyk P., Kneib J.-P., Knobel C., Kovač K., Lamareille F., Le Borgne J.-F., Le Brun V., Le Fèvre O., Maier C., Pello R., Peng Y., Perez Montero E., Ricciardelli E., Scodeggio M., Tanaka M., Tasca L. A. M., Tresse L., Vergani D., Zucca E.</t>
  </si>
  <si>
    <t>2010ApJ...708..137M</t>
  </si>
  <si>
    <t>137-157</t>
    <phoneticPr fontId="5"/>
  </si>
  <si>
    <t>Park, Hong Soo</t>
    <phoneticPr fontId="5"/>
  </si>
  <si>
    <t>2010ApJ...709..377P</t>
  </si>
  <si>
    <t>377-385</t>
    <phoneticPr fontId="5"/>
  </si>
  <si>
    <t>25機関　152名</t>
    <rPh sb="2" eb="4">
      <t>キカン</t>
    </rPh>
    <rPh sb="8" eb="9">
      <t>メイ</t>
    </rPh>
    <phoneticPr fontId="5"/>
  </si>
  <si>
    <t>高見、有本、八木、日下部、福江（NAOJ)、嶋作</t>
    <rPh sb="0" eb="2">
      <t>タカミ</t>
    </rPh>
    <rPh sb="3" eb="5">
      <t>アリモト</t>
    </rPh>
    <rPh sb="6" eb="8">
      <t>ヤギ</t>
    </rPh>
    <rPh sb="9" eb="12">
      <t>クサカベ</t>
    </rPh>
    <rPh sb="13" eb="14">
      <t>フク</t>
    </rPh>
    <rPh sb="14" eb="15">
      <t>エ</t>
    </rPh>
    <rPh sb="22" eb="23">
      <t>シマ</t>
    </rPh>
    <rPh sb="23" eb="24">
      <t>サク</t>
    </rPh>
    <phoneticPr fontId="5"/>
  </si>
  <si>
    <t>TMT時代とすばる、大型プログラムと一般共同利用</t>
    <rPh sb="3" eb="5">
      <t>ジダイ</t>
    </rPh>
    <rPh sb="10" eb="12">
      <t>オオガタ</t>
    </rPh>
    <rPh sb="18" eb="20">
      <t>イッパン</t>
    </rPh>
    <rPh sb="20" eb="22">
      <t>キョウドウ</t>
    </rPh>
    <rPh sb="22" eb="24">
      <t>リヨウ</t>
    </rPh>
    <phoneticPr fontId="5"/>
  </si>
  <si>
    <t>高赤方偏移の巨大水素ガス天体と宇宙の構造形成</t>
  </si>
  <si>
    <t>An Observational Pursuit for Population III Stars in a Lyalpha Emitter at z = 6.33 through He II Emission</t>
  </si>
  <si>
    <t>Spectroscopic Studies of Very Metal-poor Stars with the Subaru High Dispersion Spectrograph. III. Light Neutron-Capture Elements</t>
  </si>
  <si>
    <r>
      <t xml:space="preserve">Akiyama M., Ohta K., Tamura N., Doi M., Kimura M., </t>
    </r>
    <r>
      <rPr>
        <b/>
        <sz val="11"/>
        <rFont val="ＭＳ Ｐゴシック"/>
        <family val="3"/>
        <charset val="128"/>
      </rPr>
      <t>Komiyama Y., Miyazaki S.</t>
    </r>
    <r>
      <rPr>
        <sz val="11"/>
        <rFont val="ＭＳ Ｐゴシック"/>
        <family val="3"/>
        <charset val="128"/>
      </rPr>
      <t xml:space="preserve">, Nakata F., Okamura S., Sekiguchi M., Shimasaku K., </t>
    </r>
    <r>
      <rPr>
        <b/>
        <sz val="11"/>
        <rFont val="ＭＳ Ｐゴシック"/>
        <family val="3"/>
        <charset val="128"/>
      </rPr>
      <t>Yagi M.</t>
    </r>
    <r>
      <rPr>
        <sz val="11"/>
        <rFont val="ＭＳ Ｐゴシック"/>
        <family val="3"/>
        <charset val="128"/>
      </rPr>
      <t xml:space="preserve">, Hamabe M., </t>
    </r>
    <r>
      <rPr>
        <b/>
        <sz val="11"/>
        <rFont val="ＭＳ Ｐゴシック"/>
        <family val="3"/>
        <charset val="128"/>
      </rPr>
      <t>Yoshida M., Takata T.</t>
    </r>
    <phoneticPr fontId="5"/>
  </si>
  <si>
    <t>Iwamuro F., Motohara K., Maihara T., Kimura Masahiko, Yoshii Y., Doi M.</t>
    <phoneticPr fontId="5"/>
  </si>
  <si>
    <t>Brandner W., Sheppard S., Zinnecker H., Close L., Iwamuro F., Krabbe A., Maihara T., Motohara K., Padgett D.L., Tokunaga A.</t>
    <phoneticPr fontId="5"/>
  </si>
  <si>
    <t>2004ApOpt, 43, 3097</t>
    <phoneticPr fontId="5"/>
  </si>
  <si>
    <t>ApOpt</t>
    <phoneticPr fontId="5"/>
  </si>
  <si>
    <t>3097-3102</t>
    <phoneticPr fontId="5"/>
  </si>
  <si>
    <r>
      <t>S-Cam</t>
    </r>
    <r>
      <rPr>
        <sz val="11"/>
        <rFont val="ＭＳ Ｐゴシック"/>
        <family val="3"/>
        <charset val="128"/>
      </rPr>
      <t>共同利用</t>
    </r>
    <rPh sb="5" eb="7">
      <t>キョウドウ</t>
    </rPh>
    <rPh sb="7" eb="9">
      <t>リヨウ</t>
    </rPh>
    <phoneticPr fontId="5"/>
  </si>
  <si>
    <t>2004AJ, 127, 563</t>
    <phoneticPr fontId="5"/>
  </si>
  <si>
    <r>
      <t>C</t>
    </r>
    <r>
      <rPr>
        <sz val="11"/>
        <rFont val="ＭＳ Ｐゴシック"/>
        <family val="3"/>
        <charset val="128"/>
      </rPr>
      <t>aratti O Garatti A.</t>
    </r>
    <phoneticPr fontId="5"/>
  </si>
  <si>
    <t>Caratti O G.A., Froebrich D., Eisloffel J., Giannini T. Nisini B.</t>
    <phoneticPr fontId="5"/>
  </si>
  <si>
    <t>2008A&amp;A...485..137C</t>
  </si>
  <si>
    <t>137-152</t>
    <phoneticPr fontId="5"/>
  </si>
  <si>
    <t>Molecular jets driven by high-mass protostars: a detailed study of the IRAS 20126+4104 jet</t>
  </si>
  <si>
    <t>大学</t>
    <rPh sb="0" eb="2">
      <t>ダイガク</t>
    </rPh>
    <phoneticPr fontId="8"/>
  </si>
  <si>
    <t>レスター大</t>
    <rPh sb="4" eb="5">
      <t>ダイ</t>
    </rPh>
    <phoneticPr fontId="4"/>
  </si>
  <si>
    <t>ロンドン大</t>
    <rPh sb="4" eb="5">
      <t>ダイ</t>
    </rPh>
    <phoneticPr fontId="4"/>
  </si>
  <si>
    <t>NOAO</t>
  </si>
  <si>
    <t>NRAO</t>
  </si>
  <si>
    <t>USRA</t>
  </si>
  <si>
    <t>MIT</t>
  </si>
  <si>
    <t>UCリバーサイド校</t>
    <rPh sb="8" eb="9">
      <t>コウ</t>
    </rPh>
    <phoneticPr fontId="4"/>
  </si>
  <si>
    <t>ウィスコンシン大</t>
    <rPh sb="7" eb="8">
      <t>ダイ</t>
    </rPh>
    <phoneticPr fontId="4"/>
  </si>
  <si>
    <t>オハイオ大</t>
    <rPh sb="4" eb="5">
      <t>ダイ</t>
    </rPh>
    <phoneticPr fontId="4"/>
  </si>
  <si>
    <t>カンザス大</t>
    <rPh sb="4" eb="5">
      <t>ダイ</t>
    </rPh>
    <phoneticPr fontId="4"/>
  </si>
  <si>
    <t>コロラド大</t>
    <rPh sb="4" eb="5">
      <t>ダイ</t>
    </rPh>
    <phoneticPr fontId="4"/>
  </si>
  <si>
    <t>S10A</t>
    <phoneticPr fontId="5"/>
  </si>
  <si>
    <r>
      <t xml:space="preserve">Goto Miwa, </t>
    </r>
    <r>
      <rPr>
        <b/>
        <sz val="11"/>
        <rFont val="ＭＳ Ｐゴシック"/>
        <family val="3"/>
        <charset val="128"/>
      </rPr>
      <t>Usuda T.</t>
    </r>
    <r>
      <rPr>
        <sz val="11"/>
        <rFont val="ＭＳ Ｐゴシック"/>
        <family val="3"/>
        <charset val="128"/>
      </rPr>
      <t xml:space="preserve">, Dullemond C.P., </t>
    </r>
    <r>
      <rPr>
        <sz val="11"/>
        <rFont val="ＭＳ Ｐゴシック"/>
        <family val="3"/>
        <charset val="128"/>
      </rPr>
      <t>Henning Th., Linz H., Stecklum B.</t>
    </r>
    <r>
      <rPr>
        <sz val="11"/>
        <rFont val="ＭＳ Ｐゴシック"/>
        <family val="3"/>
        <charset val="128"/>
      </rPr>
      <t xml:space="preserve">, </t>
    </r>
    <r>
      <rPr>
        <b/>
        <sz val="11"/>
        <rFont val="ＭＳ Ｐゴシック"/>
        <family val="3"/>
        <charset val="128"/>
      </rPr>
      <t>Suto H.</t>
    </r>
    <phoneticPr fontId="5"/>
  </si>
  <si>
    <r>
      <t xml:space="preserve">Hayashino T., Matsuda Y., Tamura H., Yamauchi R., </t>
    </r>
    <r>
      <rPr>
        <b/>
        <sz val="11"/>
        <rFont val="ＭＳ Ｐゴシック"/>
        <family val="3"/>
        <charset val="128"/>
      </rPr>
      <t>Yamada T.</t>
    </r>
    <r>
      <rPr>
        <sz val="11"/>
        <rFont val="ＭＳ Ｐゴシック"/>
        <family val="3"/>
        <charset val="128"/>
      </rPr>
      <t xml:space="preserve">, </t>
    </r>
    <r>
      <rPr>
        <sz val="11"/>
        <rFont val="ＭＳ Ｐゴシック"/>
        <family val="3"/>
        <charset val="128"/>
      </rPr>
      <t>Ajiki M., Fujita S., Murayama T., Nagao T., Ohta K., Okamura S., Ouchi M., Shimasaku K., Shioya Y., Taniguchi Y.</t>
    </r>
    <phoneticPr fontId="5"/>
  </si>
  <si>
    <r>
      <t xml:space="preserve">Hoflich P., Gerardy C.L.., Nomoto K., </t>
    </r>
    <r>
      <rPr>
        <sz val="11"/>
        <rFont val="ＭＳ Ｐゴシック"/>
        <family val="3"/>
        <charset val="128"/>
      </rPr>
      <t>Motohara K., Fesen Robert, Maeda K., Ohkubo Takuya, Tominaga Nozomu</t>
    </r>
    <phoneticPr fontId="5"/>
  </si>
  <si>
    <t>2008ApJ...677.1120M</t>
  </si>
  <si>
    <t>1120-1131</t>
    <phoneticPr fontId="5"/>
  </si>
  <si>
    <t>04/2008</t>
    <phoneticPr fontId="5"/>
  </si>
  <si>
    <r>
      <t>Kodama T., Yamada T., Akiyama M., Aoki K.</t>
    </r>
    <r>
      <rPr>
        <sz val="11"/>
        <rFont val="ＭＳ Ｐゴシック"/>
        <family val="3"/>
        <charset val="128"/>
      </rPr>
      <t xml:space="preserve">, Doi M., </t>
    </r>
    <r>
      <rPr>
        <b/>
        <sz val="11"/>
        <rFont val="ＭＳ Ｐゴシック"/>
        <family val="3"/>
        <charset val="128"/>
      </rPr>
      <t>Furusawa H., Fuse T., Imanishi M., Ishida C., Iye M., Kajisawa M., Karoji H., Kobayashi N., Komiyama Y., Kosugi G.</t>
    </r>
    <r>
      <rPr>
        <sz val="11"/>
        <rFont val="ＭＳ Ｐゴシック"/>
        <family val="3"/>
        <charset val="128"/>
      </rPr>
      <t xml:space="preserve">, Maseda Y., </t>
    </r>
    <r>
      <rPr>
        <b/>
        <sz val="11"/>
        <rFont val="ＭＳ Ｐゴシック"/>
        <family val="3"/>
        <charset val="128"/>
      </rPr>
      <t>Miyazaki S., Mizumoto Y.,</t>
    </r>
    <r>
      <rPr>
        <sz val="11"/>
        <rFont val="ＭＳ Ｐゴシック"/>
        <family val="3"/>
        <charset val="128"/>
      </rPr>
      <t xml:space="preserve"> </t>
    </r>
    <r>
      <rPr>
        <sz val="11"/>
        <rFont val="ＭＳ Ｐゴシック"/>
        <family val="3"/>
        <charset val="128"/>
      </rPr>
      <t xml:space="preserve">Morokuma T., Nakata F., </t>
    </r>
    <r>
      <rPr>
        <b/>
        <sz val="11"/>
        <rFont val="ＭＳ Ｐゴシック"/>
        <family val="3"/>
        <charset val="128"/>
      </rPr>
      <t>Noumaru J., Ogasawara R.</t>
    </r>
    <r>
      <rPr>
        <sz val="11"/>
        <rFont val="ＭＳ Ｐゴシック"/>
        <family val="3"/>
        <charset val="128"/>
      </rPr>
      <t xml:space="preserve">, Ouchi M., </t>
    </r>
    <r>
      <rPr>
        <b/>
        <sz val="11"/>
        <rFont val="ＭＳ Ｐゴシック"/>
        <family val="3"/>
        <charset val="128"/>
      </rPr>
      <t>Sasaki T., Sekiguchi K.</t>
    </r>
    <r>
      <rPr>
        <sz val="11"/>
        <rFont val="ＭＳ Ｐゴシック"/>
        <family val="3"/>
        <charset val="128"/>
      </rPr>
      <t xml:space="preserve">, </t>
    </r>
    <r>
      <rPr>
        <sz val="11"/>
        <rFont val="ＭＳ Ｐゴシック"/>
        <family val="3"/>
        <charset val="128"/>
      </rPr>
      <t xml:space="preserve">Shimasaku K., Simpson C., </t>
    </r>
    <r>
      <rPr>
        <b/>
        <sz val="11"/>
        <rFont val="ＭＳ Ｐゴシック"/>
        <family val="3"/>
        <charset val="128"/>
      </rPr>
      <t>Takata T., Tanaka I.</t>
    </r>
    <r>
      <rPr>
        <sz val="11"/>
        <rFont val="ＭＳ Ｐゴシック"/>
        <family val="3"/>
        <charset val="128"/>
      </rPr>
      <t xml:space="preserve">, </t>
    </r>
    <r>
      <rPr>
        <sz val="11"/>
        <rFont val="ＭＳ Ｐゴシック"/>
        <family val="3"/>
        <charset val="128"/>
      </rPr>
      <t>Ueda Yoshihiro, Yasuda N.</t>
    </r>
    <r>
      <rPr>
        <sz val="11"/>
        <rFont val="ＭＳ Ｐゴシック"/>
        <family val="3"/>
        <charset val="128"/>
      </rPr>
      <t xml:space="preserve">, </t>
    </r>
    <r>
      <rPr>
        <b/>
        <sz val="11"/>
        <rFont val="ＭＳ Ｐゴシック"/>
        <family val="3"/>
        <charset val="128"/>
      </rPr>
      <t>Yoshida M.</t>
    </r>
    <phoneticPr fontId="5"/>
  </si>
  <si>
    <r>
      <t>Vansevicius V., Arimoto N.</t>
    </r>
    <r>
      <rPr>
        <sz val="11"/>
        <rFont val="ＭＳ Ｐゴシック"/>
        <family val="3"/>
        <charset val="128"/>
      </rPr>
      <t xml:space="preserve">, Hasegawa T., </t>
    </r>
    <r>
      <rPr>
        <b/>
        <sz val="11"/>
        <rFont val="ＭＳ Ｐゴシック"/>
        <family val="3"/>
        <charset val="128"/>
      </rPr>
      <t>Ikuta C.</t>
    </r>
    <r>
      <rPr>
        <sz val="11"/>
        <rFont val="ＭＳ Ｐゴシック"/>
        <family val="3"/>
        <charset val="128"/>
      </rPr>
      <t xml:space="preserve">, </t>
    </r>
    <r>
      <rPr>
        <sz val="11"/>
        <rFont val="ＭＳ Ｐゴシック"/>
        <family val="3"/>
        <charset val="128"/>
      </rPr>
      <t>Jablonka P., Narbutis Donatas, Ohta K., Stonkute Rima, Tamura N., Yamada Y.</t>
    </r>
    <phoneticPr fontId="5"/>
  </si>
  <si>
    <r>
      <t xml:space="preserve">Mazzali P.A., Deng J., Tominaga N., Maeda K., Nomoto K., Matheson Thomas, </t>
    </r>
    <r>
      <rPr>
        <b/>
        <sz val="11"/>
        <rFont val="ＭＳ Ｐゴシック"/>
        <family val="3"/>
        <charset val="128"/>
      </rPr>
      <t>Kawabata K.</t>
    </r>
    <r>
      <rPr>
        <sz val="11"/>
        <rFont val="ＭＳ Ｐゴシック"/>
        <family val="3"/>
        <charset val="128"/>
      </rPr>
      <t>, Stanek Krzysztof Z., Garnavich P.</t>
    </r>
    <phoneticPr fontId="5"/>
  </si>
  <si>
    <t>Rubidium and Lead Abundances in Giant Stars of the Globular Clusters M13 and NGC 6752</t>
  </si>
  <si>
    <t>セメスタ区分、主な出来事</t>
    <rPh sb="4" eb="6">
      <t>クブン</t>
    </rPh>
    <rPh sb="7" eb="8">
      <t>オモ</t>
    </rPh>
    <rPh sb="9" eb="12">
      <t>デキゴト</t>
    </rPh>
    <phoneticPr fontId="5"/>
  </si>
  <si>
    <t>申請・採択夜数</t>
    <rPh sb="0" eb="2">
      <t>シンセイ</t>
    </rPh>
    <rPh sb="3" eb="5">
      <t>サイタク</t>
    </rPh>
    <rPh sb="5" eb="6">
      <t>ヨル</t>
    </rPh>
    <rPh sb="6" eb="7">
      <t>カズ</t>
    </rPh>
    <phoneticPr fontId="5"/>
  </si>
  <si>
    <t>複数装置提案は各々の装置にそれぞれカウント</t>
    <rPh sb="0" eb="2">
      <t>フクスウ</t>
    </rPh>
    <rPh sb="2" eb="4">
      <t>ソウチ</t>
    </rPh>
    <rPh sb="4" eb="6">
      <t>テイアン</t>
    </rPh>
    <rPh sb="7" eb="9">
      <t>オノオノ</t>
    </rPh>
    <rPh sb="10" eb="12">
      <t>ソウチ</t>
    </rPh>
    <phoneticPr fontId="5"/>
  </si>
  <si>
    <t>2006ApJ...640L.123M</t>
  </si>
  <si>
    <t>山梨大</t>
    <rPh sb="0" eb="2">
      <t>ヤマナシ</t>
    </rPh>
    <rPh sb="2" eb="3">
      <t>ダイ</t>
    </rPh>
    <phoneticPr fontId="5"/>
  </si>
  <si>
    <t>リバプール・ジョンモアズ大</t>
    <rPh sb="12" eb="13">
      <t>ダイ</t>
    </rPh>
    <phoneticPr fontId="5"/>
  </si>
  <si>
    <t>レスター大</t>
    <rPh sb="4" eb="5">
      <t>ダイ</t>
    </rPh>
    <phoneticPr fontId="5"/>
  </si>
  <si>
    <r>
      <t>P</t>
    </r>
    <r>
      <rPr>
        <sz val="11"/>
        <rFont val="ＭＳ Ｐゴシック"/>
        <family val="3"/>
        <charset val="128"/>
      </rPr>
      <t>apovich C., Momcheva I., Willmer C., Finkelstein K., Tran K., Brodwin M., Dunlop J., Farrah D., Khan S., Lotz J., McCarthy P., McLure R., Rieke M., Rudnick G., Sivanandam S., Pacaud F., Pierre M.</t>
    </r>
    <phoneticPr fontId="5"/>
  </si>
  <si>
    <t>2010ApJ...716.1503P</t>
  </si>
  <si>
    <r>
      <t>1</t>
    </r>
    <r>
      <rPr>
        <sz val="11"/>
        <rFont val="ＭＳ Ｐゴシック"/>
        <family val="3"/>
        <charset val="128"/>
      </rPr>
      <t>503-1513</t>
    </r>
    <phoneticPr fontId="5"/>
  </si>
  <si>
    <t>A Spitzer-selected Galaxy Cluster at z = 1.62</t>
  </si>
  <si>
    <r>
      <t>S</t>
    </r>
    <r>
      <rPr>
        <sz val="11"/>
        <rFont val="ＭＳ Ｐゴシック"/>
        <family val="3"/>
        <charset val="128"/>
      </rPr>
      <t>chirmer, M.</t>
    </r>
    <phoneticPr fontId="5"/>
  </si>
  <si>
    <t>Schirmer M., Suyu S., Schrabback T., Hildebrandt H., Erben T., Halkola A.</t>
    <phoneticPr fontId="5"/>
  </si>
  <si>
    <t>2010A&amp;A...514A..60S</t>
  </si>
  <si>
    <r>
      <t>A</t>
    </r>
    <r>
      <rPr>
        <sz val="11"/>
        <rFont val="ＭＳ Ｐゴシック"/>
        <family val="3"/>
        <charset val="128"/>
      </rPr>
      <t>60</t>
    </r>
    <phoneticPr fontId="5"/>
  </si>
  <si>
    <t>J0454-0309: evidence of a strong lensing fossil group falling into a poor galaxy cluster</t>
  </si>
  <si>
    <r>
      <t>S</t>
    </r>
    <r>
      <rPr>
        <sz val="11"/>
        <rFont val="ＭＳ Ｐゴシック"/>
        <family val="3"/>
        <charset val="128"/>
      </rPr>
      <t>mith, D.J.B.</t>
    </r>
    <phoneticPr fontId="5"/>
  </si>
  <si>
    <t>Smith D., Simpson C., Swinbank A., Rawlings S., Jarvis M.</t>
    <phoneticPr fontId="5"/>
  </si>
  <si>
    <t>2010MNRAS.404.1089S</t>
  </si>
  <si>
    <r>
      <t>1</t>
    </r>
    <r>
      <rPr>
        <sz val="11"/>
        <rFont val="ＭＳ Ｐゴシック"/>
        <family val="3"/>
        <charset val="128"/>
      </rPr>
      <t>089-1099</t>
    </r>
    <phoneticPr fontId="5"/>
  </si>
  <si>
    <t>When galaxies collide: understanding the broad absorption-line radio galaxy 4C +72.26</t>
  </si>
  <si>
    <r>
      <t>T</t>
    </r>
    <r>
      <rPr>
        <sz val="11"/>
        <rFont val="ＭＳ Ｐゴシック"/>
        <family val="3"/>
        <charset val="128"/>
      </rPr>
      <t>anaka, Masayuki</t>
    </r>
    <phoneticPr fontId="5"/>
  </si>
  <si>
    <r>
      <t>Pyo T.S., Hayashi Masahiko</t>
    </r>
    <r>
      <rPr>
        <sz val="11"/>
        <rFont val="ＭＳ Ｐゴシック"/>
        <family val="3"/>
        <charset val="128"/>
      </rPr>
      <t xml:space="preserve">, Kobayashi N., Tokunaga A., </t>
    </r>
    <r>
      <rPr>
        <b/>
        <sz val="11"/>
        <rFont val="ＭＳ Ｐゴシック"/>
        <family val="3"/>
        <charset val="128"/>
      </rPr>
      <t>Terada H., Takami H., Takato N.</t>
    </r>
    <r>
      <rPr>
        <sz val="11"/>
        <rFont val="ＭＳ Ｐゴシック"/>
        <family val="3"/>
        <charset val="128"/>
      </rPr>
      <t xml:space="preserve">, Davis C.J., </t>
    </r>
    <r>
      <rPr>
        <b/>
        <sz val="11"/>
        <rFont val="ＭＳ Ｐゴシック"/>
        <family val="3"/>
        <charset val="128"/>
      </rPr>
      <t>Takami M., Hayashi S.S.</t>
    </r>
    <r>
      <rPr>
        <sz val="11"/>
        <rFont val="ＭＳ Ｐゴシック"/>
        <family val="3"/>
        <charset val="128"/>
      </rPr>
      <t>, G</t>
    </r>
    <r>
      <rPr>
        <sz val="11"/>
        <rFont val="ＭＳ Ｐゴシック"/>
        <family val="3"/>
        <charset val="128"/>
      </rPr>
      <t>a</t>
    </r>
    <r>
      <rPr>
        <sz val="11"/>
        <rFont val="ＭＳ Ｐゴシック"/>
        <family val="3"/>
        <charset val="128"/>
      </rPr>
      <t xml:space="preserve">ssler W., </t>
    </r>
    <r>
      <rPr>
        <b/>
        <sz val="11"/>
        <rFont val="ＭＳ Ｐゴシック"/>
        <family val="3"/>
        <charset val="128"/>
      </rPr>
      <t>Oya S., Hayano Y., Kamata Y., Minowa Y., Iye M., Usuda T., Nishikawa T.</t>
    </r>
    <r>
      <rPr>
        <sz val="11"/>
        <rFont val="ＭＳ Ｐゴシック"/>
        <family val="3"/>
        <charset val="128"/>
      </rPr>
      <t>, Nedachi  K.</t>
    </r>
    <phoneticPr fontId="5"/>
  </si>
  <si>
    <t>295-313</t>
    <phoneticPr fontId="5"/>
  </si>
  <si>
    <t>1016-1022</t>
    <phoneticPr fontId="5"/>
  </si>
  <si>
    <t>456-467</t>
    <phoneticPr fontId="5"/>
  </si>
  <si>
    <t>The [O II] λ3727 Luminosity Function and Star Formation Rate at z~1.2 in the COSMOS 2 Square Degree Field and the Subaru Deep Field</t>
    <phoneticPr fontId="5"/>
  </si>
  <si>
    <r>
      <t xml:space="preserve">Tanaka Masayuki, Hoshi T., </t>
    </r>
    <r>
      <rPr>
        <b/>
        <sz val="11"/>
        <color indexed="8"/>
        <rFont val="ＭＳ Ｐゴシック"/>
        <family val="3"/>
        <charset val="128"/>
      </rPr>
      <t>Kodama T., Kashikawa N.</t>
    </r>
    <phoneticPr fontId="5"/>
  </si>
  <si>
    <t>1546-1556</t>
    <phoneticPr fontId="5"/>
  </si>
  <si>
    <t>1206-1214</t>
    <phoneticPr fontId="5"/>
  </si>
  <si>
    <t>9-28</t>
    <phoneticPr fontId="5"/>
  </si>
  <si>
    <r>
      <t>Terada H.</t>
    </r>
    <r>
      <rPr>
        <sz val="11"/>
        <color indexed="8"/>
        <rFont val="ＭＳ Ｐゴシック"/>
        <family val="3"/>
        <charset val="128"/>
      </rPr>
      <t xml:space="preserve">, Tokunaga A.T., Kobayashi N., </t>
    </r>
    <r>
      <rPr>
        <b/>
        <sz val="11"/>
        <color indexed="8"/>
        <rFont val="ＭＳ Ｐゴシック"/>
        <family val="3"/>
        <charset val="128"/>
      </rPr>
      <t>Takato N., Hayano Y., Takami H.</t>
    </r>
    <phoneticPr fontId="5"/>
  </si>
  <si>
    <t>303-307</t>
    <phoneticPr fontId="5"/>
  </si>
  <si>
    <t>2007ApJS..172..383T</t>
    <phoneticPr fontId="5"/>
  </si>
  <si>
    <t>383-395</t>
    <phoneticPr fontId="5"/>
  </si>
  <si>
    <t>1209-1214</t>
    <phoneticPr fontId="5"/>
  </si>
  <si>
    <t>56-63</t>
    <phoneticPr fontId="5"/>
  </si>
  <si>
    <r>
      <t xml:space="preserve">Yoshida F., </t>
    </r>
    <r>
      <rPr>
        <sz val="11"/>
        <color indexed="8"/>
        <rFont val="ＭＳ Ｐゴシック"/>
        <family val="3"/>
        <charset val="128"/>
      </rPr>
      <t>Nakamura  T.</t>
    </r>
    <phoneticPr fontId="5"/>
  </si>
  <si>
    <t>1113-1125</t>
    <phoneticPr fontId="5"/>
  </si>
  <si>
    <t>Zamojski, M.A.</t>
    <phoneticPr fontId="5"/>
  </si>
  <si>
    <t>468-493</t>
    <phoneticPr fontId="5"/>
  </si>
  <si>
    <r>
      <t xml:space="preserve">COSMOS </t>
    </r>
    <r>
      <rPr>
        <sz val="11"/>
        <rFont val="ＭＳ Ｐゴシック"/>
        <family val="3"/>
        <charset val="128"/>
      </rPr>
      <t>外国人PI論文(27+1)</t>
    </r>
    <rPh sb="7" eb="9">
      <t>ガイコク</t>
    </rPh>
    <rPh sb="9" eb="10">
      <t>ジン</t>
    </rPh>
    <rPh sb="12" eb="14">
      <t>ロンブン</t>
    </rPh>
    <phoneticPr fontId="5"/>
  </si>
  <si>
    <t>Large Area Survey for z = 7 Galaxies in SDF and GOODS-N: Implications for Galaxy Formation and Cosmic Reionization</t>
  </si>
  <si>
    <t>2009ApJ...700.1680T</t>
    <phoneticPr fontId="5"/>
  </si>
  <si>
    <t>Wang, Yiping</t>
    <phoneticPr fontId="5"/>
  </si>
  <si>
    <t>I</t>
    <phoneticPr fontId="5"/>
  </si>
  <si>
    <r>
      <t xml:space="preserve">Wang Y.-P., Yamada T., </t>
    </r>
    <r>
      <rPr>
        <b/>
        <sz val="11"/>
        <rFont val="ＭＳ Ｐゴシック"/>
        <family val="3"/>
        <charset val="128"/>
      </rPr>
      <t>Tanaka I., Iye M.</t>
    </r>
    <phoneticPr fontId="5"/>
  </si>
  <si>
    <t>2009ApJ...703L..81M</t>
  </si>
  <si>
    <t>L81-L85</t>
    <phoneticPr fontId="5"/>
  </si>
  <si>
    <t>09/2009</t>
    <phoneticPr fontId="5"/>
  </si>
  <si>
    <t>Dense Iron Ejecta and Core-Collapse Supernova Explosion in the Young Supernova Remnant G11.2-0.3</t>
  </si>
  <si>
    <r>
      <t>F</t>
    </r>
    <r>
      <rPr>
        <sz val="11"/>
        <rFont val="ＭＳ Ｐゴシック"/>
        <family val="3"/>
        <charset val="128"/>
      </rPr>
      <t>uentes C.I., Holman M.J.</t>
    </r>
    <phoneticPr fontId="5"/>
  </si>
  <si>
    <t>ノルウェー</t>
    <phoneticPr fontId="5"/>
  </si>
  <si>
    <t>ブラジル</t>
    <phoneticPr fontId="5"/>
  </si>
  <si>
    <t>ブラジル</t>
    <phoneticPr fontId="5"/>
  </si>
  <si>
    <t>フランス</t>
    <phoneticPr fontId="5"/>
  </si>
  <si>
    <t>フランス</t>
    <phoneticPr fontId="5"/>
  </si>
  <si>
    <t>ベルギー</t>
    <phoneticPr fontId="5"/>
  </si>
  <si>
    <t>SAAO</t>
    <phoneticPr fontId="5"/>
  </si>
  <si>
    <t>メキシコ国立天文台</t>
    <rPh sb="4" eb="6">
      <t>コクリツ</t>
    </rPh>
    <rPh sb="6" eb="9">
      <t>テンモンダイ</t>
    </rPh>
    <phoneticPr fontId="4"/>
  </si>
  <si>
    <t>ロシア</t>
    <phoneticPr fontId="5"/>
  </si>
  <si>
    <r>
      <t>12</t>
    </r>
    <r>
      <rPr>
        <sz val="11"/>
        <rFont val="ＭＳ Ｐゴシック"/>
        <family val="3"/>
        <charset val="128"/>
      </rPr>
      <t>/</t>
    </r>
    <r>
      <rPr>
        <sz val="11"/>
        <rFont val="ＭＳ Ｐゴシック"/>
        <family val="3"/>
        <charset val="128"/>
      </rPr>
      <t>2001</t>
    </r>
    <phoneticPr fontId="5"/>
  </si>
  <si>
    <r>
      <t>6</t>
    </r>
    <r>
      <rPr>
        <sz val="11"/>
        <rFont val="ＭＳ Ｐゴシック"/>
        <family val="3"/>
        <charset val="128"/>
      </rPr>
      <t>53-662</t>
    </r>
    <phoneticPr fontId="5"/>
  </si>
  <si>
    <r>
      <t>08</t>
    </r>
    <r>
      <rPr>
        <sz val="11"/>
        <rFont val="ＭＳ Ｐゴシック"/>
        <family val="3"/>
        <charset val="128"/>
      </rPr>
      <t>/</t>
    </r>
    <r>
      <rPr>
        <sz val="11"/>
        <rFont val="ＭＳ Ｐゴシック"/>
        <family val="3"/>
        <charset val="128"/>
      </rPr>
      <t>2001</t>
    </r>
    <phoneticPr fontId="5"/>
  </si>
  <si>
    <t>Tomono D., Doi Y., Usuda T., Nishimura T.</t>
    <phoneticPr fontId="5"/>
  </si>
  <si>
    <r>
      <t>6</t>
    </r>
    <r>
      <rPr>
        <sz val="11"/>
        <rFont val="ＭＳ Ｐゴシック"/>
        <family val="3"/>
        <charset val="128"/>
      </rPr>
      <t>37-645</t>
    </r>
    <phoneticPr fontId="5"/>
  </si>
  <si>
    <r>
      <t>L</t>
    </r>
    <r>
      <rPr>
        <sz val="11"/>
        <rFont val="ＭＳ Ｐゴシック"/>
        <family val="3"/>
        <charset val="128"/>
      </rPr>
      <t>87-L91</t>
    </r>
    <phoneticPr fontId="5"/>
  </si>
  <si>
    <r>
      <t>5</t>
    </r>
    <r>
      <rPr>
        <sz val="11"/>
        <rFont val="ＭＳ Ｐゴシック"/>
        <family val="3"/>
        <charset val="128"/>
      </rPr>
      <t>92-605</t>
    </r>
    <phoneticPr fontId="5"/>
  </si>
  <si>
    <r>
      <t>L</t>
    </r>
    <r>
      <rPr>
        <sz val="11"/>
        <rFont val="ＭＳ Ｐゴシック"/>
        <family val="3"/>
        <charset val="128"/>
      </rPr>
      <t>137-L141</t>
    </r>
    <phoneticPr fontId="5"/>
  </si>
  <si>
    <t>An observational study of the Galactic chemical evolution with lithium isotopic ratio in the interstellar medium
(星間物質中のリチウム同位体比を使った銀河進化の観測的研究）</t>
    <rPh sb="114" eb="116">
      <t>セイカン</t>
    </rPh>
    <rPh sb="116" eb="118">
      <t>ブッシツ</t>
    </rPh>
    <rPh sb="118" eb="119">
      <t>チュウ</t>
    </rPh>
    <rPh sb="124" eb="127">
      <t>ドウイタイ</t>
    </rPh>
    <rPh sb="127" eb="128">
      <t>ヒ</t>
    </rPh>
    <rPh sb="129" eb="130">
      <t>ツカ</t>
    </rPh>
    <rPh sb="132" eb="134">
      <t>ギンガ</t>
    </rPh>
    <rPh sb="134" eb="136">
      <t>シンカ</t>
    </rPh>
    <rPh sb="137" eb="139">
      <t>カンソク</t>
    </rPh>
    <rPh sb="139" eb="140">
      <t>テキ</t>
    </rPh>
    <rPh sb="140" eb="142">
      <t>ケンキュウ</t>
    </rPh>
    <phoneticPr fontId="5"/>
  </si>
  <si>
    <t>山田、臼田（NAOJ）、太田（京大）、千葉（東北大）、中川（JAXA)</t>
    <phoneticPr fontId="5"/>
  </si>
  <si>
    <t>25機関　112名（三鷹参加者のみ）</t>
    <rPh sb="2" eb="4">
      <t>キカン</t>
    </rPh>
    <rPh sb="8" eb="9">
      <t>メイ</t>
    </rPh>
    <rPh sb="10" eb="12">
      <t>ミタカ</t>
    </rPh>
    <rPh sb="12" eb="15">
      <t>サンカシャ</t>
    </rPh>
    <phoneticPr fontId="5"/>
  </si>
  <si>
    <t>セメスタの移行について</t>
    <rPh sb="5" eb="7">
      <t>イコウ</t>
    </rPh>
    <phoneticPr fontId="5"/>
  </si>
  <si>
    <t>Kosugi, G.</t>
  </si>
  <si>
    <t>Semester</t>
    <phoneticPr fontId="5"/>
  </si>
  <si>
    <t>Total</t>
    <phoneticPr fontId="5"/>
  </si>
  <si>
    <t>S01A</t>
    <phoneticPr fontId="5"/>
  </si>
  <si>
    <t>S01B</t>
    <phoneticPr fontId="5"/>
  </si>
  <si>
    <t>2004ApJ, 601, 805</t>
    <phoneticPr fontId="5"/>
  </si>
  <si>
    <t>2004ApJ, 611, L.93</t>
    <phoneticPr fontId="5"/>
  </si>
  <si>
    <t>2004ApJ, 610, 140</t>
    <phoneticPr fontId="5"/>
  </si>
  <si>
    <t>2004PASJ, 56, 655</t>
    <phoneticPr fontId="5"/>
  </si>
  <si>
    <r>
      <t>t</t>
    </r>
    <r>
      <rPr>
        <sz val="11"/>
        <rFont val="ＭＳ Ｐゴシック"/>
        <family val="3"/>
        <charset val="128"/>
      </rPr>
      <t>oday</t>
    </r>
    <phoneticPr fontId="5"/>
  </si>
  <si>
    <t>Cosmology with High-Redshift Type Ia Supernovae</t>
  </si>
  <si>
    <t>FOCAS/CISCO</t>
  </si>
  <si>
    <t>S03A-IP-2</t>
  </si>
  <si>
    <t>S03A-IP-7</t>
  </si>
  <si>
    <t>Cluster-Cluster Microlensing Experiment: A Novel Search for Dark Matter</t>
  </si>
  <si>
    <t>S06A</t>
    <phoneticPr fontId="5"/>
  </si>
  <si>
    <t>MOIRCS</t>
    <phoneticPr fontId="5"/>
  </si>
  <si>
    <t>廃止</t>
    <rPh sb="0" eb="2">
      <t>ハイシ</t>
    </rPh>
    <phoneticPr fontId="5"/>
  </si>
  <si>
    <t>S06A応募</t>
    <rPh sb="4" eb="6">
      <t>オウボ</t>
    </rPh>
    <phoneticPr fontId="5"/>
  </si>
  <si>
    <t>Lyman Break Galaxies at z~5: Rest-Frame UV Spectra. II</t>
    <phoneticPr fontId="5"/>
  </si>
  <si>
    <t>L15-L19</t>
    <phoneticPr fontId="5"/>
  </si>
  <si>
    <t>06/2007</t>
    <phoneticPr fontId="5"/>
  </si>
  <si>
    <t>Searching for a Companion Star of Tycho's Type Ia Supernova with Optical Spectroscopic Observations</t>
    <phoneticPr fontId="5"/>
  </si>
  <si>
    <t>2007ApJ...667..303T</t>
  </si>
  <si>
    <t>Hamana, T.</t>
    <phoneticPr fontId="5"/>
  </si>
  <si>
    <t>Hayashino, T.</t>
    <phoneticPr fontId="5"/>
  </si>
  <si>
    <r>
      <t xml:space="preserve">Miyazaki M., Shimasaku K., </t>
    </r>
    <r>
      <rPr>
        <b/>
        <sz val="11"/>
        <rFont val="ＭＳ Ｐゴシック"/>
        <family val="3"/>
        <charset val="128"/>
      </rPr>
      <t>Kodama T.,</t>
    </r>
    <r>
      <rPr>
        <sz val="11"/>
        <rFont val="ＭＳ Ｐゴシック"/>
        <family val="3"/>
        <charset val="128"/>
      </rPr>
      <t xml:space="preserve"> Okamura S., </t>
    </r>
    <r>
      <rPr>
        <b/>
        <sz val="11"/>
        <rFont val="ＭＳ Ｐゴシック"/>
        <family val="3"/>
        <charset val="128"/>
      </rPr>
      <t>Furusawa H.,</t>
    </r>
    <r>
      <rPr>
        <sz val="11"/>
        <rFont val="ＭＳ Ｐゴシック"/>
        <family val="3"/>
        <charset val="128"/>
      </rPr>
      <t xml:space="preserve"> Ouchi M., </t>
    </r>
    <r>
      <rPr>
        <b/>
        <sz val="11"/>
        <rFont val="ＭＳ Ｐゴシック"/>
        <family val="3"/>
        <charset val="128"/>
      </rPr>
      <t>Nakata F</t>
    </r>
    <r>
      <rPr>
        <sz val="11"/>
        <rFont val="ＭＳ Ｐゴシック"/>
        <family val="3"/>
        <charset val="128"/>
      </rPr>
      <t xml:space="preserve">., Doi M., Hamabe M., Kimura M., </t>
    </r>
    <r>
      <rPr>
        <b/>
        <sz val="11"/>
        <rFont val="ＭＳ Ｐゴシック"/>
        <family val="3"/>
        <charset val="128"/>
      </rPr>
      <t>Komiyama Y., Miyazaki S.</t>
    </r>
    <r>
      <rPr>
        <sz val="11"/>
        <rFont val="ＭＳ Ｐゴシック"/>
        <family val="3"/>
        <charset val="128"/>
      </rPr>
      <t xml:space="preserve">, Nagashima Chie, Nagata Tetsuya, Nagayama Takahiro, </t>
    </r>
    <r>
      <rPr>
        <b/>
        <sz val="11"/>
        <rFont val="ＭＳ Ｐゴシック"/>
        <family val="3"/>
        <charset val="128"/>
      </rPr>
      <t>Nakajima Y., Nakaya H.</t>
    </r>
    <r>
      <rPr>
        <sz val="11"/>
        <rFont val="ＭＳ Ｐゴシック"/>
        <family val="3"/>
        <charset val="128"/>
      </rPr>
      <t xml:space="preserve">, Pickles Andrew, Sato Shuji,  </t>
    </r>
    <r>
      <rPr>
        <b/>
        <sz val="11"/>
        <rFont val="ＭＳ Ｐゴシック"/>
        <family val="3"/>
        <charset val="128"/>
      </rPr>
      <t>Sekiguchi K.</t>
    </r>
    <r>
      <rPr>
        <sz val="11"/>
        <rFont val="ＭＳ Ｐゴシック"/>
        <family val="3"/>
        <charset val="128"/>
      </rPr>
      <t xml:space="preserve">, Sekiguchi M., Sugitani K., </t>
    </r>
    <r>
      <rPr>
        <b/>
        <sz val="11"/>
        <rFont val="ＭＳ Ｐゴシック"/>
        <family val="3"/>
        <charset val="128"/>
      </rPr>
      <t>Takata T., Tamura M., Yagi M., Yasuda N.</t>
    </r>
    <phoneticPr fontId="5"/>
  </si>
  <si>
    <r>
      <t>Ohyama Y.,</t>
    </r>
    <r>
      <rPr>
        <sz val="11"/>
        <rFont val="ＭＳ Ｐゴシック"/>
        <family val="3"/>
        <charset val="128"/>
      </rPr>
      <t xml:space="preserve"> Taniguchi Y.,</t>
    </r>
    <r>
      <rPr>
        <b/>
        <sz val="11"/>
        <rFont val="ＭＳ Ｐゴシック"/>
        <family val="3"/>
        <charset val="128"/>
      </rPr>
      <t xml:space="preserve"> Kawabata K.,</t>
    </r>
    <r>
      <rPr>
        <sz val="11"/>
        <rFont val="ＭＳ Ｐゴシック"/>
        <family val="3"/>
        <charset val="128"/>
      </rPr>
      <t xml:space="preserve"> Shioya Y., Murayama T., Nagao T.,</t>
    </r>
    <r>
      <rPr>
        <b/>
        <sz val="11"/>
        <rFont val="ＭＳ Ｐゴシック"/>
        <family val="3"/>
        <charset val="128"/>
      </rPr>
      <t xml:space="preserve"> Takata T., Iye M., Yoshida M.</t>
    </r>
    <phoneticPr fontId="5"/>
  </si>
  <si>
    <t>2002年8月</t>
  </si>
  <si>
    <t>2002年4月</t>
  </si>
  <si>
    <t>2002年1月</t>
  </si>
  <si>
    <t>2002年11月</t>
  </si>
  <si>
    <t>2002年5月</t>
  </si>
  <si>
    <t>2002年7月</t>
  </si>
  <si>
    <t>2001年4月</t>
  </si>
  <si>
    <t>2001年6月</t>
  </si>
  <si>
    <t>2001年10月</t>
  </si>
  <si>
    <t>2001年11月</t>
  </si>
  <si>
    <t>2001年2月</t>
  </si>
  <si>
    <t>2001年12月</t>
  </si>
  <si>
    <t>2001年9月</t>
  </si>
  <si>
    <t>2001年8月</t>
  </si>
  <si>
    <t>2000年8月</t>
  </si>
  <si>
    <t>2000年12月</t>
  </si>
  <si>
    <t>2000年2月</t>
  </si>
  <si>
    <t>2000年11月</t>
  </si>
  <si>
    <t>引用数/月数</t>
    <rPh sb="0" eb="2">
      <t>インヨウ</t>
    </rPh>
    <rPh sb="2" eb="3">
      <t>スウ</t>
    </rPh>
    <rPh sb="4" eb="6">
      <t>ツキスウ</t>
    </rPh>
    <phoneticPr fontId="5"/>
  </si>
  <si>
    <r>
      <t>Kawabata K.,</t>
    </r>
    <r>
      <rPr>
        <sz val="11"/>
        <rFont val="ＭＳ Ｐゴシック"/>
        <family val="3"/>
        <charset val="128"/>
      </rPr>
      <t xml:space="preserve"> Jeffery D.J., </t>
    </r>
    <r>
      <rPr>
        <b/>
        <sz val="11"/>
        <rFont val="ＭＳ Ｐゴシック"/>
        <family val="3"/>
        <charset val="128"/>
      </rPr>
      <t>Iye M., Ohyama Y., Kosugi G., Kashikawa N.,</t>
    </r>
    <r>
      <rPr>
        <sz val="11"/>
        <rFont val="ＭＳ Ｐゴシック"/>
        <family val="3"/>
        <charset val="128"/>
      </rPr>
      <t xml:space="preserve"> Ebizuka N., </t>
    </r>
    <r>
      <rPr>
        <b/>
        <sz val="11"/>
        <rFont val="ＭＳ Ｐゴシック"/>
        <family val="3"/>
        <charset val="128"/>
      </rPr>
      <t>Sasaki T., Sekiguchi K.</t>
    </r>
    <r>
      <rPr>
        <sz val="11"/>
        <rFont val="ＭＳ Ｐゴシック"/>
        <family val="3"/>
        <charset val="128"/>
      </rPr>
      <t xml:space="preserve">, Nomoto K., Mazzali P., Deng J., Maeda K., Umeda H., </t>
    </r>
    <r>
      <rPr>
        <b/>
        <sz val="11"/>
        <rFont val="ＭＳ Ｐゴシック"/>
        <family val="3"/>
        <charset val="128"/>
      </rPr>
      <t>Aoki K.</t>
    </r>
    <r>
      <rPr>
        <sz val="11"/>
        <rFont val="ＭＳ Ｐゴシック"/>
        <family val="3"/>
        <charset val="128"/>
      </rPr>
      <t xml:space="preserve">, Saito Y., </t>
    </r>
    <r>
      <rPr>
        <b/>
        <sz val="11"/>
        <rFont val="ＭＳ Ｐゴシック"/>
        <family val="3"/>
        <charset val="128"/>
      </rPr>
      <t>Takata T., Yoshida M</t>
    </r>
    <r>
      <rPr>
        <sz val="11"/>
        <rFont val="ＭＳ Ｐゴシック"/>
        <family val="3"/>
        <charset val="128"/>
      </rPr>
      <t xml:space="preserve">., Asai R., </t>
    </r>
    <r>
      <rPr>
        <b/>
        <sz val="11"/>
        <rFont val="ＭＳ Ｐゴシック"/>
        <family val="3"/>
        <charset val="128"/>
      </rPr>
      <t>Inata M., Okita K</t>
    </r>
    <r>
      <rPr>
        <sz val="11"/>
        <rFont val="ＭＳ Ｐゴシック"/>
        <family val="3"/>
        <charset val="128"/>
      </rPr>
      <t xml:space="preserve">., Ota K., Ozawa T., </t>
    </r>
    <r>
      <rPr>
        <b/>
        <sz val="11"/>
        <rFont val="ＭＳ Ｐゴシック"/>
        <family val="3"/>
        <charset val="128"/>
      </rPr>
      <t>Shimizu Y</t>
    </r>
    <r>
      <rPr>
        <sz val="11"/>
        <rFont val="ＭＳ Ｐゴシック"/>
        <family val="3"/>
        <charset val="128"/>
      </rPr>
      <t xml:space="preserve">., Taguchi H., Yadoumaru Y., Misawa T., Nakata F., </t>
    </r>
    <r>
      <rPr>
        <b/>
        <sz val="11"/>
        <rFont val="ＭＳ Ｐゴシック"/>
        <family val="3"/>
        <charset val="128"/>
      </rPr>
      <t>Yamada T., Tanaka I., Kodama T.</t>
    </r>
    <phoneticPr fontId="5"/>
  </si>
  <si>
    <t>Liu M.C., Wainscoat R., Martin E.L., Barris Brian, Tonry J.</t>
    <phoneticPr fontId="5"/>
  </si>
  <si>
    <t>The Search for Galaxy Clustering around a Quasar Pair at z=4.25 Found in the Sloan Digital Sky Survey</t>
  </si>
  <si>
    <t>Honda, S.</t>
  </si>
  <si>
    <t>Size Distribution of Faint Jovian L4 Trojan Asteroids</t>
  </si>
  <si>
    <t>1041-1058</t>
    <phoneticPr fontId="5"/>
  </si>
  <si>
    <t>L161-L164</t>
    <phoneticPr fontId="5"/>
  </si>
  <si>
    <t>1483-1500</t>
    <phoneticPr fontId="5"/>
  </si>
  <si>
    <t>213-219</t>
    <phoneticPr fontId="5"/>
  </si>
  <si>
    <t>2224-2227</t>
    <phoneticPr fontId="5"/>
  </si>
  <si>
    <t>Zafar T., Watson D. J., Malesani D., Vreeswijk P. M., Fynbo J. P. U., Hjorth J., Levan A. J., Michałowski M. J.</t>
  </si>
  <si>
    <t>2010A&amp;A...515A..94Z</t>
  </si>
  <si>
    <r>
      <t>0</t>
    </r>
    <r>
      <rPr>
        <sz val="11"/>
        <rFont val="ＭＳ Ｐゴシック"/>
        <family val="3"/>
        <charset val="128"/>
      </rPr>
      <t>6/2010</t>
    </r>
    <phoneticPr fontId="5"/>
  </si>
  <si>
    <r>
      <t>A</t>
    </r>
    <r>
      <rPr>
        <sz val="11"/>
        <rFont val="ＭＳ Ｐゴシック"/>
        <family val="3"/>
        <charset val="128"/>
      </rPr>
      <t>94</t>
    </r>
    <phoneticPr fontId="5"/>
  </si>
  <si>
    <t>No evidence for dust extinction in GRB 050904 at z ~ 6.3</t>
  </si>
  <si>
    <t>2010.8.25　ADS検索</t>
    <rPh sb="13" eb="15">
      <t>ケンサク</t>
    </rPh>
    <phoneticPr fontId="5"/>
  </si>
  <si>
    <t>2010ApJ...714L.152F</t>
  </si>
  <si>
    <t>Enstatite-rich Warm Debris Dust Around HD165014</t>
  </si>
  <si>
    <t>2010Natur.465..326K</t>
  </si>
  <si>
    <r>
      <t>3</t>
    </r>
    <r>
      <rPr>
        <sz val="11"/>
        <rFont val="ＭＳ Ｐゴシック"/>
        <family val="3"/>
        <charset val="128"/>
      </rPr>
      <t>26-328</t>
    </r>
    <phoneticPr fontId="5"/>
  </si>
  <si>
    <r>
      <t>Y</t>
    </r>
    <r>
      <rPr>
        <sz val="11"/>
        <rFont val="ＭＳ Ｐゴシック"/>
        <family val="3"/>
        <charset val="128"/>
      </rPr>
      <t>uma, Suraphong</t>
    </r>
    <phoneticPr fontId="5"/>
  </si>
  <si>
    <t>2010ApJ...720.1016Y</t>
  </si>
  <si>
    <r>
      <t>1</t>
    </r>
    <r>
      <rPr>
        <sz val="11"/>
        <rFont val="ＭＳ Ｐゴシック"/>
        <family val="3"/>
        <charset val="128"/>
      </rPr>
      <t>016-1029</t>
    </r>
    <phoneticPr fontId="5"/>
  </si>
  <si>
    <r>
      <t>0</t>
    </r>
    <r>
      <rPr>
        <sz val="11"/>
        <rFont val="ＭＳ Ｐゴシック"/>
        <family val="3"/>
        <charset val="128"/>
      </rPr>
      <t>9/2010</t>
    </r>
    <phoneticPr fontId="5"/>
  </si>
  <si>
    <t>Stellar Populations of Lyα Emitters at z = 4.86: A Comparison to z ~ 5 Lyman Break Galaxies</t>
  </si>
  <si>
    <t>08/2008</t>
    <phoneticPr fontId="5"/>
  </si>
  <si>
    <t>A Suprime-Cam study of the stellar population of the Ursa Major I dwarf spheroidal galaxy</t>
  </si>
  <si>
    <t>Umetsu, K.</t>
    <phoneticPr fontId="5"/>
  </si>
  <si>
    <t>Umetsu K., Broadhurst T.</t>
    <phoneticPr fontId="5"/>
  </si>
  <si>
    <t>2008ApJ...684..177U</t>
  </si>
  <si>
    <t>177-203</t>
    <phoneticPr fontId="5"/>
  </si>
  <si>
    <t>Combining Lens Distortion and Depletion to Map the Mass Distribution of A1689</t>
  </si>
  <si>
    <t>Snellen, I.A.G.</t>
    <phoneticPr fontId="5"/>
  </si>
  <si>
    <t>617-619</t>
    <phoneticPr fontId="5"/>
  </si>
  <si>
    <t>12/2008</t>
    <phoneticPr fontId="5"/>
  </si>
  <si>
    <t>2003ApJ, 593, L19</t>
    <phoneticPr fontId="5"/>
  </si>
  <si>
    <t>Kawakita, H.</t>
    <phoneticPr fontId="5"/>
  </si>
  <si>
    <t>2003ApJ, 590, 573</t>
    <phoneticPr fontId="5"/>
  </si>
  <si>
    <r>
      <t>1</t>
    </r>
    <r>
      <rPr>
        <sz val="11"/>
        <rFont val="ＭＳ Ｐゴシック"/>
        <family val="3"/>
        <charset val="128"/>
      </rPr>
      <t>139-1152</t>
    </r>
    <phoneticPr fontId="5"/>
  </si>
  <si>
    <r>
      <t>12</t>
    </r>
    <r>
      <rPr>
        <sz val="11"/>
        <rFont val="ＭＳ Ｐゴシック"/>
        <family val="3"/>
        <charset val="128"/>
      </rPr>
      <t>/</t>
    </r>
    <r>
      <rPr>
        <sz val="11"/>
        <rFont val="ＭＳ Ｐゴシック"/>
        <family val="3"/>
        <charset val="128"/>
      </rPr>
      <t>2001</t>
    </r>
    <phoneticPr fontId="5"/>
  </si>
  <si>
    <t>院生PI応募夜数</t>
    <rPh sb="0" eb="2">
      <t>インセイ</t>
    </rPh>
    <rPh sb="4" eb="6">
      <t>オウボ</t>
    </rPh>
    <rPh sb="6" eb="7">
      <t>ヨル</t>
    </rPh>
    <rPh sb="7" eb="8">
      <t>スウ</t>
    </rPh>
    <phoneticPr fontId="5"/>
  </si>
  <si>
    <t>院生PI採択夜数</t>
    <rPh sb="0" eb="2">
      <t>インセイ</t>
    </rPh>
    <rPh sb="4" eb="6">
      <t>サイタク</t>
    </rPh>
    <rPh sb="6" eb="7">
      <t>ヨル</t>
    </rPh>
    <rPh sb="7" eb="8">
      <t>カズ</t>
    </rPh>
    <phoneticPr fontId="5"/>
  </si>
  <si>
    <t>平均</t>
    <rPh sb="0" eb="2">
      <t>ヘイキン</t>
    </rPh>
    <phoneticPr fontId="5"/>
  </si>
  <si>
    <t>843-851</t>
    <phoneticPr fontId="5"/>
  </si>
  <si>
    <t>Gabor J. M., Impey C. D., Jahnke K., Simmons B. D., Trump J. R., Koekemoer A. M., Brusa M., Cappelluti N., Schinnerer E., Smolčić V., Salvato M., Rhodes J. D., Mobasher B., Capak P., Massey R., Leauthaud A., Scoville N.</t>
  </si>
  <si>
    <t>2009ApJ...691..705G</t>
  </si>
  <si>
    <t>705-722</t>
    <phoneticPr fontId="5"/>
  </si>
  <si>
    <t>Active Galactic Nucleus Host Galaxy Morphologies in COSMOS</t>
  </si>
  <si>
    <t>2009ApJ...693..610G</t>
  </si>
  <si>
    <t>610-616</t>
    <phoneticPr fontId="5"/>
  </si>
  <si>
    <t>03/2009</t>
    <phoneticPr fontId="5"/>
  </si>
  <si>
    <t>Measurement of the Spin-Orbit Angle of Exoplanet HAT-P-1b</t>
  </si>
  <si>
    <t>Looper, D.</t>
    <phoneticPr fontId="5"/>
  </si>
  <si>
    <t>Looper D., Kirkpatrick D., Cutri Roc M., Barman T., Burgasser A., Cushing M., Roellig T., McGovern M., McLean I., Rice E., Swift B., Schurr S.</t>
    <phoneticPr fontId="5"/>
  </si>
  <si>
    <t>2008ApJ...686..528L</t>
  </si>
  <si>
    <t>528-541</t>
    <phoneticPr fontId="5"/>
  </si>
  <si>
    <r>
      <t xml:space="preserve">Ishigaki M., Chiba M., </t>
    </r>
    <r>
      <rPr>
        <b/>
        <sz val="11"/>
        <rFont val="ＭＳ Ｐゴシック"/>
        <family val="3"/>
        <charset val="128"/>
      </rPr>
      <t>Aoki W.</t>
    </r>
    <phoneticPr fontId="5"/>
  </si>
  <si>
    <t>2010PASJ...62..143I</t>
  </si>
  <si>
    <t>143-178</t>
    <phoneticPr fontId="5"/>
  </si>
  <si>
    <t>Compact Nuclear Starbursts in Seyfert 2 Galaxies from the CfA and 12 Micron Samples</t>
  </si>
  <si>
    <t>Simpson, C.</t>
    <phoneticPr fontId="5"/>
  </si>
  <si>
    <t>CISCO観測所</t>
    <rPh sb="5" eb="8">
      <t>カンソクショ</t>
    </rPh>
    <phoneticPr fontId="5"/>
  </si>
  <si>
    <t>2002MNRAS, 334, 511</t>
    <phoneticPr fontId="5"/>
  </si>
  <si>
    <t>971-977</t>
    <phoneticPr fontId="5"/>
  </si>
  <si>
    <t>06/2004</t>
    <phoneticPr fontId="5"/>
  </si>
  <si>
    <t>B</t>
    <phoneticPr fontId="5"/>
  </si>
  <si>
    <r>
      <t>L</t>
    </r>
    <r>
      <rPr>
        <sz val="11"/>
        <rFont val="ＭＳ Ｐゴシック"/>
        <family val="3"/>
        <charset val="128"/>
      </rPr>
      <t>19-L22</t>
    </r>
    <phoneticPr fontId="5"/>
  </si>
  <si>
    <r>
      <t>5</t>
    </r>
    <r>
      <rPr>
        <sz val="11"/>
        <rFont val="ＭＳ Ｐゴシック"/>
        <family val="3"/>
        <charset val="128"/>
      </rPr>
      <t>73-578</t>
    </r>
    <phoneticPr fontId="5"/>
  </si>
  <si>
    <t>Direct detection of exoplanet host star companion γ Cep B and revised masses for both stars and the sub-stellar object</t>
  </si>
  <si>
    <t>2007ApJS..169....1O</t>
  </si>
  <si>
    <t>A Bar Fuels a Supermassive Black Hole?: Host Galaxies of Narrow-Line Seyfert 1 Galaxies</t>
  </si>
  <si>
    <t>Ito, H.</t>
    <phoneticPr fontId="5"/>
  </si>
  <si>
    <t>2009ApJ...698L..37I</t>
  </si>
  <si>
    <t>L37-L41</t>
    <phoneticPr fontId="5"/>
  </si>
  <si>
    <t>06/2009</t>
    <phoneticPr fontId="5"/>
  </si>
  <si>
    <t>BD+44°493: A Ninth Magnitude Messenger from the Early Universe; Carbon Enhanced and Beryllium Poor</t>
  </si>
  <si>
    <r>
      <t>Kashikawa N., Aoki K.</t>
    </r>
    <r>
      <rPr>
        <sz val="11"/>
        <rFont val="ＭＳ Ｐゴシック"/>
        <family val="3"/>
        <charset val="128"/>
      </rPr>
      <t xml:space="preserve">, Asai R., Ebizuka N., </t>
    </r>
    <r>
      <rPr>
        <b/>
        <sz val="11"/>
        <rFont val="ＭＳ Ｐゴシック"/>
        <family val="3"/>
        <charset val="128"/>
      </rPr>
      <t>Inata M., Iye M., Kawabata K., Kosugi G., Ohyama Y., Okita K.</t>
    </r>
    <r>
      <rPr>
        <sz val="11"/>
        <rFont val="ＭＳ Ｐゴシック"/>
        <family val="3"/>
        <charset val="128"/>
      </rPr>
      <t xml:space="preserve">, Ozawa T., Saito Y., </t>
    </r>
    <r>
      <rPr>
        <b/>
        <sz val="11"/>
        <rFont val="ＭＳ Ｐゴシック"/>
        <family val="3"/>
        <charset val="128"/>
      </rPr>
      <t>Sasaki T., Sekiguchi K., Shimizu Y</t>
    </r>
    <r>
      <rPr>
        <sz val="11"/>
        <rFont val="ＭＳ Ｐゴシック"/>
        <family val="3"/>
        <charset val="128"/>
      </rPr>
      <t xml:space="preserve">., Taguchi H., </t>
    </r>
    <r>
      <rPr>
        <b/>
        <sz val="11"/>
        <rFont val="ＭＳ Ｐゴシック"/>
        <family val="3"/>
        <charset val="128"/>
      </rPr>
      <t>Takata T.</t>
    </r>
    <r>
      <rPr>
        <sz val="11"/>
        <rFont val="ＭＳ Ｐゴシック"/>
        <family val="3"/>
        <charset val="128"/>
      </rPr>
      <t xml:space="preserve">, Yadoumaru Y., </t>
    </r>
    <r>
      <rPr>
        <b/>
        <sz val="11"/>
        <rFont val="ＭＳ Ｐゴシック"/>
        <family val="3"/>
        <charset val="128"/>
      </rPr>
      <t>Yoshida M.</t>
    </r>
    <phoneticPr fontId="5"/>
  </si>
  <si>
    <r>
      <t xml:space="preserve">Olkin C. B., Young E.F., Young L.A., Grundy W., Schmitt B., Tokunaga A., Owen T., Roush T., </t>
    </r>
    <r>
      <rPr>
        <b/>
        <sz val="11"/>
        <color indexed="8"/>
        <rFont val="ＭＳ Ｐゴシック"/>
        <family val="3"/>
        <charset val="128"/>
      </rPr>
      <t>Terada H.</t>
    </r>
    <phoneticPr fontId="5"/>
  </si>
  <si>
    <r>
      <t>Perlman E.S., Mason R.E., Pckham Christopher, Levenson N.A., Elitzur Moshe, Schaefer Justin,</t>
    </r>
    <r>
      <rPr>
        <b/>
        <sz val="11"/>
        <color indexed="8"/>
        <rFont val="ＭＳ Ｐゴシック"/>
        <family val="3"/>
        <charset val="128"/>
      </rPr>
      <t xml:space="preserve"> Imanishi M.</t>
    </r>
    <r>
      <rPr>
        <sz val="11"/>
        <color indexed="8"/>
        <rFont val="ＭＳ Ｐゴシック"/>
        <family val="3"/>
        <charset val="128"/>
      </rPr>
      <t>, Sparks William B., Radomski James</t>
    </r>
    <phoneticPr fontId="5"/>
  </si>
  <si>
    <t>ミラノ・ビコッカ大</t>
    <rPh sb="8" eb="9">
      <t>ダイ</t>
    </rPh>
    <phoneticPr fontId="5"/>
  </si>
  <si>
    <r>
      <t xml:space="preserve">Poznanski D., Maoz D., Yasuda N., Foley R.J., Doi M., Filippenko A.v., Fukugita M., Gal-Yam A., Jannuzi B.T., </t>
    </r>
    <r>
      <rPr>
        <b/>
        <sz val="11"/>
        <color indexed="8"/>
        <rFont val="ＭＳ Ｐゴシック"/>
        <family val="3"/>
        <charset val="128"/>
      </rPr>
      <t>Morokuma T</t>
    </r>
    <r>
      <rPr>
        <sz val="11"/>
        <color indexed="8"/>
        <rFont val="ＭＳ Ｐゴシック"/>
        <family val="3"/>
        <charset val="128"/>
      </rPr>
      <t>., Oda T., Schweiker H., Sharon K., Silverman J.M., Totani T.</t>
    </r>
    <phoneticPr fontId="5"/>
  </si>
  <si>
    <r>
      <t>Akiyama M., Minowa Y.</t>
    </r>
    <r>
      <rPr>
        <sz val="11"/>
        <rFont val="ＭＳ Ｐゴシック"/>
        <family val="3"/>
        <charset val="128"/>
      </rPr>
      <t>, Kobayashi N., Ohta K., Ando M.,</t>
    </r>
    <r>
      <rPr>
        <b/>
        <sz val="11"/>
        <rFont val="ＭＳ Ｐゴシック"/>
        <family val="3"/>
        <charset val="128"/>
      </rPr>
      <t xml:space="preserve"> Iwata I.</t>
    </r>
    <phoneticPr fontId="5"/>
  </si>
  <si>
    <t>アルゼンチン天文台</t>
    <rPh sb="6" eb="9">
      <t>テンモンダイ</t>
    </rPh>
    <phoneticPr fontId="5"/>
  </si>
  <si>
    <t xml:space="preserve">Subaru Infrared Spectroscopy of the Pluto-Charon System, </t>
  </si>
  <si>
    <r>
      <t>S09</t>
    </r>
    <r>
      <rPr>
        <sz val="11"/>
        <rFont val="ＭＳ Ｐゴシック"/>
        <family val="3"/>
        <charset val="128"/>
      </rPr>
      <t>A</t>
    </r>
    <r>
      <rPr>
        <sz val="11"/>
        <rFont val="ＭＳ Ｐゴシック"/>
        <family val="3"/>
        <charset val="128"/>
      </rPr>
      <t>採択</t>
    </r>
    <rPh sb="4" eb="6">
      <t>サイタク</t>
    </rPh>
    <phoneticPr fontId="5"/>
  </si>
  <si>
    <t>S09A採択</t>
    <rPh sb="4" eb="6">
      <t>サイタク</t>
    </rPh>
    <phoneticPr fontId="5"/>
  </si>
  <si>
    <t>Time-Variable Complex Metal Absorption Lines in the Quasar HS 1603+3820</t>
  </si>
  <si>
    <t>Motch, C</t>
  </si>
  <si>
    <t>2005AJ....129...53M</t>
  </si>
  <si>
    <t>2005ApJ...631L...5N</t>
  </si>
  <si>
    <t>2005ApJ...634..142N</t>
  </si>
  <si>
    <t>Gravitational Lenses</t>
    <phoneticPr fontId="5"/>
  </si>
  <si>
    <t>Large-Scale Structure</t>
    <phoneticPr fontId="5"/>
  </si>
  <si>
    <t>Large-Scale Structure</t>
    <phoneticPr fontId="5"/>
  </si>
  <si>
    <t>High-z Galaxies</t>
    <phoneticPr fontId="5"/>
  </si>
  <si>
    <t>Gemini</t>
  </si>
  <si>
    <t>チューリッヒ大</t>
    <rPh sb="6" eb="7">
      <t>ダイ</t>
    </rPh>
    <phoneticPr fontId="4"/>
  </si>
  <si>
    <t>スイス</t>
  </si>
  <si>
    <t>カナリア天文研究所</t>
    <rPh sb="4" eb="6">
      <t>テンモン</t>
    </rPh>
    <rPh sb="6" eb="9">
      <t>ケンキュウショ</t>
    </rPh>
    <phoneticPr fontId="4"/>
  </si>
  <si>
    <t>ASIAA</t>
  </si>
  <si>
    <t xml:space="preserve">Superwind-Driven Intense H2 Emission in NGC 6240, </t>
  </si>
  <si>
    <t>Deep Near Infrared Observations of the X-ray Emitting Class 0 Protostar Candidates in the Orion Molecular Cloud-3</t>
  </si>
  <si>
    <t>CISCO: Cooled Infrared Spectrograph and Camera for OHS on the Subaru Telescope</t>
  </si>
  <si>
    <t>・将来計画（JELT,HOP, JTPF)
・MOIRCS,FMOS, AO188開発状況
・ユーザーへの事前アンケートの結果</t>
    <rPh sb="1" eb="3">
      <t>ショウライ</t>
    </rPh>
    <rPh sb="3" eb="5">
      <t>ケイカク</t>
    </rPh>
    <rPh sb="41" eb="43">
      <t>カイハツ</t>
    </rPh>
    <rPh sb="43" eb="45">
      <t>ジョウキョウ</t>
    </rPh>
    <rPh sb="53" eb="55">
      <t>ジゼン</t>
    </rPh>
    <rPh sb="61" eb="63">
      <t>ケッカ</t>
    </rPh>
    <phoneticPr fontId="5"/>
  </si>
  <si>
    <t>38件</t>
    <rPh sb="2" eb="3">
      <t>ケン</t>
    </rPh>
    <phoneticPr fontId="5"/>
  </si>
  <si>
    <t>2005年度</t>
    <rPh sb="4" eb="6">
      <t>ネンド</t>
    </rPh>
    <phoneticPr fontId="5"/>
  </si>
  <si>
    <t>査読論文数</t>
  </si>
  <si>
    <t>RAA</t>
    <phoneticPr fontId="5"/>
  </si>
  <si>
    <t>EM&amp;P</t>
    <phoneticPr fontId="5"/>
  </si>
  <si>
    <r>
      <t>E</t>
    </r>
    <r>
      <rPr>
        <sz val="11"/>
        <rFont val="ＭＳ Ｐゴシック"/>
        <family val="3"/>
        <charset val="128"/>
      </rPr>
      <t>M&amp;P</t>
    </r>
    <phoneticPr fontId="5"/>
  </si>
  <si>
    <t>GeoRL</t>
    <phoneticPr fontId="5"/>
  </si>
  <si>
    <t>Othersの詳細</t>
    <rPh sb="7" eb="9">
      <t>ショウサイ</t>
    </rPh>
    <phoneticPr fontId="5"/>
  </si>
  <si>
    <t>Total</t>
    <phoneticPr fontId="5"/>
  </si>
  <si>
    <t>Geophysical Research Letters</t>
  </si>
  <si>
    <t>Journal of Geophysical Research</t>
  </si>
  <si>
    <t>Advances in Space Research</t>
  </si>
  <si>
    <t>New Astronomy Reviews</t>
  </si>
  <si>
    <t>Research in Astronomy and Astrophysics</t>
  </si>
  <si>
    <t>Planetary and Space Science</t>
  </si>
  <si>
    <t>Applied Optics IP</t>
  </si>
  <si>
    <t>Earth, Moon, and Planets</t>
  </si>
  <si>
    <t>Spectroscopic Confirmation of the Fifth Image of SDSS J1004+4112 and Implications for the MBH-σ* Relation at z = 0.68</t>
  </si>
  <si>
    <r>
      <t xml:space="preserve">Oda T., Totani T., Yasuda N., Sumi T., </t>
    </r>
    <r>
      <rPr>
        <b/>
        <sz val="11"/>
        <color indexed="8"/>
        <rFont val="ＭＳ Ｐゴシック"/>
        <family val="3"/>
        <charset val="128"/>
      </rPr>
      <t>Morokuma T.,</t>
    </r>
    <r>
      <rPr>
        <sz val="11"/>
        <color indexed="8"/>
        <rFont val="ＭＳ Ｐゴシック"/>
        <family val="3"/>
        <charset val="128"/>
      </rPr>
      <t xml:space="preserve"> Doi M., </t>
    </r>
    <r>
      <rPr>
        <b/>
        <sz val="11"/>
        <color indexed="8"/>
        <rFont val="ＭＳ Ｐゴシック"/>
        <family val="3"/>
        <charset val="128"/>
      </rPr>
      <t xml:space="preserve">Kosugi G. </t>
    </r>
    <phoneticPr fontId="5"/>
  </si>
  <si>
    <t>174-180</t>
    <phoneticPr fontId="5"/>
  </si>
  <si>
    <t>A Survey of Star Clusters in the M31 Southwest Field: UBVRI Photometry and Multiband Maps</t>
  </si>
  <si>
    <t>2005/04-2005/08</t>
    <phoneticPr fontId="5"/>
  </si>
  <si>
    <t>2004年11月中旬～12月中旬</t>
    <rPh sb="4" eb="5">
      <t>ネン</t>
    </rPh>
    <rPh sb="7" eb="8">
      <t>ガツ</t>
    </rPh>
    <rPh sb="8" eb="10">
      <t>チュウジュン</t>
    </rPh>
    <rPh sb="13" eb="14">
      <t>ガツ</t>
    </rPh>
    <rPh sb="14" eb="16">
      <t>チュウジュン</t>
    </rPh>
    <phoneticPr fontId="5"/>
  </si>
  <si>
    <t>2005/1/13-14</t>
    <phoneticPr fontId="5"/>
  </si>
  <si>
    <t>2005/09-2006/01</t>
    <phoneticPr fontId="5"/>
  </si>
  <si>
    <t>2005年5月初旬～6月初旬</t>
    <rPh sb="4" eb="5">
      <t>ネン</t>
    </rPh>
    <rPh sb="6" eb="7">
      <t>ガツ</t>
    </rPh>
    <rPh sb="7" eb="9">
      <t>ショジュン</t>
    </rPh>
    <rPh sb="11" eb="12">
      <t>ガツ</t>
    </rPh>
    <rPh sb="12" eb="14">
      <t>ショジュン</t>
    </rPh>
    <phoneticPr fontId="5"/>
  </si>
  <si>
    <t>2005/6/15-16</t>
    <phoneticPr fontId="5"/>
  </si>
  <si>
    <t>2006/02-2006/07</t>
    <phoneticPr fontId="5"/>
  </si>
  <si>
    <t>1011-1023</t>
    <phoneticPr fontId="5"/>
  </si>
  <si>
    <t>2004ApJ, 601, L191</t>
    <phoneticPr fontId="5"/>
  </si>
  <si>
    <t>An early extrasolar planetary system revealed by planetesimal belts in beta Pictoris</t>
  </si>
  <si>
    <t>Ouchi, M.</t>
    <phoneticPr fontId="5"/>
  </si>
  <si>
    <t>Reipurth, B.</t>
    <phoneticPr fontId="5"/>
  </si>
  <si>
    <t>02/2007</t>
    <phoneticPr fontId="5"/>
  </si>
  <si>
    <t>897-906</t>
    <phoneticPr fontId="5"/>
  </si>
  <si>
    <r>
      <t>Nakata F., Kodama T</t>
    </r>
    <r>
      <rPr>
        <sz val="11"/>
        <rFont val="ＭＳ Ｐゴシック"/>
        <family val="3"/>
        <charset val="128"/>
      </rPr>
      <t xml:space="preserve">., Shimasaku K., Doi M., </t>
    </r>
    <r>
      <rPr>
        <b/>
        <sz val="11"/>
        <rFont val="ＭＳ Ｐゴシック"/>
        <family val="3"/>
        <charset val="128"/>
      </rPr>
      <t>Furusawa H.</t>
    </r>
    <r>
      <rPr>
        <sz val="11"/>
        <rFont val="ＭＳ Ｐゴシック"/>
        <family val="3"/>
        <charset val="128"/>
      </rPr>
      <t xml:space="preserve">, </t>
    </r>
    <r>
      <rPr>
        <sz val="11"/>
        <rFont val="ＭＳ Ｐゴシック"/>
        <family val="3"/>
        <charset val="128"/>
      </rPr>
      <t>Hamabe M., Kimura M.</t>
    </r>
    <r>
      <rPr>
        <sz val="11"/>
        <rFont val="ＭＳ Ｐゴシック"/>
        <family val="3"/>
        <charset val="128"/>
      </rPr>
      <t xml:space="preserve">, </t>
    </r>
    <r>
      <rPr>
        <b/>
        <sz val="11"/>
        <rFont val="ＭＳ Ｐゴシック"/>
        <family val="3"/>
        <charset val="128"/>
      </rPr>
      <t>Komiyama Y., Miyazaki S.</t>
    </r>
    <r>
      <rPr>
        <sz val="11"/>
        <rFont val="ＭＳ Ｐゴシック"/>
        <family val="3"/>
        <charset val="128"/>
      </rPr>
      <t xml:space="preserve">, </t>
    </r>
    <r>
      <rPr>
        <sz val="11"/>
        <rFont val="ＭＳ Ｐゴシック"/>
        <family val="3"/>
        <charset val="128"/>
      </rPr>
      <t>Okamura S., Ouchi M., Sekiguchi M., Ueda Y.</t>
    </r>
    <r>
      <rPr>
        <sz val="11"/>
        <rFont val="ＭＳ Ｐゴシック"/>
        <family val="3"/>
        <charset val="128"/>
      </rPr>
      <t xml:space="preserve">, </t>
    </r>
    <r>
      <rPr>
        <b/>
        <sz val="11"/>
        <rFont val="ＭＳ Ｐゴシック"/>
        <family val="3"/>
        <charset val="128"/>
      </rPr>
      <t>Yagi M.</t>
    </r>
    <r>
      <rPr>
        <sz val="11"/>
        <rFont val="ＭＳ Ｐゴシック"/>
        <family val="3"/>
        <charset val="128"/>
      </rPr>
      <t>, Yasuda N.</t>
    </r>
    <phoneticPr fontId="5"/>
  </si>
  <si>
    <t>近藤荘平</t>
    <rPh sb="0" eb="2">
      <t>コンドウ</t>
    </rPh>
    <rPh sb="2" eb="4">
      <t>ソウヘイ</t>
    </rPh>
    <phoneticPr fontId="5"/>
  </si>
  <si>
    <t>A Variable Infrared Counterpart to the Soft Gamma-Ray Repeater SGR 1806-20</t>
  </si>
  <si>
    <t>Lidman, C.</t>
  </si>
  <si>
    <t>2007ApJ...660..152M</t>
  </si>
  <si>
    <r>
      <t>5</t>
    </r>
    <r>
      <rPr>
        <sz val="11"/>
        <rFont val="ＭＳ Ｐゴシック"/>
        <family val="3"/>
        <charset val="128"/>
      </rPr>
      <t>57-562</t>
    </r>
    <phoneticPr fontId="5"/>
  </si>
  <si>
    <r>
      <t>5</t>
    </r>
    <r>
      <rPr>
        <sz val="11"/>
        <rFont val="ＭＳ Ｐゴシック"/>
        <family val="3"/>
        <charset val="128"/>
      </rPr>
      <t>63-576</t>
    </r>
    <phoneticPr fontId="5"/>
  </si>
  <si>
    <r>
      <t>02</t>
    </r>
    <r>
      <rPr>
        <sz val="11"/>
        <rFont val="ＭＳ Ｐゴシック"/>
        <family val="3"/>
        <charset val="128"/>
      </rPr>
      <t>/</t>
    </r>
    <r>
      <rPr>
        <sz val="11"/>
        <rFont val="ＭＳ Ｐゴシック"/>
        <family val="3"/>
        <charset val="128"/>
      </rPr>
      <t>2000</t>
    </r>
    <phoneticPr fontId="5"/>
  </si>
  <si>
    <t>Imanishi M., Wada K.</t>
    <phoneticPr fontId="5"/>
  </si>
  <si>
    <r>
      <t xml:space="preserve">A </t>
    </r>
    <r>
      <rPr>
        <sz val="11"/>
        <rFont val="ＭＳ Ｐゴシック"/>
        <family val="3"/>
        <charset val="128"/>
      </rPr>
      <t>medium-deep</t>
    </r>
    <r>
      <rPr>
        <sz val="11"/>
        <rFont val="ＭＳ Ｐゴシック"/>
        <family val="3"/>
        <charset val="128"/>
      </rPr>
      <t xml:space="preserve"> Chandra and Subaru survey of the 13-h XMM/ROSAT </t>
    </r>
    <r>
      <rPr>
        <sz val="11"/>
        <rFont val="ＭＳ Ｐゴシック"/>
        <family val="3"/>
        <charset val="128"/>
      </rPr>
      <t>deep</t>
    </r>
    <r>
      <rPr>
        <sz val="11"/>
        <rFont val="ＭＳ Ｐゴシック"/>
        <family val="3"/>
        <charset val="128"/>
      </rPr>
      <t xml:space="preserve"> survey area</t>
    </r>
    <phoneticPr fontId="5"/>
  </si>
  <si>
    <t>成田憲保</t>
    <rPh sb="0" eb="2">
      <t>ナリタ</t>
    </rPh>
    <rPh sb="2" eb="4">
      <t>カヅヤス</t>
    </rPh>
    <phoneticPr fontId="5"/>
  </si>
  <si>
    <t>Spectroscopic Studies of Transiting Planetary Systems</t>
  </si>
  <si>
    <t>Leauthaud A., Finoguenov A., Kneib J.-P., Taylor J.., Massey R., Rhodes J., Ilbert O., Bundy K., Tinker J., George M., Capak P., Koekemoer A., Johnston D., Zhang Y-Y., Cappelluti N., Ellis R., Elvis M., Giodini S., Heymans C., Le Fèvre O., Lilly S., McCracken H., Mellier Y., Réfrégier A., Salvato M., Scoville N., Smoot G., Tanaka Masayuki, Van Waerbeke L., Wolk M.</t>
    <phoneticPr fontId="5"/>
  </si>
  <si>
    <t>97-114</t>
    <phoneticPr fontId="5"/>
  </si>
  <si>
    <t>2010ApJ...709..97L.</t>
    <phoneticPr fontId="5"/>
  </si>
  <si>
    <t>Merloni, A.</t>
    <phoneticPr fontId="5"/>
  </si>
  <si>
    <r>
      <t>N</t>
    </r>
    <r>
      <rPr>
        <sz val="11"/>
        <rFont val="ＭＳ Ｐゴシック"/>
        <family val="3"/>
        <charset val="128"/>
      </rPr>
      <t>AOJ</t>
    </r>
    <phoneticPr fontId="5"/>
  </si>
  <si>
    <t>Solar System</t>
    <phoneticPr fontId="5"/>
  </si>
  <si>
    <t>Yoshida Michitoshi</t>
    <phoneticPr fontId="5"/>
  </si>
  <si>
    <t>follow-upアンケート</t>
    <phoneticPr fontId="5"/>
  </si>
  <si>
    <t>吉田道利</t>
    <rPh sb="0" eb="2">
      <t>ヨシダ</t>
    </rPh>
    <rPh sb="2" eb="3">
      <t>ミチ</t>
    </rPh>
    <rPh sb="3" eb="4">
      <t>リ</t>
    </rPh>
    <phoneticPr fontId="5"/>
  </si>
  <si>
    <r>
      <t>N</t>
    </r>
    <r>
      <rPr>
        <sz val="11"/>
        <rFont val="ＭＳ Ｐゴシック"/>
        <family val="3"/>
        <charset val="128"/>
      </rPr>
      <t>AOJ</t>
    </r>
    <phoneticPr fontId="5"/>
  </si>
  <si>
    <t>Yoshii Yuzuru</t>
    <phoneticPr fontId="5"/>
  </si>
  <si>
    <t>吉井譲</t>
    <rPh sb="0" eb="2">
      <t>ヨシイ</t>
    </rPh>
    <rPh sb="2" eb="3">
      <t>ユズル</t>
    </rPh>
    <phoneticPr fontId="5"/>
  </si>
  <si>
    <t>ユーザーズ・ミーティング開催記録</t>
    <rPh sb="12" eb="14">
      <t>カイサイ</t>
    </rPh>
    <rPh sb="14" eb="16">
      <t>キロク</t>
    </rPh>
    <phoneticPr fontId="5"/>
  </si>
  <si>
    <t>McCracken H. J., Peacock J. A., Guzzo L., Capak P., Porciani C., Scoville N., Aussel H., Finoguenov A., James J. B., Kitzbichler M. G., Koekemoer A., Leauthaud A., Le Fèvre O., Massey R., Mellier Y., Mobasher B., Norberg P., Rhodes J., Sanders D. B., Sasaki S. S., Taniguchi Y., Thompson D. J., White S. D. M., El-Zant A.</t>
  </si>
  <si>
    <t>Nishikawa, T.</t>
    <phoneticPr fontId="5"/>
  </si>
  <si>
    <r>
      <t xml:space="preserve">Nishikawa T., Takami M., </t>
    </r>
    <r>
      <rPr>
        <b/>
        <sz val="11"/>
        <color indexed="8"/>
        <rFont val="ＭＳ Ｐゴシック"/>
        <family val="3"/>
        <charset val="128"/>
      </rPr>
      <t>Hayashi M.</t>
    </r>
    <r>
      <rPr>
        <sz val="11"/>
        <color indexed="8"/>
        <rFont val="ＭＳ Ｐゴシック"/>
        <family val="3"/>
        <charset val="128"/>
      </rPr>
      <t xml:space="preserve">, Wiseman J., </t>
    </r>
    <r>
      <rPr>
        <b/>
        <sz val="11"/>
        <color indexed="8"/>
        <rFont val="ＭＳ Ｐゴシック"/>
        <family val="3"/>
        <charset val="128"/>
      </rPr>
      <t>Pyo T-S.</t>
    </r>
    <phoneticPr fontId="5"/>
  </si>
  <si>
    <t>S10A実施</t>
    <rPh sb="4" eb="6">
      <t>ジッシ</t>
    </rPh>
    <phoneticPr fontId="5"/>
  </si>
  <si>
    <t>実施時期</t>
    <rPh sb="0" eb="2">
      <t>ジッシ</t>
    </rPh>
    <rPh sb="2" eb="4">
      <t>ジキ</t>
    </rPh>
    <phoneticPr fontId="5"/>
  </si>
  <si>
    <t>回答数</t>
    <rPh sb="0" eb="3">
      <t>カイトウスウ</t>
    </rPh>
    <phoneticPr fontId="5"/>
  </si>
  <si>
    <t>結果報告</t>
    <rPh sb="0" eb="2">
      <t>ケッカ</t>
    </rPh>
    <rPh sb="2" eb="4">
      <t>ホウコク</t>
    </rPh>
    <phoneticPr fontId="5"/>
  </si>
  <si>
    <t>第3回</t>
    <rPh sb="0" eb="1">
      <t>ダイ</t>
    </rPh>
    <rPh sb="2" eb="3">
      <t>カイ</t>
    </rPh>
    <phoneticPr fontId="5"/>
  </si>
  <si>
    <t>2001.8.15</t>
    <phoneticPr fontId="5"/>
  </si>
  <si>
    <t>S00-S01A</t>
    <phoneticPr fontId="5"/>
  </si>
  <si>
    <t>The 10 Micron Spectra of Comet C/2002 V1 (NEAT) and C/2001 RX14 (LINEAR)</t>
  </si>
  <si>
    <t>Carilli C. L., Lee Nicholas, Capak P., Schinnerer E., Lee K.-S., McCraken H., Yun M. S., Scoville N., Smolčić V., Giavalisco M., Datta A., Taniguchi Y., Urry C. Megan</t>
  </si>
  <si>
    <t>The Overdense Environment of a Large Lyα Nebula at z ~ 2.7</t>
  </si>
  <si>
    <t>Prescott, M.</t>
    <phoneticPr fontId="5"/>
  </si>
  <si>
    <t>Spolaor, M.</t>
    <phoneticPr fontId="5"/>
  </si>
  <si>
    <t>673-684</t>
    <phoneticPr fontId="5"/>
  </si>
  <si>
    <t>2003ApJ, 598, 1038</t>
    <phoneticPr fontId="5"/>
  </si>
  <si>
    <t>10/15共同利用開始　（8/8から10/14は望遠鏡休止）</t>
    <rPh sb="5" eb="7">
      <t>キョウドウ</t>
    </rPh>
    <rPh sb="7" eb="9">
      <t>リヨウ</t>
    </rPh>
    <rPh sb="9" eb="11">
      <t>カイシ</t>
    </rPh>
    <rPh sb="24" eb="27">
      <t>ボウエンキョウ</t>
    </rPh>
    <rPh sb="27" eb="29">
      <t>キュウシ</t>
    </rPh>
    <phoneticPr fontId="5"/>
  </si>
  <si>
    <t>2001/6/1-2001/7/13</t>
    <phoneticPr fontId="5"/>
  </si>
  <si>
    <t>2001/8/1-2</t>
    <phoneticPr fontId="5"/>
  </si>
  <si>
    <t>2001年9月上旬</t>
    <rPh sb="4" eb="5">
      <t>ネン</t>
    </rPh>
    <rPh sb="6" eb="7">
      <t>ガツ</t>
    </rPh>
    <rPh sb="7" eb="9">
      <t>ジョウジュン</t>
    </rPh>
    <phoneticPr fontId="5"/>
  </si>
  <si>
    <t>2001/12/1-2002/1/4</t>
    <phoneticPr fontId="5"/>
  </si>
  <si>
    <t>2002/1/14-15</t>
    <phoneticPr fontId="5"/>
  </si>
  <si>
    <t>Aravena M., Younger J. D., Fazio G. G., Gurwell M., Espada D., Bertoldi F., Capak P., Wilner D.</t>
  </si>
  <si>
    <t>Identification of Two Bright z &gt; 3 Submillimeter Galaxy Candidates in the COSMOS Field</t>
  </si>
  <si>
    <r>
      <t>L</t>
    </r>
    <r>
      <rPr>
        <sz val="11"/>
        <rFont val="ＭＳ Ｐゴシック"/>
        <family val="3"/>
        <charset val="128"/>
      </rPr>
      <t>15-L19</t>
    </r>
    <phoneticPr fontId="5"/>
  </si>
  <si>
    <r>
      <t>0</t>
    </r>
    <r>
      <rPr>
        <sz val="11"/>
        <rFont val="ＭＳ Ｐゴシック"/>
        <family val="3"/>
        <charset val="128"/>
      </rPr>
      <t>8/2010</t>
    </r>
    <phoneticPr fontId="5"/>
  </si>
  <si>
    <t>2010ApJ...719L..15A</t>
  </si>
  <si>
    <t>Cardamone, C. N.</t>
    <phoneticPr fontId="5"/>
  </si>
  <si>
    <t>Cardamone C., van Dokkum P., Urry C. M., Taniguchi Y., Gawiser E., Brammer G., Taylor E., Damen M., Treister E., Cobb B.E., Bond N., Schawinski K., Lira P., Murayama T., Saito T., Sumikawa K.</t>
    <phoneticPr fontId="5"/>
  </si>
  <si>
    <t>2010ApJS..189..270C</t>
  </si>
  <si>
    <t>270-285</t>
    <phoneticPr fontId="5"/>
  </si>
  <si>
    <t>08/2010</t>
    <phoneticPr fontId="5"/>
  </si>
  <si>
    <t>The Multiwavelength Survey by Yale–Chile (MUSYC): Deep Medium-band Optical Imaging and High-quality 32-band Photometric Redshifts in the ECDF-S</t>
  </si>
  <si>
    <t>Collins M. L. M., Chapman S. C., Irwin M. J., Martin N. F., Ibata R. A., Zucker D. B., Blain A., Ferguson A. M. N., Lewis G. F., McConnachie A. W., Peñarrubia J.</t>
  </si>
  <si>
    <t>Collins, M.L.M.</t>
    <phoneticPr fontId="5"/>
  </si>
  <si>
    <r>
      <t>Narita N.</t>
    </r>
    <r>
      <rPr>
        <sz val="11"/>
        <color indexed="8"/>
        <rFont val="ＭＳ Ｐゴシック"/>
        <family val="3"/>
        <charset val="128"/>
      </rPr>
      <t xml:space="preserve">, Sato B., Hirano T., </t>
    </r>
    <r>
      <rPr>
        <b/>
        <sz val="11"/>
        <color indexed="8"/>
        <rFont val="ＭＳ Ｐゴシック"/>
        <family val="3"/>
        <charset val="128"/>
      </rPr>
      <t>Tamura M.</t>
    </r>
    <phoneticPr fontId="5"/>
  </si>
  <si>
    <t>2009PASJ...61L..35N</t>
  </si>
  <si>
    <t>L35-L40</t>
    <phoneticPr fontId="5"/>
  </si>
  <si>
    <t>First Evidence of a Retrograde Orbit of a Transiting Exoplanet HAT-P-7b</t>
    <phoneticPr fontId="5"/>
  </si>
  <si>
    <t>091107 ADS new</t>
    <phoneticPr fontId="5"/>
  </si>
  <si>
    <t>The kinematics of intracluster planetary nebulae and the on-going subcluster merger in the Coma cluster core</t>
  </si>
  <si>
    <t>2007AJ....134...56Y</t>
  </si>
  <si>
    <t>Fuentes C., Gerge M., Holman M.</t>
    <phoneticPr fontId="5"/>
  </si>
  <si>
    <t>所属機関種別　採択研究者数 (採択プロポーザルのPI＆CoI)</t>
    <rPh sb="0" eb="2">
      <t>ショゾク</t>
    </rPh>
    <rPh sb="2" eb="4">
      <t>キカン</t>
    </rPh>
    <rPh sb="4" eb="6">
      <t>シュベツ</t>
    </rPh>
    <rPh sb="7" eb="9">
      <t>サイタク</t>
    </rPh>
    <rPh sb="9" eb="12">
      <t>ケンキュウシャ</t>
    </rPh>
    <rPh sb="12" eb="13">
      <t>スウ</t>
    </rPh>
    <rPh sb="15" eb="17">
      <t>サイタク</t>
    </rPh>
    <phoneticPr fontId="5"/>
  </si>
  <si>
    <t>採択割合(件数）</t>
    <rPh sb="0" eb="2">
      <t>サイタク</t>
    </rPh>
    <rPh sb="2" eb="4">
      <t>ワリアイ</t>
    </rPh>
    <rPh sb="5" eb="7">
      <t>ケンスウ</t>
    </rPh>
    <phoneticPr fontId="5"/>
  </si>
  <si>
    <t>採択割合(夜数）</t>
    <rPh sb="0" eb="2">
      <t>サイタク</t>
    </rPh>
    <rPh sb="2" eb="4">
      <t>ワリアイ</t>
    </rPh>
    <rPh sb="5" eb="6">
      <t>ヤ</t>
    </rPh>
    <rPh sb="6" eb="7">
      <t>スウ</t>
    </rPh>
    <phoneticPr fontId="5"/>
  </si>
  <si>
    <t>応募夜数</t>
    <rPh sb="0" eb="2">
      <t>オウボ</t>
    </rPh>
    <rPh sb="2" eb="3">
      <t>ヨル</t>
    </rPh>
    <rPh sb="3" eb="4">
      <t>カズ</t>
    </rPh>
    <phoneticPr fontId="5"/>
  </si>
  <si>
    <t>AOを除いた合計</t>
    <rPh sb="3" eb="4">
      <t>ノゾ</t>
    </rPh>
    <rPh sb="6" eb="8">
      <t>ゴウケイ</t>
    </rPh>
    <phoneticPr fontId="5"/>
  </si>
  <si>
    <t>2008.11.14訂正</t>
    <rPh sb="10" eb="12">
      <t>テイセイ</t>
    </rPh>
    <phoneticPr fontId="5"/>
  </si>
  <si>
    <t>08.11.14訂正</t>
    <rPh sb="8" eb="10">
      <t>テイセイ</t>
    </rPh>
    <phoneticPr fontId="5"/>
  </si>
  <si>
    <t>ToO漏れ</t>
    <rPh sb="3" eb="4">
      <t>モ</t>
    </rPh>
    <phoneticPr fontId="5"/>
  </si>
  <si>
    <t>カウントミス</t>
    <phoneticPr fontId="5"/>
  </si>
  <si>
    <t>2009ApJ...690.1250S</t>
  </si>
  <si>
    <t>Multi-Slit Imaging Spectroscopy Technique: Catalog of Intracluster Planetary Nebulae in the Coma Cluster</t>
  </si>
  <si>
    <t>Diffuse Extragalactic Background Light versus Deep Galaxy Counts in the Subaru Deep Field    Missing Light in the Universe?,</t>
  </si>
  <si>
    <r>
      <t xml:space="preserve">Bouy H., Huélamo N., Barrado Y Navascués D., Martín E. L.., Petr-Gotzens M. G., Kolb J., Marchetti E.., Morales-Calderón M., Bayo A., Artigau E., Hartung M., Marchis F., </t>
    </r>
    <r>
      <rPr>
        <b/>
        <sz val="11"/>
        <rFont val="ＭＳ Ｐゴシック"/>
        <family val="3"/>
        <charset val="128"/>
      </rPr>
      <t>Tamura M.</t>
    </r>
    <r>
      <rPr>
        <sz val="11"/>
        <rFont val="ＭＳ Ｐゴシック"/>
        <family val="3"/>
        <charset val="128"/>
      </rPr>
      <t>, Sterzik M., Köhler R., Ivanov V. D., Nürnberger D.</t>
    </r>
    <phoneticPr fontId="5"/>
  </si>
  <si>
    <t>Garcia Perez, A.</t>
    <phoneticPr fontId="5"/>
  </si>
  <si>
    <r>
      <t xml:space="preserve">Garcia Perez A., </t>
    </r>
    <r>
      <rPr>
        <b/>
        <sz val="11"/>
        <color indexed="8"/>
        <rFont val="ＭＳ Ｐゴシック"/>
        <family val="3"/>
        <charset val="128"/>
      </rPr>
      <t>Aoki W.</t>
    </r>
    <r>
      <rPr>
        <sz val="11"/>
        <color indexed="8"/>
        <rFont val="ＭＳ Ｐゴシック"/>
        <family val="3"/>
        <charset val="128"/>
      </rPr>
      <t>, Inoue S., Ryan S., Suzuki T., Chiba M</t>
    </r>
    <phoneticPr fontId="5"/>
  </si>
  <si>
    <t>2009A&amp;A...504..213G</t>
  </si>
  <si>
    <t>213-223</t>
    <phoneticPr fontId="5"/>
  </si>
  <si>
    <r>
      <t>6</t>
    </r>
    <r>
      <rPr>
        <sz val="11"/>
        <rFont val="ＭＳ Ｐゴシック"/>
        <family val="3"/>
        <charset val="128"/>
      </rPr>
      <t>Li/</t>
    </r>
    <r>
      <rPr>
        <vertAlign val="superscript"/>
        <sz val="11"/>
        <rFont val="ＭＳ Ｐゴシック"/>
        <family val="3"/>
        <charset val="128"/>
      </rPr>
      <t>7</t>
    </r>
    <r>
      <rPr>
        <sz val="11"/>
        <rFont val="ＭＳ Ｐゴシック"/>
        <family val="3"/>
        <charset val="128"/>
      </rPr>
      <t>Li estimates for metal-poor stars</t>
    </r>
  </si>
  <si>
    <t>A QSO host galaxy and its Lyα emission at z = 6.43</t>
  </si>
  <si>
    <t>Ishiguro, M.</t>
    <phoneticPr fontId="5"/>
  </si>
  <si>
    <t>2009Icar..203..560I</t>
  </si>
  <si>
    <t>Icarus</t>
    <phoneticPr fontId="5"/>
  </si>
  <si>
    <t>560-570</t>
    <phoneticPr fontId="5"/>
  </si>
  <si>
    <t>Finoguenov A., Guzzo L., Hasinger G., Scoville N. Z., Aussel H., Böhringer H., Brusa M., Capak P., Cappelluti N., Comastri A., Giodini S., Griffiths R. E., Impey C., Koekemoer A. M., Kneib J.-P., Leauthaud A., Le Fèvre O., Lilly S., Mainieri V., Massey R., McCracken H. J., Mobasher B., Murayama T., Peacock J. A., Sakelliou I., Schinnerer E., Silverman J. D., Smolčić V., Taniguchi Y., Tasca L., Taylor J. E., Trump J. R., Zamorani G.</t>
  </si>
  <si>
    <t>Fischer Debra A., Vogt Steven S., Marcy Geoffrey W., Butler R. Paul, Sato Bun'ei, Henry Gregory W., Robinson Sarah, Laughlin Gregory, Ida Shigeru, Toyota Eri, Omiya Masashi, Driscoll Peter, Takeda Genya, Wright Jason T., Johnson John A.</t>
  </si>
  <si>
    <r>
      <t xml:space="preserve">Furusho R., Ikeda Y., Kinoshita D., Ip Wing-Huen, Kawakita H., </t>
    </r>
    <r>
      <rPr>
        <b/>
        <sz val="11"/>
        <color indexed="8"/>
        <rFont val="ＭＳ Ｐゴシック"/>
        <family val="3"/>
        <charset val="128"/>
      </rPr>
      <t>Kasuga T</t>
    </r>
    <r>
      <rPr>
        <sz val="11"/>
        <color indexed="8"/>
        <rFont val="ＭＳ Ｐゴシック"/>
        <family val="3"/>
        <charset val="128"/>
      </rPr>
      <t xml:space="preserve">., Sato Yusuke, Lin Hung-Chin, Chang Ming-Shin, Lin Zhong-Yi,  </t>
    </r>
    <r>
      <rPr>
        <b/>
        <sz val="11"/>
        <color indexed="8"/>
        <rFont val="ＭＳ Ｐゴシック"/>
        <family val="3"/>
        <charset val="128"/>
      </rPr>
      <t>Watanabe J.</t>
    </r>
    <phoneticPr fontId="5"/>
  </si>
  <si>
    <t>26機関　134名</t>
    <rPh sb="2" eb="4">
      <t>キカン</t>
    </rPh>
    <rPh sb="8" eb="9">
      <t>メイ</t>
    </rPh>
    <phoneticPr fontId="5"/>
  </si>
  <si>
    <t>24機関　127名</t>
    <rPh sb="2" eb="4">
      <t>キカン</t>
    </rPh>
    <rPh sb="8" eb="9">
      <t>メイ</t>
    </rPh>
    <phoneticPr fontId="5"/>
  </si>
  <si>
    <t>Fukagawa, Misato</t>
    <phoneticPr fontId="5"/>
  </si>
  <si>
    <t>東北大学</t>
  </si>
  <si>
    <t>助教</t>
  </si>
  <si>
    <t>長田哲也</t>
  </si>
  <si>
    <t>京都大学</t>
  </si>
  <si>
    <t>野本憲一</t>
  </si>
  <si>
    <t>尾中敬</t>
  </si>
  <si>
    <r>
      <t xml:space="preserve">Goto, Miwa; </t>
    </r>
    <r>
      <rPr>
        <b/>
        <sz val="11"/>
        <rFont val="ＭＳ Ｐゴシック"/>
        <family val="3"/>
        <charset val="128"/>
      </rPr>
      <t>Usuda, Tomonori;</t>
    </r>
    <r>
      <rPr>
        <sz val="11"/>
        <rFont val="ＭＳ Ｐゴシック"/>
        <family val="3"/>
        <charset val="128"/>
      </rPr>
      <t xml:space="preserve"> Nagata, Tetsuya; Geballe, T. R.; McCall, Benjamin J.; Indriolo, Nick; </t>
    </r>
    <r>
      <rPr>
        <b/>
        <sz val="11"/>
        <rFont val="ＭＳ Ｐゴシック"/>
        <family val="3"/>
        <charset val="128"/>
      </rPr>
      <t>Suto, Hiroshi</t>
    </r>
    <r>
      <rPr>
        <sz val="11"/>
        <rFont val="ＭＳ Ｐゴシック"/>
        <family val="3"/>
        <charset val="128"/>
      </rPr>
      <t>; Henning, Thomas; Morong, Christopher P.; Oka, Takeshi</t>
    </r>
    <phoneticPr fontId="5"/>
  </si>
  <si>
    <t>2008PASJ...60L..27I</t>
  </si>
  <si>
    <r>
      <t xml:space="preserve">Itoh Y., </t>
    </r>
    <r>
      <rPr>
        <b/>
        <sz val="11"/>
        <color indexed="8"/>
        <rFont val="ＭＳ Ｐゴシック"/>
        <family val="3"/>
        <charset val="128"/>
      </rPr>
      <t>Hayashi M., Tamura M</t>
    </r>
    <r>
      <rPr>
        <sz val="11"/>
        <color indexed="8"/>
        <rFont val="ＭＳ Ｐゴシック"/>
        <family val="3"/>
        <charset val="128"/>
      </rPr>
      <t xml:space="preserve">., Oasa Y., Hioki T., Fukagawa M., </t>
    </r>
    <r>
      <rPr>
        <b/>
        <sz val="11"/>
        <color indexed="8"/>
        <rFont val="ＭＳ Ｐゴシック"/>
        <family val="3"/>
        <charset val="128"/>
      </rPr>
      <t>Kudo T.</t>
    </r>
    <phoneticPr fontId="5"/>
  </si>
  <si>
    <r>
      <t xml:space="preserve">Misawa T., Eracleous M., Charlton J.C., </t>
    </r>
    <r>
      <rPr>
        <b/>
        <sz val="11"/>
        <rFont val="ＭＳ Ｐゴシック"/>
        <family val="3"/>
        <charset val="128"/>
      </rPr>
      <t>Tajitsu A.</t>
    </r>
    <phoneticPr fontId="5"/>
  </si>
  <si>
    <t>257-265</t>
    <phoneticPr fontId="5"/>
  </si>
  <si>
    <t>53-60</t>
    <phoneticPr fontId="5"/>
  </si>
  <si>
    <t>601-606</t>
    <phoneticPr fontId="5"/>
  </si>
  <si>
    <t>09/2005</t>
    <phoneticPr fontId="5"/>
  </si>
  <si>
    <t>142-148</t>
    <phoneticPr fontId="5"/>
  </si>
  <si>
    <r>
      <t>Spectroscopy of i</t>
    </r>
    <r>
      <rPr>
        <vertAlign val="superscript"/>
        <sz val="11"/>
        <color indexed="8"/>
        <rFont val="ＭＳ Ｐゴシック"/>
        <family val="3"/>
        <charset val="128"/>
      </rPr>
      <t>'</t>
    </r>
    <r>
      <rPr>
        <sz val="11"/>
        <color indexed="8"/>
        <rFont val="ＭＳ Ｐゴシック"/>
        <family val="3"/>
        <charset val="128"/>
      </rPr>
      <t>-Dropout Galaxies with an NB921-Band Depression in the Subaru Deep Field</t>
    </r>
  </si>
  <si>
    <t>952-957</t>
    <phoneticPr fontId="5"/>
  </si>
  <si>
    <t>1357-1362</t>
    <phoneticPr fontId="5"/>
  </si>
  <si>
    <t>471-480</t>
    <phoneticPr fontId="5"/>
  </si>
  <si>
    <r>
      <t xml:space="preserve">Subaru HDS Transmission Spectroscopy of the Transiting Extrasolar Planet HD 209458b </t>
    </r>
    <r>
      <rPr>
        <u/>
        <sz val="11"/>
        <color indexed="12"/>
        <rFont val="ＭＳ Ｐゴシック"/>
        <family val="3"/>
        <charset val="128"/>
      </rPr>
      <t>(errata)</t>
    </r>
    <phoneticPr fontId="5"/>
  </si>
  <si>
    <t>L13-L16</t>
    <phoneticPr fontId="5"/>
  </si>
  <si>
    <t>Fuentes, Cesar I.</t>
    <phoneticPr fontId="5"/>
  </si>
  <si>
    <t>2009ApJ...696...91F</t>
  </si>
  <si>
    <t>91-95</t>
    <phoneticPr fontId="5"/>
  </si>
  <si>
    <t>2004A&amp;A, 428, 579</t>
    <phoneticPr fontId="5"/>
  </si>
  <si>
    <t>579-586</t>
    <phoneticPr fontId="5"/>
  </si>
  <si>
    <t>12/2004</t>
    <phoneticPr fontId="5"/>
  </si>
  <si>
    <r>
      <t>CISCO</t>
    </r>
    <r>
      <rPr>
        <sz val="11"/>
        <rFont val="ＭＳ Ｐゴシック"/>
        <family val="3"/>
        <charset val="128"/>
      </rPr>
      <t>共同利用</t>
    </r>
    <rPh sb="5" eb="7">
      <t>キョウドウ</t>
    </rPh>
    <rPh sb="7" eb="9">
      <t>リヨウ</t>
    </rPh>
    <phoneticPr fontId="5"/>
  </si>
  <si>
    <t>L123-L126</t>
    <phoneticPr fontId="5"/>
  </si>
  <si>
    <t>02/2004</t>
    <phoneticPr fontId="5"/>
  </si>
  <si>
    <t>E</t>
    <phoneticPr fontId="5"/>
  </si>
  <si>
    <r>
      <t>3.1</t>
    </r>
    <r>
      <rPr>
        <sz val="11"/>
        <rFont val="ＭＳ Ｐゴシック"/>
        <family val="3"/>
        <charset val="128"/>
      </rPr>
      <t xml:space="preserve"> Micron H</t>
    </r>
    <r>
      <rPr>
        <vertAlign val="subscript"/>
        <sz val="11"/>
        <rFont val="ＭＳ Ｐゴシック"/>
        <family val="3"/>
        <charset val="128"/>
      </rPr>
      <t>2</t>
    </r>
    <r>
      <rPr>
        <sz val="11"/>
        <rFont val="ＭＳ Ｐゴシック"/>
        <family val="3"/>
        <charset val="128"/>
      </rPr>
      <t>O Ice Absorption in LINER-Type Ultraluminous Infrared Galaxies with Cool Far-Infrared Colors: The Centrally Concentrated Nature of Their Deeply Buried Energy Sources</t>
    </r>
    <phoneticPr fontId="5"/>
  </si>
  <si>
    <t>2003ApJ, 599, 918</t>
    <phoneticPr fontId="5"/>
  </si>
  <si>
    <t>Ishiguro, M.</t>
    <phoneticPr fontId="5"/>
  </si>
  <si>
    <t>1153-1160</t>
    <phoneticPr fontId="5"/>
  </si>
  <si>
    <r>
      <t xml:space="preserve">McConnachie A.W., </t>
    </r>
    <r>
      <rPr>
        <b/>
        <sz val="11"/>
        <color indexed="8"/>
        <rFont val="ＭＳ Ｐゴシック"/>
        <family val="3"/>
        <charset val="128"/>
      </rPr>
      <t>Arimoto N.,</t>
    </r>
    <r>
      <rPr>
        <sz val="11"/>
        <color indexed="8"/>
        <rFont val="ＭＳ Ｐゴシック"/>
        <family val="3"/>
        <charset val="128"/>
      </rPr>
      <t xml:space="preserve"> Irwin M.</t>
    </r>
    <phoneticPr fontId="5"/>
  </si>
  <si>
    <r>
      <t xml:space="preserve">Misawa T., Eracleous M., Charlton J.C., </t>
    </r>
    <r>
      <rPr>
        <b/>
        <sz val="11"/>
        <color indexed="8"/>
        <rFont val="ＭＳ Ｐゴシック"/>
        <family val="3"/>
        <charset val="128"/>
      </rPr>
      <t>Kashikawa N.</t>
    </r>
    <phoneticPr fontId="5"/>
  </si>
  <si>
    <r>
      <t>Miyazaki S., Hamana T.</t>
    </r>
    <r>
      <rPr>
        <sz val="11"/>
        <color indexed="8"/>
        <rFont val="ＭＳ Ｐゴシック"/>
        <family val="3"/>
        <charset val="128"/>
      </rPr>
      <t xml:space="preserve">, Ellis R.S., </t>
    </r>
    <r>
      <rPr>
        <b/>
        <sz val="11"/>
        <color indexed="8"/>
        <rFont val="ＭＳ Ｐゴシック"/>
        <family val="3"/>
        <charset val="128"/>
      </rPr>
      <t>Kashikawa N.,</t>
    </r>
    <r>
      <rPr>
        <sz val="11"/>
        <color indexed="8"/>
        <rFont val="ＭＳ Ｐゴシック"/>
        <family val="3"/>
        <charset val="128"/>
      </rPr>
      <t xml:space="preserve"> Massey R.J., Taylor J., Refregier A.</t>
    </r>
    <phoneticPr fontId="5"/>
  </si>
  <si>
    <r>
      <t>S</t>
    </r>
    <r>
      <rPr>
        <sz val="11"/>
        <rFont val="ＭＳ Ｐゴシック"/>
        <family val="3"/>
        <charset val="128"/>
      </rPr>
      <t>05A応募</t>
    </r>
    <rPh sb="4" eb="6">
      <t>オウボ</t>
    </rPh>
    <phoneticPr fontId="5"/>
  </si>
  <si>
    <t>S05A採択</t>
    <rPh sb="4" eb="6">
      <t>サイタク</t>
    </rPh>
    <phoneticPr fontId="5"/>
  </si>
  <si>
    <t>Ajiki, M.</t>
    <phoneticPr fontId="5"/>
  </si>
  <si>
    <t>Kosugi G., Ogasawara R., Terada H.</t>
    <phoneticPr fontId="5"/>
  </si>
  <si>
    <t xml:space="preserve">Kaifu, N.  </t>
    <phoneticPr fontId="5"/>
  </si>
  <si>
    <t>2000PASJ, 52, 1</t>
    <phoneticPr fontId="5"/>
  </si>
  <si>
    <t xml:space="preserve">Kajisawa, M.  </t>
    <phoneticPr fontId="5"/>
  </si>
  <si>
    <t>2000PASJ, 52, 53</t>
    <phoneticPr fontId="5"/>
  </si>
  <si>
    <t>Revealing the Structure of a Pre-Transitional Disk: The Case of the Herbig F Star SAO 206462 (HD 135344B)</t>
    <phoneticPr fontId="5"/>
  </si>
  <si>
    <t>Discovery, Photometry, and Kinematics of Planetary Nebulae in M 82</t>
    <phoneticPr fontId="5"/>
  </si>
  <si>
    <r>
      <t xml:space="preserve">Miyaji T., Sarajedini V., Griffiths R.E., </t>
    </r>
    <r>
      <rPr>
        <b/>
        <sz val="11"/>
        <rFont val="ＭＳ Ｐゴシック"/>
        <family val="3"/>
        <charset val="128"/>
      </rPr>
      <t>Yamada T</t>
    </r>
    <r>
      <rPr>
        <sz val="11"/>
        <rFont val="ＭＳ Ｐゴシック"/>
        <family val="3"/>
        <charset val="128"/>
      </rPr>
      <t xml:space="preserve">., </t>
    </r>
    <r>
      <rPr>
        <sz val="11"/>
        <rFont val="ＭＳ Ｐゴシック"/>
        <family val="3"/>
        <charset val="128"/>
      </rPr>
      <t>Schurch Matthew, Cristobal-Hornillos David, Motohara K.</t>
    </r>
    <phoneticPr fontId="5"/>
  </si>
  <si>
    <r>
      <t>4</t>
    </r>
    <r>
      <rPr>
        <sz val="11"/>
        <rFont val="ＭＳ Ｐゴシック"/>
        <family val="3"/>
        <charset val="128"/>
      </rPr>
      <t>19-429</t>
    </r>
    <phoneticPr fontId="5"/>
  </si>
  <si>
    <r>
      <t>05</t>
    </r>
    <r>
      <rPr>
        <sz val="11"/>
        <rFont val="ＭＳ Ｐゴシック"/>
        <family val="3"/>
        <charset val="128"/>
      </rPr>
      <t>/</t>
    </r>
    <r>
      <rPr>
        <sz val="11"/>
        <rFont val="ＭＳ Ｐゴシック"/>
        <family val="3"/>
        <charset val="128"/>
      </rPr>
      <t>2003</t>
    </r>
    <phoneticPr fontId="5"/>
  </si>
  <si>
    <r>
      <t>1</t>
    </r>
    <r>
      <rPr>
        <sz val="11"/>
        <rFont val="ＭＳ Ｐゴシック"/>
        <family val="3"/>
        <charset val="128"/>
      </rPr>
      <t>038-1047</t>
    </r>
    <phoneticPr fontId="5"/>
  </si>
  <si>
    <t>Graham, M.F., Meaburn J., Redman M.P.</t>
    <phoneticPr fontId="5"/>
  </si>
  <si>
    <r>
      <t>4</t>
    </r>
    <r>
      <rPr>
        <sz val="11"/>
        <rFont val="ＭＳ Ｐゴシック"/>
        <family val="3"/>
        <charset val="128"/>
      </rPr>
      <t>19-426</t>
    </r>
    <phoneticPr fontId="5"/>
  </si>
  <si>
    <r>
      <t>9</t>
    </r>
    <r>
      <rPr>
        <sz val="11"/>
        <rFont val="ＭＳ Ｐゴシック"/>
        <family val="3"/>
        <charset val="128"/>
      </rPr>
      <t>8-110</t>
    </r>
    <phoneticPr fontId="5"/>
  </si>
  <si>
    <r>
      <t>Imanishi M.</t>
    </r>
    <r>
      <rPr>
        <sz val="11"/>
        <rFont val="ＭＳ Ｐゴシック"/>
        <family val="3"/>
        <charset val="128"/>
      </rPr>
      <t>, Maloney P.R.</t>
    </r>
    <phoneticPr fontId="5"/>
  </si>
  <si>
    <r>
      <t>1</t>
    </r>
    <r>
      <rPr>
        <sz val="11"/>
        <rFont val="ＭＳ Ｐゴシック"/>
        <family val="3"/>
        <charset val="128"/>
      </rPr>
      <t>65-174</t>
    </r>
    <phoneticPr fontId="5"/>
  </si>
  <si>
    <r>
      <t>L</t>
    </r>
    <r>
      <rPr>
        <sz val="11"/>
        <rFont val="ＭＳ Ｐゴシック"/>
        <family val="3"/>
        <charset val="128"/>
      </rPr>
      <t>59-L63</t>
    </r>
    <phoneticPr fontId="5"/>
  </si>
  <si>
    <r>
      <t>9</t>
    </r>
    <r>
      <rPr>
        <sz val="11"/>
        <rFont val="ＭＳ Ｐゴシック"/>
        <family val="3"/>
        <charset val="128"/>
      </rPr>
      <t>18-932</t>
    </r>
    <phoneticPr fontId="5"/>
  </si>
  <si>
    <t>Sheppard S., Jewitt D., Kleyna J.</t>
    <phoneticPr fontId="5"/>
  </si>
  <si>
    <r>
      <t>COMICS</t>
    </r>
    <r>
      <rPr>
        <sz val="11"/>
        <rFont val="ＭＳ Ｐゴシック"/>
        <family val="3"/>
        <charset val="128"/>
      </rPr>
      <t>観測所</t>
    </r>
    <rPh sb="6" eb="8">
      <t>カンソク</t>
    </rPh>
    <rPh sb="8" eb="9">
      <t>ジョ</t>
    </rPh>
    <phoneticPr fontId="5"/>
  </si>
  <si>
    <t>2004ApJ, 601, 577</t>
    <phoneticPr fontId="5"/>
  </si>
  <si>
    <t>577-582</t>
    <phoneticPr fontId="5"/>
  </si>
  <si>
    <t>01/2004</t>
    <phoneticPr fontId="5"/>
  </si>
  <si>
    <t>A</t>
    <phoneticPr fontId="5"/>
  </si>
  <si>
    <t>PI装置、観測所プロジェクト、ToO観測、インテンシブ報告他</t>
    <rPh sb="2" eb="4">
      <t>ソウチ</t>
    </rPh>
    <rPh sb="5" eb="7">
      <t>カンソク</t>
    </rPh>
    <rPh sb="7" eb="8">
      <t>ジョ</t>
    </rPh>
    <rPh sb="18" eb="20">
      <t>カンソク</t>
    </rPh>
    <rPh sb="27" eb="29">
      <t>ホウコク</t>
    </rPh>
    <rPh sb="29" eb="30">
      <t>ホカ</t>
    </rPh>
    <phoneticPr fontId="5"/>
  </si>
  <si>
    <t>22件</t>
    <rPh sb="2" eb="3">
      <t>ケン</t>
    </rPh>
    <phoneticPr fontId="5"/>
  </si>
  <si>
    <t>2004年度</t>
    <rPh sb="4" eb="6">
      <t>ネンド</t>
    </rPh>
    <phoneticPr fontId="5"/>
  </si>
  <si>
    <t>2005/2/22-23</t>
    <phoneticPr fontId="5"/>
  </si>
  <si>
    <t>小宮山（NAOJ）、市川（東北大）、松原（JAXA）、本原（東大）</t>
    <phoneticPr fontId="5"/>
  </si>
  <si>
    <r>
      <t xml:space="preserve">Shioya Y., Taniguchi Y., Murayama T., Ajiki M., Nagao T., Fujita S., Kakazu Y., </t>
    </r>
    <r>
      <rPr>
        <b/>
        <sz val="11"/>
        <rFont val="ＭＳ Ｐゴシック"/>
        <family val="3"/>
        <charset val="128"/>
      </rPr>
      <t>Komiyama Y.</t>
    </r>
    <r>
      <rPr>
        <sz val="11"/>
        <rFont val="ＭＳ Ｐゴシック"/>
        <family val="3"/>
        <charset val="128"/>
      </rPr>
      <t xml:space="preserve">, Okamura S., Oyabu S., Kawara K., </t>
    </r>
    <r>
      <rPr>
        <b/>
        <sz val="11"/>
        <rFont val="ＭＳ Ｐゴシック"/>
        <family val="3"/>
        <charset val="128"/>
      </rPr>
      <t>Ohyama Y., Kawabata K., Ando H., Nishimura T., Hayashi M., Ogasawara R., Ichikawa S.</t>
    </r>
    <phoneticPr fontId="5"/>
  </si>
  <si>
    <t>Martin E.L., Dougados C., Magnier E., Menard F., Magazzu A., Cuillandre J.-C., Delfosse X.</t>
    <phoneticPr fontId="5"/>
  </si>
  <si>
    <t>Matsubayashi, K.</t>
    <phoneticPr fontId="5"/>
  </si>
  <si>
    <r>
      <t xml:space="preserve">Matsubayashi K., Sugai H., </t>
    </r>
    <r>
      <rPr>
        <b/>
        <sz val="11"/>
        <color indexed="8"/>
        <rFont val="ＭＳ Ｐゴシック"/>
        <family val="3"/>
        <charset val="128"/>
      </rPr>
      <t>Hattori T.</t>
    </r>
    <r>
      <rPr>
        <sz val="11"/>
        <color indexed="8"/>
        <rFont val="ＭＳ Ｐゴシック"/>
        <family val="3"/>
        <charset val="128"/>
      </rPr>
      <t xml:space="preserve">, Kawai A., </t>
    </r>
    <r>
      <rPr>
        <b/>
        <sz val="11"/>
        <color indexed="8"/>
        <rFont val="ＭＳ Ｐゴシック"/>
        <family val="3"/>
        <charset val="128"/>
      </rPr>
      <t>Ozaki S., Kosugi G.</t>
    </r>
    <r>
      <rPr>
        <sz val="11"/>
        <color indexed="8"/>
        <rFont val="ＭＳ Ｐゴシック"/>
        <family val="3"/>
        <charset val="128"/>
      </rPr>
      <t>, Ishigaki T., Shimono A.</t>
    </r>
    <phoneticPr fontId="5"/>
  </si>
  <si>
    <t>2009ApJ...701.1636M</t>
  </si>
  <si>
    <t>1636-1643</t>
    <phoneticPr fontId="5"/>
  </si>
  <si>
    <t>Chemical Composition of Carbon-Rich, Extremely Metal Poor Star CS29498-043: A New Class of Extremely Metal Poor Stars with Excesses of Magnesium and Silicon</t>
    <phoneticPr fontId="5"/>
  </si>
  <si>
    <t>Pannella, M.</t>
    <phoneticPr fontId="5"/>
  </si>
  <si>
    <t>吉川智裕</t>
    <rPh sb="0" eb="2">
      <t>ヨシカワ</t>
    </rPh>
    <rPh sb="2" eb="4">
      <t>トモヒロ</t>
    </rPh>
    <phoneticPr fontId="5"/>
  </si>
  <si>
    <t>田中幹人</t>
    <rPh sb="0" eb="2">
      <t>タナカ</t>
    </rPh>
    <rPh sb="2" eb="3">
      <t>ミキ</t>
    </rPh>
    <rPh sb="3" eb="4">
      <t>ヒト</t>
    </rPh>
    <phoneticPr fontId="5"/>
  </si>
  <si>
    <t>古澤順子</t>
    <rPh sb="0" eb="2">
      <t>フルサワ</t>
    </rPh>
    <rPh sb="2" eb="4">
      <t>ジュンコ</t>
    </rPh>
    <phoneticPr fontId="5"/>
  </si>
  <si>
    <t/>
  </si>
  <si>
    <t>すばる望遠鏡では、年間365夜のうち、</t>
    <rPh sb="14" eb="15">
      <t>ヨル</t>
    </rPh>
    <phoneticPr fontId="5"/>
  </si>
  <si>
    <t>・エンジニアリング：　望遠鏡や装置のメンテナンス、新装置の立ち上げ</t>
    <rPh sb="25" eb="28">
      <t>シンソウチ</t>
    </rPh>
    <rPh sb="29" eb="30">
      <t>タ</t>
    </rPh>
    <rPh sb="31" eb="32">
      <t>ア</t>
    </rPh>
    <phoneticPr fontId="5"/>
  </si>
  <si>
    <t>S11A</t>
    <phoneticPr fontId="5"/>
  </si>
  <si>
    <t>2011/02-2011/07</t>
    <phoneticPr fontId="5"/>
  </si>
  <si>
    <t>院生PI採択件数</t>
    <rPh sb="0" eb="2">
      <t>インセイ</t>
    </rPh>
    <rPh sb="4" eb="6">
      <t>サイタク</t>
    </rPh>
    <rPh sb="6" eb="8">
      <t>ケンスウ</t>
    </rPh>
    <phoneticPr fontId="5"/>
  </si>
  <si>
    <t>S05B</t>
    <phoneticPr fontId="5"/>
  </si>
  <si>
    <t>S06A</t>
    <phoneticPr fontId="5"/>
  </si>
  <si>
    <t>S06B</t>
    <phoneticPr fontId="5"/>
  </si>
  <si>
    <t>S07A</t>
    <phoneticPr fontId="5"/>
  </si>
  <si>
    <t>S07B</t>
    <phoneticPr fontId="5"/>
  </si>
  <si>
    <t>2005MNRAS, 357, 1357</t>
    <phoneticPr fontId="5"/>
  </si>
  <si>
    <t>Narita, N.</t>
    <phoneticPr fontId="5"/>
  </si>
  <si>
    <t>Evidence for a co-moving sub-stellar companion of GQ Lup</t>
    <phoneticPr fontId="5"/>
  </si>
  <si>
    <t>Oguri, M.</t>
    <phoneticPr fontId="5"/>
  </si>
  <si>
    <t>Oka, T.</t>
    <phoneticPr fontId="5"/>
  </si>
  <si>
    <t>2005ApJ, 620, L1</t>
    <phoneticPr fontId="5"/>
  </si>
  <si>
    <t>2005ApJ, 618, 817</t>
    <phoneticPr fontId="5"/>
  </si>
  <si>
    <t>Repolust, T.</t>
    <phoneticPr fontId="5"/>
  </si>
  <si>
    <t>鈴木竜二</t>
    <rPh sb="0" eb="2">
      <t>スズキ</t>
    </rPh>
    <rPh sb="2" eb="4">
      <t>リュウジ</t>
    </rPh>
    <phoneticPr fontId="5"/>
  </si>
  <si>
    <t>ブレラ天文台</t>
    <rPh sb="3" eb="6">
      <t>テンモンダイ</t>
    </rPh>
    <phoneticPr fontId="5"/>
  </si>
  <si>
    <t>CISCO試験</t>
    <rPh sb="5" eb="7">
      <t>シケン</t>
    </rPh>
    <phoneticPr fontId="5"/>
  </si>
  <si>
    <t>2001ApJ, 558, L87</t>
    <phoneticPr fontId="5"/>
  </si>
  <si>
    <t>2001ApJ, 559, 592</t>
    <phoneticPr fontId="5"/>
  </si>
  <si>
    <t xml:space="preserve">Totani, T. </t>
    <phoneticPr fontId="5"/>
  </si>
  <si>
    <t>2001ApJ, 550, L137</t>
    <phoneticPr fontId="5"/>
  </si>
  <si>
    <t>Ueta, T.</t>
    <phoneticPr fontId="5"/>
  </si>
  <si>
    <t>IRCS</t>
    <phoneticPr fontId="5"/>
  </si>
  <si>
    <t>Nuclear Spin Temperature and Deuterium-to-Hydrogen Ratio of Methane in Comet C/2001 Q4 (NEAT)</t>
  </si>
  <si>
    <t>Kodama, T.</t>
  </si>
  <si>
    <t>Panoramic Views of Cluster-Scale Assemblies Explored by Subaru Wide-Field Imaging</t>
  </si>
  <si>
    <t>インド天体物理研究所</t>
    <rPh sb="3" eb="5">
      <t>テンタイ</t>
    </rPh>
    <rPh sb="5" eb="7">
      <t>ブツリ</t>
    </rPh>
    <rPh sb="7" eb="10">
      <t>ケンキュウジョ</t>
    </rPh>
    <phoneticPr fontId="5"/>
  </si>
  <si>
    <t>タタ基礎科学研究所</t>
    <rPh sb="2" eb="4">
      <t>キソ</t>
    </rPh>
    <rPh sb="4" eb="6">
      <t>カガク</t>
    </rPh>
    <rPh sb="6" eb="9">
      <t>ケンキュウジョ</t>
    </rPh>
    <phoneticPr fontId="5"/>
  </si>
  <si>
    <t>シドニー大</t>
    <rPh sb="4" eb="5">
      <t>ダイ</t>
    </rPh>
    <phoneticPr fontId="5"/>
  </si>
  <si>
    <r>
      <t xml:space="preserve">Richmond M., </t>
    </r>
    <r>
      <rPr>
        <b/>
        <sz val="11"/>
        <rFont val="ＭＳ Ｐゴシック"/>
        <family val="3"/>
        <charset val="128"/>
      </rPr>
      <t>Morokuma T</t>
    </r>
    <r>
      <rPr>
        <sz val="11"/>
        <rFont val="ＭＳ Ｐゴシック"/>
        <family val="3"/>
        <charset val="128"/>
      </rPr>
      <t xml:space="preserve">., Doi M., </t>
    </r>
    <r>
      <rPr>
        <b/>
        <sz val="11"/>
        <rFont val="ＭＳ Ｐゴシック"/>
        <family val="3"/>
        <charset val="128"/>
      </rPr>
      <t>Komiyama Y.</t>
    </r>
    <r>
      <rPr>
        <sz val="11"/>
        <rFont val="ＭＳ Ｐゴシック"/>
        <family val="3"/>
        <charset val="128"/>
      </rPr>
      <t>, Yasuda N., Okamura S.</t>
    </r>
    <phoneticPr fontId="5"/>
  </si>
  <si>
    <t>2010PASJ...62...91R</t>
  </si>
  <si>
    <r>
      <t>P</t>
    </r>
    <r>
      <rPr>
        <sz val="11"/>
        <rFont val="ＭＳ Ｐゴシック"/>
        <family val="3"/>
        <charset val="128"/>
      </rPr>
      <t>ASJ</t>
    </r>
    <phoneticPr fontId="5"/>
  </si>
  <si>
    <r>
      <t>9</t>
    </r>
    <r>
      <rPr>
        <sz val="11"/>
        <rFont val="ＭＳ Ｐゴシック"/>
        <family val="3"/>
        <charset val="128"/>
      </rPr>
      <t>1-99</t>
    </r>
    <phoneticPr fontId="5"/>
  </si>
  <si>
    <r>
      <t>0</t>
    </r>
    <r>
      <rPr>
        <sz val="11"/>
        <rFont val="ＭＳ Ｐゴシック"/>
        <family val="3"/>
        <charset val="128"/>
      </rPr>
      <t>2/2010</t>
    </r>
    <phoneticPr fontId="5"/>
  </si>
  <si>
    <t>Proper Motions with Subaru II. A Sample in the Subaru/XMM-Newton Deep Survey Field</t>
  </si>
  <si>
    <t>Zhang, Yu-Ying</t>
    <phoneticPr fontId="5"/>
  </si>
  <si>
    <t>赤字訂正2010.7.21</t>
    <rPh sb="0" eb="2">
      <t>アカジ</t>
    </rPh>
    <rPh sb="2" eb="4">
      <t>テイセイ</t>
    </rPh>
    <phoneticPr fontId="5"/>
  </si>
  <si>
    <t>2007PASJ...59..763N</t>
  </si>
  <si>
    <t>Miyazaki, S.</t>
    <phoneticPr fontId="5"/>
  </si>
  <si>
    <t>A Subaru Weak-Lensing Survey. I. Cluster Candidates and Spectroscopic Verification</t>
  </si>
  <si>
    <t>714-728</t>
    <phoneticPr fontId="5"/>
  </si>
  <si>
    <t>11/2007</t>
    <phoneticPr fontId="5"/>
  </si>
  <si>
    <t>2007ApJ...669..714M</t>
  </si>
  <si>
    <t>2007MNRAS.382.1169P</t>
  </si>
  <si>
    <t>1169-1186</t>
    <phoneticPr fontId="5"/>
  </si>
  <si>
    <t>A panoramic Halpha imaging survey of the z= 0.4 cluster Cl0024.0+1652 with Subaru</t>
    <phoneticPr fontId="5"/>
  </si>
  <si>
    <t>Kosugi, G.</t>
    <phoneticPr fontId="5"/>
  </si>
  <si>
    <t>Lucas, P.W.</t>
    <phoneticPr fontId="5"/>
  </si>
  <si>
    <t>外国人比率</t>
    <rPh sb="0" eb="3">
      <t>ガイコクジン</t>
    </rPh>
    <rPh sb="3" eb="5">
      <t>ヒリツ</t>
    </rPh>
    <phoneticPr fontId="5"/>
  </si>
  <si>
    <t>S00-S10Aまでの共同利用観測者は延べ2790人で、そのうち387人が外国人であり、</t>
    <rPh sb="11" eb="13">
      <t>キョウドウ</t>
    </rPh>
    <rPh sb="13" eb="15">
      <t>リヨウ</t>
    </rPh>
    <rPh sb="15" eb="18">
      <t>カンソクシャ</t>
    </rPh>
    <rPh sb="19" eb="20">
      <t>ノ</t>
    </rPh>
    <rPh sb="25" eb="26">
      <t>ニン</t>
    </rPh>
    <rPh sb="35" eb="36">
      <t>ニン</t>
    </rPh>
    <rPh sb="37" eb="40">
      <t>ガイコクジン</t>
    </rPh>
    <phoneticPr fontId="5"/>
  </si>
  <si>
    <t>全体の14％にあたる。</t>
    <rPh sb="0" eb="2">
      <t>ゼンタイ</t>
    </rPh>
    <phoneticPr fontId="5"/>
  </si>
  <si>
    <t>ノーマルプログラム・インテンシブプログラムはレフェリー審査（匿名の専門家5名程度）を経て、</t>
    <rPh sb="27" eb="29">
      <t>シンサ</t>
    </rPh>
    <rPh sb="30" eb="32">
      <t>トクメイ</t>
    </rPh>
    <rPh sb="33" eb="36">
      <t>センモンカ</t>
    </rPh>
    <rPh sb="37" eb="38">
      <t>メイ</t>
    </rPh>
    <rPh sb="38" eb="40">
      <t>テイド</t>
    </rPh>
    <rPh sb="42" eb="43">
      <t>ヘ</t>
    </rPh>
    <phoneticPr fontId="5"/>
  </si>
  <si>
    <t>審査の基準は　科学的独創性があるか、それが明快に説明されているか、観測の目的が</t>
    <rPh sb="0" eb="2">
      <t>シンサ</t>
    </rPh>
    <rPh sb="3" eb="5">
      <t>キジュン</t>
    </rPh>
    <rPh sb="7" eb="10">
      <t>カガクテキ</t>
    </rPh>
    <rPh sb="10" eb="13">
      <t>ドクソウセイ</t>
    </rPh>
    <rPh sb="21" eb="23">
      <t>メイカイ</t>
    </rPh>
    <rPh sb="24" eb="26">
      <t>セツメイ</t>
    </rPh>
    <rPh sb="33" eb="35">
      <t>カンソク</t>
    </rPh>
    <rPh sb="36" eb="38">
      <t>モクテキ</t>
    </rPh>
    <phoneticPr fontId="5"/>
  </si>
  <si>
    <t>2002ApJ, 568, L75</t>
    <phoneticPr fontId="5"/>
  </si>
  <si>
    <t>Results of Monitoring the Dramatically Variable C IV Mini-Broad Absorption Line System in the Quasar HS 1603+3820</t>
  </si>
  <si>
    <t>2007ApJ...660..995O</t>
  </si>
  <si>
    <t>The Kyoto Tridimensional Spectrograph II on Subaru and the University of Hawaii 88 in Telescopes</t>
    <phoneticPr fontId="5"/>
  </si>
  <si>
    <t>Structure and Population of the Andromeda Stellar Halo from a Subaru/Suprime-Cam Survey</t>
    <phoneticPr fontId="5"/>
  </si>
  <si>
    <r>
      <t xml:space="preserve">Matusda Y., </t>
    </r>
    <r>
      <rPr>
        <b/>
        <sz val="11"/>
        <rFont val="ＭＳ Ｐゴシック"/>
        <family val="3"/>
        <charset val="128"/>
      </rPr>
      <t>Yamada T</t>
    </r>
    <r>
      <rPr>
        <sz val="11"/>
        <rFont val="ＭＳ Ｐゴシック"/>
        <family val="3"/>
        <charset val="128"/>
      </rPr>
      <t>., Hayashino T.,</t>
    </r>
    <r>
      <rPr>
        <sz val="11"/>
        <rFont val="ＭＳ Ｐゴシック"/>
        <family val="3"/>
        <charset val="128"/>
      </rPr>
      <t xml:space="preserve"> Tamura H., Yamauchi R., Murayama T., N</t>
    </r>
    <r>
      <rPr>
        <sz val="11"/>
        <rFont val="ＭＳ Ｐゴシック"/>
        <family val="3"/>
        <charset val="128"/>
      </rPr>
      <t xml:space="preserve">agao T., </t>
    </r>
    <r>
      <rPr>
        <sz val="11"/>
        <rFont val="ＭＳ Ｐゴシック"/>
        <family val="3"/>
        <charset val="128"/>
      </rPr>
      <t>Ohta K., Okamura S., Ouchi M., Shimasaku K., Shioya Y., Taniguchi Y.</t>
    </r>
    <phoneticPr fontId="5"/>
  </si>
  <si>
    <r>
      <t>Aoki W.</t>
    </r>
    <r>
      <rPr>
        <sz val="11"/>
        <rFont val="ＭＳ Ｐゴシック"/>
        <family val="3"/>
        <charset val="128"/>
      </rPr>
      <t xml:space="preserve">, Norris J.E., Ryan S.G., Beers Timothy, Christlieb Norbert, Tsangarides Stelios, </t>
    </r>
    <r>
      <rPr>
        <b/>
        <sz val="11"/>
        <rFont val="ＭＳ Ｐゴシック"/>
        <family val="3"/>
        <charset val="128"/>
      </rPr>
      <t>Ando H.</t>
    </r>
    <phoneticPr fontId="5"/>
  </si>
  <si>
    <r>
      <t xml:space="preserve">Bundy K., Fukugita M., Ellis R.S., </t>
    </r>
    <r>
      <rPr>
        <b/>
        <sz val="11"/>
        <rFont val="ＭＳ Ｐゴシック"/>
        <family val="3"/>
        <charset val="128"/>
      </rPr>
      <t>Kodama T</t>
    </r>
    <r>
      <rPr>
        <sz val="11"/>
        <rFont val="ＭＳ Ｐゴシック"/>
        <family val="3"/>
        <charset val="128"/>
      </rPr>
      <t>., Conselice C.</t>
    </r>
    <phoneticPr fontId="5"/>
  </si>
  <si>
    <t>2004ApJ, 601, L123</t>
    <phoneticPr fontId="5"/>
  </si>
  <si>
    <t>Itoh, Y.</t>
    <phoneticPr fontId="5"/>
  </si>
  <si>
    <t>2007A&amp;A...468..877N</t>
  </si>
  <si>
    <t>S04B-149</t>
  </si>
  <si>
    <t>ID</t>
    <phoneticPr fontId="5"/>
  </si>
  <si>
    <t>PI</t>
    <phoneticPr fontId="5"/>
  </si>
  <si>
    <t>Title</t>
    <phoneticPr fontId="5"/>
  </si>
  <si>
    <t xml:space="preserve">SuprimeCam Imaging of the HST COSMOS 2-Degree ACS Survey Deep Field </t>
    <phoneticPr fontId="5"/>
  </si>
  <si>
    <t>An Intermediate-Band Imaging Survey for Quasars
(中帯域フィルター撮像によるクエーサー探査)</t>
    <phoneticPr fontId="5"/>
  </si>
  <si>
    <t>High-redshift Lyα emitters with a large equivalent width. Properties of i'-dropout galaxies with an NB921-band depression in the Subaru deep field</t>
  </si>
  <si>
    <t>A Curious Milky Way Satellite in Ursa Major</t>
  </si>
  <si>
    <t>2006ApJ...650L..41Z</t>
  </si>
  <si>
    <t>IRCS+AO</t>
    <phoneticPr fontId="5"/>
  </si>
  <si>
    <t>Extremely Red Objects in Two Quasar Fields at z ~ 1.4</t>
  </si>
  <si>
    <t>Pyo, T.S.</t>
    <phoneticPr fontId="5"/>
  </si>
  <si>
    <t>Adaptive Optics Spectroscopy of the [Fe II] Outflows from HL Tauri and RW Aurigae</t>
  </si>
  <si>
    <t>2006ApJ...649..836P</t>
  </si>
  <si>
    <t>Solar System</t>
    <phoneticPr fontId="5"/>
  </si>
  <si>
    <t>Murayama Takashi</t>
    <phoneticPr fontId="5"/>
  </si>
  <si>
    <t>○</t>
    <phoneticPr fontId="5"/>
  </si>
  <si>
    <t>Nagata Tetsuya</t>
    <phoneticPr fontId="5"/>
  </si>
  <si>
    <t>△</t>
    <phoneticPr fontId="5"/>
  </si>
  <si>
    <t>○</t>
    <phoneticPr fontId="5"/>
  </si>
  <si>
    <t>S09A実施</t>
    <rPh sb="4" eb="6">
      <t>ジッシ</t>
    </rPh>
    <phoneticPr fontId="5"/>
  </si>
  <si>
    <r>
      <t xml:space="preserve">Deng J., Kawabata K., </t>
    </r>
    <r>
      <rPr>
        <b/>
        <sz val="11"/>
        <rFont val="ＭＳ Ｐゴシック"/>
        <family val="3"/>
        <charset val="128"/>
      </rPr>
      <t>Ohyama Y.</t>
    </r>
    <r>
      <rPr>
        <sz val="11"/>
        <rFont val="ＭＳ Ｐゴシック"/>
        <family val="3"/>
        <charset val="128"/>
      </rPr>
      <t xml:space="preserve">, Nomoto K., Mazzali P.A., Wang L., Jeffery D.J., , </t>
    </r>
    <r>
      <rPr>
        <b/>
        <sz val="11"/>
        <rFont val="ＭＳ Ｐゴシック"/>
        <family val="3"/>
        <charset val="128"/>
      </rPr>
      <t>Iye M</t>
    </r>
    <r>
      <rPr>
        <sz val="11"/>
        <rFont val="ＭＳ Ｐゴシック"/>
        <family val="3"/>
        <charset val="128"/>
      </rPr>
      <t>., Tomita H., Yoshii Y.</t>
    </r>
    <phoneticPr fontId="5"/>
  </si>
  <si>
    <r>
      <t xml:space="preserve">Dunlop J.S., McLure R.J., </t>
    </r>
    <r>
      <rPr>
        <b/>
        <sz val="11"/>
        <rFont val="ＭＳ Ｐゴシック"/>
        <family val="3"/>
        <charset val="128"/>
      </rPr>
      <t>Yamada T.,Kajisawa M</t>
    </r>
    <r>
      <rPr>
        <sz val="11"/>
        <rFont val="ＭＳ Ｐゴシック"/>
        <family val="3"/>
        <charset val="128"/>
      </rPr>
      <t>., Peacock J.A., Mann R.G., Hughes D.H., Aretxaga I., Muxlow T.W.B., Richards A.M.S., Dickinson M., Ivison R.J., Smith G.P., Smail I., Serjeant S., Almaini O., Lawrence A.</t>
    </r>
    <phoneticPr fontId="5"/>
  </si>
  <si>
    <t>2007MNRAS.379..379M</t>
  </si>
  <si>
    <t>2007PASJ...59..381F</t>
  </si>
  <si>
    <t>Hawaii Quasar and T Dwarf Survey. I. Method and Discovery of Faint Field Ultracool Dwarfs</t>
    <phoneticPr fontId="5"/>
  </si>
  <si>
    <t>Kartaltepe, J.</t>
  </si>
  <si>
    <t>Kartaltepe J., Sanders D. B., Le Floc'h E., Frayer D. T., Aussel H., Arnouts S., Ilbert O., Salvato M., Scoville N. Z., Surace J., Yan L., Brusa M., Capak P., Caputi K., Carollo C. M., Civano F., Elvis M., Faure C., Hasinger G., Koekemoer A. M., Lee N., Lilly S., Liu C. T., McCracken H. J., Schinnerer E., Smolčić V., Taniguchi Y., Thompson D. J., Trump J.</t>
    <phoneticPr fontId="5"/>
  </si>
  <si>
    <t>Kartaltepe J., Sanders D. B., Le Floc'h E., Frayer D. T., Aussel H., Arnouts S., Ilbert O., Salvato M., Scoville N. Z., Surace J., Yan L., Capak P., Caputi K., Carollo C. M., Cassata P., Hasinger G., Koekemoer A. M., Le Fevre O., Lilly S., Liu C. T., McCracken H. J., Schinnerer E., Smolčić V., Taniguchi Y., Thompson D. J., Trump J., Baldassare V., Fiorenza S.</t>
    <phoneticPr fontId="5"/>
  </si>
  <si>
    <t>2010ApJ...721...98K</t>
  </si>
  <si>
    <t>98-123</t>
    <phoneticPr fontId="5"/>
  </si>
  <si>
    <t>A Multiwavelength Study of a Sample of 70 mu m Selected Galaxies in the COSMOS Field. II. The Role of Mergers in Galaxy Evolution</t>
    <phoneticPr fontId="5"/>
  </si>
  <si>
    <t>Keenan, R.C.</t>
    <phoneticPr fontId="5"/>
  </si>
  <si>
    <t>Keenan R., Barger A., Cowie L., Wang W.-H.</t>
    <phoneticPr fontId="5"/>
  </si>
  <si>
    <t>2010ApJ...723...40K</t>
  </si>
  <si>
    <t>40-46</t>
    <phoneticPr fontId="5"/>
  </si>
  <si>
    <t>The Resolved Near-infrared Extragalactic Background</t>
    <phoneticPr fontId="5"/>
  </si>
  <si>
    <t>Kirkpatrick, J. Davy.</t>
    <phoneticPr fontId="5"/>
  </si>
  <si>
    <t>Kirkpatrick D., Looper D., Burgasser A., Schurr S., Cutri R., Cushing M., Cruz K., Sweet A., Knapp G., Barman T., Bochanski J. Roellig T., McLean I., McGovern M., Rice E.</t>
    <phoneticPr fontId="5"/>
  </si>
  <si>
    <t>Discoveries from a Near-infrared Proper Motion Survey Using Multi-epoch Two Micron All-Sky Survey Data</t>
  </si>
  <si>
    <t>09/2010</t>
    <phoneticPr fontId="5"/>
  </si>
  <si>
    <r>
      <t xml:space="preserve">Barbary K., Dawson K. S., Tokita K., Aldering G., Amanullah R., Connolly N. V., Doi M., Faccioli L., Fadeyev V., Fruchter A. S., Goldhaber G., Goobar A., Gude A., Huang X., Ihara Y., Konishi K., Kowalski M., Lidman C., Meyers J., </t>
    </r>
    <r>
      <rPr>
        <b/>
        <sz val="11"/>
        <color indexed="8"/>
        <rFont val="ＭＳ Ｐゴシック"/>
        <family val="3"/>
        <charset val="128"/>
      </rPr>
      <t>Morokuma T</t>
    </r>
    <r>
      <rPr>
        <sz val="11"/>
        <color indexed="8"/>
        <rFont val="ＭＳ Ｐゴシック"/>
        <family val="3"/>
        <charset val="128"/>
      </rPr>
      <t xml:space="preserve">., Nugent P., Perlmutter S., Rubin D., Schlegel D., Spadafora A. L., Suzuki N., Swift H. K., </t>
    </r>
    <r>
      <rPr>
        <b/>
        <sz val="11"/>
        <color indexed="8"/>
        <rFont val="ＭＳ Ｐゴシック"/>
        <family val="3"/>
        <charset val="128"/>
      </rPr>
      <t>Takanashi N.</t>
    </r>
    <r>
      <rPr>
        <sz val="11"/>
        <color indexed="8"/>
        <rFont val="ＭＳ Ｐゴシック"/>
        <family val="3"/>
        <charset val="128"/>
      </rPr>
      <t>, Thomas R. C., Yasuda N.</t>
    </r>
    <phoneticPr fontId="5"/>
  </si>
  <si>
    <t>2009ApJ...690.1358B</t>
  </si>
  <si>
    <t>1358-1362</t>
    <phoneticPr fontId="5"/>
  </si>
  <si>
    <t>Matsuura, M.</t>
    <phoneticPr fontId="5"/>
  </si>
  <si>
    <t>Near-Infrared Faint Galaxies in the Subaru Deep Field: Comparing the Theory with Observations for Galaxy Counts, Colors, and Size Distributions to K ~ 24.5</t>
  </si>
  <si>
    <t>S07B</t>
    <phoneticPr fontId="5"/>
  </si>
  <si>
    <r>
      <t>S</t>
    </r>
    <r>
      <rPr>
        <sz val="11"/>
        <rFont val="ＭＳ Ｐゴシック"/>
        <family val="3"/>
        <charset val="128"/>
      </rPr>
      <t>07B応募</t>
    </r>
    <rPh sb="4" eb="6">
      <t>オウボ</t>
    </rPh>
    <phoneticPr fontId="5"/>
  </si>
  <si>
    <t>海外</t>
    <rPh sb="0" eb="2">
      <t>カイガイ</t>
    </rPh>
    <phoneticPr fontId="5"/>
  </si>
  <si>
    <t>計</t>
    <rPh sb="0" eb="1">
      <t>ケイ</t>
    </rPh>
    <phoneticPr fontId="5"/>
  </si>
  <si>
    <t>S00</t>
    <phoneticPr fontId="5"/>
  </si>
  <si>
    <t>Discovery of a Very Extended Emission-Line Region around the Seyfert 2 Galaxy NGC 4388</t>
  </si>
  <si>
    <t>Oda, T.</t>
    <phoneticPr fontId="5"/>
  </si>
  <si>
    <t>169-182</t>
    <phoneticPr fontId="5"/>
  </si>
  <si>
    <t>2008PASJ...60..169O</t>
  </si>
  <si>
    <t>2008PASJ...60..285Y</t>
  </si>
  <si>
    <t>2008PASJ...60..297Y</t>
  </si>
  <si>
    <r>
      <t>H</t>
    </r>
    <r>
      <rPr>
        <sz val="11"/>
        <rFont val="ＭＳ Ｐゴシック"/>
        <family val="3"/>
        <charset val="128"/>
      </rPr>
      <t>asegawa, S.</t>
    </r>
    <phoneticPr fontId="5"/>
  </si>
  <si>
    <t>D</t>
    <phoneticPr fontId="5"/>
  </si>
  <si>
    <t>2008PASJ...60S.399H</t>
  </si>
  <si>
    <t>S399-S405</t>
    <phoneticPr fontId="5"/>
  </si>
  <si>
    <t>Albedo, Size, and Surface Characteristics of Hayabusa-2 Sample-Return Target 162173 1999 JU3 from AKARI and Subaru Observations</t>
  </si>
  <si>
    <t>2009.2.5 new</t>
    <phoneticPr fontId="5"/>
  </si>
  <si>
    <t>Ishigaki, M.</t>
    <phoneticPr fontId="5"/>
  </si>
  <si>
    <r>
      <t xml:space="preserve">Ishigaki  M., Chiba M., </t>
    </r>
    <r>
      <rPr>
        <b/>
        <sz val="11"/>
        <color indexed="8"/>
        <rFont val="ＭＳ Ｐゴシック"/>
        <family val="3"/>
        <charset val="128"/>
      </rPr>
      <t>Aoki W.</t>
    </r>
    <phoneticPr fontId="5"/>
  </si>
  <si>
    <r>
      <t xml:space="preserve">Sato J., Umetsu K., Futamase T., </t>
    </r>
    <r>
      <rPr>
        <b/>
        <sz val="11"/>
        <rFont val="ＭＳ Ｐゴシック"/>
        <family val="3"/>
        <charset val="128"/>
      </rPr>
      <t>Yamada T.</t>
    </r>
    <phoneticPr fontId="5"/>
  </si>
  <si>
    <t>L67-L70</t>
    <phoneticPr fontId="5"/>
  </si>
  <si>
    <r>
      <t>1</t>
    </r>
    <r>
      <rPr>
        <sz val="11"/>
        <rFont val="ＭＳ Ｐゴシック"/>
        <family val="3"/>
        <charset val="128"/>
      </rPr>
      <t>336-1344</t>
    </r>
    <phoneticPr fontId="5"/>
  </si>
  <si>
    <t>トリノ天文台</t>
    <rPh sb="3" eb="6">
      <t>テンモンダイ</t>
    </rPh>
    <phoneticPr fontId="5"/>
  </si>
  <si>
    <t>Spectral Evolution of the GRB 030329 Afterglow: Detection of the Supernova Nebular Phase Emissions</t>
  </si>
  <si>
    <t>Shibanov, Y.A.</t>
    <phoneticPr fontId="5"/>
  </si>
  <si>
    <t>313-334</t>
    <phoneticPr fontId="5"/>
  </si>
  <si>
    <t>S06B応募</t>
    <rPh sb="4" eb="6">
      <t>オウボ</t>
    </rPh>
    <phoneticPr fontId="5"/>
  </si>
  <si>
    <t>S06B採択</t>
    <rPh sb="4" eb="6">
      <t>サイタク</t>
    </rPh>
    <phoneticPr fontId="5"/>
  </si>
  <si>
    <t>S-Cam</t>
    <phoneticPr fontId="5"/>
  </si>
  <si>
    <t>FOCAS</t>
    <phoneticPr fontId="5"/>
  </si>
  <si>
    <t>HDS</t>
    <phoneticPr fontId="5"/>
  </si>
  <si>
    <t>IRCS</t>
    <phoneticPr fontId="5"/>
  </si>
  <si>
    <t>AO</t>
    <phoneticPr fontId="5"/>
  </si>
  <si>
    <t>CISCO</t>
    <phoneticPr fontId="5"/>
  </si>
  <si>
    <t>CIAO</t>
    <phoneticPr fontId="5"/>
  </si>
  <si>
    <t>OHS</t>
    <phoneticPr fontId="5"/>
  </si>
  <si>
    <t>COMICS</t>
    <phoneticPr fontId="5"/>
  </si>
  <si>
    <t>名古屋大</t>
    <rPh sb="0" eb="4">
      <t>ナゴヤダイ</t>
    </rPh>
    <phoneticPr fontId="4"/>
  </si>
  <si>
    <t>名古屋大</t>
    <rPh sb="0" eb="4">
      <t>ナゴヤダイ</t>
    </rPh>
    <phoneticPr fontId="9"/>
  </si>
  <si>
    <t>名古屋大</t>
    <rPh sb="0" eb="3">
      <t>ナゴヤ</t>
    </rPh>
    <rPh sb="3" eb="4">
      <t>ダイ</t>
    </rPh>
    <phoneticPr fontId="4"/>
  </si>
  <si>
    <t>エール大</t>
    <rPh sb="3" eb="4">
      <t>ダイ</t>
    </rPh>
    <phoneticPr fontId="9"/>
  </si>
  <si>
    <t>エール大</t>
    <rPh sb="3" eb="4">
      <t>ダイ</t>
    </rPh>
    <phoneticPr fontId="4"/>
  </si>
  <si>
    <t>イェナ大</t>
    <rPh sb="3" eb="4">
      <t>ダイ</t>
    </rPh>
    <phoneticPr fontId="9"/>
  </si>
  <si>
    <t>メキシコ国立天文台</t>
    <rPh sb="4" eb="6">
      <t>コクリツ</t>
    </rPh>
    <rPh sb="6" eb="9">
      <t>テンモンダイ</t>
    </rPh>
    <phoneticPr fontId="9"/>
  </si>
  <si>
    <t>KIAS</t>
    <phoneticPr fontId="5"/>
  </si>
  <si>
    <t>スイス</t>
    <phoneticPr fontId="5"/>
  </si>
  <si>
    <t>スペイン</t>
    <phoneticPr fontId="5"/>
  </si>
  <si>
    <t>デンマーク</t>
    <phoneticPr fontId="5"/>
  </si>
  <si>
    <t>ポルトガル</t>
    <phoneticPr fontId="5"/>
  </si>
  <si>
    <t>CFHT</t>
    <phoneticPr fontId="5"/>
  </si>
  <si>
    <t>応募機関数(国内）</t>
    <rPh sb="0" eb="2">
      <t>オウボ</t>
    </rPh>
    <rPh sb="2" eb="4">
      <t>キカン</t>
    </rPh>
    <rPh sb="4" eb="5">
      <t>スウ</t>
    </rPh>
    <rPh sb="6" eb="8">
      <t>コクナイ</t>
    </rPh>
    <phoneticPr fontId="5"/>
  </si>
  <si>
    <t>応募機関数(海外）</t>
    <rPh sb="0" eb="2">
      <t>オウボ</t>
    </rPh>
    <rPh sb="2" eb="4">
      <t>キカン</t>
    </rPh>
    <rPh sb="4" eb="5">
      <t>スウ</t>
    </rPh>
    <rPh sb="6" eb="8">
      <t>カイガイ</t>
    </rPh>
    <phoneticPr fontId="5"/>
  </si>
  <si>
    <t>山田亨</t>
    <rPh sb="0" eb="2">
      <t>ヤマダ</t>
    </rPh>
    <rPh sb="2" eb="3">
      <t>トオル</t>
    </rPh>
    <phoneticPr fontId="5"/>
  </si>
  <si>
    <t>高田唯史</t>
    <rPh sb="0" eb="2">
      <t>タカダ</t>
    </rPh>
    <rPh sb="2" eb="4">
      <t>タダシ</t>
    </rPh>
    <phoneticPr fontId="5"/>
  </si>
  <si>
    <t>天文学データ解析計算センター</t>
    <rPh sb="0" eb="3">
      <t>テンモンガク</t>
    </rPh>
    <rPh sb="6" eb="8">
      <t>カイセキ</t>
    </rPh>
    <rPh sb="8" eb="10">
      <t>ケイサン</t>
    </rPh>
    <phoneticPr fontId="5"/>
  </si>
  <si>
    <t>臼田知史</t>
    <rPh sb="0" eb="2">
      <t>ウスダ</t>
    </rPh>
    <rPh sb="2" eb="3">
      <t>シ</t>
    </rPh>
    <rPh sb="3" eb="4">
      <t>フミ</t>
    </rPh>
    <phoneticPr fontId="5"/>
  </si>
  <si>
    <t>小林尚人</t>
    <rPh sb="0" eb="2">
      <t>コバヤシ</t>
    </rPh>
    <rPh sb="2" eb="4">
      <t>ナオト</t>
    </rPh>
    <phoneticPr fontId="5"/>
  </si>
  <si>
    <t>東大天文学センター</t>
    <rPh sb="0" eb="2">
      <t>トウダイ</t>
    </rPh>
    <rPh sb="2" eb="5">
      <t>テンモンガク</t>
    </rPh>
    <phoneticPr fontId="5"/>
  </si>
  <si>
    <t>土居守</t>
    <rPh sb="0" eb="2">
      <t>ドイ</t>
    </rPh>
    <rPh sb="2" eb="3">
      <t>マモル</t>
    </rPh>
    <phoneticPr fontId="5"/>
  </si>
  <si>
    <t>斉藤正雄</t>
    <rPh sb="0" eb="2">
      <t>サイトウ</t>
    </rPh>
    <rPh sb="2" eb="4">
      <t>マサオ</t>
    </rPh>
    <phoneticPr fontId="5"/>
  </si>
  <si>
    <t>ALMA</t>
    <phoneticPr fontId="5"/>
  </si>
  <si>
    <t>求められる資料の性格は、共同利用機関の共同利用状況の報告として、</t>
    <rPh sb="0" eb="1">
      <t>モト</t>
    </rPh>
    <rPh sb="5" eb="7">
      <t>シリョウ</t>
    </rPh>
    <rPh sb="8" eb="10">
      <t>セイカク</t>
    </rPh>
    <rPh sb="12" eb="14">
      <t>キョウドウ</t>
    </rPh>
    <rPh sb="14" eb="16">
      <t>リヨウ</t>
    </rPh>
    <rPh sb="16" eb="18">
      <t>キカン</t>
    </rPh>
    <rPh sb="19" eb="21">
      <t>キョウドウ</t>
    </rPh>
    <rPh sb="21" eb="23">
      <t>リヨウ</t>
    </rPh>
    <rPh sb="23" eb="25">
      <t>ジョウキョウ</t>
    </rPh>
    <rPh sb="26" eb="28">
      <t>ホウコク</t>
    </rPh>
    <phoneticPr fontId="5"/>
  </si>
  <si>
    <t>あるいはハワイ観測所プロジェクトの活動報告として、</t>
    <rPh sb="7" eb="10">
      <t>カンソクジョ</t>
    </rPh>
    <rPh sb="17" eb="19">
      <t>カツドウ</t>
    </rPh>
    <rPh sb="19" eb="21">
      <t>ホウコク</t>
    </rPh>
    <phoneticPr fontId="5"/>
  </si>
  <si>
    <t>浜名、今西、Pyo、有本(NAOJ)</t>
    <rPh sb="0" eb="2">
      <t>ハマナ</t>
    </rPh>
    <rPh sb="3" eb="5">
      <t>イマニシ</t>
    </rPh>
    <rPh sb="10" eb="12">
      <t>アリモト</t>
    </rPh>
    <phoneticPr fontId="5"/>
  </si>
  <si>
    <t>27機関　152名</t>
    <rPh sb="2" eb="4">
      <t>キカン</t>
    </rPh>
    <rPh sb="8" eb="9">
      <t>メイ</t>
    </rPh>
    <phoneticPr fontId="5"/>
  </si>
  <si>
    <t>「すばるの戦略2」： 国際協力についての議論　（2/1はHiCIAO WS)</t>
    <rPh sb="5" eb="7">
      <t>センリャク</t>
    </rPh>
    <rPh sb="11" eb="13">
      <t>コクサイ</t>
    </rPh>
    <rPh sb="13" eb="15">
      <t>キョウリョク</t>
    </rPh>
    <rPh sb="20" eb="22">
      <t>ギロン</t>
    </rPh>
    <phoneticPr fontId="5"/>
  </si>
  <si>
    <t>1/31AM　日本語セッション
1/31PM  国際協力に関する英語セッション（Princeton,　ASIAA, Gemini, AURA)</t>
    <rPh sb="7" eb="10">
      <t>ニホンゴ</t>
    </rPh>
    <rPh sb="24" eb="26">
      <t>コクサイ</t>
    </rPh>
    <rPh sb="26" eb="28">
      <t>キョウリョク</t>
    </rPh>
    <rPh sb="29" eb="30">
      <t>カン</t>
    </rPh>
    <rPh sb="32" eb="34">
      <t>エイゴ</t>
    </rPh>
    <phoneticPr fontId="5"/>
  </si>
  <si>
    <t>1/29：HSC Sciece WS
1/30AM,  IfA,Gemini関係者のScience報告
1/30PM　日本人ユーザーのScience報告</t>
    <rPh sb="38" eb="41">
      <t>カンケイシャ</t>
    </rPh>
    <rPh sb="49" eb="51">
      <t>ホウコク</t>
    </rPh>
    <rPh sb="59" eb="62">
      <t>ニホンジン</t>
    </rPh>
    <rPh sb="74" eb="76">
      <t>ホウコク</t>
    </rPh>
    <phoneticPr fontId="5"/>
  </si>
  <si>
    <t>TAC3</t>
  </si>
  <si>
    <t>TAC4</t>
  </si>
  <si>
    <t>TAC5</t>
  </si>
  <si>
    <t>土居守</t>
  </si>
  <si>
    <t>東京大学</t>
  </si>
  <si>
    <t>教授</t>
  </si>
  <si>
    <t>AGN and Galaxies</t>
  </si>
  <si>
    <t>Star/Planet Formation and ISM</t>
  </si>
  <si>
    <t>河北秀世</t>
  </si>
  <si>
    <t>京都産業大学</t>
  </si>
  <si>
    <t>准教授</t>
  </si>
  <si>
    <t>Solar System and Extrasolar Planets</t>
  </si>
  <si>
    <t>83-97</t>
    <phoneticPr fontId="5"/>
  </si>
  <si>
    <t>a SUBARU Archival Search for Faint Trans-Neptunian Objects</t>
  </si>
  <si>
    <t>カテゴリ対照表</t>
    <rPh sb="4" eb="7">
      <t>タイショウヒョウ</t>
    </rPh>
    <phoneticPr fontId="5"/>
  </si>
  <si>
    <t>The Habitat Segregation between Lyman Break Galaxies and Lyα Emitters around a QSO at z ~ 5</t>
  </si>
  <si>
    <t>2007AJ....134..835K</t>
  </si>
  <si>
    <t>Chemical composition of UV-bright star ZNG 4 in the globular cluster M 13</t>
  </si>
  <si>
    <t>2002ApJ, 580, 1149</t>
    <phoneticPr fontId="5"/>
  </si>
  <si>
    <t>Neuhaeuser, R.,</t>
    <phoneticPr fontId="5"/>
  </si>
  <si>
    <t>Martin E..L..</t>
    <phoneticPr fontId="5"/>
  </si>
  <si>
    <r>
      <t>L</t>
    </r>
    <r>
      <rPr>
        <sz val="11"/>
        <rFont val="ＭＳ Ｐゴシック"/>
        <family val="3"/>
        <charset val="128"/>
      </rPr>
      <t>95-L98</t>
    </r>
    <phoneticPr fontId="5"/>
  </si>
  <si>
    <r>
      <t>8</t>
    </r>
    <r>
      <rPr>
        <sz val="11"/>
        <rFont val="ＭＳ Ｐゴシック"/>
        <family val="3"/>
        <charset val="128"/>
      </rPr>
      <t>02-822</t>
    </r>
    <phoneticPr fontId="5"/>
  </si>
  <si>
    <r>
      <t>07</t>
    </r>
    <r>
      <rPr>
        <sz val="11"/>
        <rFont val="ＭＳ Ｐゴシック"/>
        <family val="3"/>
        <charset val="128"/>
      </rPr>
      <t>/</t>
    </r>
    <r>
      <rPr>
        <sz val="11"/>
        <rFont val="ＭＳ Ｐゴシック"/>
        <family val="3"/>
        <charset val="128"/>
      </rPr>
      <t>2003</t>
    </r>
    <phoneticPr fontId="5"/>
  </si>
  <si>
    <t>Okabe, N.</t>
    <phoneticPr fontId="5"/>
  </si>
  <si>
    <t>Subaru Spectroscopy of the Gravitational Lens HST 14176+5226: Implications for a Large Cosmological Constant</t>
    <phoneticPr fontId="5"/>
  </si>
  <si>
    <t>Near-Infrared Observations of S 255-2: A Cluster of Massive YSO cluster</t>
    <phoneticPr fontId="5"/>
  </si>
  <si>
    <t>Quanz, Sascha P.</t>
  </si>
  <si>
    <t>Quanz S., Beuther H., Steinacker J., Linz H., Birkmann S., Krause O., Henning T., Zhang Q.</t>
    <phoneticPr fontId="5"/>
  </si>
  <si>
    <t>2010ApJ...717..693Q</t>
  </si>
  <si>
    <t>A Large, Massive, Rotating Disk Around an Isolated Young Stellar Object</t>
  </si>
  <si>
    <r>
      <t>6</t>
    </r>
    <r>
      <rPr>
        <sz val="11"/>
        <rFont val="ＭＳ Ｐゴシック"/>
        <family val="3"/>
        <charset val="128"/>
      </rPr>
      <t>93-707</t>
    </r>
    <phoneticPr fontId="5"/>
  </si>
  <si>
    <r>
      <t>0</t>
    </r>
    <r>
      <rPr>
        <sz val="11"/>
        <rFont val="ＭＳ Ｐゴシック"/>
        <family val="3"/>
        <charset val="128"/>
      </rPr>
      <t>7/2010</t>
    </r>
    <phoneticPr fontId="5"/>
  </si>
  <si>
    <t>2010.6.21new</t>
    <phoneticPr fontId="5"/>
  </si>
  <si>
    <t>機関</t>
    <rPh sb="0" eb="2">
      <t>キカン</t>
    </rPh>
    <phoneticPr fontId="8"/>
  </si>
  <si>
    <t>南アフリカ共和国</t>
    <rPh sb="0" eb="1">
      <t>ミナミ</t>
    </rPh>
    <rPh sb="5" eb="7">
      <t>キョウワ</t>
    </rPh>
    <rPh sb="7" eb="8">
      <t>コク</t>
    </rPh>
    <phoneticPr fontId="4"/>
  </si>
  <si>
    <r>
      <t xml:space="preserve">Motch C., </t>
    </r>
    <r>
      <rPr>
        <b/>
        <sz val="11"/>
        <rFont val="ＭＳ Ｐゴシック"/>
        <family val="3"/>
        <charset val="128"/>
      </rPr>
      <t>Sekiguchi K.</t>
    </r>
    <r>
      <rPr>
        <sz val="11"/>
        <rFont val="ＭＳ Ｐゴシック"/>
        <family val="3"/>
        <charset val="128"/>
      </rPr>
      <t xml:space="preserve">, Haberl F., </t>
    </r>
    <r>
      <rPr>
        <sz val="11"/>
        <rFont val="ＭＳ Ｐゴシック"/>
        <family val="3"/>
        <charset val="128"/>
      </rPr>
      <t>Zavlin V.E., Schwope A., Pakull M.W.</t>
    </r>
    <phoneticPr fontId="5"/>
  </si>
  <si>
    <t>The first appearance of the red sequence of galaxies in proto-clusters at 2 &lt;~ z &lt;~ 3</t>
  </si>
  <si>
    <t>2007A&amp;A...468..815G</t>
  </si>
  <si>
    <t>37-48</t>
    <phoneticPr fontId="5"/>
  </si>
  <si>
    <t>Narayanan A., Miasawa T., Charlton J.C., Ganguly R.</t>
    <phoneticPr fontId="5"/>
  </si>
  <si>
    <t>995-1002</t>
    <phoneticPr fontId="5"/>
  </si>
  <si>
    <r>
      <t>Kosugi G., Mizumoto Y.</t>
    </r>
    <r>
      <rPr>
        <sz val="11"/>
        <rFont val="ＭＳ Ｐゴシック"/>
        <family val="3"/>
        <charset val="128"/>
      </rPr>
      <t xml:space="preserve">, Kawai N., </t>
    </r>
    <r>
      <rPr>
        <sz val="11"/>
        <rFont val="ＭＳ Ｐゴシック"/>
        <family val="3"/>
        <charset val="128"/>
      </rPr>
      <t>Yoshida A., Kawabata K., Totani T.</t>
    </r>
    <r>
      <rPr>
        <sz val="11"/>
        <rFont val="ＭＳ Ｐゴシック"/>
        <family val="3"/>
        <charset val="128"/>
      </rPr>
      <t xml:space="preserve">, </t>
    </r>
    <r>
      <rPr>
        <b/>
        <sz val="11"/>
        <rFont val="ＭＳ Ｐゴシック"/>
        <family val="3"/>
        <charset val="128"/>
      </rPr>
      <t xml:space="preserve">Iye M., Sekiguchi K., Aoki K., Oyama Y., Aoki W., </t>
    </r>
    <r>
      <rPr>
        <sz val="11"/>
        <rFont val="ＭＳ Ｐゴシック"/>
        <family val="3"/>
        <charset val="128"/>
      </rPr>
      <t>Kobayashi N</t>
    </r>
    <r>
      <rPr>
        <b/>
        <sz val="11"/>
        <rFont val="ＭＳ Ｐゴシック"/>
        <family val="3"/>
        <charset val="128"/>
      </rPr>
      <t>., Komiyama Y., Noumaru J., Ogasawara R.,</t>
    </r>
    <r>
      <rPr>
        <sz val="11"/>
        <rFont val="ＭＳ Ｐゴシック"/>
        <family val="3"/>
        <charset val="128"/>
      </rPr>
      <t xml:space="preserve"> Sakamoto T., </t>
    </r>
    <r>
      <rPr>
        <b/>
        <sz val="11"/>
        <rFont val="ＭＳ Ｐゴシック"/>
        <family val="3"/>
        <charset val="128"/>
      </rPr>
      <t>Shirasaki Y., Takata T.</t>
    </r>
    <r>
      <rPr>
        <sz val="11"/>
        <rFont val="ＭＳ Ｐゴシック"/>
        <family val="3"/>
        <charset val="128"/>
      </rPr>
      <t xml:space="preserve">, </t>
    </r>
    <r>
      <rPr>
        <sz val="11"/>
        <rFont val="ＭＳ Ｐゴシック"/>
        <family val="3"/>
        <charset val="128"/>
      </rPr>
      <t>Tamagawa Toru, Torii Ken'ichi, Urata Y.</t>
    </r>
    <r>
      <rPr>
        <sz val="11"/>
        <rFont val="ＭＳ Ｐゴシック"/>
        <family val="3"/>
        <charset val="128"/>
      </rPr>
      <t xml:space="preserve">, </t>
    </r>
    <r>
      <rPr>
        <b/>
        <sz val="11"/>
        <rFont val="ＭＳ Ｐゴシック"/>
        <family val="3"/>
        <charset val="128"/>
      </rPr>
      <t>Watanabe J., Yamada T</t>
    </r>
    <r>
      <rPr>
        <sz val="11"/>
        <rFont val="ＭＳ Ｐゴシック"/>
        <family val="3"/>
        <charset val="128"/>
      </rPr>
      <t>., Qiu Y</t>
    </r>
    <r>
      <rPr>
        <sz val="11"/>
        <rFont val="ＭＳ Ｐゴシック"/>
        <family val="3"/>
        <charset val="128"/>
      </rPr>
      <t>ulei</t>
    </r>
    <phoneticPr fontId="5"/>
  </si>
  <si>
    <t>2001PASJ, 53, 355</t>
    <phoneticPr fontId="5"/>
  </si>
  <si>
    <r>
      <t>Jewitt,</t>
    </r>
    <r>
      <rPr>
        <sz val="11"/>
        <rFont val="ＭＳ Ｐゴシック"/>
        <family val="3"/>
        <charset val="128"/>
      </rPr>
      <t xml:space="preserve"> </t>
    </r>
    <r>
      <rPr>
        <sz val="11"/>
        <rFont val="ＭＳ Ｐゴシック"/>
        <family val="3"/>
        <charset val="128"/>
      </rPr>
      <t>D.</t>
    </r>
    <phoneticPr fontId="5"/>
  </si>
  <si>
    <t>L36-L41</t>
    <phoneticPr fontId="5"/>
  </si>
  <si>
    <t>Environment of MAMBO Galaxies in the COSMOS Field</t>
  </si>
  <si>
    <t>Aravena, M.</t>
    <phoneticPr fontId="5"/>
  </si>
  <si>
    <t>Leauthaud, Alexie</t>
    <phoneticPr fontId="5"/>
  </si>
  <si>
    <r>
      <t xml:space="preserve">Ramsay G., Wu K., Cropper M., Schmidt G., </t>
    </r>
    <r>
      <rPr>
        <b/>
        <sz val="11"/>
        <rFont val="ＭＳ Ｐゴシック"/>
        <family val="3"/>
        <charset val="128"/>
      </rPr>
      <t>Sekiguchi K.</t>
    </r>
    <r>
      <rPr>
        <sz val="11"/>
        <rFont val="ＭＳ Ｐゴシック"/>
        <family val="3"/>
        <charset val="128"/>
      </rPr>
      <t>, Iwamuro F., Maihara T.</t>
    </r>
    <phoneticPr fontId="5"/>
  </si>
  <si>
    <t>Totani Tomonoi</t>
    <phoneticPr fontId="5"/>
  </si>
  <si>
    <t>Umemura Masayuki</t>
    <phoneticPr fontId="5"/>
  </si>
  <si>
    <t>2003ApJ, 590, L17</t>
    <phoneticPr fontId="5"/>
  </si>
  <si>
    <t>Medezinski, E.</t>
    <phoneticPr fontId="5"/>
  </si>
  <si>
    <t>717-733</t>
    <phoneticPr fontId="5"/>
  </si>
  <si>
    <t>152-166</t>
    <phoneticPr fontId="5"/>
  </si>
  <si>
    <t>Mobasher, B.</t>
    <phoneticPr fontId="5"/>
  </si>
  <si>
    <t>Cowie L.L., Barger A.J., Bautz M.W., Capak P., Crawford C.S., Fabian A.C., Hu E.M., Iwamuro F., Kneib J.-P., Maihara T., Motohara K.</t>
    <phoneticPr fontId="5"/>
  </si>
  <si>
    <r>
      <t xml:space="preserve">Itoh Y., </t>
    </r>
    <r>
      <rPr>
        <b/>
        <sz val="11"/>
        <rFont val="ＭＳ Ｐゴシック"/>
        <family val="3"/>
        <charset val="128"/>
      </rPr>
      <t>Tamura M., Suto H., Hayashi S., Murakawa K.,</t>
    </r>
    <r>
      <rPr>
        <sz val="11"/>
        <rFont val="ＭＳ Ｐゴシック"/>
        <family val="3"/>
        <charset val="128"/>
      </rPr>
      <t xml:space="preserve"> Oasa Y., Nakajima Y., </t>
    </r>
    <r>
      <rPr>
        <b/>
        <sz val="11"/>
        <rFont val="ＭＳ Ｐゴシック"/>
        <family val="3"/>
        <charset val="128"/>
      </rPr>
      <t>Kaifu N., Kosugi G., Usuda T., Doi Y.</t>
    </r>
    <phoneticPr fontId="5"/>
  </si>
  <si>
    <t>東京理科大</t>
    <rPh sb="0" eb="2">
      <t>トウキョウ</t>
    </rPh>
    <rPh sb="2" eb="4">
      <t>リカ</t>
    </rPh>
    <rPh sb="4" eb="5">
      <t>ダイ</t>
    </rPh>
    <phoneticPr fontId="9"/>
  </si>
  <si>
    <t>日大</t>
    <rPh sb="0" eb="2">
      <t>ニチダイ</t>
    </rPh>
    <phoneticPr fontId="9"/>
  </si>
  <si>
    <t>日本女子大</t>
    <rPh sb="0" eb="2">
      <t>ニホン</t>
    </rPh>
    <rPh sb="2" eb="5">
      <t>ジョシダイ</t>
    </rPh>
    <phoneticPr fontId="9"/>
  </si>
  <si>
    <t>明星大</t>
    <rPh sb="0" eb="3">
      <t>メイセイダイ</t>
    </rPh>
    <phoneticPr fontId="9"/>
  </si>
  <si>
    <t>立命館大</t>
    <rPh sb="0" eb="3">
      <t>リツメイカン</t>
    </rPh>
    <rPh sb="3" eb="4">
      <t>ダイ</t>
    </rPh>
    <phoneticPr fontId="9"/>
  </si>
  <si>
    <r>
      <t>Subaru</t>
    </r>
    <r>
      <rPr>
        <sz val="11"/>
        <rFont val="ＭＳ Ｐゴシック"/>
        <family val="3"/>
        <charset val="128"/>
      </rPr>
      <t xml:space="preserve"> Deep Survey. IV. Discovery of a Large-Scale Structure at Redshift ~=5</t>
    </r>
    <phoneticPr fontId="5"/>
  </si>
  <si>
    <t>Smail, Ian</t>
    <phoneticPr fontId="5"/>
  </si>
  <si>
    <t>ノースウェスタン大</t>
    <rPh sb="8" eb="9">
      <t>ダイ</t>
    </rPh>
    <phoneticPr fontId="9"/>
  </si>
  <si>
    <t>ノースカロライナ大</t>
    <rPh sb="8" eb="9">
      <t>ダイ</t>
    </rPh>
    <phoneticPr fontId="9"/>
  </si>
  <si>
    <t>ノートルダム大</t>
    <rPh sb="6" eb="7">
      <t>ダイ</t>
    </rPh>
    <phoneticPr fontId="9"/>
  </si>
  <si>
    <t>ハワイ大</t>
    <rPh sb="3" eb="4">
      <t>ダイ</t>
    </rPh>
    <phoneticPr fontId="9"/>
  </si>
  <si>
    <t>プリンストン大</t>
    <rPh sb="6" eb="7">
      <t>ダイ</t>
    </rPh>
    <phoneticPr fontId="9"/>
  </si>
  <si>
    <t>フロリダ大</t>
    <rPh sb="4" eb="5">
      <t>ダイ</t>
    </rPh>
    <phoneticPr fontId="9"/>
  </si>
  <si>
    <t>Icarus</t>
    <phoneticPr fontId="5"/>
  </si>
  <si>
    <t>454-458</t>
    <phoneticPr fontId="5"/>
  </si>
  <si>
    <t>マサチューセッツ大</t>
    <rPh sb="8" eb="9">
      <t>ダイ</t>
    </rPh>
    <phoneticPr fontId="5"/>
  </si>
  <si>
    <t>ミシガン州立大</t>
    <rPh sb="4" eb="7">
      <t>シュウリツダイ</t>
    </rPh>
    <phoneticPr fontId="5"/>
  </si>
  <si>
    <r>
      <t>H</t>
    </r>
    <r>
      <rPr>
        <sz val="11"/>
        <rFont val="ＭＳ Ｐゴシック"/>
        <family val="3"/>
        <charset val="128"/>
      </rPr>
      <t>ashimoto, Y.</t>
    </r>
    <phoneticPr fontId="5"/>
  </si>
  <si>
    <r>
      <t>H</t>
    </r>
    <r>
      <rPr>
        <sz val="11"/>
        <rFont val="ＭＳ Ｐゴシック"/>
        <family val="3"/>
        <charset val="128"/>
      </rPr>
      <t>ashimoto Y., Henry J.P., Boehringer H.</t>
    </r>
    <phoneticPr fontId="5"/>
  </si>
  <si>
    <t>2008MNRAS.390.1562H</t>
  </si>
  <si>
    <t>1562-1568</t>
    <phoneticPr fontId="5"/>
  </si>
  <si>
    <t>Kirkpatrick, D.</t>
    <phoneticPr fontId="5"/>
  </si>
  <si>
    <t>Kirkpatrick J. D., Cruz K. L., Barman Travis S., Burgasser A. J., Looper Dagny L., Tinney C. G., Gelino C. R., Lowrance P. J., Liebert J., Carpenter J. M., Hillenbrand L. A., Stauffer J. R.</t>
    <phoneticPr fontId="5"/>
  </si>
  <si>
    <t>Detection of Quiescent Galaxies in a Bicolor Sequence from Z = 0-2</t>
  </si>
  <si>
    <t>IRCS+AO188(NGS)の公開（夜数限定）、CIAOはPI装置に、AO36の廃止</t>
    <rPh sb="16" eb="18">
      <t>コウカイ</t>
    </rPh>
    <rPh sb="19" eb="20">
      <t>ヤ</t>
    </rPh>
    <rPh sb="20" eb="21">
      <t>スウ</t>
    </rPh>
    <rPh sb="21" eb="23">
      <t>ゲンテイ</t>
    </rPh>
    <rPh sb="32" eb="34">
      <t>ソウチ</t>
    </rPh>
    <rPh sb="41" eb="43">
      <t>ハイシ</t>
    </rPh>
    <phoneticPr fontId="5"/>
  </si>
  <si>
    <t>S08B</t>
    <phoneticPr fontId="5"/>
  </si>
  <si>
    <t>S08B</t>
    <phoneticPr fontId="5"/>
  </si>
  <si>
    <r>
      <t>S</t>
    </r>
    <r>
      <rPr>
        <sz val="11"/>
        <rFont val="ＭＳ Ｐゴシック"/>
        <family val="3"/>
        <charset val="128"/>
      </rPr>
      <t>08B応募</t>
    </r>
    <rPh sb="4" eb="6">
      <t>オウボ</t>
    </rPh>
    <phoneticPr fontId="5"/>
  </si>
  <si>
    <t>S08B採択</t>
    <rPh sb="4" eb="6">
      <t>サイタク</t>
    </rPh>
    <phoneticPr fontId="5"/>
  </si>
  <si>
    <t>S08B</t>
    <phoneticPr fontId="5"/>
  </si>
  <si>
    <t>S08B</t>
    <phoneticPr fontId="5"/>
  </si>
  <si>
    <t>2001ApJ, 557, L117</t>
    <phoneticPr fontId="5"/>
  </si>
  <si>
    <t>Westbrook's Molecular Gun: Discovery of Near-Infrared Microstructures in AFGL 618</t>
    <phoneticPr fontId="5"/>
  </si>
  <si>
    <t>Watanabe, J.</t>
    <phoneticPr fontId="5"/>
  </si>
  <si>
    <t>2001PASJ, 53, L27</t>
    <phoneticPr fontId="5"/>
  </si>
  <si>
    <t xml:space="preserve">Yamada, T.  </t>
    <phoneticPr fontId="5"/>
  </si>
  <si>
    <t>2001PASJ, 53, 1119</t>
    <phoneticPr fontId="5"/>
  </si>
  <si>
    <t>名古屋市大</t>
    <rPh sb="0" eb="3">
      <t>ナゴヤ</t>
    </rPh>
    <rPh sb="3" eb="5">
      <t>シダイ</t>
    </rPh>
    <phoneticPr fontId="4"/>
  </si>
  <si>
    <t>公立大</t>
    <rPh sb="0" eb="3">
      <t>コウリツダイ</t>
    </rPh>
    <phoneticPr fontId="4"/>
  </si>
  <si>
    <t>青山学院大</t>
    <rPh sb="0" eb="2">
      <t>アオヤマ</t>
    </rPh>
    <rPh sb="2" eb="5">
      <t>ガクインダイ</t>
    </rPh>
    <phoneticPr fontId="4"/>
  </si>
  <si>
    <t>私立大</t>
    <rPh sb="0" eb="3">
      <t>シリツダイ</t>
    </rPh>
    <phoneticPr fontId="4"/>
  </si>
  <si>
    <t>大阪産業大</t>
    <rPh sb="0" eb="2">
      <t>オオサカ</t>
    </rPh>
    <rPh sb="2" eb="5">
      <t>サンギョウダイ</t>
    </rPh>
    <phoneticPr fontId="4"/>
  </si>
  <si>
    <t>神奈川大</t>
    <rPh sb="0" eb="3">
      <t>カナガワ</t>
    </rPh>
    <rPh sb="3" eb="4">
      <t>ダイ</t>
    </rPh>
    <phoneticPr fontId="4"/>
  </si>
  <si>
    <t>北里大</t>
    <rPh sb="0" eb="2">
      <t>キタザト</t>
    </rPh>
    <rPh sb="2" eb="3">
      <t>ダイ</t>
    </rPh>
    <phoneticPr fontId="4"/>
  </si>
  <si>
    <t>京都経済短大</t>
    <rPh sb="0" eb="2">
      <t>キョウト</t>
    </rPh>
    <rPh sb="2" eb="4">
      <t>ケイザイ</t>
    </rPh>
    <rPh sb="4" eb="6">
      <t>タンダイ</t>
    </rPh>
    <phoneticPr fontId="4"/>
  </si>
  <si>
    <t>京都産業大</t>
    <rPh sb="0" eb="2">
      <t>キョウト</t>
    </rPh>
    <rPh sb="2" eb="4">
      <t>サンギョウ</t>
    </rPh>
    <rPh sb="4" eb="5">
      <t>ダイ</t>
    </rPh>
    <phoneticPr fontId="4"/>
  </si>
  <si>
    <t>近畿大</t>
    <rPh sb="0" eb="3">
      <t>キンキダイ</t>
    </rPh>
    <phoneticPr fontId="4"/>
  </si>
  <si>
    <t>慶応大</t>
    <rPh sb="0" eb="2">
      <t>ケイオウ</t>
    </rPh>
    <rPh sb="2" eb="3">
      <t>ダイ</t>
    </rPh>
    <phoneticPr fontId="4"/>
  </si>
  <si>
    <t>工学院大</t>
    <rPh sb="0" eb="3">
      <t>コウガクイン</t>
    </rPh>
    <rPh sb="3" eb="4">
      <t>ダイ</t>
    </rPh>
    <phoneticPr fontId="4"/>
  </si>
  <si>
    <t>国学院大</t>
    <rPh sb="0" eb="2">
      <t>コクガク</t>
    </rPh>
    <rPh sb="2" eb="3">
      <t>イン</t>
    </rPh>
    <rPh sb="3" eb="4">
      <t>ダイ</t>
    </rPh>
    <phoneticPr fontId="4"/>
  </si>
  <si>
    <t>駒沢大</t>
    <rPh sb="0" eb="3">
      <t>コマザワダイ</t>
    </rPh>
    <phoneticPr fontId="4"/>
  </si>
  <si>
    <t>トピック</t>
    <phoneticPr fontId="5"/>
  </si>
  <si>
    <t>ビジネスセッション</t>
    <phoneticPr fontId="5"/>
  </si>
  <si>
    <t>サイエンスセッション</t>
    <phoneticPr fontId="5"/>
  </si>
  <si>
    <t>ポスター</t>
    <phoneticPr fontId="5"/>
  </si>
  <si>
    <t>集録</t>
    <rPh sb="0" eb="2">
      <t>シュウロク</t>
    </rPh>
    <phoneticPr fontId="5"/>
  </si>
  <si>
    <t>2000年度</t>
    <rPh sb="4" eb="6">
      <t>ネンド</t>
    </rPh>
    <phoneticPr fontId="5"/>
  </si>
  <si>
    <t>2001/3/7-3/9</t>
    <phoneticPr fontId="5"/>
  </si>
  <si>
    <t>山田、小杉、高田、Simpson(NAOJ)</t>
    <phoneticPr fontId="5"/>
  </si>
  <si>
    <t>ヒロでの開催</t>
    <rPh sb="4" eb="6">
      <t>カイサイ</t>
    </rPh>
    <phoneticPr fontId="5"/>
  </si>
  <si>
    <t>試験観測報告</t>
    <rPh sb="0" eb="2">
      <t>シケン</t>
    </rPh>
    <rPh sb="2" eb="4">
      <t>カンソク</t>
    </rPh>
    <rPh sb="4" eb="6">
      <t>ホウコク</t>
    </rPh>
    <phoneticPr fontId="5"/>
  </si>
  <si>
    <t>18件</t>
    <rPh sb="2" eb="3">
      <t>ケン</t>
    </rPh>
    <phoneticPr fontId="5"/>
  </si>
  <si>
    <t>紙版集録</t>
    <rPh sb="0" eb="1">
      <t>カミ</t>
    </rPh>
    <rPh sb="1" eb="2">
      <t>バン</t>
    </rPh>
    <rPh sb="2" eb="4">
      <t>シュウロク</t>
    </rPh>
    <phoneticPr fontId="5"/>
  </si>
  <si>
    <t>2001年度</t>
    <rPh sb="4" eb="6">
      <t>ネンド</t>
    </rPh>
    <phoneticPr fontId="5"/>
  </si>
  <si>
    <t>2001/12/11-12</t>
    <phoneticPr fontId="5"/>
  </si>
  <si>
    <t>山田、青木W、今西（NAOJ）、市川（東北大）</t>
    <phoneticPr fontId="5"/>
  </si>
  <si>
    <t>第1期観測装置報告
第2期観測装置R&amp;D報告</t>
    <rPh sb="0" eb="1">
      <t>ダイ</t>
    </rPh>
    <rPh sb="2" eb="3">
      <t>キ</t>
    </rPh>
    <rPh sb="3" eb="5">
      <t>カンソク</t>
    </rPh>
    <rPh sb="5" eb="7">
      <t>ソウチ</t>
    </rPh>
    <rPh sb="7" eb="9">
      <t>ホウコク</t>
    </rPh>
    <rPh sb="10" eb="11">
      <t>ダイ</t>
    </rPh>
    <rPh sb="12" eb="13">
      <t>キ</t>
    </rPh>
    <rPh sb="13" eb="15">
      <t>カンソク</t>
    </rPh>
    <rPh sb="15" eb="17">
      <t>ソウチ</t>
    </rPh>
    <rPh sb="20" eb="22">
      <t>ホウコク</t>
    </rPh>
    <phoneticPr fontId="5"/>
  </si>
  <si>
    <t>2002年度</t>
    <rPh sb="4" eb="6">
      <t>ネンド</t>
    </rPh>
    <phoneticPr fontId="5"/>
  </si>
  <si>
    <t>2002/12/19-20</t>
    <phoneticPr fontId="5"/>
  </si>
  <si>
    <t>共同利用ポリシー</t>
    <rPh sb="0" eb="2">
      <t>キョウドウ</t>
    </rPh>
    <rPh sb="2" eb="4">
      <t>リヨウ</t>
    </rPh>
    <phoneticPr fontId="5"/>
  </si>
  <si>
    <t>Chemical Abundances of Outer Halo Stars in the Milky Way</t>
  </si>
  <si>
    <t xml:space="preserve">Optical Spectroscopic and X-ray Observations of the Galactic Jet Source SS 433  </t>
  </si>
  <si>
    <t>山野井　瞳</t>
    <rPh sb="0" eb="3">
      <t>ヤマノイ</t>
    </rPh>
    <rPh sb="4" eb="5">
      <t>ヒトミ</t>
    </rPh>
    <phoneticPr fontId="5"/>
  </si>
  <si>
    <t>Clustering Properties of Low-Luminosity Star-Forming Galaxies at z=0.24 and 0.40 in the Subaru Deep Field</t>
    <phoneticPr fontId="5"/>
  </si>
  <si>
    <t>橋本　淳</t>
    <rPh sb="0" eb="2">
      <t>ハシモト</t>
    </rPh>
    <rPh sb="3" eb="4">
      <t>ジュン</t>
    </rPh>
    <phoneticPr fontId="5"/>
  </si>
  <si>
    <t>Ando, M.</t>
    <phoneticPr fontId="5"/>
  </si>
  <si>
    <t xml:space="preserve">Aoki, W. </t>
    <phoneticPr fontId="5"/>
  </si>
  <si>
    <t>HDS共同利用</t>
    <rPh sb="3" eb="5">
      <t>キョウドウ</t>
    </rPh>
    <rPh sb="5" eb="7">
      <t>リヨウ</t>
    </rPh>
    <phoneticPr fontId="5"/>
  </si>
  <si>
    <t>2007ApJS..172..456T</t>
  </si>
  <si>
    <t>09/2007</t>
    <phoneticPr fontId="5"/>
  </si>
  <si>
    <t>Trumo, Jonathan R.</t>
    <phoneticPr fontId="5"/>
  </si>
  <si>
    <t>Trump J., Impey C., Taniguchi Y., Brusa M., Civano F., Elvis M., Gabor J., Jahnke K., Kelly  B., Koekemoer A., Nagao T., Salvato M., Shioya Y., Capak P., Huchra J., Kartaltepe J.,  Lanzuisi G., Mc Carthy P., Maineri V., Scoville N.</t>
    <phoneticPr fontId="5"/>
  </si>
  <si>
    <t>2009ApJ...706..797T</t>
  </si>
  <si>
    <t>797-809</t>
    <phoneticPr fontId="5"/>
  </si>
  <si>
    <t>091110 追加</t>
    <rPh sb="7" eb="9">
      <t>ツイカ</t>
    </rPh>
    <phoneticPr fontId="5"/>
  </si>
  <si>
    <t>High-dispersion Spectrum of the Halo Planetary Nebula DdDm 1</t>
    <phoneticPr fontId="5"/>
  </si>
  <si>
    <t>A Substellar Companion in a 1.3 yr Nearly Circular Orbit of HD 16760</t>
    <phoneticPr fontId="5"/>
  </si>
  <si>
    <t>Substellar Objects in Nearby Young Clusters (SONYC): The Bottom of the Initial Mass Function in NGC 1333</t>
    <phoneticPr fontId="5"/>
  </si>
  <si>
    <t>2009PASJ...61..623T</t>
  </si>
  <si>
    <t>The Nature of Optically Dull Active Galactic Nuclei in COSMOS</t>
    <phoneticPr fontId="5"/>
  </si>
  <si>
    <t>Cluster and cluster galaxy evolution history from IR to X-ray observations of the young cluster RX J1257.2+4738 at z = 0.866</t>
    <phoneticPr fontId="5"/>
  </si>
  <si>
    <t>Compact Star Clusters in the M31 Disk</t>
    <phoneticPr fontId="5"/>
  </si>
  <si>
    <t>Kawakita, H.</t>
  </si>
  <si>
    <t>Olkin, C. B.</t>
    <phoneticPr fontId="5"/>
  </si>
  <si>
    <t>420-431</t>
    <phoneticPr fontId="5"/>
  </si>
  <si>
    <t>Ootsubo, T.</t>
    <phoneticPr fontId="5"/>
  </si>
  <si>
    <t>P&amp;SS</t>
    <phoneticPr fontId="5"/>
  </si>
  <si>
    <t>The H apha Luminosity Function and Star Formation Rate at z ~ 0.24 in the COSMOS 2 Square Degree Field</t>
    <phoneticPr fontId="5"/>
  </si>
  <si>
    <t>2000PASJ, 52, 9</t>
    <phoneticPr fontId="5"/>
  </si>
  <si>
    <t>2008年10月初旬～下旬</t>
    <rPh sb="4" eb="5">
      <t>ネン</t>
    </rPh>
    <rPh sb="7" eb="8">
      <t>ガツ</t>
    </rPh>
    <rPh sb="8" eb="10">
      <t>ショジュン</t>
    </rPh>
    <rPh sb="11" eb="13">
      <t>ゲジュン</t>
    </rPh>
    <phoneticPr fontId="5"/>
  </si>
  <si>
    <t>2008/11/7-8</t>
    <phoneticPr fontId="5"/>
  </si>
  <si>
    <t>Titan's Stratospheric Zonal Wind, Temperature, and Ethane Abundance a Year Prior to Huygens Insertion</t>
    <phoneticPr fontId="5"/>
  </si>
  <si>
    <t>IRCS,FOCAS,AO</t>
    <phoneticPr fontId="5"/>
  </si>
  <si>
    <t>2005ApJ, 623, L125</t>
    <phoneticPr fontId="5"/>
  </si>
  <si>
    <t>2005A&amp;A, 430, 843</t>
    <phoneticPr fontId="5"/>
  </si>
  <si>
    <t>2005MNRAS, 361, 211</t>
    <phoneticPr fontId="5"/>
  </si>
  <si>
    <t>2005Science, 308, 1284</t>
    <phoneticPr fontId="5"/>
  </si>
  <si>
    <t>Science</t>
    <phoneticPr fontId="5"/>
  </si>
  <si>
    <t>Minowa, Y.</t>
    <phoneticPr fontId="5"/>
  </si>
  <si>
    <t>IRCS,AO</t>
    <phoneticPr fontId="5"/>
  </si>
  <si>
    <t>2005A&amp;A, 429, 257</t>
    <phoneticPr fontId="5"/>
  </si>
  <si>
    <t>2005A&amp;A, 436, 601</t>
    <phoneticPr fontId="5"/>
  </si>
  <si>
    <t>2003/04 - 2003/09</t>
  </si>
  <si>
    <t>S03B</t>
  </si>
  <si>
    <t>2003/10 - 2004/03</t>
  </si>
  <si>
    <t>S04A</t>
  </si>
  <si>
    <t>2004/04 - 2004/09</t>
  </si>
  <si>
    <t>S04B</t>
  </si>
  <si>
    <t>Hyper Extremely Red Objects in the Subaru Deep Field: Evidence for Primordial Elliptical Galaxies in the Dusty Starburst Phase</t>
  </si>
  <si>
    <t>上智大</t>
    <rPh sb="0" eb="3">
      <t>ジョウチダイ</t>
    </rPh>
    <phoneticPr fontId="4"/>
  </si>
  <si>
    <t>東海大</t>
    <rPh sb="0" eb="3">
      <t>トウカイダイ</t>
    </rPh>
    <phoneticPr fontId="4"/>
  </si>
  <si>
    <t>東京理科大</t>
    <rPh sb="0" eb="2">
      <t>トウキョウ</t>
    </rPh>
    <rPh sb="2" eb="4">
      <t>リカ</t>
    </rPh>
    <rPh sb="4" eb="5">
      <t>ダイ</t>
    </rPh>
    <phoneticPr fontId="4"/>
  </si>
  <si>
    <t>日大</t>
    <rPh sb="0" eb="2">
      <t>ニチダイ</t>
    </rPh>
    <phoneticPr fontId="4"/>
  </si>
  <si>
    <t>日本女子大</t>
    <rPh sb="0" eb="2">
      <t>ニホン</t>
    </rPh>
    <rPh sb="2" eb="5">
      <t>ジョシダイ</t>
    </rPh>
    <phoneticPr fontId="4"/>
  </si>
  <si>
    <t>明星大</t>
    <rPh sb="0" eb="3">
      <t>メイセイダイ</t>
    </rPh>
    <phoneticPr fontId="4"/>
  </si>
  <si>
    <t>立命館大</t>
    <rPh sb="0" eb="3">
      <t>リツメイカン</t>
    </rPh>
    <rPh sb="3" eb="4">
      <t>ダイ</t>
    </rPh>
    <phoneticPr fontId="4"/>
  </si>
  <si>
    <r>
      <t>Honda M., Kataza H., Oakamoto Y.,</t>
    </r>
    <r>
      <rPr>
        <sz val="11"/>
        <rFont val="ＭＳ Ｐゴシック"/>
        <family val="3"/>
        <charset val="128"/>
      </rPr>
      <t xml:space="preserve"> Yamashita T., Min Michiel, Miyata T., Sako S., </t>
    </r>
    <r>
      <rPr>
        <sz val="11"/>
        <rFont val="ＭＳ Ｐゴシック"/>
        <family val="3"/>
        <charset val="128"/>
      </rPr>
      <t xml:space="preserve"> </t>
    </r>
    <r>
      <rPr>
        <b/>
        <sz val="11"/>
        <rFont val="ＭＳ Ｐゴシック"/>
        <family val="3"/>
        <charset val="128"/>
      </rPr>
      <t>Fujiyoshi T., Sakon I., Onaka T.</t>
    </r>
    <phoneticPr fontId="5"/>
  </si>
  <si>
    <r>
      <t>Honda S., Aoki W.,</t>
    </r>
    <r>
      <rPr>
        <sz val="11"/>
        <rFont val="ＭＳ Ｐゴシック"/>
        <family val="3"/>
        <charset val="128"/>
      </rPr>
      <t xml:space="preserve"> Ishimaru Y., </t>
    </r>
    <r>
      <rPr>
        <sz val="11"/>
        <rFont val="ＭＳ Ｐゴシック"/>
        <family val="3"/>
        <charset val="128"/>
      </rPr>
      <t>Wanajo S., Ryan S.G.</t>
    </r>
    <phoneticPr fontId="5"/>
  </si>
  <si>
    <t xml:space="preserve">Goto, M. </t>
    <phoneticPr fontId="5"/>
  </si>
  <si>
    <t>2003ApJ, 586, 506</t>
    <phoneticPr fontId="5"/>
  </si>
  <si>
    <t>375-382</t>
    <phoneticPr fontId="5"/>
  </si>
  <si>
    <t>715-728</t>
    <phoneticPr fontId="5"/>
  </si>
  <si>
    <t>Pyo, T.S.</t>
    <phoneticPr fontId="5"/>
  </si>
  <si>
    <t>2002ApJ, 570, 724</t>
    <phoneticPr fontId="5"/>
  </si>
  <si>
    <t>Ramsay, G.</t>
    <phoneticPr fontId="5"/>
  </si>
  <si>
    <t>2002MNRAS, 333, 575</t>
    <phoneticPr fontId="5"/>
  </si>
  <si>
    <t>Optical/infrared spectroscopy and photometry of the short-period binary RX J1914+24</t>
    <phoneticPr fontId="5"/>
  </si>
  <si>
    <t>Sadakane, K.</t>
    <phoneticPr fontId="5"/>
  </si>
  <si>
    <t>2002PASJ, 54, 911</t>
    <phoneticPr fontId="5"/>
  </si>
  <si>
    <t>Abundance Analyses of 12 Parent Stars of Extrasolar Planets Observed with the SUBARU/HDS</t>
    <phoneticPr fontId="5"/>
  </si>
  <si>
    <r>
      <t>Sato,</t>
    </r>
    <r>
      <rPr>
        <sz val="11"/>
        <rFont val="ＭＳ Ｐゴシック"/>
        <family val="3"/>
        <charset val="128"/>
      </rPr>
      <t xml:space="preserve"> </t>
    </r>
    <r>
      <rPr>
        <sz val="11"/>
        <rFont val="ＭＳ Ｐゴシック"/>
        <family val="3"/>
        <charset val="128"/>
      </rPr>
      <t>B.</t>
    </r>
    <phoneticPr fontId="5"/>
  </si>
  <si>
    <t>2002PASJ, 54, 873</t>
    <phoneticPr fontId="5"/>
  </si>
  <si>
    <t>2008.02-2008.07</t>
    <phoneticPr fontId="5"/>
  </si>
  <si>
    <t>150(104)</t>
    <phoneticPr fontId="5"/>
  </si>
  <si>
    <t>川野元聡</t>
    <rPh sb="0" eb="2">
      <t>カワノ</t>
    </rPh>
    <rPh sb="2" eb="3">
      <t>モト</t>
    </rPh>
    <rPh sb="3" eb="4">
      <t>サトシ</t>
    </rPh>
    <phoneticPr fontId="5"/>
  </si>
  <si>
    <t>Ota, K.</t>
    <phoneticPr fontId="5"/>
  </si>
  <si>
    <t>04/2008</t>
    <phoneticPr fontId="5"/>
  </si>
  <si>
    <t>Reionization and Galaxy Evolution Probed by z = 7 Lyα Emitters</t>
  </si>
  <si>
    <t>12-26</t>
    <phoneticPr fontId="5"/>
  </si>
  <si>
    <t>2008ApJ...678L..77P</t>
  </si>
  <si>
    <t>L77-L80</t>
    <phoneticPr fontId="5"/>
  </si>
  <si>
    <r>
      <t xml:space="preserve">Medezinski, E., Broadhurst T., Umetsu K., Coe Dan, Benitez Narciso, Ford Holland, Rephaeli Yoel, </t>
    </r>
    <r>
      <rPr>
        <b/>
        <sz val="11"/>
        <color indexed="8"/>
        <rFont val="ＭＳ Ｐゴシック"/>
        <family val="3"/>
        <charset val="128"/>
      </rPr>
      <t>Arimoto N.</t>
    </r>
    <r>
      <rPr>
        <sz val="11"/>
        <color indexed="8"/>
        <rFont val="ＭＳ Ｐゴシック"/>
        <family val="3"/>
        <charset val="128"/>
      </rPr>
      <t>, Kong X.</t>
    </r>
    <phoneticPr fontId="5"/>
  </si>
  <si>
    <t>Mobasher B., Capak P., Scoville N. Z., Dahlen T., Salvato M., Aussel H., Thompson D. J., Feldmann R., Tasca L., Lefevre O., Lilly S., Carollo C. M., Kartaltepe J. S., McCracken H., Mould J., Renzini A., Sanders D. B., Shopbell P. L., Taniguchi Y., Ajiki M., Shioya Y., Contini T., Giavalisco M., Ilbert O., Iovino A., Le Brun V., Mainieri V., Mignoli M., Scodeggio M.</t>
  </si>
  <si>
    <t>A Candidate of a Type 2 Quasi-stellar Object at z=0.9: Large X-Ray Absorption with a Strong Broad Hα Emission Line</t>
  </si>
  <si>
    <t>An Abundance Study in the Hg-Mn Star 46 Aquilae (HD 186122) with the SUBARU/HDS</t>
  </si>
  <si>
    <r>
      <t>Goto T</t>
    </r>
    <r>
      <rPr>
        <sz val="11"/>
        <rFont val="ＭＳ Ｐゴシック"/>
        <family val="3"/>
        <charset val="128"/>
      </rPr>
      <t xml:space="preserve">., Koyama Y., Wada T., Pearson C., Matsuhara H., Takagi T., Shim H., Im M., Lee M. G., Inami H., Malkan M., Okamura S., Takeuchi T. T., Serjeant S., </t>
    </r>
    <r>
      <rPr>
        <b/>
        <sz val="11"/>
        <rFont val="ＭＳ Ｐゴシック"/>
        <family val="3"/>
        <charset val="128"/>
      </rPr>
      <t>Kodama T.,</t>
    </r>
    <r>
      <rPr>
        <sz val="11"/>
        <rFont val="ＭＳ Ｐゴシック"/>
        <family val="3"/>
        <charset val="128"/>
      </rPr>
      <t xml:space="preserve"> Nakagawa T., Oyabu S., Ohyama Y., Lee H. M., </t>
    </r>
    <r>
      <rPr>
        <b/>
        <sz val="11"/>
        <rFont val="ＭＳ Ｐゴシック"/>
        <family val="3"/>
        <charset val="128"/>
      </rPr>
      <t>Hwang N</t>
    </r>
    <r>
      <rPr>
        <sz val="11"/>
        <rFont val="ＭＳ Ｐゴシック"/>
        <family val="3"/>
        <charset val="128"/>
      </rPr>
      <t>., Hanami H., Imai K., Ishigaki T.</t>
    </r>
    <phoneticPr fontId="5"/>
  </si>
  <si>
    <r>
      <t>Goto T.</t>
    </r>
    <r>
      <rPr>
        <sz val="11"/>
        <rFont val="ＭＳ Ｐゴシック"/>
        <family val="3"/>
        <charset val="128"/>
      </rPr>
      <t xml:space="preserve">, Takagi T., Matsuhara H., Takeuchi T. T., Pearson C., Wada T., Nakagawa T., Ilbert O., Le Floc'h E., Oyabu S., Ohyama Y., Malkan M., Lee H. M., Lee M. G., Inami H., </t>
    </r>
    <r>
      <rPr>
        <b/>
        <sz val="11"/>
        <rFont val="ＭＳ Ｐゴシック"/>
        <family val="3"/>
        <charset val="128"/>
      </rPr>
      <t>Hwang N.</t>
    </r>
    <r>
      <rPr>
        <sz val="11"/>
        <rFont val="ＭＳ Ｐゴシック"/>
        <family val="3"/>
        <charset val="128"/>
      </rPr>
      <t>, Hanami H., Im M., Imai K., Ishigaki T., Serjeant S., Shim H.</t>
    </r>
    <phoneticPr fontId="5"/>
  </si>
  <si>
    <t>2010A&amp;A...514A...6G</t>
  </si>
  <si>
    <t>A6</t>
    <phoneticPr fontId="5"/>
  </si>
  <si>
    <t>Evolution of infrared luminosity functions of galaxies in the AKARI NEP-deep field. Revealing the cosmic star formation history hidden by dust</t>
  </si>
  <si>
    <t>Harakawa, Hiroki</t>
    <phoneticPr fontId="5"/>
  </si>
  <si>
    <t>Harakawa H., Sato B., Fischer D., Ida S., Omiya M., Johnson J., Marcy G., Toyota E., Hori Y., Howard A.</t>
    <phoneticPr fontId="5"/>
  </si>
  <si>
    <t>2000PASJ, 52, 87</t>
    <phoneticPr fontId="5"/>
  </si>
  <si>
    <t xml:space="preserve">Nakamura, R.  </t>
    <phoneticPr fontId="5"/>
  </si>
  <si>
    <t>2000PASJ, 52, 551</t>
    <phoneticPr fontId="5"/>
  </si>
  <si>
    <t>Ohta, K..</t>
    <phoneticPr fontId="5"/>
  </si>
  <si>
    <r>
      <t>Rest-frame &gt;5000</t>
    </r>
    <r>
      <rPr>
        <sz val="11"/>
        <rFont val="ＭＳ Ｐゴシック"/>
        <family val="3"/>
        <charset val="128"/>
      </rPr>
      <t>Angstrom</t>
    </r>
    <r>
      <rPr>
        <sz val="11"/>
        <rFont val="ＭＳ Ｐゴシック"/>
        <family val="3"/>
        <charset val="128"/>
      </rPr>
      <t xml:space="preserve"> Morphology of z~3 Lyman Break Galaxies </t>
    </r>
    <phoneticPr fontId="5"/>
  </si>
  <si>
    <r>
      <t>new 2007.12.17(</t>
    </r>
    <r>
      <rPr>
        <sz val="11"/>
        <rFont val="ＭＳ Ｐゴシック"/>
        <family val="3"/>
        <charset val="128"/>
      </rPr>
      <t>外部評価資料に未入）</t>
    </r>
    <rPh sb="15" eb="17">
      <t>ガイブ</t>
    </rPh>
    <rPh sb="17" eb="19">
      <t>ヒョウカ</t>
    </rPh>
    <rPh sb="19" eb="21">
      <t>シリョウ</t>
    </rPh>
    <rPh sb="22" eb="23">
      <t>マ</t>
    </rPh>
    <rPh sb="23" eb="24">
      <t>イ</t>
    </rPh>
    <phoneticPr fontId="5"/>
  </si>
  <si>
    <t>717-726</t>
    <phoneticPr fontId="5"/>
  </si>
  <si>
    <t>05/2007</t>
    <phoneticPr fontId="5"/>
  </si>
  <si>
    <t>Arnaboldi, M.</t>
    <phoneticPr fontId="5"/>
  </si>
  <si>
    <t>419-425</t>
    <phoneticPr fontId="5"/>
  </si>
  <si>
    <t>04/2007</t>
    <phoneticPr fontId="5"/>
  </si>
  <si>
    <t>Bakos, G. A.</t>
    <phoneticPr fontId="5"/>
  </si>
  <si>
    <t>552-559</t>
    <phoneticPr fontId="5"/>
  </si>
  <si>
    <r>
      <t>Yamada S.F., Shioya Y., Taniguchi Y., Murayama T., Ajiki M., Nagao T., Fujita S., Umeda K.,</t>
    </r>
    <r>
      <rPr>
        <b/>
        <sz val="11"/>
        <rFont val="ＭＳ Ｐゴシック"/>
        <family val="3"/>
        <charset val="128"/>
      </rPr>
      <t xml:space="preserve"> Komiyama Y., Karoji H., Ando H., Iye M., Kashikawa N</t>
    </r>
    <r>
      <rPr>
        <sz val="11"/>
        <rFont val="ＭＳ Ｐゴシック"/>
        <family val="3"/>
        <charset val="128"/>
      </rPr>
      <t>., Kodaira K.</t>
    </r>
    <phoneticPr fontId="5"/>
  </si>
  <si>
    <r>
      <t xml:space="preserve">Ajiki M., Taniguchi Y., Fujita S., Shioya Y., Nagao T., Murayama T., Yamada S., Umeda K., Sasaki Shunji, Sumiya Ryoko, </t>
    </r>
    <r>
      <rPr>
        <b/>
        <sz val="11"/>
        <rFont val="ＭＳ Ｐゴシック"/>
        <family val="3"/>
        <charset val="128"/>
      </rPr>
      <t>Komiyama Y.</t>
    </r>
    <phoneticPr fontId="5"/>
  </si>
  <si>
    <r>
      <t xml:space="preserve">A </t>
    </r>
    <r>
      <rPr>
        <sz val="11"/>
        <rFont val="ＭＳ Ｐゴシック"/>
        <family val="3"/>
        <charset val="128"/>
      </rPr>
      <t>Subaru</t>
    </r>
    <r>
      <rPr>
        <sz val="11"/>
        <color indexed="8"/>
        <rFont val="ＭＳ Ｐゴシック"/>
        <family val="3"/>
        <charset val="128"/>
      </rPr>
      <t xml:space="preserve"> Search for Lymanalpha Emitters at z = 5.8 with an Intermediate-Band Filter</t>
    </r>
    <phoneticPr fontId="5"/>
  </si>
  <si>
    <r>
      <t xml:space="preserve">Ambika S., Parthasarathy M., </t>
    </r>
    <r>
      <rPr>
        <b/>
        <sz val="11"/>
        <rFont val="ＭＳ Ｐゴシック"/>
        <family val="3"/>
        <charset val="128"/>
      </rPr>
      <t>Aoki W., Fujii T</t>
    </r>
    <r>
      <rPr>
        <sz val="11"/>
        <rFont val="ＭＳ Ｐゴシック"/>
        <family val="3"/>
        <charset val="128"/>
      </rPr>
      <t>., Nakada Y., Ita Y.,</t>
    </r>
    <r>
      <rPr>
        <b/>
        <sz val="11"/>
        <rFont val="ＭＳ Ｐゴシック"/>
        <family val="3"/>
        <charset val="128"/>
      </rPr>
      <t xml:space="preserve"> Izumiura H. </t>
    </r>
    <phoneticPr fontId="5"/>
  </si>
  <si>
    <r>
      <t xml:space="preserve">Ando M., Ohta K., Iwata I., Watanabe Chisato, Tamura N., </t>
    </r>
    <r>
      <rPr>
        <b/>
        <sz val="11"/>
        <rFont val="ＭＳ Ｐゴシック"/>
        <family val="3"/>
        <charset val="128"/>
      </rPr>
      <t>Akiyama M., Aoki K.</t>
    </r>
    <phoneticPr fontId="5"/>
  </si>
  <si>
    <r>
      <t>Aoki W</t>
    </r>
    <r>
      <rPr>
        <sz val="11"/>
        <rFont val="ＭＳ Ｐゴシック"/>
        <family val="3"/>
        <charset val="128"/>
      </rPr>
      <t>., Inoue S., Kawanomoto S., Ryan S.G., Smith I.M., Suzuki T.K., Takada-Hidai M.</t>
    </r>
    <phoneticPr fontId="5"/>
  </si>
  <si>
    <t>550-553</t>
    <phoneticPr fontId="5"/>
  </si>
  <si>
    <t>05/2010</t>
    <phoneticPr fontId="5"/>
  </si>
  <si>
    <t>Detection of a Low-eccentricity and Super-massive Planet to the Subgiant HD 38801</t>
  </si>
  <si>
    <t>Limousin, M.</t>
    <phoneticPr fontId="5"/>
  </si>
  <si>
    <t>2010MNRAS.405..777L</t>
  </si>
  <si>
    <t>777-782</t>
    <phoneticPr fontId="5"/>
  </si>
  <si>
    <t>06/2010</t>
    <phoneticPr fontId="5"/>
  </si>
  <si>
    <t>近傍銀河・活動銀河核</t>
    <rPh sb="0" eb="2">
      <t>キンボウ</t>
    </rPh>
    <rPh sb="2" eb="4">
      <t>ギンガ</t>
    </rPh>
    <rPh sb="5" eb="7">
      <t>カツドウ</t>
    </rPh>
    <rPh sb="7" eb="9">
      <t>ギンガ</t>
    </rPh>
    <rPh sb="9" eb="10">
      <t>カク</t>
    </rPh>
    <phoneticPr fontId="5"/>
  </si>
  <si>
    <t>Color-Magnitude Sequences in the Clusters at z~1.2 Near the Radio Galaxy 3C 324,</t>
  </si>
  <si>
    <t xml:space="preserve">Near-Infrared Emission-Line Galaxies in the Hubble Deep Field North, </t>
  </si>
  <si>
    <r>
      <t xml:space="preserve">Winn J.N., Suto Y., Turner E.J., </t>
    </r>
    <r>
      <rPr>
        <sz val="11"/>
        <rFont val="ＭＳ Ｐゴシック"/>
        <family val="3"/>
        <charset val="128"/>
      </rPr>
      <t>Narita N., Frye Brenda</t>
    </r>
    <r>
      <rPr>
        <sz val="11"/>
        <rFont val="ＭＳ Ｐゴシック"/>
        <family val="3"/>
        <charset val="128"/>
      </rPr>
      <t xml:space="preserve">, </t>
    </r>
    <r>
      <rPr>
        <b/>
        <sz val="11"/>
        <rFont val="ＭＳ Ｐゴシック"/>
        <family val="3"/>
        <charset val="128"/>
      </rPr>
      <t>Aoki W.</t>
    </r>
    <r>
      <rPr>
        <sz val="11"/>
        <rFont val="ＭＳ Ｐゴシック"/>
        <family val="3"/>
        <charset val="128"/>
      </rPr>
      <t xml:space="preserve">, Sato B, </t>
    </r>
    <r>
      <rPr>
        <b/>
        <sz val="11"/>
        <rFont val="ＭＳ Ｐゴシック"/>
        <family val="3"/>
        <charset val="128"/>
      </rPr>
      <t>Yamada T.</t>
    </r>
    <phoneticPr fontId="5"/>
  </si>
  <si>
    <r>
      <t xml:space="preserve">Yoshida Michitoshi, Ohyama Y., Iye M., Aoki K., Kashikawa N., Sasaki Toshisyuki, </t>
    </r>
    <r>
      <rPr>
        <sz val="11"/>
        <rFont val="ＭＳ Ｐゴシック"/>
        <family val="3"/>
        <charset val="128"/>
      </rPr>
      <t xml:space="preserve">Shimasaku K., </t>
    </r>
    <r>
      <rPr>
        <b/>
        <sz val="11"/>
        <rFont val="ＭＳ Ｐゴシック"/>
        <family val="3"/>
        <charset val="128"/>
      </rPr>
      <t>Yagi M.</t>
    </r>
    <r>
      <rPr>
        <sz val="11"/>
        <rFont val="ＭＳ Ｐゴシック"/>
        <family val="3"/>
        <charset val="128"/>
      </rPr>
      <t xml:space="preserve">, </t>
    </r>
    <r>
      <rPr>
        <sz val="11"/>
        <rFont val="ＭＳ Ｐゴシック"/>
        <family val="3"/>
        <charset val="128"/>
      </rPr>
      <t>Okamura S., Doi M.</t>
    </r>
    <r>
      <rPr>
        <sz val="11"/>
        <rFont val="ＭＳ Ｐゴシック"/>
        <family val="3"/>
        <charset val="128"/>
      </rPr>
      <t xml:space="preserve">, </t>
    </r>
    <r>
      <rPr>
        <b/>
        <sz val="11"/>
        <rFont val="ＭＳ Ｐゴシック"/>
        <family val="3"/>
        <charset val="128"/>
      </rPr>
      <t>Furusawa H</t>
    </r>
    <r>
      <rPr>
        <sz val="11"/>
        <rFont val="ＭＳ Ｐゴシック"/>
        <family val="3"/>
        <charset val="128"/>
      </rPr>
      <t xml:space="preserve">., </t>
    </r>
    <r>
      <rPr>
        <sz val="11"/>
        <rFont val="ＭＳ Ｐゴシック"/>
        <family val="3"/>
        <charset val="128"/>
      </rPr>
      <t>Hamabe M., Kimura M.</t>
    </r>
    <r>
      <rPr>
        <sz val="11"/>
        <rFont val="ＭＳ Ｐゴシック"/>
        <family val="3"/>
        <charset val="128"/>
      </rPr>
      <t xml:space="preserve">, </t>
    </r>
    <r>
      <rPr>
        <b/>
        <sz val="11"/>
        <rFont val="ＭＳ Ｐゴシック"/>
        <family val="3"/>
        <charset val="128"/>
      </rPr>
      <t>Komiyama Y.</t>
    </r>
    <r>
      <rPr>
        <sz val="11"/>
        <rFont val="ＭＳ Ｐゴシック"/>
        <family val="3"/>
        <charset val="128"/>
      </rPr>
      <t xml:space="preserve">, Miyazaki M., </t>
    </r>
    <r>
      <rPr>
        <b/>
        <sz val="11"/>
        <rFont val="ＭＳ Ｐゴシック"/>
        <family val="3"/>
        <charset val="128"/>
      </rPr>
      <t>Miyazaki S.</t>
    </r>
    <r>
      <rPr>
        <sz val="11"/>
        <rFont val="ＭＳ Ｐゴシック"/>
        <family val="3"/>
        <charset val="128"/>
      </rPr>
      <t xml:space="preserve">, </t>
    </r>
    <r>
      <rPr>
        <sz val="11"/>
        <rFont val="ＭＳ Ｐゴシック"/>
        <family val="3"/>
        <charset val="128"/>
      </rPr>
      <t>Nakata F., Ouchi M., Sekiguchi M.</t>
    </r>
    <r>
      <rPr>
        <sz val="11"/>
        <rFont val="ＭＳ Ｐゴシック"/>
        <family val="3"/>
        <charset val="128"/>
      </rPr>
      <t xml:space="preserve">, </t>
    </r>
    <r>
      <rPr>
        <b/>
        <sz val="11"/>
        <rFont val="ＭＳ Ｐゴシック"/>
        <family val="3"/>
        <charset val="128"/>
      </rPr>
      <t>Yasuda N.</t>
    </r>
    <phoneticPr fontId="5"/>
  </si>
  <si>
    <t>Observations of Stellar Maser Sources with No IRAS Counterpart</t>
  </si>
  <si>
    <t>Ground-based Mid-Infrared Spectroscopy of Faint Standard Stars in the North Ecliptic Polar Region for the ASTRO-F Infrared Camera</t>
  </si>
  <si>
    <t>2007A&amp;A...462..777N</t>
  </si>
  <si>
    <t>Doherty, M.</t>
    <phoneticPr fontId="5"/>
  </si>
  <si>
    <r>
      <t xml:space="preserve">Tanaka Masyuki, </t>
    </r>
    <r>
      <rPr>
        <b/>
        <sz val="11"/>
        <color indexed="8"/>
        <rFont val="ＭＳ Ｐゴシック"/>
        <family val="3"/>
        <charset val="128"/>
      </rPr>
      <t>Kodama T., Kajisawa M</t>
    </r>
    <r>
      <rPr>
        <sz val="11"/>
        <color indexed="8"/>
        <rFont val="ＭＳ Ｐゴシック"/>
        <family val="3"/>
        <charset val="128"/>
      </rPr>
      <t>., Bower Richard, Demarco Ricardo, Finoguenov Alexis, Lidman Chris, Rosati Piero</t>
    </r>
    <phoneticPr fontId="5"/>
  </si>
  <si>
    <t>2008ApJ...676..121M</t>
  </si>
  <si>
    <t>ApJ</t>
    <phoneticPr fontId="5"/>
  </si>
  <si>
    <t>121-130</t>
    <phoneticPr fontId="5"/>
  </si>
  <si>
    <t>03/2008</t>
    <phoneticPr fontId="5"/>
  </si>
  <si>
    <t>Imaging polarimetry of Comet 9P/Tempel before and after the Deep Impact</t>
  </si>
  <si>
    <t>2007ApJ...668L..75K</t>
  </si>
  <si>
    <t>Cassata P., Guzzo L., Franceschini A., Scoville N., Capak P., Ellis R. S., Koekemoer A., McCracken H. J., Mobasher B., Renzini A., Ricciardelli E., Scodeggio M., Taniguchi Y., Thompson D.</t>
  </si>
  <si>
    <t>The Asymmetric Explosion of Type Ia Supernovae as Seen from Near-Infrared Observations</t>
  </si>
  <si>
    <t>2006ApJ...652L.101M</t>
  </si>
  <si>
    <r>
      <t>Kajisawa M., Kodama T., Tanaka I., Yamada T.,</t>
    </r>
    <r>
      <rPr>
        <sz val="11"/>
        <rFont val="ＭＳ Ｐゴシック"/>
        <family val="3"/>
        <charset val="128"/>
      </rPr>
      <t xml:space="preserve"> Bower R.</t>
    </r>
    <phoneticPr fontId="5"/>
  </si>
  <si>
    <r>
      <t xml:space="preserve">The End of the Reionization Epoch Probed by Lyalpha Emitters at z = 6.5 in the </t>
    </r>
    <r>
      <rPr>
        <sz val="11"/>
        <rFont val="ＭＳ Ｐゴシック"/>
        <family val="3"/>
        <charset val="128"/>
      </rPr>
      <t>Subaru</t>
    </r>
    <r>
      <rPr>
        <sz val="11"/>
        <color indexed="8"/>
        <rFont val="ＭＳ Ｐゴシック"/>
        <family val="3"/>
        <charset val="128"/>
      </rPr>
      <t xml:space="preserve"> Deep Field</t>
    </r>
    <phoneticPr fontId="5"/>
  </si>
  <si>
    <r>
      <t xml:space="preserve">Fukugita M., Nakamura O., Schneider D.P., Doi M., </t>
    </r>
    <r>
      <rPr>
        <b/>
        <sz val="11"/>
        <rFont val="ＭＳ Ｐゴシック"/>
        <family val="3"/>
        <charset val="128"/>
      </rPr>
      <t>Kashikawa N.</t>
    </r>
    <phoneticPr fontId="5"/>
  </si>
  <si>
    <r>
      <t xml:space="preserve">Horikawa H., Baba N., Ohtsubo M., Norimoto Y., </t>
    </r>
    <r>
      <rPr>
        <b/>
        <sz val="11"/>
        <rFont val="ＭＳ Ｐゴシック"/>
        <family val="3"/>
        <charset val="128"/>
      </rPr>
      <t xml:space="preserve">Nishimura T. </t>
    </r>
    <r>
      <rPr>
        <sz val="11"/>
        <rFont val="ＭＳ Ｐゴシック"/>
        <family val="3"/>
        <charset val="128"/>
      </rPr>
      <t>Miura N.</t>
    </r>
    <phoneticPr fontId="5"/>
  </si>
  <si>
    <r>
      <t>Ishii M., Tamura M.</t>
    </r>
    <r>
      <rPr>
        <sz val="11"/>
        <rFont val="ＭＳ Ｐゴシック"/>
        <family val="3"/>
        <charset val="128"/>
      </rPr>
      <t>, Itoh Y.</t>
    </r>
    <phoneticPr fontId="5"/>
  </si>
  <si>
    <t>2004.10-2005.03</t>
    <phoneticPr fontId="5"/>
  </si>
  <si>
    <t>160(92)</t>
    <phoneticPr fontId="5"/>
  </si>
  <si>
    <t>42(22)</t>
    <phoneticPr fontId="5"/>
  </si>
  <si>
    <t>2005.04-2005.08</t>
    <phoneticPr fontId="5"/>
  </si>
  <si>
    <t>2008PASJ...60..293N</t>
  </si>
  <si>
    <t>S08A</t>
    <phoneticPr fontId="5"/>
  </si>
  <si>
    <t>57（42）</t>
    <phoneticPr fontId="5"/>
  </si>
  <si>
    <t>2007.08-2008.01</t>
    <phoneticPr fontId="5"/>
  </si>
  <si>
    <t>2008.02-2008.07</t>
    <phoneticPr fontId="5"/>
  </si>
  <si>
    <t>2007.02-2007.07</t>
    <phoneticPr fontId="5"/>
  </si>
  <si>
    <t>水島工業高校</t>
    <rPh sb="0" eb="2">
      <t>ミズシマ</t>
    </rPh>
    <rPh sb="2" eb="4">
      <t>コウギョウ</t>
    </rPh>
    <rPh sb="4" eb="6">
      <t>コウコウ</t>
    </rPh>
    <phoneticPr fontId="5"/>
  </si>
  <si>
    <t>Space Science Institute</t>
    <phoneticPr fontId="5"/>
  </si>
  <si>
    <t>バージニア大</t>
    <rPh sb="5" eb="6">
      <t>ダイ</t>
    </rPh>
    <phoneticPr fontId="5"/>
  </si>
  <si>
    <t>外国人による観測提案の採択は、全体の１割程度の状況が続いていたが、</t>
    <rPh sb="0" eb="3">
      <t>ガイコクジン</t>
    </rPh>
    <rPh sb="6" eb="8">
      <t>カンソク</t>
    </rPh>
    <rPh sb="8" eb="10">
      <t>テイアン</t>
    </rPh>
    <rPh sb="11" eb="13">
      <t>サイタク</t>
    </rPh>
    <rPh sb="15" eb="17">
      <t>ゼンタイ</t>
    </rPh>
    <rPh sb="19" eb="20">
      <t>ワリ</t>
    </rPh>
    <rPh sb="20" eb="22">
      <t>テイド</t>
    </rPh>
    <rPh sb="23" eb="25">
      <t>ジョウキョウ</t>
    </rPh>
    <rPh sb="26" eb="27">
      <t>ツヅ</t>
    </rPh>
    <phoneticPr fontId="5"/>
  </si>
  <si>
    <t>その後漸増し、S09Bには件数ベースで３割近くに達したため、</t>
    <rPh sb="2" eb="3">
      <t>ゴ</t>
    </rPh>
    <rPh sb="3" eb="5">
      <t>ゼンゾウ</t>
    </rPh>
    <rPh sb="13" eb="15">
      <t>ケンスウ</t>
    </rPh>
    <rPh sb="20" eb="21">
      <t>ワリ</t>
    </rPh>
    <rPh sb="21" eb="22">
      <t>チカ</t>
    </rPh>
    <rPh sb="24" eb="25">
      <t>タッ</t>
    </rPh>
    <phoneticPr fontId="5"/>
  </si>
  <si>
    <t>学位論文に関係した観測提案は、その旨記載する欄が提案書フォームに</t>
    <rPh sb="0" eb="2">
      <t>ガクイ</t>
    </rPh>
    <rPh sb="2" eb="4">
      <t>ロンブン</t>
    </rPh>
    <rPh sb="5" eb="7">
      <t>カンケイ</t>
    </rPh>
    <rPh sb="9" eb="11">
      <t>カンソク</t>
    </rPh>
    <rPh sb="11" eb="13">
      <t>テイアン</t>
    </rPh>
    <rPh sb="17" eb="18">
      <t>ムネ</t>
    </rPh>
    <rPh sb="18" eb="20">
      <t>キサイ</t>
    </rPh>
    <rPh sb="22" eb="23">
      <t>ラン</t>
    </rPh>
    <rPh sb="24" eb="27">
      <t>テイアンショ</t>
    </rPh>
    <phoneticPr fontId="5"/>
  </si>
  <si>
    <t>設けられており、採否のボーダーライン上にあった場合は配慮される。</t>
    <rPh sb="0" eb="1">
      <t>モウ</t>
    </rPh>
    <rPh sb="8" eb="10">
      <t>サイヒ</t>
    </rPh>
    <rPh sb="18" eb="19">
      <t>ジョウ</t>
    </rPh>
    <rPh sb="23" eb="25">
      <t>バアイ</t>
    </rPh>
    <rPh sb="26" eb="28">
      <t>ハイリョ</t>
    </rPh>
    <phoneticPr fontId="5"/>
  </si>
  <si>
    <t>すばる関連での学位取得者数は、年によって変動があるが、毎年5～10名程度である。</t>
    <rPh sb="3" eb="5">
      <t>カンレン</t>
    </rPh>
    <rPh sb="7" eb="9">
      <t>ガクイ</t>
    </rPh>
    <rPh sb="9" eb="12">
      <t>シュトクシャ</t>
    </rPh>
    <rPh sb="12" eb="13">
      <t>スウ</t>
    </rPh>
    <rPh sb="15" eb="16">
      <t>トシ</t>
    </rPh>
    <rPh sb="20" eb="22">
      <t>ヘンドウ</t>
    </rPh>
    <rPh sb="27" eb="29">
      <t>マイトシ</t>
    </rPh>
    <rPh sb="33" eb="34">
      <t>メイ</t>
    </rPh>
    <rPh sb="34" eb="36">
      <t>テイド</t>
    </rPh>
    <phoneticPr fontId="5"/>
  </si>
  <si>
    <t>地方大学では修士修了で進路を変える者が多い現状である。</t>
    <rPh sb="0" eb="2">
      <t>チホウ</t>
    </rPh>
    <rPh sb="2" eb="4">
      <t>ダイガク</t>
    </rPh>
    <rPh sb="6" eb="8">
      <t>シュウシ</t>
    </rPh>
    <rPh sb="8" eb="10">
      <t>シュウリョウ</t>
    </rPh>
    <rPh sb="11" eb="13">
      <t>シンロ</t>
    </rPh>
    <rPh sb="14" eb="15">
      <t>カ</t>
    </rPh>
    <rPh sb="17" eb="18">
      <t>モノ</t>
    </rPh>
    <rPh sb="19" eb="20">
      <t>オオ</t>
    </rPh>
    <rPh sb="21" eb="23">
      <t>ゲンジョウ</t>
    </rPh>
    <phoneticPr fontId="5"/>
  </si>
  <si>
    <t>これは国際共同研究が当たり前の時代になったこと、世界的にすばるの知名度が上がったことに因ると思われるが、</t>
    <rPh sb="3" eb="5">
      <t>コクサイ</t>
    </rPh>
    <rPh sb="5" eb="7">
      <t>キョウドウ</t>
    </rPh>
    <rPh sb="7" eb="9">
      <t>ケンキュウ</t>
    </rPh>
    <rPh sb="10" eb="11">
      <t>ア</t>
    </rPh>
    <rPh sb="13" eb="14">
      <t>マエ</t>
    </rPh>
    <rPh sb="15" eb="17">
      <t>ジダイ</t>
    </rPh>
    <rPh sb="43" eb="44">
      <t>ヨ</t>
    </rPh>
    <rPh sb="46" eb="47">
      <t>オモ</t>
    </rPh>
    <phoneticPr fontId="5"/>
  </si>
  <si>
    <t>中でも外国人主著者による論文が増加し、2009年には全体のほぼ半数を占めるまでになっている。</t>
    <rPh sb="0" eb="1">
      <t>ナカ</t>
    </rPh>
    <rPh sb="3" eb="6">
      <t>ガイコクジン</t>
    </rPh>
    <rPh sb="6" eb="8">
      <t>シュチョ</t>
    </rPh>
    <rPh sb="8" eb="9">
      <t>シャ</t>
    </rPh>
    <rPh sb="12" eb="14">
      <t>ロンブン</t>
    </rPh>
    <rPh sb="15" eb="17">
      <t>ゾウカ</t>
    </rPh>
    <rPh sb="23" eb="24">
      <t>ネン</t>
    </rPh>
    <rPh sb="26" eb="28">
      <t>ゼンタイ</t>
    </rPh>
    <rPh sb="31" eb="33">
      <t>ハンスウ</t>
    </rPh>
    <rPh sb="34" eb="35">
      <t>シ</t>
    </rPh>
    <phoneticPr fontId="5"/>
  </si>
  <si>
    <t>日本人チームのマンパワー不足や各種業務による研究時間の圧迫等も懸念される。</t>
    <rPh sb="0" eb="3">
      <t>ニホンジン</t>
    </rPh>
    <rPh sb="12" eb="14">
      <t>フソク</t>
    </rPh>
    <rPh sb="15" eb="17">
      <t>カクシュ</t>
    </rPh>
    <rPh sb="17" eb="19">
      <t>ギョウム</t>
    </rPh>
    <rPh sb="22" eb="24">
      <t>ケンキュウ</t>
    </rPh>
    <rPh sb="24" eb="26">
      <t>ジカン</t>
    </rPh>
    <rPh sb="27" eb="29">
      <t>アッパク</t>
    </rPh>
    <rPh sb="29" eb="30">
      <t>トウ</t>
    </rPh>
    <rPh sb="31" eb="33">
      <t>ケネン</t>
    </rPh>
    <phoneticPr fontId="5"/>
  </si>
  <si>
    <t>次世代を担う若手研究者の育成が益々重要になってくる。</t>
    <rPh sb="0" eb="3">
      <t>ジセダイ</t>
    </rPh>
    <rPh sb="4" eb="5">
      <t>ニナ</t>
    </rPh>
    <rPh sb="6" eb="8">
      <t>ワカテ</t>
    </rPh>
    <rPh sb="8" eb="11">
      <t>ケンキュウシャ</t>
    </rPh>
    <rPh sb="12" eb="14">
      <t>イクセイ</t>
    </rPh>
    <rPh sb="15" eb="17">
      <t>マスマス</t>
    </rPh>
    <rPh sb="17" eb="19">
      <t>ジュウヨウ</t>
    </rPh>
    <phoneticPr fontId="5"/>
  </si>
  <si>
    <t>その多くは国立天文台所属か、所属していた者である。</t>
    <rPh sb="2" eb="3">
      <t>オオ</t>
    </rPh>
    <rPh sb="5" eb="7">
      <t>コクリツ</t>
    </rPh>
    <rPh sb="7" eb="10">
      <t>テンモンダイ</t>
    </rPh>
    <rPh sb="10" eb="12">
      <t>ショゾク</t>
    </rPh>
    <rPh sb="14" eb="16">
      <t>ショゾク</t>
    </rPh>
    <rPh sb="20" eb="21">
      <t>モノ</t>
    </rPh>
    <phoneticPr fontId="5"/>
  </si>
  <si>
    <t>共同利用開始時点では大学院生であった者も３名含まれる。</t>
    <rPh sb="0" eb="2">
      <t>キョウドウ</t>
    </rPh>
    <rPh sb="2" eb="4">
      <t>リヨウ</t>
    </rPh>
    <rPh sb="4" eb="6">
      <t>カイシ</t>
    </rPh>
    <rPh sb="6" eb="8">
      <t>ジテン</t>
    </rPh>
    <rPh sb="10" eb="14">
      <t>ダイガクインセイ</t>
    </rPh>
    <rPh sb="18" eb="19">
      <t>モノ</t>
    </rPh>
    <rPh sb="21" eb="22">
      <t>メイ</t>
    </rPh>
    <rPh sb="22" eb="23">
      <t>フク</t>
    </rPh>
    <phoneticPr fontId="5"/>
  </si>
  <si>
    <t>これまでに１０件以上の観測提案が採択された研究者は１３名おり、</t>
    <rPh sb="7" eb="8">
      <t>ケン</t>
    </rPh>
    <rPh sb="8" eb="10">
      <t>イジョウ</t>
    </rPh>
    <rPh sb="11" eb="13">
      <t>カンソク</t>
    </rPh>
    <rPh sb="13" eb="15">
      <t>テイアン</t>
    </rPh>
    <rPh sb="16" eb="18">
      <t>サイタク</t>
    </rPh>
    <rPh sb="21" eb="24">
      <t>ケンキュウシャ</t>
    </rPh>
    <rPh sb="27" eb="28">
      <t>メイ</t>
    </rPh>
    <phoneticPr fontId="5"/>
  </si>
  <si>
    <t>近年はすばるユーザーの固定化が懸念されているが、</t>
    <rPh sb="0" eb="2">
      <t>キンネン</t>
    </rPh>
    <rPh sb="11" eb="14">
      <t>コテイカ</t>
    </rPh>
    <rPh sb="15" eb="17">
      <t>ケネン</t>
    </rPh>
    <phoneticPr fontId="5"/>
  </si>
  <si>
    <t>外国人2名、共同利用開始時点で院生だった者15名を含む。</t>
    <rPh sb="0" eb="3">
      <t>ガイコクジン</t>
    </rPh>
    <rPh sb="4" eb="5">
      <t>メイ</t>
    </rPh>
    <rPh sb="6" eb="8">
      <t>キョウドウ</t>
    </rPh>
    <rPh sb="8" eb="10">
      <t>リヨウ</t>
    </rPh>
    <rPh sb="10" eb="12">
      <t>カイシ</t>
    </rPh>
    <rPh sb="12" eb="14">
      <t>ジテン</t>
    </rPh>
    <rPh sb="15" eb="17">
      <t>インセイ</t>
    </rPh>
    <rPh sb="20" eb="21">
      <t>モノ</t>
    </rPh>
    <rPh sb="23" eb="24">
      <t>メイ</t>
    </rPh>
    <rPh sb="25" eb="26">
      <t>フク</t>
    </rPh>
    <phoneticPr fontId="5"/>
  </si>
  <si>
    <t>また5件以上の観測提案が採択された研究者は50名にのぼり、</t>
    <rPh sb="3" eb="4">
      <t>ケン</t>
    </rPh>
    <rPh sb="4" eb="6">
      <t>イジョウ</t>
    </rPh>
    <rPh sb="7" eb="9">
      <t>カンソク</t>
    </rPh>
    <rPh sb="9" eb="11">
      <t>テイアン</t>
    </rPh>
    <rPh sb="12" eb="14">
      <t>サイタク</t>
    </rPh>
    <rPh sb="17" eb="20">
      <t>ケンキュウシャ</t>
    </rPh>
    <rPh sb="23" eb="24">
      <t>メイ</t>
    </rPh>
    <phoneticPr fontId="5"/>
  </si>
  <si>
    <t>共同利用の動向</t>
    <rPh sb="0" eb="2">
      <t>キョウドウ</t>
    </rPh>
    <rPh sb="2" eb="4">
      <t>リヨウ</t>
    </rPh>
    <rPh sb="5" eb="7">
      <t>ドウコウ</t>
    </rPh>
    <phoneticPr fontId="5"/>
  </si>
  <si>
    <t>2002/04 - 2002/09</t>
  </si>
  <si>
    <t>2006AJ....131.2406I</t>
  </si>
  <si>
    <t>091201追加　</t>
    <rPh sb="6" eb="8">
      <t>ツイカ</t>
    </rPh>
    <phoneticPr fontId="5"/>
  </si>
  <si>
    <r>
      <t xml:space="preserve">Goto M., Kwok S., </t>
    </r>
    <r>
      <rPr>
        <b/>
        <sz val="11"/>
        <color indexed="8"/>
        <rFont val="ＭＳ Ｐゴシック"/>
        <family val="3"/>
        <charset val="128"/>
      </rPr>
      <t>Takami H., Hayashi M.</t>
    </r>
    <r>
      <rPr>
        <sz val="11"/>
        <color indexed="8"/>
        <rFont val="ＭＳ Ｐゴシック"/>
        <family val="3"/>
        <charset val="128"/>
      </rPr>
      <t xml:space="preserve">, Gaessler W., </t>
    </r>
    <r>
      <rPr>
        <b/>
        <sz val="11"/>
        <color indexed="8"/>
        <rFont val="ＭＳ Ｐゴシック"/>
        <family val="3"/>
        <charset val="128"/>
      </rPr>
      <t>Hayano Y., Iye M., Kamata Y., Kanzawa T.</t>
    </r>
    <r>
      <rPr>
        <sz val="11"/>
        <color indexed="8"/>
        <rFont val="ＭＳ Ｐゴシック"/>
        <family val="3"/>
        <charset val="128"/>
      </rPr>
      <t xml:space="preserve">, Kobayashi N., </t>
    </r>
    <r>
      <rPr>
        <b/>
        <sz val="11"/>
        <color indexed="8"/>
        <rFont val="ＭＳ Ｐゴシック"/>
        <family val="3"/>
        <charset val="128"/>
      </rPr>
      <t>Minowa Y</t>
    </r>
    <r>
      <rPr>
        <sz val="11"/>
        <color indexed="8"/>
        <rFont val="ＭＳ Ｐゴシック"/>
        <family val="3"/>
        <charset val="128"/>
      </rPr>
      <t xml:space="preserve">., Nedach K., </t>
    </r>
    <r>
      <rPr>
        <b/>
        <sz val="11"/>
        <color indexed="8"/>
        <rFont val="ＭＳ Ｐゴシック"/>
        <family val="3"/>
        <charset val="128"/>
      </rPr>
      <t>Oya S., Pyo T-S</t>
    </r>
    <r>
      <rPr>
        <sz val="11"/>
        <color indexed="8"/>
        <rFont val="ＭＳ Ｐゴシック"/>
        <family val="3"/>
        <charset val="128"/>
      </rPr>
      <t xml:space="preserve">., Saint-Jacques D., </t>
    </r>
    <r>
      <rPr>
        <b/>
        <sz val="11"/>
        <color indexed="8"/>
        <rFont val="ＭＳ Ｐゴシック"/>
        <family val="3"/>
        <charset val="128"/>
      </rPr>
      <t>Takato N., Terada H.,</t>
    </r>
    <r>
      <rPr>
        <sz val="11"/>
        <color indexed="8"/>
        <rFont val="ＭＳ Ｐゴシック"/>
        <family val="3"/>
        <charset val="128"/>
      </rPr>
      <t xml:space="preserve"> Hennning Th.</t>
    </r>
    <phoneticPr fontId="5"/>
  </si>
  <si>
    <t>カナリア天文研究所</t>
    <rPh sb="4" eb="6">
      <t>テンモン</t>
    </rPh>
    <rPh sb="6" eb="9">
      <t>ケンキュウショ</t>
    </rPh>
    <phoneticPr fontId="9"/>
  </si>
  <si>
    <t>台湾</t>
    <rPh sb="0" eb="2">
      <t>タイワン</t>
    </rPh>
    <phoneticPr fontId="9"/>
  </si>
  <si>
    <t>台湾国立中央大</t>
    <rPh sb="0" eb="2">
      <t>タイワン</t>
    </rPh>
    <rPh sb="2" eb="4">
      <t>コクリツ</t>
    </rPh>
    <rPh sb="4" eb="7">
      <t>チュウオウダイ</t>
    </rPh>
    <phoneticPr fontId="9"/>
  </si>
  <si>
    <t>中国国家天文台</t>
    <rPh sb="0" eb="2">
      <t>チュウゴク</t>
    </rPh>
    <rPh sb="2" eb="4">
      <t>コッカ</t>
    </rPh>
    <rPh sb="4" eb="7">
      <t>テンモンダイ</t>
    </rPh>
    <phoneticPr fontId="9"/>
  </si>
  <si>
    <t>Motohara Kentaro</t>
    <phoneticPr fontId="5"/>
  </si>
  <si>
    <t>すばるOHS用冷却赤外分光カメラの開発と電波銀河 B3 0731+438の近赤外撮像観測</t>
    <phoneticPr fontId="5"/>
  </si>
  <si>
    <t>Tomono Daigo</t>
    <phoneticPr fontId="5"/>
  </si>
  <si>
    <t>Development of the new mid-infrared camera MIRTOS  for the Subaru Telescope and its first results</t>
    <phoneticPr fontId="5"/>
  </si>
  <si>
    <t>Okamoto Yoshiko</t>
    <phoneticPr fontId="5"/>
  </si>
  <si>
    <t>COMICS: A Mid-Infrared Camera and Spectrometer for the Subaru Telescope and Mid-Infrared Observations of Ultracompact HII Regions</t>
    <phoneticPr fontId="5"/>
  </si>
  <si>
    <t>Oasa Yumiko</t>
    <phoneticPr fontId="5"/>
  </si>
  <si>
    <t>Very Low Mass Stellar Populations in Star Forming Regions : Deep Near-Infrared Surveys and Luminosity Functions</t>
    <phoneticPr fontId="5"/>
  </si>
  <si>
    <t>Honda Satoshi</t>
    <phoneticPr fontId="5"/>
  </si>
  <si>
    <t>Spectroscopic Studies of R-Process Elements in Extremely Metal-Poor Stars with SUBARU/High-Dispersion-Spectrograph
and Cosmochronometry</t>
    <phoneticPr fontId="5"/>
  </si>
  <si>
    <t>Kawanomoto Satoshi</t>
    <phoneticPr fontId="5"/>
  </si>
  <si>
    <t>Furusawa Hisanori</t>
    <phoneticPr fontId="5"/>
  </si>
  <si>
    <t>Evolution of the Luminosity Function Based on Photometric Redshifts of Galaxies in the Subaru Deep Field
(測光的赤方偏移に基づくすばるディープフィールドの銀河の光度関数の進化)</t>
    <phoneticPr fontId="5"/>
  </si>
  <si>
    <t>Saito Yoshihiko</t>
    <phoneticPr fontId="5"/>
  </si>
  <si>
    <t>Search for Globular Clusters of Nearby Disk Galaxies for Unravelling the Chemo-dynamical History of Galaxies</t>
    <phoneticPr fontId="5"/>
  </si>
  <si>
    <t>Nakata Fumiaki</t>
    <phoneticPr fontId="5"/>
  </si>
  <si>
    <t>Environmental Dependence of the Galaxy Population in the Lynx Supercluster Region at z~1.27
(z~1.27 のやまねこ座超銀河団領域における銀河特性の環境依存性)</t>
    <phoneticPr fontId="5"/>
  </si>
  <si>
    <t>Iwata Ikuru</t>
    <phoneticPr fontId="5"/>
  </si>
  <si>
    <t>Lyman Break Galaxies at z~5: Luminosity Function</t>
    <phoneticPr fontId="5"/>
  </si>
  <si>
    <t>Pyo Tae-Soo</t>
    <phoneticPr fontId="5"/>
  </si>
  <si>
    <t>Near-Infrared [Fe II] Spectroscopy of Jets and Winds Emanating from Young Stellar Objects</t>
    <phoneticPr fontId="5"/>
  </si>
  <si>
    <t>Ouchi Masami</t>
    <phoneticPr fontId="5"/>
  </si>
  <si>
    <t>2003.04-2003.09</t>
    <phoneticPr fontId="5"/>
  </si>
  <si>
    <t>2003.10-2004.03</t>
    <phoneticPr fontId="5"/>
  </si>
  <si>
    <t>2004.04-2004.09</t>
    <phoneticPr fontId="5"/>
  </si>
  <si>
    <t>2003年1月～12月までに出版された査読論文リスト</t>
    <rPh sb="4" eb="5">
      <t>ネン</t>
    </rPh>
    <rPh sb="6" eb="7">
      <t>ガツ</t>
    </rPh>
    <rPh sb="10" eb="11">
      <t>ガツ</t>
    </rPh>
    <rPh sb="14" eb="16">
      <t>シュッパン</t>
    </rPh>
    <rPh sb="19" eb="21">
      <t>サドク</t>
    </rPh>
    <rPh sb="21" eb="23">
      <t>ロンブン</t>
    </rPh>
    <phoneticPr fontId="5"/>
  </si>
  <si>
    <t>Sasaki, Sho</t>
    <phoneticPr fontId="5"/>
  </si>
  <si>
    <t>1995-1999</t>
    <phoneticPr fontId="5"/>
  </si>
  <si>
    <t>358-361</t>
    <phoneticPr fontId="5"/>
  </si>
  <si>
    <t>The Kyoto tridimensional spectrograph II</t>
    <phoneticPr fontId="5"/>
  </si>
  <si>
    <t>758-762</t>
    <phoneticPr fontId="5"/>
  </si>
  <si>
    <t>Imanishi,  M.</t>
    <phoneticPr fontId="5"/>
  </si>
  <si>
    <t>951-956</t>
    <phoneticPr fontId="5"/>
  </si>
  <si>
    <t>7-22</t>
    <phoneticPr fontId="5"/>
  </si>
  <si>
    <t>667-674</t>
    <phoneticPr fontId="5"/>
  </si>
  <si>
    <t>E07S03</t>
    <phoneticPr fontId="5"/>
  </si>
  <si>
    <t>Goto, M.</t>
    <phoneticPr fontId="5"/>
  </si>
  <si>
    <t>865-872</t>
    <phoneticPr fontId="5"/>
  </si>
  <si>
    <t>08/2005</t>
    <phoneticPr fontId="5"/>
  </si>
  <si>
    <t>Subaru Super Deep Field with Adaptive Optics. I. Observations and First Implications</t>
  </si>
  <si>
    <t>Witasse, O.</t>
    <phoneticPr fontId="5"/>
  </si>
  <si>
    <t>E07S01</t>
    <phoneticPr fontId="5"/>
  </si>
  <si>
    <t>152-157</t>
    <phoneticPr fontId="5"/>
  </si>
  <si>
    <t>Yamada, Y.</t>
    <phoneticPr fontId="5"/>
  </si>
  <si>
    <t>753-758</t>
    <phoneticPr fontId="5"/>
  </si>
  <si>
    <t>Yong, D.</t>
    <phoneticPr fontId="5"/>
  </si>
  <si>
    <t>Yoshida, Makiko</t>
    <phoneticPr fontId="5"/>
  </si>
  <si>
    <t>S-Cam, FOCAS</t>
    <phoneticPr fontId="5"/>
  </si>
  <si>
    <t>988-1003</t>
    <phoneticPr fontId="5"/>
  </si>
  <si>
    <t>L41-L44</t>
    <phoneticPr fontId="5"/>
  </si>
  <si>
    <t>2003MNRAS, 339, 397</t>
    <phoneticPr fontId="5"/>
  </si>
  <si>
    <t>Sheppard S. S., Jewitt D., Kleyna J.</t>
    <phoneticPr fontId="5"/>
  </si>
  <si>
    <r>
      <t>9</t>
    </r>
    <r>
      <rPr>
        <sz val="11"/>
        <rFont val="ＭＳ Ｐゴシック"/>
        <family val="3"/>
        <charset val="128"/>
      </rPr>
      <t>75-979</t>
    </r>
    <phoneticPr fontId="5"/>
  </si>
  <si>
    <t>2008年9月下旬～11月初旬</t>
    <rPh sb="4" eb="5">
      <t>ネン</t>
    </rPh>
    <rPh sb="6" eb="7">
      <t>ガツ</t>
    </rPh>
    <rPh sb="7" eb="9">
      <t>ゲジュン</t>
    </rPh>
    <rPh sb="12" eb="13">
      <t>ガツ</t>
    </rPh>
    <rPh sb="13" eb="15">
      <t>ショジュン</t>
    </rPh>
    <phoneticPr fontId="5"/>
  </si>
  <si>
    <t>応募延べ人数</t>
    <rPh sb="0" eb="2">
      <t>オウボ</t>
    </rPh>
    <rPh sb="2" eb="3">
      <t>ノ</t>
    </rPh>
    <rPh sb="4" eb="6">
      <t>ニンズウ</t>
    </rPh>
    <phoneticPr fontId="5"/>
  </si>
  <si>
    <r>
      <t>O</t>
    </r>
    <r>
      <rPr>
        <sz val="11"/>
        <rFont val="ＭＳ Ｐゴシック"/>
        <family val="3"/>
        <charset val="128"/>
      </rPr>
      <t>guri, M.</t>
    </r>
    <phoneticPr fontId="5"/>
  </si>
  <si>
    <t>2004PASJ...56..399O</t>
  </si>
  <si>
    <r>
      <t>3</t>
    </r>
    <r>
      <rPr>
        <sz val="11"/>
        <rFont val="ＭＳ Ｐゴシック"/>
        <family val="3"/>
        <charset val="128"/>
      </rPr>
      <t>99-405</t>
    </r>
    <phoneticPr fontId="5"/>
  </si>
  <si>
    <r>
      <t>0</t>
    </r>
    <r>
      <rPr>
        <sz val="11"/>
        <rFont val="ＭＳ Ｐゴシック"/>
        <family val="3"/>
        <charset val="128"/>
      </rPr>
      <t>4/2004</t>
    </r>
    <phoneticPr fontId="5"/>
  </si>
  <si>
    <t>SDSS J1335+0118: A New Two-Image Gravitational Lens</t>
  </si>
  <si>
    <t>2009.8.12new</t>
    <phoneticPr fontId="5"/>
  </si>
  <si>
    <t>S09A</t>
    <phoneticPr fontId="5"/>
  </si>
  <si>
    <t>S09A</t>
    <phoneticPr fontId="5"/>
  </si>
  <si>
    <t>S10A</t>
    <phoneticPr fontId="5"/>
  </si>
  <si>
    <t>甲南大</t>
    <rPh sb="0" eb="3">
      <t>コウナンダイ</t>
    </rPh>
    <phoneticPr fontId="5"/>
  </si>
  <si>
    <t>サセックス大</t>
    <rPh sb="5" eb="6">
      <t>ダイ</t>
    </rPh>
    <phoneticPr fontId="5"/>
  </si>
  <si>
    <t>アリゾナ州立大</t>
    <rPh sb="4" eb="6">
      <t>シュウリツ</t>
    </rPh>
    <rPh sb="6" eb="7">
      <t>ダイ</t>
    </rPh>
    <phoneticPr fontId="5"/>
  </si>
  <si>
    <t>スウィンバーン大</t>
    <rPh sb="7" eb="8">
      <t>ダイ</t>
    </rPh>
    <phoneticPr fontId="5"/>
  </si>
  <si>
    <t>オーストラリア</t>
    <phoneticPr fontId="5"/>
  </si>
  <si>
    <t>ウェスタン・オンタリオ大</t>
    <rPh sb="11" eb="12">
      <t>ダイ</t>
    </rPh>
    <phoneticPr fontId="5"/>
  </si>
  <si>
    <t>カナダ</t>
    <phoneticPr fontId="5"/>
  </si>
  <si>
    <t>アンダルシア天体物理学研究所</t>
    <rPh sb="6" eb="8">
      <t>テンタイ</t>
    </rPh>
    <rPh sb="8" eb="11">
      <t>ブツリガク</t>
    </rPh>
    <rPh sb="11" eb="14">
      <t>ケンキュウジョ</t>
    </rPh>
    <phoneticPr fontId="5"/>
  </si>
  <si>
    <t>スペイン</t>
    <phoneticPr fontId="5"/>
  </si>
  <si>
    <t>デンマーク</t>
    <phoneticPr fontId="5"/>
  </si>
  <si>
    <t>Kampczyk P., Lilly S. J., Carollo C. M., Scarlata C., Feldmann R., Koekemoer A., Leauthaud A., Sargent M. T., Taniguchi Y., Capak P.</t>
  </si>
  <si>
    <r>
      <t>Goto M., Usuda T., Takato N., Hayashi M., Sakamoto S., Gaessler W</t>
    </r>
    <r>
      <rPr>
        <sz val="11"/>
        <rFont val="ＭＳ Ｐゴシック"/>
        <family val="3"/>
        <charset val="128"/>
      </rPr>
      <t>.,</t>
    </r>
    <r>
      <rPr>
        <b/>
        <sz val="11"/>
        <rFont val="ＭＳ Ｐゴシック"/>
        <family val="3"/>
        <charset val="128"/>
      </rPr>
      <t xml:space="preserve"> Hayano Y., Iye M., Kamata Y., Kanzawa T., Kobayashi N., Minowa Y., Nedach K., Oya S., Pyo T-S.</t>
    </r>
    <r>
      <rPr>
        <sz val="11"/>
        <rFont val="ＭＳ Ｐゴシック"/>
        <family val="3"/>
        <charset val="128"/>
      </rPr>
      <t xml:space="preserve">, Saint-Jacques D., </t>
    </r>
    <r>
      <rPr>
        <b/>
        <sz val="11"/>
        <rFont val="ＭＳ Ｐゴシック"/>
        <family val="3"/>
        <charset val="128"/>
      </rPr>
      <t>Suto H., Takami H., Terada H</t>
    </r>
    <r>
      <rPr>
        <sz val="11"/>
        <rFont val="ＭＳ Ｐゴシック"/>
        <family val="3"/>
        <charset val="128"/>
      </rPr>
      <t>., Mitchell G.E.</t>
    </r>
    <phoneticPr fontId="5"/>
  </si>
  <si>
    <r>
      <t>Goto M., Gaesller W</t>
    </r>
    <r>
      <rPr>
        <sz val="11"/>
        <rFont val="ＭＳ Ｐゴシック"/>
        <family val="3"/>
        <charset val="128"/>
      </rPr>
      <t>.,</t>
    </r>
    <r>
      <rPr>
        <b/>
        <sz val="11"/>
        <rFont val="ＭＳ Ｐゴシック"/>
        <family val="3"/>
        <charset val="128"/>
      </rPr>
      <t xml:space="preserve"> Hayano Y., Iye M., Kamata Y., Kanzawa T., Kobayashi N., Minowa Y.</t>
    </r>
    <r>
      <rPr>
        <sz val="11"/>
        <rFont val="ＭＳ Ｐゴシック"/>
        <family val="3"/>
        <charset val="128"/>
      </rPr>
      <t xml:space="preserve">, Saint-Jacques D.J., </t>
    </r>
    <r>
      <rPr>
        <b/>
        <sz val="11"/>
        <rFont val="ＭＳ Ｐゴシック"/>
        <family val="3"/>
        <charset val="128"/>
      </rPr>
      <t>Takami H., Takato N., Terada H.</t>
    </r>
    <phoneticPr fontId="5"/>
  </si>
  <si>
    <t>A&amp;A</t>
    <phoneticPr fontId="5"/>
  </si>
  <si>
    <t>ApJS</t>
    <phoneticPr fontId="5"/>
  </si>
  <si>
    <t>頁</t>
    <rPh sb="0" eb="1">
      <t>ページ</t>
    </rPh>
    <phoneticPr fontId="5"/>
  </si>
  <si>
    <t>巻</t>
    <rPh sb="0" eb="1">
      <t>マ</t>
    </rPh>
    <phoneticPr fontId="5"/>
  </si>
  <si>
    <t>747-761</t>
  </si>
  <si>
    <t>492-521</t>
  </si>
  <si>
    <t>カーネギー天文台</t>
    <rPh sb="5" eb="8">
      <t>テンモンダイ</t>
    </rPh>
    <phoneticPr fontId="4"/>
  </si>
  <si>
    <t>Caltech</t>
  </si>
  <si>
    <t>UCLA</t>
  </si>
  <si>
    <t>UCサンタクルズ校</t>
    <rPh sb="8" eb="9">
      <t>コウ</t>
    </rPh>
    <phoneticPr fontId="4"/>
  </si>
  <si>
    <t>UCサンディエゴ校</t>
    <rPh sb="8" eb="9">
      <t>コウ</t>
    </rPh>
    <phoneticPr fontId="4"/>
  </si>
  <si>
    <r>
      <t xml:space="preserve">Ajiki M., </t>
    </r>
    <r>
      <rPr>
        <sz val="11"/>
        <rFont val="ＭＳ Ｐゴシック"/>
        <family val="3"/>
        <charset val="128"/>
      </rPr>
      <t>Taniguchi Y., Murayama T., Shioya Y.</t>
    </r>
    <r>
      <rPr>
        <sz val="11"/>
        <rFont val="ＭＳ Ｐゴシック"/>
        <family val="3"/>
        <charset val="128"/>
      </rPr>
      <t xml:space="preserve">, </t>
    </r>
    <r>
      <rPr>
        <b/>
        <sz val="11"/>
        <rFont val="ＭＳ Ｐゴシック"/>
        <family val="3"/>
        <charset val="128"/>
      </rPr>
      <t>Nagao T.</t>
    </r>
    <r>
      <rPr>
        <sz val="11"/>
        <rFont val="ＭＳ Ｐゴシック"/>
        <family val="3"/>
        <charset val="128"/>
      </rPr>
      <t xml:space="preserve">, </t>
    </r>
    <r>
      <rPr>
        <sz val="11"/>
        <rFont val="ＭＳ Ｐゴシック"/>
        <family val="3"/>
        <charset val="128"/>
      </rPr>
      <t>Sasaki Shunji, Hatakeyama Y., Morioka T., Yokouchi Asuka, Takahashi Mari, Koizumi Osamu</t>
    </r>
    <phoneticPr fontId="5"/>
  </si>
  <si>
    <t>Number Density Evolution of Ks-band-selected High-Redshift Galaxy Populations in the AKARI North Ecliptic Pole Field</t>
    <phoneticPr fontId="5"/>
  </si>
  <si>
    <t>ソノマ州立大</t>
    <rPh sb="3" eb="5">
      <t>シュウリツ</t>
    </rPh>
    <rPh sb="5" eb="6">
      <t>ダイ</t>
    </rPh>
    <phoneticPr fontId="5"/>
  </si>
  <si>
    <t>テキサスA&amp;M大</t>
    <rPh sb="7" eb="8">
      <t>ダイ</t>
    </rPh>
    <phoneticPr fontId="5"/>
  </si>
  <si>
    <t>ローマ天文台</t>
    <rPh sb="3" eb="6">
      <t>テンモンダイ</t>
    </rPh>
    <phoneticPr fontId="5"/>
  </si>
  <si>
    <t>フローレンス大</t>
    <rPh sb="6" eb="7">
      <t>ダイ</t>
    </rPh>
    <phoneticPr fontId="5"/>
  </si>
  <si>
    <t>シンシナティ大</t>
    <rPh sb="6" eb="7">
      <t>ダイ</t>
    </rPh>
    <phoneticPr fontId="5"/>
  </si>
  <si>
    <r>
      <t xml:space="preserve">Intema H. T., Venemans B.P., Kurk J.D., Ouchi M., </t>
    </r>
    <r>
      <rPr>
        <b/>
        <sz val="11"/>
        <rFont val="ＭＳ Ｐゴシック"/>
        <family val="3"/>
        <charset val="128"/>
      </rPr>
      <t xml:space="preserve">Kodama T., </t>
    </r>
    <r>
      <rPr>
        <sz val="11"/>
        <rFont val="ＭＳ Ｐゴシック"/>
        <family val="3"/>
        <charset val="128"/>
      </rPr>
      <t>Rottgering H.J.A., Miley G.K., Overzier R.A.</t>
    </r>
    <phoneticPr fontId="5"/>
  </si>
  <si>
    <r>
      <t xml:space="preserve">Ishihara D., Onaka T., Kataza H., </t>
    </r>
    <r>
      <rPr>
        <sz val="11"/>
        <rFont val="ＭＳ Ｐゴシック"/>
        <family val="3"/>
        <charset val="128"/>
      </rPr>
      <t>Miyata T., Okamoto Y., Yamashita T., Sako S., Honda M., Okada Yoko</t>
    </r>
    <r>
      <rPr>
        <sz val="11"/>
        <rFont val="ＭＳ Ｐゴシック"/>
        <family val="3"/>
        <charset val="128"/>
      </rPr>
      <t xml:space="preserve">, </t>
    </r>
    <r>
      <rPr>
        <b/>
        <sz val="11"/>
        <rFont val="ＭＳ Ｐゴシック"/>
        <family val="3"/>
        <charset val="128"/>
      </rPr>
      <t>Fujiyoshi T</t>
    </r>
    <r>
      <rPr>
        <sz val="11"/>
        <rFont val="ＭＳ Ｐゴシック"/>
        <family val="3"/>
        <charset val="128"/>
      </rPr>
      <t>., Cohen M</t>
    </r>
    <r>
      <rPr>
        <sz val="11"/>
        <rFont val="ＭＳ Ｐゴシック"/>
        <family val="3"/>
        <charset val="128"/>
      </rPr>
      <t>artin</t>
    </r>
    <phoneticPr fontId="5"/>
  </si>
  <si>
    <t>2002PASJ, 54, 891</t>
    <phoneticPr fontId="5"/>
  </si>
  <si>
    <t>Decomposition of the Superwind in M82</t>
    <phoneticPr fontId="5"/>
  </si>
  <si>
    <t>Okamura, S.</t>
    <phoneticPr fontId="5"/>
  </si>
  <si>
    <t>2002PASJ, 54, 883</t>
    <phoneticPr fontId="5"/>
  </si>
  <si>
    <t>Fe II/Mg II Emission-Line Ratios of QSOs. II. z &gt; 6 Objects</t>
  </si>
  <si>
    <t>Flared Disks and Silicate Emission in Young Brown Dwarfs</t>
  </si>
  <si>
    <t>Line-Profile Variations during an Eclipse of a Dwarf Nova, IP Pegasi</t>
  </si>
  <si>
    <t>The COSMOS Survey: Hubble Space Telescope Advanced Camera for Surveys Observations and Data Processing</t>
  </si>
  <si>
    <t>2007ApJS..172..150S</t>
  </si>
  <si>
    <r>
      <t>Yoshida F., Nakamura T., Fuse T., Komiyama Y., Yagi M., Miyazaki S.</t>
    </r>
    <r>
      <rPr>
        <sz val="11"/>
        <rFont val="ＭＳ Ｐゴシック"/>
        <family val="3"/>
        <charset val="128"/>
      </rPr>
      <t>, Okamura S., Ouchi M., Miyazaki Masayuki</t>
    </r>
    <phoneticPr fontId="5"/>
  </si>
  <si>
    <t>カーネギー研究所</t>
    <rPh sb="5" eb="8">
      <t>ケンキュウショ</t>
    </rPh>
    <phoneticPr fontId="4"/>
  </si>
  <si>
    <t>S-&gt;G/Kを含み、G/K-&gt;SとUH枠は含まない。</t>
    <rPh sb="7" eb="8">
      <t>フク</t>
    </rPh>
    <rPh sb="19" eb="20">
      <t>ワク</t>
    </rPh>
    <rPh sb="21" eb="22">
      <t>フク</t>
    </rPh>
    <phoneticPr fontId="5"/>
  </si>
  <si>
    <t>S-Cam, FOCAS</t>
    <phoneticPr fontId="5"/>
  </si>
  <si>
    <t>A New Measure for Weak-Lensing Flexion</t>
  </si>
  <si>
    <t>Sugai, H.</t>
    <phoneticPr fontId="5"/>
  </si>
  <si>
    <t>Integral Field Spectroscopy of the Quadruply Lensed Quasar 1RXS J1131-1231: New Light on Lens Substructures</t>
  </si>
  <si>
    <t>Supernovae in the Subaru Deep Field: an initial sample and Type Ia rate out to redshift 1.6</t>
  </si>
  <si>
    <t>Poznanski, D.</t>
    <phoneticPr fontId="5"/>
  </si>
  <si>
    <t>Humphrey, A.</t>
    <phoneticPr fontId="5"/>
  </si>
  <si>
    <t>Humphreu A., Iwamuro F., Villar-Martin M., Binette L., Fosbury R., di Serego Alighieri S.</t>
    <phoneticPr fontId="5"/>
  </si>
  <si>
    <t>1729-1737</t>
    <phoneticPr fontId="5"/>
  </si>
  <si>
    <t>UV and optical emission lines from the z ~ 2.6 radio galaxy 0828+193: spatially resolved measurements</t>
  </si>
  <si>
    <t>2007MNRAS.382.1729H</t>
  </si>
  <si>
    <t xml:space="preserve">装置別採択比率(夜数) </t>
    <rPh sb="0" eb="2">
      <t>ソウチ</t>
    </rPh>
    <rPh sb="2" eb="3">
      <t>ベツ</t>
    </rPh>
    <rPh sb="3" eb="5">
      <t>サイタク</t>
    </rPh>
    <rPh sb="5" eb="7">
      <t>ヒリツ</t>
    </rPh>
    <rPh sb="8" eb="9">
      <t>ヨル</t>
    </rPh>
    <rPh sb="9" eb="10">
      <t>カズ</t>
    </rPh>
    <phoneticPr fontId="5"/>
  </si>
  <si>
    <t>(サービス観測は含まない）</t>
  </si>
  <si>
    <t>カテゴリ別応募・採択件数　</t>
    <rPh sb="4" eb="5">
      <t>ベツ</t>
    </rPh>
    <rPh sb="5" eb="7">
      <t>オウボ</t>
    </rPh>
    <rPh sb="8" eb="10">
      <t>サイタク</t>
    </rPh>
    <rPh sb="10" eb="12">
      <t>ケンスウ</t>
    </rPh>
    <phoneticPr fontId="5"/>
  </si>
  <si>
    <t>カテゴリ別応募・採択件数の推移</t>
    <rPh sb="4" eb="5">
      <t>ベツ</t>
    </rPh>
    <rPh sb="5" eb="7">
      <t>オウボ</t>
    </rPh>
    <rPh sb="8" eb="10">
      <t>サイタク</t>
    </rPh>
    <rPh sb="10" eb="12">
      <t>ケンスウ</t>
    </rPh>
    <rPh sb="13" eb="15">
      <t>スイイ</t>
    </rPh>
    <phoneticPr fontId="5"/>
  </si>
  <si>
    <t>カテゴリ別応募・採択夜数の推移</t>
    <rPh sb="4" eb="5">
      <t>ベツ</t>
    </rPh>
    <rPh sb="5" eb="7">
      <t>オウボ</t>
    </rPh>
    <rPh sb="8" eb="10">
      <t>サイタク</t>
    </rPh>
    <rPh sb="10" eb="11">
      <t>ヨル</t>
    </rPh>
    <rPh sb="11" eb="12">
      <t>カズ</t>
    </rPh>
    <rPh sb="13" eb="15">
      <t>スイイ</t>
    </rPh>
    <phoneticPr fontId="5"/>
  </si>
  <si>
    <r>
      <t>Otsuka M., Hyung S., Lee S.-J.,</t>
    </r>
    <r>
      <rPr>
        <b/>
        <sz val="11"/>
        <color indexed="8"/>
        <rFont val="ＭＳ Ｐゴシック"/>
        <family val="3"/>
        <charset val="128"/>
      </rPr>
      <t xml:space="preserve"> Izumiura H., Tajitsu A.</t>
    </r>
    <phoneticPr fontId="5"/>
  </si>
  <si>
    <t>2009ApJ...705..509O</t>
  </si>
  <si>
    <t>509-528</t>
    <phoneticPr fontId="5"/>
  </si>
  <si>
    <t>Sato, Bun'ei</t>
    <phoneticPr fontId="5"/>
  </si>
  <si>
    <t>2009ApJ...703..671S</t>
  </si>
  <si>
    <t>671-674</t>
    <phoneticPr fontId="5"/>
  </si>
  <si>
    <r>
      <t>Takami H.</t>
    </r>
    <r>
      <rPr>
        <sz val="11"/>
        <color indexed="8"/>
        <rFont val="ＭＳ Ｐゴシック"/>
        <family val="3"/>
        <charset val="128"/>
      </rPr>
      <t xml:space="preserve">, Goto M., Gaessler W., </t>
    </r>
    <r>
      <rPr>
        <b/>
        <sz val="11"/>
        <color indexed="8"/>
        <rFont val="ＭＳ Ｐゴシック"/>
        <family val="3"/>
        <charset val="128"/>
      </rPr>
      <t>Hayano Y., Iye M., Kamata Y., Kanzawa T.</t>
    </r>
    <r>
      <rPr>
        <sz val="11"/>
        <color indexed="8"/>
        <rFont val="ＭＳ Ｐゴシック"/>
        <family val="3"/>
        <charset val="128"/>
      </rPr>
      <t xml:space="preserve">, Kobayashi N., </t>
    </r>
    <r>
      <rPr>
        <b/>
        <sz val="11"/>
        <color indexed="8"/>
        <rFont val="ＭＳ Ｐゴシック"/>
        <family val="3"/>
        <charset val="128"/>
      </rPr>
      <t>Minowa Y., Oya S., Pyo T.-S.</t>
    </r>
    <r>
      <rPr>
        <sz val="11"/>
        <color indexed="8"/>
        <rFont val="ＭＳ Ｐゴシック"/>
        <family val="3"/>
        <charset val="128"/>
      </rPr>
      <t xml:space="preserve">, Saint-Jacques D., </t>
    </r>
    <r>
      <rPr>
        <b/>
        <sz val="11"/>
        <color indexed="8"/>
        <rFont val="ＭＳ Ｐゴシック"/>
        <family val="3"/>
        <charset val="128"/>
      </rPr>
      <t>Takato N., Terada H.</t>
    </r>
    <r>
      <rPr>
        <sz val="11"/>
        <color indexed="8"/>
        <rFont val="ＭＳ Ｐゴシック"/>
        <family val="3"/>
        <charset val="128"/>
      </rPr>
      <t>, Tokunaga A., Tsuji T.</t>
    </r>
    <phoneticPr fontId="5"/>
  </si>
  <si>
    <t>Watanabe, J.</t>
    <phoneticPr fontId="5"/>
  </si>
  <si>
    <t>679-685</t>
    <phoneticPr fontId="5"/>
  </si>
  <si>
    <t>Implications for Cosmic Reionization from the Optical Afterglow Spectrum of the Gamma-Ray Burst 050904 at z = 6.3</t>
  </si>
  <si>
    <r>
      <t xml:space="preserve">Narita N., Suto Y., Winn J. N., Turner, D.L., </t>
    </r>
    <r>
      <rPr>
        <b/>
        <sz val="11"/>
        <rFont val="ＭＳ Ｐゴシック"/>
        <family val="3"/>
        <charset val="128"/>
      </rPr>
      <t>Aoki W.</t>
    </r>
    <r>
      <rPr>
        <sz val="11"/>
        <rFont val="ＭＳ Ｐゴシック"/>
        <family val="3"/>
        <charset val="128"/>
      </rPr>
      <t xml:space="preserve">, </t>
    </r>
    <r>
      <rPr>
        <sz val="11"/>
        <rFont val="ＭＳ Ｐゴシック"/>
        <family val="3"/>
        <charset val="128"/>
      </rPr>
      <t>Leigh Christopher</t>
    </r>
    <r>
      <rPr>
        <sz val="11"/>
        <rFont val="ＭＳ Ｐゴシック"/>
        <family val="3"/>
        <charset val="128"/>
      </rPr>
      <t>,</t>
    </r>
    <r>
      <rPr>
        <sz val="11"/>
        <rFont val="ＭＳ Ｐゴシック"/>
        <family val="3"/>
        <charset val="128"/>
      </rPr>
      <t xml:space="preserve"> Sato B., </t>
    </r>
    <r>
      <rPr>
        <sz val="11"/>
        <rFont val="ＭＳ Ｐゴシック"/>
        <family val="3"/>
        <charset val="128"/>
      </rPr>
      <t xml:space="preserve"> </t>
    </r>
    <r>
      <rPr>
        <b/>
        <sz val="11"/>
        <rFont val="ＭＳ Ｐゴシック"/>
        <family val="3"/>
        <charset val="128"/>
      </rPr>
      <t>Tamura M., Yamada T.</t>
    </r>
    <phoneticPr fontId="5"/>
  </si>
  <si>
    <r>
      <t xml:space="preserve">Neuhauser R., Guenther E.W., Wuchterl G., </t>
    </r>
    <r>
      <rPr>
        <sz val="11"/>
        <rFont val="ＭＳ Ｐゴシック"/>
        <family val="3"/>
        <charset val="128"/>
      </rPr>
      <t>Mugrauer M., Bedalov A., Hauschildt P.H.</t>
    </r>
    <phoneticPr fontId="5"/>
  </si>
  <si>
    <r>
      <t xml:space="preserve">Repolust T., Puls J., Hanson M., </t>
    </r>
    <r>
      <rPr>
        <sz val="11"/>
        <rFont val="ＭＳ Ｐゴシック"/>
        <family val="3"/>
        <charset val="128"/>
      </rPr>
      <t>Kudritzki R.-P., Mokiem M.R.</t>
    </r>
    <phoneticPr fontId="5"/>
  </si>
  <si>
    <t>Ikeuchi Satoru</t>
    <phoneticPr fontId="5"/>
  </si>
  <si>
    <t>池内了</t>
    <rPh sb="0" eb="2">
      <t>イケウチ</t>
    </rPh>
    <rPh sb="2" eb="3">
      <t>リョウ</t>
    </rPh>
    <phoneticPr fontId="5"/>
  </si>
  <si>
    <r>
      <t>Search for 17 mum H</t>
    </r>
    <r>
      <rPr>
        <vertAlign val="subscript"/>
        <sz val="11"/>
        <rFont val="ＭＳ Ｐゴシック"/>
        <family val="3"/>
        <charset val="128"/>
      </rPr>
      <t>2</t>
    </r>
    <r>
      <rPr>
        <sz val="11"/>
        <rFont val="ＭＳ Ｐゴシック"/>
        <family val="3"/>
        <charset val="128"/>
      </rPr>
      <t xml:space="preserve"> Pure Rotational Emission from Circumstellar Disks</t>
    </r>
    <phoneticPr fontId="5"/>
  </si>
  <si>
    <t>995-998</t>
    <phoneticPr fontId="5"/>
  </si>
  <si>
    <r>
      <t xml:space="preserve">Sasaki Takanori, Kanno A., Ishiguro M., </t>
    </r>
    <r>
      <rPr>
        <b/>
        <sz val="11"/>
        <rFont val="ＭＳ Ｐゴシック"/>
        <family val="3"/>
        <charset val="128"/>
      </rPr>
      <t>Kinoshita D.</t>
    </r>
    <r>
      <rPr>
        <sz val="11"/>
        <rFont val="ＭＳ Ｐゴシック"/>
        <family val="3"/>
        <charset val="128"/>
      </rPr>
      <t>, Nakamura R.</t>
    </r>
    <phoneticPr fontId="5"/>
  </si>
  <si>
    <t>L57-L60</t>
    <phoneticPr fontId="5"/>
  </si>
  <si>
    <t>465-473</t>
    <phoneticPr fontId="5"/>
  </si>
  <si>
    <t>Furusawa Hisanori</t>
    <phoneticPr fontId="5"/>
  </si>
  <si>
    <t>MPIA</t>
  </si>
  <si>
    <t>ドイツ</t>
  </si>
  <si>
    <t>MPIE</t>
  </si>
  <si>
    <t>MPIR</t>
  </si>
  <si>
    <t>ハンブルク大</t>
    <rPh sb="5" eb="6">
      <t>ダイ</t>
    </rPh>
    <phoneticPr fontId="4"/>
  </si>
  <si>
    <r>
      <t xml:space="preserve">Kawakita H., Dello Russo N., Furusho R., </t>
    </r>
    <r>
      <rPr>
        <b/>
        <sz val="11"/>
        <rFont val="ＭＳ Ｐゴシック"/>
        <family val="3"/>
        <charset val="128"/>
      </rPr>
      <t>Fuse T., Watanabe J.,</t>
    </r>
    <r>
      <rPr>
        <sz val="11"/>
        <rFont val="ＭＳ Ｐゴシック"/>
        <family val="3"/>
        <charset val="128"/>
      </rPr>
      <t xml:space="preserve"> </t>
    </r>
    <r>
      <rPr>
        <sz val="11"/>
        <rFont val="ＭＳ Ｐゴシック"/>
        <family val="3"/>
        <charset val="128"/>
      </rPr>
      <t xml:space="preserve">Boice D.C., Sadakane K., </t>
    </r>
    <r>
      <rPr>
        <b/>
        <sz val="11"/>
        <rFont val="ＭＳ Ｐゴシック"/>
        <family val="3"/>
        <charset val="128"/>
      </rPr>
      <t>Arimoto N.</t>
    </r>
    <r>
      <rPr>
        <sz val="11"/>
        <rFont val="ＭＳ Ｐゴシック"/>
        <family val="3"/>
        <charset val="128"/>
      </rPr>
      <t xml:space="preserve">, </t>
    </r>
    <r>
      <rPr>
        <sz val="11"/>
        <rFont val="ＭＳ Ｐゴシック"/>
        <family val="3"/>
        <charset val="128"/>
      </rPr>
      <t>Ohkubo Michiko, Ohnishi Takashi</t>
    </r>
    <phoneticPr fontId="5"/>
  </si>
  <si>
    <t>Ishiguro Masato</t>
    <phoneticPr fontId="5"/>
  </si>
  <si>
    <t>石黒正人</t>
    <rPh sb="0" eb="2">
      <t>イシグロ</t>
    </rPh>
    <rPh sb="2" eb="4">
      <t>マサト</t>
    </rPh>
    <phoneticPr fontId="5"/>
  </si>
  <si>
    <t>Kai Keizo</t>
    <phoneticPr fontId="5"/>
  </si>
  <si>
    <t>甲斐敬造</t>
    <rPh sb="0" eb="2">
      <t>カイ</t>
    </rPh>
    <rPh sb="2" eb="4">
      <t>ケイゾウ</t>
    </rPh>
    <phoneticPr fontId="5"/>
  </si>
  <si>
    <t>●</t>
    <phoneticPr fontId="5"/>
  </si>
  <si>
    <t>平山淳</t>
    <rPh sb="0" eb="2">
      <t>ヒラヤマ</t>
    </rPh>
    <rPh sb="2" eb="3">
      <t>アツシ</t>
    </rPh>
    <phoneticPr fontId="5"/>
  </si>
  <si>
    <t>企画調整主幹</t>
    <rPh sb="0" eb="2">
      <t>キカク</t>
    </rPh>
    <rPh sb="2" eb="4">
      <t>チョウセイ</t>
    </rPh>
    <rPh sb="4" eb="6">
      <t>シュカン</t>
    </rPh>
    <phoneticPr fontId="5"/>
  </si>
  <si>
    <t>Yamashita Yasumasa</t>
    <phoneticPr fontId="5"/>
  </si>
  <si>
    <t>山下泰正</t>
    <rPh sb="0" eb="2">
      <t>ヤマシタ</t>
    </rPh>
    <rPh sb="2" eb="3">
      <t>ヤス</t>
    </rPh>
    <rPh sb="3" eb="4">
      <t>マサ</t>
    </rPh>
    <phoneticPr fontId="5"/>
  </si>
  <si>
    <t>H2は委員長と副委員長交替</t>
    <rPh sb="3" eb="6">
      <t>イインチョウ</t>
    </rPh>
    <rPh sb="7" eb="11">
      <t>フクイインチョウ</t>
    </rPh>
    <rPh sb="11" eb="13">
      <t>コウタイ</t>
    </rPh>
    <phoneticPr fontId="5"/>
  </si>
  <si>
    <t>H3年度-H4年度</t>
    <rPh sb="2" eb="4">
      <t>ネンド</t>
    </rPh>
    <rPh sb="7" eb="9">
      <t>ネンド</t>
    </rPh>
    <phoneticPr fontId="5"/>
  </si>
  <si>
    <t>H5年度-H6年度</t>
    <rPh sb="2" eb="4">
      <t>ネンド</t>
    </rPh>
    <rPh sb="7" eb="9">
      <t>ネンド</t>
    </rPh>
    <phoneticPr fontId="5"/>
  </si>
  <si>
    <t>H7年度-H8年度</t>
    <rPh sb="2" eb="4">
      <t>ネンド</t>
    </rPh>
    <rPh sb="7" eb="9">
      <t>ネンド</t>
    </rPh>
    <phoneticPr fontId="5"/>
  </si>
  <si>
    <t>H9年度-H10年度</t>
    <rPh sb="2" eb="4">
      <t>ネンド</t>
    </rPh>
    <rPh sb="8" eb="10">
      <t>ネンド</t>
    </rPh>
    <phoneticPr fontId="5"/>
  </si>
  <si>
    <t>H11年度-H12年度</t>
    <rPh sb="3" eb="5">
      <t>ネンド</t>
    </rPh>
    <rPh sb="9" eb="11">
      <t>ネンド</t>
    </rPh>
    <phoneticPr fontId="5"/>
  </si>
  <si>
    <t>H13年度-14年度</t>
    <rPh sb="3" eb="5">
      <t>ネンド</t>
    </rPh>
    <rPh sb="8" eb="10">
      <t>ネンド</t>
    </rPh>
    <phoneticPr fontId="5"/>
  </si>
  <si>
    <t>H15年度-H16年度</t>
    <rPh sb="3" eb="5">
      <t>ネンド</t>
    </rPh>
    <rPh sb="9" eb="11">
      <t>ネンド</t>
    </rPh>
    <phoneticPr fontId="5"/>
  </si>
  <si>
    <t>すばる小委員会</t>
    <rPh sb="3" eb="7">
      <t>ショウイインカイ</t>
    </rPh>
    <phoneticPr fontId="5"/>
  </si>
  <si>
    <t>1.SACの役割</t>
    <rPh sb="6" eb="8">
      <t>ヤクワリ</t>
    </rPh>
    <phoneticPr fontId="5"/>
  </si>
  <si>
    <t>2.委員会の変遷</t>
    <rPh sb="2" eb="5">
      <t>イインカイ</t>
    </rPh>
    <rPh sb="6" eb="8">
      <t>ヘンセン</t>
    </rPh>
    <phoneticPr fontId="5"/>
  </si>
  <si>
    <t>Hirayama Tadashi</t>
    <phoneticPr fontId="5"/>
  </si>
  <si>
    <t>H1</t>
    <phoneticPr fontId="5"/>
  </si>
  <si>
    <t>H15</t>
    <phoneticPr fontId="5"/>
  </si>
  <si>
    <t>中期的ビジョン：5年くらいのスケールで観測時間枠の設定をどうしていくか？キュー観測、サービス観測、インテンシブ、</t>
    <rPh sb="0" eb="3">
      <t>チュウキテキ</t>
    </rPh>
    <rPh sb="9" eb="10">
      <t>ネン</t>
    </rPh>
    <rPh sb="19" eb="21">
      <t>カンソク</t>
    </rPh>
    <rPh sb="21" eb="24">
      <t>ジカンワク</t>
    </rPh>
    <rPh sb="25" eb="27">
      <t>セッテイ</t>
    </rPh>
    <rPh sb="39" eb="41">
      <t>カンソク</t>
    </rPh>
    <rPh sb="46" eb="48">
      <t>カンソク</t>
    </rPh>
    <phoneticPr fontId="5"/>
  </si>
  <si>
    <t>strategy枠？、ToO等についての考え方</t>
  </si>
  <si>
    <t>XIII</t>
    <phoneticPr fontId="5"/>
  </si>
  <si>
    <t>上級研究員</t>
    <rPh sb="0" eb="2">
      <t>ジョウキュウ</t>
    </rPh>
    <rPh sb="2" eb="5">
      <t>ケンキュウイン</t>
    </rPh>
    <phoneticPr fontId="5"/>
  </si>
  <si>
    <t>太田耕司</t>
    <rPh sb="0" eb="4">
      <t>オオタコウジ</t>
    </rPh>
    <phoneticPr fontId="5"/>
  </si>
  <si>
    <t>京都大学大学院理学研究科</t>
    <rPh sb="0" eb="12">
      <t>キョウトダイガク</t>
    </rPh>
    <phoneticPr fontId="5"/>
  </si>
  <si>
    <t>岩室史英</t>
    <rPh sb="0" eb="2">
      <t>イワムロ</t>
    </rPh>
    <rPh sb="2" eb="3">
      <t>フミ</t>
    </rPh>
    <rPh sb="3" eb="4">
      <t>ヒデ</t>
    </rPh>
    <phoneticPr fontId="5"/>
  </si>
  <si>
    <t>千葉柾司</t>
    <rPh sb="0" eb="2">
      <t>チバ</t>
    </rPh>
    <rPh sb="2" eb="3">
      <t>マサキ</t>
    </rPh>
    <rPh sb="3" eb="4">
      <t>ツカサ</t>
    </rPh>
    <phoneticPr fontId="5"/>
  </si>
  <si>
    <t>東北大学大学院理学研究科</t>
    <rPh sb="0" eb="12">
      <t>トウホクダイガク</t>
    </rPh>
    <phoneticPr fontId="5"/>
  </si>
  <si>
    <t>2005.1-2006.3</t>
    <phoneticPr fontId="5"/>
  </si>
  <si>
    <t>2006.4-2008.3</t>
    <phoneticPr fontId="5"/>
  </si>
  <si>
    <t>2008.4-2010.3</t>
    <phoneticPr fontId="5"/>
  </si>
  <si>
    <t>片坐宏一</t>
    <rPh sb="0" eb="1">
      <t>カタ</t>
    </rPh>
    <rPh sb="1" eb="2">
      <t>ザ</t>
    </rPh>
    <rPh sb="2" eb="4">
      <t>ヒロカズ</t>
    </rPh>
    <phoneticPr fontId="5"/>
  </si>
  <si>
    <t>ハワイ観測所</t>
  </si>
  <si>
    <t>ハワイ観測所</t>
    <rPh sb="3" eb="6">
      <t>カンソクジョ</t>
    </rPh>
    <phoneticPr fontId="5"/>
  </si>
  <si>
    <t>Arimoto Nobuo</t>
    <phoneticPr fontId="5"/>
  </si>
  <si>
    <t>Yamada Toru</t>
    <phoneticPr fontId="5"/>
  </si>
  <si>
    <t>Takata Tadafumi</t>
    <phoneticPr fontId="5"/>
  </si>
  <si>
    <t>Kobayashi Naoto</t>
    <phoneticPr fontId="5"/>
  </si>
  <si>
    <t>Doi Mamoru</t>
    <phoneticPr fontId="5"/>
  </si>
  <si>
    <t>Saito Masao</t>
    <phoneticPr fontId="5"/>
  </si>
  <si>
    <t>Ohta Kouji</t>
    <phoneticPr fontId="5"/>
  </si>
  <si>
    <t>海外機関所属の日本人提案は除外</t>
    <rPh sb="0" eb="2">
      <t>カイガイ</t>
    </rPh>
    <rPh sb="2" eb="4">
      <t>キカン</t>
    </rPh>
    <rPh sb="4" eb="6">
      <t>ショゾク</t>
    </rPh>
    <rPh sb="7" eb="10">
      <t>ニホンジン</t>
    </rPh>
    <rPh sb="10" eb="12">
      <t>テイアン</t>
    </rPh>
    <rPh sb="13" eb="15">
      <t>ジョガイ</t>
    </rPh>
    <phoneticPr fontId="5"/>
  </si>
  <si>
    <t>2009.02-2009.07</t>
    <phoneticPr fontId="5"/>
  </si>
  <si>
    <t>151（98）</t>
    <phoneticPr fontId="5"/>
  </si>
  <si>
    <t>53（34）</t>
    <phoneticPr fontId="5"/>
  </si>
  <si>
    <t>S03A採択</t>
    <rPh sb="4" eb="6">
      <t>サイタク</t>
    </rPh>
    <phoneticPr fontId="5"/>
  </si>
  <si>
    <t>S03B応募</t>
    <rPh sb="4" eb="6">
      <t>オウボ</t>
    </rPh>
    <phoneticPr fontId="5"/>
  </si>
  <si>
    <t>S03B採択</t>
    <rPh sb="4" eb="6">
      <t>サイタク</t>
    </rPh>
    <phoneticPr fontId="5"/>
  </si>
  <si>
    <t>S04A応募</t>
    <rPh sb="4" eb="6">
      <t>オウボ</t>
    </rPh>
    <phoneticPr fontId="5"/>
  </si>
  <si>
    <t>S04A採択</t>
    <rPh sb="4" eb="6">
      <t>サイタク</t>
    </rPh>
    <phoneticPr fontId="5"/>
  </si>
  <si>
    <t>S04B応募</t>
    <rPh sb="4" eb="6">
      <t>オウボ</t>
    </rPh>
    <phoneticPr fontId="5"/>
  </si>
  <si>
    <t>S04B採択</t>
    <rPh sb="4" eb="6">
      <t>サイタク</t>
    </rPh>
    <phoneticPr fontId="5"/>
  </si>
  <si>
    <t>2005GeoRL..3222205K</t>
  </si>
  <si>
    <t>2005A&amp;A...435L..13N</t>
    <phoneticPr fontId="5"/>
  </si>
  <si>
    <r>
      <t>6</t>
    </r>
    <r>
      <rPr>
        <sz val="11"/>
        <rFont val="ＭＳ Ｐゴシック"/>
        <family val="3"/>
        <charset val="128"/>
      </rPr>
      <t>91-699</t>
    </r>
    <phoneticPr fontId="5"/>
  </si>
  <si>
    <t>Subaru/COMICS Study on Silicate Dust Processing around Young Low-Mass Stars</t>
  </si>
  <si>
    <t>2006ApJ...643.1180H</t>
  </si>
  <si>
    <t>Neutron-Capture Elements in the Very Metal Poor Star HD 122563</t>
  </si>
  <si>
    <t>Protoclusters with evolved populations around radio galaxies at z ~ 2.5</t>
  </si>
  <si>
    <t>2006AJ....132..433K</t>
  </si>
  <si>
    <r>
      <t xml:space="preserve">Carbon Isotope Ratio in </t>
    </r>
    <r>
      <rPr>
        <vertAlign val="superscript"/>
        <sz val="11"/>
        <rFont val="ＭＳ Ｐゴシック"/>
        <family val="3"/>
        <charset val="128"/>
      </rPr>
      <t>12</t>
    </r>
    <r>
      <rPr>
        <sz val="11"/>
        <rFont val="ＭＳ Ｐゴシック"/>
        <family val="3"/>
        <charset val="128"/>
      </rPr>
      <t>CO/</t>
    </r>
    <r>
      <rPr>
        <vertAlign val="superscript"/>
        <sz val="11"/>
        <rFont val="ＭＳ Ｐゴシック"/>
        <family val="3"/>
        <charset val="128"/>
      </rPr>
      <t>13</t>
    </r>
    <r>
      <rPr>
        <sz val="11"/>
        <rFont val="ＭＳ Ｐゴシック"/>
        <family val="3"/>
        <charset val="128"/>
      </rPr>
      <t>CO toward Local Molecular Clouds with Near-Infrared High-Resolution Spectroscopy of Vibrational Transition Bands</t>
    </r>
    <phoneticPr fontId="5"/>
  </si>
  <si>
    <t>Graham, M. F.</t>
    <phoneticPr fontId="5"/>
  </si>
  <si>
    <t>CISCO</t>
    <phoneticPr fontId="5"/>
  </si>
  <si>
    <t>2003MNRAS, 343, 419</t>
    <phoneticPr fontId="5"/>
  </si>
  <si>
    <t>Hamana, T.</t>
    <phoneticPr fontId="5"/>
  </si>
  <si>
    <t>2003ApJ, 597, 98</t>
    <phoneticPr fontId="5"/>
  </si>
  <si>
    <t>A high-resolution spectral analysis of three carbon-enhanced metal-poor stars</t>
  </si>
  <si>
    <t>Goswami, A.</t>
    <phoneticPr fontId="5"/>
  </si>
  <si>
    <t>Kartaltepe J. S., Sanders D. B., Scoville N. Z., Calzetti D., Capak P., Koekemoer A., Mobasher B., Murayama T., Salvato M., Sasaki S. S., Taniguchi Y.</t>
  </si>
  <si>
    <t>2006AJ....131.1608O</t>
  </si>
  <si>
    <t>Very Low Luminosity Young Cluster and the Luminosity and Mass Functions in S106</t>
  </si>
  <si>
    <t>2006ApJ...641L.117O</t>
  </si>
  <si>
    <t>Neutron-Capture Elements in the Metal-poor Globular Cluster M15</t>
  </si>
  <si>
    <t>2006A&amp;A...448..313S</t>
  </si>
  <si>
    <t>The Third Image of the Large-Separation Lensed Quasar SDSS J1029+2623</t>
  </si>
  <si>
    <t>Saito, T.</t>
    <phoneticPr fontId="5"/>
  </si>
  <si>
    <r>
      <t xml:space="preserve">Saito, T., Shimasaku, K., Okamura, S., Ouchi, M., </t>
    </r>
    <r>
      <rPr>
        <b/>
        <sz val="11"/>
        <rFont val="ＭＳ Ｐゴシック"/>
        <family val="3"/>
        <charset val="128"/>
      </rPr>
      <t>Akiyama, M., Yoshida, M.</t>
    </r>
    <r>
      <rPr>
        <sz val="11"/>
        <rFont val="ＭＳ Ｐゴシック"/>
        <family val="3"/>
        <charset val="128"/>
      </rPr>
      <t>, Ueda, Y.</t>
    </r>
    <phoneticPr fontId="5"/>
  </si>
  <si>
    <t>2008ApJ...675.1076S</t>
  </si>
  <si>
    <t>1076-1094</t>
    <phoneticPr fontId="5"/>
  </si>
  <si>
    <t>2008ApJS..175..128S</t>
  </si>
  <si>
    <t>ApJS</t>
    <phoneticPr fontId="5"/>
  </si>
  <si>
    <t>128-137</t>
    <phoneticPr fontId="5"/>
  </si>
  <si>
    <t>2008.7.10</t>
    <phoneticPr fontId="5"/>
  </si>
  <si>
    <t>Sadakane, K.</t>
    <phoneticPr fontId="5"/>
  </si>
  <si>
    <t>Subaru/HDS Abundances in Three Giant Stars in the Ursa Minor Dwarf Spheroidal Galaxy</t>
  </si>
  <si>
    <t>Sasaki, Ta.</t>
    <phoneticPr fontId="5"/>
  </si>
  <si>
    <t>Mature and Fresh Surfaces on the Newborn Asteroid Karin</t>
    <phoneticPr fontId="5"/>
  </si>
  <si>
    <t>Shimasaku, K.</t>
    <phoneticPr fontId="5"/>
  </si>
  <si>
    <t>Steffen, A.T.</t>
    <phoneticPr fontId="5"/>
  </si>
  <si>
    <t>Development of FMOS: Design of Spectrograph</t>
  </si>
  <si>
    <t>秋田晃</t>
  </si>
  <si>
    <t>京都三次元分光器第2号機すばる＋ナスミス焦点用マウント機構の基本設計、及びE+A銀河の面分光観測による研究</t>
    <phoneticPr fontId="5"/>
  </si>
  <si>
    <t>Misawa, T.</t>
    <phoneticPr fontId="5"/>
  </si>
  <si>
    <t>2003AJ, 125, 1336</t>
    <phoneticPr fontId="5"/>
  </si>
  <si>
    <r>
      <t>Subaru</t>
    </r>
    <r>
      <rPr>
        <sz val="11"/>
        <rFont val="ＭＳ Ｐゴシック"/>
        <family val="3"/>
        <charset val="128"/>
      </rPr>
      <t xml:space="preserve"> High-Resolution Spectroscopy of Complex Metal Absorption Lines of the Quasar HS 1603+3820</t>
    </r>
    <phoneticPr fontId="5"/>
  </si>
  <si>
    <t>Miyazaki, M.</t>
    <phoneticPr fontId="5"/>
  </si>
  <si>
    <t>MOIRCS Deep Survey in GOODS-N Region</t>
  </si>
  <si>
    <r>
      <t>S07A-</t>
    </r>
    <r>
      <rPr>
        <sz val="11"/>
        <rFont val="ＭＳ Ｐゴシック"/>
        <family val="3"/>
        <charset val="128"/>
      </rPr>
      <t>010</t>
    </r>
    <phoneticPr fontId="5"/>
  </si>
  <si>
    <t>45(35)</t>
    <phoneticPr fontId="5"/>
  </si>
  <si>
    <t>S07A応募</t>
    <rPh sb="4" eb="6">
      <t>オウボ</t>
    </rPh>
    <phoneticPr fontId="5"/>
  </si>
  <si>
    <t>S06B実施</t>
    <rPh sb="4" eb="6">
      <t>ジッシ</t>
    </rPh>
    <phoneticPr fontId="5"/>
  </si>
  <si>
    <t>Aoki, K.</t>
    <phoneticPr fontId="5"/>
  </si>
  <si>
    <r>
      <t>COMICS</t>
    </r>
    <r>
      <rPr>
        <sz val="11"/>
        <rFont val="ＭＳ Ｐゴシック"/>
        <family val="3"/>
        <charset val="128"/>
      </rPr>
      <t>共同利用</t>
    </r>
    <rPh sb="6" eb="8">
      <t>キョウドウ</t>
    </rPh>
    <rPh sb="8" eb="10">
      <t>リヨウ</t>
    </rPh>
    <phoneticPr fontId="5"/>
  </si>
  <si>
    <t>2004ApJ, 609, L33</t>
    <phoneticPr fontId="5"/>
  </si>
  <si>
    <t>C</t>
    <phoneticPr fontId="5"/>
  </si>
  <si>
    <t>2004PASJ, 56, 509</t>
    <phoneticPr fontId="5"/>
  </si>
  <si>
    <t>2004AJ, 128, 109</t>
    <phoneticPr fontId="5"/>
  </si>
  <si>
    <t>2004AJ, 128, 2066</t>
    <phoneticPr fontId="5"/>
  </si>
  <si>
    <t>2004ApJ, 613, L.9</t>
    <phoneticPr fontId="5"/>
  </si>
  <si>
    <t>2004ApJ, 607, 499</t>
    <phoneticPr fontId="5"/>
  </si>
  <si>
    <r>
      <t>FOCAS</t>
    </r>
    <r>
      <rPr>
        <sz val="11"/>
        <rFont val="ＭＳ Ｐゴシック"/>
        <family val="3"/>
        <charset val="128"/>
      </rPr>
      <t>観測所時間</t>
    </r>
    <rPh sb="5" eb="7">
      <t>カンソク</t>
    </rPh>
    <rPh sb="7" eb="8">
      <t>ジョ</t>
    </rPh>
    <rPh sb="8" eb="10">
      <t>ジカン</t>
    </rPh>
    <phoneticPr fontId="5"/>
  </si>
  <si>
    <t>2004AJ, 127, 1313</t>
    <phoneticPr fontId="5"/>
  </si>
  <si>
    <t>Subaru Spectroscopy of the Giant Lyα Nebula Associated with the High-z Powerful Radio Galaxy 1243+036</t>
    <phoneticPr fontId="5"/>
  </si>
  <si>
    <t>D</t>
    <phoneticPr fontId="5"/>
  </si>
  <si>
    <t>出版後経過月数</t>
    <rPh sb="0" eb="2">
      <t>シュッパン</t>
    </rPh>
    <rPh sb="2" eb="3">
      <t>ゴ</t>
    </rPh>
    <rPh sb="3" eb="5">
      <t>ケイカ</t>
    </rPh>
    <rPh sb="5" eb="7">
      <t>ツキスウ</t>
    </rPh>
    <phoneticPr fontId="5"/>
  </si>
  <si>
    <t>today</t>
    <phoneticPr fontId="5"/>
  </si>
  <si>
    <t>918-928</t>
    <phoneticPr fontId="5"/>
  </si>
  <si>
    <r>
      <t>Aoki W., Ando H., Honda S., Iye M., Izumiura H., Kajino T.</t>
    </r>
    <r>
      <rPr>
        <sz val="11"/>
        <rFont val="ＭＳ Ｐゴシック"/>
        <family val="3"/>
        <charset val="128"/>
      </rPr>
      <t xml:space="preserve">, Kambe E., </t>
    </r>
    <r>
      <rPr>
        <b/>
        <sz val="11"/>
        <rFont val="ＭＳ Ｐゴシック"/>
        <family val="3"/>
        <charset val="128"/>
      </rPr>
      <t>Kawanomoto S., Noguchi K., Okita K.</t>
    </r>
    <r>
      <rPr>
        <sz val="11"/>
        <rFont val="ＭＳ Ｐゴシック"/>
        <family val="3"/>
        <charset val="128"/>
      </rPr>
      <t xml:space="preserve">, Sadakane K., Sato Bun'ei, Shelton Ian, Takada-Hidai M., Takeda Y., </t>
    </r>
    <r>
      <rPr>
        <b/>
        <sz val="11"/>
        <rFont val="ＭＳ Ｐゴシック"/>
        <family val="3"/>
        <charset val="128"/>
      </rPr>
      <t>Watanabe E., Yoshida M.</t>
    </r>
    <phoneticPr fontId="5"/>
  </si>
  <si>
    <r>
      <t xml:space="preserve">Murakawa K., Nakashima J., Ohnaka K., </t>
    </r>
    <r>
      <rPr>
        <b/>
        <sz val="11"/>
        <rFont val="ＭＳ Ｐゴシック"/>
        <family val="3"/>
        <charset val="128"/>
      </rPr>
      <t>Deguchi S.</t>
    </r>
    <phoneticPr fontId="5"/>
  </si>
  <si>
    <r>
      <t xml:space="preserve">Ohta K., </t>
    </r>
    <r>
      <rPr>
        <b/>
        <sz val="11"/>
        <color indexed="8"/>
        <rFont val="ＭＳ Ｐゴシック"/>
        <family val="3"/>
        <charset val="128"/>
      </rPr>
      <t>Aoki K.,</t>
    </r>
    <r>
      <rPr>
        <sz val="11"/>
        <color indexed="8"/>
        <rFont val="ＭＳ Ｐゴシック"/>
        <family val="3"/>
        <charset val="128"/>
      </rPr>
      <t xml:space="preserve"> Kawaguchi T., Kiuchi G.</t>
    </r>
    <phoneticPr fontId="5"/>
  </si>
  <si>
    <r>
      <t xml:space="preserve">Ootsubo T., </t>
    </r>
    <r>
      <rPr>
        <b/>
        <sz val="11"/>
        <color indexed="8"/>
        <rFont val="ＭＳ Ｐゴシック"/>
        <family val="3"/>
        <charset val="128"/>
      </rPr>
      <t>Watanabe J.</t>
    </r>
    <r>
      <rPr>
        <sz val="11"/>
        <color indexed="8"/>
        <rFont val="ＭＳ Ｐゴシック"/>
        <family val="3"/>
        <charset val="128"/>
      </rPr>
      <t>, Kawakita H., Honda M., Furusho R.</t>
    </r>
    <phoneticPr fontId="5"/>
  </si>
  <si>
    <r>
      <t>S-COSMOS: The Spitzer Legacy Survey of the Hubble Space Telescope ACS 2 deg</t>
    </r>
    <r>
      <rPr>
        <vertAlign val="superscript"/>
        <sz val="11"/>
        <color indexed="8"/>
        <rFont val="ＭＳ Ｐゴシック"/>
        <family val="3"/>
        <charset val="128"/>
      </rPr>
      <t>2</t>
    </r>
    <r>
      <rPr>
        <sz val="11"/>
        <color indexed="8"/>
        <rFont val="ＭＳ Ｐゴシック"/>
        <family val="3"/>
        <charset val="128"/>
      </rPr>
      <t xml:space="preserve"> COSMOS Field I: Survey Strategy and First Analysis</t>
    </r>
  </si>
  <si>
    <t>434-455</t>
    <phoneticPr fontId="5"/>
  </si>
  <si>
    <t>Takeda, Y.</t>
    <phoneticPr fontId="5"/>
  </si>
  <si>
    <t>HDS　GT</t>
    <phoneticPr fontId="5"/>
  </si>
  <si>
    <t>海外機関数</t>
    <rPh sb="0" eb="2">
      <t>カイガイ</t>
    </rPh>
    <rPh sb="2" eb="4">
      <t>キカン</t>
    </rPh>
    <rPh sb="4" eb="5">
      <t>スウ</t>
    </rPh>
    <phoneticPr fontId="5"/>
  </si>
  <si>
    <t>2006ApJ...643.1337K</t>
  </si>
  <si>
    <t>HDS,IRCS</t>
    <phoneticPr fontId="5"/>
  </si>
  <si>
    <t>Ortho-to-Para Ratios of Water and Ammonia in Comet C/2001 Q4 (NEAT): Comparison of Nuclear Spin Temperatures of Water, Ammonia, and Methane</t>
    <phoneticPr fontId="5"/>
  </si>
  <si>
    <t>出版月</t>
    <rPh sb="0" eb="2">
      <t>シュッパン</t>
    </rPh>
    <rPh sb="2" eb="3">
      <t>ツキ</t>
    </rPh>
    <phoneticPr fontId="5"/>
  </si>
  <si>
    <t>2007ApJ...660..747A</t>
  </si>
  <si>
    <t>01/2007</t>
    <phoneticPr fontId="5"/>
  </si>
  <si>
    <r>
      <t xml:space="preserve">Nagao T., Taniguchi Y., </t>
    </r>
    <r>
      <rPr>
        <b/>
        <sz val="11"/>
        <rFont val="ＭＳ Ｐゴシック"/>
        <family val="3"/>
        <charset val="128"/>
      </rPr>
      <t>Kashikawa N.</t>
    </r>
    <r>
      <rPr>
        <sz val="11"/>
        <rFont val="ＭＳ Ｐゴシック"/>
        <family val="3"/>
        <charset val="128"/>
      </rPr>
      <t xml:space="preserve">, Kodaira K. </t>
    </r>
    <r>
      <rPr>
        <b/>
        <sz val="11"/>
        <rFont val="ＭＳ Ｐゴシック"/>
        <family val="3"/>
        <charset val="128"/>
      </rPr>
      <t>Kaifu N., Ando H., Karoji H.</t>
    </r>
    <r>
      <rPr>
        <sz val="11"/>
        <rFont val="ＭＳ Ｐゴシック"/>
        <family val="3"/>
        <charset val="128"/>
      </rPr>
      <t xml:space="preserve">, Ajiki M., </t>
    </r>
    <r>
      <rPr>
        <b/>
        <sz val="11"/>
        <rFont val="ＭＳ Ｐゴシック"/>
        <family val="3"/>
        <charset val="128"/>
      </rPr>
      <t>Akiyama M., Aoki K.</t>
    </r>
    <r>
      <rPr>
        <sz val="11"/>
        <rFont val="ＭＳ Ｐゴシック"/>
        <family val="3"/>
        <charset val="128"/>
      </rPr>
      <t xml:space="preserve">, </t>
    </r>
    <r>
      <rPr>
        <sz val="11"/>
        <rFont val="ＭＳ Ｐゴシック"/>
        <family val="3"/>
        <charset val="128"/>
      </rPr>
      <t>Doi M., Fujita S.</t>
    </r>
    <r>
      <rPr>
        <sz val="11"/>
        <rFont val="ＭＳ Ｐゴシック"/>
        <family val="3"/>
        <charset val="128"/>
      </rPr>
      <t xml:space="preserve">, </t>
    </r>
    <r>
      <rPr>
        <b/>
        <sz val="11"/>
        <rFont val="ＭＳ Ｐゴシック"/>
        <family val="3"/>
        <charset val="128"/>
      </rPr>
      <t>Furusawa H.</t>
    </r>
    <r>
      <rPr>
        <sz val="11"/>
        <rFont val="ＭＳ Ｐゴシック"/>
        <family val="3"/>
        <charset val="128"/>
      </rPr>
      <t xml:space="preserve">, </t>
    </r>
    <r>
      <rPr>
        <sz val="11"/>
        <rFont val="ＭＳ Ｐゴシック"/>
        <family val="3"/>
        <charset val="128"/>
      </rPr>
      <t>Hayashino T., Iwamuro F.</t>
    </r>
    <r>
      <rPr>
        <sz val="11"/>
        <rFont val="ＭＳ Ｐゴシック"/>
        <family val="3"/>
        <charset val="128"/>
      </rPr>
      <t xml:space="preserve">, </t>
    </r>
    <r>
      <rPr>
        <b/>
        <sz val="11"/>
        <rFont val="ＭＳ Ｐゴシック"/>
        <family val="3"/>
        <charset val="128"/>
      </rPr>
      <t>Iye M., Kobayashi N., Kodama T., Komiyama Y.</t>
    </r>
    <r>
      <rPr>
        <sz val="11"/>
        <rFont val="ＭＳ Ｐゴシック"/>
        <family val="3"/>
        <charset val="128"/>
      </rPr>
      <t xml:space="preserve">, Matsuda Y., </t>
    </r>
    <r>
      <rPr>
        <b/>
        <sz val="11"/>
        <rFont val="ＭＳ Ｐゴシック"/>
        <family val="3"/>
        <charset val="128"/>
      </rPr>
      <t>Miyazaki S., Mizumoto Y</t>
    </r>
    <r>
      <rPr>
        <sz val="11"/>
        <rFont val="ＭＳ Ｐゴシック"/>
        <family val="3"/>
        <charset val="128"/>
      </rPr>
      <t xml:space="preserve">., </t>
    </r>
    <r>
      <rPr>
        <sz val="11"/>
        <rFont val="ＭＳ Ｐゴシック"/>
        <family val="3"/>
        <charset val="128"/>
      </rPr>
      <t>Morokuma T., Motohara K., Murayama T., Nariai K., Ohta K., Okamura S.</t>
    </r>
    <r>
      <rPr>
        <sz val="11"/>
        <rFont val="ＭＳ Ｐゴシック"/>
        <family val="3"/>
        <charset val="128"/>
      </rPr>
      <t xml:space="preserve">, </t>
    </r>
    <r>
      <rPr>
        <b/>
        <sz val="11"/>
        <rFont val="ＭＳ Ｐゴシック"/>
        <family val="3"/>
        <charset val="128"/>
      </rPr>
      <t>Ouchi M., Sasaki T., Sato Y., Sekiguchi K.,</t>
    </r>
    <r>
      <rPr>
        <sz val="11"/>
        <rFont val="ＭＳ Ｐゴシック"/>
        <family val="3"/>
        <charset val="128"/>
      </rPr>
      <t xml:space="preserve"> </t>
    </r>
    <r>
      <rPr>
        <sz val="11"/>
        <rFont val="ＭＳ Ｐゴシック"/>
        <family val="3"/>
        <charset val="128"/>
      </rPr>
      <t>Shimasaku K., Shioya Y., Tamura H.</t>
    </r>
    <r>
      <rPr>
        <sz val="11"/>
        <rFont val="ＭＳ Ｐゴシック"/>
        <family val="3"/>
        <charset val="128"/>
      </rPr>
      <t xml:space="preserve">, </t>
    </r>
    <r>
      <rPr>
        <b/>
        <sz val="11"/>
        <rFont val="ＭＳ Ｐゴシック"/>
        <family val="3"/>
        <charset val="128"/>
      </rPr>
      <t>Tanaka I.,</t>
    </r>
    <r>
      <rPr>
        <sz val="11"/>
        <rFont val="ＭＳ Ｐゴシック"/>
        <family val="3"/>
        <charset val="128"/>
      </rPr>
      <t xml:space="preserve"> Umemura M., </t>
    </r>
    <r>
      <rPr>
        <b/>
        <sz val="11"/>
        <rFont val="ＭＳ Ｐゴシック"/>
        <family val="3"/>
        <charset val="128"/>
      </rPr>
      <t>Yamada T</t>
    </r>
    <r>
      <rPr>
        <sz val="11"/>
        <rFont val="ＭＳ Ｐゴシック"/>
        <family val="3"/>
        <charset val="128"/>
      </rPr>
      <t xml:space="preserve">., Yasuda N., </t>
    </r>
    <r>
      <rPr>
        <b/>
        <sz val="11"/>
        <rFont val="ＭＳ Ｐゴシック"/>
        <family val="3"/>
        <charset val="128"/>
      </rPr>
      <t xml:space="preserve">Yoshida M. </t>
    </r>
    <phoneticPr fontId="5"/>
  </si>
  <si>
    <r>
      <t xml:space="preserve">Okamoto Y., Kataza H., Honda M., </t>
    </r>
    <r>
      <rPr>
        <b/>
        <sz val="11"/>
        <rFont val="ＭＳ Ｐゴシック"/>
        <family val="3"/>
        <charset val="128"/>
      </rPr>
      <t>Yamashita T</t>
    </r>
    <r>
      <rPr>
        <sz val="11"/>
        <rFont val="ＭＳ Ｐゴシック"/>
        <family val="3"/>
        <charset val="128"/>
      </rPr>
      <t>., Onaka T.,</t>
    </r>
    <r>
      <rPr>
        <b/>
        <sz val="11"/>
        <rFont val="ＭＳ Ｐゴシック"/>
        <family val="3"/>
        <charset val="128"/>
      </rPr>
      <t>Watanabe J</t>
    </r>
    <r>
      <rPr>
        <sz val="11"/>
        <rFont val="ＭＳ Ｐゴシック"/>
        <family val="3"/>
        <charset val="128"/>
      </rPr>
      <t xml:space="preserve">., </t>
    </r>
    <r>
      <rPr>
        <sz val="11"/>
        <rFont val="ＭＳ Ｐゴシック"/>
        <family val="3"/>
        <charset val="128"/>
      </rPr>
      <t>Miyata T., Sako S.</t>
    </r>
    <r>
      <rPr>
        <sz val="11"/>
        <rFont val="ＭＳ Ｐゴシック"/>
        <family val="3"/>
        <charset val="128"/>
      </rPr>
      <t xml:space="preserve">, </t>
    </r>
    <r>
      <rPr>
        <b/>
        <sz val="11"/>
        <rFont val="ＭＳ Ｐゴシック"/>
        <family val="3"/>
        <charset val="128"/>
      </rPr>
      <t>Fujiyoshi T</t>
    </r>
    <r>
      <rPr>
        <sz val="11"/>
        <rFont val="ＭＳ Ｐゴシック"/>
        <family val="3"/>
        <charset val="128"/>
      </rPr>
      <t>., Sakon I.</t>
    </r>
    <phoneticPr fontId="5"/>
  </si>
  <si>
    <t>Pannella M., Carilli C. L., Daddi E., McCracken H. J., Owen F. N., Renzini A., Strazzullo V., Civano F., Koekemoer A. M., Schinnerer E., Scoville N., Smolčić V., Taniguchi Y., Aussel H., Kneib J. P., Ilbert O., Mellier Y., Salvato M., Thompson D., Willott C. J.</t>
  </si>
  <si>
    <t>2009ApJ...698L.116P</t>
  </si>
  <si>
    <t>L116-L120</t>
    <phoneticPr fontId="5"/>
  </si>
  <si>
    <r>
      <t>Tanaka Masaomi, Kawabata K., Maeda K.,</t>
    </r>
    <r>
      <rPr>
        <b/>
        <sz val="11"/>
        <color indexed="8"/>
        <rFont val="ＭＳ Ｐゴシック"/>
        <family val="3"/>
        <charset val="128"/>
      </rPr>
      <t xml:space="preserve"> Iye M., Hattori T</t>
    </r>
    <r>
      <rPr>
        <sz val="11"/>
        <color indexed="8"/>
        <rFont val="ＭＳ Ｐゴシック"/>
        <family val="3"/>
        <charset val="128"/>
      </rPr>
      <t>., Pian E., Nomoto K., Mazzali P., Tominaga N.</t>
    </r>
    <phoneticPr fontId="5"/>
  </si>
  <si>
    <t>2009ApJ...699.1119T</t>
  </si>
  <si>
    <t>1119-1124</t>
    <phoneticPr fontId="5"/>
  </si>
  <si>
    <t>Spectropolarimetry of the Unique Type Ib Supernova 2005bf: Larger Asymmetry Revealed by Later-Phase Data</t>
  </si>
  <si>
    <t>Yuan, T.-T.</t>
    <phoneticPr fontId="5"/>
  </si>
  <si>
    <t>Yuan T.-T., Kewley L.J.</t>
    <phoneticPr fontId="5"/>
  </si>
  <si>
    <t>2009ApJ...699L.161Y</t>
  </si>
  <si>
    <t>First Direct Metallicity Measurement Of a Lensed Star-Forming Galaxy at z = 1.7</t>
  </si>
  <si>
    <t>Nagao, T.</t>
    <phoneticPr fontId="5"/>
  </si>
  <si>
    <t>その他機関</t>
    <rPh sb="2" eb="3">
      <t>タ</t>
    </rPh>
    <rPh sb="3" eb="5">
      <t>キカン</t>
    </rPh>
    <phoneticPr fontId="5"/>
  </si>
  <si>
    <t>S07B応募</t>
    <rPh sb="4" eb="6">
      <t>オウボ</t>
    </rPh>
    <phoneticPr fontId="5"/>
  </si>
  <si>
    <t>Kajisawa, M.</t>
    <phoneticPr fontId="5"/>
  </si>
  <si>
    <t>The XMM-Newton Wide-Field Survey in the COSMOS Field: Statistical Properties of Clusters of Galaxies</t>
  </si>
  <si>
    <t>2007ApJS..172..182F</t>
  </si>
  <si>
    <t>Leauthaud, Alexie</t>
    <phoneticPr fontId="5"/>
  </si>
  <si>
    <r>
      <t xml:space="preserve">Willott, C.J., Simpson C., Almaini O., </t>
    </r>
    <r>
      <rPr>
        <sz val="11"/>
        <rFont val="ＭＳ Ｐゴシック"/>
        <family val="3"/>
        <charset val="128"/>
      </rPr>
      <t xml:space="preserve">Johnson Olivia, Lawrence Andrew, Dunlop J., Roche Nathan, Mann Robert, Manners James, Gonzalez-Solares E., Perez-Fournon I., Ivison Rob, Serjeant S., Oliver Seb, McMahon R., Rowan-Robinson, M. </t>
    </r>
    <phoneticPr fontId="5"/>
  </si>
  <si>
    <t>No high-mass protostars in the silhouette young stellar object M17-SO1</t>
  </si>
  <si>
    <t>2005Natur.434..995S</t>
  </si>
  <si>
    <t>森井幹雄</t>
  </si>
  <si>
    <r>
      <t>Takami H., Takato N., Hayano Y., Iye M., Oya S., Kamata Y., Kanzawa T.</t>
    </r>
    <r>
      <rPr>
        <sz val="11"/>
        <rFont val="ＭＳ Ｐゴシック"/>
        <family val="3"/>
        <charset val="128"/>
      </rPr>
      <t xml:space="preserve">, Minowa Y., </t>
    </r>
    <r>
      <rPr>
        <b/>
        <sz val="11"/>
        <rFont val="ＭＳ Ｐゴシック"/>
        <family val="3"/>
        <charset val="128"/>
      </rPr>
      <t>Otsubo Masashi.</t>
    </r>
    <r>
      <rPr>
        <sz val="11"/>
        <rFont val="ＭＳ Ｐゴシック"/>
        <family val="3"/>
        <charset val="128"/>
      </rPr>
      <t xml:space="preserve">, </t>
    </r>
    <r>
      <rPr>
        <sz val="11"/>
        <rFont val="ＭＳ Ｐゴシック"/>
        <family val="3"/>
        <charset val="128"/>
      </rPr>
      <t>Nakashima Koji, Gaessler Wolfgang, Saint-Jacques David</t>
    </r>
    <phoneticPr fontId="5"/>
  </si>
  <si>
    <r>
      <t>Takami M., Chrysostomou A., Ray T.P.,</t>
    </r>
    <r>
      <rPr>
        <sz val="11"/>
        <rFont val="ＭＳ Ｐゴシック"/>
        <family val="3"/>
        <charset val="128"/>
      </rPr>
      <t xml:space="preserve"> Davis C., Dent W.R., Bailey J.</t>
    </r>
    <r>
      <rPr>
        <sz val="11"/>
        <rFont val="ＭＳ Ｐゴシック"/>
        <family val="3"/>
        <charset val="128"/>
      </rPr>
      <t xml:space="preserve">, </t>
    </r>
    <r>
      <rPr>
        <b/>
        <sz val="11"/>
        <rFont val="ＭＳ Ｐゴシック"/>
        <family val="3"/>
        <charset val="128"/>
      </rPr>
      <t>Tamura M., Terada H.</t>
    </r>
    <phoneticPr fontId="5"/>
  </si>
  <si>
    <r>
      <t>Tokunaga A.T., Reipurth B., G</t>
    </r>
    <r>
      <rPr>
        <sz val="11"/>
        <rFont val="ＭＳ Ｐゴシック"/>
        <family val="3"/>
        <charset val="128"/>
      </rPr>
      <t>a</t>
    </r>
    <r>
      <rPr>
        <sz val="11"/>
        <rFont val="ＭＳ Ｐゴシック"/>
        <family val="3"/>
        <charset val="128"/>
      </rPr>
      <t xml:space="preserve">ssler W., </t>
    </r>
    <r>
      <rPr>
        <b/>
        <sz val="11"/>
        <rFont val="ＭＳ Ｐゴシック"/>
        <family val="3"/>
        <charset val="128"/>
      </rPr>
      <t>Hayano Y.</t>
    </r>
    <r>
      <rPr>
        <sz val="11"/>
        <rFont val="ＭＳ Ｐゴシック"/>
        <family val="3"/>
        <charset val="128"/>
      </rPr>
      <t>,</t>
    </r>
    <r>
      <rPr>
        <b/>
        <sz val="11"/>
        <rFont val="ＭＳ Ｐゴシック"/>
        <family val="3"/>
        <charset val="128"/>
      </rPr>
      <t xml:space="preserve"> Hayashi M., Iye M., Kanzawa T., </t>
    </r>
    <r>
      <rPr>
        <sz val="11"/>
        <rFont val="ＭＳ Ｐゴシック"/>
        <family val="3"/>
        <charset val="128"/>
      </rPr>
      <t>Kobayashi N.</t>
    </r>
    <r>
      <rPr>
        <b/>
        <sz val="11"/>
        <rFont val="ＭＳ Ｐゴシック"/>
        <family val="3"/>
        <charset val="128"/>
      </rPr>
      <t>, Kamata Y</t>
    </r>
    <r>
      <rPr>
        <sz val="11"/>
        <rFont val="ＭＳ Ｐゴシック"/>
        <family val="3"/>
        <charset val="128"/>
      </rPr>
      <t xml:space="preserve">., </t>
    </r>
    <r>
      <rPr>
        <sz val="11"/>
        <rFont val="ＭＳ Ｐゴシック"/>
        <family val="3"/>
        <charset val="128"/>
      </rPr>
      <t xml:space="preserve">Minowa Y., Nedachi Ko, </t>
    </r>
    <r>
      <rPr>
        <sz val="11"/>
        <rFont val="ＭＳ Ｐゴシック"/>
        <family val="3"/>
        <charset val="128"/>
      </rPr>
      <t xml:space="preserve"> </t>
    </r>
    <r>
      <rPr>
        <b/>
        <sz val="11"/>
        <rFont val="ＭＳ Ｐゴシック"/>
        <family val="3"/>
        <charset val="128"/>
      </rPr>
      <t>Oya S., Pyo T-S.</t>
    </r>
    <r>
      <rPr>
        <sz val="11"/>
        <rFont val="ＭＳ Ｐゴシック"/>
        <family val="3"/>
        <charset val="128"/>
      </rPr>
      <t xml:space="preserve">, Saint-Jacques D., </t>
    </r>
    <r>
      <rPr>
        <b/>
        <sz val="11"/>
        <rFont val="ＭＳ Ｐゴシック"/>
        <family val="3"/>
        <charset val="128"/>
      </rPr>
      <t>Terada H., Takami H., Takato N.</t>
    </r>
    <phoneticPr fontId="5"/>
  </si>
  <si>
    <t>2009ApJ...699.1038O</t>
  </si>
  <si>
    <t>1038-1052</t>
    <phoneticPr fontId="5"/>
  </si>
  <si>
    <t>IRCS/Subaru observations of water in the inner coma of Comet 73P-B/Schwassmann–Wachmann 3: Spatially resolved rotational temperatures and ortho–para ratios</t>
  </si>
  <si>
    <r>
      <t>Ohyama Y.</t>
    </r>
    <r>
      <rPr>
        <sz val="11"/>
        <rFont val="ＭＳ Ｐゴシック"/>
        <family val="3"/>
        <charset val="128"/>
      </rPr>
      <t xml:space="preserve">, Taniguchi Y., </t>
    </r>
    <r>
      <rPr>
        <b/>
        <sz val="11"/>
        <rFont val="ＭＳ Ｐゴシック"/>
        <family val="3"/>
        <charset val="128"/>
      </rPr>
      <t>Iye M., Yoshida M., Sekiguchi K., Takata T., Saito Y., Kawabata K., Kashikawa N., Aoki K., Sasaki T., Kosugi G., Okita K., Shimizu Y., Inata M.</t>
    </r>
    <r>
      <rPr>
        <sz val="11"/>
        <rFont val="ＭＳ Ｐゴシック"/>
        <family val="3"/>
        <charset val="128"/>
      </rPr>
      <t>, Ebizuka N., Ozawa T., Yadoumaru Y., Taguchi H., Asai Ryo</t>
    </r>
    <phoneticPr fontId="5"/>
  </si>
  <si>
    <r>
      <t>Pyo T-S., Hayashi M., Kobayashi N., Terada H., Goto M., Yamashita T.</t>
    </r>
    <r>
      <rPr>
        <sz val="11"/>
        <rFont val="ＭＳ Ｐゴシック"/>
        <family val="3"/>
        <charset val="128"/>
      </rPr>
      <t>, Tokunaga A., Itoh Y.</t>
    </r>
    <phoneticPr fontId="5"/>
  </si>
  <si>
    <r>
      <t xml:space="preserve">Nagao T., Sasaki Shunji, Maiolino R., Grady C., </t>
    </r>
    <r>
      <rPr>
        <b/>
        <sz val="11"/>
        <color indexed="8"/>
        <rFont val="ＭＳ Ｐゴシック"/>
        <family val="3"/>
        <charset val="128"/>
      </rPr>
      <t>Kashikawa N.</t>
    </r>
    <r>
      <rPr>
        <sz val="11"/>
        <color indexed="8"/>
        <rFont val="ＭＳ Ｐゴシック"/>
        <family val="3"/>
        <charset val="128"/>
      </rPr>
      <t>, Ly Chun, Malkan M., Motohara  K., Murayama T., Schaerer D., Shioya Y., Taniguchi Y.</t>
    </r>
    <phoneticPr fontId="5"/>
  </si>
  <si>
    <t>S-Cam</t>
    <phoneticPr fontId="5"/>
  </si>
  <si>
    <t>Yoshida, Makiko</t>
    <phoneticPr fontId="5"/>
  </si>
  <si>
    <t>The Subaru/XMM-Newton Deep Survey (SXDS). VII. Clustering Segregation with Ultraviolet and Optical Luminosities of Lyman Break Galaxies at z ~ 3</t>
  </si>
  <si>
    <t>Hioki, Tomonori</t>
    <phoneticPr fontId="5"/>
  </si>
  <si>
    <t>CIAO+AO, IRCS</t>
    <phoneticPr fontId="5"/>
  </si>
  <si>
    <t>2009PASJ...61.1271H</t>
  </si>
  <si>
    <t>1271-1279</t>
    <phoneticPr fontId="5"/>
  </si>
  <si>
    <t>High-Resolution Near-Infrared Images of the T Tauri Binary System XZ Tauri</t>
  </si>
  <si>
    <t>100107追加</t>
    <rPh sb="6" eb="8">
      <t>ツイカ</t>
    </rPh>
    <phoneticPr fontId="5"/>
  </si>
  <si>
    <r>
      <t xml:space="preserve">Sadakane K., Ohkubo M., Takeda Y., Sato Bun'ei, Kambe Eiji, </t>
    </r>
    <r>
      <rPr>
        <b/>
        <sz val="11"/>
        <rFont val="ＭＳ Ｐゴシック"/>
        <family val="3"/>
        <charset val="128"/>
      </rPr>
      <t>Aoki W.</t>
    </r>
    <phoneticPr fontId="5"/>
  </si>
  <si>
    <t>2008AJ....136...83F</t>
    <phoneticPr fontId="5"/>
  </si>
  <si>
    <t>969-976</t>
    <phoneticPr fontId="5"/>
  </si>
  <si>
    <t>ハーバードスミソニアン研究所</t>
    <rPh sb="11" eb="14">
      <t>ケンキュウジョ</t>
    </rPh>
    <phoneticPr fontId="4"/>
  </si>
  <si>
    <t>コロラド大</t>
    <rPh sb="4" eb="5">
      <t>ダイ</t>
    </rPh>
    <phoneticPr fontId="5"/>
  </si>
  <si>
    <t>大学</t>
    <rPh sb="0" eb="2">
      <t>ダイガク</t>
    </rPh>
    <phoneticPr fontId="5"/>
  </si>
  <si>
    <t>立教大</t>
    <rPh sb="0" eb="3">
      <t>リッキョウダイ</t>
    </rPh>
    <phoneticPr fontId="5"/>
  </si>
  <si>
    <t>トリエステ天文台</t>
    <rPh sb="5" eb="8">
      <t>テンモンダイ</t>
    </rPh>
    <phoneticPr fontId="5"/>
  </si>
  <si>
    <t>バーゼル大</t>
    <rPh sb="4" eb="5">
      <t>ダイ</t>
    </rPh>
    <phoneticPr fontId="5"/>
  </si>
  <si>
    <t>ストックホルム天文台</t>
    <rPh sb="7" eb="10">
      <t>テンモンダイ</t>
    </rPh>
    <phoneticPr fontId="5"/>
  </si>
  <si>
    <t>トロント大</t>
    <rPh sb="4" eb="5">
      <t>ダイ</t>
    </rPh>
    <phoneticPr fontId="5"/>
  </si>
  <si>
    <t>応募・実施件数・アサイン夜数、装置別実施件数、カテゴリ別応募件数、カテゴリ別実施件数</t>
    <rPh sb="0" eb="2">
      <t>オウボ</t>
    </rPh>
    <rPh sb="3" eb="5">
      <t>ジッシ</t>
    </rPh>
    <rPh sb="5" eb="7">
      <t>ケンスウ</t>
    </rPh>
    <rPh sb="12" eb="13">
      <t>ヨル</t>
    </rPh>
    <rPh sb="13" eb="14">
      <t>カズ</t>
    </rPh>
    <rPh sb="15" eb="17">
      <t>ソウチ</t>
    </rPh>
    <rPh sb="17" eb="18">
      <t>ベツ</t>
    </rPh>
    <rPh sb="18" eb="20">
      <t>ジッシ</t>
    </rPh>
    <rPh sb="20" eb="22">
      <t>ケンスウ</t>
    </rPh>
    <rPh sb="27" eb="28">
      <t>ベツ</t>
    </rPh>
    <rPh sb="28" eb="30">
      <t>オウボ</t>
    </rPh>
    <rPh sb="30" eb="32">
      <t>ケンスウ</t>
    </rPh>
    <rPh sb="37" eb="38">
      <t>ベツ</t>
    </rPh>
    <rPh sb="38" eb="40">
      <t>ジッシ</t>
    </rPh>
    <rPh sb="40" eb="42">
      <t>ケンスウ</t>
    </rPh>
    <phoneticPr fontId="5"/>
  </si>
  <si>
    <t>Sako, S.</t>
  </si>
  <si>
    <t>小野寺仁人</t>
    <rPh sb="0" eb="3">
      <t>オノデラ</t>
    </rPh>
    <rPh sb="3" eb="4">
      <t>ジン</t>
    </rPh>
    <rPh sb="4" eb="5">
      <t>ヒト</t>
    </rPh>
    <phoneticPr fontId="5"/>
  </si>
  <si>
    <t>ペンシルバニア州立大</t>
    <rPh sb="7" eb="9">
      <t>シュウリツ</t>
    </rPh>
    <rPh sb="9" eb="10">
      <t>ダイ</t>
    </rPh>
    <phoneticPr fontId="9"/>
  </si>
  <si>
    <t>ペンシルバニア大</t>
    <rPh sb="7" eb="8">
      <t>ダイ</t>
    </rPh>
    <phoneticPr fontId="9"/>
  </si>
  <si>
    <t>ミズーリ大</t>
    <rPh sb="4" eb="5">
      <t>ダイ</t>
    </rPh>
    <phoneticPr fontId="9"/>
  </si>
  <si>
    <t>メリーランド大</t>
    <rPh sb="6" eb="7">
      <t>ダイ</t>
    </rPh>
    <phoneticPr fontId="9"/>
  </si>
  <si>
    <t>リック天文台</t>
    <rPh sb="3" eb="6">
      <t>テンモンダイ</t>
    </rPh>
    <phoneticPr fontId="9"/>
  </si>
  <si>
    <t>テルアビブ大</t>
    <rPh sb="5" eb="6">
      <t>ダイ</t>
    </rPh>
    <phoneticPr fontId="9"/>
  </si>
  <si>
    <t>ヘブライ大</t>
    <rPh sb="4" eb="5">
      <t>ダイ</t>
    </rPh>
    <phoneticPr fontId="9"/>
  </si>
  <si>
    <t>LAEFF</t>
  </si>
  <si>
    <t>アルチェトリ天文台</t>
    <rPh sb="6" eb="9">
      <t>テンモンダイ</t>
    </rPh>
    <phoneticPr fontId="9"/>
  </si>
  <si>
    <t>パドヴァ天文台</t>
    <rPh sb="4" eb="7">
      <t>テンモンダイ</t>
    </rPh>
    <phoneticPr fontId="9"/>
  </si>
  <si>
    <t>グロニンゲン大</t>
    <rPh sb="6" eb="7">
      <t>ダイ</t>
    </rPh>
    <phoneticPr fontId="9"/>
  </si>
  <si>
    <t>ライデン大</t>
    <rPh sb="4" eb="5">
      <t>ダイ</t>
    </rPh>
    <phoneticPr fontId="9"/>
  </si>
  <si>
    <t>カナダ</t>
  </si>
  <si>
    <t>韓国</t>
    <rPh sb="0" eb="2">
      <t>カンコク</t>
    </rPh>
    <phoneticPr fontId="9"/>
  </si>
  <si>
    <t>キュンヒー大</t>
    <rPh sb="5" eb="6">
      <t>ダイ</t>
    </rPh>
    <phoneticPr fontId="9"/>
  </si>
  <si>
    <t>ソウル大</t>
    <rPh sb="3" eb="4">
      <t>ダイ</t>
    </rPh>
    <phoneticPr fontId="9"/>
  </si>
  <si>
    <t>ヨンセイ大</t>
    <rPh sb="4" eb="5">
      <t>ダイ</t>
    </rPh>
    <phoneticPr fontId="9"/>
  </si>
  <si>
    <t>Robin A. C., Rich R. M., Aussel H., Capak P., Tasca L. A. M., Jahnke K., Kakazu Y., Kneib J.-P., Koekemoer A., Leauthaud A. C., Lilly S., Mobasher B., Scoville N., Taniguchi Y., Thompson D. J.</t>
  </si>
  <si>
    <t>Lah, Philip</t>
    <phoneticPr fontId="5"/>
  </si>
  <si>
    <t>219-238</t>
    <phoneticPr fontId="5"/>
  </si>
  <si>
    <t>Lee, J.-J.</t>
    <phoneticPr fontId="5"/>
  </si>
  <si>
    <t>Lilly, S.J.</t>
    <phoneticPr fontId="5"/>
  </si>
  <si>
    <t>70-85</t>
    <phoneticPr fontId="5"/>
  </si>
  <si>
    <t>Ly, Chun</t>
    <phoneticPr fontId="5"/>
  </si>
  <si>
    <r>
      <t>0</t>
    </r>
    <r>
      <rPr>
        <sz val="11"/>
        <rFont val="ＭＳ Ｐゴシック"/>
        <family val="3"/>
        <charset val="128"/>
      </rPr>
      <t>6</t>
    </r>
    <r>
      <rPr>
        <sz val="11"/>
        <rFont val="ＭＳ Ｐゴシック"/>
        <family val="3"/>
        <charset val="128"/>
      </rPr>
      <t>/2006</t>
    </r>
    <phoneticPr fontId="5"/>
  </si>
  <si>
    <t>国際機関</t>
    <rPh sb="0" eb="2">
      <t>コクサイ</t>
    </rPh>
    <rPh sb="2" eb="4">
      <t>キカン</t>
    </rPh>
    <phoneticPr fontId="4"/>
  </si>
  <si>
    <r>
      <t>Morokuma T.</t>
    </r>
    <r>
      <rPr>
        <sz val="11"/>
        <rFont val="ＭＳ Ｐゴシック"/>
        <family val="3"/>
        <charset val="128"/>
      </rPr>
      <t xml:space="preserve">, Doi M., Yasuda N., </t>
    </r>
    <r>
      <rPr>
        <b/>
        <sz val="11"/>
        <rFont val="ＭＳ Ｐゴシック"/>
        <family val="3"/>
        <charset val="128"/>
      </rPr>
      <t>Akiyama M., Sekiguchi K., Furusawa H.,</t>
    </r>
    <r>
      <rPr>
        <sz val="11"/>
        <rFont val="ＭＳ Ｐゴシック"/>
        <family val="3"/>
        <charset val="128"/>
      </rPr>
      <t xml:space="preserve"> Ueda Y., Totani T., Oda T., </t>
    </r>
    <r>
      <rPr>
        <b/>
        <sz val="11"/>
        <rFont val="ＭＳ Ｐゴシック"/>
        <family val="3"/>
        <charset val="128"/>
      </rPr>
      <t>Nagao T., Kashikawa N.</t>
    </r>
    <r>
      <rPr>
        <sz val="11"/>
        <rFont val="ＭＳ Ｐゴシック"/>
        <family val="3"/>
        <charset val="128"/>
      </rPr>
      <t>, Murayama T., Ouchi M., Watson M., Richmond M., Lidman C., Perlmutter S., Spadafora A., Aldering G., Wang L., Hook I., Knop R.</t>
    </r>
    <phoneticPr fontId="5"/>
  </si>
  <si>
    <r>
      <t>Nakajima T</t>
    </r>
    <r>
      <rPr>
        <sz val="11"/>
        <rFont val="ＭＳ Ｐゴシック"/>
        <family val="3"/>
        <charset val="128"/>
      </rPr>
      <t xml:space="preserve">., Iwamuro F., Maihara T., Motohara K., Terada H., Goto M., Iwai J., Tanabe H., Taguchi T., Hata R., </t>
    </r>
    <r>
      <rPr>
        <b/>
        <sz val="11"/>
        <rFont val="ＭＳ Ｐゴシック"/>
        <family val="3"/>
        <charset val="128"/>
      </rPr>
      <t>Yanagisawa K., Iye M., Kashikawa N., Tamura M.</t>
    </r>
    <phoneticPr fontId="5"/>
  </si>
  <si>
    <r>
      <t xml:space="preserve">Nakajima T. </t>
    </r>
    <r>
      <rPr>
        <sz val="11"/>
        <rFont val="ＭＳ Ｐゴシック"/>
        <family val="3"/>
        <charset val="128"/>
      </rPr>
      <t xml:space="preserve">Tsuji T., Maihara T., Iwamuro F., Motohara K., Taguchi T., Hata R., </t>
    </r>
    <r>
      <rPr>
        <b/>
        <sz val="11"/>
        <rFont val="ＭＳ Ｐゴシック"/>
        <family val="3"/>
        <charset val="128"/>
      </rPr>
      <t>Tamura M., Yamashita T.</t>
    </r>
    <phoneticPr fontId="5"/>
  </si>
  <si>
    <r>
      <t>07</t>
    </r>
    <r>
      <rPr>
        <sz val="11"/>
        <rFont val="ＭＳ Ｐゴシック"/>
        <family val="3"/>
        <charset val="128"/>
      </rPr>
      <t>/</t>
    </r>
    <r>
      <rPr>
        <sz val="11"/>
        <rFont val="ＭＳ Ｐゴシック"/>
        <family val="3"/>
        <charset val="128"/>
      </rPr>
      <t>2002</t>
    </r>
    <phoneticPr fontId="5"/>
  </si>
  <si>
    <t>S10A～</t>
    <phoneticPr fontId="5"/>
  </si>
  <si>
    <t>2009.8～</t>
    <phoneticPr fontId="5"/>
  </si>
  <si>
    <t>○</t>
    <phoneticPr fontId="5"/>
  </si>
  <si>
    <t>○</t>
    <phoneticPr fontId="5"/>
  </si>
  <si>
    <t>●</t>
    <phoneticPr fontId="5"/>
  </si>
  <si>
    <t>Kashikawa Nobunari</t>
    <phoneticPr fontId="5"/>
  </si>
  <si>
    <t>柏川伸成</t>
    <rPh sb="0" eb="2">
      <t>カシカワ</t>
    </rPh>
    <rPh sb="2" eb="4">
      <t>ノブナリ</t>
    </rPh>
    <phoneticPr fontId="5"/>
  </si>
  <si>
    <t>NAOJ</t>
    <phoneticPr fontId="5"/>
  </si>
  <si>
    <t>准教授</t>
    <phoneticPr fontId="5"/>
  </si>
  <si>
    <t>Nagataki Shigehiro</t>
    <phoneticPr fontId="5"/>
  </si>
  <si>
    <t>長滝重博</t>
    <rPh sb="0" eb="2">
      <t>ナガタキ</t>
    </rPh>
    <rPh sb="2" eb="4">
      <t>シゲハル</t>
    </rPh>
    <phoneticPr fontId="5"/>
  </si>
  <si>
    <t>Itoh Yoichi</t>
    <phoneticPr fontId="5"/>
  </si>
  <si>
    <t>伊藤洋一</t>
    <rPh sb="0" eb="2">
      <t>イトウ</t>
    </rPh>
    <rPh sb="2" eb="4">
      <t>ヨウイチ</t>
    </rPh>
    <phoneticPr fontId="5"/>
  </si>
  <si>
    <t>S-Cam, FOCAS, MOIRCS</t>
    <phoneticPr fontId="5"/>
  </si>
  <si>
    <t>PASJ</t>
    <phoneticPr fontId="5"/>
  </si>
  <si>
    <t>1179-1184</t>
    <phoneticPr fontId="5"/>
  </si>
  <si>
    <t>A Massive Disk Galaxy at z&gt;3 along the Line of Sight of QSO 1508+5714</t>
    <phoneticPr fontId="5"/>
  </si>
  <si>
    <t>2009PASJ...61.1179W</t>
  </si>
  <si>
    <t>Zhang, Lan</t>
    <phoneticPr fontId="5"/>
  </si>
  <si>
    <r>
      <t xml:space="preserve">Sasaki Takanori, Sasaki Sho, </t>
    </r>
    <r>
      <rPr>
        <b/>
        <sz val="11"/>
        <rFont val="ＭＳ Ｐゴシック"/>
        <family val="3"/>
        <charset val="128"/>
      </rPr>
      <t>Watanabe J., Sekiguchi T., Yoshida F.</t>
    </r>
    <r>
      <rPr>
        <sz val="11"/>
        <rFont val="ＭＳ Ｐゴシック"/>
        <family val="3"/>
        <charset val="128"/>
      </rPr>
      <t xml:space="preserve">, Kawakita H., </t>
    </r>
    <r>
      <rPr>
        <b/>
        <sz val="11"/>
        <rFont val="ＭＳ Ｐゴシック"/>
        <family val="3"/>
        <charset val="128"/>
      </rPr>
      <t>Fuse T., Takato N.</t>
    </r>
    <r>
      <rPr>
        <sz val="11"/>
        <rFont val="ＭＳ Ｐゴシック"/>
        <family val="3"/>
        <charset val="128"/>
      </rPr>
      <t xml:space="preserve">, Dermawan B., </t>
    </r>
    <r>
      <rPr>
        <b/>
        <sz val="11"/>
        <rFont val="ＭＳ Ｐゴシック"/>
        <family val="3"/>
        <charset val="128"/>
      </rPr>
      <t>Ito Takashi</t>
    </r>
    <phoneticPr fontId="5"/>
  </si>
  <si>
    <t>L93-L96</t>
    <phoneticPr fontId="5"/>
  </si>
  <si>
    <t>04/2004</t>
    <phoneticPr fontId="5"/>
  </si>
  <si>
    <t>Stockton A., Canalizo G., Nelan E.P., Ridgway S.E.</t>
    <phoneticPr fontId="5"/>
  </si>
  <si>
    <r>
      <t>IRCS+AO</t>
    </r>
    <r>
      <rPr>
        <sz val="11"/>
        <rFont val="ＭＳ Ｐゴシック"/>
        <family val="3"/>
        <charset val="128"/>
      </rPr>
      <t>共同利用(UH)</t>
    </r>
    <rPh sb="7" eb="9">
      <t>キョウドウ</t>
    </rPh>
    <rPh sb="9" eb="11">
      <t>リヨウ</t>
    </rPh>
    <phoneticPr fontId="5"/>
  </si>
  <si>
    <t>626-633</t>
    <phoneticPr fontId="5"/>
  </si>
  <si>
    <t>Stockton A., Canalizo G., Maihara T.</t>
    <phoneticPr fontId="5"/>
  </si>
  <si>
    <t>37-44</t>
    <phoneticPr fontId="5"/>
  </si>
  <si>
    <t>225-234</t>
    <phoneticPr fontId="5"/>
  </si>
  <si>
    <r>
      <t>Takato N</t>
    </r>
    <r>
      <rPr>
        <sz val="11"/>
        <rFont val="ＭＳ Ｐゴシック"/>
        <family val="3"/>
        <charset val="128"/>
      </rPr>
      <t xml:space="preserve">., Bus S.J., </t>
    </r>
    <r>
      <rPr>
        <b/>
        <sz val="11"/>
        <rFont val="ＭＳ Ｐゴシック"/>
        <family val="3"/>
        <charset val="128"/>
      </rPr>
      <t>Terada H., Pyo T-S.</t>
    </r>
    <r>
      <rPr>
        <sz val="11"/>
        <rFont val="ＭＳ Ｐゴシック"/>
        <family val="3"/>
        <charset val="128"/>
      </rPr>
      <t>, Kobayashi N.</t>
    </r>
    <phoneticPr fontId="5"/>
  </si>
  <si>
    <t xml:space="preserve">Infrared Imaging of the z=2.43 Radio Galaxy B3 0731+438 with the Subaru Telescope --  Detection of H-alpha Ionization Cones of a Powerful Radio Galaxy, </t>
    <phoneticPr fontId="5"/>
  </si>
  <si>
    <t xml:space="preserve">Nakajima, T.  </t>
    <phoneticPr fontId="5"/>
  </si>
  <si>
    <t>Suprime-Cam Weak Lensing Survey over 33 square degrees</t>
  </si>
  <si>
    <t>S03B-239</t>
  </si>
  <si>
    <t>S-Cam</t>
  </si>
  <si>
    <t>S04A-042</t>
  </si>
  <si>
    <t>S04B-142</t>
  </si>
  <si>
    <t>091209訂正</t>
    <rPh sb="6" eb="8">
      <t>テイセイ</t>
    </rPh>
    <phoneticPr fontId="5"/>
  </si>
  <si>
    <t>カタニア天文台</t>
    <rPh sb="4" eb="7">
      <t>テンモンダイ</t>
    </rPh>
    <phoneticPr fontId="5"/>
  </si>
  <si>
    <r>
      <t xml:space="preserve">Mohanty S., Jayawardhana R., Natta A., </t>
    </r>
    <r>
      <rPr>
        <b/>
        <sz val="11"/>
        <rFont val="ＭＳ Ｐゴシック"/>
        <family val="3"/>
        <charset val="128"/>
      </rPr>
      <t>Fujiyoshi T., Tamura M</t>
    </r>
    <r>
      <rPr>
        <sz val="11"/>
        <rFont val="ＭＳ Ｐゴシック"/>
        <family val="3"/>
        <charset val="128"/>
      </rPr>
      <t>., Barrado y Navascues D.</t>
    </r>
    <phoneticPr fontId="5"/>
  </si>
  <si>
    <t>L33-L36</t>
    <phoneticPr fontId="5"/>
  </si>
  <si>
    <t>07/2004</t>
    <phoneticPr fontId="5"/>
  </si>
  <si>
    <t>コンセプシオン大</t>
    <rPh sb="7" eb="8">
      <t>ダイ</t>
    </rPh>
    <phoneticPr fontId="5"/>
  </si>
  <si>
    <t>チリ</t>
    <phoneticPr fontId="5"/>
  </si>
  <si>
    <t>リスボン大</t>
    <rPh sb="4" eb="5">
      <t>ダイ</t>
    </rPh>
    <phoneticPr fontId="5"/>
  </si>
  <si>
    <t>ポルトガル</t>
    <phoneticPr fontId="5"/>
  </si>
  <si>
    <t>CFHT</t>
    <phoneticPr fontId="5"/>
  </si>
  <si>
    <t>S09A</t>
    <phoneticPr fontId="5"/>
  </si>
  <si>
    <t>2009.02-2009.07</t>
    <phoneticPr fontId="5"/>
  </si>
  <si>
    <t>ストラスブ-ル天文台</t>
    <rPh sb="7" eb="10">
      <t>テンモンダイ</t>
    </rPh>
    <phoneticPr fontId="4"/>
  </si>
  <si>
    <t>ストラスブール天文台</t>
    <rPh sb="7" eb="10">
      <t>テンモンダイ</t>
    </rPh>
    <phoneticPr fontId="9"/>
  </si>
  <si>
    <t>ストラスブ－ル天文台</t>
    <rPh sb="7" eb="10">
      <t>テンモンダイ</t>
    </rPh>
    <phoneticPr fontId="4"/>
  </si>
  <si>
    <t>TAC6</t>
    <phoneticPr fontId="5"/>
  </si>
  <si>
    <t>TAC6</t>
    <phoneticPr fontId="5"/>
  </si>
  <si>
    <r>
      <t xml:space="preserve">Aoki W., </t>
    </r>
    <r>
      <rPr>
        <sz val="11"/>
        <rFont val="ＭＳ Ｐゴシック"/>
        <family val="3"/>
        <charset val="128"/>
      </rPr>
      <t>Beers T., Sibarani T.,</t>
    </r>
    <r>
      <rPr>
        <b/>
        <sz val="11"/>
        <rFont val="ＭＳ Ｐゴシック"/>
        <family val="3"/>
        <charset val="128"/>
      </rPr>
      <t xml:space="preserve"> </t>
    </r>
    <r>
      <rPr>
        <sz val="11"/>
        <rFont val="ＭＳ Ｐゴシック"/>
        <family val="3"/>
        <charset val="128"/>
      </rPr>
      <t>Marsteller B., Lee Y.-S., Honda S., Norris J., Ryan S., Carollo D.</t>
    </r>
    <phoneticPr fontId="5"/>
  </si>
  <si>
    <t>A vigorous starburst in the SCUBA galaxy N2 850.4</t>
    <phoneticPr fontId="5"/>
  </si>
  <si>
    <t>Takata, T.</t>
    <phoneticPr fontId="5"/>
  </si>
  <si>
    <t>OHS/CISCO</t>
    <phoneticPr fontId="5"/>
  </si>
  <si>
    <t>2003ApJ. 583, 551</t>
    <phoneticPr fontId="5"/>
  </si>
  <si>
    <t>Smail, I</t>
    <phoneticPr fontId="5"/>
  </si>
  <si>
    <t>OHS</t>
    <phoneticPr fontId="5"/>
  </si>
  <si>
    <r>
      <t>S06B-</t>
    </r>
    <r>
      <rPr>
        <sz val="11"/>
        <rFont val="ＭＳ Ｐゴシック"/>
        <family val="3"/>
        <charset val="128"/>
      </rPr>
      <t>085</t>
    </r>
    <phoneticPr fontId="5"/>
  </si>
  <si>
    <t>118(78)</t>
    <phoneticPr fontId="5"/>
  </si>
  <si>
    <t>40(25)</t>
    <phoneticPr fontId="5"/>
  </si>
  <si>
    <t>東谷千比呂</t>
    <rPh sb="0" eb="2">
      <t>トウコク</t>
    </rPh>
    <rPh sb="2" eb="3">
      <t>セン</t>
    </rPh>
    <rPh sb="3" eb="5">
      <t>ヒロ</t>
    </rPh>
    <phoneticPr fontId="5"/>
  </si>
  <si>
    <t>チューリッヒ大</t>
    <rPh sb="6" eb="7">
      <t>ダイ</t>
    </rPh>
    <phoneticPr fontId="9"/>
  </si>
  <si>
    <t>スウェーデン</t>
  </si>
  <si>
    <t>Wide-Field Near-Infrared Imaging of the L1551 Dark Cloud</t>
  </si>
  <si>
    <t>Pyo, T.-S.</t>
    <phoneticPr fontId="5"/>
  </si>
  <si>
    <t>Spatio-Kinematic Structure at the Base of the [Fe II] Jets from L1551 IRS 5</t>
  </si>
  <si>
    <t>Subaru and Keck Observations of the Peculiar Type Ia Supernova 2006GZ at Late Phases</t>
  </si>
  <si>
    <r>
      <t xml:space="preserve">Okamoto Y., Kataza H., </t>
    </r>
    <r>
      <rPr>
        <b/>
        <sz val="11"/>
        <rFont val="ＭＳ Ｐゴシック"/>
        <family val="3"/>
        <charset val="128"/>
      </rPr>
      <t>Yamashita T.</t>
    </r>
    <r>
      <rPr>
        <sz val="11"/>
        <rFont val="ＭＳ Ｐゴシック"/>
        <family val="3"/>
        <charset val="128"/>
      </rPr>
      <t>, Miyata T., Sako Shigeyuki, Takubo Shinya, Honda M., Onaka T.</t>
    </r>
    <phoneticPr fontId="5"/>
  </si>
  <si>
    <t>The Remarkable 60×2 kpc Optical Filament Associated with a Poststarburst Galaxy in the Coma Cluster</t>
  </si>
  <si>
    <t>L191-L194</t>
    <phoneticPr fontId="5"/>
  </si>
  <si>
    <t>02/2004</t>
    <phoneticPr fontId="5"/>
  </si>
  <si>
    <t>2004PASJ, 56, 1025</t>
    <phoneticPr fontId="5"/>
  </si>
  <si>
    <t>2004MNRAS, 350, 1005</t>
    <phoneticPr fontId="5"/>
  </si>
  <si>
    <t>2004MNRAS, 354, 1103</t>
    <phoneticPr fontId="5"/>
  </si>
  <si>
    <t>2004PASJ, 56, 61</t>
    <phoneticPr fontId="5"/>
  </si>
  <si>
    <t>2004MNRAS, 352, 1347</t>
    <phoneticPr fontId="5"/>
  </si>
  <si>
    <t>2004AJ, 128, 569</t>
    <phoneticPr fontId="5"/>
  </si>
  <si>
    <r>
      <t>D</t>
    </r>
    <r>
      <rPr>
        <sz val="11"/>
        <rFont val="ＭＳ Ｐゴシック"/>
        <family val="3"/>
        <charset val="128"/>
      </rPr>
      <t xml:space="preserve">oi </t>
    </r>
    <r>
      <rPr>
        <sz val="11"/>
        <rFont val="ＭＳ Ｐゴシック"/>
        <family val="3"/>
        <charset val="128"/>
      </rPr>
      <t>Mamoru</t>
    </r>
    <phoneticPr fontId="5"/>
  </si>
  <si>
    <r>
      <t>S</t>
    </r>
    <r>
      <rPr>
        <sz val="11"/>
        <rFont val="ＭＳ Ｐゴシック"/>
        <family val="3"/>
        <charset val="128"/>
      </rPr>
      <t xml:space="preserve">ato </t>
    </r>
    <r>
      <rPr>
        <sz val="11"/>
        <rFont val="ＭＳ Ｐゴシック"/>
        <family val="3"/>
        <charset val="128"/>
      </rPr>
      <t>Bun-ei</t>
    </r>
    <phoneticPr fontId="5"/>
  </si>
  <si>
    <r>
      <t>I</t>
    </r>
    <r>
      <rPr>
        <sz val="11"/>
        <rFont val="ＭＳ Ｐゴシック"/>
        <family val="3"/>
        <charset val="128"/>
      </rPr>
      <t xml:space="preserve">chikawa </t>
    </r>
    <r>
      <rPr>
        <sz val="11"/>
        <rFont val="ＭＳ Ｐゴシック"/>
        <family val="3"/>
        <charset val="128"/>
      </rPr>
      <t>Takashi</t>
    </r>
    <phoneticPr fontId="5"/>
  </si>
  <si>
    <r>
      <t>A</t>
    </r>
    <r>
      <rPr>
        <sz val="11"/>
        <rFont val="ＭＳ Ｐゴシック"/>
        <family val="3"/>
        <charset val="128"/>
      </rPr>
      <t xml:space="preserve">oki </t>
    </r>
    <r>
      <rPr>
        <sz val="11"/>
        <rFont val="ＭＳ Ｐゴシック"/>
        <family val="3"/>
        <charset val="128"/>
      </rPr>
      <t>Wako</t>
    </r>
    <phoneticPr fontId="5"/>
  </si>
  <si>
    <r>
      <t xml:space="preserve">カテゴリ別  </t>
    </r>
    <r>
      <rPr>
        <b/>
        <sz val="14"/>
        <color indexed="10"/>
        <rFont val="ＭＳ Ｐゴシック"/>
        <family val="3"/>
        <charset val="128"/>
      </rPr>
      <t>応募</t>
    </r>
    <r>
      <rPr>
        <b/>
        <sz val="14"/>
        <rFont val="ＭＳ Ｐゴシック"/>
        <family val="3"/>
        <charset val="128"/>
      </rPr>
      <t>夜数　推移</t>
    </r>
    <rPh sb="4" eb="5">
      <t>ベツ</t>
    </rPh>
    <rPh sb="7" eb="9">
      <t>オウボ</t>
    </rPh>
    <rPh sb="9" eb="10">
      <t>ヨ</t>
    </rPh>
    <rPh sb="10" eb="11">
      <t>スウ</t>
    </rPh>
    <rPh sb="12" eb="14">
      <t>スイイ</t>
    </rPh>
    <phoneticPr fontId="5"/>
  </si>
  <si>
    <r>
      <t>5</t>
    </r>
    <r>
      <rPr>
        <sz val="11"/>
        <rFont val="ＭＳ Ｐゴシック"/>
        <family val="3"/>
        <charset val="128"/>
      </rPr>
      <t>51-556</t>
    </r>
    <phoneticPr fontId="5"/>
  </si>
  <si>
    <r>
      <t>08</t>
    </r>
    <r>
      <rPr>
        <sz val="11"/>
        <rFont val="ＭＳ Ｐゴシック"/>
        <family val="3"/>
        <charset val="128"/>
      </rPr>
      <t>/</t>
    </r>
    <r>
      <rPr>
        <sz val="11"/>
        <rFont val="ＭＳ Ｐゴシック"/>
        <family val="3"/>
        <charset val="128"/>
      </rPr>
      <t>2000</t>
    </r>
    <phoneticPr fontId="5"/>
  </si>
  <si>
    <t>Broadhurst, T.</t>
  </si>
  <si>
    <t>Cotter, G.</t>
  </si>
  <si>
    <r>
      <t>Tokunaga A.T., Dahm S., G</t>
    </r>
    <r>
      <rPr>
        <sz val="11"/>
        <rFont val="ＭＳ Ｐゴシック"/>
        <family val="3"/>
        <charset val="128"/>
      </rPr>
      <t>a</t>
    </r>
    <r>
      <rPr>
        <sz val="11"/>
        <rFont val="ＭＳ Ｐゴシック"/>
        <family val="3"/>
        <charset val="128"/>
      </rPr>
      <t xml:space="preserve">ssler W., </t>
    </r>
    <r>
      <rPr>
        <b/>
        <sz val="11"/>
        <rFont val="ＭＳ Ｐゴシック"/>
        <family val="3"/>
        <charset val="128"/>
      </rPr>
      <t>Hayano Y., Hayashi M., Iye M., Kanzawa T.</t>
    </r>
    <r>
      <rPr>
        <sz val="11"/>
        <rFont val="ＭＳ Ｐゴシック"/>
        <family val="3"/>
        <charset val="128"/>
      </rPr>
      <t xml:space="preserve">, Kobayashi N., </t>
    </r>
    <r>
      <rPr>
        <b/>
        <sz val="11"/>
        <rFont val="ＭＳ Ｐゴシック"/>
        <family val="3"/>
        <charset val="128"/>
      </rPr>
      <t>Kamata Y</t>
    </r>
    <r>
      <rPr>
        <sz val="11"/>
        <rFont val="ＭＳ Ｐゴシック"/>
        <family val="3"/>
        <charset val="128"/>
      </rPr>
      <t xml:space="preserve">., </t>
    </r>
    <r>
      <rPr>
        <sz val="11"/>
        <rFont val="ＭＳ Ｐゴシック"/>
        <family val="3"/>
        <charset val="128"/>
      </rPr>
      <t>Minowa Y., Nedachi Ko</t>
    </r>
    <r>
      <rPr>
        <sz val="11"/>
        <rFont val="ＭＳ Ｐゴシック"/>
        <family val="3"/>
        <charset val="128"/>
      </rPr>
      <t xml:space="preserve">, </t>
    </r>
    <r>
      <rPr>
        <b/>
        <sz val="11"/>
        <rFont val="ＭＳ Ｐゴシック"/>
        <family val="3"/>
        <charset val="128"/>
      </rPr>
      <t>Oya S., Pyo T-S</t>
    </r>
    <r>
      <rPr>
        <sz val="11"/>
        <rFont val="ＭＳ Ｐゴシック"/>
        <family val="3"/>
        <charset val="128"/>
      </rPr>
      <t xml:space="preserve">., Saint-Jacques D., </t>
    </r>
    <r>
      <rPr>
        <b/>
        <sz val="11"/>
        <rFont val="ＭＳ Ｐゴシック"/>
        <family val="3"/>
        <charset val="128"/>
      </rPr>
      <t>Terada H., Takami H., Takato N.</t>
    </r>
    <phoneticPr fontId="5"/>
  </si>
  <si>
    <t>Giodini, S.; Pierini, D.; Finoguenov, A.; Pratt, G. W.; Boehringer, H.; Leauthaud, A.; Guzzo, L.; Aussel, H.; Bolzonella, M.; Capak, P.; Elvis, M.; Hasinger, G.; Ilbert, O.; Kartaltepe, J. S.; Koekemoer, A. M.; Lilly, S. J.; Massey, R.; McCracken, H. J.; Rhodes, J.; Salvato, M.; Sanders, D. B.; Scoville, N. Z.; Sasaki, S.; Smolcic, V.; Taniguchi, Y.; Thompson, D.; the COSMOS Collaboration</t>
  </si>
  <si>
    <t>Giodini, S.</t>
    <phoneticPr fontId="5"/>
  </si>
  <si>
    <t>2009ApJ...703..982G</t>
  </si>
  <si>
    <t>982-993</t>
    <phoneticPr fontId="5"/>
  </si>
  <si>
    <t>Stellar and Total Baryon Mass Fractions in Groups and Clusters Since Redshift 1</t>
  </si>
  <si>
    <t>Hsieh, H.H.</t>
    <phoneticPr fontId="5"/>
  </si>
  <si>
    <t>2009A&amp;A...505.1297H</t>
  </si>
  <si>
    <t>1297-1310</t>
    <phoneticPr fontId="5"/>
  </si>
  <si>
    <t>805-812</t>
    <phoneticPr fontId="5"/>
  </si>
  <si>
    <t>655-662</t>
    <phoneticPr fontId="5"/>
  </si>
  <si>
    <t>90-104</t>
    <phoneticPr fontId="5"/>
  </si>
  <si>
    <t>OHS</t>
    <phoneticPr fontId="5"/>
  </si>
  <si>
    <t>COMICS</t>
    <phoneticPr fontId="5"/>
  </si>
  <si>
    <t>semester</t>
    <phoneticPr fontId="5"/>
  </si>
  <si>
    <t>others</t>
    <phoneticPr fontId="5"/>
  </si>
  <si>
    <t>未公開</t>
    <rPh sb="0" eb="3">
      <t>ミコウカイ</t>
    </rPh>
    <phoneticPr fontId="5"/>
  </si>
  <si>
    <t>S06B</t>
    <phoneticPr fontId="5"/>
  </si>
  <si>
    <t>Adaptive Optics Rest-Frame V-Band Imaging of Lyman Break Galaxies at z~3: High Surface Density Disklike Galaxies?</t>
    <phoneticPr fontId="5"/>
  </si>
  <si>
    <t>The Subaru/XMM-Newton Deep Survey (SXDS). VI. Properties of Active Galactic Nuclei Selected by Optical Variability</t>
    <phoneticPr fontId="5"/>
  </si>
  <si>
    <t>1200-1206</t>
    <phoneticPr fontId="5"/>
  </si>
  <si>
    <t>Deep Spectroscopy of Systematically Surveyed Extended Lyα Sources at z ~ 3-5</t>
    <phoneticPr fontId="5"/>
  </si>
  <si>
    <t>A Subaru Search for Lyα Blobs in and around the Protocluster Region At Redshift z = 3.1</t>
    <phoneticPr fontId="5"/>
  </si>
  <si>
    <r>
      <t>OHS</t>
    </r>
    <r>
      <rPr>
        <sz val="11"/>
        <rFont val="ＭＳ Ｐゴシック"/>
        <family val="3"/>
        <charset val="128"/>
      </rPr>
      <t>共同利用</t>
    </r>
    <rPh sb="3" eb="5">
      <t>キョウドウ</t>
    </rPh>
    <rPh sb="5" eb="7">
      <t>リヨウ</t>
    </rPh>
    <phoneticPr fontId="5"/>
  </si>
  <si>
    <t>2004AJ, 127, 3180</t>
    <phoneticPr fontId="5"/>
  </si>
  <si>
    <t>Multiwavelength Properties of the X-Ray Sources in the Groth-Westphal Strip Field</t>
    <phoneticPr fontId="5"/>
  </si>
  <si>
    <t>D</t>
    <phoneticPr fontId="5"/>
  </si>
  <si>
    <t>2004A&amp;A, 415, 179</t>
    <phoneticPr fontId="5"/>
  </si>
  <si>
    <t>更新履歴</t>
    <rPh sb="0" eb="2">
      <t>コウシン</t>
    </rPh>
    <rPh sb="2" eb="4">
      <t>リレキ</t>
    </rPh>
    <phoneticPr fontId="5"/>
  </si>
  <si>
    <t>紫金山天文台</t>
    <rPh sb="0" eb="1">
      <t>ムラサキ</t>
    </rPh>
    <rPh sb="1" eb="2">
      <t>キン</t>
    </rPh>
    <rPh sb="2" eb="3">
      <t>ヤマ</t>
    </rPh>
    <rPh sb="3" eb="6">
      <t>テンモンダイ</t>
    </rPh>
    <phoneticPr fontId="5"/>
  </si>
  <si>
    <t>独立させる（別機関とわかったため）</t>
  </si>
  <si>
    <t xml:space="preserve">2010.8.31 </t>
    <phoneticPr fontId="5"/>
  </si>
  <si>
    <t>所属機関リストで紫金山天文台を中国国家天文台に算入していたのを</t>
    <phoneticPr fontId="5"/>
  </si>
  <si>
    <r>
      <t>Absorption Line Survey of H</t>
    </r>
    <r>
      <rPr>
        <vertAlign val="superscript"/>
        <sz val="11"/>
        <color indexed="8"/>
        <rFont val="ＭＳ Ｐゴシック"/>
        <family val="3"/>
        <charset val="128"/>
      </rPr>
      <t>+</t>
    </r>
    <r>
      <rPr>
        <vertAlign val="subscript"/>
        <sz val="11"/>
        <color indexed="8"/>
        <rFont val="ＭＳ Ｐゴシック"/>
        <family val="3"/>
        <charset val="128"/>
      </rPr>
      <t>3</t>
    </r>
    <r>
      <rPr>
        <sz val="11"/>
        <color indexed="8"/>
        <rFont val="ＭＳ Ｐゴシック"/>
        <family val="3"/>
        <charset val="128"/>
      </rPr>
      <t xml:space="preserve"> toward the Galactic Center Sources. II. Eight Infrared Sources within 30 pc of the Galactic Center</t>
    </r>
  </si>
  <si>
    <t>Inner Rim of a Molecular Disk Spatially Resolved in Infrared CO Emission Lines</t>
  </si>
  <si>
    <t>2006ApJ...652..758G</t>
  </si>
  <si>
    <t>2006ApJ...650L.127A</t>
  </si>
  <si>
    <t>Carbon-enhanced Metal-poor Stars: Osmium and Iridium Abundances in the Neutron-Capture-enhanced Subgiants CS 31062-050 and LP 625-44</t>
  </si>
  <si>
    <t>Near-infrared polarimetric study of the bipolar nebula IRAS 19312+1950</t>
  </si>
  <si>
    <t>2007MNRAS.379.1546T</t>
  </si>
  <si>
    <t>A huge filamentary structure at z = 0.55 and star formation histories of galaxies at z &lt; 1</t>
  </si>
  <si>
    <t>Detecting High-Redshift Evolved Galaxies as the Hosts of Optically Faint Hard X-ray sources,</t>
  </si>
  <si>
    <r>
      <t xml:space="preserve">Ly Chun, Malkan Matthew A., Treu Tommaso, Woo Jong-Hak, Currie Thayne, Hayashi Masao, </t>
    </r>
    <r>
      <rPr>
        <b/>
        <sz val="11"/>
        <color indexed="8"/>
        <rFont val="ＭＳ Ｐゴシック"/>
        <family val="3"/>
        <charset val="128"/>
      </rPr>
      <t>Kashikawa N.,</t>
    </r>
    <r>
      <rPr>
        <sz val="11"/>
        <color indexed="8"/>
        <rFont val="ＭＳ Ｐゴシック"/>
        <family val="3"/>
        <charset val="128"/>
      </rPr>
      <t xml:space="preserve"> Motohara K., Shimasaku K., Yoshida Makiko</t>
    </r>
    <phoneticPr fontId="5"/>
  </si>
  <si>
    <t>2009ApJ...697.1410L</t>
  </si>
  <si>
    <t>1410-1432</t>
    <phoneticPr fontId="5"/>
  </si>
  <si>
    <t>06/2009</t>
    <phoneticPr fontId="5"/>
  </si>
  <si>
    <t>Dark Energy Measurements using SNIa in Elliptical Galaxies</t>
  </si>
  <si>
    <t>AO</t>
    <phoneticPr fontId="5"/>
  </si>
  <si>
    <t>CISCO</t>
    <phoneticPr fontId="5"/>
  </si>
  <si>
    <t>CIAO</t>
    <phoneticPr fontId="5"/>
  </si>
  <si>
    <t>COMICS</t>
    <phoneticPr fontId="5"/>
  </si>
  <si>
    <t>semester</t>
    <phoneticPr fontId="5"/>
  </si>
  <si>
    <t>S-Cam</t>
    <phoneticPr fontId="5"/>
  </si>
  <si>
    <t>IRCS</t>
    <phoneticPr fontId="5"/>
  </si>
  <si>
    <t>FOCAS</t>
    <phoneticPr fontId="5"/>
  </si>
  <si>
    <t>HDS</t>
    <phoneticPr fontId="5"/>
  </si>
  <si>
    <t>CISCO</t>
    <phoneticPr fontId="5"/>
  </si>
  <si>
    <t>OHS</t>
    <phoneticPr fontId="5"/>
  </si>
  <si>
    <t>太陽系</t>
    <rPh sb="0" eb="3">
      <t>タイヨウケイ</t>
    </rPh>
    <phoneticPr fontId="5"/>
  </si>
  <si>
    <t>High star formation activity in the central region of a distant cluster at z = 1.46</t>
  </si>
  <si>
    <r>
      <t>Obscured</t>
    </r>
    <r>
      <rPr>
        <sz val="11"/>
        <rFont val="ＭＳ Ｐゴシック"/>
        <family val="3"/>
        <charset val="128"/>
      </rPr>
      <t xml:space="preserve"> active galactic nuclei from the ELAIS Deep X-ray Survey</t>
    </r>
    <phoneticPr fontId="5"/>
  </si>
  <si>
    <t>Yamada, S.F.</t>
    <phoneticPr fontId="5"/>
  </si>
  <si>
    <t>667-674</t>
    <phoneticPr fontId="5"/>
  </si>
  <si>
    <t>04/2008</t>
    <phoneticPr fontId="5"/>
  </si>
  <si>
    <t>The early-type galaxies NGC 1407 and NGC 1400 - I. Spatially resolved radial kinematics and surface photometry</t>
  </si>
  <si>
    <t>2008MNRAS.385..675S</t>
  </si>
  <si>
    <t>675-686</t>
    <phoneticPr fontId="5"/>
  </si>
  <si>
    <t>The early-type galaxies NGC 1407 and NGC 1400 - II. Star formation and chemical evolutionary history</t>
  </si>
  <si>
    <t>Stonkute, R.</t>
    <phoneticPr fontId="5"/>
  </si>
  <si>
    <t>2008AJ....135.1482S</t>
  </si>
  <si>
    <t>1482-1487</t>
    <phoneticPr fontId="5"/>
  </si>
  <si>
    <t>An Extended Star Cluster at the Outer Edge of the Spiral Galaxy M 33</t>
  </si>
  <si>
    <t>COMICS GT</t>
    <phoneticPr fontId="5"/>
  </si>
  <si>
    <t>2003ApJ, 585, L59</t>
    <phoneticPr fontId="5"/>
  </si>
  <si>
    <t>An Ultradeep Survey for Irregular Satellites of Uranus: Limits to Completeness</t>
  </si>
  <si>
    <t>Shioya, Y.</t>
  </si>
  <si>
    <t>The Intermediate-Band Dropout Method: A New Method to Search for High-Redshift Galaxies</t>
  </si>
  <si>
    <t>Siegler, N.</t>
  </si>
  <si>
    <t>Discovery of Two Very Low Mass Binaries: Final Results of an Adaptive Optics Survey of Nearby M6.0-M7.5 Stars</t>
  </si>
  <si>
    <t>Yoshida F., Nakamura T.</t>
    <phoneticPr fontId="5"/>
  </si>
  <si>
    <t>2008ApJ...685L...9B</t>
  </si>
  <si>
    <t>Comparison of Cluster Lensing Profiles with Lambda CDM Predictions</t>
    <phoneticPr fontId="5"/>
  </si>
  <si>
    <t>2008A&amp;A...488L..75M</t>
  </si>
  <si>
    <t>A&amp;A</t>
    <phoneticPr fontId="5"/>
  </si>
  <si>
    <t>L75-L78</t>
    <phoneticPr fontId="5"/>
  </si>
  <si>
    <t>Deguchi, S.</t>
    <phoneticPr fontId="5"/>
  </si>
  <si>
    <t>美濃和陽典</t>
    <rPh sb="0" eb="3">
      <t>ミノワ</t>
    </rPh>
    <rPh sb="3" eb="5">
      <t>ヨウテン</t>
    </rPh>
    <phoneticPr fontId="5"/>
  </si>
  <si>
    <t>2005ApJ...634L.125M</t>
  </si>
  <si>
    <t>2005ApJ...629...29M</t>
  </si>
  <si>
    <t>2005ApJ...629..115M</t>
  </si>
  <si>
    <t>2005ApJ...634..861Y</t>
    <phoneticPr fontId="5"/>
  </si>
  <si>
    <t>COMICS, IRCS+AO</t>
    <phoneticPr fontId="5"/>
  </si>
  <si>
    <t>PI国別　採択数　(サービス観測を除く）</t>
    <rPh sb="2" eb="4">
      <t>クニベツ</t>
    </rPh>
    <rPh sb="5" eb="7">
      <t>サイタク</t>
    </rPh>
    <rPh sb="7" eb="8">
      <t>スウ</t>
    </rPh>
    <rPh sb="14" eb="16">
      <t>カンソク</t>
    </rPh>
    <rPh sb="17" eb="18">
      <t>ノゾ</t>
    </rPh>
    <phoneticPr fontId="5"/>
  </si>
  <si>
    <t>USA</t>
    <phoneticPr fontId="5"/>
  </si>
  <si>
    <t>UK</t>
    <phoneticPr fontId="5"/>
  </si>
  <si>
    <r>
      <t xml:space="preserve">Sugai H., Kawai A., Shimono A., </t>
    </r>
    <r>
      <rPr>
        <b/>
        <sz val="11"/>
        <color indexed="8"/>
        <rFont val="ＭＳ Ｐゴシック"/>
        <family val="3"/>
        <charset val="128"/>
      </rPr>
      <t>Hattori T., Kosugi G., Kashikawa N.</t>
    </r>
    <r>
      <rPr>
        <sz val="11"/>
        <color indexed="8"/>
        <rFont val="ＭＳ Ｐゴシック"/>
        <family val="3"/>
        <charset val="128"/>
      </rPr>
      <t>, Inoue K., Chiba M.</t>
    </r>
    <phoneticPr fontId="5"/>
  </si>
  <si>
    <r>
      <t>Mazzali P.A., Deng J., Maeda K., Nomoto K., Umeda H., Hatano K., Iwamoto K., Yoshii Y., Kobayashi Y., Minezaki T., Doi M., Enya K., Tomita H., Smartt S.J., Kinugasa K., Kawakita H., Ayani K.,</t>
    </r>
    <r>
      <rPr>
        <sz val="11"/>
        <rFont val="ＭＳ Ｐゴシック"/>
        <family val="3"/>
        <charset val="128"/>
      </rPr>
      <t xml:space="preserve"> Kawabata T., Yamaoka H., Qiu Y.L., Motohara K., Gerardy C.L., Fesen R.</t>
    </r>
    <r>
      <rPr>
        <b/>
        <sz val="11"/>
        <rFont val="ＭＳ Ｐゴシック"/>
        <family val="3"/>
        <charset val="128"/>
      </rPr>
      <t>, Kawabata K., Iye M., Kashikawa N., Kosugi G., Ohyama Y.,</t>
    </r>
    <r>
      <rPr>
        <sz val="11"/>
        <rFont val="ＭＳ Ｐゴシック"/>
        <family val="3"/>
        <charset val="128"/>
      </rPr>
      <t xml:space="preserve"> Takada-Hidai M., Zhao G., Chornock R., Filippenko A.V., Benetti S., Turatto M.</t>
    </r>
    <phoneticPr fontId="5"/>
  </si>
  <si>
    <t>High-resolution infrared spectroscopy of ethane in Titan's stratosphere in the Huygens epoch</t>
  </si>
  <si>
    <t>433-437</t>
    <phoneticPr fontId="5"/>
  </si>
  <si>
    <t>Ishihara, D.</t>
    <phoneticPr fontId="5"/>
  </si>
  <si>
    <t>1729-1733</t>
    <phoneticPr fontId="5"/>
  </si>
  <si>
    <t>186-188</t>
    <phoneticPr fontId="5"/>
  </si>
  <si>
    <t>577-582</t>
    <phoneticPr fontId="5"/>
  </si>
  <si>
    <t>Kawabata, K.</t>
    <phoneticPr fontId="5"/>
  </si>
  <si>
    <t>台湾</t>
    <rPh sb="0" eb="2">
      <t>タイワン</t>
    </rPh>
    <phoneticPr fontId="4"/>
  </si>
  <si>
    <t>台湾国立中央大</t>
    <rPh sb="0" eb="2">
      <t>タイワン</t>
    </rPh>
    <rPh sb="2" eb="4">
      <t>コクリツ</t>
    </rPh>
    <rPh sb="4" eb="7">
      <t>チュウオウダイ</t>
    </rPh>
    <phoneticPr fontId="4"/>
  </si>
  <si>
    <t>中国国家天文台</t>
    <rPh sb="0" eb="2">
      <t>チュウゴク</t>
    </rPh>
    <rPh sb="2" eb="4">
      <t>コッカ</t>
    </rPh>
    <rPh sb="4" eb="7">
      <t>テンモンダイ</t>
    </rPh>
    <phoneticPr fontId="4"/>
  </si>
  <si>
    <t>中国</t>
    <rPh sb="0" eb="2">
      <t>チュウゴク</t>
    </rPh>
    <phoneticPr fontId="4"/>
  </si>
  <si>
    <t>中国科学技術大学</t>
    <rPh sb="0" eb="2">
      <t>チュウゴク</t>
    </rPh>
    <rPh sb="2" eb="4">
      <t>カガク</t>
    </rPh>
    <rPh sb="4" eb="6">
      <t>ギジュツ</t>
    </rPh>
    <rPh sb="6" eb="8">
      <t>ダイガク</t>
    </rPh>
    <phoneticPr fontId="4"/>
  </si>
  <si>
    <t>New High-Redshift Galaxies at z = 5.8-6.5 in the Subaru Deep Field</t>
  </si>
  <si>
    <t>Subarcsecond Structure and Velocity Field of Optical Line-emitting Gas in NGC 1052</t>
  </si>
  <si>
    <r>
      <t xml:space="preserve">Lah Philip, Chengalur Jayaram N., Briggs Frank H., Colless Matthew, de Propris Roberto, Pracy Michael B., de Blok W. J. G., Fujita Shinobu S., Ajiki Masaru, Shioya Yasuhiro, </t>
    </r>
    <r>
      <rPr>
        <b/>
        <sz val="11"/>
        <color indexed="8"/>
        <rFont val="ＭＳ Ｐゴシック"/>
        <family val="3"/>
        <charset val="128"/>
      </rPr>
      <t>Nagao Tohru</t>
    </r>
    <r>
      <rPr>
        <sz val="11"/>
        <color indexed="8"/>
        <rFont val="ＭＳ Ｐゴシック"/>
        <family val="3"/>
        <charset val="128"/>
      </rPr>
      <t xml:space="preserve">, Murayama Takashi, Taniguchi Yoshiaki, </t>
    </r>
    <r>
      <rPr>
        <b/>
        <sz val="11"/>
        <color indexed="8"/>
        <rFont val="ＭＳ Ｐゴシック"/>
        <family val="3"/>
        <charset val="128"/>
      </rPr>
      <t>Yagi Masafumi,</t>
    </r>
    <r>
      <rPr>
        <sz val="11"/>
        <color indexed="8"/>
        <rFont val="ＭＳ Ｐゴシック"/>
        <family val="3"/>
        <charset val="128"/>
      </rPr>
      <t xml:space="preserve"> Okamura Sadanori</t>
    </r>
    <phoneticPr fontId="5"/>
  </si>
  <si>
    <t>Leauthaud Alexie, Massey Richard, Kneib Jean-Paul, Rhodes Jason, Johnston David E., Capak Peter, Heymans Catherine, Ellis Richard S., Koekemoer Anton M., Le Fèvre Oliver, Mellier Yannick, Réfrégier Alexandre, Robin Annie C., Scoville Nick, Tasca Lidia, Taylor James E., Van Waerbeke Ludovic</t>
  </si>
  <si>
    <r>
      <t xml:space="preserve">Ly Chun, Malkan M.A., </t>
    </r>
    <r>
      <rPr>
        <b/>
        <sz val="11"/>
        <color indexed="8"/>
        <rFont val="ＭＳ Ｐゴシック"/>
        <family val="3"/>
        <charset val="128"/>
      </rPr>
      <t>Kashiakwa N.</t>
    </r>
    <r>
      <rPr>
        <sz val="11"/>
        <color indexed="8"/>
        <rFont val="ＭＳ Ｐゴシック"/>
        <family val="3"/>
        <charset val="128"/>
      </rPr>
      <t xml:space="preserve">, Shimasaku K., Doi M., </t>
    </r>
    <r>
      <rPr>
        <b/>
        <sz val="11"/>
        <color indexed="8"/>
        <rFont val="ＭＳ Ｐゴシック"/>
        <family val="3"/>
        <charset val="128"/>
      </rPr>
      <t>Nagao T., Iye M., Kodama T.</t>
    </r>
    <r>
      <rPr>
        <sz val="11"/>
        <color indexed="8"/>
        <rFont val="ＭＳ Ｐゴシック"/>
        <family val="3"/>
        <charset val="128"/>
      </rPr>
      <t>, Morokuma T., Motohara K.</t>
    </r>
    <phoneticPr fontId="5"/>
  </si>
  <si>
    <t>AGN and QSO Activity</t>
    <phoneticPr fontId="5"/>
  </si>
  <si>
    <t>Large-Scale Structure</t>
    <phoneticPr fontId="5"/>
  </si>
  <si>
    <t>Cosmological Parameteres</t>
    <phoneticPr fontId="5"/>
  </si>
  <si>
    <t>Extrasolar Planets</t>
    <phoneticPr fontId="5"/>
  </si>
  <si>
    <t>Deep Surveys</t>
    <phoneticPr fontId="5"/>
  </si>
  <si>
    <t>SuprimeCam Observation of Sporadic Meteors during Perseids 2004</t>
    <phoneticPr fontId="5"/>
  </si>
  <si>
    <t>S08A</t>
    <phoneticPr fontId="5"/>
  </si>
  <si>
    <t>L91-L94</t>
    <phoneticPr fontId="5"/>
  </si>
  <si>
    <r>
      <t>H</t>
    </r>
    <r>
      <rPr>
        <vertAlign val="subscript"/>
        <sz val="11"/>
        <rFont val="ＭＳ Ｐゴシック"/>
        <family val="3"/>
        <charset val="128"/>
      </rPr>
      <t>2</t>
    </r>
    <r>
      <rPr>
        <sz val="11"/>
        <rFont val="ＭＳ Ｐゴシック"/>
        <family val="3"/>
        <charset val="128"/>
      </rPr>
      <t xml:space="preserve"> Emission Nebulosity Associated with KH 15D</t>
    </r>
  </si>
  <si>
    <r>
      <t xml:space="preserve">Tsuji T., </t>
    </r>
    <r>
      <rPr>
        <b/>
        <sz val="11"/>
        <rFont val="ＭＳ Ｐゴシック"/>
        <family val="3"/>
        <charset val="128"/>
      </rPr>
      <t>Nakajima T., Yanagisawa K.</t>
    </r>
    <phoneticPr fontId="5"/>
  </si>
  <si>
    <t>511-529</t>
    <phoneticPr fontId="5"/>
  </si>
  <si>
    <t>140-150</t>
    <phoneticPr fontId="5"/>
  </si>
  <si>
    <t>定金晃三</t>
    <rPh sb="0" eb="1">
      <t>サダ</t>
    </rPh>
    <rPh sb="1" eb="2">
      <t>キン</t>
    </rPh>
    <rPh sb="2" eb="3">
      <t>アキラ</t>
    </rPh>
    <rPh sb="3" eb="4">
      <t>サン</t>
    </rPh>
    <phoneticPr fontId="5"/>
  </si>
  <si>
    <t>大阪教育大学</t>
    <rPh sb="0" eb="2">
      <t>オオサカ</t>
    </rPh>
    <rPh sb="2" eb="4">
      <t>キョウイク</t>
    </rPh>
    <rPh sb="4" eb="6">
      <t>ダイガク</t>
    </rPh>
    <phoneticPr fontId="5"/>
  </si>
  <si>
    <t>Sasaki Sho</t>
    <phoneticPr fontId="5"/>
  </si>
  <si>
    <t>Umetsu Keiichi, Birkinshaw Mark, Liu Guo-Chin, Wu Jiun-Huei Proty, Medezinski Elinor, Broadhurst Tom, Lemze Doron, Zitrin Adi, Ho Paul T. P., Huang Chih-Wei Locutus, Koch Patrick M., Liao Yu-Wei, Lin Kai-Yang, Molnar Sandor M., Nishioka Hiroaki, Wang Fu-Cheng, Altamirano Pablo, Chang Chia-Hao, Chang Shu-Hao, Chang Su-Wei, Chen Ming-Tang, Han Chih-Chiang, Huang Yau-De, Hwang Yuh-Jing, Jiang Homin, Kesteven Michael, Kubo Derek Y., Li Chao-Te, Martin-Cocher Pierre, Oshiro Peter, Raffin Philippe, Wei Tashun, Wilson Warwick</t>
  </si>
  <si>
    <t>2009ApJ...694.1643U</t>
  </si>
  <si>
    <t>1643-1663</t>
    <phoneticPr fontId="5"/>
  </si>
  <si>
    <t>佐々木晶</t>
    <rPh sb="0" eb="3">
      <t>ササキ</t>
    </rPh>
    <rPh sb="3" eb="4">
      <t>アキラ</t>
    </rPh>
    <phoneticPr fontId="5"/>
  </si>
  <si>
    <t>NAOJ</t>
    <phoneticPr fontId="5"/>
  </si>
  <si>
    <t>Shigeyama Toshikazu</t>
    <phoneticPr fontId="5"/>
  </si>
  <si>
    <t>茂山俊和</t>
    <rPh sb="0" eb="2">
      <t>シゲヤマ</t>
    </rPh>
    <rPh sb="2" eb="4">
      <t>トシカズ</t>
    </rPh>
    <phoneticPr fontId="5"/>
  </si>
  <si>
    <t>Shimasaku Kazuhiro</t>
    <phoneticPr fontId="5"/>
  </si>
  <si>
    <t>TAC5委員長</t>
    <rPh sb="4" eb="7">
      <t>イインチョウ</t>
    </rPh>
    <phoneticPr fontId="5"/>
  </si>
  <si>
    <t>Suto Yasushi</t>
    <phoneticPr fontId="5"/>
  </si>
  <si>
    <r>
      <t xml:space="preserve">Ford A., Jeffries R.D., Smalley B., Ryan S.G., </t>
    </r>
    <r>
      <rPr>
        <b/>
        <sz val="11"/>
        <rFont val="ＭＳ Ｐゴシック"/>
        <family val="3"/>
        <charset val="128"/>
      </rPr>
      <t>Aoki W., Kawanomoto S</t>
    </r>
    <r>
      <rPr>
        <sz val="11"/>
        <rFont val="ＭＳ Ｐゴシック"/>
        <family val="3"/>
        <charset val="128"/>
      </rPr>
      <t>., James D.J., Barnes J.R.</t>
    </r>
    <phoneticPr fontId="5"/>
  </si>
  <si>
    <t>Gerardy C.L., Fesen R.A., Nomoto K., Maeda Keiichi, Hoflich Peter, Wheeler J Craig</t>
    <phoneticPr fontId="5"/>
  </si>
  <si>
    <t>Kodaira, K.</t>
    <phoneticPr fontId="5"/>
  </si>
  <si>
    <t>A Survey of Compact Star Clusters in the South-West Field of the M 31 Disk</t>
  </si>
  <si>
    <t>Kodama, T.</t>
    <phoneticPr fontId="5"/>
  </si>
  <si>
    <r>
      <t>Yamada T.,</t>
    </r>
    <r>
      <rPr>
        <sz val="11"/>
        <rFont val="ＭＳ Ｐゴシック"/>
        <family val="3"/>
        <charset val="128"/>
      </rPr>
      <t xml:space="preserve"> Kajisawa M., Tanaka I., Maihara T., Iwamuro F., Terada H., Goto M., Motohara K., Tanabe H., Taguchi T., Hata R.,</t>
    </r>
    <r>
      <rPr>
        <b/>
        <sz val="11"/>
        <rFont val="ＭＳ Ｐゴシック"/>
        <family val="3"/>
        <charset val="128"/>
      </rPr>
      <t xml:space="preserve"> Iye M., Imanishi M., Chikada Y., Yoshida M., Simpson C., Sasaki T., Kosugi G., Usuda T., Omata K., Imi K.</t>
    </r>
    <phoneticPr fontId="5"/>
  </si>
  <si>
    <t>Galaxy Number Counts in the Subaru Deep Field: Multiband Analysis in a Hierarchical Galaxy Formation Model</t>
    <phoneticPr fontId="5"/>
  </si>
  <si>
    <r>
      <t>Noguchi,</t>
    </r>
    <r>
      <rPr>
        <sz val="11"/>
        <rFont val="ＭＳ Ｐゴシック"/>
        <family val="3"/>
        <charset val="128"/>
      </rPr>
      <t xml:space="preserve"> </t>
    </r>
    <r>
      <rPr>
        <sz val="11"/>
        <rFont val="ＭＳ Ｐゴシック"/>
        <family val="3"/>
        <charset val="128"/>
      </rPr>
      <t>K.</t>
    </r>
    <phoneticPr fontId="5"/>
  </si>
  <si>
    <t>Bertoldi, F.</t>
    <phoneticPr fontId="5"/>
  </si>
  <si>
    <t>132-149</t>
    <phoneticPr fontId="5"/>
  </si>
  <si>
    <t>284-294</t>
    <phoneticPr fontId="5"/>
  </si>
  <si>
    <t>Cassata P.</t>
    <phoneticPr fontId="5"/>
  </si>
  <si>
    <t>182-195</t>
    <phoneticPr fontId="5"/>
  </si>
  <si>
    <t>534-552</t>
    <phoneticPr fontId="5"/>
  </si>
  <si>
    <t>03/2007</t>
    <phoneticPr fontId="5"/>
  </si>
  <si>
    <t>Spiral Structure in the Circumstellar Disk around AB Aurigae</t>
  </si>
  <si>
    <t>Search for Nonmethane Hydrocarbons on Pluto</t>
  </si>
  <si>
    <t>2003.10-2004.03</t>
    <phoneticPr fontId="5"/>
  </si>
  <si>
    <t>196(111)</t>
    <phoneticPr fontId="5"/>
  </si>
  <si>
    <t>45(22)</t>
    <phoneticPr fontId="5"/>
  </si>
  <si>
    <t>回答率</t>
    <rPh sb="0" eb="3">
      <t>カイトウリツ</t>
    </rPh>
    <phoneticPr fontId="5"/>
  </si>
  <si>
    <t>S00-S03A</t>
    <phoneticPr fontId="5"/>
  </si>
  <si>
    <t>2001UM</t>
    <phoneticPr fontId="5"/>
  </si>
  <si>
    <t>2003.11.20</t>
    <phoneticPr fontId="5"/>
  </si>
  <si>
    <t>2003UM</t>
    <phoneticPr fontId="5"/>
  </si>
  <si>
    <t>(2001.9.10)</t>
    <phoneticPr fontId="5"/>
  </si>
  <si>
    <t>S01B-S05A</t>
    <phoneticPr fontId="5"/>
  </si>
  <si>
    <t>2005.11.1</t>
    <phoneticPr fontId="5"/>
  </si>
  <si>
    <t>2005UM</t>
    <phoneticPr fontId="5"/>
  </si>
  <si>
    <t>Hashimoto, Tetsuya</t>
    <phoneticPr fontId="5"/>
  </si>
  <si>
    <r>
      <t>0</t>
    </r>
    <r>
      <rPr>
        <sz val="11"/>
        <rFont val="ＭＳ Ｐゴシック"/>
        <family val="3"/>
        <charset val="128"/>
      </rPr>
      <t>8/2010</t>
    </r>
    <phoneticPr fontId="5"/>
  </si>
  <si>
    <t>08/2010</t>
    <phoneticPr fontId="5"/>
  </si>
  <si>
    <t>2010.8.25 web release参照</t>
    <rPh sb="21" eb="23">
      <t>サンショウ</t>
    </rPh>
    <phoneticPr fontId="5"/>
  </si>
  <si>
    <t>L152-L156</t>
    <phoneticPr fontId="5"/>
  </si>
  <si>
    <t>Fujiwara, Hideaki</t>
    <phoneticPr fontId="5"/>
  </si>
  <si>
    <r>
      <t>0</t>
    </r>
    <r>
      <rPr>
        <sz val="11"/>
        <rFont val="ＭＳ Ｐゴシック"/>
        <family val="3"/>
        <charset val="128"/>
      </rPr>
      <t>5/2010</t>
    </r>
    <phoneticPr fontId="5"/>
  </si>
  <si>
    <r>
      <t>K</t>
    </r>
    <r>
      <rPr>
        <sz val="11"/>
        <rFont val="ＭＳ Ｐゴシック"/>
        <family val="3"/>
        <charset val="128"/>
      </rPr>
      <t>awabata, K.</t>
    </r>
    <phoneticPr fontId="5"/>
  </si>
  <si>
    <t>A massive star origin for an unusual helium-rich supernova in an elliptical galaxy</t>
    <phoneticPr fontId="5"/>
  </si>
  <si>
    <t>2005ApJ...627...53</t>
    <phoneticPr fontId="5"/>
  </si>
  <si>
    <t xml:space="preserve">Akiyama, M.  </t>
    <phoneticPr fontId="5"/>
  </si>
  <si>
    <t>CISCO試験</t>
  </si>
  <si>
    <t>Boesgaard A.M., Novicki M.C.</t>
    <phoneticPr fontId="5"/>
  </si>
  <si>
    <t>Chen Y.Q., Zhao G.</t>
    <phoneticPr fontId="5"/>
  </si>
  <si>
    <t>すばる共同利用　統計資料　目次</t>
    <rPh sb="3" eb="5">
      <t>キョウドウ</t>
    </rPh>
    <rPh sb="5" eb="7">
      <t>リヨウ</t>
    </rPh>
    <rPh sb="8" eb="10">
      <t>トウケイ</t>
    </rPh>
    <rPh sb="10" eb="12">
      <t>シリョウ</t>
    </rPh>
    <rPh sb="13" eb="15">
      <t>モクジ</t>
    </rPh>
    <phoneticPr fontId="5"/>
  </si>
  <si>
    <t>シート名</t>
    <rPh sb="3" eb="4">
      <t>メイ</t>
    </rPh>
    <phoneticPr fontId="5"/>
  </si>
  <si>
    <t>2005ApJ, 620, 347</t>
    <phoneticPr fontId="5"/>
  </si>
  <si>
    <t>IRCS/AO</t>
    <phoneticPr fontId="5"/>
  </si>
  <si>
    <t>2005ApJ, 618, L57</t>
    <phoneticPr fontId="5"/>
  </si>
  <si>
    <t>Sato, B.</t>
    <phoneticPr fontId="5"/>
  </si>
  <si>
    <t>2005AJ, 129, 518</t>
    <phoneticPr fontId="5"/>
  </si>
  <si>
    <t>2005PASJ, 57, 287</t>
    <phoneticPr fontId="5"/>
  </si>
  <si>
    <t>Shioya, Y.</t>
    <phoneticPr fontId="5"/>
  </si>
  <si>
    <t>2005ApJ, 621, 1023</t>
    <phoneticPr fontId="5"/>
  </si>
  <si>
    <t>Sugita, S.</t>
    <phoneticPr fontId="5"/>
  </si>
  <si>
    <t>Tanaka, M.</t>
    <phoneticPr fontId="5"/>
  </si>
  <si>
    <t>2005PASJ, 57, 165</t>
    <phoneticPr fontId="5"/>
  </si>
  <si>
    <t>Umetsu, K.</t>
    <phoneticPr fontId="5"/>
  </si>
  <si>
    <t>Wang, Min</t>
    <phoneticPr fontId="5"/>
  </si>
  <si>
    <t>Yamada, Sanae F.</t>
    <phoneticPr fontId="5"/>
  </si>
  <si>
    <t>Yamada, T.</t>
    <phoneticPr fontId="5"/>
  </si>
  <si>
    <t>Yoshida, F.</t>
    <phoneticPr fontId="5"/>
  </si>
  <si>
    <t>ADS</t>
    <phoneticPr fontId="5"/>
  </si>
  <si>
    <t>AJ</t>
  </si>
  <si>
    <t>AJ</t>
    <phoneticPr fontId="5"/>
  </si>
  <si>
    <t>MNRAS</t>
  </si>
  <si>
    <t>長崎大</t>
    <rPh sb="0" eb="3">
      <t>ナガサキダイ</t>
    </rPh>
    <phoneticPr fontId="5"/>
  </si>
  <si>
    <t>東京経済大</t>
    <rPh sb="0" eb="2">
      <t>トウキョウ</t>
    </rPh>
    <rPh sb="2" eb="5">
      <t>ケイザイダイ</t>
    </rPh>
    <phoneticPr fontId="5"/>
  </si>
  <si>
    <t>バーミンガム大</t>
    <rPh sb="6" eb="7">
      <t>ダイ</t>
    </rPh>
    <phoneticPr fontId="5"/>
  </si>
  <si>
    <t>UK</t>
    <phoneticPr fontId="5"/>
  </si>
  <si>
    <t>リバプール大</t>
    <rPh sb="5" eb="6">
      <t>ダイ</t>
    </rPh>
    <phoneticPr fontId="5"/>
  </si>
  <si>
    <t>UK</t>
    <phoneticPr fontId="5"/>
  </si>
  <si>
    <t>LATT Toulouse</t>
    <phoneticPr fontId="5"/>
  </si>
  <si>
    <t>フランス</t>
    <phoneticPr fontId="5"/>
  </si>
  <si>
    <t>ITEP</t>
    <phoneticPr fontId="5"/>
  </si>
  <si>
    <t>ロシア</t>
    <phoneticPr fontId="5"/>
  </si>
  <si>
    <t>オハイオ州立大</t>
    <rPh sb="4" eb="6">
      <t>シュウリツ</t>
    </rPh>
    <rPh sb="6" eb="7">
      <t>ダイ</t>
    </rPh>
    <phoneticPr fontId="4"/>
  </si>
  <si>
    <t>ドレクセル大</t>
    <rPh sb="5" eb="6">
      <t>ダイ</t>
    </rPh>
    <phoneticPr fontId="5"/>
  </si>
  <si>
    <t>USA</t>
    <phoneticPr fontId="5"/>
  </si>
  <si>
    <t>キール大</t>
    <rPh sb="3" eb="4">
      <t>ダイ</t>
    </rPh>
    <phoneticPr fontId="5"/>
  </si>
  <si>
    <t>ドイツ</t>
    <phoneticPr fontId="5"/>
  </si>
  <si>
    <t>UK</t>
    <phoneticPr fontId="5"/>
  </si>
  <si>
    <t>UK</t>
    <phoneticPr fontId="5"/>
  </si>
  <si>
    <t>LATT Toulouse</t>
    <phoneticPr fontId="5"/>
  </si>
  <si>
    <t>ITEP</t>
    <phoneticPr fontId="5"/>
  </si>
  <si>
    <t>ロシア</t>
    <phoneticPr fontId="5"/>
  </si>
  <si>
    <t>USA</t>
    <phoneticPr fontId="5"/>
  </si>
  <si>
    <t>淡江大</t>
    <rPh sb="0" eb="1">
      <t>アワ</t>
    </rPh>
    <rPh sb="1" eb="2">
      <t>エ</t>
    </rPh>
    <rPh sb="2" eb="3">
      <t>ダイ</t>
    </rPh>
    <phoneticPr fontId="5"/>
  </si>
  <si>
    <t>ドイツ</t>
    <phoneticPr fontId="5"/>
  </si>
  <si>
    <t>淡江大</t>
  </si>
  <si>
    <t>長崎大</t>
  </si>
  <si>
    <t>国立大</t>
  </si>
  <si>
    <t>東京経済大</t>
  </si>
  <si>
    <t>私立大</t>
  </si>
  <si>
    <t>バーミンガム大</t>
  </si>
  <si>
    <t>大学</t>
  </si>
  <si>
    <t>オハイオ州立大</t>
  </si>
  <si>
    <t>台湾</t>
  </si>
  <si>
    <t>LATT Toulouse</t>
  </si>
  <si>
    <t>機関</t>
  </si>
  <si>
    <t>ITEP</t>
  </si>
  <si>
    <t>Discovery of a Gravitationally Lensed Quasar from the Sloan Digital Sky Survey: SDSS J133222.62+034739.9</t>
  </si>
  <si>
    <t>Fomalont, E..B.</t>
    <phoneticPr fontId="5"/>
  </si>
  <si>
    <t>2006ApJS..167..103F</t>
  </si>
  <si>
    <t>The Radio/Optical Catalog of the SSA 13 Field</t>
  </si>
  <si>
    <t>Inada, N.</t>
    <phoneticPr fontId="5"/>
  </si>
  <si>
    <t>Lilly, S., LeBrun V., Maier C., Mainieri V., Mignoli M., Scodeggio M., Zamorani G.,  Carollo M., Contini T., Kneib J.-P., LeFèvre O., Renzini A., Bardelli S., Bolzonella M.,  Bongiorno A., Caputi K., Coppa G., Cucciati O., de la Torre, S., de Ravel L., Franzetti P., Garilli B., Iovino A., Kampczyk P., Kovac K., Knobel C., Lamareille F., LeBorgne  J.-F., Pello R., Peng Y., Pérez-Montero E., Ricciardelli E., Silverman J., Tanaka M., Tasca L., Tresse L., Vergani D., Zucca E., Ilbert O., Salvato M., Oesch P., Abbas U., Bottini D., Capak P., Cappi A., Cassata P., Cimatti A., Elvis M., Fumana M., Guzzo L., Hasinger G., Koekemoer A., Leauthaud A., Maccagni D., Marinoni C., McCracken  H., Memeo P., Meneux B., Porciani C., Pozzetti L., Sanders D., Scaramella R., Scarlata  C., Scoville N., Shopbell P., Taniguchi Y.</t>
    <phoneticPr fontId="5"/>
  </si>
  <si>
    <t>I</t>
    <phoneticPr fontId="5"/>
  </si>
  <si>
    <t>Meneux, B.</t>
    <phoneticPr fontId="5"/>
  </si>
  <si>
    <t>2009A&amp;A...505..463M</t>
  </si>
  <si>
    <t>463-482</t>
    <phoneticPr fontId="5"/>
  </si>
  <si>
    <t>The zCOSMOS survey. The dependence of clustering on luminosity and stellar mass at z=0.2-1</t>
  </si>
  <si>
    <t>Stellar populations of Lyα emitters at z = 3-4 based on deep large area surveys in the Subaru-SXDS/UKIDSS-UDS Field</t>
  </si>
  <si>
    <r>
      <t>R</t>
    </r>
    <r>
      <rPr>
        <sz val="11"/>
        <rFont val="ＭＳ Ｐゴシック"/>
        <family val="3"/>
        <charset val="128"/>
      </rPr>
      <t>ichmond, Michael W.</t>
    </r>
    <phoneticPr fontId="5"/>
  </si>
  <si>
    <t>丸井和子</t>
    <rPh sb="0" eb="2">
      <t>マルイ</t>
    </rPh>
    <rPh sb="2" eb="4">
      <t>カズコ</t>
    </rPh>
    <phoneticPr fontId="5"/>
  </si>
  <si>
    <t>すばる望遠鏡による若い大質量星の星周構造観測</t>
  </si>
  <si>
    <t>神戸大学</t>
  </si>
  <si>
    <t>谷口正晃</t>
  </si>
  <si>
    <t>すばる望遠鏡を用いた太陽系内小天体の観測</t>
  </si>
  <si>
    <t>町田絵美</t>
    <phoneticPr fontId="5"/>
  </si>
  <si>
    <t>高黄緯移動天体の探査ーオールト雲天体の検出を目指してー</t>
  </si>
  <si>
    <t>日置智紀</t>
  </si>
  <si>
    <t>Tタウリ型連星の近赤外コロナグラフ観測</t>
  </si>
  <si>
    <t>高木悠平</t>
    <phoneticPr fontId="5"/>
  </si>
  <si>
    <t>高分散分光観測による前主系列星の表面重力測定法の確立</t>
  </si>
  <si>
    <t>寺居剛</t>
  </si>
  <si>
    <t>高軌道傾斜角の微小メインベルト小惑星を対象とした可視広視野サーベイ</t>
    <phoneticPr fontId="5"/>
  </si>
  <si>
    <t>城野ちあき</t>
  </si>
  <si>
    <t>へび座／へびつかい座星形成領域を対象とした伴星型原始褐色矮星の探査</t>
    <phoneticPr fontId="5"/>
  </si>
  <si>
    <t>田中宗親</t>
  </si>
  <si>
    <t>若い褐色矮星・惑星質量天体の多波長測光観測</t>
  </si>
  <si>
    <t>すばる主焦点カメラによる Cosmic Shear 解析</t>
  </si>
  <si>
    <t>すばる望遠鏡コロナグラフカメラCIAOによるFU Ori天体V1331 Cygに付随する原始惑星系円盤の観測的研究</t>
    <phoneticPr fontId="5"/>
  </si>
  <si>
    <t>岡村雅晋</t>
    <phoneticPr fontId="5"/>
  </si>
  <si>
    <t>北村美佐絵</t>
    <rPh sb="4" eb="5">
      <t>エ</t>
    </rPh>
    <phoneticPr fontId="5"/>
  </si>
  <si>
    <t>坂田美沙</t>
    <phoneticPr fontId="5"/>
  </si>
  <si>
    <t>近赤外線による変光天体探査</t>
  </si>
  <si>
    <t>谷口友一郎</t>
    <phoneticPr fontId="5"/>
  </si>
  <si>
    <t>MODS領域における静止系Vバンドの光度関数の研究</t>
  </si>
  <si>
    <t>小谷野智雄</t>
    <phoneticPr fontId="5"/>
  </si>
  <si>
    <t>銀河衝突率に基づく銀河進化の研究</t>
  </si>
  <si>
    <t>MOIRCS用VPH回折格子の開発</t>
  </si>
  <si>
    <t>高橋真理</t>
    <phoneticPr fontId="5"/>
  </si>
  <si>
    <t>[OII] emitters at z~1.2 in the COSMOS field</t>
  </si>
  <si>
    <t>山本広大</t>
    <rPh sb="0" eb="2">
      <t>ヤマモト</t>
    </rPh>
    <rPh sb="2" eb="3">
      <t>ヒロ</t>
    </rPh>
    <rPh sb="3" eb="4">
      <t>ダイ</t>
    </rPh>
    <phoneticPr fontId="5"/>
  </si>
  <si>
    <t>すばる望遠鏡による散開星団中の太陽系外惑星探査</t>
  </si>
  <si>
    <t>大阪大学</t>
    <rPh sb="0" eb="2">
      <t>オオサカ</t>
    </rPh>
    <rPh sb="2" eb="4">
      <t>ダイガク</t>
    </rPh>
    <phoneticPr fontId="5"/>
  </si>
  <si>
    <t>原川紘季</t>
  </si>
  <si>
    <t>An improvement of the radial velocity measurement methods for Subaru HDS</t>
    <phoneticPr fontId="5"/>
  </si>
  <si>
    <t>Galactic Wind in the Nearby Starburst Galaxy NGC 253 Observed with the Kyoto3DII Fabry-Perot Mode</t>
  </si>
  <si>
    <t>100120追加</t>
    <rPh sb="6" eb="8">
      <t>ツイカ</t>
    </rPh>
    <phoneticPr fontId="5"/>
  </si>
  <si>
    <t>Tanaka, Masayuki</t>
    <phoneticPr fontId="5"/>
  </si>
  <si>
    <r>
      <t xml:space="preserve">Tanaka Masayuki, Finoguenov A., </t>
    </r>
    <r>
      <rPr>
        <b/>
        <sz val="11"/>
        <color indexed="8"/>
        <rFont val="ＭＳ Ｐゴシック"/>
        <family val="3"/>
        <charset val="128"/>
      </rPr>
      <t>Kodama T</t>
    </r>
    <r>
      <rPr>
        <sz val="11"/>
        <color indexed="8"/>
        <rFont val="ＭＳ Ｐゴシック"/>
        <family val="3"/>
        <charset val="128"/>
      </rPr>
      <t xml:space="preserve">., Koyama Y., Maughan B., </t>
    </r>
    <r>
      <rPr>
        <b/>
        <sz val="11"/>
        <color indexed="8"/>
        <rFont val="ＭＳ Ｐゴシック"/>
        <family val="3"/>
        <charset val="128"/>
      </rPr>
      <t>Nakata F.</t>
    </r>
    <phoneticPr fontId="5"/>
  </si>
  <si>
    <t>2009A&amp;A...505L...9T</t>
  </si>
  <si>
    <t>L9-L12</t>
    <phoneticPr fontId="5"/>
  </si>
  <si>
    <t>The spectroscopically confirmed huge cosmic structure at z = 0.55</t>
  </si>
  <si>
    <t>S-Cam, FOCAS</t>
    <phoneticPr fontId="5"/>
  </si>
  <si>
    <t>Collins, Chris A.</t>
    <phoneticPr fontId="5"/>
  </si>
  <si>
    <t>2009Natur.458..603C</t>
  </si>
  <si>
    <t>Nature</t>
    <phoneticPr fontId="5"/>
  </si>
  <si>
    <t>603-606</t>
    <phoneticPr fontId="5"/>
  </si>
  <si>
    <t>04/2009</t>
    <phoneticPr fontId="5"/>
  </si>
  <si>
    <t>Early assembly of the most massive galaxies</t>
  </si>
  <si>
    <t>Collins C., Stott J., Hilton M., Kay S., Stanford A., Davidson M., Hosmer M., Hoyle B., Liddle A., Lloyd-Davies E., Mann R., Mehrtens N., Miller C., Nichol R., Romer K., Sahlén M., Viana Pedro T. P.,  West M.</t>
    <phoneticPr fontId="5"/>
  </si>
  <si>
    <t>Winn, Joshua</t>
    <phoneticPr fontId="5"/>
  </si>
  <si>
    <t>Winn J., Johnson J., Albrecht S., Howard A., Marcy G., Crossfield I., Holman M.</t>
    <phoneticPr fontId="5"/>
  </si>
  <si>
    <t>2009ApJ...703L..99W</t>
  </si>
  <si>
    <t>L99-L103</t>
    <phoneticPr fontId="5"/>
  </si>
  <si>
    <t>10/2009</t>
    <phoneticPr fontId="5"/>
  </si>
  <si>
    <t>HAT-P-7: A Retrograde or Polar Orbit, and a Third Body</t>
  </si>
  <si>
    <r>
      <t xml:space="preserve">The SUBARU Deep Field Project: Lymanalpha Emitters at a Redshift of 6.6 </t>
    </r>
    <r>
      <rPr>
        <sz val="11"/>
        <color indexed="12"/>
        <rFont val="ＭＳ Ｐゴシック"/>
        <family val="3"/>
        <charset val="128"/>
      </rPr>
      <t>(erratum)</t>
    </r>
    <phoneticPr fontId="5"/>
  </si>
  <si>
    <t>不明</t>
    <rPh sb="0" eb="2">
      <t>フメイ</t>
    </rPh>
    <phoneticPr fontId="5"/>
  </si>
  <si>
    <r>
      <t xml:space="preserve">Fukagawa M., Itoh Y., </t>
    </r>
    <r>
      <rPr>
        <b/>
        <sz val="11"/>
        <color indexed="8"/>
        <rFont val="ＭＳ Ｐゴシック"/>
        <family val="3"/>
        <charset val="128"/>
      </rPr>
      <t>Tamura M.</t>
    </r>
    <r>
      <rPr>
        <sz val="11"/>
        <color indexed="8"/>
        <rFont val="ＭＳ Ｐゴシック"/>
        <family val="3"/>
        <charset val="128"/>
      </rPr>
      <t xml:space="preserve">, Oasa Y., </t>
    </r>
    <r>
      <rPr>
        <b/>
        <sz val="11"/>
        <color indexed="8"/>
        <rFont val="ＭＳ Ｐゴシック"/>
        <family val="3"/>
        <charset val="128"/>
      </rPr>
      <t>Hayashi S.,</t>
    </r>
    <r>
      <rPr>
        <sz val="11"/>
        <color indexed="8"/>
        <rFont val="ＭＳ Ｐゴシック"/>
        <family val="3"/>
        <charset val="128"/>
      </rPr>
      <t xml:space="preserve"> Fujita Y., Shibai H., Hayashi Masahiko</t>
    </r>
    <phoneticPr fontId="5"/>
  </si>
  <si>
    <t>2009ApJ...696L...1F</t>
    <phoneticPr fontId="5"/>
  </si>
  <si>
    <t>L1-L5</t>
    <phoneticPr fontId="5"/>
  </si>
  <si>
    <t>05/2009</t>
    <phoneticPr fontId="5"/>
  </si>
  <si>
    <t>H-Band Image of a Planetary Companion Around HR 8799 in 2002</t>
  </si>
  <si>
    <t>Hilton, Matt.</t>
    <phoneticPr fontId="5"/>
  </si>
  <si>
    <t>2007ApJS..172..219L</t>
  </si>
  <si>
    <t>Weak Gravitational Lensing with COSMOS: Galaxy Selection and Shape Measurements</t>
  </si>
  <si>
    <t>Mainieri, V.</t>
    <phoneticPr fontId="5"/>
  </si>
  <si>
    <t>2007ApJS..172..368M</t>
  </si>
  <si>
    <t>368-382</t>
    <phoneticPr fontId="5"/>
  </si>
  <si>
    <t>2002ApJ, 565, 63</t>
    <phoneticPr fontId="5"/>
  </si>
  <si>
    <r>
      <t>Kambe,</t>
    </r>
    <r>
      <rPr>
        <sz val="11"/>
        <rFont val="ＭＳ Ｐゴシック"/>
        <family val="3"/>
        <charset val="128"/>
      </rPr>
      <t xml:space="preserve"> </t>
    </r>
    <r>
      <rPr>
        <sz val="11"/>
        <rFont val="ＭＳ Ｐゴシック"/>
        <family val="3"/>
        <charset val="128"/>
      </rPr>
      <t>E..</t>
    </r>
    <phoneticPr fontId="5"/>
  </si>
  <si>
    <t>2002PASJ, 54, 865</t>
    <phoneticPr fontId="5"/>
  </si>
  <si>
    <t>HE 1327-2326, an Unevolved Star with [Fe/H]&lt;-5.0. I. A Comprehensive Abundance Analysis</t>
  </si>
  <si>
    <t>Boesgaard, A.M.</t>
    <phoneticPr fontId="5"/>
  </si>
  <si>
    <t>ApJ</t>
    <phoneticPr fontId="5"/>
  </si>
  <si>
    <t>A 3D study of the photosphere of HD99563 - I. Pulsation analysis</t>
    <phoneticPr fontId="5"/>
  </si>
  <si>
    <t>Kaifu N., Usuda T., Hayashi S.S., Itoh Y., Akiyama M., Yamashita T., Nakajima Y., Tamura M., Inutsuka S., Hayashi M., Maihara T., Iwamuro F., Motohara K., Iwai J., Tanabe H., Taguchi T., Hata R., Terada H., Goto M., Ando H., Aoki T., Chikada Y., Doi M., Ebizuka N., Fukuda T., Hamabe M., Hasegawa T., Horaguchi T., Ichikawa S., Ichikawa T., Imanishi M., Imi K., Inata M., Isobe S., Iye M., Kamata Y., Kanzawa T., Karoji H., Kashiakwa N., Kataza H., Kato T., Kobayashi N., Kobayashi Y., Kodaira K., Kosugi G., Kurakami T., Mikami Y., Miyama S., Miyashita A., Miyata T., Miyazaki S., Mizumoto Y., Nakagiri M., Nakajima K., Nakamura K., Nariai K., Nishihara E., Nishikawa J., Nishimura S., Shishimura T., Nishino T., Noguchi K., Noguchi T., Noumaru J., Ogasawara R., Okada N., Okita K., Omata K., Oshima N., Otsubo M., Sasaki G., Sasaki T., Sekiguchi  M., Sekiguchi K., Shelton I., Simpson C., Suto H., Takami H., Takata T., Takato N., Tanaka K., Tanaka W., Tomono D., Torii Y., Waseda K., Watanabe J., Watanabe M., Yagi M., Yamashita Y., Yasuda N., Yoshida M., Yoshida S., Yutani M.</t>
    <phoneticPr fontId="5"/>
  </si>
  <si>
    <r>
      <t>Yagi M.</t>
    </r>
    <r>
      <rPr>
        <sz val="11"/>
        <rFont val="ＭＳ Ｐゴシック"/>
        <family val="3"/>
        <charset val="128"/>
      </rPr>
      <t xml:space="preserve">, Goto Tomotsugu, </t>
    </r>
    <r>
      <rPr>
        <b/>
        <sz val="11"/>
        <rFont val="ＭＳ Ｐゴシック"/>
        <family val="3"/>
        <charset val="128"/>
      </rPr>
      <t>Hattori T.</t>
    </r>
    <phoneticPr fontId="5"/>
  </si>
  <si>
    <r>
      <t>Yamada Y., Arimoto N.</t>
    </r>
    <r>
      <rPr>
        <sz val="11"/>
        <rFont val="ＭＳ Ｐゴシック"/>
        <family val="3"/>
        <charset val="128"/>
      </rPr>
      <t>, Vazdekis A., Peletier F.</t>
    </r>
    <phoneticPr fontId="5"/>
  </si>
  <si>
    <t>FMOS</t>
    <phoneticPr fontId="5"/>
  </si>
  <si>
    <t>FMOS</t>
    <phoneticPr fontId="5"/>
  </si>
  <si>
    <t>FMOS</t>
    <phoneticPr fontId="5"/>
  </si>
  <si>
    <t>Wide-Field Survey around Local Group Dwarf Spheroidal Galaxy Leo II: Spatial Distribution of Stellar Content</t>
  </si>
  <si>
    <t>2007PASJ...59..419A</t>
  </si>
  <si>
    <t>2007PASJ...59..717A</t>
  </si>
  <si>
    <t>2007PASJ...59..811I</t>
  </si>
  <si>
    <t>11/2008</t>
    <phoneticPr fontId="5"/>
  </si>
  <si>
    <t>Murakawa K., Preibisch T., Kraus S., Weigelt G.</t>
    <phoneticPr fontId="5"/>
  </si>
  <si>
    <t>2008A&amp;A...490..673M</t>
  </si>
  <si>
    <r>
      <t>Goswami A.,</t>
    </r>
    <r>
      <rPr>
        <b/>
        <sz val="11"/>
        <color indexed="8"/>
        <rFont val="ＭＳ Ｐゴシック"/>
        <family val="3"/>
        <charset val="128"/>
      </rPr>
      <t xml:space="preserve"> Aoki W.,</t>
    </r>
    <r>
      <rPr>
        <sz val="11"/>
        <color indexed="8"/>
        <rFont val="ＭＳ Ｐゴシック"/>
        <family val="3"/>
        <charset val="128"/>
      </rPr>
      <t xml:space="preserve"> Beers T.C., Christlieb N., Norris J., Ryan S., Tsangarides S.</t>
    </r>
    <phoneticPr fontId="5"/>
  </si>
  <si>
    <t>2008ApJ...688..306G</t>
  </si>
  <si>
    <t>Discovery of a Strongly Lensed Galaxy at z=3.9 behind a z=0.83 Galaxy Cluster</t>
  </si>
  <si>
    <t>The Intriguing Giant Bow Shocks near HH 131</t>
  </si>
  <si>
    <t>GeoRL</t>
    <phoneticPr fontId="5"/>
  </si>
  <si>
    <t>L22205</t>
    <phoneticPr fontId="5"/>
  </si>
  <si>
    <t>院生PI応募数</t>
    <rPh sb="0" eb="2">
      <t>インセイ</t>
    </rPh>
    <rPh sb="4" eb="6">
      <t>オウボ</t>
    </rPh>
    <rPh sb="6" eb="7">
      <t>スウ</t>
    </rPh>
    <phoneticPr fontId="5"/>
  </si>
  <si>
    <t>Nakagawa Takao</t>
    <phoneticPr fontId="5"/>
  </si>
  <si>
    <t>中川貴雄</t>
    <rPh sb="0" eb="2">
      <t>ナカガワ</t>
    </rPh>
    <rPh sb="2" eb="4">
      <t>タカオ</t>
    </rPh>
    <phoneticPr fontId="5"/>
  </si>
  <si>
    <t>小笠原隆亮</t>
    <rPh sb="0" eb="3">
      <t>オガサワラ</t>
    </rPh>
    <rPh sb="3" eb="4">
      <t>タカシ</t>
    </rPh>
    <rPh sb="4" eb="5">
      <t>リョウ</t>
    </rPh>
    <phoneticPr fontId="5"/>
  </si>
  <si>
    <t>Ogasawara Ryusuke</t>
    <phoneticPr fontId="5"/>
  </si>
  <si>
    <t>光学赤外線天文学研究系</t>
    <rPh sb="0" eb="2">
      <t>コウガク</t>
    </rPh>
    <rPh sb="2" eb="5">
      <t>セキガイセン</t>
    </rPh>
    <rPh sb="5" eb="8">
      <t>テンモンガク</t>
    </rPh>
    <rPh sb="8" eb="10">
      <t>ケンキュウ</t>
    </rPh>
    <rPh sb="10" eb="11">
      <t>ケイ</t>
    </rPh>
    <phoneticPr fontId="5"/>
  </si>
  <si>
    <t>大型光学赤外線望遠鏡計画推進部</t>
    <rPh sb="0" eb="2">
      <t>オオガタ</t>
    </rPh>
    <rPh sb="2" eb="4">
      <t>コウガク</t>
    </rPh>
    <rPh sb="4" eb="7">
      <t>セキガイセン</t>
    </rPh>
    <rPh sb="7" eb="10">
      <t>ボウエンキョウ</t>
    </rPh>
    <rPh sb="10" eb="12">
      <t>ケイカク</t>
    </rPh>
    <rPh sb="12" eb="15">
      <t>スイシンブ</t>
    </rPh>
    <phoneticPr fontId="5"/>
  </si>
  <si>
    <t>川邊良平</t>
    <rPh sb="0" eb="2">
      <t>カワベ</t>
    </rPh>
    <rPh sb="2" eb="4">
      <t>リョウヘイ</t>
    </rPh>
    <phoneticPr fontId="5"/>
  </si>
  <si>
    <t>京都大学理学部</t>
    <rPh sb="0" eb="2">
      <t>キョウト</t>
    </rPh>
    <rPh sb="2" eb="4">
      <t>ダイガク</t>
    </rPh>
    <rPh sb="4" eb="7">
      <t>リガクブ</t>
    </rPh>
    <phoneticPr fontId="5"/>
  </si>
  <si>
    <t>名古屋大学理学部</t>
    <rPh sb="0" eb="3">
      <t>ナゴヤ</t>
    </rPh>
    <rPh sb="3" eb="5">
      <t>ダイガク</t>
    </rPh>
    <rPh sb="5" eb="8">
      <t>リガクブ</t>
    </rPh>
    <phoneticPr fontId="5"/>
  </si>
  <si>
    <t>東北大学理学部</t>
    <rPh sb="0" eb="2">
      <t>トウホク</t>
    </rPh>
    <rPh sb="2" eb="4">
      <t>ダイガク</t>
    </rPh>
    <rPh sb="4" eb="7">
      <t>リガクブ</t>
    </rPh>
    <phoneticPr fontId="5"/>
  </si>
  <si>
    <t>H5</t>
    <phoneticPr fontId="5"/>
  </si>
  <si>
    <t>Ueno Munetaka</t>
    <phoneticPr fontId="5"/>
  </si>
  <si>
    <t>Usuda Tomonori</t>
    <phoneticPr fontId="5"/>
  </si>
  <si>
    <t>上野宗孝</t>
    <rPh sb="0" eb="2">
      <t>ウエノ</t>
    </rPh>
    <rPh sb="2" eb="3">
      <t>ムネ</t>
    </rPh>
    <rPh sb="3" eb="4">
      <t>タカシ</t>
    </rPh>
    <phoneticPr fontId="5"/>
  </si>
  <si>
    <t>東京大学教養学部</t>
    <rPh sb="0" eb="2">
      <t>トウキョウ</t>
    </rPh>
    <rPh sb="2" eb="4">
      <t>ダイガク</t>
    </rPh>
    <rPh sb="4" eb="6">
      <t>キョウヨウ</t>
    </rPh>
    <rPh sb="6" eb="8">
      <t>ガクブ</t>
    </rPh>
    <phoneticPr fontId="5"/>
  </si>
  <si>
    <t>○</t>
    <phoneticPr fontId="5"/>
  </si>
  <si>
    <t>◎</t>
    <phoneticPr fontId="5"/>
  </si>
  <si>
    <t>Shibai Hiroshi</t>
    <phoneticPr fontId="5"/>
  </si>
  <si>
    <t>芝井広</t>
    <rPh sb="0" eb="2">
      <t>シバイ</t>
    </rPh>
    <rPh sb="2" eb="3">
      <t>ヒロシ</t>
    </rPh>
    <phoneticPr fontId="5"/>
  </si>
  <si>
    <t>Kodaira Keiichi</t>
    <phoneticPr fontId="5"/>
  </si>
  <si>
    <t>小平桂一</t>
    <rPh sb="0" eb="2">
      <t>コダイラ</t>
    </rPh>
    <rPh sb="2" eb="4">
      <t>ケイイチ</t>
    </rPh>
    <phoneticPr fontId="5"/>
  </si>
  <si>
    <t>主幹</t>
    <rPh sb="0" eb="2">
      <t>シュカン</t>
    </rPh>
    <phoneticPr fontId="5"/>
  </si>
  <si>
    <t>Chiba Masachi</t>
    <phoneticPr fontId="5"/>
  </si>
  <si>
    <t>Chikada Yoshihiro</t>
    <phoneticPr fontId="5"/>
  </si>
  <si>
    <t>近田義廣</t>
    <rPh sb="0" eb="2">
      <t>チカダ</t>
    </rPh>
    <rPh sb="2" eb="4">
      <t>ヨシヒロ</t>
    </rPh>
    <phoneticPr fontId="5"/>
  </si>
  <si>
    <t>H3</t>
    <phoneticPr fontId="5"/>
  </si>
  <si>
    <t>Takahara Fumio</t>
    <phoneticPr fontId="5"/>
  </si>
  <si>
    <t>高原文郎</t>
    <rPh sb="0" eb="2">
      <t>タカハラ</t>
    </rPh>
    <rPh sb="2" eb="3">
      <t>ブン</t>
    </rPh>
    <rPh sb="3" eb="4">
      <t>ロウ</t>
    </rPh>
    <phoneticPr fontId="5"/>
  </si>
  <si>
    <t>東京都立大学理学部</t>
    <rPh sb="0" eb="2">
      <t>トウキョウ</t>
    </rPh>
    <rPh sb="2" eb="4">
      <t>トリツ</t>
    </rPh>
    <rPh sb="4" eb="6">
      <t>ダイガク</t>
    </rPh>
    <rPh sb="6" eb="9">
      <t>リガクブ</t>
    </rPh>
    <phoneticPr fontId="5"/>
  </si>
  <si>
    <t>応募夜数</t>
    <rPh sb="0" eb="2">
      <t>オウボ</t>
    </rPh>
    <rPh sb="2" eb="4">
      <t>ヤスウ</t>
    </rPh>
    <phoneticPr fontId="5"/>
  </si>
  <si>
    <t>時間交換履歴</t>
    <rPh sb="0" eb="2">
      <t>ジカン</t>
    </rPh>
    <rPh sb="2" eb="4">
      <t>コウカン</t>
    </rPh>
    <rPh sb="4" eb="6">
      <t>リレキ</t>
    </rPh>
    <phoneticPr fontId="5"/>
  </si>
  <si>
    <t>大阪教育大</t>
    <rPh sb="0" eb="2">
      <t>オオサカ</t>
    </rPh>
    <rPh sb="2" eb="5">
      <t>キョウイクダイ</t>
    </rPh>
    <phoneticPr fontId="9"/>
  </si>
  <si>
    <t>大阪大</t>
    <rPh sb="0" eb="3">
      <t>オオサカダイ</t>
    </rPh>
    <phoneticPr fontId="9"/>
  </si>
  <si>
    <t>お茶の水大</t>
    <rPh sb="1" eb="2">
      <t>チャ</t>
    </rPh>
    <rPh sb="3" eb="4">
      <t>ミズ</t>
    </rPh>
    <rPh sb="4" eb="5">
      <t>ダイ</t>
    </rPh>
    <phoneticPr fontId="9"/>
  </si>
  <si>
    <t>岐阜大</t>
    <rPh sb="0" eb="3">
      <t>ギフダイ</t>
    </rPh>
    <phoneticPr fontId="9"/>
  </si>
  <si>
    <t>神戸大</t>
    <rPh sb="0" eb="2">
      <t>コウベ</t>
    </rPh>
    <rPh sb="2" eb="3">
      <t>ダイ</t>
    </rPh>
    <phoneticPr fontId="9"/>
  </si>
  <si>
    <t>総研大</t>
    <rPh sb="0" eb="3">
      <t>ソウケンダイ</t>
    </rPh>
    <phoneticPr fontId="9"/>
  </si>
  <si>
    <t>東京学芸大</t>
    <rPh sb="0" eb="2">
      <t>トウキョウ</t>
    </rPh>
    <rPh sb="2" eb="5">
      <t>ガクゲイダイ</t>
    </rPh>
    <phoneticPr fontId="9"/>
  </si>
  <si>
    <t>東工大</t>
    <rPh sb="0" eb="3">
      <t>トウコウダイ</t>
    </rPh>
    <phoneticPr fontId="9"/>
  </si>
  <si>
    <t>東大</t>
    <rPh sb="0" eb="2">
      <t>トウダイ</t>
    </rPh>
    <phoneticPr fontId="9"/>
  </si>
  <si>
    <t>東北大</t>
    <rPh sb="0" eb="3">
      <t>トウホクダイ</t>
    </rPh>
    <phoneticPr fontId="9"/>
  </si>
  <si>
    <t>広島大</t>
    <rPh sb="0" eb="2">
      <t>ヒロシマ</t>
    </rPh>
    <rPh sb="2" eb="3">
      <t>ダイ</t>
    </rPh>
    <phoneticPr fontId="9"/>
  </si>
  <si>
    <r>
      <t>2010.1</t>
    </r>
    <r>
      <rPr>
        <sz val="11"/>
        <rFont val="ＭＳ Ｐゴシック"/>
        <family val="3"/>
        <charset val="128"/>
      </rPr>
      <t>0月</t>
    </r>
    <rPh sb="7" eb="8">
      <t>ガツ</t>
    </rPh>
    <phoneticPr fontId="5"/>
  </si>
  <si>
    <t>S11Aの応募情報　追加</t>
    <rPh sb="5" eb="7">
      <t>オウボ</t>
    </rPh>
    <rPh sb="7" eb="9">
      <t>ジョウホウ</t>
    </rPh>
    <rPh sb="10" eb="12">
      <t>ツイカ</t>
    </rPh>
    <phoneticPr fontId="5"/>
  </si>
  <si>
    <t>岡山理科大</t>
    <rPh sb="0" eb="2">
      <t>オカヤマ</t>
    </rPh>
    <rPh sb="2" eb="4">
      <t>リカ</t>
    </rPh>
    <rPh sb="4" eb="5">
      <t>ダイ</t>
    </rPh>
    <phoneticPr fontId="5"/>
  </si>
  <si>
    <t>毎年1月頃に三鷹でユーザーズミーティングを開催し、ユーザーへの情報公開、</t>
    <rPh sb="0" eb="2">
      <t>マイトシ</t>
    </rPh>
    <rPh sb="3" eb="4">
      <t>ガツ</t>
    </rPh>
    <rPh sb="4" eb="5">
      <t>ゴロ</t>
    </rPh>
    <rPh sb="6" eb="8">
      <t>ミタカ</t>
    </rPh>
    <rPh sb="21" eb="23">
      <t>カイサイ</t>
    </rPh>
    <rPh sb="31" eb="33">
      <t>ジョウホウ</t>
    </rPh>
    <rPh sb="33" eb="35">
      <t>コウカイ</t>
    </rPh>
    <phoneticPr fontId="5"/>
  </si>
  <si>
    <t>赤字訂正2010.7.23</t>
    <rPh sb="0" eb="2">
      <t>アカジ</t>
    </rPh>
    <rPh sb="2" eb="4">
      <t>テイセイ</t>
    </rPh>
    <phoneticPr fontId="5"/>
  </si>
  <si>
    <t>Seifahrt A., Roell T., Neuhaeuser R., Reiners A., Kerber F., Kaeufl H. U., Siebenmorgen R.,  Smette A</t>
    <phoneticPr fontId="5"/>
  </si>
  <si>
    <t>CIAO</t>
    <phoneticPr fontId="5"/>
  </si>
  <si>
    <t>2008A&amp;A...484..429S</t>
  </si>
  <si>
    <t>A&amp;A</t>
    <phoneticPr fontId="5"/>
  </si>
  <si>
    <t>429-434</t>
    <phoneticPr fontId="5"/>
  </si>
  <si>
    <t>Improved orbital solution and masses for the very low-mass multiple system LHS 1070</t>
  </si>
  <si>
    <t>Nagao, T.</t>
    <phoneticPr fontId="5"/>
  </si>
  <si>
    <t>2008ApJ...680..100N</t>
  </si>
  <si>
    <t>ApJ</t>
    <phoneticPr fontId="5"/>
  </si>
  <si>
    <t>100-109</t>
    <phoneticPr fontId="5"/>
  </si>
  <si>
    <t>Im, M.</t>
    <phoneticPr fontId="5"/>
  </si>
  <si>
    <t>2002ApJ, 578, L19</t>
    <phoneticPr fontId="5"/>
  </si>
  <si>
    <t>Spectroscopic Studies of Extremely Metal-Poor Stars with the Subaru High Dispersion Spectrograph. I. Observational Data</t>
  </si>
  <si>
    <t>Optical Observations of Dwarf Novae and Related Objects</t>
  </si>
  <si>
    <t>2006ApJ...638..596A</t>
  </si>
  <si>
    <t>S07A採択</t>
    <rPh sb="4" eb="6">
      <t>サイタク</t>
    </rPh>
    <phoneticPr fontId="5"/>
  </si>
  <si>
    <t>Spectral Classification and Effective Temperatures of L and T Dwarfs Based on Near-Infrared Spectra</t>
  </si>
  <si>
    <t>2000PASJ, 52, 81</t>
    <phoneticPr fontId="5"/>
  </si>
  <si>
    <t xml:space="preserve">Iwamuro, F.  </t>
    <phoneticPr fontId="5"/>
  </si>
  <si>
    <t>COMICS</t>
    <phoneticPr fontId="5"/>
  </si>
  <si>
    <r>
      <t xml:space="preserve">Miyata T., Kataza H., Okamoto Y., </t>
    </r>
    <r>
      <rPr>
        <sz val="11"/>
        <rFont val="ＭＳ Ｐゴシック"/>
        <family val="3"/>
        <charset val="128"/>
      </rPr>
      <t>Onaka T., Sako S., Honda M.</t>
    </r>
    <r>
      <rPr>
        <sz val="11"/>
        <rFont val="ＭＳ Ｐゴシック"/>
        <family val="3"/>
        <charset val="128"/>
      </rPr>
      <t xml:space="preserve">, </t>
    </r>
    <r>
      <rPr>
        <b/>
        <sz val="11"/>
        <rFont val="ＭＳ Ｐゴシック"/>
        <family val="3"/>
        <charset val="128"/>
      </rPr>
      <t>Yamashita T., Murakawa K.</t>
    </r>
    <phoneticPr fontId="5"/>
  </si>
  <si>
    <r>
      <t xml:space="preserve">Nagao T., Kawabata K., Murayama T., </t>
    </r>
    <r>
      <rPr>
        <b/>
        <sz val="11"/>
        <rFont val="ＭＳ Ｐゴシック"/>
        <family val="3"/>
        <charset val="128"/>
      </rPr>
      <t>Ohyama Y.</t>
    </r>
    <r>
      <rPr>
        <sz val="11"/>
        <rFont val="ＭＳ Ｐゴシック"/>
        <family val="3"/>
        <charset val="128"/>
      </rPr>
      <t xml:space="preserve">, </t>
    </r>
    <r>
      <rPr>
        <sz val="11"/>
        <rFont val="ＭＳ Ｐゴシック"/>
        <family val="3"/>
        <charset val="128"/>
      </rPr>
      <t>Taniguchi Y., Sumiya R., Sasaki Shunji</t>
    </r>
    <phoneticPr fontId="5"/>
  </si>
  <si>
    <r>
      <t xml:space="preserve">Nagao T., Kawabata K., Murayama T., </t>
    </r>
    <r>
      <rPr>
        <b/>
        <sz val="11"/>
        <rFont val="ＭＳ Ｐゴシック"/>
        <family val="3"/>
        <charset val="128"/>
      </rPr>
      <t>Ohyama Y.</t>
    </r>
    <r>
      <rPr>
        <sz val="11"/>
        <rFont val="ＭＳ Ｐゴシック"/>
        <family val="3"/>
        <charset val="128"/>
      </rPr>
      <t xml:space="preserve">, </t>
    </r>
    <r>
      <rPr>
        <sz val="11"/>
        <rFont val="ＭＳ Ｐゴシック"/>
        <family val="3"/>
        <charset val="128"/>
      </rPr>
      <t>Taniguchi Y., Shioya Y., Sumiya R., Sasaki Shunji</t>
    </r>
    <phoneticPr fontId="5"/>
  </si>
  <si>
    <r>
      <t>D</t>
    </r>
    <r>
      <rPr>
        <sz val="11"/>
        <rFont val="ＭＳ Ｐゴシック"/>
        <family val="3"/>
        <charset val="128"/>
      </rPr>
      <t xml:space="preserve">oi </t>
    </r>
    <r>
      <rPr>
        <sz val="11"/>
        <rFont val="ＭＳ Ｐゴシック"/>
        <family val="3"/>
        <charset val="128"/>
      </rPr>
      <t>Mamoru</t>
    </r>
    <phoneticPr fontId="5"/>
  </si>
  <si>
    <t>Carbon-Enhanced Metal-Poor Stars. III. Main-Sequence Turnoff Stars from the SDSS SEGUE Sample</t>
  </si>
  <si>
    <r>
      <t>C</t>
    </r>
    <r>
      <rPr>
        <sz val="11"/>
        <rFont val="ＭＳ Ｐゴシック"/>
        <family val="3"/>
        <charset val="128"/>
      </rPr>
      <t>ushing, M.C.</t>
    </r>
    <phoneticPr fontId="5"/>
  </si>
  <si>
    <t>1372-1395</t>
    <phoneticPr fontId="5"/>
  </si>
  <si>
    <t>05/2008</t>
    <phoneticPr fontId="5"/>
  </si>
  <si>
    <r>
      <t>PI</t>
    </r>
    <r>
      <rPr>
        <b/>
        <sz val="14"/>
        <rFont val="ＭＳ Ｐ明朝"/>
        <family val="1"/>
        <charset val="128"/>
      </rPr>
      <t>の所属機関種別　採択件数</t>
    </r>
    <r>
      <rPr>
        <b/>
        <sz val="14"/>
        <rFont val="Century"/>
        <family val="1"/>
      </rPr>
      <t xml:space="preserve"> </t>
    </r>
    <rPh sb="3" eb="5">
      <t>ショゾク</t>
    </rPh>
    <rPh sb="5" eb="7">
      <t>キカン</t>
    </rPh>
    <rPh sb="7" eb="8">
      <t>シュ</t>
    </rPh>
    <rPh sb="8" eb="9">
      <t>ベツ</t>
    </rPh>
    <rPh sb="10" eb="12">
      <t>サイタク</t>
    </rPh>
    <rPh sb="12" eb="14">
      <t>ケンスウ</t>
    </rPh>
    <phoneticPr fontId="5"/>
  </si>
  <si>
    <t>その他</t>
    <rPh sb="2" eb="3">
      <t>タ</t>
    </rPh>
    <phoneticPr fontId="5"/>
  </si>
  <si>
    <t>S04B</t>
    <phoneticPr fontId="5"/>
  </si>
  <si>
    <t>S05A</t>
    <phoneticPr fontId="5"/>
  </si>
  <si>
    <t>S05B</t>
    <phoneticPr fontId="5"/>
  </si>
  <si>
    <t>S06A</t>
    <phoneticPr fontId="5"/>
  </si>
  <si>
    <t>S06B</t>
    <phoneticPr fontId="5"/>
  </si>
  <si>
    <t>S07A</t>
    <phoneticPr fontId="5"/>
  </si>
  <si>
    <t>S07B</t>
    <phoneticPr fontId="5"/>
  </si>
  <si>
    <t>NAOJ</t>
    <phoneticPr fontId="5"/>
  </si>
  <si>
    <t>JAXA</t>
    <phoneticPr fontId="5"/>
  </si>
  <si>
    <t>NAOJ</t>
    <phoneticPr fontId="5"/>
  </si>
  <si>
    <t>JAXA</t>
    <phoneticPr fontId="5"/>
  </si>
  <si>
    <t>Kashikawa, N.</t>
    <phoneticPr fontId="5"/>
  </si>
  <si>
    <t>Tsuzuki Y., Kawara K., Yoshii Y., Oyabu S., Tanabe T., Matsuoka Y.</t>
    <phoneticPr fontId="5"/>
  </si>
  <si>
    <t>Intensive枠の拡大（2年間で最大20夜の申請が可能）, 提案書にリモート観測希望の有無を記入開始</t>
    <rPh sb="9" eb="10">
      <t>ワク</t>
    </rPh>
    <rPh sb="11" eb="13">
      <t>カクダイ</t>
    </rPh>
    <rPh sb="15" eb="17">
      <t>ネンカン</t>
    </rPh>
    <rPh sb="18" eb="20">
      <t>サイダイ</t>
    </rPh>
    <rPh sb="22" eb="23">
      <t>ヨル</t>
    </rPh>
    <rPh sb="24" eb="26">
      <t>シンセイ</t>
    </rPh>
    <rPh sb="27" eb="29">
      <t>カノウ</t>
    </rPh>
    <rPh sb="32" eb="35">
      <t>テイアンショ</t>
    </rPh>
    <rPh sb="40" eb="42">
      <t>カンソク</t>
    </rPh>
    <rPh sb="42" eb="44">
      <t>キボウ</t>
    </rPh>
    <rPh sb="45" eb="47">
      <t>ウム</t>
    </rPh>
    <rPh sb="48" eb="50">
      <t>キニュウ</t>
    </rPh>
    <rPh sb="50" eb="52">
      <t>カイシ</t>
    </rPh>
    <phoneticPr fontId="5"/>
  </si>
  <si>
    <t>2008/08-2009/01</t>
    <phoneticPr fontId="5"/>
  </si>
  <si>
    <t>2008年3月下旬～5月初旬</t>
    <rPh sb="4" eb="5">
      <t>ネン</t>
    </rPh>
    <rPh sb="6" eb="7">
      <t>ガツ</t>
    </rPh>
    <rPh sb="7" eb="9">
      <t>ゲジュン</t>
    </rPh>
    <rPh sb="11" eb="12">
      <t>ガツ</t>
    </rPh>
    <rPh sb="12" eb="14">
      <t>ショジュン</t>
    </rPh>
    <phoneticPr fontId="5"/>
  </si>
  <si>
    <t>2008/5/12-13</t>
    <phoneticPr fontId="5"/>
  </si>
  <si>
    <t>UM開催記録</t>
    <rPh sb="2" eb="4">
      <t>カイサイ</t>
    </rPh>
    <rPh sb="4" eb="6">
      <t>キロク</t>
    </rPh>
    <phoneticPr fontId="5"/>
  </si>
  <si>
    <t>TAC履歴</t>
    <rPh sb="3" eb="5">
      <t>リレキ</t>
    </rPh>
    <phoneticPr fontId="5"/>
  </si>
  <si>
    <t>開催日</t>
    <rPh sb="0" eb="3">
      <t>カイサイビ</t>
    </rPh>
    <phoneticPr fontId="5"/>
  </si>
  <si>
    <t>今井弘二</t>
    <rPh sb="0" eb="2">
      <t>イマイ</t>
    </rPh>
    <rPh sb="2" eb="3">
      <t>ヒロシ</t>
    </rPh>
    <rPh sb="3" eb="4">
      <t>ニ</t>
    </rPh>
    <phoneticPr fontId="5"/>
  </si>
  <si>
    <t>A NEAR INFRARED SURVEY IN THE AKARI NORTH ECLIPTIC POLE FIELD</t>
  </si>
  <si>
    <t>FOCAS　ＧＴ</t>
    <phoneticPr fontId="5"/>
  </si>
  <si>
    <t>2003AJ, 125, 53</t>
    <phoneticPr fontId="5"/>
  </si>
  <si>
    <t>Subaru Deep Survey. III. Evolution of Rest-Frame Luminosity Functions Based on the Photometric Redshifts for a K'-Selected Galaxy Sample</t>
    <phoneticPr fontId="5"/>
  </si>
  <si>
    <t>Kawabata, K.</t>
    <phoneticPr fontId="5"/>
  </si>
  <si>
    <t>Observations of Fragments Split from Nucleus B of Comet 73P/Schwassmann-Wachmann 3 with Subaru Telescope</t>
  </si>
  <si>
    <t>2007AJ....134..880H</t>
  </si>
  <si>
    <t>Near-Infrared Coronagraphic Observations of the T Tauri Binary System UY Aur</t>
  </si>
  <si>
    <t>2006ApJ...650...57T</t>
  </si>
  <si>
    <t>2004AJ, 127, 180</t>
    <phoneticPr fontId="5"/>
  </si>
  <si>
    <t>180-198</t>
    <phoneticPr fontId="5"/>
  </si>
  <si>
    <t>01/2004</t>
    <phoneticPr fontId="5"/>
  </si>
  <si>
    <t>2004ApJ, 605, L37</t>
    <phoneticPr fontId="5"/>
  </si>
  <si>
    <t>L37-L40</t>
    <phoneticPr fontId="5"/>
  </si>
  <si>
    <t>2004MNRAS, 350, 769</t>
    <phoneticPr fontId="5"/>
  </si>
  <si>
    <t>MNRAS</t>
    <phoneticPr fontId="5"/>
  </si>
  <si>
    <t>外国人を含む応募数</t>
    <rPh sb="0" eb="2">
      <t>ガイコク</t>
    </rPh>
    <rPh sb="2" eb="3">
      <t>ジン</t>
    </rPh>
    <rPh sb="4" eb="5">
      <t>フク</t>
    </rPh>
    <rPh sb="6" eb="8">
      <t>オウボ</t>
    </rPh>
    <rPh sb="8" eb="9">
      <t>スウ</t>
    </rPh>
    <phoneticPr fontId="5"/>
  </si>
  <si>
    <t>外国人を含む応募割合</t>
    <rPh sb="0" eb="2">
      <t>ガイコク</t>
    </rPh>
    <rPh sb="2" eb="3">
      <t>ジン</t>
    </rPh>
    <rPh sb="4" eb="5">
      <t>フク</t>
    </rPh>
    <rPh sb="6" eb="8">
      <t>オウボ</t>
    </rPh>
    <rPh sb="8" eb="10">
      <t>ワリアイ</t>
    </rPh>
    <phoneticPr fontId="5"/>
  </si>
  <si>
    <t>採択数</t>
    <rPh sb="0" eb="2">
      <t>サイタク</t>
    </rPh>
    <rPh sb="2" eb="3">
      <t>カズ</t>
    </rPh>
    <phoneticPr fontId="5"/>
  </si>
  <si>
    <t>外国人を含む採択数</t>
    <rPh sb="0" eb="2">
      <t>ガイコク</t>
    </rPh>
    <rPh sb="2" eb="3">
      <t>ジン</t>
    </rPh>
    <rPh sb="4" eb="5">
      <t>フク</t>
    </rPh>
    <rPh sb="6" eb="8">
      <t>サイタク</t>
    </rPh>
    <rPh sb="8" eb="9">
      <t>スウ</t>
    </rPh>
    <phoneticPr fontId="5"/>
  </si>
  <si>
    <t>ボン大</t>
    <rPh sb="2" eb="3">
      <t>ダイ</t>
    </rPh>
    <phoneticPr fontId="5"/>
  </si>
  <si>
    <t>オスロ大</t>
    <rPh sb="3" eb="4">
      <t>ダイ</t>
    </rPh>
    <phoneticPr fontId="5"/>
  </si>
  <si>
    <t>サンパウロ大</t>
    <rPh sb="5" eb="6">
      <t>ダイ</t>
    </rPh>
    <phoneticPr fontId="5"/>
  </si>
  <si>
    <t>聖カタリナ大</t>
    <rPh sb="0" eb="1">
      <t>セイ</t>
    </rPh>
    <rPh sb="5" eb="6">
      <t>ダイ</t>
    </rPh>
    <phoneticPr fontId="5"/>
  </si>
  <si>
    <t>グルノーブル天文台</t>
    <rPh sb="6" eb="9">
      <t>テンモンダイ</t>
    </rPh>
    <phoneticPr fontId="5"/>
  </si>
  <si>
    <t>パリ天体物理研究所</t>
    <rPh sb="2" eb="4">
      <t>テンタイ</t>
    </rPh>
    <rPh sb="4" eb="6">
      <t>ブツリ</t>
    </rPh>
    <rPh sb="6" eb="9">
      <t>ケンキュウジョ</t>
    </rPh>
    <phoneticPr fontId="5"/>
  </si>
  <si>
    <t>ボルドー天文台</t>
    <rPh sb="4" eb="7">
      <t>テンモンダイ</t>
    </rPh>
    <phoneticPr fontId="5"/>
  </si>
  <si>
    <t>マルセイユ天文台</t>
    <rPh sb="5" eb="8">
      <t>テンモンダイ</t>
    </rPh>
    <phoneticPr fontId="5"/>
  </si>
  <si>
    <t>ニース大</t>
    <rPh sb="3" eb="4">
      <t>ダイ</t>
    </rPh>
    <phoneticPr fontId="5"/>
  </si>
  <si>
    <r>
      <t>Saturated</t>
    </r>
    <r>
      <rPr>
        <sz val="11"/>
        <rFont val="ＭＳ Ｐゴシック"/>
        <family val="3"/>
        <charset val="128"/>
      </rPr>
      <t xml:space="preserve"> Hydrocarbons in Comet 153P/Ikeya-Zhang: Ethane, Methane, and Monodeuterio-Methane</t>
    </r>
    <phoneticPr fontId="5"/>
  </si>
  <si>
    <t>Kodaira, K.</t>
    <phoneticPr fontId="5"/>
  </si>
  <si>
    <t>2003PASJ, 55, L17</t>
    <phoneticPr fontId="5"/>
  </si>
  <si>
    <t>2004/10 - 2005/03</t>
  </si>
  <si>
    <t>採択件数</t>
    <rPh sb="0" eb="2">
      <t>サイタク</t>
    </rPh>
    <rPh sb="2" eb="4">
      <t>ケンスウ</t>
    </rPh>
    <phoneticPr fontId="5"/>
  </si>
  <si>
    <t>S-Cam</t>
    <phoneticPr fontId="5"/>
  </si>
  <si>
    <t>FOCAS</t>
    <phoneticPr fontId="5"/>
  </si>
  <si>
    <t>HDS</t>
    <phoneticPr fontId="5"/>
  </si>
  <si>
    <t>IRCS</t>
    <phoneticPr fontId="5"/>
  </si>
  <si>
    <t>AO</t>
    <phoneticPr fontId="5"/>
  </si>
  <si>
    <t>CISCO</t>
    <phoneticPr fontId="5"/>
  </si>
  <si>
    <t>CIAO</t>
    <phoneticPr fontId="5"/>
  </si>
  <si>
    <t>2006ApJ...652.1729I</t>
  </si>
  <si>
    <t>Coronagraphic Search for Extrasolar Planets around ε Eri and Vega</t>
  </si>
  <si>
    <t>東北大学</t>
    <rPh sb="0" eb="2">
      <t>トウホク</t>
    </rPh>
    <rPh sb="2" eb="4">
      <t>ダイガク</t>
    </rPh>
    <phoneticPr fontId="5"/>
  </si>
  <si>
    <t>05/2005</t>
    <phoneticPr fontId="5"/>
  </si>
  <si>
    <t>29-44</t>
    <phoneticPr fontId="5"/>
  </si>
  <si>
    <t>A deep survey of brown dwarfs in Orion with Gemini</t>
  </si>
  <si>
    <t>Mazzali, P.A.</t>
  </si>
  <si>
    <t>An Asymmetric Energetic Type Ic Supernova Viewed Off-Axis, and a Link to Gamma Ray Bursts</t>
  </si>
  <si>
    <t>The proper motion of the isolated neutron star RX J1605.3+3249</t>
  </si>
  <si>
    <t>Nature of the Strongly Lensed Submillimeter Galaxy SMM J14011+0252</t>
  </si>
  <si>
    <t>Murakawa, K.</t>
  </si>
  <si>
    <t>S07B</t>
    <phoneticPr fontId="5"/>
  </si>
  <si>
    <t>NAOJ</t>
    <phoneticPr fontId="5"/>
  </si>
  <si>
    <t>JAXA</t>
    <phoneticPr fontId="5"/>
  </si>
  <si>
    <t>他の国内機関</t>
    <rPh sb="0" eb="1">
      <t>タ</t>
    </rPh>
    <rPh sb="2" eb="4">
      <t>コクナイ</t>
    </rPh>
    <rPh sb="4" eb="6">
      <t>キカン</t>
    </rPh>
    <phoneticPr fontId="5"/>
  </si>
  <si>
    <t>NAOJ</t>
    <phoneticPr fontId="5"/>
  </si>
  <si>
    <t>JAXA</t>
    <phoneticPr fontId="5"/>
  </si>
  <si>
    <t>太陽系</t>
  </si>
  <si>
    <t>恒星と我々の銀河系</t>
  </si>
  <si>
    <t>星形成と星間物質</t>
  </si>
  <si>
    <t>近傍銀河、活動銀河核</t>
  </si>
  <si>
    <t>宇宙の構造形成と宇宙論</t>
  </si>
  <si>
    <t>観測機器・望遠鏡関係</t>
  </si>
  <si>
    <t>The FU Orionis Binary System and the Formation of Close Binaries</t>
  </si>
  <si>
    <t>Large Cosmic Variance in the Clustering Properties of Lyα Emitters at z ~= 5</t>
  </si>
  <si>
    <t>Stockton, A.</t>
  </si>
  <si>
    <t>S00</t>
  </si>
  <si>
    <t>A Slow Merger History of Field Galaxies since z ~ 1</t>
  </si>
  <si>
    <t>2009ApJ...700.1067M</t>
  </si>
  <si>
    <t>1067-1077</t>
    <phoneticPr fontId="5"/>
  </si>
  <si>
    <t>Misawa, T.</t>
    <phoneticPr fontId="5"/>
  </si>
  <si>
    <t>Misawa T., Gandhi P., Hida A., Tamagawa T., Yamaguchi T.</t>
    <phoneticPr fontId="5"/>
  </si>
  <si>
    <t>2009ApJ...700.1988M</t>
  </si>
  <si>
    <t>1988-1993</t>
    <phoneticPr fontId="5"/>
  </si>
  <si>
    <t>Hashimoto, J.</t>
    <phoneticPr fontId="5"/>
  </si>
  <si>
    <t>221-225</t>
    <phoneticPr fontId="5"/>
  </si>
  <si>
    <t>Hayashi, Masao</t>
    <phoneticPr fontId="5"/>
  </si>
  <si>
    <t>72-80</t>
    <phoneticPr fontId="5"/>
  </si>
  <si>
    <t>Scarlata, C.</t>
    <phoneticPr fontId="5"/>
  </si>
  <si>
    <t>Scoville, N.</t>
    <phoneticPr fontId="5"/>
  </si>
  <si>
    <t>Smolcic, V.</t>
    <phoneticPr fontId="5"/>
  </si>
  <si>
    <t>Takahashi, M.I.</t>
    <phoneticPr fontId="5"/>
  </si>
  <si>
    <t>Tanaka, Masayuki</t>
    <phoneticPr fontId="5"/>
  </si>
  <si>
    <t>Tanaka, Masyuki</t>
    <phoneticPr fontId="5"/>
  </si>
  <si>
    <t>Terada, H.</t>
    <phoneticPr fontId="5"/>
  </si>
  <si>
    <r>
      <t>Akiyama M.</t>
    </r>
    <r>
      <rPr>
        <sz val="11"/>
        <rFont val="ＭＳ Ｐゴシック"/>
        <family val="3"/>
        <charset val="128"/>
      </rPr>
      <t>, Ueda Y., Ohta K.</t>
    </r>
    <phoneticPr fontId="5"/>
  </si>
  <si>
    <r>
      <t>4</t>
    </r>
    <r>
      <rPr>
        <sz val="11"/>
        <rFont val="ＭＳ Ｐゴシック"/>
        <family val="3"/>
        <charset val="128"/>
      </rPr>
      <t>2-49</t>
    </r>
    <phoneticPr fontId="5"/>
  </si>
  <si>
    <r>
      <t xml:space="preserve">Thalmann C., Carson J., Janson M., Goto M., McElwain M., Egner S., Feldt M., </t>
    </r>
    <r>
      <rPr>
        <b/>
        <sz val="11"/>
        <color indexed="8"/>
        <rFont val="ＭＳ Ｐゴシック"/>
        <family val="3"/>
        <charset val="128"/>
      </rPr>
      <t>Hashimoto J., Hayano Y.</t>
    </r>
    <r>
      <rPr>
        <sz val="11"/>
        <color indexed="8"/>
        <rFont val="ＭＳ Ｐゴシック"/>
        <family val="3"/>
        <charset val="128"/>
      </rPr>
      <t xml:space="preserve">, Henning T., Hodapp K. W., </t>
    </r>
    <r>
      <rPr>
        <b/>
        <sz val="11"/>
        <color indexed="8"/>
        <rFont val="ＭＳ Ｐゴシック"/>
        <family val="3"/>
        <charset val="128"/>
      </rPr>
      <t xml:space="preserve">Kandori R., </t>
    </r>
    <r>
      <rPr>
        <sz val="11"/>
        <color indexed="8"/>
        <rFont val="ＭＳ Ｐゴシック"/>
        <family val="3"/>
        <charset val="128"/>
      </rPr>
      <t xml:space="preserve">Klahr H., </t>
    </r>
    <r>
      <rPr>
        <b/>
        <sz val="11"/>
        <color indexed="8"/>
        <rFont val="ＭＳ Ｐゴシック"/>
        <family val="3"/>
        <charset val="128"/>
      </rPr>
      <t>Kudo T., Kusakabe N.</t>
    </r>
    <r>
      <rPr>
        <sz val="11"/>
        <color indexed="8"/>
        <rFont val="ＭＳ Ｐゴシック"/>
        <family val="3"/>
        <charset val="128"/>
      </rPr>
      <t xml:space="preserve">, Mordasini C., </t>
    </r>
    <r>
      <rPr>
        <b/>
        <sz val="11"/>
        <color indexed="8"/>
        <rFont val="ＭＳ Ｐゴシック"/>
        <family val="3"/>
        <charset val="128"/>
      </rPr>
      <t>Morino J.-I., Suto H., Suzuki R., Tamura M.</t>
    </r>
    <phoneticPr fontId="5"/>
  </si>
  <si>
    <t>HiCIAO</t>
    <phoneticPr fontId="5"/>
  </si>
  <si>
    <r>
      <t>Takata T., Kashikawa N., Nakanishi K., Aoki K., Asai R.,</t>
    </r>
    <r>
      <rPr>
        <sz val="11"/>
        <rFont val="ＭＳ Ｐゴシック"/>
        <family val="3"/>
        <charset val="128"/>
      </rPr>
      <t xml:space="preserve"> Ebizuka N.,</t>
    </r>
    <r>
      <rPr>
        <b/>
        <sz val="11"/>
        <rFont val="ＭＳ Ｐゴシック"/>
        <family val="3"/>
        <charset val="128"/>
      </rPr>
      <t xml:space="preserve"> Inata M., Iye M., Kawabata K., Kosugi G., Ohyama Y., Okita K., Sasaki T., Saito Y., Sekiguchi K., Shimizu Y., Taguchi H., Yoshida M.</t>
    </r>
    <phoneticPr fontId="5"/>
  </si>
  <si>
    <r>
      <t>7</t>
    </r>
    <r>
      <rPr>
        <sz val="11"/>
        <rFont val="ＭＳ Ｐゴシック"/>
        <family val="3"/>
        <charset val="128"/>
      </rPr>
      <t>89-800</t>
    </r>
    <phoneticPr fontId="5"/>
  </si>
  <si>
    <r>
      <t>L</t>
    </r>
    <r>
      <rPr>
        <sz val="11"/>
        <rFont val="ＭＳ Ｐゴシック"/>
        <family val="3"/>
        <charset val="128"/>
      </rPr>
      <t>97-L100</t>
    </r>
    <phoneticPr fontId="5"/>
  </si>
  <si>
    <t>Totani T.</t>
    <phoneticPr fontId="5"/>
  </si>
  <si>
    <r>
      <t>7</t>
    </r>
    <r>
      <rPr>
        <sz val="11"/>
        <rFont val="ＭＳ Ｐゴシック"/>
        <family val="3"/>
        <charset val="128"/>
      </rPr>
      <t>35-744</t>
    </r>
    <phoneticPr fontId="5"/>
  </si>
  <si>
    <r>
      <t>3</t>
    </r>
    <r>
      <rPr>
        <sz val="11"/>
        <rFont val="ＭＳ Ｐゴシック"/>
        <family val="3"/>
        <charset val="128"/>
      </rPr>
      <t>97-409</t>
    </r>
    <phoneticPr fontId="5"/>
  </si>
  <si>
    <t>京都大</t>
    <rPh sb="0" eb="3">
      <t>キョウトダイ</t>
    </rPh>
    <phoneticPr fontId="4"/>
  </si>
  <si>
    <t>京都大</t>
    <rPh sb="0" eb="3">
      <t>キョウトダイ</t>
    </rPh>
    <phoneticPr fontId="9"/>
  </si>
  <si>
    <t>北海道大</t>
    <rPh sb="0" eb="4">
      <t>ホッカイドウダイ</t>
    </rPh>
    <phoneticPr fontId="4"/>
  </si>
  <si>
    <t>北海道大</t>
    <rPh sb="0" eb="4">
      <t>ホッカイドウダイ</t>
    </rPh>
    <phoneticPr fontId="9"/>
  </si>
  <si>
    <t>The XMM-Newton Wide-Field Survey in the COSMOS Field. III. Optical Identification and Multiwavelength Properties of a Large Sample of X-Ray-Selected Sources</t>
  </si>
  <si>
    <t>2007ApJS..172..329K</t>
  </si>
  <si>
    <r>
      <t xml:space="preserve">The Number Density of Old Passively Evolving Galaxies at z=1 in the Subaru/XMM-Newton Deep Survey Field </t>
    </r>
    <r>
      <rPr>
        <u/>
        <sz val="11"/>
        <color indexed="12"/>
        <rFont val="ＭＳ Ｐゴシック"/>
        <family val="3"/>
        <charset val="128"/>
      </rPr>
      <t>(erratum)</t>
    </r>
    <phoneticPr fontId="5"/>
  </si>
  <si>
    <t>2007ApJ...663..808P</t>
  </si>
  <si>
    <t>The Mid-Infrared Emission of M87</t>
  </si>
  <si>
    <t>2007ApJ...663..765K</t>
  </si>
  <si>
    <r>
      <t>Subaru</t>
    </r>
    <r>
      <rPr>
        <sz val="11"/>
        <color indexed="8"/>
        <rFont val="ＭＳ Ｐゴシック"/>
        <family val="3"/>
        <charset val="128"/>
      </rPr>
      <t xml:space="preserve"> Deep Survey. V. A Census of Lyman Break Galaxies at z~=4 and 5 in the </t>
    </r>
    <r>
      <rPr>
        <sz val="11"/>
        <rFont val="ＭＳ Ｐゴシック"/>
        <family val="3"/>
        <charset val="128"/>
      </rPr>
      <t>Subaru</t>
    </r>
    <r>
      <rPr>
        <sz val="11"/>
        <color indexed="8"/>
        <rFont val="ＭＳ Ｐゴシック"/>
        <family val="3"/>
        <charset val="128"/>
      </rPr>
      <t xml:space="preserve"> Deep Fields: Photometric Properties</t>
    </r>
    <phoneticPr fontId="5"/>
  </si>
  <si>
    <t>685-702</t>
    <phoneticPr fontId="5"/>
  </si>
  <si>
    <t>初めに</t>
    <rPh sb="0" eb="1">
      <t>ハジ</t>
    </rPh>
    <phoneticPr fontId="5"/>
  </si>
  <si>
    <t>この資料について</t>
    <rPh sb="2" eb="4">
      <t>シリョウ</t>
    </rPh>
    <phoneticPr fontId="5"/>
  </si>
  <si>
    <t>民間</t>
    <rPh sb="0" eb="2">
      <t>ミンカン</t>
    </rPh>
    <phoneticPr fontId="9"/>
  </si>
  <si>
    <t>機関</t>
    <rPh sb="0" eb="2">
      <t>キカン</t>
    </rPh>
    <phoneticPr fontId="9"/>
  </si>
  <si>
    <t>大学</t>
    <rPh sb="0" eb="2">
      <t>ダイガク</t>
    </rPh>
    <phoneticPr fontId="9"/>
  </si>
  <si>
    <t>エジンバラ大</t>
    <rPh sb="5" eb="6">
      <t>ダイ</t>
    </rPh>
    <phoneticPr fontId="9"/>
  </si>
  <si>
    <t>オープン大</t>
    <rPh sb="4" eb="5">
      <t>ダイ</t>
    </rPh>
    <phoneticPr fontId="9"/>
  </si>
  <si>
    <t>オックスフォード大</t>
    <rPh sb="8" eb="9">
      <t>ダイ</t>
    </rPh>
    <phoneticPr fontId="9"/>
  </si>
  <si>
    <t>Sanders D. B., Salvato M., Aussel H., Ilbert O., Scoville N., Surace J. A., Frayer D. T., Sheth K., Helou G., Brooke T., Bhattacharya B., Yan L., Kartaltepe J. S., Barnes J. E., Blain A. W., Calzetti D., Capak P., Carilli C., Carollo C. M., Comastri A., Daddi E., Ellis R. S., Elvis M., Fall S. M., Franceschini A., Giavalisco M., Hasinger G., Impey C., Koekemoer A., Le Fèvre O., Lilly S., Liu M. C., McCracken H. J., Mobasher B., Renzini A., Rich M., Schinnerer E., Shopbell P. L., Taniguchi Y., Thompson D. J., Urry C. M., Williams J. P.</t>
  </si>
  <si>
    <t>S01B</t>
    <phoneticPr fontId="5"/>
  </si>
  <si>
    <t>Koyama, Y.</t>
    <phoneticPr fontId="5"/>
  </si>
  <si>
    <t>名古屋科学館</t>
    <rPh sb="0" eb="3">
      <t>ナゴヤ</t>
    </rPh>
    <rPh sb="3" eb="6">
      <t>カガクカン</t>
    </rPh>
    <phoneticPr fontId="4"/>
  </si>
  <si>
    <t>佐賀県立宇宙科学館</t>
    <rPh sb="0" eb="2">
      <t>サガ</t>
    </rPh>
    <rPh sb="2" eb="4">
      <t>ケンリツ</t>
    </rPh>
    <rPh sb="4" eb="6">
      <t>ウチュウ</t>
    </rPh>
    <rPh sb="6" eb="8">
      <t>カガク</t>
    </rPh>
    <rPh sb="8" eb="9">
      <t>カン</t>
    </rPh>
    <phoneticPr fontId="4"/>
  </si>
  <si>
    <t>防衛大学校</t>
    <rPh sb="0" eb="2">
      <t>ボウエイ</t>
    </rPh>
    <rPh sb="2" eb="4">
      <t>ダイガク</t>
    </rPh>
    <rPh sb="4" eb="5">
      <t>コウ</t>
    </rPh>
    <phoneticPr fontId="4"/>
  </si>
  <si>
    <t>茨城大</t>
    <rPh sb="0" eb="3">
      <t>イバラキダイ</t>
    </rPh>
    <phoneticPr fontId="4"/>
  </si>
  <si>
    <t>国立大</t>
    <rPh sb="0" eb="3">
      <t>コクリツダイ</t>
    </rPh>
    <phoneticPr fontId="4"/>
  </si>
  <si>
    <t>岩手大</t>
    <rPh sb="0" eb="3">
      <t>イワテダイ</t>
    </rPh>
    <phoneticPr fontId="4"/>
  </si>
  <si>
    <t>愛媛大</t>
    <rPh sb="0" eb="2">
      <t>エヒメ</t>
    </rPh>
    <rPh sb="2" eb="3">
      <t>ダイ</t>
    </rPh>
    <phoneticPr fontId="4"/>
  </si>
  <si>
    <t>大阪教育大</t>
    <rPh sb="0" eb="2">
      <t>オオサカ</t>
    </rPh>
    <rPh sb="2" eb="5">
      <t>キョウイクダイ</t>
    </rPh>
    <phoneticPr fontId="4"/>
  </si>
  <si>
    <t>大阪大</t>
    <rPh sb="0" eb="3">
      <t>オオサカダイ</t>
    </rPh>
    <phoneticPr fontId="4"/>
  </si>
  <si>
    <t>お茶の水大</t>
    <rPh sb="1" eb="2">
      <t>チャ</t>
    </rPh>
    <rPh sb="3" eb="4">
      <t>ミズ</t>
    </rPh>
    <rPh sb="4" eb="5">
      <t>ダイ</t>
    </rPh>
    <phoneticPr fontId="4"/>
  </si>
  <si>
    <t>岐阜大</t>
    <rPh sb="0" eb="3">
      <t>ギフダイ</t>
    </rPh>
    <phoneticPr fontId="4"/>
  </si>
  <si>
    <t>神戸大</t>
    <rPh sb="0" eb="2">
      <t>コウベ</t>
    </rPh>
    <rPh sb="2" eb="3">
      <t>ダイ</t>
    </rPh>
    <phoneticPr fontId="4"/>
  </si>
  <si>
    <t>総研大</t>
    <rPh sb="0" eb="3">
      <t>ソウケンダイ</t>
    </rPh>
    <phoneticPr fontId="4"/>
  </si>
  <si>
    <t>東工大</t>
    <rPh sb="0" eb="3">
      <t>トウコウダイ</t>
    </rPh>
    <phoneticPr fontId="4"/>
  </si>
  <si>
    <t>東大</t>
    <rPh sb="0" eb="2">
      <t>トウダイ</t>
    </rPh>
    <phoneticPr fontId="4"/>
  </si>
  <si>
    <t>東北大</t>
    <rPh sb="0" eb="3">
      <t>トウホクダイ</t>
    </rPh>
    <phoneticPr fontId="4"/>
  </si>
  <si>
    <t>広島大</t>
    <rPh sb="0" eb="2">
      <t>ヒロシマ</t>
    </rPh>
    <rPh sb="2" eb="3">
      <t>ダイ</t>
    </rPh>
    <phoneticPr fontId="4"/>
  </si>
  <si>
    <t>宮崎大</t>
    <rPh sb="0" eb="3">
      <t>ミヤザキダイ</t>
    </rPh>
    <phoneticPr fontId="4"/>
  </si>
  <si>
    <r>
      <t>Kodama T</t>
    </r>
    <r>
      <rPr>
        <sz val="11"/>
        <rFont val="ＭＳ Ｐゴシック"/>
        <family val="3"/>
        <charset val="128"/>
      </rPr>
      <t xml:space="preserve">., Tanaka M., Tamura T., </t>
    </r>
    <r>
      <rPr>
        <sz val="11"/>
        <rFont val="ＭＳ Ｐゴシック"/>
        <family val="3"/>
        <charset val="128"/>
      </rPr>
      <t>Yahagi Hideki, Nagashima M., Tanaka I.,</t>
    </r>
    <r>
      <rPr>
        <sz val="11"/>
        <rFont val="ＭＳ Ｐゴシック"/>
        <family val="3"/>
        <charset val="128"/>
      </rPr>
      <t xml:space="preserve"> </t>
    </r>
    <r>
      <rPr>
        <b/>
        <sz val="11"/>
        <rFont val="ＭＳ Ｐゴシック"/>
        <family val="3"/>
        <charset val="128"/>
      </rPr>
      <t>Arimoto N.</t>
    </r>
    <r>
      <rPr>
        <sz val="11"/>
        <rFont val="ＭＳ Ｐゴシック"/>
        <family val="3"/>
        <charset val="128"/>
      </rPr>
      <t xml:space="preserve">, Futamase T., </t>
    </r>
    <r>
      <rPr>
        <b/>
        <sz val="11"/>
        <rFont val="ＭＳ Ｐゴシック"/>
        <family val="3"/>
        <charset val="128"/>
      </rPr>
      <t>Iye M.</t>
    </r>
    <r>
      <rPr>
        <sz val="11"/>
        <rFont val="ＭＳ Ｐゴシック"/>
        <family val="3"/>
        <charset val="128"/>
      </rPr>
      <t xml:space="preserve">, Karasawa Y., </t>
    </r>
    <r>
      <rPr>
        <b/>
        <sz val="11"/>
        <rFont val="ＭＳ Ｐゴシック"/>
        <family val="3"/>
        <charset val="128"/>
      </rPr>
      <t>Kashikawa N.</t>
    </r>
    <r>
      <rPr>
        <sz val="11"/>
        <rFont val="ＭＳ Ｐゴシック"/>
        <family val="3"/>
        <charset val="128"/>
      </rPr>
      <t xml:space="preserve">, </t>
    </r>
    <r>
      <rPr>
        <sz val="11"/>
        <rFont val="ＭＳ Ｐゴシック"/>
        <family val="3"/>
        <charset val="128"/>
      </rPr>
      <t>Kawasaki W., Kitayama T., Matsuhara H., Nakata F., Ohashi Takaya, Ohta K., Okamoto Takashi., Okamura S., Shimasaku K., Suto Y., Tamura N., Umetsu K.</t>
    </r>
    <r>
      <rPr>
        <sz val="11"/>
        <rFont val="ＭＳ Ｐゴシック"/>
        <family val="3"/>
        <charset val="128"/>
      </rPr>
      <t xml:space="preserve">, </t>
    </r>
    <r>
      <rPr>
        <b/>
        <sz val="11"/>
        <rFont val="ＭＳ Ｐゴシック"/>
        <family val="3"/>
        <charset val="128"/>
      </rPr>
      <t>Yamada T.</t>
    </r>
    <phoneticPr fontId="5"/>
  </si>
  <si>
    <r>
      <t>Search for Cometary Activity in KBO (24952) 1997 QJ</t>
    </r>
    <r>
      <rPr>
        <vertAlign val="subscript"/>
        <sz val="11"/>
        <color indexed="8"/>
        <rFont val="ＭＳ Ｐゴシック"/>
        <family val="3"/>
        <charset val="128"/>
      </rPr>
      <t>4</t>
    </r>
    <phoneticPr fontId="5"/>
  </si>
  <si>
    <t>433-442</t>
    <phoneticPr fontId="5"/>
  </si>
  <si>
    <t>1337-1344</t>
    <phoneticPr fontId="5"/>
  </si>
  <si>
    <t>Kondo, S.</t>
    <phoneticPr fontId="5"/>
  </si>
  <si>
    <t>Cotter G., Simpson C., Bolton R.</t>
    <phoneticPr fontId="5"/>
  </si>
  <si>
    <t>Cushing M.C., Rayner J.T., Vacca W.D.</t>
    <phoneticPr fontId="5"/>
  </si>
  <si>
    <t>Fu Hai, Stockton A., Liu M.</t>
    <phoneticPr fontId="5"/>
  </si>
  <si>
    <t>Kajisawa M., Yamada T.</t>
    <phoneticPr fontId="5"/>
  </si>
  <si>
    <t>2006ApJ...641.1122B</t>
    <phoneticPr fontId="5"/>
  </si>
  <si>
    <t>2006MNRAS.366..144N</t>
  </si>
  <si>
    <t>Akiyama, M.</t>
    <phoneticPr fontId="5"/>
  </si>
  <si>
    <t>2008ApJS..175....1A</t>
  </si>
  <si>
    <t>1-28</t>
    <phoneticPr fontId="5"/>
  </si>
  <si>
    <r>
      <t>Iye M.,</t>
    </r>
    <r>
      <rPr>
        <sz val="11"/>
        <rFont val="ＭＳ Ｐゴシック"/>
        <family val="3"/>
        <charset val="128"/>
      </rPr>
      <t xml:space="preserve"> Ota K., </t>
    </r>
    <r>
      <rPr>
        <b/>
        <sz val="11"/>
        <rFont val="ＭＳ Ｐゴシック"/>
        <family val="3"/>
        <charset val="128"/>
      </rPr>
      <t xml:space="preserve">Kashikawa N., Furusawa H., </t>
    </r>
    <r>
      <rPr>
        <sz val="11"/>
        <rFont val="ＭＳ Ｐゴシック"/>
        <family val="3"/>
        <charset val="128"/>
      </rPr>
      <t xml:space="preserve">Hashimoto T., </t>
    </r>
    <r>
      <rPr>
        <b/>
        <sz val="11"/>
        <rFont val="ＭＳ Ｐゴシック"/>
        <family val="3"/>
        <charset val="128"/>
      </rPr>
      <t>Hattori T.</t>
    </r>
    <r>
      <rPr>
        <sz val="11"/>
        <rFont val="ＭＳ Ｐゴシック"/>
        <family val="3"/>
        <charset val="128"/>
      </rPr>
      <t xml:space="preserve">, </t>
    </r>
    <r>
      <rPr>
        <sz val="11"/>
        <rFont val="ＭＳ Ｐゴシック"/>
        <family val="3"/>
        <charset val="128"/>
      </rPr>
      <t>Matsuda Y., Morokuma T., Ouchi M., Shimasaku K.</t>
    </r>
    <phoneticPr fontId="5"/>
  </si>
  <si>
    <t>Ilbert O., Salvato M., Le Floc'h E., Aussel H., Capak P., McCracken H. J., Mobasher B., Kartaltepe J., Scoville N., Sanders D. B., Arnouts S., Bundy K., Cassata P., Kneib J.-P., Koekemoer A., Le Fèvre O., Lilly S., Surace J., Taniguchi Y., Tasca L., Thompson D., Tresse L., Zamojski M., Zamorani G., Zucca E.</t>
  </si>
  <si>
    <t>644-663</t>
    <phoneticPr fontId="5"/>
  </si>
  <si>
    <t>Janson, M.</t>
    <phoneticPr fontId="5"/>
  </si>
  <si>
    <t>Janson M., Bergfors C., Goto M., Brandner W., Lafreniere D.</t>
    <phoneticPr fontId="5"/>
  </si>
  <si>
    <t>2010ApJ...710L..35J</t>
  </si>
  <si>
    <t>L35-L38</t>
    <phoneticPr fontId="5"/>
  </si>
  <si>
    <t>02/2010</t>
    <phoneticPr fontId="5"/>
  </si>
  <si>
    <t>S08B-051</t>
    <phoneticPr fontId="5"/>
  </si>
  <si>
    <t>S-Cam</t>
    <phoneticPr fontId="5"/>
  </si>
  <si>
    <t>Exploring the High-z Universe in the SXDS-UDS &amp; COSMOS-UltraVista Fields</t>
  </si>
  <si>
    <t>Vigorous star formation in a bulge-dominated extremely red object at z= 1.34</t>
  </si>
  <si>
    <t>Cushing, M.C.</t>
  </si>
  <si>
    <t>ハンブルク大</t>
    <rPh sb="5" eb="6">
      <t>ダイ</t>
    </rPh>
    <phoneticPr fontId="9"/>
  </si>
  <si>
    <t>SAAO</t>
  </si>
  <si>
    <t>パリ天文台</t>
    <rPh sb="2" eb="5">
      <t>テンモンダイ</t>
    </rPh>
    <phoneticPr fontId="9"/>
  </si>
  <si>
    <t>国際機関</t>
    <rPh sb="0" eb="2">
      <t>コクサイ</t>
    </rPh>
    <rPh sb="2" eb="4">
      <t>キカン</t>
    </rPh>
    <phoneticPr fontId="9"/>
  </si>
  <si>
    <t>S09A</t>
    <phoneticPr fontId="5"/>
  </si>
  <si>
    <t>S09A</t>
    <phoneticPr fontId="5"/>
  </si>
  <si>
    <t>注：申請者自身が申告したカテゴリによる（2008.10.31）</t>
    <rPh sb="0" eb="1">
      <t>チュウ</t>
    </rPh>
    <rPh sb="2" eb="5">
      <t>シンセイシャ</t>
    </rPh>
    <rPh sb="5" eb="7">
      <t>ジシン</t>
    </rPh>
    <rPh sb="8" eb="10">
      <t>シンコク</t>
    </rPh>
    <phoneticPr fontId="5"/>
  </si>
  <si>
    <t>S09A応募</t>
    <rPh sb="4" eb="6">
      <t>オウボ</t>
    </rPh>
    <phoneticPr fontId="5"/>
  </si>
  <si>
    <r>
      <t>注：</t>
    </r>
    <r>
      <rPr>
        <sz val="9"/>
        <color indexed="10"/>
        <rFont val="Arial"/>
        <family val="2"/>
      </rPr>
      <t>AO188</t>
    </r>
    <r>
      <rPr>
        <sz val="9"/>
        <color indexed="10"/>
        <rFont val="ＭＳ Ｐゴシック"/>
        <family val="3"/>
        <charset val="128"/>
      </rPr>
      <t>故障のため</t>
    </r>
    <r>
      <rPr>
        <sz val="9"/>
        <color indexed="10"/>
        <rFont val="Arial"/>
        <family val="2"/>
      </rPr>
      <t>UK PI</t>
    </r>
    <r>
      <rPr>
        <sz val="9"/>
        <color indexed="10"/>
        <rFont val="ＭＳ Ｐゴシック"/>
        <family val="3"/>
        <charset val="128"/>
      </rPr>
      <t>の提案を</t>
    </r>
    <r>
      <rPr>
        <sz val="9"/>
        <color indexed="10"/>
        <rFont val="Arial"/>
        <family val="2"/>
      </rPr>
      <t>1</t>
    </r>
    <r>
      <rPr>
        <sz val="9"/>
        <color indexed="10"/>
        <rFont val="ＭＳ Ｐゴシック"/>
        <family val="3"/>
        <charset val="128"/>
      </rPr>
      <t>件追加採択</t>
    </r>
    <rPh sb="0" eb="1">
      <t>チュウ</t>
    </rPh>
    <rPh sb="7" eb="9">
      <t>コショウ</t>
    </rPh>
    <rPh sb="18" eb="20">
      <t>テイアン</t>
    </rPh>
    <rPh sb="22" eb="23">
      <t>ケン</t>
    </rPh>
    <rPh sb="23" eb="25">
      <t>ツイカ</t>
    </rPh>
    <rPh sb="25" eb="27">
      <t>サイタク</t>
    </rPh>
    <phoneticPr fontId="73"/>
  </si>
  <si>
    <t>国際共同研究の状況</t>
    <rPh sb="0" eb="2">
      <t>コクサイ</t>
    </rPh>
    <rPh sb="2" eb="4">
      <t>キョウドウ</t>
    </rPh>
    <rPh sb="4" eb="6">
      <t>ケンキュウ</t>
    </rPh>
    <rPh sb="7" eb="9">
      <t>ジョウキョウ</t>
    </rPh>
    <phoneticPr fontId="73"/>
  </si>
  <si>
    <t>アイルランド</t>
    <phoneticPr fontId="5"/>
  </si>
  <si>
    <t>長崎大</t>
    <rPh sb="0" eb="2">
      <t>ナガサキ</t>
    </rPh>
    <rPh sb="2" eb="3">
      <t>ダイ</t>
    </rPh>
    <phoneticPr fontId="5"/>
  </si>
  <si>
    <t>UK</t>
    <phoneticPr fontId="5"/>
  </si>
  <si>
    <t>オハイオ州立大</t>
    <rPh sb="4" eb="6">
      <t>シュウリツ</t>
    </rPh>
    <rPh sb="6" eb="7">
      <t>ダイ</t>
    </rPh>
    <phoneticPr fontId="5"/>
  </si>
  <si>
    <t>USA</t>
    <phoneticPr fontId="5"/>
  </si>
  <si>
    <t>ドイツ</t>
    <phoneticPr fontId="5"/>
  </si>
  <si>
    <t>The Aspherical Properties of the Energetic Type Ic SN 2002ap as Inferred from Its Nebular Spectra</t>
  </si>
  <si>
    <r>
      <t>Motohara K., Maeda K., Gerardy C</t>
    </r>
    <r>
      <rPr>
        <sz val="11"/>
        <rFont val="ＭＳ Ｐゴシック"/>
        <family val="3"/>
        <charset val="128"/>
      </rPr>
      <t>hristopher</t>
    </r>
    <r>
      <rPr>
        <sz val="11"/>
        <rFont val="ＭＳ Ｐゴシック"/>
        <family val="3"/>
        <charset val="128"/>
      </rPr>
      <t xml:space="preserve">.L., </t>
    </r>
    <r>
      <rPr>
        <sz val="11"/>
        <rFont val="ＭＳ Ｐゴシック"/>
        <family val="3"/>
        <charset val="128"/>
      </rPr>
      <t>Nomoto K., Tanaka Masaomi, Tominaga N., Ohkubo Takuya, Mazzali Paolo A., Fesen Robert, Hoflich Peter, Wheeler Craig</t>
    </r>
    <phoneticPr fontId="5"/>
  </si>
  <si>
    <t>2005/11/14-15</t>
    <phoneticPr fontId="5"/>
  </si>
  <si>
    <t>2006/08-2007/01</t>
    <phoneticPr fontId="5"/>
  </si>
  <si>
    <r>
      <t>8/14まで主鏡蒸着のために休止。</t>
    </r>
    <r>
      <rPr>
        <sz val="11"/>
        <rFont val="ＭＳ Ｐゴシック"/>
        <family val="3"/>
        <charset val="128"/>
      </rPr>
      <t>MOIRCS分光モードの公開、Geminiとの時間交換開始</t>
    </r>
    <rPh sb="6" eb="7">
      <t>シュ</t>
    </rPh>
    <rPh sb="7" eb="8">
      <t>カガミ</t>
    </rPh>
    <rPh sb="8" eb="10">
      <t>ジョウチャク</t>
    </rPh>
    <rPh sb="14" eb="16">
      <t>キュウシ</t>
    </rPh>
    <rPh sb="23" eb="25">
      <t>ブンコウ</t>
    </rPh>
    <rPh sb="29" eb="31">
      <t>コウカイ</t>
    </rPh>
    <rPh sb="40" eb="42">
      <t>ジカン</t>
    </rPh>
    <rPh sb="42" eb="44">
      <t>コウカン</t>
    </rPh>
    <rPh sb="44" eb="46">
      <t>カイシ</t>
    </rPh>
    <phoneticPr fontId="5"/>
  </si>
  <si>
    <t>2006年4月初旬～下旬</t>
    <rPh sb="4" eb="5">
      <t>ネン</t>
    </rPh>
    <rPh sb="6" eb="7">
      <t>ガツ</t>
    </rPh>
    <rPh sb="7" eb="9">
      <t>ショジュン</t>
    </rPh>
    <rPh sb="10" eb="12">
      <t>ゲジュン</t>
    </rPh>
    <phoneticPr fontId="5"/>
  </si>
  <si>
    <t>サービス観測　応募・実施件数</t>
    <rPh sb="4" eb="6">
      <t>カンソク</t>
    </rPh>
    <rPh sb="7" eb="9">
      <t>オウボ</t>
    </rPh>
    <rPh sb="10" eb="12">
      <t>ジッシ</t>
    </rPh>
    <rPh sb="12" eb="14">
      <t>ケンスウ</t>
    </rPh>
    <phoneticPr fontId="5"/>
  </si>
  <si>
    <t>MIRTOS試験</t>
    <rPh sb="6" eb="8">
      <t>シケン</t>
    </rPh>
    <phoneticPr fontId="5"/>
  </si>
  <si>
    <t>応募件数（PIの所属機関種別）</t>
    <rPh sb="0" eb="2">
      <t>オウボ</t>
    </rPh>
    <rPh sb="2" eb="4">
      <t>ケンスウ</t>
    </rPh>
    <rPh sb="8" eb="10">
      <t>ショゾク</t>
    </rPh>
    <rPh sb="10" eb="12">
      <t>キカン</t>
    </rPh>
    <rPh sb="12" eb="13">
      <t>シュ</t>
    </rPh>
    <rPh sb="13" eb="14">
      <t>ベツ</t>
    </rPh>
    <phoneticPr fontId="5"/>
  </si>
  <si>
    <t>ワイオミング大</t>
    <rPh sb="6" eb="7">
      <t>ダイ</t>
    </rPh>
    <phoneticPr fontId="5"/>
  </si>
  <si>
    <t>ワシントン大</t>
    <rPh sb="5" eb="6">
      <t>ダイ</t>
    </rPh>
    <phoneticPr fontId="5"/>
  </si>
  <si>
    <t>アイルランド国立大</t>
    <rPh sb="6" eb="9">
      <t>コクリツダイ</t>
    </rPh>
    <phoneticPr fontId="5"/>
  </si>
  <si>
    <t>ベルギー王立天文台</t>
    <rPh sb="4" eb="6">
      <t>オウリツ</t>
    </rPh>
    <rPh sb="6" eb="9">
      <t>テンモンダイ</t>
    </rPh>
    <phoneticPr fontId="5"/>
  </si>
  <si>
    <t>ケープタウン大</t>
    <rPh sb="6" eb="7">
      <t>ダイ</t>
    </rPh>
    <phoneticPr fontId="5"/>
  </si>
  <si>
    <t>Johnson, J.A.</t>
    <phoneticPr fontId="5"/>
  </si>
  <si>
    <t>Structure Formation and Cosomology</t>
    <phoneticPr fontId="5"/>
  </si>
  <si>
    <t>TAC1委員長</t>
    <rPh sb="4" eb="7">
      <t>イインチョウ</t>
    </rPh>
    <phoneticPr fontId="5"/>
  </si>
  <si>
    <t>Photometric Redshift and Classification for the XMM-COSMOS Sources</t>
  </si>
  <si>
    <t>Umetsu, K.</t>
    <phoneticPr fontId="5"/>
  </si>
  <si>
    <t>Takeda, Yoichi</t>
    <phoneticPr fontId="5"/>
  </si>
  <si>
    <r>
      <t xml:space="preserve">Maeda K., Tanaka M., Nomoto K., Tominaga N., Kawabata K., Mazzali P.A., Umeda H., Suzuki T., </t>
    </r>
    <r>
      <rPr>
        <b/>
        <sz val="11"/>
        <color indexed="8"/>
        <rFont val="ＭＳ Ｐゴシック"/>
        <family val="3"/>
        <charset val="128"/>
      </rPr>
      <t>Hattori T.</t>
    </r>
    <phoneticPr fontId="5"/>
  </si>
  <si>
    <t>511-517</t>
    <phoneticPr fontId="5"/>
  </si>
  <si>
    <t>1136-1149</t>
    <phoneticPr fontId="5"/>
  </si>
  <si>
    <t>406-433</t>
    <phoneticPr fontId="5"/>
  </si>
  <si>
    <t>494-510</t>
    <phoneticPr fontId="5"/>
  </si>
  <si>
    <t>150-181</t>
    <phoneticPr fontId="5"/>
  </si>
  <si>
    <r>
      <t>Kashikawa N., Takata T., Ohyama Y., Yoshida M.,</t>
    </r>
    <r>
      <rPr>
        <sz val="11"/>
        <rFont val="ＭＳ Ｐゴシック"/>
        <family val="3"/>
        <charset val="128"/>
      </rPr>
      <t xml:space="preserve"> Maihara T., Iwamuro F., Motohara K., </t>
    </r>
    <r>
      <rPr>
        <b/>
        <sz val="11"/>
        <rFont val="ＭＳ Ｐゴシック"/>
        <family val="3"/>
        <charset val="128"/>
      </rPr>
      <t>Totani T., Nagashima M.,</t>
    </r>
    <r>
      <rPr>
        <sz val="11"/>
        <rFont val="ＭＳ Ｐゴシック"/>
        <family val="3"/>
        <charset val="128"/>
      </rPr>
      <t xml:space="preserve"> Shimasaku K., </t>
    </r>
    <r>
      <rPr>
        <b/>
        <sz val="11"/>
        <rFont val="ＭＳ Ｐゴシック"/>
        <family val="3"/>
        <charset val="128"/>
      </rPr>
      <t>Furusawa H.</t>
    </r>
    <r>
      <rPr>
        <sz val="11"/>
        <rFont val="ＭＳ Ｐゴシック"/>
        <family val="3"/>
        <charset val="128"/>
      </rPr>
      <t xml:space="preserve">, Ouchi M., </t>
    </r>
    <r>
      <rPr>
        <b/>
        <sz val="11"/>
        <rFont val="ＭＳ Ｐゴシック"/>
        <family val="3"/>
        <charset val="128"/>
      </rPr>
      <t>Yagi M.</t>
    </r>
    <r>
      <rPr>
        <sz val="11"/>
        <rFont val="ＭＳ Ｐゴシック"/>
        <family val="3"/>
        <charset val="128"/>
      </rPr>
      <t xml:space="preserve">, Okamura  S., </t>
    </r>
    <r>
      <rPr>
        <b/>
        <sz val="11"/>
        <rFont val="ＭＳ Ｐゴシック"/>
        <family val="3"/>
        <charset val="128"/>
      </rPr>
      <t>Iye M., Sasaki T., Kosugi G., Aoki K., Nakata F.</t>
    </r>
    <phoneticPr fontId="5"/>
  </si>
  <si>
    <r>
      <t>C</t>
    </r>
    <r>
      <rPr>
        <sz val="11"/>
        <rFont val="ＭＳ Ｐゴシック"/>
        <family val="3"/>
        <charset val="128"/>
      </rPr>
      <t>IA</t>
    </r>
    <r>
      <rPr>
        <sz val="11"/>
        <rFont val="ＭＳ Ｐゴシック"/>
        <family val="3"/>
        <charset val="128"/>
      </rPr>
      <t>O</t>
    </r>
    <phoneticPr fontId="5"/>
  </si>
  <si>
    <r>
      <t>CIAO</t>
    </r>
    <r>
      <rPr>
        <sz val="11"/>
        <rFont val="ＭＳ Ｐゴシック"/>
        <family val="3"/>
        <charset val="128"/>
      </rPr>
      <t>+</t>
    </r>
    <r>
      <rPr>
        <sz val="11"/>
        <rFont val="ＭＳ Ｐゴシック"/>
        <family val="3"/>
        <charset val="128"/>
      </rPr>
      <t>AO</t>
    </r>
    <phoneticPr fontId="5"/>
  </si>
  <si>
    <r>
      <t>O</t>
    </r>
    <r>
      <rPr>
        <sz val="11"/>
        <rFont val="ＭＳ Ｐゴシック"/>
        <family val="3"/>
        <charset val="128"/>
      </rPr>
      <t>HS</t>
    </r>
    <phoneticPr fontId="5"/>
  </si>
  <si>
    <t>Large Structures and Galaxy Evolution in COSMOS at z &lt; 1.1</t>
  </si>
  <si>
    <t>2007ApJS..172..117M</t>
  </si>
  <si>
    <t>117-131</t>
    <phoneticPr fontId="5"/>
  </si>
  <si>
    <t>Photometric Redshifts of Galaxies in COSMOS</t>
  </si>
  <si>
    <t>2007ApJS..172...99C</t>
  </si>
  <si>
    <r>
      <t xml:space="preserve">Sako S., Yamashita T., Kataza H., </t>
    </r>
    <r>
      <rPr>
        <sz val="11"/>
        <rFont val="ＭＳ Ｐゴシック"/>
        <family val="3"/>
        <charset val="128"/>
      </rPr>
      <t xml:space="preserve">Miyata T., Okamoto Y., Honda M., </t>
    </r>
    <r>
      <rPr>
        <b/>
        <sz val="11"/>
        <rFont val="ＭＳ Ｐゴシック"/>
        <family val="3"/>
        <charset val="128"/>
      </rPr>
      <t>Fujiyoshi T., Terada H.</t>
    </r>
    <r>
      <rPr>
        <sz val="11"/>
        <rFont val="ＭＳ Ｐゴシック"/>
        <family val="3"/>
        <charset val="128"/>
      </rPr>
      <t xml:space="preserve">, </t>
    </r>
    <r>
      <rPr>
        <sz val="11"/>
        <rFont val="ＭＳ Ｐゴシック"/>
        <family val="3"/>
        <charset val="128"/>
      </rPr>
      <t>Kamazaki Takeshi, Jiang Zhibo, Hanawa Tomoyuki, Onaka T.</t>
    </r>
    <phoneticPr fontId="5"/>
  </si>
  <si>
    <t xml:space="preserve">Ohyama, Y.  </t>
    <phoneticPr fontId="5"/>
  </si>
  <si>
    <r>
      <t xml:space="preserve">Shioya Y., Taniguchi Y., Ajiki M., Nagao T., Murayama T., Sasaki Shunji, Sumiya R., </t>
    </r>
    <r>
      <rPr>
        <sz val="11"/>
        <rFont val="ＭＳ Ｐゴシック"/>
        <family val="3"/>
        <charset val="128"/>
      </rPr>
      <t>Hatakeyama Yuichiro</t>
    </r>
    <phoneticPr fontId="5"/>
  </si>
  <si>
    <r>
      <t xml:space="preserve">Shioya Y., Taniguchi Y., Ajiki M., Nagao T., </t>
    </r>
    <r>
      <rPr>
        <sz val="11"/>
        <rFont val="ＭＳ Ｐゴシック"/>
        <family val="3"/>
        <charset val="128"/>
      </rPr>
      <t>Murayama T., Sasaki Shunji, Sumiya R., Hatakeyama Y.</t>
    </r>
    <r>
      <rPr>
        <sz val="11"/>
        <rFont val="ＭＳ Ｐゴシック"/>
        <family val="3"/>
        <charset val="128"/>
      </rPr>
      <t xml:space="preserve">, </t>
    </r>
    <r>
      <rPr>
        <b/>
        <sz val="11"/>
        <rFont val="ＭＳ Ｐゴシック"/>
        <family val="3"/>
        <charset val="128"/>
      </rPr>
      <t>Kashikawa N.</t>
    </r>
    <phoneticPr fontId="5"/>
  </si>
  <si>
    <t>Near-IR bispectrum speckle interferometry, AO imaging polarimetry, and radiative transfer modeling of the proto-planetary nebula Frosty Leonis</t>
  </si>
  <si>
    <t>Murakawa, K.</t>
    <phoneticPr fontId="5"/>
  </si>
  <si>
    <r>
      <t xml:space="preserve">Murakawa K., Ohnaka K., Driebe T., Hofmann K.-H., </t>
    </r>
    <r>
      <rPr>
        <b/>
        <sz val="11"/>
        <color indexed="8"/>
        <rFont val="ＭＳ Ｐゴシック"/>
        <family val="3"/>
        <charset val="128"/>
      </rPr>
      <t>Oya S</t>
    </r>
    <r>
      <rPr>
        <sz val="11"/>
        <color indexed="8"/>
        <rFont val="ＭＳ Ｐゴシック"/>
        <family val="3"/>
        <charset val="128"/>
      </rPr>
      <t>., Schertl D., Weigelt G.</t>
    </r>
    <phoneticPr fontId="5"/>
  </si>
  <si>
    <t>Takagi, T.</t>
    <phoneticPr fontId="5"/>
  </si>
  <si>
    <t>カナダ</t>
    <phoneticPr fontId="5"/>
  </si>
  <si>
    <t>カナダ</t>
    <phoneticPr fontId="5"/>
  </si>
  <si>
    <t>スイス</t>
    <phoneticPr fontId="5"/>
  </si>
  <si>
    <t>スイス</t>
    <phoneticPr fontId="5"/>
  </si>
  <si>
    <t>スペイン</t>
    <phoneticPr fontId="5"/>
  </si>
  <si>
    <t>スペイン</t>
    <phoneticPr fontId="5"/>
  </si>
  <si>
    <t>チリ</t>
    <phoneticPr fontId="5"/>
  </si>
  <si>
    <t>デンマーク</t>
    <phoneticPr fontId="5"/>
  </si>
  <si>
    <t>ドイツ</t>
    <phoneticPr fontId="5"/>
  </si>
  <si>
    <t>ドイツ</t>
    <phoneticPr fontId="5"/>
  </si>
  <si>
    <t>ブラジル</t>
    <phoneticPr fontId="5"/>
  </si>
  <si>
    <t>ブラジル</t>
    <phoneticPr fontId="5"/>
  </si>
  <si>
    <t>フランス</t>
    <phoneticPr fontId="5"/>
  </si>
  <si>
    <t>フランス</t>
    <phoneticPr fontId="5"/>
  </si>
  <si>
    <t>フランス</t>
    <phoneticPr fontId="5"/>
  </si>
  <si>
    <t>ベルギー</t>
    <phoneticPr fontId="5"/>
  </si>
  <si>
    <t>ポルトガル</t>
    <phoneticPr fontId="5"/>
  </si>
  <si>
    <t>CFHT</t>
    <phoneticPr fontId="5"/>
  </si>
  <si>
    <t>採択研究者機関数(国内）</t>
    <rPh sb="0" eb="2">
      <t>サイタク</t>
    </rPh>
    <rPh sb="2" eb="5">
      <t>ケンキュウシャ</t>
    </rPh>
    <rPh sb="5" eb="7">
      <t>キカン</t>
    </rPh>
    <rPh sb="7" eb="8">
      <t>スウ</t>
    </rPh>
    <rPh sb="9" eb="11">
      <t>コクナイ</t>
    </rPh>
    <phoneticPr fontId="5"/>
  </si>
  <si>
    <t>採択研究者機関数(海外）</t>
    <rPh sb="0" eb="2">
      <t>サイタク</t>
    </rPh>
    <rPh sb="2" eb="5">
      <t>ケンキュウシャ</t>
    </rPh>
    <rPh sb="5" eb="7">
      <t>キカン</t>
    </rPh>
    <rPh sb="7" eb="8">
      <t>スウ</t>
    </rPh>
    <rPh sb="9" eb="11">
      <t>カイガイ</t>
    </rPh>
    <phoneticPr fontId="5"/>
  </si>
  <si>
    <r>
      <t xml:space="preserve">Bakos G. A., Noyes R.W., Kovacs G., Latham D.W., Sasselov D.D., Torres G., Fischer D.A., Stefanik R.P., </t>
    </r>
    <r>
      <rPr>
        <b/>
        <sz val="11"/>
        <color indexed="8"/>
        <rFont val="ＭＳ Ｐゴシック"/>
        <family val="3"/>
        <charset val="128"/>
      </rPr>
      <t>Sato B.,</t>
    </r>
    <r>
      <rPr>
        <sz val="11"/>
        <color indexed="8"/>
        <rFont val="ＭＳ Ｐゴシック"/>
        <family val="3"/>
        <charset val="128"/>
      </rPr>
      <t xml:space="preserve"> Johnson J.A., Pal A., Marcy G.W., Butler R.P., Esquerdo G.A., Stanek K.Z., Lazar J., Papp I., Sari P., Sopocz B.</t>
    </r>
    <phoneticPr fontId="5"/>
  </si>
  <si>
    <t>2009.1.7 new</t>
    <phoneticPr fontId="5"/>
  </si>
  <si>
    <t>Morioka, T.</t>
    <phoneticPr fontId="5"/>
  </si>
  <si>
    <t>Morioka T., Nakajima A., Taniguchi Y., Shioya Y., Murayama T., Sasaki S.S.</t>
    <phoneticPr fontId="5"/>
  </si>
  <si>
    <t>Nakajima, A.</t>
    <phoneticPr fontId="5"/>
  </si>
  <si>
    <t>Nakajima A., Shioya Y., Nagao T., Saito T., Murayama T., Sasaki S.S., Yokouchi A., Taniguchi Y.</t>
    <phoneticPr fontId="5"/>
  </si>
  <si>
    <t>Totani T., Morokuma T., Oda T., Doi M., Yasuda N.</t>
    <phoneticPr fontId="5"/>
  </si>
  <si>
    <t>Suzuki, R.</t>
    <phoneticPr fontId="5"/>
  </si>
  <si>
    <r>
      <t xml:space="preserve">Taniguchi Y., Ajiki M., Nagao T., </t>
    </r>
    <r>
      <rPr>
        <sz val="11"/>
        <rFont val="ＭＳ Ｐゴシック"/>
        <family val="3"/>
        <charset val="128"/>
      </rPr>
      <t>Shioya Y., Murayama T.</t>
    </r>
    <r>
      <rPr>
        <sz val="11"/>
        <rFont val="ＭＳ Ｐゴシック"/>
        <family val="3"/>
        <charset val="128"/>
      </rPr>
      <t xml:space="preserve">, </t>
    </r>
    <r>
      <rPr>
        <b/>
        <sz val="11"/>
        <rFont val="ＭＳ Ｐゴシック"/>
        <family val="3"/>
        <charset val="128"/>
      </rPr>
      <t>Kashikawa N.</t>
    </r>
    <r>
      <rPr>
        <sz val="11"/>
        <rFont val="ＭＳ Ｐゴシック"/>
        <family val="3"/>
        <charset val="128"/>
      </rPr>
      <t xml:space="preserve">, Kodaira K., </t>
    </r>
    <r>
      <rPr>
        <b/>
        <sz val="11"/>
        <rFont val="ＭＳ Ｐゴシック"/>
        <family val="3"/>
        <charset val="128"/>
      </rPr>
      <t>Kaifu N., Ando H., Karoji H., Akiyama M., Aoki K.</t>
    </r>
    <r>
      <rPr>
        <sz val="11"/>
        <rFont val="ＭＳ Ｐゴシック"/>
        <family val="3"/>
        <charset val="128"/>
      </rPr>
      <t xml:space="preserve">, </t>
    </r>
    <r>
      <rPr>
        <sz val="11"/>
        <rFont val="ＭＳ Ｐゴシック"/>
        <family val="3"/>
        <charset val="128"/>
      </rPr>
      <t xml:space="preserve">Doi M., Fujita S., </t>
    </r>
    <r>
      <rPr>
        <b/>
        <sz val="11"/>
        <rFont val="ＭＳ Ｐゴシック"/>
        <family val="3"/>
        <charset val="128"/>
      </rPr>
      <t>Furusawa H</t>
    </r>
    <r>
      <rPr>
        <sz val="11"/>
        <rFont val="ＭＳ Ｐゴシック"/>
        <family val="3"/>
        <charset val="128"/>
      </rPr>
      <t xml:space="preserve">., </t>
    </r>
    <r>
      <rPr>
        <sz val="11"/>
        <rFont val="ＭＳ Ｐゴシック"/>
        <family val="3"/>
        <charset val="128"/>
      </rPr>
      <t>Hayashino T., Iwamuro F.</t>
    </r>
    <r>
      <rPr>
        <sz val="11"/>
        <rFont val="ＭＳ Ｐゴシック"/>
        <family val="3"/>
        <charset val="128"/>
      </rPr>
      <t xml:space="preserve">, </t>
    </r>
    <r>
      <rPr>
        <b/>
        <sz val="11"/>
        <rFont val="ＭＳ Ｐゴシック"/>
        <family val="3"/>
        <charset val="128"/>
      </rPr>
      <t>Iye M.</t>
    </r>
    <r>
      <rPr>
        <sz val="11"/>
        <rFont val="ＭＳ Ｐゴシック"/>
        <family val="3"/>
        <charset val="128"/>
      </rPr>
      <t xml:space="preserve">, Kobayashi N., </t>
    </r>
    <r>
      <rPr>
        <b/>
        <sz val="11"/>
        <rFont val="ＭＳ Ｐゴシック"/>
        <family val="3"/>
        <charset val="128"/>
      </rPr>
      <t>Kodama T., Komiyama Y</t>
    </r>
    <r>
      <rPr>
        <sz val="11"/>
        <rFont val="ＭＳ Ｐゴシック"/>
        <family val="3"/>
        <charset val="128"/>
      </rPr>
      <t xml:space="preserve">., Matusda Y., </t>
    </r>
    <r>
      <rPr>
        <b/>
        <sz val="11"/>
        <rFont val="ＭＳ Ｐゴシック"/>
        <family val="3"/>
        <charset val="128"/>
      </rPr>
      <t>Miyazaki S., Mizumoto Y.</t>
    </r>
    <r>
      <rPr>
        <sz val="11"/>
        <rFont val="ＭＳ Ｐゴシック"/>
        <family val="3"/>
        <charset val="128"/>
      </rPr>
      <t xml:space="preserve">, </t>
    </r>
    <r>
      <rPr>
        <sz val="11"/>
        <rFont val="ＭＳ Ｐゴシック"/>
        <family val="3"/>
        <charset val="128"/>
      </rPr>
      <t xml:space="preserve">Morokuma T., Motohara K., Nariai K., Ohta K., Ohyama Y., Okamura S., Ouchi M., </t>
    </r>
    <r>
      <rPr>
        <b/>
        <sz val="11"/>
        <rFont val="ＭＳ Ｐゴシック"/>
        <family val="3"/>
        <charset val="128"/>
      </rPr>
      <t>Sasaki T., Sato Y., Sekiguchi K.</t>
    </r>
    <r>
      <rPr>
        <sz val="11"/>
        <rFont val="ＭＳ Ｐゴシック"/>
        <family val="3"/>
        <charset val="128"/>
      </rPr>
      <t xml:space="preserve">, </t>
    </r>
    <r>
      <rPr>
        <sz val="11"/>
        <rFont val="ＭＳ Ｐゴシック"/>
        <family val="3"/>
        <charset val="128"/>
      </rPr>
      <t xml:space="preserve">Shimasaku K., Tamura H., Umemura M., </t>
    </r>
    <r>
      <rPr>
        <b/>
        <sz val="11"/>
        <rFont val="ＭＳ Ｐゴシック"/>
        <family val="3"/>
        <charset val="128"/>
      </rPr>
      <t>Yamada T.</t>
    </r>
    <r>
      <rPr>
        <sz val="11"/>
        <rFont val="ＭＳ Ｐゴシック"/>
        <family val="3"/>
        <charset val="128"/>
      </rPr>
      <t xml:space="preserve">, Yasuda N., </t>
    </r>
    <r>
      <rPr>
        <b/>
        <sz val="11"/>
        <rFont val="ＭＳ Ｐゴシック"/>
        <family val="3"/>
        <charset val="128"/>
      </rPr>
      <t>Yoshida M.</t>
    </r>
    <phoneticPr fontId="5"/>
  </si>
  <si>
    <r>
      <t xml:space="preserve">Ajiki M., Taniguchi Y., Murayama T., Nagao T., Veilleux Sylvain, Shioya Y., Fujita S., Kakazu Yuko, </t>
    </r>
    <r>
      <rPr>
        <b/>
        <sz val="11"/>
        <rFont val="ＭＳ Ｐゴシック"/>
        <family val="3"/>
        <charset val="128"/>
      </rPr>
      <t>Komiyama Y.</t>
    </r>
    <r>
      <rPr>
        <sz val="11"/>
        <rFont val="ＭＳ Ｐゴシック"/>
        <family val="3"/>
        <charset val="128"/>
      </rPr>
      <t xml:space="preserve">, Okamura S., Sanders David, Oyabu S., Kawara K., </t>
    </r>
    <r>
      <rPr>
        <b/>
        <sz val="11"/>
        <rFont val="ＭＳ Ｐゴシック"/>
        <family val="3"/>
        <charset val="128"/>
      </rPr>
      <t>Ohyama Y., Iye M., Kashikawa N., Yoshida M., Sasaki T., Kosugi G., Aoki K., Takata T., Saito Y., Kawabata K., Sekiguchi K., Okita K., Shimizu Yasuhiro, Inata M.,</t>
    </r>
    <r>
      <rPr>
        <sz val="11"/>
        <rFont val="ＭＳ Ｐゴシック"/>
        <family val="3"/>
        <charset val="128"/>
      </rPr>
      <t xml:space="preserve"> Ebizuka N., Ozawa Tomohiko, Yadoumaru Yasushi, Taguchi Hiroko, </t>
    </r>
    <r>
      <rPr>
        <b/>
        <sz val="11"/>
        <rFont val="ＭＳ Ｐゴシック"/>
        <family val="3"/>
        <charset val="128"/>
      </rPr>
      <t>Ando H., Nishimura T., Hayashi M., Ogasawara R., Ichikawa S.</t>
    </r>
    <r>
      <rPr>
        <sz val="11"/>
        <rFont val="ＭＳ Ｐゴシック"/>
        <family val="3"/>
        <charset val="128"/>
      </rPr>
      <t xml:space="preserve"> </t>
    </r>
    <phoneticPr fontId="5"/>
  </si>
  <si>
    <r>
      <t>Mayama, S., Tamura, M., Hayashi, M.,</t>
    </r>
    <r>
      <rPr>
        <sz val="11"/>
        <color indexed="8"/>
        <rFont val="ＭＳ Ｐゴシック"/>
        <family val="3"/>
        <charset val="128"/>
      </rPr>
      <t xml:space="preserve"> Itoh, Y., </t>
    </r>
    <r>
      <rPr>
        <b/>
        <sz val="11"/>
        <color indexed="8"/>
        <rFont val="ＭＳ Ｐゴシック"/>
        <family val="3"/>
        <charset val="128"/>
      </rPr>
      <t>Ishii, M.,</t>
    </r>
    <r>
      <rPr>
        <sz val="11"/>
        <color indexed="8"/>
        <rFont val="ＭＳ Ｐゴシック"/>
        <family val="3"/>
        <charset val="128"/>
      </rPr>
      <t xml:space="preserve"> Fukagawa, M., </t>
    </r>
    <r>
      <rPr>
        <b/>
        <sz val="11"/>
        <color indexed="8"/>
        <rFont val="ＭＳ Ｐゴシック"/>
        <family val="3"/>
        <charset val="128"/>
      </rPr>
      <t>Hayashi, S.S.</t>
    </r>
    <r>
      <rPr>
        <sz val="11"/>
        <color indexed="8"/>
        <rFont val="ＭＳ Ｐゴシック"/>
        <family val="3"/>
        <charset val="128"/>
      </rPr>
      <t xml:space="preserve">, Oasa, Y., </t>
    </r>
    <r>
      <rPr>
        <b/>
        <sz val="11"/>
        <color indexed="8"/>
        <rFont val="ＭＳ Ｐゴシック"/>
        <family val="3"/>
        <charset val="128"/>
      </rPr>
      <t>Kudo, T.</t>
    </r>
    <phoneticPr fontId="5"/>
  </si>
  <si>
    <t>2001PASJ, 53, L13</t>
    <phoneticPr fontId="5"/>
  </si>
  <si>
    <t>685-692</t>
    <phoneticPr fontId="5"/>
  </si>
  <si>
    <t>06/2005</t>
    <phoneticPr fontId="5"/>
  </si>
  <si>
    <t>1115-1140</t>
    <phoneticPr fontId="5"/>
  </si>
  <si>
    <t>04/2005</t>
    <phoneticPr fontId="5"/>
  </si>
  <si>
    <t>933-949</t>
    <phoneticPr fontId="5"/>
  </si>
  <si>
    <t>12/2005</t>
    <phoneticPr fontId="5"/>
  </si>
  <si>
    <t>871-873</t>
    <phoneticPr fontId="5"/>
  </si>
  <si>
    <t>831-840</t>
    <phoneticPr fontId="5"/>
  </si>
  <si>
    <t>L101-L104</t>
    <phoneticPr fontId="5"/>
  </si>
  <si>
    <t>出版後経過日数</t>
    <rPh sb="0" eb="2">
      <t>シュッパン</t>
    </rPh>
    <rPh sb="2" eb="3">
      <t>ゴ</t>
    </rPh>
    <rPh sb="3" eb="5">
      <t>ケイカ</t>
    </rPh>
    <rPh sb="5" eb="7">
      <t>ニッスウ</t>
    </rPh>
    <phoneticPr fontId="5"/>
  </si>
  <si>
    <t>today</t>
    <phoneticPr fontId="5"/>
  </si>
  <si>
    <t>採択PI所属機関一覧</t>
    <rPh sb="0" eb="2">
      <t>サイタク</t>
    </rPh>
    <rPh sb="4" eb="6">
      <t>ショゾク</t>
    </rPh>
    <rPh sb="6" eb="8">
      <t>キカン</t>
    </rPh>
    <rPh sb="8" eb="10">
      <t>イチラン</t>
    </rPh>
    <phoneticPr fontId="5"/>
  </si>
  <si>
    <t>応募PI所属機関一覧</t>
    <rPh sb="0" eb="2">
      <t>オウボ</t>
    </rPh>
    <rPh sb="4" eb="6">
      <t>ショゾク</t>
    </rPh>
    <rPh sb="6" eb="8">
      <t>キカン</t>
    </rPh>
    <rPh sb="8" eb="10">
      <t>イチラン</t>
    </rPh>
    <phoneticPr fontId="5"/>
  </si>
  <si>
    <t>Tsuji, T.</t>
    <phoneticPr fontId="5"/>
  </si>
  <si>
    <t>2007AJ....133..420O</t>
  </si>
  <si>
    <t>S01B応募</t>
    <rPh sb="4" eb="6">
      <t>オウボ</t>
    </rPh>
    <phoneticPr fontId="5"/>
  </si>
  <si>
    <t>S01B採択</t>
    <rPh sb="4" eb="6">
      <t>サイタク</t>
    </rPh>
    <phoneticPr fontId="5"/>
  </si>
  <si>
    <t>S02A応募</t>
    <rPh sb="4" eb="6">
      <t>オウボ</t>
    </rPh>
    <phoneticPr fontId="5"/>
  </si>
  <si>
    <t>S02A採択</t>
    <rPh sb="4" eb="6">
      <t>サイタク</t>
    </rPh>
    <phoneticPr fontId="5"/>
  </si>
  <si>
    <t>A Deep Wide-Field, Optical, and Near-Infrared Catalog of a Large Area around the Hubble Deep Field North</t>
  </si>
  <si>
    <t>He I 1.083 μm Emission and Absorption in DG Tauri: Line Excitations in the Jet, Hot Wind, and Accretion Flow</t>
  </si>
  <si>
    <r>
      <t>7</t>
    </r>
    <r>
      <rPr>
        <sz val="11"/>
        <rFont val="ＭＳ Ｐゴシック"/>
        <family val="3"/>
        <charset val="128"/>
      </rPr>
      <t>65-773</t>
    </r>
    <phoneticPr fontId="5"/>
  </si>
  <si>
    <r>
      <t>Totani T</t>
    </r>
    <r>
      <rPr>
        <sz val="11"/>
        <rFont val="ＭＳ Ｐゴシック"/>
        <family val="3"/>
        <charset val="128"/>
      </rPr>
      <t>., Kawasaki W., Kawai N.</t>
    </r>
    <phoneticPr fontId="5"/>
  </si>
  <si>
    <r>
      <t>L</t>
    </r>
    <r>
      <rPr>
        <sz val="11"/>
        <rFont val="ＭＳ Ｐゴシック"/>
        <family val="3"/>
        <charset val="128"/>
      </rPr>
      <t>45-L49</t>
    </r>
    <phoneticPr fontId="5"/>
  </si>
  <si>
    <t>Trentham N., Tully R.B.</t>
    <phoneticPr fontId="5"/>
  </si>
  <si>
    <r>
      <t>7</t>
    </r>
    <r>
      <rPr>
        <sz val="11"/>
        <rFont val="ＭＳ Ｐゴシック"/>
        <family val="3"/>
        <charset val="128"/>
      </rPr>
      <t>12-732</t>
    </r>
    <phoneticPr fontId="5"/>
  </si>
  <si>
    <t>2006ApJ...649..753Y</t>
  </si>
  <si>
    <t>Deep Near-Infrared Imaging of an Embedded Cluster in the Extreme Outer Galaxy: Census of Supernova-Triggered Star Formation</t>
  </si>
  <si>
    <t>139(79)</t>
    <phoneticPr fontId="5"/>
  </si>
  <si>
    <t>35(20)</t>
    <phoneticPr fontId="5"/>
  </si>
  <si>
    <r>
      <t>Takami M.,</t>
    </r>
    <r>
      <rPr>
        <sz val="11"/>
        <rFont val="ＭＳ Ｐゴシック"/>
        <family val="3"/>
        <charset val="128"/>
      </rPr>
      <t xml:space="preserve"> Chrysostomou A., Bailey J., Gledhill T.M., </t>
    </r>
    <r>
      <rPr>
        <b/>
        <sz val="11"/>
        <rFont val="ＭＳ Ｐゴシック"/>
        <family val="3"/>
        <charset val="128"/>
      </rPr>
      <t>Tamura M., Terada H.</t>
    </r>
    <phoneticPr fontId="5"/>
  </si>
  <si>
    <r>
      <t>L</t>
    </r>
    <r>
      <rPr>
        <sz val="11"/>
        <rFont val="ＭＳ Ｐゴシック"/>
        <family val="3"/>
        <charset val="128"/>
      </rPr>
      <t>53-L56</t>
    </r>
    <phoneticPr fontId="5"/>
  </si>
  <si>
    <t>116(70)</t>
    <phoneticPr fontId="5"/>
  </si>
  <si>
    <t>33(19)</t>
    <phoneticPr fontId="5"/>
  </si>
  <si>
    <t>2006.02-2006.07</t>
    <phoneticPr fontId="5"/>
  </si>
  <si>
    <t>145(82)</t>
    <phoneticPr fontId="5"/>
  </si>
  <si>
    <t>34(20)</t>
    <phoneticPr fontId="5"/>
  </si>
  <si>
    <t>2000.12-2001.3</t>
    <phoneticPr fontId="5"/>
  </si>
  <si>
    <t>2001.04-2001.08</t>
    <phoneticPr fontId="5"/>
  </si>
  <si>
    <t>2001.10-2002.03</t>
    <phoneticPr fontId="5"/>
  </si>
  <si>
    <t>非公開</t>
    <rPh sb="0" eb="3">
      <t>ヒコウカイ</t>
    </rPh>
    <phoneticPr fontId="5"/>
  </si>
  <si>
    <t>応募</t>
    <rPh sb="0" eb="2">
      <t>オウボ</t>
    </rPh>
    <phoneticPr fontId="5"/>
  </si>
  <si>
    <r>
      <t xml:space="preserve">Goto M., Geballe T.R., McCall B.J., </t>
    </r>
    <r>
      <rPr>
        <b/>
        <sz val="11"/>
        <rFont val="ＭＳ Ｐゴシック"/>
        <family val="3"/>
        <charset val="128"/>
      </rPr>
      <t>Usuda T., Suto H., Terada H.</t>
    </r>
    <r>
      <rPr>
        <sz val="11"/>
        <rFont val="ＭＳ Ｐゴシック"/>
        <family val="3"/>
        <charset val="128"/>
      </rPr>
      <t xml:space="preserve">, </t>
    </r>
    <r>
      <rPr>
        <sz val="11"/>
        <rFont val="ＭＳ Ｐゴシック"/>
        <family val="3"/>
        <charset val="128"/>
      </rPr>
      <t>Kobayashi N., Oka T.</t>
    </r>
    <phoneticPr fontId="5"/>
  </si>
  <si>
    <t>Lyman Break Galaxies at z~5: Rest-Frame Ultraviolet Spectra</t>
  </si>
  <si>
    <t>Environmental dependence of 8 μm luminosity functions of galaxies at z ~ 0.8. Comparison between RXJ1716.4+6708 and the AKARI NEP-deep field</t>
  </si>
  <si>
    <t>A7</t>
    <phoneticPr fontId="5"/>
  </si>
  <si>
    <t>2010論文</t>
    <rPh sb="4" eb="6">
      <t>ロンブン</t>
    </rPh>
    <phoneticPr fontId="5"/>
  </si>
  <si>
    <t>2010年1月～12月までに出版された査読論文リスト</t>
    <rPh sb="4" eb="5">
      <t>ネン</t>
    </rPh>
    <rPh sb="6" eb="7">
      <t>ガツ</t>
    </rPh>
    <rPh sb="10" eb="11">
      <t>ガツ</t>
    </rPh>
    <rPh sb="14" eb="16">
      <t>シュッパン</t>
    </rPh>
    <rPh sb="19" eb="21">
      <t>サドク</t>
    </rPh>
    <rPh sb="21" eb="23">
      <t>ロンブン</t>
    </rPh>
    <phoneticPr fontId="5"/>
  </si>
  <si>
    <t>Neutron-Capture Elements in the Very Metal-poor Star HD 88609: Another Star with Excesses of Light Neutron-Capture Elements</t>
  </si>
  <si>
    <t>2007ApJ...666.1069M</t>
  </si>
  <si>
    <t>The Unique Type Ib Supernova 2005bf at Nebular Phases: A Possible Birth Event of a Strongly Magnetized Neutron Star</t>
  </si>
  <si>
    <r>
      <t>Kawanomoto S., Aoki W., Kajino T.,</t>
    </r>
    <r>
      <rPr>
        <sz val="11"/>
        <color indexed="8"/>
        <rFont val="ＭＳ Ｐゴシック"/>
        <family val="3"/>
        <charset val="128"/>
      </rPr>
      <t xml:space="preserve"> Mathews G.</t>
    </r>
    <phoneticPr fontId="5"/>
  </si>
  <si>
    <r>
      <t xml:space="preserve">Kawabata K., Tanaka Masaomi, Maeda K., </t>
    </r>
    <r>
      <rPr>
        <b/>
        <sz val="11"/>
        <color indexed="8"/>
        <rFont val="ＭＳ Ｐゴシック"/>
        <family val="3"/>
        <charset val="128"/>
      </rPr>
      <t>Hattori T.</t>
    </r>
    <r>
      <rPr>
        <sz val="11"/>
        <color indexed="8"/>
        <rFont val="ＭＳ Ｐゴシック"/>
        <family val="3"/>
        <charset val="128"/>
      </rPr>
      <t>, Nomoto K., Tominaga N., Yamanaka M.</t>
    </r>
    <phoneticPr fontId="5"/>
  </si>
  <si>
    <t>Star Formation and Dust Obscuration at z ≈ 2: Galaxies at the Dawn of Downsizing</t>
    <phoneticPr fontId="5"/>
  </si>
  <si>
    <r>
      <t xml:space="preserve">Frebel A., </t>
    </r>
    <r>
      <rPr>
        <b/>
        <sz val="11"/>
        <rFont val="ＭＳ Ｐゴシック"/>
        <family val="3"/>
        <charset val="128"/>
      </rPr>
      <t>Aoki W</t>
    </r>
    <r>
      <rPr>
        <sz val="11"/>
        <rFont val="ＭＳ Ｐゴシック"/>
        <family val="3"/>
        <charset val="128"/>
      </rPr>
      <t xml:space="preserve">., Christlieb N., </t>
    </r>
    <r>
      <rPr>
        <b/>
        <sz val="11"/>
        <rFont val="ＭＳ Ｐゴシック"/>
        <family val="3"/>
        <charset val="128"/>
      </rPr>
      <t>Ando H</t>
    </r>
    <r>
      <rPr>
        <sz val="11"/>
        <rFont val="ＭＳ Ｐゴシック"/>
        <family val="3"/>
        <charset val="128"/>
      </rPr>
      <t xml:space="preserve">., </t>
    </r>
    <r>
      <rPr>
        <sz val="11"/>
        <rFont val="ＭＳ Ｐゴシック"/>
        <family val="3"/>
        <charset val="128"/>
      </rPr>
      <t>Asplund Martin, Barklem Paul, Beers T., Eriksson Kjell</t>
    </r>
    <r>
      <rPr>
        <sz val="11"/>
        <rFont val="ＭＳ Ｐゴシック"/>
        <family val="3"/>
        <charset val="128"/>
      </rPr>
      <t xml:space="preserve">, </t>
    </r>
    <r>
      <rPr>
        <sz val="11"/>
        <rFont val="ＭＳ Ｐゴシック"/>
        <family val="3"/>
        <charset val="128"/>
      </rPr>
      <t xml:space="preserve">Fechner Cora, </t>
    </r>
    <r>
      <rPr>
        <b/>
        <sz val="11"/>
        <rFont val="ＭＳ Ｐゴシック"/>
        <family val="3"/>
        <charset val="128"/>
      </rPr>
      <t>Fujimoto M., Honda S., Kajino T.</t>
    </r>
    <r>
      <rPr>
        <sz val="11"/>
        <rFont val="ＭＳ Ｐゴシック"/>
        <family val="3"/>
        <charset val="128"/>
      </rPr>
      <t xml:space="preserve">, </t>
    </r>
    <r>
      <rPr>
        <sz val="11"/>
        <rFont val="ＭＳ Ｐゴシック"/>
        <family val="3"/>
        <charset val="128"/>
      </rPr>
      <t>Minezaki T., Nomoto K., Norris John E., Ryan S., Takada-Hidai M., Tsangarides S., Yoshii Y.</t>
    </r>
    <phoneticPr fontId="5"/>
  </si>
  <si>
    <t>Subaru Deep Survey I. Near-Infrared Observations</t>
  </si>
  <si>
    <t xml:space="preserve">Iwamuro, F. </t>
  </si>
  <si>
    <t>OHS: OH-Airglow Suppressor for the Subaru Telescope</t>
  </si>
  <si>
    <t>Mainieri V., Hasinger G., Cappelluti N., Brusa M., Brunner H., Civano F., Comastri A., Elvis M., Finoguenov A., Fiore F., Gilli R., Lehmann I., Silverman J., Tasca L., Vignali C., Zamorani G., Schinnerer E., Impey C., Trump J., Lilly S., Maier C., Griffiths R. E., Miyaji T., Capak P., Koekemoer A., Scoville N., Shopbell P., Taniguchi Y.</t>
  </si>
  <si>
    <t>Low- and Medium-Dispersion Spectropolarimetry of Nova V475 Scuti (Nova Scuti 2003): Discovery of an Asymmetric High-Velocity Wind in a Moderately Fast Nova</t>
  </si>
  <si>
    <t>2006ApJ...643..667K</t>
  </si>
  <si>
    <t>First Detection of Na I D Lines in High-Redshift Damped Lyalpha Systems</t>
  </si>
  <si>
    <t>2006JGRE..11107S03K</t>
  </si>
  <si>
    <t>Stratospheric global winds on Titan at the time of Huygens descent</t>
  </si>
  <si>
    <t>A Keck/DEIMOS Spectroscopy of Lyalpha Blobs at Redshift z = 3.1</t>
  </si>
  <si>
    <t>Beryllium in Disk and Halo Stars: Evidence for a Beryllium Dispersion in Old Stars</t>
  </si>
  <si>
    <t>2006ApJ...637L...5D</t>
  </si>
  <si>
    <t>2006AJ....131..343D</t>
  </si>
  <si>
    <t>2006ApJ...636L.153F</t>
  </si>
  <si>
    <t>2006ApJ...637..114I</t>
  </si>
  <si>
    <t>2000PASJ, 52, 577</t>
    <phoneticPr fontId="5"/>
  </si>
  <si>
    <t>2010ApJ...715..550H</t>
  </si>
  <si>
    <t>第一著者</t>
    <phoneticPr fontId="5"/>
  </si>
  <si>
    <t>装置</t>
    <rPh sb="0" eb="2">
      <t>ソウチ</t>
    </rPh>
    <phoneticPr fontId="5"/>
  </si>
  <si>
    <t>公募期</t>
    <rPh sb="0" eb="2">
      <t>コウボ</t>
    </rPh>
    <rPh sb="2" eb="3">
      <t>キ</t>
    </rPh>
    <phoneticPr fontId="5"/>
  </si>
  <si>
    <t>観測期間</t>
    <rPh sb="0" eb="2">
      <t>カンソク</t>
    </rPh>
    <rPh sb="2" eb="4">
      <t>キカン</t>
    </rPh>
    <phoneticPr fontId="5"/>
  </si>
  <si>
    <t>応募総数</t>
    <rPh sb="0" eb="2">
      <t>オウボ</t>
    </rPh>
    <rPh sb="2" eb="4">
      <t>ソウスウ</t>
    </rPh>
    <phoneticPr fontId="5"/>
  </si>
  <si>
    <r>
      <t>08</t>
    </r>
    <r>
      <rPr>
        <sz val="11"/>
        <rFont val="ＭＳ Ｐゴシック"/>
        <family val="3"/>
        <charset val="128"/>
      </rPr>
      <t>/</t>
    </r>
    <r>
      <rPr>
        <sz val="11"/>
        <rFont val="ＭＳ Ｐゴシック"/>
        <family val="3"/>
        <charset val="128"/>
      </rPr>
      <t>2002</t>
    </r>
    <phoneticPr fontId="5"/>
  </si>
  <si>
    <r>
      <t>9</t>
    </r>
    <r>
      <rPr>
        <sz val="11"/>
        <rFont val="ＭＳ Ｐゴシック"/>
        <family val="3"/>
        <charset val="128"/>
      </rPr>
      <t>05-910</t>
    </r>
    <phoneticPr fontId="5"/>
  </si>
  <si>
    <t>MACS J1423.8+2404: gravitational lensing by a massive, relaxed cluster of galaxies at z = 0.54</t>
  </si>
  <si>
    <t>Limousin M., Ebeling H., Ma C.-J., Swinbank A., Smith G., Richard J., Edge A., Jauzac M., Kneib J., Marshall P., Schrabback T.</t>
    <phoneticPr fontId="5"/>
  </si>
  <si>
    <r>
      <t>M</t>
    </r>
    <r>
      <rPr>
        <sz val="11"/>
        <rFont val="ＭＳ Ｐゴシック"/>
        <family val="3"/>
        <charset val="128"/>
      </rPr>
      <t>edezinski, Elinor</t>
    </r>
    <phoneticPr fontId="5"/>
  </si>
  <si>
    <t>S00</t>
    <phoneticPr fontId="5"/>
  </si>
  <si>
    <t>S01A</t>
    <phoneticPr fontId="5"/>
  </si>
  <si>
    <t>S01B</t>
    <phoneticPr fontId="5"/>
  </si>
  <si>
    <t>Carilli C. L., Murayama T., Wang R., Schinnerer E., Taniguchi Y., Smolčić V., Bertoldi F., Ajiki M., Nagao T., Sasaki S. S., Shioya Y., Aguirre J. E., Blain A. W., Scoville N., Sanders D. B.</t>
  </si>
  <si>
    <t>The Segue Stellar Parameter Pipeline. III. Comparison with High-Resolution Spectroscopy of Sdss/segue Field Stars</t>
    <phoneticPr fontId="5"/>
  </si>
  <si>
    <t>Properties of X-ray-selected broad absorption-line quasars</t>
    <phoneticPr fontId="5"/>
  </si>
  <si>
    <t>z ~ 7-10 Galaxies in the HUDF and GOODS Fields: UV Luminosity Functions</t>
    <phoneticPr fontId="5"/>
  </si>
  <si>
    <t>2008PASJ...60..683U</t>
  </si>
  <si>
    <t>PASJ</t>
    <phoneticPr fontId="5"/>
  </si>
  <si>
    <t>683-693</t>
    <phoneticPr fontId="5"/>
  </si>
  <si>
    <r>
      <t xml:space="preserve">Fukagawa M., </t>
    </r>
    <r>
      <rPr>
        <b/>
        <sz val="11"/>
        <rFont val="ＭＳ Ｐゴシック"/>
        <family val="3"/>
        <charset val="128"/>
      </rPr>
      <t>Tamura M., Suto H.</t>
    </r>
    <r>
      <rPr>
        <sz val="11"/>
        <rFont val="ＭＳ Ｐゴシック"/>
        <family val="3"/>
        <charset val="128"/>
      </rPr>
      <t xml:space="preserve">, Itoh Y., </t>
    </r>
    <r>
      <rPr>
        <b/>
        <sz val="11"/>
        <rFont val="ＭＳ Ｐゴシック"/>
        <family val="3"/>
        <charset val="128"/>
      </rPr>
      <t>Murakawa K</t>
    </r>
    <r>
      <rPr>
        <sz val="11"/>
        <rFont val="ＭＳ Ｐゴシック"/>
        <family val="3"/>
        <charset val="128"/>
      </rPr>
      <t xml:space="preserve">., Oasa Y., </t>
    </r>
    <r>
      <rPr>
        <b/>
        <sz val="11"/>
        <rFont val="ＭＳ Ｐゴシック"/>
        <family val="3"/>
        <charset val="128"/>
      </rPr>
      <t>Hayashi S</t>
    </r>
    <r>
      <rPr>
        <sz val="11"/>
        <rFont val="ＭＳ Ｐゴシック"/>
        <family val="3"/>
        <charset val="128"/>
      </rPr>
      <t xml:space="preserve">., Naoi T., </t>
    </r>
    <r>
      <rPr>
        <b/>
        <sz val="11"/>
        <rFont val="ＭＳ Ｐゴシック"/>
        <family val="3"/>
        <charset val="128"/>
      </rPr>
      <t>Kaifu N., Doi Y.</t>
    </r>
    <phoneticPr fontId="5"/>
  </si>
  <si>
    <r>
      <t>9</t>
    </r>
    <r>
      <rPr>
        <sz val="11"/>
        <rFont val="ＭＳ Ｐゴシック"/>
        <family val="3"/>
        <charset val="128"/>
      </rPr>
      <t>69-973</t>
    </r>
    <phoneticPr fontId="5"/>
  </si>
  <si>
    <r>
      <t>1</t>
    </r>
    <r>
      <rPr>
        <sz val="11"/>
        <rFont val="ＭＳ Ｐゴシック"/>
        <family val="3"/>
        <charset val="128"/>
      </rPr>
      <t>007-1017</t>
    </r>
    <phoneticPr fontId="5"/>
  </si>
  <si>
    <t>カリフォルニア州立大</t>
    <rPh sb="7" eb="9">
      <t>シュウリツ</t>
    </rPh>
    <rPh sb="9" eb="10">
      <t>ダイ</t>
    </rPh>
    <phoneticPr fontId="5"/>
  </si>
  <si>
    <r>
      <t xml:space="preserve">Murakawa K., Suto H., Tamura M., Kaifu N., Takami H., Takato N., Oya S., Hayano Y., </t>
    </r>
    <r>
      <rPr>
        <sz val="11"/>
        <rFont val="ＭＳ Ｐゴシック"/>
        <family val="3"/>
        <charset val="128"/>
      </rPr>
      <t>Gaessler W.</t>
    </r>
    <r>
      <rPr>
        <b/>
        <sz val="11"/>
        <rFont val="ＭＳ Ｐゴシック"/>
        <family val="3"/>
        <charset val="128"/>
      </rPr>
      <t>, Kamata Y.</t>
    </r>
    <phoneticPr fontId="5"/>
  </si>
  <si>
    <t>509-519</t>
    <phoneticPr fontId="5"/>
  </si>
  <si>
    <t>109-114</t>
    <phoneticPr fontId="5"/>
  </si>
  <si>
    <t>2066-2072</t>
    <phoneticPr fontId="5"/>
  </si>
  <si>
    <t>STScI</t>
    <phoneticPr fontId="5"/>
  </si>
  <si>
    <t>USA</t>
    <phoneticPr fontId="5"/>
  </si>
  <si>
    <t>USA</t>
    <phoneticPr fontId="5"/>
  </si>
  <si>
    <t>USA</t>
    <phoneticPr fontId="5"/>
  </si>
  <si>
    <t>Ueta T., Fong D., Meixner M.</t>
    <phoneticPr fontId="5"/>
  </si>
  <si>
    <r>
      <t>L</t>
    </r>
    <r>
      <rPr>
        <sz val="11"/>
        <rFont val="ＭＳ Ｐゴシック"/>
        <family val="3"/>
        <charset val="128"/>
      </rPr>
      <t>117-L120</t>
    </r>
    <phoneticPr fontId="5"/>
  </si>
  <si>
    <r>
      <t>Watanabe J., Kinoshita D., Komiyama Y., Fuse T</t>
    </r>
    <r>
      <rPr>
        <sz val="11"/>
        <rFont val="ＭＳ Ｐゴシック"/>
        <family val="3"/>
        <charset val="128"/>
      </rPr>
      <t xml:space="preserve">., Urata Y., </t>
    </r>
    <r>
      <rPr>
        <b/>
        <sz val="11"/>
        <rFont val="ＭＳ Ｐゴシック"/>
        <family val="3"/>
        <charset val="128"/>
      </rPr>
      <t>Yoshida F.</t>
    </r>
    <phoneticPr fontId="5"/>
  </si>
  <si>
    <r>
      <t>L</t>
    </r>
    <r>
      <rPr>
        <sz val="11"/>
        <rFont val="ＭＳ Ｐゴシック"/>
        <family val="3"/>
        <charset val="128"/>
      </rPr>
      <t>27-L31</t>
    </r>
    <phoneticPr fontId="5"/>
  </si>
  <si>
    <r>
      <t>1</t>
    </r>
    <r>
      <rPr>
        <sz val="11"/>
        <rFont val="ＭＳ Ｐゴシック"/>
        <family val="3"/>
        <charset val="128"/>
      </rPr>
      <t>119-1131</t>
    </r>
    <phoneticPr fontId="5"/>
  </si>
  <si>
    <r>
      <t>L</t>
    </r>
    <r>
      <rPr>
        <sz val="11"/>
        <rFont val="ＭＳ Ｐゴシック"/>
        <family val="3"/>
        <charset val="128"/>
      </rPr>
      <t>13-L16</t>
    </r>
    <phoneticPr fontId="5"/>
  </si>
  <si>
    <r>
      <t>5</t>
    </r>
    <r>
      <rPr>
        <sz val="11"/>
        <rFont val="ＭＳ Ｐゴシック"/>
        <family val="3"/>
        <charset val="128"/>
      </rPr>
      <t>77-584</t>
    </r>
    <phoneticPr fontId="5"/>
  </si>
  <si>
    <r>
      <t>08</t>
    </r>
    <r>
      <rPr>
        <sz val="11"/>
        <rFont val="ＭＳ Ｐゴシック"/>
        <family val="3"/>
        <charset val="128"/>
      </rPr>
      <t>/</t>
    </r>
    <r>
      <rPr>
        <sz val="11"/>
        <rFont val="ＭＳ Ｐゴシック"/>
        <family val="3"/>
        <charset val="128"/>
      </rPr>
      <t>2000</t>
    </r>
    <phoneticPr fontId="5"/>
  </si>
  <si>
    <r>
      <t>L</t>
    </r>
    <r>
      <rPr>
        <sz val="11"/>
        <rFont val="ＭＳ Ｐゴシック"/>
        <family val="3"/>
        <charset val="128"/>
      </rPr>
      <t>13-L18</t>
    </r>
    <phoneticPr fontId="5"/>
  </si>
  <si>
    <r>
      <t>12</t>
    </r>
    <r>
      <rPr>
        <sz val="11"/>
        <rFont val="ＭＳ Ｐゴシック"/>
        <family val="3"/>
        <charset val="128"/>
      </rPr>
      <t>/</t>
    </r>
    <r>
      <rPr>
        <sz val="11"/>
        <rFont val="ＭＳ Ｐゴシック"/>
        <family val="3"/>
        <charset val="128"/>
      </rPr>
      <t>2000</t>
    </r>
    <phoneticPr fontId="5"/>
  </si>
  <si>
    <r>
      <t>02</t>
    </r>
    <r>
      <rPr>
        <sz val="11"/>
        <rFont val="ＭＳ Ｐゴシック"/>
        <family val="3"/>
        <charset val="128"/>
      </rPr>
      <t>/</t>
    </r>
    <r>
      <rPr>
        <sz val="11"/>
        <rFont val="ＭＳ Ｐゴシック"/>
        <family val="3"/>
        <charset val="128"/>
      </rPr>
      <t>2000</t>
    </r>
    <phoneticPr fontId="5"/>
  </si>
  <si>
    <t>2004ApJ, 608, L65</t>
    <phoneticPr fontId="5"/>
  </si>
  <si>
    <r>
      <t xml:space="preserve">Capak P., Cowie L.L., Hu E.M., Barger A.J., Dickinson M., Fernandez E., Giavalisco M., </t>
    </r>
    <r>
      <rPr>
        <b/>
        <sz val="11"/>
        <rFont val="ＭＳ Ｐゴシック"/>
        <family val="3"/>
        <charset val="128"/>
      </rPr>
      <t>Komiyama Y.</t>
    </r>
    <r>
      <rPr>
        <sz val="11"/>
        <rFont val="ＭＳ Ｐゴシック"/>
        <family val="3"/>
        <charset val="128"/>
      </rPr>
      <t xml:space="preserve">, Kretchmer C., McNally C., </t>
    </r>
    <r>
      <rPr>
        <b/>
        <sz val="11"/>
        <rFont val="ＭＳ Ｐゴシック"/>
        <family val="3"/>
        <charset val="128"/>
      </rPr>
      <t>Miyazaki S</t>
    </r>
    <r>
      <rPr>
        <sz val="11"/>
        <rFont val="ＭＳ Ｐゴシック"/>
        <family val="3"/>
        <charset val="128"/>
      </rPr>
      <t>., Okamura S., Stern D.</t>
    </r>
    <phoneticPr fontId="5"/>
  </si>
  <si>
    <t>星形成と星間物質</t>
    <rPh sb="0" eb="1">
      <t>ホシ</t>
    </rPh>
    <rPh sb="1" eb="3">
      <t>ケイセイ</t>
    </rPh>
    <rPh sb="4" eb="8">
      <t>セイカンブッシツ</t>
    </rPh>
    <phoneticPr fontId="5"/>
  </si>
  <si>
    <r>
      <t>E</t>
    </r>
    <r>
      <rPr>
        <sz val="11"/>
        <rFont val="ＭＳ Ｐゴシック"/>
        <family val="3"/>
        <charset val="128"/>
      </rPr>
      <t>xtrasolar Planets</t>
    </r>
    <phoneticPr fontId="5"/>
  </si>
  <si>
    <r>
      <t xml:space="preserve">Sasaki S.S., Taniguchi Y., Scoville N., Mobasher B., Aussel H., Sanders D.B., Koekemoer A., Ajiki M., </t>
    </r>
    <r>
      <rPr>
        <b/>
        <sz val="11"/>
        <color indexed="8"/>
        <rFont val="ＭＳ Ｐゴシック"/>
        <family val="3"/>
        <charset val="128"/>
      </rPr>
      <t>Komiyama Y., Miyazaki S.</t>
    </r>
    <r>
      <rPr>
        <sz val="11"/>
        <color indexed="8"/>
        <rFont val="ＭＳ Ｐゴシック"/>
        <family val="3"/>
        <charset val="128"/>
      </rPr>
      <t xml:space="preserve">, Kaifu N., </t>
    </r>
    <r>
      <rPr>
        <b/>
        <sz val="11"/>
        <color indexed="8"/>
        <rFont val="ＭＳ Ｐゴシック"/>
        <family val="3"/>
        <charset val="128"/>
      </rPr>
      <t xml:space="preserve">Karoji H., </t>
    </r>
    <r>
      <rPr>
        <sz val="11"/>
        <color indexed="8"/>
        <rFont val="ＭＳ Ｐゴシック"/>
        <family val="3"/>
        <charset val="128"/>
      </rPr>
      <t xml:space="preserve">Okamura S., </t>
    </r>
    <r>
      <rPr>
        <b/>
        <sz val="11"/>
        <color indexed="8"/>
        <rFont val="ＭＳ Ｐゴシック"/>
        <family val="3"/>
        <charset val="128"/>
      </rPr>
      <t>Arimoto N.</t>
    </r>
    <r>
      <rPr>
        <sz val="11"/>
        <color indexed="8"/>
        <rFont val="ＭＳ Ｐゴシック"/>
        <family val="3"/>
        <charset val="128"/>
      </rPr>
      <t xml:space="preserve">, Ohta K., Shioya Y., Murayama T., </t>
    </r>
    <r>
      <rPr>
        <b/>
        <sz val="11"/>
        <color indexed="8"/>
        <rFont val="ＭＳ Ｐゴシック"/>
        <family val="3"/>
        <charset val="128"/>
      </rPr>
      <t>Nagao T</t>
    </r>
    <r>
      <rPr>
        <sz val="11"/>
        <color indexed="8"/>
        <rFont val="ＭＳ Ｐゴシック"/>
        <family val="3"/>
        <charset val="128"/>
      </rPr>
      <t>., Koda J., Hainline L., Renzini A., Giavalisco M., Le Febre O., Impey C., Elvis M., Lilly S., Rich M., Schinnerer E., Sheth K.</t>
    </r>
    <phoneticPr fontId="5"/>
  </si>
  <si>
    <t>2003ApJ, 585, L97</t>
    <phoneticPr fontId="5"/>
  </si>
  <si>
    <r>
      <t>L</t>
    </r>
    <r>
      <rPr>
        <sz val="11"/>
        <rFont val="ＭＳ Ｐゴシック"/>
        <family val="3"/>
        <charset val="128"/>
      </rPr>
      <t>17-L21</t>
    </r>
    <phoneticPr fontId="5"/>
  </si>
  <si>
    <r>
      <t>L</t>
    </r>
    <r>
      <rPr>
        <sz val="11"/>
        <rFont val="ＭＳ Ｐゴシック"/>
        <family val="3"/>
        <charset val="128"/>
      </rPr>
      <t>17-L20</t>
    </r>
    <phoneticPr fontId="5"/>
  </si>
  <si>
    <r>
      <t>9</t>
    </r>
    <r>
      <rPr>
        <sz val="11"/>
        <rFont val="ＭＳ Ｐゴシック"/>
        <family val="3"/>
        <charset val="128"/>
      </rPr>
      <t>18-920</t>
    </r>
    <phoneticPr fontId="5"/>
  </si>
  <si>
    <t>FOCAS</t>
    <phoneticPr fontId="5"/>
  </si>
  <si>
    <t>東京大学</t>
    <rPh sb="0" eb="2">
      <t>トウキョウ</t>
    </rPh>
    <rPh sb="2" eb="4">
      <t>ダイガク</t>
    </rPh>
    <phoneticPr fontId="5"/>
  </si>
  <si>
    <t>岡本美子</t>
    <rPh sb="0" eb="2">
      <t>オカモト</t>
    </rPh>
    <rPh sb="2" eb="4">
      <t>ヨシコ</t>
    </rPh>
    <phoneticPr fontId="5"/>
  </si>
  <si>
    <r>
      <t>Iye M.</t>
    </r>
    <r>
      <rPr>
        <sz val="11"/>
        <rFont val="ＭＳ Ｐゴシック"/>
        <family val="3"/>
        <charset val="128"/>
      </rPr>
      <t xml:space="preserve">, Tanaka M., Yanagisawa M., Ebizuka N., Ohnichi K., Hirose C., Asami N., </t>
    </r>
    <r>
      <rPr>
        <b/>
        <sz val="11"/>
        <rFont val="ＭＳ Ｐゴシック"/>
        <family val="3"/>
        <charset val="128"/>
      </rPr>
      <t>Komiyama Y., Furusawa H.</t>
    </r>
    <phoneticPr fontId="5"/>
  </si>
  <si>
    <t>Kakazu, Yuko</t>
    <phoneticPr fontId="5"/>
  </si>
  <si>
    <t>Kakazu Y., Cowie Lennox L., Hu Esther M.</t>
    <phoneticPr fontId="5"/>
  </si>
  <si>
    <t>853-875</t>
    <phoneticPr fontId="5"/>
  </si>
  <si>
    <t>Lilly S.J., Le Fevre O., Renzini A., Zamorani G., Scodeggio M., Contini T., Carollo C.M., Hasinger G., Kneib J.-P., Iovino A., Le Brun V., Maier C., Mainieri V., Mignoli M., Silverman J., Tasca L. A. M., Bolzonella M., Bongiorno A., Bottini D., Capak P., Caputi K., Cimatti A., Cucciati O., Daddi E., Feldmann R., Franzetti P., Garilli B., Guzzo L., Ilbert O., Kampczyk P., Kovac K., Lamareille F., Leauthaud A., Borgne J.-F. Le, McCracken H. J., Marinoni C., Pello R., Ricciardelli E., Scarlata C., Vergani D., Sanders D. B.,      Schinnerer E., Scoville N., Taniguchi Y., Arnouts S., Aussel H., Bardelli S., Brusa M., Cappi A., Ciliegi P., Finoguenov A., Foucaud S., Franceschini R., Halliday C., Impey C., Knobel C., Koekemoer A., Kurk J., Maccagni D., Maddox S., Marano B., Marconi G., Meneux B., Mobasher B., Moreau C., Peacock J. A., Porciani C., Pozzetti L.,  Scaramella R., Schiminovich D., Shopbell P.,  Smail I., Thompson D., Tresse L., Vettolani G., Zanichelli A., Zucca E.</t>
    <phoneticPr fontId="5"/>
  </si>
  <si>
    <t>装置の利用状況</t>
    <rPh sb="0" eb="2">
      <t>ソウチ</t>
    </rPh>
    <rPh sb="3" eb="5">
      <t>リヨウ</t>
    </rPh>
    <rPh sb="5" eb="7">
      <t>ジョウキョウ</t>
    </rPh>
    <phoneticPr fontId="5"/>
  </si>
  <si>
    <t>分野別観測提案数</t>
    <rPh sb="0" eb="2">
      <t>ブンヤ</t>
    </rPh>
    <rPh sb="2" eb="3">
      <t>ベツ</t>
    </rPh>
    <rPh sb="3" eb="5">
      <t>カンソク</t>
    </rPh>
    <rPh sb="5" eb="7">
      <t>テイアン</t>
    </rPh>
    <rPh sb="7" eb="8">
      <t>スウ</t>
    </rPh>
    <phoneticPr fontId="5"/>
  </si>
  <si>
    <t>（大学院生）</t>
    <rPh sb="1" eb="3">
      <t>ダイガク</t>
    </rPh>
    <rPh sb="3" eb="5">
      <t>インセイ</t>
    </rPh>
    <phoneticPr fontId="5"/>
  </si>
  <si>
    <t>（所属機関リスト）</t>
    <rPh sb="1" eb="3">
      <t>ショゾク</t>
    </rPh>
    <rPh sb="3" eb="5">
      <t>キカン</t>
    </rPh>
    <phoneticPr fontId="5"/>
  </si>
  <si>
    <t>成果論文</t>
    <rPh sb="0" eb="2">
      <t>セイカ</t>
    </rPh>
    <rPh sb="2" eb="4">
      <t>ロンブン</t>
    </rPh>
    <phoneticPr fontId="5"/>
  </si>
  <si>
    <t>Name</t>
    <phoneticPr fontId="5"/>
  </si>
  <si>
    <t>本原顕太郎</t>
    <phoneticPr fontId="5"/>
  </si>
  <si>
    <t>安川智之</t>
  </si>
  <si>
    <t>すばる Suprime Cam による高赤方偏移低高度クェーサーサーベイ</t>
  </si>
  <si>
    <t>山田早苗</t>
  </si>
  <si>
    <t xml:space="preserve">An Intermediate-Band Imaging Survey for High-z Lyα Emitters: The MAHOROBA-7 </t>
    <phoneticPr fontId="5"/>
  </si>
  <si>
    <t>畠山雄一郎</t>
  </si>
  <si>
    <t>The Hα Luminosity Function at z=0.06-0.09 in the Subaru Deep Field</t>
    <phoneticPr fontId="5"/>
  </si>
  <si>
    <t>森岡大地</t>
  </si>
  <si>
    <t>The Star Formation Activity at z=0.24 in the Subaru Deep Field</t>
  </si>
  <si>
    <t>横内あすか</t>
  </si>
  <si>
    <t xml:space="preserve">Hα Luminosity Function and Star Formation Rate Density at z=0.4 in the Subaru Deep Field </t>
    <phoneticPr fontId="5"/>
  </si>
  <si>
    <t>市山光太郎</t>
    <rPh sb="1" eb="2">
      <t>ヤマ</t>
    </rPh>
    <phoneticPr fontId="5"/>
  </si>
  <si>
    <t>松田有一</t>
  </si>
  <si>
    <t>すばる望遠鏡による高赤方偏移ライマンアルファ輝線銀河の研究</t>
  </si>
  <si>
    <t>田村一</t>
  </si>
  <si>
    <t>すばる望遠鏡による高赤方偏移大規模構造の研究</t>
  </si>
  <si>
    <t>中村有希</t>
  </si>
  <si>
    <t>すばる望遠鏡によるライマンアルファ銀河大規模構造の研究</t>
  </si>
  <si>
    <t>香西克紀</t>
  </si>
  <si>
    <t>大型望遠鏡を用いた高赤方偏移銀河分光探査</t>
  </si>
  <si>
    <t>森本奈々</t>
  </si>
  <si>
    <t>高赤方偏移における変光天体探索</t>
  </si>
  <si>
    <t>中村江里</t>
  </si>
  <si>
    <t>原始大規模構造探査による宇宙再電離の研究</t>
  </si>
  <si>
    <t>堀江光典</t>
  </si>
  <si>
    <t>すばる望遠鏡高解像度画像による赤方偏移3.1ライマンアルファ輝線天体の研究</t>
    <rPh sb="35" eb="37">
      <t>ケンキュウ</t>
    </rPh>
    <phoneticPr fontId="5"/>
  </si>
  <si>
    <t>新井啓太</t>
  </si>
  <si>
    <t>Eu同位体比に基づくs-processの考察</t>
  </si>
  <si>
    <t>広島大学</t>
    <rPh sb="0" eb="2">
      <t>ヒロシマ</t>
    </rPh>
    <rPh sb="2" eb="4">
      <t>ダイガク</t>
    </rPh>
    <phoneticPr fontId="5"/>
  </si>
  <si>
    <r>
      <t>S</t>
    </r>
    <r>
      <rPr>
        <sz val="11"/>
        <rFont val="ＭＳ Ｐゴシック"/>
        <family val="3"/>
        <charset val="128"/>
      </rPr>
      <t>hinnaka, Yoshiharu</t>
    </r>
    <phoneticPr fontId="5"/>
  </si>
  <si>
    <r>
      <t>2</t>
    </r>
    <r>
      <rPr>
        <sz val="11"/>
        <rFont val="ＭＳ Ｐゴシック"/>
        <family val="3"/>
        <charset val="128"/>
      </rPr>
      <t>63-271</t>
    </r>
    <phoneticPr fontId="5"/>
  </si>
  <si>
    <r>
      <t>Revisit to the Nuclear Spin Temperature of NH</t>
    </r>
    <r>
      <rPr>
        <vertAlign val="subscript"/>
        <sz val="11"/>
        <rFont val="ＭＳ Ｐゴシック"/>
        <family val="3"/>
        <charset val="128"/>
      </rPr>
      <t>3</t>
    </r>
    <r>
      <rPr>
        <sz val="11"/>
        <rFont val="ＭＳ Ｐゴシック"/>
        <family val="3"/>
        <charset val="128"/>
      </rPr>
      <t xml:space="preserve"> in Comet C/2001 Q4(NEAT) Based on High-Dispersion Spectra of Cometary NH</t>
    </r>
    <r>
      <rPr>
        <vertAlign val="subscript"/>
        <sz val="11"/>
        <rFont val="ＭＳ Ｐゴシック"/>
        <family val="3"/>
        <charset val="128"/>
      </rPr>
      <t>2</t>
    </r>
    <phoneticPr fontId="5"/>
  </si>
  <si>
    <t>Shinnaka Y., Kawakita H., Kobayashi H., Kanda Y.</t>
    <phoneticPr fontId="5"/>
  </si>
  <si>
    <t>Fukagawa, Misato</t>
    <phoneticPr fontId="5"/>
  </si>
  <si>
    <t>347-370</t>
    <phoneticPr fontId="5"/>
  </si>
  <si>
    <t>04/2010</t>
    <phoneticPr fontId="5"/>
  </si>
  <si>
    <t>Subaru Near-Infrared Imaging of Herbig Ae Stars</t>
    <phoneticPr fontId="5"/>
  </si>
  <si>
    <r>
      <t xml:space="preserve">Fukagawa M., </t>
    </r>
    <r>
      <rPr>
        <b/>
        <sz val="11"/>
        <rFont val="ＭＳ Ｐゴシック"/>
        <family val="3"/>
        <charset val="128"/>
      </rPr>
      <t>Tamura M</t>
    </r>
    <r>
      <rPr>
        <sz val="11"/>
        <rFont val="ＭＳ Ｐゴシック"/>
        <family val="3"/>
        <charset val="128"/>
      </rPr>
      <t xml:space="preserve">., Itoh Y., Oasa Y., </t>
    </r>
    <r>
      <rPr>
        <b/>
        <sz val="11"/>
        <rFont val="ＭＳ Ｐゴシック"/>
        <family val="3"/>
        <charset val="128"/>
      </rPr>
      <t>Kudo T</t>
    </r>
    <r>
      <rPr>
        <sz val="11"/>
        <rFont val="ＭＳ Ｐゴシック"/>
        <family val="3"/>
        <charset val="128"/>
      </rPr>
      <t xml:space="preserve">., </t>
    </r>
    <r>
      <rPr>
        <b/>
        <sz val="11"/>
        <rFont val="ＭＳ Ｐゴシック"/>
        <family val="3"/>
        <charset val="128"/>
      </rPr>
      <t>Hayashi Saeko,</t>
    </r>
    <r>
      <rPr>
        <sz val="11"/>
        <rFont val="ＭＳ Ｐゴシック"/>
        <family val="3"/>
        <charset val="128"/>
      </rPr>
      <t xml:space="preserve"> Kato E., Ootsubo T., Itoh Yosuke, Shibai H., </t>
    </r>
    <r>
      <rPr>
        <b/>
        <sz val="11"/>
        <rFont val="ＭＳ Ｐゴシック"/>
        <family val="3"/>
        <charset val="128"/>
      </rPr>
      <t>Hayashi Masahiko</t>
    </r>
    <phoneticPr fontId="5"/>
  </si>
  <si>
    <r>
      <t>T</t>
    </r>
    <r>
      <rPr>
        <sz val="11"/>
        <rFont val="ＭＳ Ｐゴシック"/>
        <family val="3"/>
        <charset val="128"/>
      </rPr>
      <t>akagi, Yuhei</t>
    </r>
    <phoneticPr fontId="5"/>
  </si>
  <si>
    <t>Takagi Y., Itoh Y., Oasa Y.</t>
    <phoneticPr fontId="5"/>
  </si>
  <si>
    <r>
      <t>5</t>
    </r>
    <r>
      <rPr>
        <sz val="11"/>
        <rFont val="ＭＳ Ｐゴシック"/>
        <family val="3"/>
        <charset val="128"/>
      </rPr>
      <t>01-508</t>
    </r>
    <phoneticPr fontId="5"/>
  </si>
  <si>
    <r>
      <t>0</t>
    </r>
    <r>
      <rPr>
        <sz val="11"/>
        <rFont val="ＭＳ Ｐゴシック"/>
        <family val="3"/>
        <charset val="128"/>
      </rPr>
      <t>4/2010</t>
    </r>
    <phoneticPr fontId="5"/>
  </si>
  <si>
    <t>Imai K., Pearson C. P., Matsuhara H., Wada T., Oyabu S., Takagi T., Fujishiro N., Hanami H.</t>
    <phoneticPr fontId="5"/>
  </si>
  <si>
    <t>Izumiura, H.</t>
    <phoneticPr fontId="5"/>
  </si>
  <si>
    <t>S09A</t>
    <phoneticPr fontId="5"/>
  </si>
  <si>
    <t>69-74</t>
    <phoneticPr fontId="5"/>
  </si>
  <si>
    <t>10/2004</t>
    <phoneticPr fontId="5"/>
  </si>
  <si>
    <t>2004PASJ, 56, 381</t>
    <phoneticPr fontId="5"/>
  </si>
  <si>
    <t>PASJ</t>
    <phoneticPr fontId="5"/>
  </si>
  <si>
    <t>381-397</t>
    <phoneticPr fontId="5"/>
  </si>
  <si>
    <t>04/2004</t>
    <phoneticPr fontId="5"/>
  </si>
  <si>
    <t>F</t>
    <phoneticPr fontId="5"/>
  </si>
  <si>
    <t>2002.04-2002.09</t>
    <phoneticPr fontId="5"/>
  </si>
  <si>
    <t>2002.10-2003.03</t>
    <phoneticPr fontId="5"/>
  </si>
  <si>
    <t>Retrievals of atmospheric variables on the gas giants from ground-based mid-infrared imaging</t>
  </si>
  <si>
    <t>2009A&amp;A...493..445D</t>
  </si>
  <si>
    <t>445-451</t>
    <phoneticPr fontId="5"/>
  </si>
  <si>
    <t>01/2009</t>
    <phoneticPr fontId="5"/>
  </si>
  <si>
    <t>Fletcher L. N., Orton G. S., Yanamandra-Fisher P., Fisher B. M., Parrish P. D., Irwin P. G. J.</t>
  </si>
  <si>
    <t>I</t>
    <phoneticPr fontId="5"/>
  </si>
  <si>
    <t>Anguita, T.</t>
    <phoneticPr fontId="5"/>
  </si>
  <si>
    <t>Antuita T., Faure C., Kneib J.-P., Wambsganss J., Knobel C., Koekemoer A., Limousin M.</t>
    <phoneticPr fontId="5"/>
  </si>
  <si>
    <t>2009A&amp;A...507...35A</t>
  </si>
  <si>
    <t>35-46</t>
    <phoneticPr fontId="5"/>
  </si>
  <si>
    <t>COSMOS 5921+0638: characterization and analysis of a new strong gravitationally lensed AGN</t>
    <phoneticPr fontId="5"/>
  </si>
  <si>
    <t>Castro-Rodriguéz, N.</t>
    <phoneticPr fontId="5"/>
  </si>
  <si>
    <t>Castro-Rodrigues N., Arnaboldi M., Aguerri J., Gerhard O., Okamura S., Yasuda N., Freeman K.</t>
    <phoneticPr fontId="5"/>
  </si>
  <si>
    <t>2009A&amp;A...507..621C</t>
  </si>
  <si>
    <t>621-634</t>
    <phoneticPr fontId="5"/>
  </si>
  <si>
    <t>Intracluster light in the Virgo cluster: large scale distribution</t>
  </si>
  <si>
    <t>2009PASJ...61..763I</t>
  </si>
  <si>
    <t>Jahnke, K.</t>
    <phoneticPr fontId="5"/>
  </si>
  <si>
    <t>2009ApJ...690.1745M</t>
  </si>
  <si>
    <t>1745-1752</t>
    <phoneticPr fontId="5"/>
  </si>
  <si>
    <t>Mignoli, M.</t>
    <phoneticPr fontId="5"/>
  </si>
  <si>
    <r>
      <t>Okura Y.,</t>
    </r>
    <r>
      <rPr>
        <sz val="11"/>
        <color indexed="8"/>
        <rFont val="ＭＳ Ｐゴシック"/>
        <family val="3"/>
        <charset val="128"/>
      </rPr>
      <t xml:space="preserve"> Futamase T.</t>
    </r>
    <phoneticPr fontId="5"/>
  </si>
  <si>
    <t>2009ApJ...699..143O</t>
  </si>
  <si>
    <t>143-149</t>
    <phoneticPr fontId="5"/>
  </si>
  <si>
    <t>07/2009</t>
    <phoneticPr fontId="5"/>
  </si>
  <si>
    <t>877-880</t>
    <phoneticPr fontId="5"/>
  </si>
  <si>
    <t>2745-2756</t>
    <phoneticPr fontId="5"/>
  </si>
  <si>
    <t>881-903</t>
    <phoneticPr fontId="5"/>
  </si>
  <si>
    <t>861-878</t>
    <phoneticPr fontId="5"/>
  </si>
  <si>
    <t>2900-2911</t>
    <phoneticPr fontId="5"/>
  </si>
  <si>
    <r>
      <t>Aoki W., Honda S.</t>
    </r>
    <r>
      <rPr>
        <sz val="11"/>
        <rFont val="ＭＳ Ｐゴシック"/>
        <family val="3"/>
        <charset val="128"/>
      </rPr>
      <t xml:space="preserve">, Beers T.C., </t>
    </r>
    <r>
      <rPr>
        <b/>
        <sz val="11"/>
        <rFont val="ＭＳ Ｐゴシック"/>
        <family val="3"/>
        <charset val="128"/>
      </rPr>
      <t>Kajino T., Ando H.</t>
    </r>
    <r>
      <rPr>
        <sz val="11"/>
        <rFont val="ＭＳ Ｐゴシック"/>
        <family val="3"/>
        <charset val="128"/>
      </rPr>
      <t xml:space="preserve">, </t>
    </r>
    <r>
      <rPr>
        <sz val="11"/>
        <rFont val="ＭＳ Ｐゴシック"/>
        <family val="3"/>
        <charset val="128"/>
      </rPr>
      <t>Norris J., Ryan S.</t>
    </r>
    <r>
      <rPr>
        <sz val="11"/>
        <rFont val="ＭＳ Ｐゴシック"/>
        <family val="3"/>
        <charset val="128"/>
      </rPr>
      <t xml:space="preserve">, </t>
    </r>
    <r>
      <rPr>
        <b/>
        <sz val="11"/>
        <rFont val="ＭＳ Ｐゴシック"/>
        <family val="3"/>
        <charset val="128"/>
      </rPr>
      <t>Izumiura H.</t>
    </r>
    <r>
      <rPr>
        <sz val="11"/>
        <rFont val="ＭＳ Ｐゴシック"/>
        <family val="3"/>
        <charset val="128"/>
      </rPr>
      <t xml:space="preserve">, </t>
    </r>
    <r>
      <rPr>
        <sz val="11"/>
        <rFont val="ＭＳ Ｐゴシック"/>
        <family val="3"/>
        <charset val="128"/>
      </rPr>
      <t>Sadakane K., Takada-Hidai M.</t>
    </r>
    <phoneticPr fontId="5"/>
  </si>
  <si>
    <r>
      <t xml:space="preserve">Broadhurst T., Takada M., Umetsu K., </t>
    </r>
    <r>
      <rPr>
        <b/>
        <sz val="11"/>
        <rFont val="ＭＳ Ｐゴシック"/>
        <family val="3"/>
        <charset val="128"/>
      </rPr>
      <t>Kong X., Arimoto N</t>
    </r>
    <r>
      <rPr>
        <sz val="11"/>
        <rFont val="ＭＳ Ｐゴシック"/>
        <family val="3"/>
        <charset val="128"/>
      </rPr>
      <t xml:space="preserve">., </t>
    </r>
    <r>
      <rPr>
        <sz val="11"/>
        <rFont val="ＭＳ Ｐゴシック"/>
        <family val="3"/>
        <charset val="128"/>
      </rPr>
      <t>Chiba M., Futamase T.</t>
    </r>
    <phoneticPr fontId="5"/>
  </si>
  <si>
    <r>
      <t xml:space="preserve">Chiba M., Minezaki T., </t>
    </r>
    <r>
      <rPr>
        <b/>
        <sz val="11"/>
        <rFont val="ＭＳ Ｐゴシック"/>
        <family val="3"/>
        <charset val="128"/>
      </rPr>
      <t>Kashikawa N.</t>
    </r>
    <r>
      <rPr>
        <sz val="11"/>
        <rFont val="ＭＳ Ｐゴシック"/>
        <family val="3"/>
        <charset val="128"/>
      </rPr>
      <t xml:space="preserve">, </t>
    </r>
    <r>
      <rPr>
        <sz val="11"/>
        <rFont val="ＭＳ Ｐゴシック"/>
        <family val="3"/>
        <charset val="128"/>
      </rPr>
      <t>Kataza H., Inoue Kaiki</t>
    </r>
    <phoneticPr fontId="5"/>
  </si>
  <si>
    <t>Dependence of the build-up of the colour-magnitude relation on cluster richness at z ~ 0.8</t>
  </si>
  <si>
    <t>Geminiとは6夜(南天1件2夜）、Keckとは2夜の交換（K-&gt;Sの持ち越し1夜）</t>
    <rPh sb="9" eb="10">
      <t>ヨル</t>
    </rPh>
    <rPh sb="11" eb="13">
      <t>ナンテン</t>
    </rPh>
    <rPh sb="14" eb="15">
      <t>ケン</t>
    </rPh>
    <rPh sb="16" eb="17">
      <t>ヨル</t>
    </rPh>
    <rPh sb="26" eb="27">
      <t>ヨル</t>
    </rPh>
    <rPh sb="28" eb="30">
      <t>コウカン</t>
    </rPh>
    <rPh sb="36" eb="37">
      <t>モ</t>
    </rPh>
    <rPh sb="38" eb="39">
      <t>コ</t>
    </rPh>
    <rPh sb="41" eb="42">
      <t>ヨル</t>
    </rPh>
    <phoneticPr fontId="5"/>
  </si>
  <si>
    <r>
      <t xml:space="preserve">Hu, E.M., Cowie L.L., Capak P., </t>
    </r>
    <r>
      <rPr>
        <sz val="11"/>
        <rFont val="ＭＳ Ｐゴシック"/>
        <family val="3"/>
        <charset val="128"/>
      </rPr>
      <t>McMahon R., Hayashino T.</t>
    </r>
    <r>
      <rPr>
        <sz val="11"/>
        <rFont val="ＭＳ Ｐゴシック"/>
        <family val="3"/>
        <charset val="128"/>
      </rPr>
      <t xml:space="preserve">, </t>
    </r>
    <r>
      <rPr>
        <b/>
        <sz val="11"/>
        <rFont val="ＭＳ Ｐゴシック"/>
        <family val="3"/>
        <charset val="128"/>
      </rPr>
      <t>Komiyama Y.</t>
    </r>
    <phoneticPr fontId="5"/>
  </si>
  <si>
    <r>
      <t>Ishioka R., Mineshige S., Kato T</t>
    </r>
    <r>
      <rPr>
        <sz val="11"/>
        <rFont val="ＭＳ Ｐゴシック"/>
        <family val="3"/>
        <charset val="128"/>
      </rPr>
      <t>aichi, Nogami D., Uemura Makoto</t>
    </r>
    <phoneticPr fontId="5"/>
  </si>
  <si>
    <t>未</t>
    <rPh sb="0" eb="1">
      <t>マ</t>
    </rPh>
    <phoneticPr fontId="5"/>
  </si>
  <si>
    <t>要確認</t>
    <rPh sb="0" eb="1">
      <t>ヨウ</t>
    </rPh>
    <rPh sb="1" eb="3">
      <t>カクニン</t>
    </rPh>
    <phoneticPr fontId="5"/>
  </si>
  <si>
    <t>A Hyper Extremely Red Object in the Field near 53W002</t>
    <phoneticPr fontId="5"/>
  </si>
  <si>
    <t>Itoh, Y.</t>
    <phoneticPr fontId="5"/>
  </si>
  <si>
    <t>Discovery of a large-scale clumpy structure around the Lynx supercluster at z~ 1.27</t>
  </si>
  <si>
    <t>Ouchi, M.</t>
  </si>
  <si>
    <t>The Discovery of Primeval Large-Scale Structures with Forming Clusters at Redshift 6</t>
  </si>
  <si>
    <t>Pyo, T-S.</t>
  </si>
  <si>
    <t>FAST [Fe II] Wind with a Wide Opening Angle from L1551 IRS 5</t>
  </si>
  <si>
    <r>
      <t>C</t>
    </r>
    <r>
      <rPr>
        <sz val="11"/>
        <rFont val="ＭＳ Ｐゴシック"/>
        <family val="3"/>
        <charset val="128"/>
      </rPr>
      <t>osmological Parameters</t>
    </r>
    <phoneticPr fontId="5"/>
  </si>
  <si>
    <t>23件</t>
    <rPh sb="2" eb="3">
      <t>ケン</t>
    </rPh>
    <phoneticPr fontId="5"/>
  </si>
  <si>
    <t>2003ApJ, 584, 368</t>
    <phoneticPr fontId="5"/>
  </si>
  <si>
    <t>2010.02-2010.07</t>
    <phoneticPr fontId="5"/>
  </si>
  <si>
    <t>2009.08-2010.01</t>
    <phoneticPr fontId="5"/>
  </si>
  <si>
    <r>
      <t xml:space="preserve">Fukagawa M., </t>
    </r>
    <r>
      <rPr>
        <b/>
        <sz val="11"/>
        <rFont val="ＭＳ Ｐゴシック"/>
        <family val="3"/>
        <charset val="128"/>
      </rPr>
      <t>Tamura M.</t>
    </r>
    <r>
      <rPr>
        <sz val="11"/>
        <rFont val="ＭＳ Ｐゴシック"/>
        <family val="3"/>
        <charset val="128"/>
      </rPr>
      <t xml:space="preserve">, Itoh Y., </t>
    </r>
    <r>
      <rPr>
        <b/>
        <sz val="11"/>
        <rFont val="ＭＳ Ｐゴシック"/>
        <family val="3"/>
        <charset val="128"/>
      </rPr>
      <t>Kudo T</t>
    </r>
    <r>
      <rPr>
        <sz val="11"/>
        <rFont val="ＭＳ Ｐゴシック"/>
        <family val="3"/>
        <charset val="128"/>
      </rPr>
      <t xml:space="preserve">., </t>
    </r>
    <r>
      <rPr>
        <sz val="11"/>
        <rFont val="ＭＳ Ｐゴシック"/>
        <family val="3"/>
        <charset val="128"/>
      </rPr>
      <t>Imaeda Yusuke</t>
    </r>
    <r>
      <rPr>
        <sz val="11"/>
        <rFont val="ＭＳ Ｐゴシック"/>
        <family val="3"/>
        <charset val="128"/>
      </rPr>
      <t>,</t>
    </r>
    <r>
      <rPr>
        <sz val="11"/>
        <rFont val="ＭＳ Ｐゴシック"/>
        <family val="3"/>
        <charset val="128"/>
      </rPr>
      <t xml:space="preserve"> Oasa Y.,</t>
    </r>
    <r>
      <rPr>
        <sz val="11"/>
        <rFont val="ＭＳ Ｐゴシック"/>
        <family val="3"/>
        <charset val="128"/>
      </rPr>
      <t xml:space="preserve"> </t>
    </r>
    <r>
      <rPr>
        <b/>
        <sz val="11"/>
        <rFont val="ＭＳ Ｐゴシック"/>
        <family val="3"/>
        <charset val="128"/>
      </rPr>
      <t>Hayashi S.S., Hayashi Masahiko</t>
    </r>
    <phoneticPr fontId="5"/>
  </si>
  <si>
    <r>
      <t xml:space="preserve">Geballe T.R., Goto M., </t>
    </r>
    <r>
      <rPr>
        <b/>
        <sz val="11"/>
        <rFont val="ＭＳ Ｐゴシック"/>
        <family val="3"/>
        <charset val="128"/>
      </rPr>
      <t>Usuda T.,</t>
    </r>
    <r>
      <rPr>
        <sz val="11"/>
        <rFont val="ＭＳ Ｐゴシック"/>
        <family val="3"/>
        <charset val="128"/>
      </rPr>
      <t xml:space="preserve"> </t>
    </r>
    <r>
      <rPr>
        <sz val="11"/>
        <rFont val="ＭＳ Ｐゴシック"/>
        <family val="3"/>
        <charset val="128"/>
      </rPr>
      <t>Oka T., McCall B.J.</t>
    </r>
    <phoneticPr fontId="5"/>
  </si>
  <si>
    <r>
      <t xml:space="preserve">Misawa T., </t>
    </r>
    <r>
      <rPr>
        <b/>
        <sz val="11"/>
        <rFont val="ＭＳ Ｐゴシック"/>
        <family val="3"/>
        <charset val="128"/>
      </rPr>
      <t>Yamada T</t>
    </r>
    <r>
      <rPr>
        <sz val="11"/>
        <rFont val="ＭＳ Ｐゴシック"/>
        <family val="3"/>
        <charset val="128"/>
      </rPr>
      <t xml:space="preserve">., Takada-Hidai M., Wang Y., </t>
    </r>
    <r>
      <rPr>
        <b/>
        <sz val="11"/>
        <rFont val="ＭＳ Ｐゴシック"/>
        <family val="3"/>
        <charset val="128"/>
      </rPr>
      <t>Kashikawa N., Iye M., Tanaka I.</t>
    </r>
    <phoneticPr fontId="5"/>
  </si>
  <si>
    <t>Optical Identification of the ASCA Medium Sensitivity Survey in the Northern Sky: Nature of Hard XRAY-Selected Luminous Active Galactic Nuclei</t>
    <phoneticPr fontId="5"/>
  </si>
  <si>
    <t>Aoki, W.</t>
    <phoneticPr fontId="5"/>
  </si>
  <si>
    <t>Oasa, Y.</t>
    <phoneticPr fontId="5"/>
  </si>
  <si>
    <t>Otsuki, K.</t>
    <phoneticPr fontId="5"/>
  </si>
  <si>
    <t>836-844</t>
    <phoneticPr fontId="5"/>
  </si>
  <si>
    <t>54-66</t>
    <phoneticPr fontId="5"/>
  </si>
  <si>
    <t>Sheppard, S. S.</t>
    <phoneticPr fontId="5"/>
  </si>
  <si>
    <t>171-176</t>
    <phoneticPr fontId="5"/>
  </si>
  <si>
    <t>2005ApJ...632..831F</t>
    <phoneticPr fontId="5"/>
  </si>
  <si>
    <t>Meech, K.J.</t>
    <phoneticPr fontId="5"/>
  </si>
  <si>
    <t>Meech, K. J.; Hainaut, O. R.; Boehnhardt, H.; Delsanti, A.</t>
  </si>
  <si>
    <t>2003EM&amp;P...92..169M</t>
  </si>
  <si>
    <r>
      <t>1</t>
    </r>
    <r>
      <rPr>
        <sz val="11"/>
        <rFont val="ＭＳ Ｐゴシック"/>
        <family val="3"/>
        <charset val="128"/>
      </rPr>
      <t>69-181</t>
    </r>
    <phoneticPr fontId="5"/>
  </si>
  <si>
    <t>268-288</t>
    <phoneticPr fontId="5"/>
  </si>
  <si>
    <t>165-182</t>
    <phoneticPr fontId="5"/>
  </si>
  <si>
    <r>
      <t xml:space="preserve">Umetsu K., Tanaka M., </t>
    </r>
    <r>
      <rPr>
        <b/>
        <sz val="11"/>
        <rFont val="ＭＳ Ｐゴシック"/>
        <family val="3"/>
        <charset val="128"/>
      </rPr>
      <t>Kodama T.</t>
    </r>
    <r>
      <rPr>
        <sz val="11"/>
        <rFont val="ＭＳ Ｐゴシック"/>
        <family val="3"/>
        <charset val="128"/>
      </rPr>
      <t xml:space="preserve">, </t>
    </r>
    <r>
      <rPr>
        <b/>
        <sz val="11"/>
        <rFont val="ＭＳ Ｐゴシック"/>
        <family val="3"/>
        <charset val="128"/>
      </rPr>
      <t>Tanaka I.</t>
    </r>
    <r>
      <rPr>
        <sz val="11"/>
        <rFont val="ＭＳ Ｐゴシック"/>
        <family val="3"/>
        <charset val="128"/>
      </rPr>
      <t xml:space="preserve">, Futamase T., </t>
    </r>
    <r>
      <rPr>
        <b/>
        <sz val="11"/>
        <rFont val="ＭＳ Ｐゴシック"/>
        <family val="3"/>
        <charset val="128"/>
      </rPr>
      <t>Kashikawa N.,</t>
    </r>
    <r>
      <rPr>
        <sz val="11"/>
        <rFont val="ＭＳ Ｐゴシック"/>
        <family val="3"/>
        <charset val="128"/>
      </rPr>
      <t xml:space="preserve"> Hoshi T.</t>
    </r>
    <phoneticPr fontId="5"/>
  </si>
  <si>
    <t>The stellar content of the isolated transition dwarf galaxy DDO210</t>
  </si>
  <si>
    <t>2006ApJ...653..988Y</t>
  </si>
  <si>
    <t>KIAS</t>
    <phoneticPr fontId="5"/>
  </si>
  <si>
    <t>I/D</t>
    <phoneticPr fontId="5"/>
  </si>
  <si>
    <t>I/D</t>
    <phoneticPr fontId="5"/>
  </si>
  <si>
    <t>I</t>
    <phoneticPr fontId="5"/>
  </si>
  <si>
    <t>I</t>
    <phoneticPr fontId="5"/>
  </si>
  <si>
    <t>D</t>
    <phoneticPr fontId="5"/>
  </si>
  <si>
    <t>D</t>
    <phoneticPr fontId="5"/>
  </si>
  <si>
    <t>I</t>
    <phoneticPr fontId="5"/>
  </si>
  <si>
    <t>Nakamura, O.</t>
    <phoneticPr fontId="5"/>
  </si>
  <si>
    <t>Nakaya, H.</t>
    <phoneticPr fontId="5"/>
  </si>
  <si>
    <t>MESSIA5</t>
    <phoneticPr fontId="5"/>
  </si>
  <si>
    <t>2099-2113</t>
    <phoneticPr fontId="5"/>
  </si>
  <si>
    <t>2010ApJ...709..572K</t>
  </si>
  <si>
    <t>572-596</t>
    <phoneticPr fontId="5"/>
  </si>
  <si>
    <t>Lee, Myung Gyoon</t>
    <phoneticPr fontId="5"/>
  </si>
  <si>
    <r>
      <t xml:space="preserve">Lee Myung Gyoon, Park H.-S., Hwang H.-S., </t>
    </r>
    <r>
      <rPr>
        <b/>
        <sz val="11"/>
        <rFont val="ＭＳ Ｐゴシック"/>
        <family val="3"/>
        <charset val="128"/>
      </rPr>
      <t>Arimoto N., Tamura N.</t>
    </r>
    <r>
      <rPr>
        <sz val="11"/>
        <rFont val="ＭＳ Ｐゴシック"/>
        <family val="3"/>
        <charset val="128"/>
      </rPr>
      <t>, Onodera M.</t>
    </r>
    <phoneticPr fontId="5"/>
  </si>
  <si>
    <t>2010ApJ...709.1083L</t>
  </si>
  <si>
    <t>1083-1099</t>
    <phoneticPr fontId="5"/>
  </si>
  <si>
    <t>Zamaninasab, M.</t>
    <phoneticPr fontId="5"/>
  </si>
  <si>
    <r>
      <t xml:space="preserve">Narita N., Enya K., Sato B., Ohta Y., Winn J.N., Suto Y., Taruya A., Turner E., </t>
    </r>
    <r>
      <rPr>
        <b/>
        <sz val="11"/>
        <color indexed="8"/>
        <rFont val="ＭＳ Ｐゴシック"/>
        <family val="3"/>
        <charset val="128"/>
      </rPr>
      <t xml:space="preserve">Aoki W., </t>
    </r>
    <r>
      <rPr>
        <sz val="11"/>
        <color indexed="8"/>
        <rFont val="ＭＳ Ｐゴシック"/>
        <family val="3"/>
        <charset val="128"/>
      </rPr>
      <t>Yoshii Y.</t>
    </r>
    <r>
      <rPr>
        <b/>
        <sz val="11"/>
        <color indexed="8"/>
        <rFont val="ＭＳ Ｐゴシック"/>
        <family val="3"/>
        <charset val="128"/>
      </rPr>
      <t>, Yamada T.</t>
    </r>
    <r>
      <rPr>
        <sz val="11"/>
        <color indexed="8"/>
        <rFont val="ＭＳ Ｐゴシック"/>
        <family val="3"/>
        <charset val="128"/>
      </rPr>
      <t xml:space="preserve">, Tamura Y. </t>
    </r>
    <phoneticPr fontId="5"/>
  </si>
  <si>
    <t>High-z Galaxies</t>
    <phoneticPr fontId="5"/>
  </si>
  <si>
    <t>30(21)</t>
    <phoneticPr fontId="5"/>
  </si>
  <si>
    <t>2010.10追加</t>
    <rPh sb="7" eb="9">
      <t>ツイカ</t>
    </rPh>
    <phoneticPr fontId="5"/>
  </si>
  <si>
    <t>田中雅臣</t>
    <rPh sb="0" eb="2">
      <t>タナカ</t>
    </rPh>
    <rPh sb="2" eb="4">
      <t>マサオミ</t>
    </rPh>
    <phoneticPr fontId="5"/>
  </si>
  <si>
    <r>
      <t xml:space="preserve">Tanaka M., </t>
    </r>
    <r>
      <rPr>
        <b/>
        <sz val="11"/>
        <rFont val="ＭＳ Ｐゴシック"/>
        <family val="3"/>
        <charset val="128"/>
      </rPr>
      <t>Kodama T.,Arimoto N.</t>
    </r>
    <r>
      <rPr>
        <sz val="11"/>
        <rFont val="ＭＳ Ｐゴシック"/>
        <family val="3"/>
        <charset val="128"/>
      </rPr>
      <t xml:space="preserve">, </t>
    </r>
    <r>
      <rPr>
        <sz val="11"/>
        <rFont val="ＭＳ Ｐゴシック"/>
        <family val="3"/>
        <charset val="128"/>
      </rPr>
      <t>Okamura S., Umetsu K., Shimasaku K.</t>
    </r>
    <r>
      <rPr>
        <sz val="11"/>
        <rFont val="ＭＳ Ｐゴシック"/>
        <family val="3"/>
        <charset val="128"/>
      </rPr>
      <t xml:space="preserve">, </t>
    </r>
    <r>
      <rPr>
        <b/>
        <sz val="11"/>
        <rFont val="ＭＳ Ｐゴシック"/>
        <family val="3"/>
        <charset val="128"/>
      </rPr>
      <t>Tanaka I., Yamada T.</t>
    </r>
    <phoneticPr fontId="5"/>
  </si>
  <si>
    <r>
      <t xml:space="preserve">Inada N., Oguri M., Morokuma T., </t>
    </r>
    <r>
      <rPr>
        <sz val="11"/>
        <rFont val="ＭＳ Ｐゴシック"/>
        <family val="3"/>
        <charset val="128"/>
      </rPr>
      <t>Doi M., Yasuda N., Becker Robert, Richards Gordon, Kochanek Christopher, Kayo Issya, Konishi Kohki, Utsunomiya Hiroyuki, Shin Min-Su, Strauss Michael A., Sheldon Erin S., York Donald G., Hennawi Joseph F., Schneider Donald P., Dai Xinyu, Fukugita M.</t>
    </r>
    <phoneticPr fontId="5"/>
  </si>
  <si>
    <t>2007年4月初旬～下旬</t>
    <rPh sb="4" eb="5">
      <t>ネン</t>
    </rPh>
    <rPh sb="6" eb="7">
      <t>ガツ</t>
    </rPh>
    <rPh sb="7" eb="9">
      <t>ショジュン</t>
    </rPh>
    <rPh sb="10" eb="12">
      <t>ゲジュン</t>
    </rPh>
    <phoneticPr fontId="5"/>
  </si>
  <si>
    <t>2007/5/9-10</t>
    <phoneticPr fontId="5"/>
  </si>
  <si>
    <t>2008/02-2008/07</t>
    <phoneticPr fontId="5"/>
  </si>
  <si>
    <r>
      <t>Kashikawa N.,</t>
    </r>
    <r>
      <rPr>
        <sz val="11"/>
        <rFont val="ＭＳ Ｐゴシック"/>
        <family val="3"/>
        <charset val="128"/>
      </rPr>
      <t xml:space="preserve"> Shimasaku K., Yasuda N., Ajiki M., </t>
    </r>
    <r>
      <rPr>
        <b/>
        <sz val="11"/>
        <rFont val="ＭＳ Ｐゴシック"/>
        <family val="3"/>
        <charset val="128"/>
      </rPr>
      <t>Akiyama M., Ando H., Aoki K</t>
    </r>
    <r>
      <rPr>
        <sz val="11"/>
        <rFont val="ＭＳ Ｐゴシック"/>
        <family val="3"/>
        <charset val="128"/>
      </rPr>
      <t xml:space="preserve">., </t>
    </r>
    <r>
      <rPr>
        <sz val="11"/>
        <rFont val="ＭＳ Ｐゴシック"/>
        <family val="3"/>
        <charset val="128"/>
      </rPr>
      <t>Doi M., Fujita S.</t>
    </r>
    <r>
      <rPr>
        <sz val="11"/>
        <rFont val="ＭＳ Ｐゴシック"/>
        <family val="3"/>
        <charset val="128"/>
      </rPr>
      <t xml:space="preserve">, </t>
    </r>
    <r>
      <rPr>
        <b/>
        <sz val="11"/>
        <rFont val="ＭＳ Ｐゴシック"/>
        <family val="3"/>
        <charset val="128"/>
      </rPr>
      <t>Furusawa H.</t>
    </r>
    <r>
      <rPr>
        <sz val="11"/>
        <rFont val="ＭＳ Ｐゴシック"/>
        <family val="3"/>
        <charset val="128"/>
      </rPr>
      <t xml:space="preserve">, </t>
    </r>
    <r>
      <rPr>
        <sz val="11"/>
        <rFont val="ＭＳ Ｐゴシック"/>
        <family val="3"/>
        <charset val="128"/>
      </rPr>
      <t>Hayashino T., Iwamuro F.</t>
    </r>
    <r>
      <rPr>
        <sz val="11"/>
        <rFont val="ＭＳ Ｐゴシック"/>
        <family val="3"/>
        <charset val="128"/>
      </rPr>
      <t xml:space="preserve">, </t>
    </r>
    <r>
      <rPr>
        <b/>
        <sz val="11"/>
        <rFont val="ＭＳ Ｐゴシック"/>
        <family val="3"/>
        <charset val="128"/>
      </rPr>
      <t>Iye M., Karoji H., Kobayashi N.</t>
    </r>
    <r>
      <rPr>
        <sz val="11"/>
        <rFont val="ＭＳ Ｐゴシック"/>
        <family val="3"/>
        <charset val="128"/>
      </rPr>
      <t xml:space="preserve">, Kodaira K., </t>
    </r>
    <r>
      <rPr>
        <b/>
        <sz val="11"/>
        <rFont val="ＭＳ Ｐゴシック"/>
        <family val="3"/>
        <charset val="128"/>
      </rPr>
      <t>Kodama T., Komiyama Y.</t>
    </r>
    <r>
      <rPr>
        <sz val="11"/>
        <rFont val="ＭＳ Ｐゴシック"/>
        <family val="3"/>
        <charset val="128"/>
      </rPr>
      <t xml:space="preserve">, Matsuda Y., </t>
    </r>
    <r>
      <rPr>
        <b/>
        <sz val="11"/>
        <rFont val="ＭＳ Ｐゴシック"/>
        <family val="3"/>
        <charset val="128"/>
      </rPr>
      <t>Miyazaki S., Mizumoto Y</t>
    </r>
    <r>
      <rPr>
        <sz val="11"/>
        <rFont val="ＭＳ Ｐゴシック"/>
        <family val="3"/>
        <charset val="128"/>
      </rPr>
      <t xml:space="preserve">., </t>
    </r>
    <r>
      <rPr>
        <sz val="11"/>
        <rFont val="ＭＳ Ｐゴシック"/>
        <family val="3"/>
        <charset val="128"/>
      </rPr>
      <t xml:space="preserve">Morokuma T., Motohara K., Murayama T., Nagao T., Nariai K., Ohta K., Okamura S., Ouchi M., </t>
    </r>
    <r>
      <rPr>
        <b/>
        <sz val="11"/>
        <rFont val="ＭＳ Ｐゴシック"/>
        <family val="3"/>
        <charset val="128"/>
      </rPr>
      <t>Sasaki T., Sato Y., Sekiguchi K</t>
    </r>
    <r>
      <rPr>
        <sz val="11"/>
        <rFont val="ＭＳ Ｐゴシック"/>
        <family val="3"/>
        <charset val="128"/>
      </rPr>
      <t xml:space="preserve">., </t>
    </r>
    <r>
      <rPr>
        <sz val="11"/>
        <rFont val="ＭＳ Ｐゴシック"/>
        <family val="3"/>
        <charset val="128"/>
      </rPr>
      <t>Shioya Y., Tamura H., Taniguchi Y., Umemura Masayuki</t>
    </r>
    <r>
      <rPr>
        <sz val="11"/>
        <rFont val="ＭＳ Ｐゴシック"/>
        <family val="3"/>
        <charset val="128"/>
      </rPr>
      <t xml:space="preserve">, </t>
    </r>
    <r>
      <rPr>
        <b/>
        <sz val="11"/>
        <rFont val="ＭＳ Ｐゴシック"/>
        <family val="3"/>
        <charset val="128"/>
      </rPr>
      <t>Yamada T</t>
    </r>
    <r>
      <rPr>
        <sz val="11"/>
        <rFont val="ＭＳ Ｐゴシック"/>
        <family val="3"/>
        <charset val="128"/>
      </rPr>
      <t>., Yoshida Makiko</t>
    </r>
    <phoneticPr fontId="5"/>
  </si>
  <si>
    <r>
      <t xml:space="preserve">Kodaira K., Vansevicius V., Bridzius, A., </t>
    </r>
    <r>
      <rPr>
        <b/>
        <sz val="11"/>
        <rFont val="ＭＳ Ｐゴシック"/>
        <family val="3"/>
        <charset val="128"/>
      </rPr>
      <t>Komiyama Y., Miyazaki S</t>
    </r>
    <r>
      <rPr>
        <sz val="11"/>
        <rFont val="ＭＳ Ｐゴシック"/>
        <family val="3"/>
        <charset val="128"/>
      </rPr>
      <t xml:space="preserve">., </t>
    </r>
    <r>
      <rPr>
        <sz val="11"/>
        <rFont val="ＭＳ Ｐゴシック"/>
        <family val="3"/>
        <charset val="128"/>
      </rPr>
      <t>Stonkute Rima, Sableviciute Ieva, Narbutis Donatas</t>
    </r>
    <r>
      <rPr>
        <sz val="11"/>
        <rFont val="ＭＳ Ｐゴシック"/>
        <family val="3"/>
        <charset val="128"/>
      </rPr>
      <t xml:space="preserve">  </t>
    </r>
    <phoneticPr fontId="5"/>
  </si>
  <si>
    <r>
      <t>Simpson C.</t>
    </r>
    <r>
      <rPr>
        <sz val="11"/>
        <rFont val="ＭＳ Ｐゴシック"/>
        <family val="3"/>
        <charset val="128"/>
      </rPr>
      <t>, Rawlings S.</t>
    </r>
    <phoneticPr fontId="5"/>
  </si>
  <si>
    <r>
      <t>5</t>
    </r>
    <r>
      <rPr>
        <sz val="11"/>
        <rFont val="ＭＳ Ｐゴシック"/>
        <family val="3"/>
        <charset val="128"/>
      </rPr>
      <t>11-522</t>
    </r>
    <phoneticPr fontId="5"/>
  </si>
  <si>
    <r>
      <t xml:space="preserve">Takada-Hidai M., </t>
    </r>
    <r>
      <rPr>
        <b/>
        <sz val="11"/>
        <rFont val="ＭＳ Ｐゴシック"/>
        <family val="3"/>
        <charset val="128"/>
      </rPr>
      <t>Aoki W.</t>
    </r>
    <r>
      <rPr>
        <sz val="11"/>
        <rFont val="ＭＳ Ｐゴシック"/>
        <family val="3"/>
        <charset val="128"/>
      </rPr>
      <t>, Zhao G.</t>
    </r>
    <phoneticPr fontId="5"/>
  </si>
  <si>
    <r>
      <t>8</t>
    </r>
    <r>
      <rPr>
        <sz val="11"/>
        <rFont val="ＭＳ Ｐゴシック"/>
        <family val="3"/>
        <charset val="128"/>
      </rPr>
      <t>99-903</t>
    </r>
    <phoneticPr fontId="5"/>
  </si>
  <si>
    <t>2969-2977</t>
    <phoneticPr fontId="5"/>
  </si>
  <si>
    <t>05/2004</t>
    <phoneticPr fontId="5"/>
  </si>
  <si>
    <t>2004MNRAS, 347, 813</t>
    <phoneticPr fontId="5"/>
  </si>
  <si>
    <t>813-823</t>
    <phoneticPr fontId="5"/>
  </si>
  <si>
    <r>
      <t>L</t>
    </r>
    <r>
      <rPr>
        <sz val="11"/>
        <rFont val="ＭＳ Ｐゴシック"/>
        <family val="3"/>
        <charset val="128"/>
      </rPr>
      <t>111-L114</t>
    </r>
    <phoneticPr fontId="5"/>
  </si>
  <si>
    <t>Bertoldi F, Carilli C., Aravena M., Schinnerer E., Voss H., Smolcic V., Jahnke K., Scoville N., Blain A., Menten K. M., Lutz D., Brusa M., Taniguchi Y., Capak P., Mobasher B., Lilly S., Thompson D., Aussel H., Kreysa E., Hasinger G., Aguirre J., Schlaerth J., Koekemoer A.</t>
    <phoneticPr fontId="5"/>
  </si>
  <si>
    <t>2006ApJ...649..299G</t>
  </si>
  <si>
    <t>Yoshida, M.</t>
    <phoneticPr fontId="5"/>
  </si>
  <si>
    <t>2002ApJ, 567, 118</t>
    <phoneticPr fontId="5"/>
  </si>
  <si>
    <t>Zharikov, S.V.</t>
    <phoneticPr fontId="5"/>
  </si>
  <si>
    <t>The Redshift Evolution of Early-Type Galaxies in COSMOS: Do Massive Early-Type Galaxies Form by Dry Mergers?</t>
  </si>
  <si>
    <t>S03A</t>
  </si>
  <si>
    <t>採択率</t>
    <rPh sb="0" eb="2">
      <t>サイタク</t>
    </rPh>
    <rPh sb="2" eb="3">
      <t>リツ</t>
    </rPh>
    <phoneticPr fontId="5"/>
  </si>
  <si>
    <t>Takeda, Y.</t>
    <phoneticPr fontId="5"/>
  </si>
  <si>
    <t>Tamura, M.</t>
    <phoneticPr fontId="5"/>
  </si>
  <si>
    <t>1172-1177</t>
    <phoneticPr fontId="5"/>
  </si>
  <si>
    <t>588-600</t>
    <phoneticPr fontId="5"/>
  </si>
  <si>
    <t>355-365</t>
    <phoneticPr fontId="5"/>
  </si>
  <si>
    <t>Tomono, D.</t>
    <phoneticPr fontId="5"/>
  </si>
  <si>
    <t>MIRTOS</t>
    <phoneticPr fontId="5"/>
  </si>
  <si>
    <t>774-782</t>
    <phoneticPr fontId="5"/>
  </si>
  <si>
    <t>Totani, T.</t>
    <phoneticPr fontId="5"/>
  </si>
  <si>
    <r>
      <t>2</t>
    </r>
    <r>
      <rPr>
        <sz val="11"/>
        <rFont val="ＭＳ Ｐゴシック"/>
        <family val="3"/>
        <charset val="128"/>
      </rPr>
      <t>091-2107</t>
    </r>
    <phoneticPr fontId="5"/>
  </si>
  <si>
    <t>OHS</t>
  </si>
  <si>
    <t>Tsuzuki Y.</t>
    <phoneticPr fontId="5"/>
  </si>
  <si>
    <r>
      <t>Aoki W.</t>
    </r>
    <r>
      <rPr>
        <sz val="11"/>
        <rFont val="ＭＳ Ｐゴシック"/>
        <family val="3"/>
        <charset val="128"/>
      </rPr>
      <t xml:space="preserve">, Norris J.E., Ryan S.G., Beers T., </t>
    </r>
    <r>
      <rPr>
        <b/>
        <sz val="11"/>
        <rFont val="ＭＳ Ｐゴシック"/>
        <family val="3"/>
        <charset val="128"/>
      </rPr>
      <t>Ando H.</t>
    </r>
    <phoneticPr fontId="5"/>
  </si>
  <si>
    <r>
      <t>Aoki W.</t>
    </r>
    <r>
      <rPr>
        <sz val="11"/>
        <rFont val="ＭＳ Ｐゴシック"/>
        <family val="3"/>
        <charset val="128"/>
      </rPr>
      <t xml:space="preserve">, Ryan S.G., Norris J.E.., Beers T., </t>
    </r>
    <r>
      <rPr>
        <b/>
        <sz val="11"/>
        <rFont val="ＭＳ Ｐゴシック"/>
        <family val="3"/>
        <charset val="128"/>
      </rPr>
      <t>Ando H.</t>
    </r>
    <r>
      <rPr>
        <sz val="11"/>
        <rFont val="ＭＳ Ｐゴシック"/>
        <family val="3"/>
        <charset val="128"/>
      </rPr>
      <t>, Tsangarides S.</t>
    </r>
    <phoneticPr fontId="5"/>
  </si>
  <si>
    <r>
      <t>1</t>
    </r>
    <r>
      <rPr>
        <sz val="11"/>
        <rFont val="ＭＳ Ｐゴシック"/>
        <family val="3"/>
        <charset val="128"/>
      </rPr>
      <t>149-1158</t>
    </r>
    <phoneticPr fontId="5"/>
  </si>
  <si>
    <r>
      <t>12</t>
    </r>
    <r>
      <rPr>
        <sz val="11"/>
        <rFont val="ＭＳ Ｐゴシック"/>
        <family val="3"/>
        <charset val="128"/>
      </rPr>
      <t>/</t>
    </r>
    <r>
      <rPr>
        <sz val="11"/>
        <rFont val="ＭＳ Ｐゴシック"/>
        <family val="3"/>
        <charset val="128"/>
      </rPr>
      <t>2002</t>
    </r>
    <phoneticPr fontId="5"/>
  </si>
  <si>
    <r>
      <t>4</t>
    </r>
    <r>
      <rPr>
        <sz val="11"/>
        <rFont val="ＭＳ Ｐゴシック"/>
        <family val="3"/>
        <charset val="128"/>
      </rPr>
      <t>27-449</t>
    </r>
    <phoneticPr fontId="5"/>
  </si>
  <si>
    <t>サービス観測　装置別実施件数</t>
    <rPh sb="4" eb="6">
      <t>カンソク</t>
    </rPh>
    <rPh sb="7" eb="9">
      <t>ソウチ</t>
    </rPh>
    <rPh sb="9" eb="10">
      <t>ベツ</t>
    </rPh>
    <rPh sb="10" eb="12">
      <t>ジッシ</t>
    </rPh>
    <rPh sb="12" eb="14">
      <t>ケンスウ</t>
    </rPh>
    <phoneticPr fontId="5"/>
  </si>
  <si>
    <r>
      <t>10+6+</t>
    </r>
    <r>
      <rPr>
        <sz val="11"/>
        <color indexed="10"/>
        <rFont val="ＭＳ Ｐゴシック"/>
        <family val="3"/>
        <charset val="128"/>
      </rPr>
      <t>6</t>
    </r>
    <phoneticPr fontId="5"/>
  </si>
  <si>
    <t>2009ApJ...690.1074M</t>
  </si>
  <si>
    <t>1074-1083</t>
    <phoneticPr fontId="5"/>
  </si>
  <si>
    <t>Relation Between Stellar Mass and Star-Formation Activity in Galaxies</t>
  </si>
  <si>
    <t>Ojha, D.</t>
    <phoneticPr fontId="5"/>
  </si>
  <si>
    <r>
      <t xml:space="preserve">Ojha, D. K.; </t>
    </r>
    <r>
      <rPr>
        <b/>
        <sz val="11"/>
        <color indexed="8"/>
        <rFont val="ＭＳ Ｐゴシック"/>
        <family val="3"/>
        <charset val="128"/>
      </rPr>
      <t>Tamura, M.; Nakajima, Y.</t>
    </r>
    <r>
      <rPr>
        <sz val="11"/>
        <color indexed="8"/>
        <rFont val="ＭＳ Ｐゴシック"/>
        <family val="3"/>
        <charset val="128"/>
      </rPr>
      <t>;</t>
    </r>
    <r>
      <rPr>
        <b/>
        <sz val="11"/>
        <color indexed="8"/>
        <rFont val="ＭＳ Ｐゴシック"/>
        <family val="3"/>
        <charset val="128"/>
      </rPr>
      <t xml:space="preserve"> Saito, H.;</t>
    </r>
    <r>
      <rPr>
        <sz val="11"/>
        <color indexed="8"/>
        <rFont val="ＭＳ Ｐゴシック"/>
        <family val="3"/>
        <charset val="128"/>
      </rPr>
      <t xml:space="preserve"> Pandey, A. K.; Ghosh, S. K.; </t>
    </r>
    <r>
      <rPr>
        <b/>
        <sz val="11"/>
        <color indexed="8"/>
        <rFont val="ＭＳ Ｐゴシック"/>
        <family val="3"/>
        <charset val="128"/>
      </rPr>
      <t>Aoki, K. </t>
    </r>
    <phoneticPr fontId="5"/>
  </si>
  <si>
    <t>2009ApJ...693..634O</t>
  </si>
  <si>
    <t>634-647</t>
    <phoneticPr fontId="5"/>
  </si>
  <si>
    <t>Young Brown Dwarfs in the Core of the W3 Main Star-Forming Region</t>
  </si>
  <si>
    <t>654-663</t>
    <phoneticPr fontId="5"/>
  </si>
  <si>
    <r>
      <t>Pyo T.-S., Hayashi Masa.</t>
    </r>
    <r>
      <rPr>
        <sz val="11"/>
        <color indexed="8"/>
        <rFont val="ＭＳ Ｐゴシック"/>
        <family val="3"/>
        <charset val="128"/>
      </rPr>
      <t xml:space="preserve">, Kobayashi N., </t>
    </r>
    <r>
      <rPr>
        <b/>
        <sz val="11"/>
        <color indexed="8"/>
        <rFont val="ＭＳ Ｐゴシック"/>
        <family val="3"/>
        <charset val="128"/>
      </rPr>
      <t>Terada H</t>
    </r>
    <r>
      <rPr>
        <sz val="11"/>
        <color indexed="8"/>
        <rFont val="ＭＳ Ｐゴシック"/>
        <family val="3"/>
        <charset val="128"/>
      </rPr>
      <t>., Tokunaga A.</t>
    </r>
    <phoneticPr fontId="5"/>
  </si>
  <si>
    <t>2009ApJ...694..654P</t>
  </si>
  <si>
    <t>Richmond, M.W.</t>
    <phoneticPr fontId="5"/>
  </si>
  <si>
    <r>
      <t xml:space="preserve">Richmond M., </t>
    </r>
    <r>
      <rPr>
        <b/>
        <sz val="11"/>
        <color indexed="8"/>
        <rFont val="ＭＳ Ｐゴシック"/>
        <family val="3"/>
        <charset val="128"/>
      </rPr>
      <t>Morokuma T.</t>
    </r>
    <r>
      <rPr>
        <sz val="11"/>
        <color indexed="8"/>
        <rFont val="ＭＳ Ｐゴシック"/>
        <family val="3"/>
        <charset val="128"/>
      </rPr>
      <t xml:space="preserve">, Doi M., </t>
    </r>
    <r>
      <rPr>
        <b/>
        <sz val="11"/>
        <color indexed="8"/>
        <rFont val="ＭＳ Ｐゴシック"/>
        <family val="3"/>
        <charset val="128"/>
      </rPr>
      <t>Komiyama Y.</t>
    </r>
    <r>
      <rPr>
        <sz val="11"/>
        <color indexed="8"/>
        <rFont val="ＭＳ Ｐゴシック"/>
        <family val="3"/>
        <charset val="128"/>
      </rPr>
      <t>, Yasuda N., Okamura S., Gal-Yam A.</t>
    </r>
    <phoneticPr fontId="5"/>
  </si>
  <si>
    <t>2009PASJ...61...97R</t>
  </si>
  <si>
    <t>97-107</t>
    <phoneticPr fontId="5"/>
  </si>
  <si>
    <t>Proper Motions with Subaru I. Methods and a First Sample in the Subaru Deep Field</t>
  </si>
  <si>
    <t>Salvato, M.</t>
    <phoneticPr fontId="5"/>
  </si>
  <si>
    <t>45（30）</t>
    <phoneticPr fontId="5"/>
  </si>
  <si>
    <t>S08A-018青木和5夜、S08B-051古澤6夜</t>
    <rPh sb="8" eb="10">
      <t>アオキ</t>
    </rPh>
    <rPh sb="10" eb="11">
      <t>ワ</t>
    </rPh>
    <rPh sb="12" eb="13">
      <t>ヨル</t>
    </rPh>
    <phoneticPr fontId="5"/>
  </si>
  <si>
    <t>名古屋科学館</t>
    <rPh sb="0" eb="3">
      <t>ナゴヤ</t>
    </rPh>
    <rPh sb="3" eb="6">
      <t>カガクカン</t>
    </rPh>
    <phoneticPr fontId="9"/>
  </si>
  <si>
    <t>佐賀県立宇宙科学館</t>
    <rPh sb="0" eb="2">
      <t>サガ</t>
    </rPh>
    <rPh sb="2" eb="4">
      <t>ケンリツ</t>
    </rPh>
    <rPh sb="4" eb="6">
      <t>ウチュウ</t>
    </rPh>
    <rPh sb="6" eb="8">
      <t>カガク</t>
    </rPh>
    <rPh sb="8" eb="9">
      <t>カン</t>
    </rPh>
    <phoneticPr fontId="9"/>
  </si>
  <si>
    <t>防衛大学校</t>
    <rPh sb="0" eb="2">
      <t>ボウエイ</t>
    </rPh>
    <rPh sb="2" eb="4">
      <t>ダイガク</t>
    </rPh>
    <rPh sb="4" eb="5">
      <t>コウ</t>
    </rPh>
    <phoneticPr fontId="9"/>
  </si>
  <si>
    <t>茨城大</t>
    <rPh sb="0" eb="3">
      <t>イバラキダイ</t>
    </rPh>
    <phoneticPr fontId="9"/>
  </si>
  <si>
    <t>国立大</t>
    <rPh sb="0" eb="3">
      <t>コクリツダイ</t>
    </rPh>
    <phoneticPr fontId="9"/>
  </si>
  <si>
    <t>岩手大</t>
    <rPh sb="0" eb="3">
      <t>イワテダイ</t>
    </rPh>
    <phoneticPr fontId="9"/>
  </si>
  <si>
    <t>愛媛大</t>
    <rPh sb="0" eb="2">
      <t>エヒメ</t>
    </rPh>
    <rPh sb="2" eb="3">
      <t>ダイ</t>
    </rPh>
    <phoneticPr fontId="9"/>
  </si>
  <si>
    <t>1103-1119</t>
    <phoneticPr fontId="5"/>
  </si>
  <si>
    <t>61-68</t>
    <phoneticPr fontId="5"/>
  </si>
  <si>
    <t>06/2004</t>
    <phoneticPr fontId="5"/>
  </si>
  <si>
    <t>03/2004</t>
    <phoneticPr fontId="5"/>
  </si>
  <si>
    <t>2007ApJ...654L.151M</t>
  </si>
  <si>
    <t>GQ Lup B Visible and Near-Infrared Photometric Analysis</t>
  </si>
  <si>
    <t>Mazzali, P. A.</t>
    <phoneticPr fontId="5"/>
  </si>
  <si>
    <t>2003ApJ, 599, L95</t>
    <phoneticPr fontId="5"/>
  </si>
  <si>
    <t>McHardy, I. M.</t>
    <phoneticPr fontId="5"/>
  </si>
  <si>
    <t>2003MNRAS, 342 ,802</t>
    <phoneticPr fontId="5"/>
  </si>
  <si>
    <t>Subaru/MOIRCS Near-Infrared Imaging in the Proto-Cluster Region at z=3.1</t>
  </si>
  <si>
    <r>
      <t>C</t>
    </r>
    <r>
      <rPr>
        <sz val="11"/>
        <rFont val="ＭＳ Ｐゴシック"/>
        <family val="3"/>
        <charset val="128"/>
      </rPr>
      <t>asey, C.M.</t>
    </r>
    <phoneticPr fontId="5"/>
  </si>
  <si>
    <t>Casey C. M., Impey C. D., Trump J. R., Gabor J., Abraham R. G., Capak P., Scoville N. Z., Brusa M., Schinnerer E.</t>
  </si>
  <si>
    <t>2008ApJS..177..131C</t>
  </si>
  <si>
    <t>131-147</t>
    <phoneticPr fontId="5"/>
  </si>
  <si>
    <t>Optical Selection of Faint Active Galactic Nuclei in the COSMOS Field</t>
  </si>
  <si>
    <t>The Cosmic Evolution Survey (COSMOS): Subaru Observations of the HST Cosmos Field</t>
  </si>
  <si>
    <t>2007Icar..190..454F</t>
  </si>
  <si>
    <r>
      <t>L</t>
    </r>
    <r>
      <rPr>
        <sz val="11"/>
        <rFont val="ＭＳ Ｐゴシック"/>
        <family val="3"/>
        <charset val="128"/>
      </rPr>
      <t>97-L100</t>
    </r>
    <phoneticPr fontId="5"/>
  </si>
  <si>
    <t>Subaru Near Infrared Coronagraphic Images of T Tauri</t>
  </si>
  <si>
    <t>2006AJ....131...34M</t>
  </si>
  <si>
    <t>2006PASP..118..478N</t>
  </si>
  <si>
    <t>New Focal Plane Array Controller for the Instruments of the Subaru Telescope</t>
  </si>
  <si>
    <t>Hilton Matt, Stanford S. Adam, Stott John P., Collins Chris A., Hoyle Ben, Davidson Michael, Hosmer Mark, Kay Scott T., Liddle Andrew R., Lloyd-Davies Ed, Mann Robert G., Mehrtens Nicola, Miller Christopher J., Nichol Robert C., Romer A. Kathy, Sabirli Kivanc, Sahlén Martin, Viana Pedro T. P., West Michael J., Barbary Kyle, Dawson Kyle S., Meyers Joshua, Perlmutter Saul, Rubin David, Suzuki Nao</t>
  </si>
  <si>
    <t>2009ApJ...697..436H</t>
  </si>
  <si>
    <t>436-451</t>
    <phoneticPr fontId="5"/>
  </si>
  <si>
    <t>05/2009</t>
    <phoneticPr fontId="5"/>
  </si>
  <si>
    <t>The XMM Cluster Survey: Galaxy Morphologies and the Color-Magnitude Relation in XMMXCS J2215.9 – 1738 at z = 1.46</t>
  </si>
  <si>
    <t>Okamura Sadanori</t>
    <phoneticPr fontId="5"/>
  </si>
  <si>
    <t>岡村定矩</t>
    <rPh sb="0" eb="2">
      <t>オカムラ</t>
    </rPh>
    <rPh sb="2" eb="3">
      <t>サダム</t>
    </rPh>
    <rPh sb="3" eb="4">
      <t>カネザシ</t>
    </rPh>
    <phoneticPr fontId="5"/>
  </si>
  <si>
    <r>
      <t xml:space="preserve">Lucas P.W., Fukagawa M., </t>
    </r>
    <r>
      <rPr>
        <b/>
        <sz val="11"/>
        <rFont val="ＭＳ Ｐゴシック"/>
        <family val="3"/>
        <charset val="128"/>
      </rPr>
      <t>Tamura M</t>
    </r>
    <r>
      <rPr>
        <sz val="11"/>
        <rFont val="ＭＳ Ｐゴシック"/>
        <family val="3"/>
        <charset val="128"/>
      </rPr>
      <t xml:space="preserve">., </t>
    </r>
    <r>
      <rPr>
        <sz val="11"/>
        <rFont val="ＭＳ Ｐゴシック"/>
        <family val="3"/>
        <charset val="128"/>
      </rPr>
      <t>Beckford A.F., Itoh Y.</t>
    </r>
    <r>
      <rPr>
        <sz val="11"/>
        <rFont val="ＭＳ Ｐゴシック"/>
        <family val="3"/>
        <charset val="128"/>
      </rPr>
      <t xml:space="preserve">, </t>
    </r>
    <r>
      <rPr>
        <b/>
        <sz val="11"/>
        <rFont val="ＭＳ Ｐゴシック"/>
        <family val="3"/>
        <charset val="128"/>
      </rPr>
      <t>Murakawa K., Suto H., Hayashi S.S</t>
    </r>
    <r>
      <rPr>
        <sz val="11"/>
        <rFont val="ＭＳ Ｐゴシック"/>
        <family val="3"/>
        <charset val="128"/>
      </rPr>
      <t xml:space="preserve">., </t>
    </r>
    <r>
      <rPr>
        <sz val="11"/>
        <rFont val="ＭＳ Ｐゴシック"/>
        <family val="3"/>
        <charset val="128"/>
      </rPr>
      <t>Oasa Y., Naoi T.</t>
    </r>
    <r>
      <rPr>
        <sz val="11"/>
        <rFont val="ＭＳ Ｐゴシック"/>
        <family val="3"/>
        <charset val="128"/>
      </rPr>
      <t xml:space="preserve">, </t>
    </r>
    <r>
      <rPr>
        <b/>
        <sz val="11"/>
        <rFont val="ＭＳ Ｐゴシック"/>
        <family val="3"/>
        <charset val="128"/>
      </rPr>
      <t>Doi Y., Ebizuka N., Kaifu N.</t>
    </r>
    <phoneticPr fontId="5"/>
  </si>
  <si>
    <r>
      <t xml:space="preserve">Matsuda Y., </t>
    </r>
    <r>
      <rPr>
        <b/>
        <sz val="11"/>
        <rFont val="ＭＳ Ｐゴシック"/>
        <family val="3"/>
        <charset val="128"/>
      </rPr>
      <t>Yamada T</t>
    </r>
    <r>
      <rPr>
        <sz val="11"/>
        <rFont val="ＭＳ Ｐゴシック"/>
        <family val="3"/>
        <charset val="128"/>
      </rPr>
      <t xml:space="preserve">., Hayashino T., </t>
    </r>
    <r>
      <rPr>
        <sz val="11"/>
        <rFont val="ＭＳ Ｐゴシック"/>
        <family val="3"/>
        <charset val="128"/>
      </rPr>
      <t>Tamura H., Yamauchi R., Ajiki M., Fujita S., Murayama T., Nagao T., Ohta K., Okamura S., Ouchi M., Shimasaku K., Shioya Y., Taniguchi Y.</t>
    </r>
    <phoneticPr fontId="5"/>
  </si>
  <si>
    <t>The zCOSMOS 10k-Bright Spectroscopic Sample</t>
  </si>
  <si>
    <t>Comparison of Nuclear Starburst Luminosities between Seyfert 1 and 2 Galaxies Based on Near-Infrared Spectroscopy</t>
    <phoneticPr fontId="5"/>
  </si>
  <si>
    <t>PI　国別　提案数　(サービス観測を除く）</t>
    <rPh sb="3" eb="5">
      <t>クニベツ</t>
    </rPh>
    <rPh sb="6" eb="8">
      <t>テイアン</t>
    </rPh>
    <rPh sb="8" eb="9">
      <t>スウ</t>
    </rPh>
    <rPh sb="15" eb="17">
      <t>カンソク</t>
    </rPh>
    <rPh sb="18" eb="19">
      <t>ノゾ</t>
    </rPh>
    <phoneticPr fontId="5"/>
  </si>
  <si>
    <t>IRCS GT</t>
    <phoneticPr fontId="5"/>
  </si>
  <si>
    <t>2006Natur.443..186I</t>
  </si>
  <si>
    <t>A galaxy at a redshift z = 6.96</t>
  </si>
  <si>
    <t>SDSS J1029+2623: A Gravitationally Lensed Quasar with an Image Separation of 22.5"</t>
  </si>
  <si>
    <t>Motohara, K.</t>
    <phoneticPr fontId="5"/>
  </si>
  <si>
    <r>
      <t xml:space="preserve">The </t>
    </r>
    <r>
      <rPr>
        <sz val="11"/>
        <rFont val="ＭＳ Ｐゴシック"/>
        <family val="3"/>
        <charset val="128"/>
      </rPr>
      <t>Discovery</t>
    </r>
    <r>
      <rPr>
        <sz val="11"/>
        <rFont val="ＭＳ Ｐゴシック"/>
        <family val="3"/>
        <charset val="128"/>
      </rPr>
      <t xml:space="preserve"> of a Very Narrow Line Star-forming Object at a Redshift of 5.66</t>
    </r>
    <phoneticPr fontId="5"/>
  </si>
  <si>
    <t>Totani, T.</t>
    <phoneticPr fontId="5"/>
  </si>
  <si>
    <t>2003ApJ, 586, 735</t>
    <phoneticPr fontId="5"/>
  </si>
  <si>
    <t>2007ApJ...655..492A</t>
  </si>
  <si>
    <t>2007ApJ...656..552B</t>
  </si>
  <si>
    <t>HAT-P-1b: A Large-Radius, Low-Density Exoplanet Transiting One Member of a Stellar Binary</t>
  </si>
  <si>
    <t>2007ApJ...658..534F</t>
  </si>
  <si>
    <r>
      <t xml:space="preserve">Okamura S., </t>
    </r>
    <r>
      <rPr>
        <b/>
        <sz val="11"/>
        <rFont val="ＭＳ Ｐゴシック"/>
        <family val="3"/>
        <charset val="128"/>
      </rPr>
      <t>Yasuda N.</t>
    </r>
    <r>
      <rPr>
        <sz val="11"/>
        <rFont val="ＭＳ Ｐゴシック"/>
        <family val="3"/>
        <charset val="128"/>
      </rPr>
      <t xml:space="preserve">, Arnaboldi M., Freeman K.C., </t>
    </r>
    <r>
      <rPr>
        <b/>
        <sz val="11"/>
        <rFont val="ＭＳ Ｐゴシック"/>
        <family val="3"/>
        <charset val="128"/>
      </rPr>
      <t>Ando H</t>
    </r>
    <r>
      <rPr>
        <sz val="11"/>
        <rFont val="ＭＳ Ｐゴシック"/>
        <family val="3"/>
        <charset val="128"/>
      </rPr>
      <t xml:space="preserve">., Doi M., </t>
    </r>
    <r>
      <rPr>
        <b/>
        <sz val="11"/>
        <rFont val="ＭＳ Ｐゴシック"/>
        <family val="3"/>
        <charset val="128"/>
      </rPr>
      <t>Furusawa H.</t>
    </r>
    <r>
      <rPr>
        <sz val="11"/>
        <rFont val="ＭＳ Ｐゴシック"/>
        <family val="3"/>
        <charset val="128"/>
      </rPr>
      <t xml:space="preserve">, Gerhard O., Hamabe M., Kimura M., </t>
    </r>
    <r>
      <rPr>
        <b/>
        <sz val="11"/>
        <rFont val="ＭＳ Ｐゴシック"/>
        <family val="3"/>
        <charset val="128"/>
      </rPr>
      <t>Kajino T., Komiyama Y., Miyazaki S., Nakata F.</t>
    </r>
    <r>
      <rPr>
        <sz val="11"/>
        <rFont val="ＭＳ Ｐゴシック"/>
        <family val="3"/>
        <charset val="128"/>
      </rPr>
      <t xml:space="preserve">, Napolitano Nicola, Ouchi M., Pannella Maurilio, Sekiguchi Maki, Shimasaku K., </t>
    </r>
    <r>
      <rPr>
        <b/>
        <sz val="11"/>
        <rFont val="ＭＳ Ｐゴシック"/>
        <family val="3"/>
        <charset val="128"/>
      </rPr>
      <t>Yagi M.</t>
    </r>
    <phoneticPr fontId="5"/>
  </si>
  <si>
    <r>
      <t>Kobayashi N., Terada H., Goto M.,</t>
    </r>
    <r>
      <rPr>
        <sz val="11"/>
        <rFont val="ＭＳ Ｐゴシック"/>
        <family val="3"/>
        <charset val="128"/>
      </rPr>
      <t xml:space="preserve"> Tokunaga A.</t>
    </r>
    <phoneticPr fontId="5"/>
  </si>
  <si>
    <r>
      <t>6</t>
    </r>
    <r>
      <rPr>
        <sz val="11"/>
        <rFont val="ＭＳ Ｐゴシック"/>
        <family val="3"/>
        <charset val="128"/>
      </rPr>
      <t>76-681</t>
    </r>
    <phoneticPr fontId="5"/>
  </si>
  <si>
    <r>
      <t>L</t>
    </r>
    <r>
      <rPr>
        <sz val="11"/>
        <rFont val="ＭＳ Ｐゴシック"/>
        <family val="3"/>
        <charset val="128"/>
      </rPr>
      <t>107-L111</t>
    </r>
    <phoneticPr fontId="5"/>
  </si>
  <si>
    <t>1250-1263</t>
    <phoneticPr fontId="5"/>
  </si>
  <si>
    <t>分野1</t>
    <rPh sb="0" eb="2">
      <t>ブンヤ</t>
    </rPh>
    <phoneticPr fontId="5"/>
  </si>
  <si>
    <t>分野2</t>
    <rPh sb="0" eb="2">
      <t>ブンヤ</t>
    </rPh>
    <phoneticPr fontId="5"/>
  </si>
  <si>
    <t>宇宙論</t>
    <rPh sb="0" eb="2">
      <t>ウチュウ</t>
    </rPh>
    <rPh sb="2" eb="3">
      <t>ロン</t>
    </rPh>
    <phoneticPr fontId="5"/>
  </si>
  <si>
    <t>191(89)</t>
    <phoneticPr fontId="5"/>
  </si>
  <si>
    <t>39(22)</t>
    <phoneticPr fontId="5"/>
  </si>
  <si>
    <t>197(92)</t>
    <phoneticPr fontId="5"/>
  </si>
  <si>
    <t>39(23)</t>
    <phoneticPr fontId="5"/>
  </si>
  <si>
    <t>205(112)</t>
    <phoneticPr fontId="5"/>
  </si>
  <si>
    <t>42(22)</t>
    <phoneticPr fontId="5"/>
  </si>
  <si>
    <r>
      <t>0</t>
    </r>
    <r>
      <rPr>
        <sz val="11"/>
        <rFont val="ＭＳ Ｐゴシック"/>
        <family val="3"/>
        <charset val="128"/>
      </rPr>
      <t>6/2003</t>
    </r>
    <phoneticPr fontId="5"/>
  </si>
  <si>
    <r>
      <t>n</t>
    </r>
    <r>
      <rPr>
        <sz val="11"/>
        <rFont val="ＭＳ Ｐゴシック"/>
        <family val="3"/>
        <charset val="128"/>
      </rPr>
      <t>ew081224</t>
    </r>
    <phoneticPr fontId="5"/>
  </si>
  <si>
    <t>Thone, C.C.</t>
    <phoneticPr fontId="5"/>
  </si>
  <si>
    <t>2008A&amp;A...489...37T</t>
  </si>
  <si>
    <r>
      <t xml:space="preserve">Ouchi M., Shimasaku K., Okamura S., </t>
    </r>
    <r>
      <rPr>
        <b/>
        <sz val="11"/>
        <rFont val="ＭＳ Ｐゴシック"/>
        <family val="3"/>
        <charset val="128"/>
      </rPr>
      <t>Furusawa H., Kashiakwa N.</t>
    </r>
    <r>
      <rPr>
        <sz val="11"/>
        <rFont val="ＭＳ Ｐゴシック"/>
        <family val="3"/>
        <charset val="128"/>
      </rPr>
      <t xml:space="preserve">, </t>
    </r>
    <r>
      <rPr>
        <sz val="11"/>
        <rFont val="ＭＳ Ｐゴシック"/>
        <family val="3"/>
        <charset val="128"/>
      </rPr>
      <t xml:space="preserve">Ota K., Doi M., Hamabe M., Kimura M., </t>
    </r>
    <r>
      <rPr>
        <b/>
        <sz val="11"/>
        <rFont val="ＭＳ Ｐゴシック"/>
        <family val="3"/>
        <charset val="128"/>
      </rPr>
      <t xml:space="preserve">Komiyama Y., </t>
    </r>
    <r>
      <rPr>
        <sz val="11"/>
        <rFont val="ＭＳ Ｐゴシック"/>
        <family val="3"/>
        <charset val="128"/>
      </rPr>
      <t xml:space="preserve">Miyazaki M., </t>
    </r>
    <r>
      <rPr>
        <b/>
        <sz val="11"/>
        <rFont val="ＭＳ Ｐゴシック"/>
        <family val="3"/>
        <charset val="128"/>
      </rPr>
      <t>Miyazaki S.</t>
    </r>
    <r>
      <rPr>
        <sz val="11"/>
        <rFont val="ＭＳ Ｐゴシック"/>
        <family val="3"/>
        <charset val="128"/>
      </rPr>
      <t xml:space="preserve">, </t>
    </r>
    <r>
      <rPr>
        <sz val="11"/>
        <rFont val="ＭＳ Ｐゴシック"/>
        <family val="3"/>
        <charset val="128"/>
      </rPr>
      <t>Nakata F., Sekiguchi M.</t>
    </r>
    <r>
      <rPr>
        <sz val="11"/>
        <rFont val="ＭＳ Ｐゴシック"/>
        <family val="3"/>
        <charset val="128"/>
      </rPr>
      <t xml:space="preserve">, </t>
    </r>
    <r>
      <rPr>
        <b/>
        <sz val="11"/>
        <rFont val="ＭＳ Ｐゴシック"/>
        <family val="3"/>
        <charset val="128"/>
      </rPr>
      <t>Yagi M., Yasuda N.</t>
    </r>
    <phoneticPr fontId="5"/>
  </si>
  <si>
    <t>10/2005</t>
    <phoneticPr fontId="5"/>
  </si>
  <si>
    <t>L93-L96</t>
    <phoneticPr fontId="5"/>
  </si>
  <si>
    <t>03/2005</t>
    <phoneticPr fontId="5"/>
  </si>
  <si>
    <t>A Survey for ``Normal'' Irregular Satellites around Neptune: Limits to Completeness</t>
  </si>
  <si>
    <t>2006ApJ...641..357T</t>
  </si>
  <si>
    <t>On the Spectroscopic Determination of Atmospheric Parameters and O/Fe Abundances of RR Lyrae Stars</t>
  </si>
  <si>
    <r>
      <t xml:space="preserve">Steffen A.T., Barger A.J., </t>
    </r>
    <r>
      <rPr>
        <sz val="11"/>
        <rFont val="ＭＳ Ｐゴシック"/>
        <family val="3"/>
        <charset val="128"/>
      </rPr>
      <t>C</t>
    </r>
    <r>
      <rPr>
        <sz val="11"/>
        <rFont val="ＭＳ Ｐゴシック"/>
        <family val="3"/>
        <charset val="128"/>
      </rPr>
      <t xml:space="preserve">apak P., </t>
    </r>
    <r>
      <rPr>
        <sz val="11"/>
        <rFont val="ＭＳ Ｐゴシック"/>
        <family val="3"/>
        <charset val="128"/>
      </rPr>
      <t>Cowie L., Mushotzky R.F., Yang Y.</t>
    </r>
    <phoneticPr fontId="5"/>
  </si>
  <si>
    <r>
      <t xml:space="preserve">Minowa Y., Kobayashi N., Yoshii Y., </t>
    </r>
    <r>
      <rPr>
        <sz val="11"/>
        <rFont val="ＭＳ Ｐゴシック"/>
        <family val="3"/>
        <charset val="128"/>
      </rPr>
      <t>Totani T., Maihara T., Iwamuro F.</t>
    </r>
    <r>
      <rPr>
        <sz val="11"/>
        <rFont val="ＭＳ Ｐゴシック"/>
        <family val="3"/>
        <charset val="128"/>
      </rPr>
      <t xml:space="preserve">, </t>
    </r>
    <r>
      <rPr>
        <b/>
        <sz val="11"/>
        <rFont val="ＭＳ Ｐゴシック"/>
        <family val="3"/>
        <charset val="128"/>
      </rPr>
      <t>Takami H., Takato N., Hayano Y., Terada H., Oya S., Iye M.</t>
    </r>
    <r>
      <rPr>
        <sz val="11"/>
        <rFont val="ＭＳ Ｐゴシック"/>
        <family val="3"/>
        <charset val="128"/>
      </rPr>
      <t>, Tokunaga A.T.</t>
    </r>
    <phoneticPr fontId="5"/>
  </si>
  <si>
    <t>2002.10-2003.03</t>
    <phoneticPr fontId="5"/>
  </si>
  <si>
    <t>2003.04-2003.09</t>
    <phoneticPr fontId="5"/>
  </si>
  <si>
    <t>2004A&amp;A, 417, 293</t>
    <phoneticPr fontId="5"/>
  </si>
  <si>
    <t>293-300</t>
    <phoneticPr fontId="5"/>
  </si>
  <si>
    <t>国内機関数</t>
    <rPh sb="0" eb="2">
      <t>コクナイ</t>
    </rPh>
    <rPh sb="2" eb="4">
      <t>キカン</t>
    </rPh>
    <rPh sb="4" eb="5">
      <t>スウ</t>
    </rPh>
    <phoneticPr fontId="5"/>
  </si>
  <si>
    <r>
      <t xml:space="preserve">Saito Tomoki, Shimasaku K., Okamura S., Ouchi M., </t>
    </r>
    <r>
      <rPr>
        <b/>
        <sz val="11"/>
        <rFont val="ＭＳ Ｐゴシック"/>
        <family val="3"/>
        <charset val="128"/>
      </rPr>
      <t>Akiyama M., Yoshida Michitoshi</t>
    </r>
    <phoneticPr fontId="5"/>
  </si>
  <si>
    <r>
      <t>Sasaki Sho</t>
    </r>
    <r>
      <rPr>
        <sz val="11"/>
        <rFont val="ＭＳ Ｐゴシック"/>
        <family val="3"/>
        <charset val="128"/>
      </rPr>
      <t>, Sasaki T.,</t>
    </r>
    <r>
      <rPr>
        <b/>
        <sz val="11"/>
        <rFont val="ＭＳ Ｐゴシック"/>
        <family val="3"/>
        <charset val="128"/>
      </rPr>
      <t xml:space="preserve"> Watanabe J., Yoshida F.</t>
    </r>
    <r>
      <rPr>
        <sz val="11"/>
        <rFont val="ＭＳ Ｐゴシック"/>
        <family val="3"/>
        <charset val="128"/>
      </rPr>
      <t xml:space="preserve">, Kawakita H., </t>
    </r>
    <r>
      <rPr>
        <b/>
        <sz val="11"/>
        <rFont val="ＭＳ Ｐゴシック"/>
        <family val="3"/>
        <charset val="128"/>
      </rPr>
      <t>Takato N.</t>
    </r>
    <r>
      <rPr>
        <sz val="11"/>
        <rFont val="ＭＳ Ｐゴシック"/>
        <family val="3"/>
        <charset val="128"/>
      </rPr>
      <t xml:space="preserve">, Dermawan B., </t>
    </r>
    <r>
      <rPr>
        <b/>
        <sz val="11"/>
        <rFont val="ＭＳ Ｐゴシック"/>
        <family val="3"/>
        <charset val="128"/>
      </rPr>
      <t>Fuse T</t>
    </r>
    <r>
      <rPr>
        <sz val="11"/>
        <rFont val="ＭＳ Ｐゴシック"/>
        <family val="3"/>
        <charset val="128"/>
      </rPr>
      <t xml:space="preserve">., Ito T., </t>
    </r>
    <r>
      <rPr>
        <b/>
        <sz val="11"/>
        <rFont val="ＭＳ Ｐゴシック"/>
        <family val="3"/>
        <charset val="128"/>
      </rPr>
      <t>Sekiguchi T.</t>
    </r>
    <phoneticPr fontId="5"/>
  </si>
  <si>
    <r>
      <t>Subaru IR Echelle Spectroscopy of Herbig-Haro Driving Sources. I. H</t>
    </r>
    <r>
      <rPr>
        <vertAlign val="subscript"/>
        <sz val="11"/>
        <color indexed="8"/>
        <rFont val="ＭＳ Ｐゴシック"/>
        <family val="3"/>
        <charset val="128"/>
      </rPr>
      <t>2</t>
    </r>
    <r>
      <rPr>
        <sz val="11"/>
        <color indexed="8"/>
        <rFont val="ＭＳ Ｐゴシック"/>
        <family val="3"/>
        <charset val="128"/>
      </rPr>
      <t xml:space="preserve"> and [Fe II] Emission</t>
    </r>
  </si>
  <si>
    <r>
      <t xml:space="preserve">Frebel Anna, Norris J.E., </t>
    </r>
    <r>
      <rPr>
        <b/>
        <sz val="11"/>
        <color indexed="8"/>
        <rFont val="ＭＳ Ｐゴシック"/>
        <family val="3"/>
        <charset val="128"/>
      </rPr>
      <t>Aoki W.,</t>
    </r>
    <r>
      <rPr>
        <sz val="11"/>
        <color indexed="8"/>
        <rFont val="ＭＳ Ｐゴシック"/>
        <family val="3"/>
        <charset val="128"/>
      </rPr>
      <t xml:space="preserve"> </t>
    </r>
    <r>
      <rPr>
        <b/>
        <sz val="11"/>
        <color indexed="8"/>
        <rFont val="ＭＳ Ｐゴシック"/>
        <family val="3"/>
        <charset val="128"/>
      </rPr>
      <t>Honda S.</t>
    </r>
    <r>
      <rPr>
        <sz val="11"/>
        <color indexed="8"/>
        <rFont val="ＭＳ Ｐゴシック"/>
        <family val="3"/>
        <charset val="128"/>
      </rPr>
      <t>, Bessell Michael, Takada-Hidai M., Beers T., Christlieb N.</t>
    </r>
    <phoneticPr fontId="5"/>
  </si>
  <si>
    <t>論文著者の延べ人数　International/domestic</t>
    <rPh sb="0" eb="2">
      <t>ロンブン</t>
    </rPh>
    <rPh sb="2" eb="4">
      <t>チョシャ</t>
    </rPh>
    <rPh sb="5" eb="6">
      <t>ノ</t>
    </rPh>
    <rPh sb="7" eb="9">
      <t>ニンズウ</t>
    </rPh>
    <phoneticPr fontId="5"/>
  </si>
  <si>
    <t>査読論文数</t>
    <rPh sb="0" eb="2">
      <t>サドク</t>
    </rPh>
    <rPh sb="2" eb="4">
      <t>ロンブン</t>
    </rPh>
    <rPh sb="4" eb="5">
      <t>スウ</t>
    </rPh>
    <phoneticPr fontId="5"/>
  </si>
  <si>
    <t>日本人著者のみによる論文</t>
    <rPh sb="0" eb="3">
      <t>ニホンジン</t>
    </rPh>
    <rPh sb="3" eb="5">
      <t>チョシャ</t>
    </rPh>
    <rPh sb="10" eb="12">
      <t>ロンブン</t>
    </rPh>
    <phoneticPr fontId="5"/>
  </si>
  <si>
    <t>日本人著者数</t>
    <rPh sb="0" eb="3">
      <t>ニホンジン</t>
    </rPh>
    <rPh sb="3" eb="5">
      <t>チョシャ</t>
    </rPh>
    <rPh sb="5" eb="6">
      <t>スウ</t>
    </rPh>
    <phoneticPr fontId="5"/>
  </si>
  <si>
    <t>外国人著者数</t>
    <rPh sb="0" eb="2">
      <t>ガイコク</t>
    </rPh>
    <rPh sb="2" eb="3">
      <t>ジン</t>
    </rPh>
    <rPh sb="3" eb="5">
      <t>チョシャ</t>
    </rPh>
    <rPh sb="5" eb="6">
      <t>スウ</t>
    </rPh>
    <phoneticPr fontId="5"/>
  </si>
  <si>
    <t>外国人：外国機関所属の外国人</t>
    <rPh sb="0" eb="2">
      <t>ガイコク</t>
    </rPh>
    <rPh sb="2" eb="3">
      <t>ジン</t>
    </rPh>
    <rPh sb="4" eb="6">
      <t>ガイコク</t>
    </rPh>
    <rPh sb="6" eb="8">
      <t>キカン</t>
    </rPh>
    <rPh sb="8" eb="10">
      <t>ショゾク</t>
    </rPh>
    <rPh sb="11" eb="13">
      <t>ガイコク</t>
    </rPh>
    <rPh sb="13" eb="14">
      <t>ジン</t>
    </rPh>
    <phoneticPr fontId="5"/>
  </si>
  <si>
    <t>日本人PI論文</t>
    <rPh sb="0" eb="3">
      <t>ニホンジン</t>
    </rPh>
    <rPh sb="5" eb="7">
      <t>ロンブン</t>
    </rPh>
    <phoneticPr fontId="5"/>
  </si>
  <si>
    <t>外国人PI論文</t>
    <rPh sb="0" eb="2">
      <t>ガイコク</t>
    </rPh>
    <rPh sb="2" eb="3">
      <t>ジン</t>
    </rPh>
    <rPh sb="5" eb="7">
      <t>ロンブン</t>
    </rPh>
    <phoneticPr fontId="5"/>
  </si>
  <si>
    <t>外国人著者のみによる論文</t>
    <rPh sb="0" eb="2">
      <t>ガイコク</t>
    </rPh>
    <rPh sb="2" eb="3">
      <t>ジン</t>
    </rPh>
    <rPh sb="3" eb="5">
      <t>チョシャ</t>
    </rPh>
    <rPh sb="10" eb="12">
      <t>ロンブン</t>
    </rPh>
    <phoneticPr fontId="5"/>
  </si>
  <si>
    <t>(割合）</t>
    <rPh sb="1" eb="3">
      <t>ワリアイ</t>
    </rPh>
    <phoneticPr fontId="5"/>
  </si>
  <si>
    <t>596-602</t>
  </si>
  <si>
    <t>897-917</t>
  </si>
  <si>
    <t>L5-L8</t>
  </si>
  <si>
    <t>343-362</t>
  </si>
  <si>
    <t>114-137</t>
  </si>
  <si>
    <t>631-647</t>
  </si>
  <si>
    <t>Lucas, P.W.</t>
  </si>
  <si>
    <t>741-748</t>
    <phoneticPr fontId="5"/>
  </si>
  <si>
    <r>
      <t>F</t>
    </r>
    <r>
      <rPr>
        <sz val="11"/>
        <rFont val="ＭＳ Ｐゴシック"/>
        <family val="3"/>
        <charset val="128"/>
      </rPr>
      <t>urusawa, H.</t>
    </r>
    <phoneticPr fontId="5"/>
  </si>
  <si>
    <t>2008ApJS..176....1F</t>
  </si>
  <si>
    <t>The Subaru/XMM-Newton Deep Survey (SXDS). II. Optical Imaging and Photometric Catalogs</t>
  </si>
  <si>
    <t>1-18</t>
    <phoneticPr fontId="5"/>
  </si>
  <si>
    <t>Chiu, K.</t>
    <phoneticPr fontId="5"/>
  </si>
  <si>
    <t>The radio galaxy 3C 356 and clues to the trigger mechanism for powerful radio sources</t>
    <phoneticPr fontId="5"/>
  </si>
  <si>
    <t>Takada-Hidai, M.</t>
    <phoneticPr fontId="5"/>
  </si>
  <si>
    <t>2002PASJ, 54, 899</t>
    <phoneticPr fontId="5"/>
  </si>
  <si>
    <t>[O {II}] lambda 3727 Emission from the Companion to the Quasar BR 1202-0725 at z=4.7</t>
  </si>
  <si>
    <t>VLT-detection of two edge-on Circumstellar Disks in the rho Oph dark cloud</t>
  </si>
  <si>
    <r>
      <t xml:space="preserve">Norris J.E., Ryan S.G., Beers T.C., </t>
    </r>
    <r>
      <rPr>
        <b/>
        <sz val="11"/>
        <rFont val="ＭＳ Ｐゴシック"/>
        <family val="3"/>
        <charset val="128"/>
      </rPr>
      <t>Aoki W., Ando H.</t>
    </r>
    <phoneticPr fontId="5"/>
  </si>
  <si>
    <r>
      <t>L</t>
    </r>
    <r>
      <rPr>
        <sz val="11"/>
        <rFont val="ＭＳ Ｐゴシック"/>
        <family val="3"/>
        <charset val="128"/>
      </rPr>
      <t>107-L110</t>
    </r>
    <phoneticPr fontId="5"/>
  </si>
  <si>
    <t>Development of Iodine Cells for the Subaru HDS and the Okayama HIDES: II. New Software for Precise Radial Velocity Measurements</t>
    <phoneticPr fontId="5"/>
  </si>
  <si>
    <t>Shioya, Y.</t>
    <phoneticPr fontId="5"/>
  </si>
  <si>
    <t>2002PASJ, 54, 975</t>
    <phoneticPr fontId="5"/>
  </si>
  <si>
    <t>SN 2006aj Associated with XRF 060218 at Late Phases: Nucleosynthesis Signature of a Neutron Star-driven Explosion</t>
  </si>
  <si>
    <t>2007ApJ...658L...5M</t>
  </si>
  <si>
    <t>S07A実施</t>
    <rPh sb="4" eb="6">
      <t>ジッシ</t>
    </rPh>
    <phoneticPr fontId="5"/>
  </si>
  <si>
    <t>2007P&amp;SS...55.1044O</t>
  </si>
  <si>
    <r>
      <t>R</t>
    </r>
    <r>
      <rPr>
        <sz val="11"/>
        <rFont val="ＭＳ Ｐゴシック"/>
        <family val="3"/>
        <charset val="128"/>
      </rPr>
      <t>eipurth, Bo</t>
    </r>
    <phoneticPr fontId="5"/>
  </si>
  <si>
    <t>Reipurth B., Aspin C., Bally J., Tobin J., Walawender J.</t>
    <phoneticPr fontId="5"/>
  </si>
  <si>
    <t>2010AJ....140..699R</t>
  </si>
  <si>
    <r>
      <t>6</t>
    </r>
    <r>
      <rPr>
        <sz val="11"/>
        <rFont val="ＭＳ Ｐゴシック"/>
        <family val="3"/>
        <charset val="128"/>
      </rPr>
      <t>99-712</t>
    </r>
    <phoneticPr fontId="5"/>
  </si>
  <si>
    <r>
      <t>0</t>
    </r>
    <r>
      <rPr>
        <sz val="11"/>
        <rFont val="ＭＳ Ｐゴシック"/>
        <family val="3"/>
        <charset val="128"/>
      </rPr>
      <t>9/2010</t>
    </r>
    <phoneticPr fontId="5"/>
  </si>
  <si>
    <t>Faint Collimated Herbig-Haro Jets from Visible Stars in L1641</t>
  </si>
  <si>
    <r>
      <t>R</t>
    </r>
    <r>
      <rPr>
        <sz val="11"/>
        <rFont val="ＭＳ Ｐゴシック"/>
        <family val="3"/>
        <charset val="128"/>
      </rPr>
      <t>ovilos, E.</t>
    </r>
    <phoneticPr fontId="5"/>
  </si>
  <si>
    <t>Rovilos E., Georgantopoulos I., Akylas A., Fotopoulou S.</t>
    <phoneticPr fontId="5"/>
  </si>
  <si>
    <t>2010A&amp;A...522A..11R</t>
  </si>
  <si>
    <r>
      <t>A</t>
    </r>
    <r>
      <rPr>
        <sz val="11"/>
        <rFont val="ＭＳ Ｐゴシック"/>
        <family val="3"/>
        <charset val="128"/>
      </rPr>
      <t>11</t>
    </r>
    <phoneticPr fontId="5"/>
  </si>
  <si>
    <r>
      <t xml:space="preserve">Dannerbauer H., </t>
    </r>
    <r>
      <rPr>
        <sz val="11"/>
        <rFont val="ＭＳ Ｐゴシック"/>
        <family val="3"/>
        <charset val="128"/>
      </rPr>
      <t xml:space="preserve">Daddi E., Onodera M., </t>
    </r>
    <r>
      <rPr>
        <sz val="11"/>
        <rFont val="ＭＳ Ｐゴシック"/>
        <family val="3"/>
        <charset val="128"/>
      </rPr>
      <t xml:space="preserve">Kong X., </t>
    </r>
    <r>
      <rPr>
        <sz val="11"/>
        <rFont val="ＭＳ Ｐゴシック"/>
        <family val="3"/>
        <charset val="128"/>
      </rPr>
      <t>Rottgering H.</t>
    </r>
    <r>
      <rPr>
        <sz val="11"/>
        <rFont val="ＭＳ Ｐゴシック"/>
        <family val="3"/>
        <charset val="128"/>
      </rPr>
      <t xml:space="preserve">, </t>
    </r>
    <r>
      <rPr>
        <b/>
        <sz val="11"/>
        <rFont val="ＭＳ Ｐゴシック"/>
        <family val="3"/>
        <charset val="128"/>
      </rPr>
      <t>Arimoto N.</t>
    </r>
    <r>
      <rPr>
        <sz val="11"/>
        <rFont val="ＭＳ Ｐゴシック"/>
        <family val="3"/>
        <charset val="128"/>
      </rPr>
      <t xml:space="preserve">, </t>
    </r>
    <r>
      <rPr>
        <sz val="11"/>
        <rFont val="ＭＳ Ｐゴシック"/>
        <family val="3"/>
        <charset val="128"/>
      </rPr>
      <t>Brusa M., Cimatti A., Kurk J., Lehnert M.D., Mignoli M., Renzini A.</t>
    </r>
    <phoneticPr fontId="5"/>
  </si>
  <si>
    <r>
      <t>Allende Prieto C</t>
    </r>
    <r>
      <rPr>
        <sz val="11"/>
        <rFont val="ＭＳ Ｐゴシック"/>
        <family val="3"/>
        <charset val="128"/>
      </rPr>
      <t>.</t>
    </r>
    <r>
      <rPr>
        <sz val="11"/>
        <rFont val="ＭＳ Ｐゴシック"/>
        <family val="3"/>
        <charset val="128"/>
      </rPr>
      <t>, Sivarani T</t>
    </r>
    <r>
      <rPr>
        <sz val="11"/>
        <rFont val="ＭＳ Ｐゴシック"/>
        <family val="3"/>
        <charset val="128"/>
      </rPr>
      <t>.</t>
    </r>
    <r>
      <rPr>
        <sz val="11"/>
        <rFont val="ＭＳ Ｐゴシック"/>
        <family val="3"/>
        <charset val="128"/>
      </rPr>
      <t>, Beers T., Lee Y</t>
    </r>
    <r>
      <rPr>
        <sz val="11"/>
        <rFont val="ＭＳ Ｐゴシック"/>
        <family val="3"/>
        <charset val="128"/>
      </rPr>
      <t>.</t>
    </r>
    <r>
      <rPr>
        <sz val="11"/>
        <rFont val="ＭＳ Ｐゴシック"/>
        <family val="3"/>
        <charset val="128"/>
      </rPr>
      <t> S</t>
    </r>
    <r>
      <rPr>
        <sz val="11"/>
        <rFont val="ＭＳ Ｐゴシック"/>
        <family val="3"/>
        <charset val="128"/>
      </rPr>
      <t>.</t>
    </r>
    <r>
      <rPr>
        <sz val="11"/>
        <rFont val="ＭＳ Ｐゴシック"/>
        <family val="3"/>
        <charset val="128"/>
      </rPr>
      <t>, Koesterke L</t>
    </r>
    <r>
      <rPr>
        <sz val="11"/>
        <rFont val="ＭＳ Ｐゴシック"/>
        <family val="3"/>
        <charset val="128"/>
      </rPr>
      <t>.</t>
    </r>
    <r>
      <rPr>
        <sz val="11"/>
        <rFont val="ＭＳ Ｐゴシック"/>
        <family val="3"/>
        <charset val="128"/>
      </rPr>
      <t>, Shetrone M</t>
    </r>
    <r>
      <rPr>
        <sz val="11"/>
        <rFont val="ＭＳ Ｐゴシック"/>
        <family val="3"/>
        <charset val="128"/>
      </rPr>
      <t>.</t>
    </r>
    <r>
      <rPr>
        <sz val="11"/>
        <rFont val="ＭＳ Ｐゴシック"/>
        <family val="3"/>
        <charset val="128"/>
      </rPr>
      <t>, Sneden C</t>
    </r>
    <r>
      <rPr>
        <sz val="11"/>
        <rFont val="ＭＳ Ｐゴシック"/>
        <family val="3"/>
        <charset val="128"/>
      </rPr>
      <t>.</t>
    </r>
    <r>
      <rPr>
        <sz val="11"/>
        <rFont val="ＭＳ Ｐゴシック"/>
        <family val="3"/>
        <charset val="128"/>
      </rPr>
      <t>, Lambert D., Wilhelm R</t>
    </r>
    <r>
      <rPr>
        <sz val="11"/>
        <rFont val="ＭＳ Ｐゴシック"/>
        <family val="3"/>
        <charset val="128"/>
      </rPr>
      <t>.</t>
    </r>
    <r>
      <rPr>
        <sz val="11"/>
        <rFont val="ＭＳ Ｐゴシック"/>
        <family val="3"/>
        <charset val="128"/>
      </rPr>
      <t>, Rockosi C., Lai D</t>
    </r>
    <r>
      <rPr>
        <sz val="11"/>
        <rFont val="ＭＳ Ｐゴシック"/>
        <family val="3"/>
        <charset val="128"/>
      </rPr>
      <t>.</t>
    </r>
    <r>
      <rPr>
        <sz val="11"/>
        <rFont val="ＭＳ Ｐゴシック"/>
        <family val="3"/>
        <charset val="128"/>
      </rPr>
      <t> K., Yanny B</t>
    </r>
    <r>
      <rPr>
        <sz val="11"/>
        <rFont val="ＭＳ Ｐゴシック"/>
        <family val="3"/>
        <charset val="128"/>
      </rPr>
      <t>.</t>
    </r>
    <r>
      <rPr>
        <sz val="11"/>
        <rFont val="ＭＳ Ｐゴシック"/>
        <family val="3"/>
        <charset val="128"/>
      </rPr>
      <t xml:space="preserve">, Ivans I., Johnson J., </t>
    </r>
    <r>
      <rPr>
        <b/>
        <sz val="11"/>
        <rFont val="ＭＳ Ｐゴシック"/>
        <family val="3"/>
        <charset val="128"/>
      </rPr>
      <t>Aoki W.</t>
    </r>
    <r>
      <rPr>
        <sz val="11"/>
        <rFont val="ＭＳ Ｐゴシック"/>
        <family val="3"/>
        <charset val="128"/>
      </rPr>
      <t>, Bailer-Jones C., Re Fiorentin P</t>
    </r>
    <r>
      <rPr>
        <sz val="11"/>
        <rFont val="ＭＳ Ｐゴシック"/>
        <family val="3"/>
        <charset val="128"/>
      </rPr>
      <t>.</t>
    </r>
    <phoneticPr fontId="5"/>
  </si>
  <si>
    <r>
      <t>A</t>
    </r>
    <r>
      <rPr>
        <sz val="11"/>
        <rFont val="ＭＳ Ｐゴシック"/>
        <family val="3"/>
        <charset val="128"/>
      </rPr>
      <t>llende Prieto, C.</t>
    </r>
    <phoneticPr fontId="5"/>
  </si>
  <si>
    <t>2008AJ....136.2070A</t>
  </si>
  <si>
    <t>2070-2082</t>
    <phoneticPr fontId="5"/>
  </si>
  <si>
    <t>USA</t>
    <phoneticPr fontId="5"/>
  </si>
  <si>
    <t>USA</t>
    <phoneticPr fontId="5"/>
  </si>
  <si>
    <t>MIT</t>
    <phoneticPr fontId="5"/>
  </si>
  <si>
    <t>USA</t>
    <phoneticPr fontId="5"/>
  </si>
  <si>
    <t>USA</t>
    <phoneticPr fontId="5"/>
  </si>
  <si>
    <t>USA</t>
    <phoneticPr fontId="5"/>
  </si>
  <si>
    <t>アイルランド</t>
    <phoneticPr fontId="5"/>
  </si>
  <si>
    <t>アルゼンチン</t>
    <phoneticPr fontId="5"/>
  </si>
  <si>
    <t>イタリア</t>
    <phoneticPr fontId="5"/>
  </si>
  <si>
    <t>イタリア</t>
    <phoneticPr fontId="5"/>
  </si>
  <si>
    <t>IUCAA</t>
    <phoneticPr fontId="5"/>
  </si>
  <si>
    <t>インド</t>
    <phoneticPr fontId="5"/>
  </si>
  <si>
    <t>インド</t>
    <phoneticPr fontId="5"/>
  </si>
  <si>
    <r>
      <t>B</t>
    </r>
    <r>
      <rPr>
        <sz val="11"/>
        <rFont val="ＭＳ Ｐゴシック"/>
        <family val="3"/>
        <charset val="128"/>
      </rPr>
      <t>onev, B.P.</t>
    </r>
    <phoneticPr fontId="5"/>
  </si>
  <si>
    <t>Bonev B.P., Mumma M.J., Kawakita H., Kobayashi H., Villanueva G.L.</t>
    <phoneticPr fontId="5"/>
  </si>
  <si>
    <t>2008Icar..196..241B</t>
  </si>
  <si>
    <t>241-248</t>
    <phoneticPr fontId="5"/>
  </si>
  <si>
    <t>07/2008</t>
    <phoneticPr fontId="5"/>
  </si>
  <si>
    <r>
      <t xml:space="preserve">Honda S., </t>
    </r>
    <r>
      <rPr>
        <b/>
        <sz val="11"/>
        <color indexed="8"/>
        <rFont val="ＭＳ Ｐゴシック"/>
        <family val="3"/>
        <charset val="128"/>
      </rPr>
      <t>Aoki W</t>
    </r>
    <r>
      <rPr>
        <sz val="11"/>
        <color indexed="8"/>
        <rFont val="ＭＳ Ｐゴシック"/>
        <family val="3"/>
        <charset val="128"/>
      </rPr>
      <t>., Ishimaru Y., Wanajo S.</t>
    </r>
    <phoneticPr fontId="5"/>
  </si>
  <si>
    <t>Ichikawa, T.</t>
    <phoneticPr fontId="5"/>
  </si>
  <si>
    <t>1081-1094</t>
    <phoneticPr fontId="5"/>
  </si>
  <si>
    <t>new2008.5</t>
    <phoneticPr fontId="5"/>
  </si>
  <si>
    <r>
      <t xml:space="preserve">Ihara Y., Ozaki J., Doi M., Shigeyama T., </t>
    </r>
    <r>
      <rPr>
        <b/>
        <sz val="11"/>
        <color indexed="8"/>
        <rFont val="ＭＳ Ｐゴシック"/>
        <family val="3"/>
        <charset val="128"/>
      </rPr>
      <t>Kashikawa N., Komiyama Y., Hattori T.</t>
    </r>
    <phoneticPr fontId="5"/>
  </si>
  <si>
    <t xml:space="preserve">Brandner, W. </t>
    <phoneticPr fontId="5"/>
  </si>
  <si>
    <t>CISCO UH 時間</t>
  </si>
  <si>
    <t>2000A&amp;A, 364,.L13</t>
    <phoneticPr fontId="5"/>
  </si>
  <si>
    <t>306-319</t>
    <phoneticPr fontId="5"/>
  </si>
  <si>
    <t>Goto, T.</t>
    <phoneticPr fontId="5"/>
  </si>
  <si>
    <t>D</t>
    <phoneticPr fontId="5"/>
  </si>
  <si>
    <t>S-Cam</t>
    <phoneticPr fontId="5"/>
  </si>
  <si>
    <t>MNRAS</t>
    <phoneticPr fontId="5"/>
  </si>
  <si>
    <t>すばる関連修士論文</t>
    <rPh sb="3" eb="5">
      <t>カンレン</t>
    </rPh>
    <rPh sb="5" eb="7">
      <t>シュウシ</t>
    </rPh>
    <rPh sb="7" eb="9">
      <t>ロンブン</t>
    </rPh>
    <phoneticPr fontId="5"/>
  </si>
  <si>
    <t>Definitive Identification of the Transition between Small- and Large-Scale Clustering for Lyman Break Galaxies</t>
  </si>
  <si>
    <t>Bundy, K.</t>
    <phoneticPr fontId="5"/>
  </si>
  <si>
    <t>Capak, P.</t>
    <phoneticPr fontId="5"/>
  </si>
  <si>
    <t>Deng, J.</t>
    <phoneticPr fontId="5"/>
  </si>
  <si>
    <t>Subaru Spectroscopy of the Interacting Type Ia Supernova SN 2002ic: Evidence of a Hydrogen-rich, Asymmetric Circumstellar Medium</t>
    <phoneticPr fontId="5"/>
  </si>
  <si>
    <t>Dunlop, J. S.</t>
    <phoneticPr fontId="5"/>
  </si>
  <si>
    <r>
      <t xml:space="preserve">Belokurov V., Zucker D.B., Evans N.W., Kleyna J.T., Koposov S., Hodgkin S.T., Irwin M.J., Gilmore G., Wilkinson M.I., Fellhauer M., Bramich D.M., Hewett P.C., Vidrih S., De Jong J.T.A., Smith J.A., Rix H.-W., Bell E.F., Wyse R.F.G., Newberg H.J., Mayuer P.A., Yanny B., Rockosi C.M., Gnedin O.Y., Schneider D.P., Beers T.C., Barentine J.C., Brewington H., Brinkmann J., Harvanek M., </t>
    </r>
    <r>
      <rPr>
        <b/>
        <sz val="11"/>
        <color indexed="8"/>
        <rFont val="ＭＳ Ｐゴシック"/>
        <family val="3"/>
        <charset val="128"/>
      </rPr>
      <t>Kleiman S.J.,</t>
    </r>
    <r>
      <rPr>
        <sz val="11"/>
        <color indexed="8"/>
        <rFont val="ＭＳ Ｐゴシック"/>
        <family val="3"/>
        <charset val="128"/>
      </rPr>
      <t xml:space="preserve"> Krzesinski J., Long D., </t>
    </r>
    <r>
      <rPr>
        <b/>
        <sz val="11"/>
        <color indexed="8"/>
        <rFont val="ＭＳ Ｐゴシック"/>
        <family val="3"/>
        <charset val="128"/>
      </rPr>
      <t xml:space="preserve">Nitta A., </t>
    </r>
    <r>
      <rPr>
        <sz val="11"/>
        <color indexed="8"/>
        <rFont val="ＭＳ Ｐゴシック"/>
        <family val="3"/>
        <charset val="128"/>
      </rPr>
      <t>Snedden S.A.</t>
    </r>
    <phoneticPr fontId="5"/>
  </si>
  <si>
    <r>
      <t xml:space="preserve">Saito Y. Ohyama Y., Yoshida M., Sasaki T., Kosugi G., Kashikawa N., Takata T., </t>
    </r>
    <r>
      <rPr>
        <sz val="11"/>
        <rFont val="ＭＳ Ｐゴシック"/>
        <family val="3"/>
        <charset val="128"/>
      </rPr>
      <t xml:space="preserve">Shimizu Y., </t>
    </r>
    <r>
      <rPr>
        <b/>
        <sz val="11"/>
        <rFont val="ＭＳ Ｐゴシック"/>
        <family val="3"/>
        <charset val="128"/>
      </rPr>
      <t>Inata M., Okita K., Aoki K., Sekiguchi K.</t>
    </r>
    <r>
      <rPr>
        <sz val="11"/>
        <rFont val="ＭＳ Ｐゴシック"/>
        <family val="3"/>
        <charset val="128"/>
      </rPr>
      <t xml:space="preserve">, </t>
    </r>
    <r>
      <rPr>
        <sz val="11"/>
        <rFont val="ＭＳ Ｐゴシック"/>
        <family val="3"/>
        <charset val="128"/>
      </rPr>
      <t>Kawabata K., Asai Ryo, Taguchi H., Ebizuka N., Yadoumaru Y., Ozawa T.</t>
    </r>
    <r>
      <rPr>
        <sz val="11"/>
        <rFont val="ＭＳ Ｐゴシック"/>
        <family val="3"/>
        <charset val="128"/>
      </rPr>
      <t xml:space="preserve">, </t>
    </r>
    <r>
      <rPr>
        <b/>
        <sz val="11"/>
        <rFont val="ＭＳ Ｐゴシック"/>
        <family val="3"/>
        <charset val="128"/>
      </rPr>
      <t>Iye M.</t>
    </r>
    <phoneticPr fontId="5"/>
  </si>
  <si>
    <r>
      <t xml:space="preserve">Sako S., Yamashita T., Kataza H., </t>
    </r>
    <r>
      <rPr>
        <sz val="11"/>
        <rFont val="ＭＳ Ｐゴシック"/>
        <family val="3"/>
        <charset val="128"/>
      </rPr>
      <t>Miyata T., Okamoto Y., Honda M.</t>
    </r>
    <r>
      <rPr>
        <sz val="11"/>
        <rFont val="ＭＳ Ｐゴシック"/>
        <family val="3"/>
        <charset val="128"/>
      </rPr>
      <t xml:space="preserve">, </t>
    </r>
    <r>
      <rPr>
        <b/>
        <sz val="11"/>
        <rFont val="ＭＳ Ｐゴシック"/>
        <family val="3"/>
        <charset val="128"/>
      </rPr>
      <t>Fujiyoshi T.</t>
    </r>
    <r>
      <rPr>
        <sz val="11"/>
        <rFont val="ＭＳ Ｐゴシック"/>
        <family val="3"/>
        <charset val="128"/>
      </rPr>
      <t>, Onaka T.</t>
    </r>
    <phoneticPr fontId="5"/>
  </si>
  <si>
    <r>
      <t>Y</t>
    </r>
    <r>
      <rPr>
        <sz val="11"/>
        <rFont val="ＭＳ Ｐゴシック"/>
        <family val="3"/>
        <charset val="128"/>
      </rPr>
      <t>agi, M.</t>
    </r>
    <phoneticPr fontId="5"/>
  </si>
  <si>
    <r>
      <t>Yagi M.,</t>
    </r>
    <r>
      <rPr>
        <sz val="11"/>
        <rFont val="ＭＳ Ｐゴシック"/>
        <family val="3"/>
        <charset val="128"/>
      </rPr>
      <t xml:space="preserve"> Yoshida M., </t>
    </r>
    <r>
      <rPr>
        <b/>
        <sz val="11"/>
        <rFont val="ＭＳ Ｐゴシック"/>
        <family val="3"/>
        <charset val="128"/>
      </rPr>
      <t>Komiyama Y., Kashikawa N., Furusawa H.</t>
    </r>
    <r>
      <rPr>
        <sz val="11"/>
        <rFont val="ＭＳ Ｐゴシック"/>
        <family val="3"/>
        <charset val="128"/>
      </rPr>
      <t>, Okamura S., Graham A., Miller N., Carter D., Mobasher B., Jogee S.</t>
    </r>
    <phoneticPr fontId="5"/>
  </si>
  <si>
    <t>S-Cam,FOCAS</t>
    <phoneticPr fontId="5"/>
  </si>
  <si>
    <r>
      <t>1</t>
    </r>
    <r>
      <rPr>
        <sz val="11"/>
        <rFont val="ＭＳ Ｐゴシック"/>
        <family val="3"/>
        <charset val="128"/>
      </rPr>
      <t>814-1829</t>
    </r>
    <phoneticPr fontId="5"/>
  </si>
  <si>
    <r>
      <t>1</t>
    </r>
    <r>
      <rPr>
        <sz val="11"/>
        <rFont val="ＭＳ Ｐゴシック"/>
        <family val="3"/>
        <charset val="128"/>
      </rPr>
      <t>2/2010</t>
    </r>
    <phoneticPr fontId="5"/>
  </si>
  <si>
    <t>A Dozen New Galaxies Caught in the Act: Gas Stripping and Extended Emission Line Regions in the Coma Cluster</t>
    <phoneticPr fontId="5"/>
  </si>
  <si>
    <t>Foster, C.</t>
    <phoneticPr fontId="5"/>
  </si>
  <si>
    <t>Foster C., Forbes D., Proctor R., Strader J., Brodie J., Spitler L.</t>
    <phoneticPr fontId="5"/>
  </si>
  <si>
    <t>2010AJ....139.1566F</t>
  </si>
  <si>
    <t>1566-1578</t>
    <phoneticPr fontId="5"/>
  </si>
  <si>
    <t>Deriving Metallicities from the Integrated Spectra of Extragalactic Globular Clusters Using the Near-infrared Calcium Triplet</t>
  </si>
  <si>
    <t>High Dispersion Spectrograph (HDS) for the Subaru Telescope</t>
    <phoneticPr fontId="5"/>
  </si>
  <si>
    <t>Norris, J.</t>
    <phoneticPr fontId="5"/>
  </si>
  <si>
    <t>HDS GT</t>
    <phoneticPr fontId="5"/>
  </si>
  <si>
    <t>2002ApJ, 569, L107</t>
    <phoneticPr fontId="5"/>
  </si>
  <si>
    <t>Extremely Metal-poor Stars. IX. CS 22949-037 and the Role of Hypernovae</t>
    <phoneticPr fontId="5"/>
  </si>
  <si>
    <t>FOCAS GT</t>
    <phoneticPr fontId="5"/>
  </si>
  <si>
    <t xml:space="preserve">A Pair of Twisted Jets of Ionized Iron from L 1551 IRS 5 </t>
    <phoneticPr fontId="5"/>
  </si>
  <si>
    <t>2004ApJ, 614, 69</t>
    <phoneticPr fontId="5"/>
  </si>
  <si>
    <t>准教授</t>
    <phoneticPr fontId="5"/>
  </si>
  <si>
    <r>
      <t>C</t>
    </r>
    <r>
      <rPr>
        <sz val="11"/>
        <rFont val="ＭＳ Ｐゴシック"/>
        <family val="3"/>
        <charset val="128"/>
      </rPr>
      <t>ompact Object</t>
    </r>
    <phoneticPr fontId="5"/>
  </si>
  <si>
    <t>24件</t>
    <rPh sb="2" eb="3">
      <t>ケン</t>
    </rPh>
    <phoneticPr fontId="5"/>
  </si>
  <si>
    <t>2003年度</t>
    <rPh sb="4" eb="6">
      <t>ネンド</t>
    </rPh>
    <phoneticPr fontId="5"/>
  </si>
  <si>
    <t>2004/1/20-21</t>
    <phoneticPr fontId="5"/>
  </si>
  <si>
    <r>
      <t xml:space="preserve">Sugita S., Ootsubo T., Kadono T., </t>
    </r>
    <r>
      <rPr>
        <sz val="11"/>
        <rFont val="ＭＳ Ｐゴシック"/>
        <family val="3"/>
        <charset val="128"/>
      </rPr>
      <t>Honda M., Sako S., Miyata T., Sakon I.</t>
    </r>
    <r>
      <rPr>
        <sz val="11"/>
        <rFont val="ＭＳ Ｐゴシック"/>
        <family val="3"/>
        <charset val="128"/>
      </rPr>
      <t xml:space="preserve">, </t>
    </r>
    <r>
      <rPr>
        <b/>
        <sz val="11"/>
        <rFont val="ＭＳ Ｐゴシック"/>
        <family val="3"/>
        <charset val="128"/>
      </rPr>
      <t>Yamashita T</t>
    </r>
    <r>
      <rPr>
        <sz val="11"/>
        <rFont val="ＭＳ Ｐゴシック"/>
        <family val="3"/>
        <charset val="128"/>
      </rPr>
      <t xml:space="preserve">., </t>
    </r>
    <r>
      <rPr>
        <sz val="11"/>
        <rFont val="ＭＳ Ｐゴシック"/>
        <family val="3"/>
        <charset val="128"/>
      </rPr>
      <t>Kawakita H., Fujiwara H.</t>
    </r>
    <r>
      <rPr>
        <sz val="11"/>
        <rFont val="ＭＳ Ｐゴシック"/>
        <family val="3"/>
        <charset val="128"/>
      </rPr>
      <t xml:space="preserve">, </t>
    </r>
    <r>
      <rPr>
        <b/>
        <sz val="11"/>
        <rFont val="ＭＳ Ｐゴシック"/>
        <family val="3"/>
        <charset val="128"/>
      </rPr>
      <t>Fujiyoshi T., Takato N., Fuse T., Watanabe J.</t>
    </r>
    <r>
      <rPr>
        <sz val="11"/>
        <rFont val="ＭＳ Ｐゴシック"/>
        <family val="3"/>
        <charset val="128"/>
      </rPr>
      <t xml:space="preserve">, </t>
    </r>
    <r>
      <rPr>
        <sz val="11"/>
        <rFont val="ＭＳ Ｐゴシック"/>
        <family val="3"/>
        <charset val="128"/>
      </rPr>
      <t>Furusho R., Hasegawa S., Kasuga T., Sekiguchi T., Kinoshita D., Meech K.J., Wooden D.H., Ip W.H., A'Hearn M.F.</t>
    </r>
    <phoneticPr fontId="5"/>
  </si>
  <si>
    <t>2009論文</t>
    <rPh sb="4" eb="6">
      <t>ロンブン</t>
    </rPh>
    <phoneticPr fontId="5"/>
  </si>
  <si>
    <t>2009MNRAS.400..843G</t>
  </si>
  <si>
    <r>
      <t xml:space="preserve">Goto T., </t>
    </r>
    <r>
      <rPr>
        <b/>
        <sz val="11"/>
        <rFont val="ＭＳ Ｐゴシック"/>
        <family val="3"/>
        <charset val="128"/>
      </rPr>
      <t>Utsumi Y.,</t>
    </r>
    <r>
      <rPr>
        <sz val="11"/>
        <rFont val="ＭＳ Ｐゴシック"/>
        <family val="3"/>
        <charset val="128"/>
      </rPr>
      <t xml:space="preserve"> </t>
    </r>
    <r>
      <rPr>
        <b/>
        <sz val="11"/>
        <rFont val="ＭＳ Ｐゴシック"/>
        <family val="3"/>
        <charset val="128"/>
      </rPr>
      <t>Furusawa H., Miyazaki S., Komiyama Y.</t>
    </r>
    <phoneticPr fontId="5"/>
  </si>
  <si>
    <t>843-850</t>
    <phoneticPr fontId="5"/>
  </si>
  <si>
    <t>12/2009</t>
    <phoneticPr fontId="5"/>
  </si>
  <si>
    <t>2009MNRAS.400L..66M</t>
  </si>
  <si>
    <t>ERO R1 in CL0939+4713 field - An evidence for an S0 Galax at redshift 1.5</t>
  </si>
  <si>
    <r>
      <t>1</t>
    </r>
    <r>
      <rPr>
        <sz val="11"/>
        <rFont val="ＭＳ Ｐゴシック"/>
        <family val="3"/>
        <charset val="128"/>
      </rPr>
      <t>185-1193</t>
    </r>
    <phoneticPr fontId="5"/>
  </si>
  <si>
    <r>
      <t>The Subaru/XMM-Newton Deep Survey (SXDS). IV. Evolution of Lyα Emitters from z=3.1 to 5.7 in the 1 deg</t>
    </r>
    <r>
      <rPr>
        <vertAlign val="superscript"/>
        <sz val="11"/>
        <color indexed="8"/>
        <rFont val="ＭＳ Ｐゴシック"/>
        <family val="3"/>
        <charset val="128"/>
      </rPr>
      <t>2</t>
    </r>
    <r>
      <rPr>
        <sz val="11"/>
        <color indexed="8"/>
        <rFont val="ＭＳ Ｐゴシック"/>
        <family val="3"/>
        <charset val="128"/>
      </rPr>
      <t xml:space="preserve"> Field: Luminosity Functions and AGN</t>
    </r>
  </si>
  <si>
    <t>06/2008</t>
    <phoneticPr fontId="5"/>
  </si>
  <si>
    <t>2008ApJS..176..301O</t>
  </si>
  <si>
    <t>ApJS</t>
    <phoneticPr fontId="5"/>
  </si>
  <si>
    <t>301-330</t>
    <phoneticPr fontId="5"/>
  </si>
  <si>
    <r>
      <t>CISCO廃止。Geminiに加えてKeckとの時間交換開始。MOIRCS分光のIntensive公開。</t>
    </r>
    <r>
      <rPr>
        <sz val="11"/>
        <color indexed="10"/>
        <rFont val="ＭＳ Ｐゴシック"/>
        <family val="3"/>
        <charset val="128"/>
      </rPr>
      <t>2007/10/15朝の地震被害のために共同利用停止（共同利用再開は11/3より。Engineering観測は10/26より。）</t>
    </r>
    <rPh sb="5" eb="7">
      <t>ハイシ</t>
    </rPh>
    <rPh sb="15" eb="16">
      <t>クワ</t>
    </rPh>
    <rPh sb="24" eb="26">
      <t>ジカン</t>
    </rPh>
    <rPh sb="26" eb="28">
      <t>コウカン</t>
    </rPh>
    <rPh sb="28" eb="30">
      <t>カイシ</t>
    </rPh>
    <rPh sb="37" eb="39">
      <t>ブンコウ</t>
    </rPh>
    <rPh sb="49" eb="51">
      <t>コウカイ</t>
    </rPh>
    <rPh sb="62" eb="63">
      <t>アサ</t>
    </rPh>
    <rPh sb="64" eb="66">
      <t>ジシン</t>
    </rPh>
    <rPh sb="66" eb="68">
      <t>ヒガイ</t>
    </rPh>
    <rPh sb="72" eb="74">
      <t>キョウドウ</t>
    </rPh>
    <rPh sb="74" eb="76">
      <t>リヨウ</t>
    </rPh>
    <rPh sb="76" eb="78">
      <t>テイシ</t>
    </rPh>
    <rPh sb="79" eb="81">
      <t>キョウドウ</t>
    </rPh>
    <rPh sb="81" eb="83">
      <t>リヨウ</t>
    </rPh>
    <rPh sb="83" eb="85">
      <t>サイカイ</t>
    </rPh>
    <rPh sb="104" eb="106">
      <t>カンソク</t>
    </rPh>
    <phoneticPr fontId="5"/>
  </si>
  <si>
    <t>Alignment of galaxies and clusters</t>
    <phoneticPr fontId="5"/>
  </si>
  <si>
    <t>2008Natur.456..617K</t>
  </si>
  <si>
    <t>A Sample of Very Young Field L Dwarfs and Implications for the Brown Dwarf ``Lithium Test'' at Early Ages</t>
    <phoneticPr fontId="5"/>
  </si>
  <si>
    <t>Zhang Y.-Y., Okabe N., Finoguenov A., Smith G., Piffaretti R., Valdarnini R., Babul A., Evrard A., Mazzotta P., Sanderson A., Marrone D.</t>
    <phoneticPr fontId="5"/>
  </si>
  <si>
    <t>2010ApJ...711.1033Z</t>
  </si>
  <si>
    <t>1033-1043</t>
    <phoneticPr fontId="5"/>
  </si>
  <si>
    <t>2001PASJ, 53, 25</t>
    <phoneticPr fontId="5"/>
  </si>
  <si>
    <t>Martin, E.</t>
    <phoneticPr fontId="5"/>
  </si>
  <si>
    <t>IRCS</t>
    <phoneticPr fontId="5"/>
  </si>
  <si>
    <t>2001ApJ, 561, L195</t>
    <phoneticPr fontId="5"/>
  </si>
  <si>
    <t>Four Brown Dwarfs in the Taurus Star-Forming Region</t>
    <phoneticPr fontId="5"/>
  </si>
  <si>
    <t xml:space="preserve">Motohara, K. </t>
    <phoneticPr fontId="5"/>
  </si>
  <si>
    <t>2001PASJ, 53, 459</t>
    <phoneticPr fontId="5"/>
  </si>
  <si>
    <t>Nakajima, T.</t>
    <phoneticPr fontId="5"/>
  </si>
  <si>
    <t>CISCO</t>
    <phoneticPr fontId="5"/>
  </si>
  <si>
    <t>2001ApJ, 561, L119</t>
    <phoneticPr fontId="5"/>
  </si>
  <si>
    <t>Nakata, F.</t>
    <phoneticPr fontId="5"/>
  </si>
  <si>
    <t>2001PASJ , 53, 1139</t>
    <phoneticPr fontId="5"/>
  </si>
  <si>
    <t>Ouchi, M.</t>
    <phoneticPr fontId="5"/>
  </si>
  <si>
    <t>2001ApJ, 558, L83</t>
    <phoneticPr fontId="5"/>
  </si>
  <si>
    <t>Sadakane, K.</t>
    <phoneticPr fontId="5"/>
  </si>
  <si>
    <t>S07B採択</t>
    <rPh sb="4" eb="6">
      <t>サイタク</t>
    </rPh>
    <phoneticPr fontId="5"/>
  </si>
  <si>
    <t>Total</t>
    <phoneticPr fontId="5"/>
  </si>
  <si>
    <t>The zCOSMOS redshift survey: the three-dimensional classification cube and bimodality in galaxy physical properties</t>
  </si>
  <si>
    <t>Shioya Y., Taniguchi Y., Sasaki S. S., Nagao T., Murayama T., Saito T., Ideue Y., Nakajima A., Matsuoka K., Trump J., Scoville N. Z., Sanders D. B., Mobasher B., Aussel H., Capak P., Kartaltepe J., Koekemoer A., Carilli C., Ellis R. S., Garilli B., Giavalisco M., Kitzbichler M. G., Impey C., LeFevre O., Schinnerer E., Smolcic V.</t>
  </si>
  <si>
    <t>2009ApJ...696..546S</t>
  </si>
  <si>
    <t>546-561</t>
    <phoneticPr fontId="5"/>
  </si>
  <si>
    <t>2009PASJ...61…387A</t>
    <phoneticPr fontId="5"/>
  </si>
  <si>
    <r>
      <t>Yoshida M., Yagi M., Komiyama Y., Furusawa H., Kashikawa N.</t>
    </r>
    <r>
      <rPr>
        <sz val="11"/>
        <rFont val="ＭＳ Ｐゴシック"/>
        <family val="3"/>
        <charset val="128"/>
      </rPr>
      <t xml:space="preserve">, Koyama Y., Yamanoi H., </t>
    </r>
    <r>
      <rPr>
        <b/>
        <sz val="11"/>
        <rFont val="ＭＳ Ｐゴシック"/>
        <family val="3"/>
        <charset val="128"/>
      </rPr>
      <t>Hattori T</t>
    </r>
    <r>
      <rPr>
        <sz val="11"/>
        <rFont val="ＭＳ Ｐゴシック"/>
        <family val="3"/>
        <charset val="128"/>
      </rPr>
      <t>., Okamura S.</t>
    </r>
    <phoneticPr fontId="5"/>
  </si>
  <si>
    <t>2008ApJ...688..918Y</t>
  </si>
  <si>
    <t>2007MNRAS.382.1719K</t>
  </si>
  <si>
    <t>1719-1728</t>
    <phoneticPr fontId="5"/>
  </si>
  <si>
    <t>Mazzali, P.A.</t>
    <phoneticPr fontId="5"/>
  </si>
  <si>
    <r>
      <t>1</t>
    </r>
    <r>
      <rPr>
        <sz val="11"/>
        <rFont val="ＭＳ Ｐゴシック"/>
        <family val="3"/>
        <charset val="128"/>
      </rPr>
      <t>3-31</t>
    </r>
    <phoneticPr fontId="5"/>
  </si>
  <si>
    <r>
      <t>01</t>
    </r>
    <r>
      <rPr>
        <sz val="11"/>
        <rFont val="ＭＳ Ｐゴシック"/>
        <family val="3"/>
        <charset val="128"/>
      </rPr>
      <t>/</t>
    </r>
    <r>
      <rPr>
        <sz val="11"/>
        <rFont val="ＭＳ Ｐゴシック"/>
        <family val="3"/>
        <charset val="128"/>
      </rPr>
      <t>2003</t>
    </r>
    <phoneticPr fontId="5"/>
  </si>
  <si>
    <r>
      <t>L</t>
    </r>
    <r>
      <rPr>
        <sz val="11"/>
        <rFont val="ＭＳ Ｐゴシック"/>
        <family val="3"/>
        <charset val="128"/>
      </rPr>
      <t>115-L118</t>
    </r>
    <phoneticPr fontId="5"/>
  </si>
  <si>
    <r>
      <t>04</t>
    </r>
    <r>
      <rPr>
        <sz val="11"/>
        <rFont val="ＭＳ Ｐゴシック"/>
        <family val="3"/>
        <charset val="128"/>
      </rPr>
      <t>/</t>
    </r>
    <r>
      <rPr>
        <sz val="11"/>
        <rFont val="ＭＳ Ｐゴシック"/>
        <family val="3"/>
        <charset val="128"/>
      </rPr>
      <t>2003</t>
    </r>
    <phoneticPr fontId="5"/>
  </si>
  <si>
    <t>A Potential Galaxy Threshing System in the COSMOS Field</t>
  </si>
  <si>
    <t>2007ApJS..172....9T</t>
  </si>
  <si>
    <t>Quantitative H and K band spectroscopy of Galactic OB-stars at medium resolution</t>
    <phoneticPr fontId="5"/>
  </si>
  <si>
    <t>Rose, J.A.</t>
    <phoneticPr fontId="5"/>
  </si>
  <si>
    <r>
      <t>Honda S., Aoki W., Ando H., Izumiura H., Kajino T</t>
    </r>
    <r>
      <rPr>
        <sz val="11"/>
        <rFont val="ＭＳ Ｐゴシック"/>
        <family val="3"/>
        <charset val="128"/>
      </rPr>
      <t xml:space="preserve">., Kambe E., </t>
    </r>
    <r>
      <rPr>
        <b/>
        <sz val="11"/>
        <rFont val="ＭＳ Ｐゴシック"/>
        <family val="3"/>
        <charset val="128"/>
      </rPr>
      <t>Kawanomoto S., Noguchi K., Okita K.</t>
    </r>
    <r>
      <rPr>
        <sz val="11"/>
        <rFont val="ＭＳ Ｐゴシック"/>
        <family val="3"/>
        <charset val="128"/>
      </rPr>
      <t xml:space="preserve">, Sadakane K., </t>
    </r>
    <r>
      <rPr>
        <b/>
        <sz val="11"/>
        <rFont val="ＭＳ Ｐゴシック"/>
        <family val="3"/>
        <charset val="128"/>
      </rPr>
      <t>Sato B.</t>
    </r>
    <r>
      <rPr>
        <sz val="11"/>
        <rFont val="ＭＳ Ｐゴシック"/>
        <family val="3"/>
        <charset val="128"/>
      </rPr>
      <t xml:space="preserve">, Takada-H M., </t>
    </r>
    <r>
      <rPr>
        <b/>
        <sz val="11"/>
        <rFont val="ＭＳ Ｐゴシック"/>
        <family val="3"/>
        <charset val="128"/>
      </rPr>
      <t>Takeda Y., Watanabe E.</t>
    </r>
    <r>
      <rPr>
        <sz val="11"/>
        <rFont val="ＭＳ Ｐゴシック"/>
        <family val="3"/>
        <charset val="128"/>
      </rPr>
      <t xml:space="preserve">, </t>
    </r>
    <r>
      <rPr>
        <sz val="11"/>
        <rFont val="ＭＳ Ｐゴシック"/>
        <family val="3"/>
        <charset val="128"/>
      </rPr>
      <t>Beers Timothy, Norris John, Ryan Sean</t>
    </r>
    <phoneticPr fontId="5"/>
  </si>
  <si>
    <t>S08A-018青木和5夜、S08B-051古澤6夜</t>
    <rPh sb="8" eb="9">
      <t>アオ</t>
    </rPh>
    <rPh sb="9" eb="10">
      <t>キ</t>
    </rPh>
    <rPh sb="10" eb="11">
      <t>ワ</t>
    </rPh>
    <rPh sb="12" eb="13">
      <t>ヨル</t>
    </rPh>
    <rPh sb="22" eb="24">
      <t>フルサワ</t>
    </rPh>
    <rPh sb="25" eb="26">
      <t>ヨル</t>
    </rPh>
    <phoneticPr fontId="5"/>
  </si>
  <si>
    <t>S09A</t>
    <phoneticPr fontId="5"/>
  </si>
  <si>
    <t>ピッツバーグ大</t>
    <rPh sb="6" eb="7">
      <t>ダイ</t>
    </rPh>
    <phoneticPr fontId="5"/>
  </si>
  <si>
    <t>USA</t>
    <phoneticPr fontId="5"/>
  </si>
  <si>
    <t>チューリッヒ工科大</t>
    <rPh sb="6" eb="9">
      <t>コウカダイ</t>
    </rPh>
    <phoneticPr fontId="5"/>
  </si>
  <si>
    <t>スイス</t>
    <phoneticPr fontId="5"/>
  </si>
  <si>
    <t>清華大</t>
    <rPh sb="0" eb="1">
      <t>キヨ</t>
    </rPh>
    <rPh sb="1" eb="2">
      <t>ハナ</t>
    </rPh>
    <rPh sb="2" eb="3">
      <t>ダイ</t>
    </rPh>
    <phoneticPr fontId="5"/>
  </si>
  <si>
    <t>台湾</t>
    <rPh sb="0" eb="2">
      <t>タイワン</t>
    </rPh>
    <phoneticPr fontId="5"/>
  </si>
  <si>
    <t>747-757</t>
    <phoneticPr fontId="5"/>
  </si>
  <si>
    <t>TAC6委員長</t>
    <rPh sb="4" eb="7">
      <t>イインチョウ</t>
    </rPh>
    <phoneticPr fontId="5"/>
  </si>
  <si>
    <t>2009年度</t>
    <rPh sb="4" eb="6">
      <t>ネンド</t>
    </rPh>
    <phoneticPr fontId="5"/>
  </si>
  <si>
    <t>2010/1/14,15</t>
    <phoneticPr fontId="5"/>
  </si>
  <si>
    <t>Extremely Luminous Supernova 2006gy at Late Phase: Detection of Optical Emission from Supernova</t>
  </si>
  <si>
    <t>Minezaki, Takeo</t>
    <phoneticPr fontId="5"/>
  </si>
  <si>
    <r>
      <t xml:space="preserve">Minezaki T., Chiba M., </t>
    </r>
    <r>
      <rPr>
        <b/>
        <sz val="11"/>
        <color indexed="8"/>
        <rFont val="ＭＳ Ｐゴシック"/>
        <family val="3"/>
        <charset val="128"/>
      </rPr>
      <t>Kashikawa N.</t>
    </r>
    <r>
      <rPr>
        <sz val="11"/>
        <color indexed="8"/>
        <rFont val="ＭＳ Ｐゴシック"/>
        <family val="3"/>
        <charset val="128"/>
      </rPr>
      <t>, Inoue Kaiki, Kataza H.</t>
    </r>
    <phoneticPr fontId="5"/>
  </si>
  <si>
    <t>2009ApJ...697..610M</t>
  </si>
  <si>
    <t>610-618</t>
    <phoneticPr fontId="5"/>
  </si>
  <si>
    <t>Subaru Mid-Infrared Imaging of the Quadruple Lenses. II. Unveiling Lens Structure of MG0414+0534 and Q2237+030</t>
  </si>
  <si>
    <t>The Hawaii trails project: comet-hunting in the main asteroid belt</t>
  </si>
  <si>
    <t>Johnson, John Asher</t>
    <phoneticPr fontId="5"/>
  </si>
  <si>
    <t>Johnson J., Winn J., Albrecht S., Howard A., Marcy G., Gazak Z.</t>
    <phoneticPr fontId="5"/>
  </si>
  <si>
    <t>2009PASP..121.1104J</t>
  </si>
  <si>
    <t>PASP</t>
    <phoneticPr fontId="5"/>
  </si>
  <si>
    <t>1104-1111</t>
    <phoneticPr fontId="5"/>
  </si>
  <si>
    <t>Ulmer M., Adami C., Lima Neto G., Durret F., Covone G., Ilbert O., Cypriano E., Allam S. S., Kron R. G., Mahoney W. A., Gavazzi R.</t>
    <phoneticPr fontId="5"/>
  </si>
  <si>
    <t>2009A&amp;A...503..399U</t>
  </si>
  <si>
    <t>399-408</t>
    <phoneticPr fontId="5"/>
  </si>
  <si>
    <t>2009PASJ...61..833H</t>
  </si>
  <si>
    <r>
      <t>S</t>
    </r>
    <r>
      <rPr>
        <sz val="11"/>
        <rFont val="ＭＳ Ｐゴシック"/>
        <family val="3"/>
        <charset val="128"/>
      </rPr>
      <t>09B応募</t>
    </r>
    <rPh sb="4" eb="6">
      <t>オウボ</t>
    </rPh>
    <phoneticPr fontId="5"/>
  </si>
  <si>
    <r>
      <t xml:space="preserve">Matsuda Y., Nakamura Y., Morimoto N., Smail I., De Breuck C., Ohta K., </t>
    </r>
    <r>
      <rPr>
        <b/>
        <sz val="11"/>
        <rFont val="ＭＳ Ｐゴシック"/>
        <family val="3"/>
        <charset val="128"/>
      </rPr>
      <t>Kodama T</t>
    </r>
    <r>
      <rPr>
        <sz val="11"/>
        <rFont val="ＭＳ Ｐゴシック"/>
        <family val="3"/>
        <charset val="128"/>
      </rPr>
      <t xml:space="preserve">., Inoue A., Hayashino T., Kousai K., Nakamura E., Horie M., Yamada T., Kitamura M., Saito T., Taniguchi Y., </t>
    </r>
    <r>
      <rPr>
        <b/>
        <sz val="11"/>
        <rFont val="ＭＳ Ｐゴシック"/>
        <family val="3"/>
        <charset val="128"/>
      </rPr>
      <t>Tanaka I.</t>
    </r>
    <r>
      <rPr>
        <sz val="11"/>
        <rFont val="ＭＳ Ｐゴシック"/>
        <family val="3"/>
        <charset val="128"/>
      </rPr>
      <t>, Hibon P.</t>
    </r>
    <phoneticPr fontId="5"/>
  </si>
  <si>
    <t>MNRAS</t>
    <phoneticPr fontId="5"/>
  </si>
  <si>
    <t>L66-L70</t>
    <phoneticPr fontId="5"/>
  </si>
  <si>
    <r>
      <t>1</t>
    </r>
    <r>
      <rPr>
        <sz val="11"/>
        <rFont val="ＭＳ Ｐゴシック"/>
        <family val="3"/>
        <charset val="128"/>
      </rPr>
      <t>1</t>
    </r>
    <r>
      <rPr>
        <sz val="11"/>
        <rFont val="ＭＳ Ｐゴシック"/>
        <family val="3"/>
        <charset val="128"/>
      </rPr>
      <t>/2009</t>
    </r>
    <phoneticPr fontId="5"/>
  </si>
  <si>
    <t>Direct Imaging of Bridged Twin Protoplanetary Disks in a Young Multiple Star</t>
    <phoneticPr fontId="5"/>
  </si>
  <si>
    <r>
      <t>Ouchi M.,</t>
    </r>
    <r>
      <rPr>
        <b/>
        <sz val="11"/>
        <rFont val="ＭＳ Ｐゴシック"/>
        <family val="3"/>
        <charset val="128"/>
      </rPr>
      <t>Hamana T</t>
    </r>
    <r>
      <rPr>
        <sz val="11"/>
        <rFont val="ＭＳ Ｐゴシック"/>
        <family val="3"/>
        <charset val="128"/>
      </rPr>
      <t xml:space="preserve">., Shimasaku K., </t>
    </r>
    <r>
      <rPr>
        <b/>
        <sz val="11"/>
        <rFont val="ＭＳ Ｐゴシック"/>
        <family val="3"/>
        <charset val="128"/>
      </rPr>
      <t>Yamada T., Akiyama M., Kashikawa N</t>
    </r>
    <r>
      <rPr>
        <sz val="11"/>
        <rFont val="ＭＳ Ｐゴシック"/>
        <family val="3"/>
        <charset val="128"/>
      </rPr>
      <t xml:space="preserve">., Yoshida Makiko, </t>
    </r>
    <r>
      <rPr>
        <b/>
        <sz val="11"/>
        <rFont val="ＭＳ Ｐゴシック"/>
        <family val="3"/>
        <charset val="128"/>
      </rPr>
      <t>Aoki K., Iye M.</t>
    </r>
    <r>
      <rPr>
        <sz val="11"/>
        <rFont val="ＭＳ Ｐゴシック"/>
        <family val="3"/>
        <charset val="128"/>
      </rPr>
      <t xml:space="preserve">, Saito T., </t>
    </r>
    <r>
      <rPr>
        <b/>
        <sz val="11"/>
        <rFont val="ＭＳ Ｐゴシック"/>
        <family val="3"/>
        <charset val="128"/>
      </rPr>
      <t>Sasaki T</t>
    </r>
    <r>
      <rPr>
        <sz val="11"/>
        <rFont val="ＭＳ Ｐゴシック"/>
        <family val="3"/>
        <charset val="128"/>
      </rPr>
      <t xml:space="preserve">., Simpson C., </t>
    </r>
    <r>
      <rPr>
        <b/>
        <sz val="11"/>
        <rFont val="ＭＳ Ｐゴシック"/>
        <family val="3"/>
        <charset val="128"/>
      </rPr>
      <t>Yoshida M.</t>
    </r>
    <phoneticPr fontId="5"/>
  </si>
  <si>
    <r>
      <t>Pyo T-S., Hayashi M., Kobayashi N.</t>
    </r>
    <r>
      <rPr>
        <sz val="11"/>
        <rFont val="ＭＳ Ｐゴシック"/>
        <family val="3"/>
        <charset val="128"/>
      </rPr>
      <t xml:space="preserve">, Tokunaga A.T., </t>
    </r>
    <r>
      <rPr>
        <b/>
        <sz val="11"/>
        <rFont val="ＭＳ Ｐゴシック"/>
        <family val="3"/>
        <charset val="128"/>
      </rPr>
      <t>Terada H.</t>
    </r>
    <r>
      <rPr>
        <sz val="11"/>
        <rFont val="ＭＳ Ｐゴシック"/>
        <family val="3"/>
        <charset val="128"/>
      </rPr>
      <t xml:space="preserve">, Tsujimoto M., </t>
    </r>
    <r>
      <rPr>
        <b/>
        <sz val="11"/>
        <rFont val="ＭＳ Ｐゴシック"/>
        <family val="3"/>
        <charset val="128"/>
      </rPr>
      <t>Hayashi S., Usuda T., Yamashita T., Takami H., Takato N</t>
    </r>
    <r>
      <rPr>
        <sz val="11"/>
        <rFont val="ＭＳ Ｐゴシック"/>
        <family val="3"/>
        <charset val="128"/>
      </rPr>
      <t>., Nedachi K.</t>
    </r>
    <phoneticPr fontId="5"/>
  </si>
  <si>
    <t>817-821</t>
    <phoneticPr fontId="5"/>
  </si>
  <si>
    <t>261-286</t>
    <phoneticPr fontId="5"/>
  </si>
  <si>
    <t>712-728</t>
    <phoneticPr fontId="5"/>
  </si>
  <si>
    <t>750-756</t>
    <phoneticPr fontId="5"/>
  </si>
  <si>
    <t>347-354</t>
    <phoneticPr fontId="5"/>
  </si>
  <si>
    <t>2005年1月～12月までに出版された査読論文リスト</t>
    <rPh sb="4" eb="5">
      <t>ネン</t>
    </rPh>
    <rPh sb="6" eb="7">
      <t>ガツ</t>
    </rPh>
    <rPh sb="10" eb="11">
      <t>ガツ</t>
    </rPh>
    <rPh sb="14" eb="16">
      <t>シュッパン</t>
    </rPh>
    <rPh sb="19" eb="21">
      <t>サドク</t>
    </rPh>
    <rPh sb="21" eb="23">
      <t>ロンブン</t>
    </rPh>
    <phoneticPr fontId="5"/>
  </si>
  <si>
    <t>2006年1月～12月までに出版された査読論文リスト</t>
    <rPh sb="4" eb="5">
      <t>ネン</t>
    </rPh>
    <rPh sb="6" eb="7">
      <t>ガツ</t>
    </rPh>
    <rPh sb="10" eb="11">
      <t>ガツ</t>
    </rPh>
    <rPh sb="14" eb="16">
      <t>シュッパン</t>
    </rPh>
    <rPh sb="19" eb="21">
      <t>サドク</t>
    </rPh>
    <rPh sb="21" eb="23">
      <t>ロンブン</t>
    </rPh>
    <phoneticPr fontId="5"/>
  </si>
  <si>
    <t>2007年1月～12月までに出版された査読論文リスト</t>
    <rPh sb="4" eb="5">
      <t>ネン</t>
    </rPh>
    <rPh sb="6" eb="7">
      <t>ガツ</t>
    </rPh>
    <rPh sb="10" eb="11">
      <t>ガツ</t>
    </rPh>
    <rPh sb="14" eb="16">
      <t>シュッパン</t>
    </rPh>
    <rPh sb="19" eb="21">
      <t>サドク</t>
    </rPh>
    <rPh sb="21" eb="23">
      <t>ロンブン</t>
    </rPh>
    <phoneticPr fontId="5"/>
  </si>
  <si>
    <r>
      <t xml:space="preserve">Shibanov Y., </t>
    </r>
    <r>
      <rPr>
        <sz val="11"/>
        <rFont val="ＭＳ Ｐゴシック"/>
        <family val="3"/>
        <charset val="128"/>
      </rPr>
      <t>Zharikov S.V., Komarova V.N., Kawai N., Urata Y., Koptsevich A.B., Sokolov V.V., Shibata S., Shibazaki N.</t>
    </r>
    <phoneticPr fontId="5"/>
  </si>
  <si>
    <t>AO</t>
    <phoneticPr fontId="5"/>
  </si>
  <si>
    <t>623-627</t>
    <phoneticPr fontId="5"/>
  </si>
  <si>
    <t>Direct Observation of the Extended Molecular Atmosphere of omicron Ceti by Differntial Spectral Imaging with an Adaptive Optics System</t>
    <phoneticPr fontId="5"/>
  </si>
  <si>
    <t>Barker, M.K.</t>
    <phoneticPr fontId="5"/>
  </si>
  <si>
    <r>
      <t xml:space="preserve">Kostiuk T., Livengood T.A., Sonnabend G., </t>
    </r>
    <r>
      <rPr>
        <sz val="11"/>
        <rFont val="ＭＳ Ｐゴシック"/>
        <family val="3"/>
        <charset val="128"/>
      </rPr>
      <t>Fast K.E., Hewagama T., Murakawa K., Tokunaga A., Annen J., Buhl D., Schmulling F., Luz D., Witasse O.</t>
    </r>
    <phoneticPr fontId="5"/>
  </si>
  <si>
    <t>2006JGRE..11111S90L</t>
    <phoneticPr fontId="5"/>
  </si>
  <si>
    <t>Honda, M.</t>
    <phoneticPr fontId="5"/>
  </si>
  <si>
    <r>
      <t>6</t>
    </r>
    <r>
      <rPr>
        <sz val="11"/>
        <rFont val="ＭＳ Ｐゴシック"/>
        <family val="3"/>
        <charset val="128"/>
      </rPr>
      <t>32-665</t>
    </r>
    <phoneticPr fontId="5"/>
  </si>
  <si>
    <r>
      <t>Nagao T.,</t>
    </r>
    <r>
      <rPr>
        <sz val="11"/>
        <rFont val="ＭＳ Ｐゴシック"/>
        <family val="3"/>
        <charset val="128"/>
      </rPr>
      <t xml:space="preserve"> Murayama T., Maiolino R., Marconi A., </t>
    </r>
    <r>
      <rPr>
        <b/>
        <sz val="11"/>
        <rFont val="ＭＳ Ｐゴシック"/>
        <family val="3"/>
        <charset val="128"/>
      </rPr>
      <t>Kashikawa N.,</t>
    </r>
    <r>
      <rPr>
        <sz val="11"/>
        <rFont val="ＭＳ Ｐゴシック"/>
        <family val="3"/>
        <charset val="128"/>
      </rPr>
      <t xml:space="preserve"> Ajiki M., </t>
    </r>
    <r>
      <rPr>
        <b/>
        <sz val="11"/>
        <rFont val="ＭＳ Ｐゴシック"/>
        <family val="3"/>
        <charset val="128"/>
      </rPr>
      <t>Hattori T</t>
    </r>
    <r>
      <rPr>
        <sz val="11"/>
        <rFont val="ＭＳ Ｐゴシック"/>
        <family val="3"/>
        <charset val="128"/>
      </rPr>
      <t xml:space="preserve">., </t>
    </r>
    <r>
      <rPr>
        <sz val="11"/>
        <rFont val="ＭＳ Ｐゴシック"/>
        <family val="3"/>
        <charset val="128"/>
      </rPr>
      <t>Cy C., Malkan M., Motohara K., Ohta K., Sasaki S., Shioya Y., Taniguchi Y.</t>
    </r>
    <phoneticPr fontId="5"/>
  </si>
  <si>
    <t>2006PASJ...58..951K</t>
  </si>
  <si>
    <t>MOIRCS Deep Survey. I: DRG Number Counts</t>
  </si>
  <si>
    <t>Tamura, N.</t>
    <phoneticPr fontId="5"/>
  </si>
  <si>
    <t>2006MNRAS.373..588T</t>
  </si>
  <si>
    <t>A Subaru/Suprime-Cam wide-field survey of globular cluster populations around M87 - I. Observation, data analysis and luminosity function</t>
  </si>
  <si>
    <t>Watson, D.</t>
    <phoneticPr fontId="5"/>
  </si>
  <si>
    <t>2006ApJ...652.1011W</t>
  </si>
  <si>
    <t>2005.09-2006.01</t>
    <phoneticPr fontId="5"/>
  </si>
  <si>
    <t>2005AN....326..952N</t>
  </si>
  <si>
    <t>2005PASJ...57..471N</t>
  </si>
  <si>
    <t>国内その他</t>
    <rPh sb="0" eb="2">
      <t>コクナイ</t>
    </rPh>
    <rPh sb="4" eb="5">
      <t>タ</t>
    </rPh>
    <phoneticPr fontId="5"/>
  </si>
  <si>
    <t>小計</t>
    <rPh sb="0" eb="2">
      <t>ショウケイ</t>
    </rPh>
    <phoneticPr fontId="5"/>
  </si>
  <si>
    <t>NASDA等</t>
    <rPh sb="5" eb="6">
      <t>トウ</t>
    </rPh>
    <phoneticPr fontId="5"/>
  </si>
  <si>
    <t>機関</t>
    <rPh sb="0" eb="2">
      <t>キカン</t>
    </rPh>
    <phoneticPr fontId="5"/>
  </si>
  <si>
    <t>民間</t>
    <rPh sb="0" eb="2">
      <t>ミンカン</t>
    </rPh>
    <phoneticPr fontId="5"/>
  </si>
  <si>
    <t>Near-Infrared Adaptive Optics Imaging of QSO Host Galaxies</t>
  </si>
  <si>
    <t>日本人</t>
    <rPh sb="0" eb="3">
      <t>ニホンジン</t>
    </rPh>
    <phoneticPr fontId="5"/>
  </si>
  <si>
    <t>外国人</t>
    <rPh sb="0" eb="2">
      <t>ガイコク</t>
    </rPh>
    <rPh sb="2" eb="3">
      <t>ジン</t>
    </rPh>
    <phoneticPr fontId="5"/>
  </si>
  <si>
    <t>NAOJ</t>
  </si>
  <si>
    <t>JAXA</t>
  </si>
  <si>
    <t>ISAS</t>
  </si>
  <si>
    <t>S05A</t>
  </si>
  <si>
    <t>S05B</t>
  </si>
  <si>
    <t>S06A</t>
  </si>
  <si>
    <t>S06B</t>
  </si>
  <si>
    <t>2004年1月～12月までに出版された査読論文リスト</t>
    <rPh sb="4" eb="5">
      <t>ネン</t>
    </rPh>
    <rPh sb="6" eb="7">
      <t>ガツ</t>
    </rPh>
    <rPh sb="10" eb="11">
      <t>ガツ</t>
    </rPh>
    <rPh sb="14" eb="16">
      <t>シュッパン</t>
    </rPh>
    <rPh sb="19" eb="21">
      <t>サドク</t>
    </rPh>
    <rPh sb="21" eb="23">
      <t>ロンブン</t>
    </rPh>
    <phoneticPr fontId="5"/>
  </si>
  <si>
    <t>Saumon D., Marley M. S., Leggett S. K., Geballe T. R., Stephens D., Golimowski D. A., Cushing M. C., Fan X., Rayner J. T., Lodders K., Freedman R. S.</t>
  </si>
  <si>
    <r>
      <t xml:space="preserve">Goto Miwa, Stecklum B., Linz H., </t>
    </r>
    <r>
      <rPr>
        <sz val="11"/>
        <rFont val="ＭＳ Ｐゴシック"/>
        <family val="3"/>
        <charset val="128"/>
      </rPr>
      <t>Feldt M., Henning Th.</t>
    </r>
    <r>
      <rPr>
        <sz val="11"/>
        <rFont val="ＭＳ Ｐゴシック"/>
        <family val="3"/>
        <charset val="128"/>
      </rPr>
      <t>,</t>
    </r>
    <r>
      <rPr>
        <sz val="11"/>
        <rFont val="ＭＳ Ｐゴシック"/>
        <family val="3"/>
        <charset val="128"/>
      </rPr>
      <t xml:space="preserve"> Pascucci I.,</t>
    </r>
    <r>
      <rPr>
        <sz val="11"/>
        <rFont val="ＭＳ Ｐゴシック"/>
        <family val="3"/>
        <charset val="128"/>
      </rPr>
      <t xml:space="preserve"> </t>
    </r>
    <r>
      <rPr>
        <b/>
        <sz val="11"/>
        <rFont val="ＭＳ Ｐゴシック"/>
        <family val="3"/>
        <charset val="128"/>
      </rPr>
      <t>Usuda T.</t>
    </r>
    <phoneticPr fontId="5"/>
  </si>
  <si>
    <t>2008A&amp;A...478..529M</t>
  </si>
  <si>
    <t>529-541</t>
    <phoneticPr fontId="5"/>
  </si>
  <si>
    <t>02/2008</t>
    <phoneticPr fontId="5"/>
  </si>
  <si>
    <t>Non-LTE line formation for heavy elements in four very metal-poor stars</t>
  </si>
  <si>
    <t>HDS</t>
    <phoneticPr fontId="5"/>
  </si>
  <si>
    <t>世話人</t>
    <rPh sb="0" eb="2">
      <t>セワ</t>
    </rPh>
    <rPh sb="2" eb="3">
      <t>ニン</t>
    </rPh>
    <phoneticPr fontId="5"/>
  </si>
  <si>
    <t>参加者</t>
    <rPh sb="0" eb="3">
      <t>サンカシャ</t>
    </rPh>
    <phoneticPr fontId="5"/>
  </si>
  <si>
    <t>Infrared 3-4 mum Spectroscopy of Infrared Luminous Galaxies with Possible Signatures of Obscured Active Galactic Nuclei</t>
  </si>
  <si>
    <t>2006ApJ...637..631K</t>
  </si>
  <si>
    <t>2006ApJ...638...72K</t>
  </si>
  <si>
    <t>イリノイ大</t>
    <rPh sb="4" eb="5">
      <t>ダイ</t>
    </rPh>
    <phoneticPr fontId="4"/>
  </si>
  <si>
    <t>カーネギーメロン大</t>
    <rPh sb="8" eb="9">
      <t>ダイ</t>
    </rPh>
    <phoneticPr fontId="4"/>
  </si>
  <si>
    <t>コロンビア大</t>
    <rPh sb="5" eb="6">
      <t>ダイ</t>
    </rPh>
    <phoneticPr fontId="4"/>
  </si>
  <si>
    <t>HK-band imaging polarimetry and radiative transfer modeling of the massive young stellar object CRL 2136</t>
  </si>
  <si>
    <r>
      <t>B</t>
    </r>
    <r>
      <rPr>
        <sz val="11"/>
        <rFont val="ＭＳ Ｐゴシック"/>
        <family val="3"/>
        <charset val="128"/>
      </rPr>
      <t>lustin, A.J.</t>
    </r>
    <phoneticPr fontId="5"/>
  </si>
  <si>
    <t>Blustin A. J., Dwelly T., Page M. J., McHardy I. M., Seymour N., Kennea J. A., Loaring N. S., Mason K. O., Sekiguchi K.</t>
  </si>
  <si>
    <t>2008MNRAS.390.1229B</t>
  </si>
  <si>
    <t>1229-1240</t>
    <phoneticPr fontId="5"/>
  </si>
  <si>
    <t>11/2008</t>
    <phoneticPr fontId="5"/>
  </si>
  <si>
    <t>2008A&amp;A...489..195M</t>
  </si>
  <si>
    <t>195-206</t>
    <phoneticPr fontId="5"/>
  </si>
  <si>
    <t>Spectroscopic confirmation of high-redshift supernovae with the ESO VLT</t>
  </si>
  <si>
    <t>L117-L120</t>
    <phoneticPr fontId="5"/>
  </si>
  <si>
    <t>706-716</t>
    <phoneticPr fontId="5"/>
  </si>
  <si>
    <t>357-372</t>
    <phoneticPr fontId="5"/>
  </si>
  <si>
    <t>713-727</t>
    <phoneticPr fontId="5"/>
  </si>
  <si>
    <t>389-406</t>
    <phoneticPr fontId="5"/>
  </si>
  <si>
    <t>601-612</t>
    <phoneticPr fontId="5"/>
  </si>
  <si>
    <t>485-498</t>
    <phoneticPr fontId="5"/>
  </si>
  <si>
    <t>869-881</t>
    <phoneticPr fontId="5"/>
  </si>
  <si>
    <t>1011-1019</t>
    <phoneticPr fontId="5"/>
  </si>
  <si>
    <t>84-92</t>
    <phoneticPr fontId="5"/>
  </si>
  <si>
    <t>L127-L130</t>
    <phoneticPr fontId="5"/>
  </si>
  <si>
    <t>1122-1130</t>
    <phoneticPr fontId="5"/>
  </si>
  <si>
    <t>Chen, Y.Q.</t>
    <phoneticPr fontId="5"/>
  </si>
  <si>
    <t>2091-2096</t>
    <phoneticPr fontId="5"/>
  </si>
  <si>
    <t>Cooray, A.</t>
    <phoneticPr fontId="5"/>
  </si>
  <si>
    <t>1869-1879</t>
    <phoneticPr fontId="5"/>
  </si>
  <si>
    <t>Saumon, D.</t>
    <phoneticPr fontId="5"/>
  </si>
  <si>
    <r>
      <t>T</t>
    </r>
    <r>
      <rPr>
        <sz val="11"/>
        <rFont val="ＭＳ Ｐゴシック"/>
        <family val="3"/>
        <charset val="128"/>
      </rPr>
      <t>anaka Masaomi</t>
    </r>
    <phoneticPr fontId="5"/>
  </si>
  <si>
    <t>Supernovae in Three Dimensions</t>
  </si>
  <si>
    <r>
      <t>そのうち、</t>
    </r>
    <r>
      <rPr>
        <sz val="11"/>
        <color indexed="10"/>
        <rFont val="ＭＳ Ｐゴシック"/>
        <family val="3"/>
        <charset val="128"/>
      </rPr>
      <t>採択されたのは272人（国内197人、海外75人）による850件（国内727件、海外123件）の観測提案である</t>
    </r>
    <r>
      <rPr>
        <sz val="11"/>
        <rFont val="ＭＳ Ｐゴシック"/>
        <family val="3"/>
        <charset val="128"/>
      </rPr>
      <t>。</t>
    </r>
    <rPh sb="5" eb="7">
      <t>サイタク</t>
    </rPh>
    <rPh sb="15" eb="16">
      <t>ニン</t>
    </rPh>
    <rPh sb="17" eb="19">
      <t>コクナイ</t>
    </rPh>
    <rPh sb="22" eb="23">
      <t>ニン</t>
    </rPh>
    <rPh sb="24" eb="26">
      <t>カイガイ</t>
    </rPh>
    <rPh sb="28" eb="29">
      <t>ニン</t>
    </rPh>
    <rPh sb="36" eb="37">
      <t>ケン</t>
    </rPh>
    <rPh sb="38" eb="40">
      <t>コクナイ</t>
    </rPh>
    <rPh sb="43" eb="44">
      <t>ケン</t>
    </rPh>
    <rPh sb="45" eb="47">
      <t>カイガイ</t>
    </rPh>
    <rPh sb="50" eb="51">
      <t>ケン</t>
    </rPh>
    <rPh sb="53" eb="55">
      <t>カンソク</t>
    </rPh>
    <rPh sb="55" eb="57">
      <t>テイアン</t>
    </rPh>
    <phoneticPr fontId="5"/>
  </si>
  <si>
    <t>（S00期からS10B期までの累計。サービス観測と戦略枠は含まない。人数は実人数）</t>
    <rPh sb="4" eb="5">
      <t>キ</t>
    </rPh>
    <rPh sb="11" eb="12">
      <t>キ</t>
    </rPh>
    <rPh sb="15" eb="17">
      <t>ルイケイ</t>
    </rPh>
    <rPh sb="22" eb="24">
      <t>カンソク</t>
    </rPh>
    <rPh sb="25" eb="27">
      <t>センリャク</t>
    </rPh>
    <rPh sb="27" eb="28">
      <t>ワク</t>
    </rPh>
    <rPh sb="29" eb="30">
      <t>フク</t>
    </rPh>
    <rPh sb="34" eb="36">
      <t>ニンズウ</t>
    </rPh>
    <rPh sb="37" eb="38">
      <t>ジツ</t>
    </rPh>
    <rPh sb="38" eb="40">
      <t>ニンズウ</t>
    </rPh>
    <phoneticPr fontId="5"/>
  </si>
  <si>
    <t>1999年度</t>
    <rPh sb="4" eb="6">
      <t>ネンド</t>
    </rPh>
    <phoneticPr fontId="5"/>
  </si>
  <si>
    <t>年度</t>
    <rPh sb="0" eb="1">
      <t>ネン</t>
    </rPh>
    <rPh sb="1" eb="2">
      <t>ド</t>
    </rPh>
    <phoneticPr fontId="5"/>
  </si>
  <si>
    <t>大学は東京大、総研大、東北大、京都大等の少数の大学に限られており、</t>
    <rPh sb="0" eb="2">
      <t>ダイガク</t>
    </rPh>
    <rPh sb="3" eb="5">
      <t>トウキョウ</t>
    </rPh>
    <rPh sb="5" eb="6">
      <t>ダイ</t>
    </rPh>
    <rPh sb="7" eb="10">
      <t>ソウケンダイ</t>
    </rPh>
    <rPh sb="11" eb="13">
      <t>トウホク</t>
    </rPh>
    <rPh sb="13" eb="14">
      <t>ダイ</t>
    </rPh>
    <rPh sb="15" eb="17">
      <t>キョウト</t>
    </rPh>
    <rPh sb="17" eb="18">
      <t>ダイ</t>
    </rPh>
    <rPh sb="18" eb="19">
      <t>トウ</t>
    </rPh>
    <rPh sb="20" eb="22">
      <t>ショウスウ</t>
    </rPh>
    <rPh sb="23" eb="25">
      <t>ダイガク</t>
    </rPh>
    <rPh sb="26" eb="27">
      <t>カギ</t>
    </rPh>
    <phoneticPr fontId="5"/>
  </si>
  <si>
    <t>Zamojski M. A., Schiminovich D., Rich R. M., Mobasher B., Koekemoer A. M., Capak P., Taniguchi Y., Sasaki S. S., McCracken H. J., Mellier Y., Bertin E., Aussel H., Sanders D. B., Le Fèvre O., Ilbert O., Salvato M., Thompson D. J., Kartaltepe J. S., Scoville N., Barlow T. A., Forster K., Friedman P. G., Martin D. C., Morrissey P., Neff S. G., Seibert M., Small T., Wyder T. K., Bianchi L., Donas J., Heckman T. M., Lee Y.-W., Madore B. F., Milliard B., Szalay A. S., Welsh B. Y., Yi S. K.</t>
  </si>
  <si>
    <t>Stockton, A.</t>
    <phoneticPr fontId="5"/>
  </si>
  <si>
    <r>
      <t>L</t>
    </r>
    <r>
      <rPr>
        <sz val="11"/>
        <rFont val="ＭＳ Ｐゴシック"/>
        <family val="3"/>
        <charset val="128"/>
      </rPr>
      <t>25-L28</t>
    </r>
    <phoneticPr fontId="5"/>
  </si>
  <si>
    <t>申請夜数再計算、小数点以下も表示</t>
    <rPh sb="0" eb="2">
      <t>シンセイ</t>
    </rPh>
    <rPh sb="2" eb="3">
      <t>ヨル</t>
    </rPh>
    <rPh sb="3" eb="4">
      <t>カズ</t>
    </rPh>
    <rPh sb="4" eb="7">
      <t>サイケイサン</t>
    </rPh>
    <rPh sb="8" eb="11">
      <t>ショウスウテン</t>
    </rPh>
    <rPh sb="11" eb="13">
      <t>イカ</t>
    </rPh>
    <rPh sb="14" eb="16">
      <t>ヒョウジ</t>
    </rPh>
    <phoneticPr fontId="5"/>
  </si>
  <si>
    <t>Cosmological Parameteres</t>
    <phoneticPr fontId="5"/>
  </si>
  <si>
    <t>Gravitational Lenses</t>
    <phoneticPr fontId="5"/>
  </si>
  <si>
    <t>ノーマル・インテンシブ課題の申請夜数と採択夜数。</t>
    <rPh sb="11" eb="13">
      <t>カダイ</t>
    </rPh>
    <rPh sb="14" eb="16">
      <t>シンセイ</t>
    </rPh>
    <rPh sb="16" eb="17">
      <t>ヨル</t>
    </rPh>
    <rPh sb="17" eb="18">
      <t>カズ</t>
    </rPh>
    <rPh sb="19" eb="21">
      <t>サイタク</t>
    </rPh>
    <rPh sb="21" eb="22">
      <t>ヨル</t>
    </rPh>
    <rPh sb="22" eb="23">
      <t>カズ</t>
    </rPh>
    <phoneticPr fontId="5"/>
  </si>
  <si>
    <t>Spectroscopic Studies of Extremely Metal-Poor Stars with the Subaru High Dispersion Spectrograph. II. The r-Process Elements, Including Thorium</t>
  </si>
  <si>
    <t>The Luminosity Function of Lyα Emitters at Redshift z~5.7</t>
  </si>
  <si>
    <t>Current Performance and On-Going Improvements of the 8.2 m Subaru Telescope</t>
  </si>
  <si>
    <r>
      <t>9</t>
    </r>
    <r>
      <rPr>
        <sz val="11"/>
        <rFont val="ＭＳ Ｐゴシック"/>
        <family val="3"/>
        <charset val="128"/>
      </rPr>
      <t>51-961</t>
    </r>
    <phoneticPr fontId="5"/>
  </si>
  <si>
    <r>
      <t xml:space="preserve">Motohara K., Iweamuro F., Maihara T., </t>
    </r>
    <r>
      <rPr>
        <b/>
        <sz val="11"/>
        <rFont val="ＭＳ Ｐゴシック"/>
        <family val="3"/>
        <charset val="128"/>
      </rPr>
      <t>Oys S.</t>
    </r>
    <r>
      <rPr>
        <sz val="11"/>
        <rFont val="ＭＳ Ｐゴシック"/>
        <family val="3"/>
        <charset val="128"/>
      </rPr>
      <t xml:space="preserve">, Tsukamoto H., </t>
    </r>
    <r>
      <rPr>
        <b/>
        <sz val="11"/>
        <rFont val="ＭＳ Ｐゴシック"/>
        <family val="3"/>
        <charset val="128"/>
      </rPr>
      <t>Imanishi M., Terada H., Goto M.</t>
    </r>
    <r>
      <rPr>
        <sz val="11"/>
        <rFont val="ＭＳ Ｐゴシック"/>
        <family val="3"/>
        <charset val="128"/>
      </rPr>
      <t>, Iwai Jun'ichi, Tanabe Hirohisa, Hata Ryuji, Taguchi Tomoyuki, Harashima Takashi</t>
    </r>
    <phoneticPr fontId="5"/>
  </si>
  <si>
    <t>2006MNRAS.373..601T</t>
  </si>
  <si>
    <t>2006MNRAS.373..715M</t>
  </si>
  <si>
    <t>院生PI応募夜数/全応募夜数</t>
    <rPh sb="0" eb="2">
      <t>インセイ</t>
    </rPh>
    <rPh sb="4" eb="6">
      <t>オウボ</t>
    </rPh>
    <rPh sb="6" eb="8">
      <t>ヤスウ</t>
    </rPh>
    <rPh sb="9" eb="10">
      <t>ゼン</t>
    </rPh>
    <rPh sb="10" eb="12">
      <t>オウボ</t>
    </rPh>
    <rPh sb="12" eb="14">
      <t>ヤスウ</t>
    </rPh>
    <phoneticPr fontId="5"/>
  </si>
  <si>
    <t>院生PI採択夜数/全採択夜数</t>
    <rPh sb="0" eb="2">
      <t>インセイ</t>
    </rPh>
    <rPh sb="4" eb="6">
      <t>サイタク</t>
    </rPh>
    <rPh sb="6" eb="8">
      <t>ヤスウ</t>
    </rPh>
    <rPh sb="9" eb="10">
      <t>ゼン</t>
    </rPh>
    <rPh sb="10" eb="12">
      <t>サイタク</t>
    </rPh>
    <rPh sb="12" eb="14">
      <t>ヤスウ</t>
    </rPh>
    <phoneticPr fontId="5"/>
  </si>
  <si>
    <t>全採択夜数/全応募夜数</t>
    <rPh sb="0" eb="1">
      <t>ゼン</t>
    </rPh>
    <rPh sb="1" eb="3">
      <t>サイタク</t>
    </rPh>
    <rPh sb="3" eb="5">
      <t>ヤスウ</t>
    </rPh>
    <rPh sb="6" eb="7">
      <t>ゼン</t>
    </rPh>
    <rPh sb="7" eb="9">
      <t>オウボ</t>
    </rPh>
    <rPh sb="9" eb="11">
      <t>ヤスウ</t>
    </rPh>
    <phoneticPr fontId="5"/>
  </si>
  <si>
    <t>院生PI採択夜数/院生PI応募夜数</t>
    <rPh sb="0" eb="2">
      <t>インセイ</t>
    </rPh>
    <rPh sb="4" eb="6">
      <t>サイタク</t>
    </rPh>
    <rPh sb="6" eb="8">
      <t>ヤスウ</t>
    </rPh>
    <rPh sb="9" eb="11">
      <t>インセイ</t>
    </rPh>
    <rPh sb="13" eb="15">
      <t>オウボ</t>
    </rPh>
    <rPh sb="15" eb="17">
      <t>ヤスウ</t>
    </rPh>
    <phoneticPr fontId="5"/>
  </si>
  <si>
    <t>S10B</t>
    <phoneticPr fontId="5"/>
  </si>
  <si>
    <t>Massey Richard, Rhodes Jason, Leauthaud Alexie, Capak Peter, Ellis Richard, Koekemoer Anton, Réfrégier Alexandre, Scoville Nick, Taylor James E., Albert Justin, Bergé Joel, Heymans Catherine, Johnston David, Kneib Jean-Paul, Mellier Yannick, Mobasher Bahram, Semboloni Elisabetta, Shopbell Patrick, Tasca Lidia, Van Waerbeke Ludovic</t>
  </si>
  <si>
    <t>Massey Richard, Rhodes Jason, Ellis Richard, Scoville Nick, Leauthaud Alexie, Finoguenov Alexis, Capak Peter, Bacon David, Aussel Hervé, Kneib Jean-Paul, Koekemoer Anton, McCracken Henry, Mobasher Bahram, Pires Sandrine, Refregier Alexandre, Sasaki Shunji, Starck Jean-Luc, Taniguchi Yoshi, Taylor Andy, Taylor James</t>
  </si>
  <si>
    <t>A Differential Abundance Analysis of the Wide Binary Pair HD 219542 A and B</t>
  </si>
  <si>
    <r>
      <t>RoseJ</t>
    </r>
    <r>
      <rPr>
        <sz val="11"/>
        <rFont val="ＭＳ Ｐゴシック"/>
        <family val="3"/>
        <charset val="128"/>
      </rPr>
      <t xml:space="preserve">ames </t>
    </r>
    <r>
      <rPr>
        <sz val="11"/>
        <rFont val="ＭＳ Ｐゴシック"/>
        <family val="3"/>
        <charset val="128"/>
      </rPr>
      <t xml:space="preserve">A., </t>
    </r>
    <r>
      <rPr>
        <b/>
        <sz val="11"/>
        <rFont val="ＭＳ Ｐゴシック"/>
        <family val="3"/>
        <charset val="128"/>
      </rPr>
      <t>Arimoto N.,</t>
    </r>
    <r>
      <rPr>
        <sz val="11"/>
        <rFont val="ＭＳ Ｐゴシック"/>
        <family val="3"/>
        <charset val="128"/>
      </rPr>
      <t xml:space="preserve"> Caldwell N</t>
    </r>
    <r>
      <rPr>
        <sz val="11"/>
        <rFont val="ＭＳ Ｐゴシック"/>
        <family val="3"/>
        <charset val="128"/>
      </rPr>
      <t>elson</t>
    </r>
    <r>
      <rPr>
        <sz val="11"/>
        <rFont val="ＭＳ Ｐゴシック"/>
        <family val="3"/>
        <charset val="128"/>
      </rPr>
      <t>,</t>
    </r>
    <r>
      <rPr>
        <sz val="11"/>
        <rFont val="ＭＳ Ｐゴシック"/>
        <family val="3"/>
        <charset val="128"/>
      </rPr>
      <t xml:space="preserve"> Schiavon Ricardo P., Vazdekis Alexandre</t>
    </r>
    <r>
      <rPr>
        <sz val="11"/>
        <rFont val="ＭＳ Ｐゴシック"/>
        <family val="3"/>
        <charset val="128"/>
      </rPr>
      <t xml:space="preserve">, </t>
    </r>
    <r>
      <rPr>
        <b/>
        <sz val="11"/>
        <rFont val="ＭＳ Ｐゴシック"/>
        <family val="3"/>
        <charset val="128"/>
      </rPr>
      <t>Yamada Y.</t>
    </r>
    <phoneticPr fontId="5"/>
  </si>
  <si>
    <t>Guzzo L., Cassata P., Finoguenov A., Massey R., Scoville N. Z., Capak P., Ellis R. S., Mobasher B., Taniguchi Y., Thompson D., Ajiki M., Aussel H., Böhringer H., Brusa M., Calzetti D., Comastri A., Franceschini A., Hasinger G., Kasliwal M. M., Kitzbichler M. G., Kneib J.-P., Koekemoer A., Leauthaud A., McCracken H. J., Murayama T., Nagao T., Rhodes J., Sanders D. B., Sasaki S., Shioya Y., Tasca L., Taylor J. E.</t>
  </si>
  <si>
    <t>2004.04-2004.09</t>
    <phoneticPr fontId="5"/>
  </si>
  <si>
    <t>168(93)</t>
    <phoneticPr fontId="5"/>
  </si>
  <si>
    <t>43(23)</t>
    <phoneticPr fontId="5"/>
  </si>
  <si>
    <t>日置智紀</t>
    <rPh sb="0" eb="2">
      <t>ヒオキ</t>
    </rPh>
    <rPh sb="2" eb="4">
      <t>トモノリ</t>
    </rPh>
    <phoneticPr fontId="5"/>
  </si>
  <si>
    <t>738-759</t>
    <phoneticPr fontId="5"/>
  </si>
  <si>
    <t>Maeda, K.</t>
    <phoneticPr fontId="5"/>
  </si>
  <si>
    <t>L5-L8</t>
    <phoneticPr fontId="5"/>
  </si>
  <si>
    <t>1069-1082</t>
    <phoneticPr fontId="5"/>
  </si>
  <si>
    <t>Marios, C.</t>
    <phoneticPr fontId="5"/>
  </si>
  <si>
    <t>Infrared Spectroscopy of 15 Radio Galaxies at 2&lt;z&lt;2.6</t>
  </si>
  <si>
    <r>
      <t xml:space="preserve">Fujita S., Ajiki M., Shioya Y., Nagao T., Murayama T., Taniguchi Y., Okamura S., Ouchi M., Shimasaku K., Doi M., </t>
    </r>
    <r>
      <rPr>
        <b/>
        <sz val="11"/>
        <rFont val="ＭＳ Ｐゴシック"/>
        <family val="3"/>
        <charset val="128"/>
      </rPr>
      <t>Furusawa H.</t>
    </r>
    <r>
      <rPr>
        <sz val="11"/>
        <rFont val="ＭＳ Ｐゴシック"/>
        <family val="3"/>
        <charset val="128"/>
      </rPr>
      <t xml:space="preserve">, Hamabe M., Kimura M., </t>
    </r>
    <r>
      <rPr>
        <b/>
        <sz val="11"/>
        <rFont val="ＭＳ Ｐゴシック"/>
        <family val="3"/>
        <charset val="128"/>
      </rPr>
      <t>Komiyama Y.</t>
    </r>
    <r>
      <rPr>
        <sz val="11"/>
        <rFont val="ＭＳ Ｐゴシック"/>
        <family val="3"/>
        <charset val="128"/>
      </rPr>
      <t xml:space="preserve">, Miyazaki M., </t>
    </r>
    <r>
      <rPr>
        <b/>
        <sz val="11"/>
        <rFont val="ＭＳ Ｐゴシック"/>
        <family val="3"/>
        <charset val="128"/>
      </rPr>
      <t>Miyazaki S</t>
    </r>
    <r>
      <rPr>
        <sz val="11"/>
        <rFont val="ＭＳ Ｐゴシック"/>
        <family val="3"/>
        <charset val="128"/>
      </rPr>
      <t xml:space="preserve">., Nakata F., Sekiguchi M., </t>
    </r>
    <r>
      <rPr>
        <b/>
        <sz val="11"/>
        <rFont val="ＭＳ Ｐゴシック"/>
        <family val="3"/>
        <charset val="128"/>
      </rPr>
      <t>Yagi M., Yasuda N</t>
    </r>
    <r>
      <rPr>
        <sz val="11"/>
        <rFont val="ＭＳ Ｐゴシック"/>
        <family val="3"/>
        <charset val="128"/>
      </rPr>
      <t xml:space="preserve">., Matsuda Y., Tamura H., Hayashino T., Kodaira K., </t>
    </r>
    <r>
      <rPr>
        <b/>
        <sz val="11"/>
        <rFont val="ＭＳ Ｐゴシック"/>
        <family val="3"/>
        <charset val="128"/>
      </rPr>
      <t>Karoji H., Yamada T.</t>
    </r>
    <r>
      <rPr>
        <sz val="11"/>
        <rFont val="ＭＳ Ｐゴシック"/>
        <family val="3"/>
        <charset val="128"/>
      </rPr>
      <t>, Ohta K., Umemura M.</t>
    </r>
    <phoneticPr fontId="5"/>
  </si>
  <si>
    <r>
      <t xml:space="preserve">Ota K., </t>
    </r>
    <r>
      <rPr>
        <b/>
        <sz val="11"/>
        <rFont val="ＭＳ Ｐゴシック"/>
        <family val="3"/>
        <charset val="128"/>
      </rPr>
      <t>Iye M., Kashikawa N.,</t>
    </r>
    <r>
      <rPr>
        <sz val="11"/>
        <rFont val="ＭＳ Ｐゴシック"/>
        <family val="3"/>
        <charset val="128"/>
      </rPr>
      <t xml:space="preserve"> Shimasaku K., </t>
    </r>
    <r>
      <rPr>
        <b/>
        <sz val="11"/>
        <rFont val="ＭＳ Ｐゴシック"/>
        <family val="3"/>
        <charset val="128"/>
      </rPr>
      <t>Kobayashi M.</t>
    </r>
    <r>
      <rPr>
        <sz val="11"/>
        <rFont val="ＭＳ Ｐゴシック"/>
        <family val="3"/>
        <charset val="128"/>
      </rPr>
      <t xml:space="preserve">, Totani T., Nagashima M., </t>
    </r>
    <r>
      <rPr>
        <b/>
        <sz val="11"/>
        <rFont val="ＭＳ Ｐゴシック"/>
        <family val="3"/>
        <charset val="128"/>
      </rPr>
      <t>Morokuma T., Furusawa H., Hattori T., Matsuda Y., Hashimoto T.,</t>
    </r>
    <r>
      <rPr>
        <sz val="11"/>
        <rFont val="ＭＳ Ｐゴシック"/>
        <family val="3"/>
        <charset val="128"/>
      </rPr>
      <t xml:space="preserve"> Ouchi M.</t>
    </r>
    <phoneticPr fontId="5"/>
  </si>
  <si>
    <t>Rudie G.C., Fesen R.A., Yamada T.</t>
    <phoneticPr fontId="5"/>
  </si>
  <si>
    <t>2005ApJ...633L.125B</t>
  </si>
  <si>
    <t>2005ApJ, 619, L143</t>
    <phoneticPr fontId="5"/>
  </si>
  <si>
    <t>Chiba, M.</t>
    <phoneticPr fontId="5"/>
  </si>
  <si>
    <t>Detection of Iron Emission in the z=5.74 QSO SDSSp J104433.04-012502.2</t>
    <phoneticPr fontId="5"/>
  </si>
  <si>
    <t>2002ApJ, 576, L141</t>
    <phoneticPr fontId="5"/>
  </si>
  <si>
    <r>
      <t xml:space="preserve">Fukagawa M., </t>
    </r>
    <r>
      <rPr>
        <b/>
        <sz val="11"/>
        <rFont val="ＭＳ Ｐゴシック"/>
        <family val="3"/>
        <charset val="128"/>
      </rPr>
      <t>Hayashi M., Tamura M</t>
    </r>
    <r>
      <rPr>
        <sz val="11"/>
        <rFont val="ＭＳ Ｐゴシック"/>
        <family val="3"/>
        <charset val="128"/>
      </rPr>
      <t xml:space="preserve">., Itoh Y., </t>
    </r>
    <r>
      <rPr>
        <b/>
        <sz val="11"/>
        <rFont val="ＭＳ Ｐゴシック"/>
        <family val="3"/>
        <charset val="128"/>
      </rPr>
      <t>Hayashi S.S</t>
    </r>
    <r>
      <rPr>
        <sz val="11"/>
        <rFont val="ＭＳ Ｐゴシック"/>
        <family val="3"/>
        <charset val="128"/>
      </rPr>
      <t xml:space="preserve">., </t>
    </r>
    <r>
      <rPr>
        <sz val="11"/>
        <rFont val="ＭＳ Ｐゴシック"/>
        <family val="3"/>
        <charset val="128"/>
      </rPr>
      <t>Oasa Y., Takeuchi Taku</t>
    </r>
    <r>
      <rPr>
        <sz val="11"/>
        <rFont val="ＭＳ Ｐゴシック"/>
        <family val="3"/>
        <charset val="128"/>
      </rPr>
      <t xml:space="preserve">, </t>
    </r>
    <r>
      <rPr>
        <b/>
        <sz val="11"/>
        <rFont val="ＭＳ Ｐゴシック"/>
        <family val="3"/>
        <charset val="128"/>
      </rPr>
      <t>Morino J.</t>
    </r>
    <r>
      <rPr>
        <sz val="11"/>
        <rFont val="ＭＳ Ｐゴシック"/>
        <family val="3"/>
        <charset val="128"/>
      </rPr>
      <t xml:space="preserve">, </t>
    </r>
    <r>
      <rPr>
        <b/>
        <sz val="11"/>
        <rFont val="ＭＳ Ｐゴシック"/>
        <family val="3"/>
        <charset val="128"/>
      </rPr>
      <t>Murakawa K., Oya S., Yamashita T., Suto H.,</t>
    </r>
    <r>
      <rPr>
        <sz val="11"/>
        <rFont val="ＭＳ Ｐゴシック"/>
        <family val="3"/>
        <charset val="128"/>
      </rPr>
      <t xml:space="preserve"> </t>
    </r>
    <r>
      <rPr>
        <sz val="11"/>
        <rFont val="ＭＳ Ｐゴシック"/>
        <family val="3"/>
        <charset val="128"/>
      </rPr>
      <t>Mayama S., Naoi Takashiro</t>
    </r>
    <r>
      <rPr>
        <sz val="11"/>
        <rFont val="ＭＳ Ｐゴシック"/>
        <family val="3"/>
        <charset val="128"/>
      </rPr>
      <t xml:space="preserve">, </t>
    </r>
    <r>
      <rPr>
        <b/>
        <sz val="11"/>
        <rFont val="ＭＳ Ｐゴシック"/>
        <family val="3"/>
        <charset val="128"/>
      </rPr>
      <t>Ishii M., Pyo T.S</t>
    </r>
    <r>
      <rPr>
        <sz val="11"/>
        <rFont val="ＭＳ Ｐゴシック"/>
        <family val="3"/>
        <charset val="128"/>
      </rPr>
      <t xml:space="preserve">., Nishikawa T., </t>
    </r>
    <r>
      <rPr>
        <b/>
        <sz val="11"/>
        <rFont val="ＭＳ Ｐゴシック"/>
        <family val="3"/>
        <charset val="128"/>
      </rPr>
      <t>Takato N., Usuda T., Ando H., Iye M., Miyama S., Kaifu N.</t>
    </r>
    <phoneticPr fontId="5"/>
  </si>
  <si>
    <t>2008ApJ...689..687B</t>
    <phoneticPr fontId="5"/>
  </si>
  <si>
    <t>A Highly Complete Spectroscopic Survey of the GOODS-N Field1</t>
    <phoneticPr fontId="5"/>
  </si>
  <si>
    <t>2003PASJ, 55, 1079</t>
    <phoneticPr fontId="5"/>
  </si>
  <si>
    <t>2006PASJ...58..499A</t>
  </si>
  <si>
    <t>New Corroborative Evidence for the Overdensity of Galaxies around the Radio-Loud Quasar SDSS J0836+0054 at z = 5.8</t>
  </si>
  <si>
    <t>2006ApJ...645L...9A</t>
  </si>
  <si>
    <t>Deficiency of Large Equivalent Width Lyalpha Emission in Luminous Lyman Break Galaxies at z ~ 5-6?</t>
  </si>
  <si>
    <t>2006MNRAS.370.2091C</t>
  </si>
  <si>
    <t>The puzzling abundance pattern of HD134439 and HD134440</t>
  </si>
  <si>
    <t>2006ApJ...646.1050C</t>
  </si>
  <si>
    <r>
      <t xml:space="preserve">Nakamura O., </t>
    </r>
    <r>
      <rPr>
        <sz val="11"/>
        <rFont val="ＭＳ Ｐゴシック"/>
        <family val="3"/>
        <charset val="128"/>
      </rPr>
      <t>Aragon-Salamanca A., Milvang-Jensen B.</t>
    </r>
    <r>
      <rPr>
        <sz val="11"/>
        <rFont val="ＭＳ Ｐゴシック"/>
        <family val="3"/>
        <charset val="128"/>
      </rPr>
      <t xml:space="preserve">, </t>
    </r>
    <r>
      <rPr>
        <b/>
        <sz val="11"/>
        <rFont val="ＭＳ Ｐゴシック"/>
        <family val="3"/>
        <charset val="128"/>
      </rPr>
      <t>Arimoto N., Ikuta C</t>
    </r>
    <r>
      <rPr>
        <sz val="11"/>
        <rFont val="ＭＳ Ｐゴシック"/>
        <family val="3"/>
        <charset val="128"/>
      </rPr>
      <t xml:space="preserve">., </t>
    </r>
    <r>
      <rPr>
        <sz val="11"/>
        <rFont val="ＭＳ Ｐゴシック"/>
        <family val="3"/>
        <charset val="128"/>
      </rPr>
      <t>Bamford S.P.</t>
    </r>
    <phoneticPr fontId="5"/>
  </si>
  <si>
    <t>50（38）</t>
    <phoneticPr fontId="5"/>
  </si>
  <si>
    <t>S07B実施</t>
    <rPh sb="4" eb="6">
      <t>ジッシ</t>
    </rPh>
    <phoneticPr fontId="5"/>
  </si>
  <si>
    <t>Y2007</t>
    <phoneticPr fontId="5"/>
  </si>
  <si>
    <r>
      <t>Subaru</t>
    </r>
    <r>
      <rPr>
        <sz val="11"/>
        <color indexed="8"/>
        <rFont val="ＭＳ Ｐゴシック"/>
        <family val="3"/>
        <charset val="128"/>
      </rPr>
      <t xml:space="preserve"> Spectropolarimetry of Markarian 573: The Hidden High-Ionization Nuclear Emission-Line Region inside the Dusty Torus</t>
    </r>
    <phoneticPr fontId="5"/>
  </si>
  <si>
    <r>
      <t xml:space="preserve">A Strong Lyalpha Emitter at z = 6.33 in the </t>
    </r>
    <r>
      <rPr>
        <sz val="11"/>
        <rFont val="ＭＳ Ｐゴシック"/>
        <family val="3"/>
        <charset val="128"/>
      </rPr>
      <t>Subaru</t>
    </r>
    <r>
      <rPr>
        <sz val="11"/>
        <color indexed="8"/>
        <rFont val="ＭＳ Ｐゴシック"/>
        <family val="3"/>
        <charset val="128"/>
      </rPr>
      <t xml:space="preserve"> Deep Field Selected as an i'-Dropout</t>
    </r>
    <phoneticPr fontId="5"/>
  </si>
  <si>
    <r>
      <t>Nakajima T</t>
    </r>
    <r>
      <rPr>
        <sz val="11"/>
        <rFont val="ＭＳ Ｐゴシック"/>
        <family val="3"/>
        <charset val="128"/>
      </rPr>
      <t xml:space="preserve">., Tsuji T., </t>
    </r>
    <r>
      <rPr>
        <b/>
        <sz val="11"/>
        <rFont val="ＭＳ Ｐゴシック"/>
        <family val="3"/>
        <charset val="128"/>
      </rPr>
      <t>Yanagisawa K.</t>
    </r>
    <phoneticPr fontId="5"/>
  </si>
  <si>
    <t>499-510</t>
    <phoneticPr fontId="5"/>
  </si>
  <si>
    <r>
      <t>Ohyama Y</t>
    </r>
    <r>
      <rPr>
        <sz val="11"/>
        <rFont val="ＭＳ Ｐゴシック"/>
        <family val="3"/>
        <charset val="128"/>
      </rPr>
      <t>., Taniguchi Y.</t>
    </r>
    <phoneticPr fontId="5"/>
  </si>
  <si>
    <t>AJ</t>
    <phoneticPr fontId="5"/>
  </si>
  <si>
    <t>1313-1317</t>
    <phoneticPr fontId="5"/>
  </si>
  <si>
    <t>サンフランシスコ州立大</t>
    <rPh sb="8" eb="11">
      <t>シュウリツダイ</t>
    </rPh>
    <phoneticPr fontId="4"/>
  </si>
  <si>
    <t>シカゴ大</t>
    <rPh sb="3" eb="4">
      <t>ダイ</t>
    </rPh>
    <phoneticPr fontId="4"/>
  </si>
  <si>
    <t>Aoki W.</t>
  </si>
  <si>
    <t>2006ApJ...646..774T</t>
  </si>
  <si>
    <t>Distribution of Dust Clouds around the Central Engine of NGC 1068</t>
  </si>
  <si>
    <t>2006PASJ...58..485T</t>
  </si>
  <si>
    <t>2010/09/27-2011/01</t>
    <phoneticPr fontId="5"/>
  </si>
  <si>
    <t>S10Ｂ</t>
    <phoneticPr fontId="5"/>
  </si>
  <si>
    <t>A Third Exoplanetary System with Misaligned Orbital and Stellar Spin Axes</t>
  </si>
  <si>
    <t>Lin, Huan</t>
    <phoneticPr fontId="5"/>
  </si>
  <si>
    <t>Lin H., Buckley-Geer E., Allam S., Tucker D., Diehl T., Kubik D., Kubo J., Annis J., Frieman J., Oguri M., Inada N.</t>
    <phoneticPr fontId="5"/>
  </si>
  <si>
    <t>FOCAS</t>
    <phoneticPr fontId="5"/>
  </si>
  <si>
    <t>2009ApJ...699.1242L</t>
  </si>
  <si>
    <t>1242-1251</t>
    <phoneticPr fontId="5"/>
  </si>
  <si>
    <t>07/2009</t>
    <phoneticPr fontId="5"/>
  </si>
  <si>
    <t>Sargent M. T., Carollo C. M., Lilly S. J., Scarlata C., Feldmann R., Kampczyk P., Koekemoer A. M., Scoville N., Kneib J.-P., Leauthaud A., Massey R., Rhodes J., Tasca L. A. M., Capak P., McCracken H. J., Porciani C., Renzini A., Taniguchi Y., Thompson D. J., Sheth K.</t>
  </si>
  <si>
    <t>埼玉大</t>
    <rPh sb="0" eb="3">
      <t>サイタマダイ</t>
    </rPh>
    <phoneticPr fontId="5"/>
  </si>
  <si>
    <t>CEA/Saclay</t>
    <phoneticPr fontId="5"/>
  </si>
  <si>
    <t>Detections of Lyman Continuum from Star-Forming Galaxies at z ~ 3 through Subaru/Suprime-Cam Narrow-Band Imaging</t>
  </si>
  <si>
    <t>2002MNRAS, 335, 712</t>
    <phoneticPr fontId="5"/>
  </si>
  <si>
    <t>The faint end of the galaxy luminosity function</t>
    <phoneticPr fontId="5"/>
  </si>
  <si>
    <t>2002AJ, 123, 2903</t>
    <phoneticPr fontId="5"/>
  </si>
  <si>
    <r>
      <t xml:space="preserve">Shioya Y., Taniguchi Y., Sasaki S.S., </t>
    </r>
    <r>
      <rPr>
        <b/>
        <sz val="11"/>
        <rFont val="ＭＳ Ｐゴシック"/>
        <family val="3"/>
        <charset val="128"/>
      </rPr>
      <t>Nagao T.</t>
    </r>
    <r>
      <rPr>
        <sz val="11"/>
        <rFont val="ＭＳ Ｐゴシック"/>
        <family val="3"/>
        <charset val="128"/>
      </rPr>
      <t>, Murayama T., Takahashi M.I., Ajiki M., Ideue Y., Mihara S., Nakajima A., Scoville N., Mobasher B., Aussel H., Giavalisco M., Guzzo L., Hasinger G., Impey C., Le Fevre O., Lilly S., Renzini A., Rich M., Sanders D., Schinnerer E., Shopbell P., Leauthaud A., Kneib J.-P., Rhodes J., Massey R.</t>
    </r>
    <phoneticPr fontId="5"/>
  </si>
  <si>
    <t>Spolaor M., Forbes D., Hau G., Proctor R., Brough S.</t>
    <phoneticPr fontId="5"/>
  </si>
  <si>
    <r>
      <t xml:space="preserve">Stockton A., McGrath E., Canalizo G., </t>
    </r>
    <r>
      <rPr>
        <b/>
        <sz val="11"/>
        <rFont val="ＭＳ Ｐゴシック"/>
        <family val="3"/>
        <charset val="128"/>
      </rPr>
      <t>Iye M</t>
    </r>
    <r>
      <rPr>
        <sz val="11"/>
        <rFont val="ＭＳ Ｐゴシック"/>
        <family val="3"/>
        <charset val="128"/>
      </rPr>
      <t>., Maihara T.</t>
    </r>
    <phoneticPr fontId="5"/>
  </si>
  <si>
    <t>First Determination of the Actinide Thorium Abundance for a Red Giant of the Ursa Minor Dwarf Galaxy</t>
    <phoneticPr fontId="5"/>
  </si>
  <si>
    <t>2002PASJ, 54, 933</t>
    <phoneticPr fontId="5"/>
  </si>
  <si>
    <t>Subaru/HDS Study of the Extremely Metal-Poor Star CS 29498-043: Abundance Analysis Details and Comparison with Other Carbon-Rich Objects</t>
    <phoneticPr fontId="5"/>
  </si>
  <si>
    <t>Ford, A.</t>
    <phoneticPr fontId="5"/>
  </si>
  <si>
    <t>HDS　ＧＴ</t>
    <phoneticPr fontId="5"/>
  </si>
  <si>
    <t>2002A&amp;A, 393, 617</t>
    <phoneticPr fontId="5"/>
  </si>
  <si>
    <t>Lithium 6104A in Population II stars</t>
    <phoneticPr fontId="5"/>
  </si>
  <si>
    <t>CIAO</t>
    <phoneticPr fontId="5"/>
  </si>
  <si>
    <t>2002PASJ, 54, 969</t>
    <phoneticPr fontId="5"/>
  </si>
  <si>
    <t>Subaru Near-IR Coronagraphic Image of LkHalpha 198</t>
    <phoneticPr fontId="5"/>
  </si>
  <si>
    <t>Gerardy, C.</t>
    <phoneticPr fontId="5"/>
  </si>
  <si>
    <t>2002ApJ, 575, 1007</t>
    <phoneticPr fontId="5"/>
  </si>
  <si>
    <t>2006ApJ...646.1024H</t>
  </si>
  <si>
    <t>Overzier, R. A.</t>
    <phoneticPr fontId="5"/>
  </si>
  <si>
    <t>Overzier, R., Guo Qi, Kauffmann G., De Lucia G., Bouwens R., Lemson G.</t>
    <phoneticPr fontId="5"/>
  </si>
  <si>
    <t>2009MNRAS.394..577O</t>
  </si>
  <si>
    <t>577-594</t>
    <phoneticPr fontId="5"/>
  </si>
  <si>
    <t>ΛCDM predictions for galaxy protoclusters - I. The relation between galaxies, protoclusters and quasars at z ~ 6</t>
  </si>
  <si>
    <t>デンマーク</t>
  </si>
  <si>
    <t>CEA/Saclay</t>
  </si>
  <si>
    <t>NASDA</t>
  </si>
  <si>
    <t>埼玉大</t>
    <rPh sb="0" eb="3">
      <t>サイタマダイ</t>
    </rPh>
    <phoneticPr fontId="4"/>
  </si>
  <si>
    <t>Main-Belt Comet P/2008 R1 (Garradd)</t>
  </si>
  <si>
    <t>Mendez, R. H.</t>
    <phoneticPr fontId="5"/>
  </si>
  <si>
    <t>Méndez R. H., Teodorescu A. M., Kudritzki R.-P., Burkert A.</t>
  </si>
  <si>
    <t>2009ApJ...691..228M</t>
  </si>
  <si>
    <t>228-240</t>
    <phoneticPr fontId="5"/>
  </si>
  <si>
    <t>Kinematics of Planetary Nebulae in the Outskirts of the Elliptical Galaxy NGC 4697</t>
  </si>
  <si>
    <r>
      <t>G</t>
    </r>
    <r>
      <rPr>
        <sz val="11"/>
        <rFont val="ＭＳ Ｐゴシック"/>
        <family val="3"/>
        <charset val="128"/>
      </rPr>
      <t>oto, M.</t>
    </r>
    <phoneticPr fontId="5"/>
  </si>
  <si>
    <t>Narrowband Survey of the GOODS Fields: Search for Lyalpha Emitters at z = 5.7</t>
  </si>
  <si>
    <t>2006ApJ...639..897A</t>
  </si>
  <si>
    <r>
      <t xml:space="preserve">Watson D., Fynbo J.P.U., Ledoux C., </t>
    </r>
    <r>
      <rPr>
        <sz val="11"/>
        <rFont val="ＭＳ Ｐゴシック"/>
        <family val="3"/>
        <charset val="128"/>
      </rPr>
      <t xml:space="preserve">Vreeswijk P., Hjorth J., Smette A., Andersen A.C., </t>
    </r>
    <r>
      <rPr>
        <b/>
        <sz val="11"/>
        <rFont val="ＭＳ Ｐゴシック"/>
        <family val="3"/>
        <charset val="128"/>
      </rPr>
      <t>Aoki K.</t>
    </r>
    <r>
      <rPr>
        <sz val="11"/>
        <rFont val="ＭＳ Ｐゴシック"/>
        <family val="3"/>
        <charset val="128"/>
      </rPr>
      <t xml:space="preserve">, </t>
    </r>
    <r>
      <rPr>
        <sz val="11"/>
        <rFont val="ＭＳ Ｐゴシック"/>
        <family val="3"/>
        <charset val="128"/>
      </rPr>
      <t xml:space="preserve">Augusteijn T., Beardmore A.P., Bersier D., Castro Ceron J.M., D'Avanzo P., Diaz-Fraile D., Gorosabel J., Hirst P., Jakobsson P., Jensen B.L., Kawai N., </t>
    </r>
    <r>
      <rPr>
        <b/>
        <sz val="11"/>
        <rFont val="ＭＳ Ｐゴシック"/>
        <family val="3"/>
        <charset val="128"/>
      </rPr>
      <t>Kosugi G.</t>
    </r>
    <r>
      <rPr>
        <sz val="11"/>
        <rFont val="ＭＳ Ｐゴシック"/>
        <family val="3"/>
        <charset val="128"/>
      </rPr>
      <t xml:space="preserve">, </t>
    </r>
    <r>
      <rPr>
        <sz val="11"/>
        <rFont val="ＭＳ Ｐゴシック"/>
        <family val="3"/>
        <charset val="128"/>
      </rPr>
      <t>Laursen P., Levan A., Masegosa J., Naranen J., Page K.L., Pedersen K., Pozanenko A., Reeves J.N., Rumyantsev V., Shahbaz T., Sharapov D., Sollerman J., Starling R.L.C., Tanvir N., Torstensson K., Wiersema K.</t>
    </r>
    <phoneticPr fontId="5"/>
  </si>
  <si>
    <t>Hashimoto J., Tamura M., Suto H., Abe L., Ishii M., Kudo T., Mayama S.</t>
    <phoneticPr fontId="5"/>
  </si>
  <si>
    <t>Marios C., Macintosh B., Barman T.</t>
    <phoneticPr fontId="5"/>
  </si>
  <si>
    <r>
      <t>Kodama T</t>
    </r>
    <r>
      <rPr>
        <sz val="11"/>
        <rFont val="ＭＳ Ｐゴシック"/>
        <family val="3"/>
        <charset val="128"/>
      </rPr>
      <t xml:space="preserve">., Balogh M.L., Smail I., </t>
    </r>
    <r>
      <rPr>
        <sz val="11"/>
        <rFont val="ＭＳ Ｐゴシック"/>
        <family val="3"/>
        <charset val="128"/>
      </rPr>
      <t>Bower Richard, Nakata F.</t>
    </r>
    <phoneticPr fontId="5"/>
  </si>
  <si>
    <t>2006/5/10-11</t>
    <phoneticPr fontId="5"/>
  </si>
  <si>
    <t>2007/02-2007/07</t>
    <phoneticPr fontId="5"/>
  </si>
  <si>
    <t>2006年10月初旬～下旬</t>
    <rPh sb="4" eb="5">
      <t>ネン</t>
    </rPh>
    <rPh sb="7" eb="8">
      <t>ガツ</t>
    </rPh>
    <rPh sb="8" eb="10">
      <t>ショジュン</t>
    </rPh>
    <rPh sb="11" eb="13">
      <t>ゲジュン</t>
    </rPh>
    <phoneticPr fontId="5"/>
  </si>
  <si>
    <t>2006/11/6-7</t>
    <phoneticPr fontId="5"/>
  </si>
  <si>
    <t>2007/08-2008/01</t>
    <phoneticPr fontId="5"/>
  </si>
  <si>
    <t>日本の光赤外分野での一層のサイエンスの発展、他波長、近隣分野からのユーザー拡大の視点をもちながら、すばる望遠鏡の戦略的な運用についてのビジョンを観測所やコミュニティに向けて提言していく。</t>
    <rPh sb="0" eb="2">
      <t>ニホン</t>
    </rPh>
    <rPh sb="3" eb="4">
      <t>ヒカリ</t>
    </rPh>
    <rPh sb="4" eb="6">
      <t>セキガイ</t>
    </rPh>
    <rPh sb="6" eb="8">
      <t>ブンヤ</t>
    </rPh>
    <rPh sb="10" eb="12">
      <t>イッソウ</t>
    </rPh>
    <rPh sb="19" eb="21">
      <t>ハッテン</t>
    </rPh>
    <rPh sb="56" eb="59">
      <t>センリャクテキ</t>
    </rPh>
    <rPh sb="60" eb="62">
      <t>ウンヨウ</t>
    </rPh>
    <rPh sb="72" eb="75">
      <t>カンソクジョ</t>
    </rPh>
    <rPh sb="83" eb="84">
      <t>ム</t>
    </rPh>
    <rPh sb="86" eb="88">
      <t>テイゲン</t>
    </rPh>
    <phoneticPr fontId="5"/>
  </si>
  <si>
    <t>長期的ビジョン：新観測装置の提言をはじめとする、すばるの戦略的な運用</t>
    <rPh sb="0" eb="3">
      <t>チョウキテキ</t>
    </rPh>
    <rPh sb="8" eb="9">
      <t>シン</t>
    </rPh>
    <rPh sb="9" eb="11">
      <t>カンソク</t>
    </rPh>
    <rPh sb="11" eb="13">
      <t>ソウチ</t>
    </rPh>
    <rPh sb="14" eb="16">
      <t>テイゲン</t>
    </rPh>
    <rPh sb="28" eb="31">
      <t>センリャクテキ</t>
    </rPh>
    <rPh sb="32" eb="34">
      <t>ウンヨウ</t>
    </rPh>
    <phoneticPr fontId="5"/>
  </si>
  <si>
    <t>大学/大学院教育への観点：アーカイヴデータのより有効な利用の促進等</t>
    <rPh sb="0" eb="2">
      <t>ダイガク</t>
    </rPh>
    <rPh sb="3" eb="6">
      <t>ダイガクイン</t>
    </rPh>
    <rPh sb="6" eb="8">
      <t>キョウイク</t>
    </rPh>
    <rPh sb="10" eb="12">
      <t>カンテン</t>
    </rPh>
    <rPh sb="24" eb="26">
      <t>ユウコウ</t>
    </rPh>
    <rPh sb="27" eb="29">
      <t>リヨウ</t>
    </rPh>
    <rPh sb="30" eb="32">
      <t>ソクシン</t>
    </rPh>
    <rPh sb="32" eb="33">
      <t>トウ</t>
    </rPh>
    <phoneticPr fontId="5"/>
  </si>
  <si>
    <t>パブリックアウトリーチへの提言</t>
    <rPh sb="13" eb="15">
      <t>テイゲン</t>
    </rPh>
    <phoneticPr fontId="5"/>
  </si>
  <si>
    <t>具体的には　</t>
    <rPh sb="0" eb="3">
      <t>グタイテキ</t>
    </rPh>
    <phoneticPr fontId="5"/>
  </si>
  <si>
    <t>短期的ビジョン：MOIRCS, FMOSの運用方法</t>
  </si>
  <si>
    <t>2005.1.26第1回すばる小委員会議事録より</t>
    <rPh sb="9" eb="10">
      <t>ダイ</t>
    </rPh>
    <rPh sb="11" eb="12">
      <t>カイ</t>
    </rPh>
    <rPh sb="15" eb="19">
      <t>ショウイインカイ</t>
    </rPh>
    <rPh sb="19" eb="22">
      <t>ギジロク</t>
    </rPh>
    <phoneticPr fontId="5"/>
  </si>
  <si>
    <t>2000.4～</t>
    <phoneticPr fontId="5"/>
  </si>
  <si>
    <t>＊観測時間配分に関する歴史的経過</t>
    <rPh sb="1" eb="3">
      <t>カンソク</t>
    </rPh>
    <rPh sb="3" eb="5">
      <t>ジカン</t>
    </rPh>
    <rPh sb="5" eb="7">
      <t>ハイブン</t>
    </rPh>
    <rPh sb="8" eb="9">
      <t>カン</t>
    </rPh>
    <rPh sb="11" eb="14">
      <t>レキシテキ</t>
    </rPh>
    <rPh sb="14" eb="16">
      <t>ケイカ</t>
    </rPh>
    <phoneticPr fontId="5"/>
  </si>
  <si>
    <t>鼓舞する観点から、集中投資よりは分散利用を意識的に行った。</t>
    <rPh sb="0" eb="2">
      <t>コブ</t>
    </rPh>
    <rPh sb="4" eb="6">
      <t>カンテン</t>
    </rPh>
    <rPh sb="9" eb="11">
      <t>シュウチュウ</t>
    </rPh>
    <rPh sb="11" eb="13">
      <t>トウシ</t>
    </rPh>
    <rPh sb="16" eb="18">
      <t>ブンサン</t>
    </rPh>
    <rPh sb="18" eb="20">
      <t>リヨウ</t>
    </rPh>
    <rPh sb="21" eb="24">
      <t>イシキテキ</t>
    </rPh>
    <rPh sb="25" eb="26">
      <t>オコナ</t>
    </rPh>
    <phoneticPr fontId="5"/>
  </si>
  <si>
    <t>・共同利用開始から最初の2年間は、経験者を増やすこと及び7つの装置の立ち上げを</t>
    <rPh sb="1" eb="3">
      <t>キョウドウ</t>
    </rPh>
    <rPh sb="3" eb="5">
      <t>リヨウ</t>
    </rPh>
    <rPh sb="5" eb="7">
      <t>カイシ</t>
    </rPh>
    <rPh sb="9" eb="11">
      <t>サイショ</t>
    </rPh>
    <rPh sb="13" eb="15">
      <t>ネンカン</t>
    </rPh>
    <rPh sb="17" eb="20">
      <t>ケイケンシャ</t>
    </rPh>
    <rPh sb="21" eb="22">
      <t>フ</t>
    </rPh>
    <rPh sb="26" eb="27">
      <t>オヨ</t>
    </rPh>
    <rPh sb="31" eb="33">
      <t>ソウチ</t>
    </rPh>
    <rPh sb="34" eb="35">
      <t>タ</t>
    </rPh>
    <rPh sb="36" eb="37">
      <t>ア</t>
    </rPh>
    <phoneticPr fontId="5"/>
  </si>
  <si>
    <t>（家旧すばる専門委員長が2004.10.18に光赤外専門委員会に提出した</t>
    <rPh sb="1" eb="2">
      <t>イエ</t>
    </rPh>
    <rPh sb="2" eb="3">
      <t>キュウ</t>
    </rPh>
    <rPh sb="6" eb="8">
      <t>センモン</t>
    </rPh>
    <rPh sb="8" eb="11">
      <t>イインチョウ</t>
    </rPh>
    <rPh sb="23" eb="24">
      <t>ヒカリ</t>
    </rPh>
    <rPh sb="24" eb="26">
      <t>セキガイ</t>
    </rPh>
    <rPh sb="26" eb="28">
      <t>センモン</t>
    </rPh>
    <rPh sb="28" eb="31">
      <t>イインカイ</t>
    </rPh>
    <rPh sb="32" eb="34">
      <t>テイシュツ</t>
    </rPh>
    <phoneticPr fontId="5"/>
  </si>
  <si>
    <t>「すばる小委員会およびプログラム小委員会の設置提案」より）</t>
    <rPh sb="4" eb="8">
      <t>ショウイインカイ</t>
    </rPh>
    <rPh sb="16" eb="20">
      <t>ショウイインカイ</t>
    </rPh>
    <rPh sb="21" eb="23">
      <t>セッチ</t>
    </rPh>
    <rPh sb="23" eb="25">
      <t>テイアン</t>
    </rPh>
    <phoneticPr fontId="5"/>
  </si>
  <si>
    <t>・これらの議論は観測所長あるいは共同利用担当者からの具体的な提案を専門委員会で受け、</t>
    <phoneticPr fontId="5"/>
  </si>
  <si>
    <t>審議しその基本方針を、すばる望遠鏡の共同利用者母体の参加するすばるユーザーズミーティング</t>
    <phoneticPr fontId="5"/>
  </si>
  <si>
    <t>などで提示し、議論を経て最終的に専門委員会で了承するというステップを踏んできた。</t>
    <phoneticPr fontId="5"/>
  </si>
  <si>
    <t>基本方針が定まれば、その運用についてはすばるプログラム小委員会に委ねられる。</t>
    <phoneticPr fontId="5"/>
  </si>
  <si>
    <t>・一渡り主な研究者が経験を積んだS02Aからは大型インテンシブ枠を設置するなどして、</t>
    <rPh sb="1" eb="3">
      <t>ヒトワタ</t>
    </rPh>
    <rPh sb="4" eb="5">
      <t>オモ</t>
    </rPh>
    <rPh sb="6" eb="9">
      <t>ケンキュウシャ</t>
    </rPh>
    <rPh sb="10" eb="12">
      <t>ケイケン</t>
    </rPh>
    <rPh sb="13" eb="14">
      <t>ツ</t>
    </rPh>
    <rPh sb="23" eb="25">
      <t>オオガタ</t>
    </rPh>
    <rPh sb="31" eb="32">
      <t>ワク</t>
    </rPh>
    <rPh sb="33" eb="35">
      <t>セッチ</t>
    </rPh>
    <phoneticPr fontId="5"/>
  </si>
  <si>
    <t>H7</t>
    <phoneticPr fontId="5"/>
  </si>
  <si>
    <t>H9</t>
    <phoneticPr fontId="5"/>
  </si>
  <si>
    <t>◎</t>
    <phoneticPr fontId="5"/>
  </si>
  <si>
    <t>Karoji Hiroshi</t>
    <phoneticPr fontId="5"/>
  </si>
  <si>
    <t>唐牛宏</t>
    <rPh sb="0" eb="1">
      <t>カラ</t>
    </rPh>
    <rPh sb="1" eb="2">
      <t>ウシ</t>
    </rPh>
    <rPh sb="2" eb="3">
      <t>ヒロシ</t>
    </rPh>
    <phoneticPr fontId="5"/>
  </si>
  <si>
    <t>Kaifu Norio</t>
    <phoneticPr fontId="5"/>
  </si>
  <si>
    <t>海部宣男</t>
    <rPh sb="0" eb="2">
      <t>カイフ</t>
    </rPh>
    <rPh sb="2" eb="4">
      <t>ノブオ</t>
    </rPh>
    <phoneticPr fontId="5"/>
  </si>
  <si>
    <t>Tosa Makoto</t>
    <phoneticPr fontId="5"/>
  </si>
  <si>
    <t>土佐誠</t>
    <rPh sb="0" eb="2">
      <t>トサ</t>
    </rPh>
    <rPh sb="2" eb="3">
      <t>マコト</t>
    </rPh>
    <phoneticPr fontId="5"/>
  </si>
  <si>
    <t>Kawabe Ryohei</t>
    <phoneticPr fontId="5"/>
  </si>
  <si>
    <t>Linz H., Henning T., Feldt M., Pascucci I., van Boekel R., Men'shchikov A., Stecklum B., Chesneau O., Ratzka T., Quanz S., Leinert C., Waters L., Zinnecker H.</t>
    <phoneticPr fontId="5"/>
  </si>
  <si>
    <t>2009A&amp;A...505..655L</t>
  </si>
  <si>
    <t>655-661</t>
    <phoneticPr fontId="5"/>
  </si>
  <si>
    <r>
      <t>Photometric Properties of Lyα Emitters at z ≈ 4.86 in the COSMOS 2 Square Degree Field</t>
    </r>
    <r>
      <rPr>
        <sz val="11"/>
        <color indexed="10"/>
        <rFont val="ＭＳ Ｐゴシック"/>
        <family val="3"/>
        <charset val="128"/>
      </rPr>
      <t xml:space="preserve"> [ Erratum: 2009ApJ...700..899S ]</t>
    </r>
    <phoneticPr fontId="5"/>
  </si>
  <si>
    <t>Star-Forming Galaxies at z~0.24 in the Subaru Deep Field and the Sloan Digital Sky Survey</t>
    <phoneticPr fontId="5"/>
  </si>
  <si>
    <t>Total</t>
    <phoneticPr fontId="5"/>
  </si>
  <si>
    <t>S05A応募</t>
    <rPh sb="4" eb="6">
      <t>オウボ</t>
    </rPh>
    <phoneticPr fontId="5"/>
  </si>
  <si>
    <t>S05B応募</t>
    <rPh sb="4" eb="6">
      <t>オウボ</t>
    </rPh>
    <phoneticPr fontId="5"/>
  </si>
  <si>
    <t>サービス観測　カテゴリ別応募数</t>
    <rPh sb="4" eb="6">
      <t>カンソク</t>
    </rPh>
    <rPh sb="11" eb="12">
      <t>ベツ</t>
    </rPh>
    <rPh sb="12" eb="14">
      <t>オウボ</t>
    </rPh>
    <rPh sb="14" eb="15">
      <t>スウ</t>
    </rPh>
    <phoneticPr fontId="5"/>
  </si>
  <si>
    <t>サービス観測　カテゴリ別実施件数</t>
    <rPh sb="4" eb="6">
      <t>カンソク</t>
    </rPh>
    <rPh sb="11" eb="12">
      <t>ベツ</t>
    </rPh>
    <rPh sb="12" eb="14">
      <t>ジッシ</t>
    </rPh>
    <rPh sb="14" eb="16">
      <t>ケンスウ</t>
    </rPh>
    <phoneticPr fontId="5"/>
  </si>
  <si>
    <t>S04B実施</t>
    <rPh sb="4" eb="6">
      <t>ジッシ</t>
    </rPh>
    <phoneticPr fontId="5"/>
  </si>
  <si>
    <t>Spatially resolved medium resolution spectroscopy of an interacting E+A (post-starburst) system with the Subaru Telescope</t>
    <phoneticPr fontId="5"/>
  </si>
  <si>
    <t>すばる関連で修士を取得した人のリスト、論文タイトル</t>
    <rPh sb="3" eb="5">
      <t>カンレン</t>
    </rPh>
    <rPh sb="6" eb="8">
      <t>シュウシ</t>
    </rPh>
    <rPh sb="9" eb="11">
      <t>シュトク</t>
    </rPh>
    <rPh sb="13" eb="14">
      <t>ヒト</t>
    </rPh>
    <rPh sb="19" eb="21">
      <t>ロンブン</t>
    </rPh>
    <phoneticPr fontId="5"/>
  </si>
  <si>
    <r>
      <t xml:space="preserve">Livengood T., Kostiuk T., Sonnabend G., </t>
    </r>
    <r>
      <rPr>
        <sz val="11"/>
        <rFont val="ＭＳ Ｐゴシック"/>
        <family val="3"/>
        <charset val="128"/>
      </rPr>
      <t>Annen J.N., Fast K.E., Tokunaga A.,</t>
    </r>
    <r>
      <rPr>
        <sz val="11"/>
        <rFont val="ＭＳ Ｐゴシック"/>
        <family val="3"/>
        <charset val="128"/>
      </rPr>
      <t xml:space="preserve"> Murakawa K., </t>
    </r>
    <r>
      <rPr>
        <sz val="11"/>
        <rFont val="ＭＳ Ｐゴシック"/>
        <family val="3"/>
        <charset val="128"/>
      </rPr>
      <t>Hewagama T., Schmulling F., Schieder R.</t>
    </r>
    <phoneticPr fontId="5"/>
  </si>
  <si>
    <t>エクセター大</t>
    <rPh sb="5" eb="6">
      <t>ダイ</t>
    </rPh>
    <phoneticPr fontId="5"/>
  </si>
  <si>
    <t>台湾師範大</t>
    <rPh sb="0" eb="2">
      <t>タイワン</t>
    </rPh>
    <rPh sb="2" eb="4">
      <t>シハン</t>
    </rPh>
    <rPh sb="4" eb="5">
      <t>ダイ</t>
    </rPh>
    <phoneticPr fontId="5"/>
  </si>
  <si>
    <t>中村有希</t>
    <rPh sb="0" eb="2">
      <t>ナカムラ</t>
    </rPh>
    <rPh sb="2" eb="3">
      <t>ア</t>
    </rPh>
    <rPh sb="3" eb="4">
      <t>マレ</t>
    </rPh>
    <phoneticPr fontId="5"/>
  </si>
  <si>
    <t>Semester &amp; Topics</t>
    <phoneticPr fontId="5"/>
  </si>
  <si>
    <t>＊サービス観測は含まない</t>
  </si>
  <si>
    <t>＊サービス観測は含まない</t>
    <phoneticPr fontId="5"/>
  </si>
  <si>
    <r>
      <t>申請・採択</t>
    </r>
    <r>
      <rPr>
        <b/>
        <sz val="14"/>
        <color indexed="10"/>
        <rFont val="ＭＳ Ｐゴシック"/>
        <family val="3"/>
        <charset val="128"/>
      </rPr>
      <t>夜数</t>
    </r>
    <r>
      <rPr>
        <b/>
        <sz val="14"/>
        <rFont val="ＭＳ Ｐゴシック"/>
        <family val="3"/>
        <charset val="128"/>
      </rPr>
      <t>　　　　　　</t>
    </r>
    <rPh sb="0" eb="2">
      <t>シンセイ</t>
    </rPh>
    <rPh sb="3" eb="5">
      <t>サイタク</t>
    </rPh>
    <rPh sb="5" eb="6">
      <t>ヨル</t>
    </rPh>
    <rPh sb="6" eb="7">
      <t>スウ</t>
    </rPh>
    <phoneticPr fontId="5"/>
  </si>
  <si>
    <t>S07A</t>
  </si>
  <si>
    <t>カテゴリ別　採択件数推移</t>
    <rPh sb="4" eb="5">
      <t>ベツ</t>
    </rPh>
    <rPh sb="6" eb="8">
      <t>サイタク</t>
    </rPh>
    <rPh sb="8" eb="10">
      <t>ケンスウ</t>
    </rPh>
    <rPh sb="10" eb="12">
      <t>スイイ</t>
    </rPh>
    <phoneticPr fontId="5"/>
  </si>
  <si>
    <t>2005ApJ...633..465S</t>
  </si>
  <si>
    <t>Detection of Molecular Hydrogen Emission Associated with LkHα 264</t>
  </si>
  <si>
    <t>The Type Ic Hypernova SN 2003dh/GRB 030329</t>
  </si>
  <si>
    <t>Deconstructing dwarf galaxies: a Suprime-Cam survey of Andromeda II</t>
  </si>
  <si>
    <r>
      <t xml:space="preserve">Kendall T. R., </t>
    </r>
    <r>
      <rPr>
        <b/>
        <sz val="11"/>
        <color indexed="8"/>
        <rFont val="ＭＳ Ｐゴシック"/>
        <family val="3"/>
        <charset val="128"/>
      </rPr>
      <t>Tamura M.</t>
    </r>
    <r>
      <rPr>
        <sz val="11"/>
        <color indexed="8"/>
        <rFont val="ＭＳ Ｐゴシック"/>
        <family val="3"/>
        <charset val="128"/>
      </rPr>
      <t xml:space="preserve">, Tinney C. G., Martín E. L., </t>
    </r>
    <r>
      <rPr>
        <b/>
        <sz val="11"/>
        <color indexed="8"/>
        <rFont val="ＭＳ Ｐゴシック"/>
        <family val="3"/>
        <charset val="128"/>
      </rPr>
      <t>Ishii M.</t>
    </r>
    <r>
      <rPr>
        <sz val="11"/>
        <color indexed="8"/>
        <rFont val="ＭＳ Ｐゴシック"/>
        <family val="3"/>
        <charset val="128"/>
      </rPr>
      <t xml:space="preserve">, Pinfield D. J., Lucas P. W., Jones H. R. A., Leggett S. K., Dye S., Hewett P. C., Allard F., Baraffe I., Barrado Y Navascués D., Carraro G., Casewell S. L., Chabrier G., Chappelle R. J., Clarke F., Day-Jones A., Deacon N., Dobbie P. D., Folkes S., Hambly N. C., Hodgkin S. T., </t>
    </r>
    <r>
      <rPr>
        <b/>
        <sz val="11"/>
        <color indexed="8"/>
        <rFont val="ＭＳ Ｐゴシック"/>
        <family val="3"/>
        <charset val="128"/>
      </rPr>
      <t>Nakajima T</t>
    </r>
    <r>
      <rPr>
        <sz val="11"/>
        <color indexed="8"/>
        <rFont val="ＭＳ Ｐゴシック"/>
        <family val="3"/>
        <charset val="128"/>
      </rPr>
      <t>., Jameson R. F., Lodieu N., Magazzù A., McCaughrean M. J., Pavlenko Y. V., Zapatero Osorio M. R.</t>
    </r>
    <phoneticPr fontId="5"/>
  </si>
  <si>
    <r>
      <t xml:space="preserve">Kodama T., Tanaka I., Kajisawa M., </t>
    </r>
    <r>
      <rPr>
        <sz val="11"/>
        <color indexed="8"/>
        <rFont val="ＭＳ Ｐゴシック"/>
        <family val="3"/>
        <charset val="128"/>
      </rPr>
      <t>Kurk Jaron, Venemans Bram, De Breuck Carlos, Vernet Joel, Lidman Chris</t>
    </r>
    <phoneticPr fontId="5"/>
  </si>
  <si>
    <t>Koekemoer A. M., Aussel H., Calzetti D., Capak P., Giavalisco M., Kneib J.-P., Leauthaud A., Le Fèvre O., McCracken H. J., Massey R., Mobasher B., Rhodes J., Scoville N., Shopbell P. L.</t>
  </si>
  <si>
    <t>Grain properties of Oort cloud comets: Modeling the mineralogical composition of cometary dust from mid-infrared emission features</t>
  </si>
  <si>
    <t>2007P&amp;SS...55.1113Y</t>
  </si>
  <si>
    <t>Subaru Main Belt Asteroid Survey (SMBAS)—Size and color distributions of small main-belt asteroids</t>
  </si>
  <si>
    <t>吉田真希子</t>
    <rPh sb="0" eb="2">
      <t>ヨシダ</t>
    </rPh>
    <rPh sb="2" eb="5">
      <t>マキコ</t>
    </rPh>
    <phoneticPr fontId="5"/>
  </si>
  <si>
    <t>左近　樹</t>
    <rPh sb="0" eb="2">
      <t>サコン</t>
    </rPh>
    <rPh sb="3" eb="4">
      <t>キ</t>
    </rPh>
    <phoneticPr fontId="5"/>
  </si>
  <si>
    <t>Five Intermediate-Period Planets from the N2K Sample</t>
  </si>
  <si>
    <t>2007ApJ...669..241M</t>
  </si>
  <si>
    <t>241-250</t>
    <phoneticPr fontId="5"/>
  </si>
  <si>
    <t>Stellar Populations of Luminous Evolved Galaxies at z ~ 1.5</t>
  </si>
  <si>
    <t>McGrath, E.</t>
    <phoneticPr fontId="5"/>
  </si>
  <si>
    <t>McGrath E., Stockton A., Canalizo G.</t>
    <phoneticPr fontId="5"/>
  </si>
  <si>
    <r>
      <t>11</t>
    </r>
    <r>
      <rPr>
        <sz val="11"/>
        <rFont val="ＭＳ Ｐゴシック"/>
        <family val="3"/>
        <charset val="128"/>
      </rPr>
      <t>/</t>
    </r>
    <r>
      <rPr>
        <sz val="11"/>
        <rFont val="ＭＳ Ｐゴシック"/>
        <family val="3"/>
        <charset val="128"/>
      </rPr>
      <t>2001</t>
    </r>
    <phoneticPr fontId="5"/>
  </si>
  <si>
    <t>Statistical Study of Near Infrared Silhouette Envelopes and Characteristic Analysis of Optical Fiber for Laser Guide Star System</t>
  </si>
  <si>
    <t>Simulating the Cosmos: The Fraction of Merging Galaxies at High Redshift</t>
  </si>
  <si>
    <t>2007ApJS..172..320K</t>
  </si>
  <si>
    <r>
      <t>S</t>
    </r>
    <r>
      <rPr>
        <sz val="11"/>
        <rFont val="ＭＳ Ｐゴシック"/>
        <family val="3"/>
        <charset val="128"/>
      </rPr>
      <t>-Cam</t>
    </r>
    <phoneticPr fontId="5"/>
  </si>
  <si>
    <r>
      <t>S</t>
    </r>
    <r>
      <rPr>
        <sz val="11"/>
        <rFont val="ＭＳ Ｐゴシック"/>
        <family val="3"/>
        <charset val="128"/>
      </rPr>
      <t>-Cam</t>
    </r>
    <phoneticPr fontId="5"/>
  </si>
  <si>
    <t>S-Cam</t>
    <phoneticPr fontId="5"/>
  </si>
  <si>
    <r>
      <t>FOCAS,
S</t>
    </r>
    <r>
      <rPr>
        <sz val="11"/>
        <rFont val="ＭＳ Ｐゴシック"/>
        <family val="3"/>
        <charset val="128"/>
      </rPr>
      <t>-C</t>
    </r>
    <r>
      <rPr>
        <sz val="11"/>
        <rFont val="ＭＳ Ｐゴシック"/>
        <family val="3"/>
        <charset val="128"/>
      </rPr>
      <t>am</t>
    </r>
    <phoneticPr fontId="5"/>
  </si>
  <si>
    <r>
      <t>Kashikawa N.</t>
    </r>
    <r>
      <rPr>
        <sz val="11"/>
        <rFont val="ＭＳ Ｐゴシック"/>
        <family val="3"/>
        <charset val="128"/>
      </rPr>
      <t xml:space="preserve">, </t>
    </r>
    <r>
      <rPr>
        <sz val="11"/>
        <rFont val="ＭＳ Ｐゴシック"/>
        <family val="3"/>
        <charset val="128"/>
      </rPr>
      <t xml:space="preserve">Yoshida Makiko, Shimasaku K., Nagashima M., Yahagi Hideki, Ouchi M., Matsuda Y., Malkan Matthew, Doi M., </t>
    </r>
    <r>
      <rPr>
        <sz val="11"/>
        <rFont val="ＭＳ Ｐゴシック"/>
        <family val="3"/>
        <charset val="128"/>
      </rPr>
      <t xml:space="preserve"> </t>
    </r>
    <r>
      <rPr>
        <b/>
        <sz val="11"/>
        <rFont val="ＭＳ Ｐゴシック"/>
        <family val="3"/>
        <charset val="128"/>
      </rPr>
      <t>Iye M.</t>
    </r>
    <r>
      <rPr>
        <sz val="11"/>
        <rFont val="ＭＳ Ｐゴシック"/>
        <family val="3"/>
        <charset val="128"/>
      </rPr>
      <t xml:space="preserve">, </t>
    </r>
    <r>
      <rPr>
        <sz val="11"/>
        <rFont val="ＭＳ Ｐゴシック"/>
        <family val="3"/>
        <charset val="128"/>
      </rPr>
      <t>Ajiki M.</t>
    </r>
    <r>
      <rPr>
        <sz val="11"/>
        <rFont val="ＭＳ Ｐゴシック"/>
        <family val="3"/>
        <charset val="128"/>
      </rPr>
      <t xml:space="preserve">, </t>
    </r>
    <r>
      <rPr>
        <b/>
        <sz val="11"/>
        <rFont val="ＭＳ Ｐゴシック"/>
        <family val="3"/>
        <charset val="128"/>
      </rPr>
      <t>Akiyama M., Ando H., Aoki K., Furusawa H.</t>
    </r>
    <r>
      <rPr>
        <sz val="11"/>
        <rFont val="ＭＳ Ｐゴシック"/>
        <family val="3"/>
        <charset val="128"/>
      </rPr>
      <t xml:space="preserve">, </t>
    </r>
    <r>
      <rPr>
        <sz val="11"/>
        <rFont val="ＭＳ Ｐゴシック"/>
        <family val="3"/>
        <charset val="128"/>
      </rPr>
      <t>Hayashino T., Iwamuro F.</t>
    </r>
    <r>
      <rPr>
        <sz val="11"/>
        <rFont val="ＭＳ Ｐゴシック"/>
        <family val="3"/>
        <charset val="128"/>
      </rPr>
      <t xml:space="preserve">, </t>
    </r>
    <r>
      <rPr>
        <b/>
        <sz val="11"/>
        <rFont val="ＭＳ Ｐゴシック"/>
        <family val="3"/>
        <charset val="128"/>
      </rPr>
      <t>Karoji H.</t>
    </r>
    <r>
      <rPr>
        <sz val="11"/>
        <rFont val="ＭＳ Ｐゴシック"/>
        <family val="3"/>
        <charset val="128"/>
      </rPr>
      <t xml:space="preserve">, </t>
    </r>
    <r>
      <rPr>
        <sz val="11"/>
        <rFont val="ＭＳ Ｐゴシック"/>
        <family val="3"/>
        <charset val="128"/>
      </rPr>
      <t>Kobayashi N., Kodaira K.</t>
    </r>
    <r>
      <rPr>
        <sz val="11"/>
        <rFont val="ＭＳ Ｐゴシック"/>
        <family val="3"/>
        <charset val="128"/>
      </rPr>
      <t xml:space="preserve">, </t>
    </r>
    <r>
      <rPr>
        <b/>
        <sz val="11"/>
        <rFont val="ＭＳ Ｐゴシック"/>
        <family val="3"/>
        <charset val="128"/>
      </rPr>
      <t>Kodama T., Komiyama Y., Miyazaki S., Mizumoto Y.</t>
    </r>
    <r>
      <rPr>
        <sz val="11"/>
        <rFont val="ＭＳ Ｐゴシック"/>
        <family val="3"/>
        <charset val="128"/>
      </rPr>
      <t xml:space="preserve">, </t>
    </r>
    <r>
      <rPr>
        <sz val="11"/>
        <rFont val="ＭＳ Ｐゴシック"/>
        <family val="3"/>
        <charset val="128"/>
      </rPr>
      <t xml:space="preserve">Morokuma T., Motohara K., Murayama T., </t>
    </r>
    <r>
      <rPr>
        <b/>
        <sz val="11"/>
        <rFont val="ＭＳ Ｐゴシック"/>
        <family val="3"/>
        <charset val="128"/>
      </rPr>
      <t>Nagao T.</t>
    </r>
    <r>
      <rPr>
        <sz val="11"/>
        <rFont val="ＭＳ Ｐゴシック"/>
        <family val="3"/>
        <charset val="128"/>
      </rPr>
      <t xml:space="preserve">, </t>
    </r>
    <r>
      <rPr>
        <sz val="11"/>
        <rFont val="ＭＳ Ｐゴシック"/>
        <family val="3"/>
        <charset val="128"/>
      </rPr>
      <t>Nariai K., Ohta K., Okamura S.</t>
    </r>
    <r>
      <rPr>
        <sz val="11"/>
        <rFont val="ＭＳ Ｐゴシック"/>
        <family val="3"/>
        <charset val="128"/>
      </rPr>
      <t xml:space="preserve">, </t>
    </r>
    <r>
      <rPr>
        <b/>
        <sz val="11"/>
        <rFont val="ＭＳ Ｐゴシック"/>
        <family val="3"/>
        <charset val="128"/>
      </rPr>
      <t>Sasaki T., Sato Y., Sekiguchi K.</t>
    </r>
    <r>
      <rPr>
        <sz val="11"/>
        <rFont val="ＭＳ Ｐゴシック"/>
        <family val="3"/>
        <charset val="128"/>
      </rPr>
      <t xml:space="preserve">, </t>
    </r>
    <r>
      <rPr>
        <sz val="11"/>
        <rFont val="ＭＳ Ｐゴシック"/>
        <family val="3"/>
        <charset val="128"/>
      </rPr>
      <t xml:space="preserve">Shioya Y., Tamura H., Taniguchi Y., Umemura M., </t>
    </r>
    <r>
      <rPr>
        <b/>
        <sz val="11"/>
        <rFont val="ＭＳ Ｐゴシック"/>
        <family val="3"/>
        <charset val="128"/>
      </rPr>
      <t>Yamada T</t>
    </r>
    <r>
      <rPr>
        <sz val="11"/>
        <rFont val="ＭＳ Ｐゴシック"/>
        <family val="3"/>
        <charset val="128"/>
      </rPr>
      <t>., Yasuda N.</t>
    </r>
    <phoneticPr fontId="5"/>
  </si>
  <si>
    <r>
      <t xml:space="preserve">Gerhard O., Arnaboldi M., Freeman K.C., </t>
    </r>
    <r>
      <rPr>
        <b/>
        <sz val="11"/>
        <rFont val="ＭＳ Ｐゴシック"/>
        <family val="3"/>
        <charset val="128"/>
      </rPr>
      <t>Kashikawa N.</t>
    </r>
    <r>
      <rPr>
        <sz val="11"/>
        <rFont val="ＭＳ Ｐゴシック"/>
        <family val="3"/>
        <charset val="128"/>
      </rPr>
      <t xml:space="preserve">, </t>
    </r>
    <r>
      <rPr>
        <sz val="11"/>
        <rFont val="ＭＳ Ｐゴシック"/>
        <family val="3"/>
        <charset val="128"/>
      </rPr>
      <t>Okamura S., Yasuda N.</t>
    </r>
    <phoneticPr fontId="5"/>
  </si>
  <si>
    <t>ダブリン研究所</t>
    <rPh sb="4" eb="7">
      <t>ケンキュウジョ</t>
    </rPh>
    <phoneticPr fontId="5"/>
  </si>
  <si>
    <t>ニコラス・コペルニクス大</t>
    <rPh sb="11" eb="12">
      <t>ダイ</t>
    </rPh>
    <phoneticPr fontId="5"/>
  </si>
  <si>
    <t>ポーランド</t>
    <phoneticPr fontId="5"/>
  </si>
  <si>
    <t>UK</t>
    <phoneticPr fontId="5"/>
  </si>
  <si>
    <t>ポーランド</t>
    <phoneticPr fontId="5"/>
  </si>
  <si>
    <t>実施夜数</t>
    <rPh sb="0" eb="2">
      <t>ジッシ</t>
    </rPh>
    <rPh sb="2" eb="4">
      <t>ヤスウ</t>
    </rPh>
    <phoneticPr fontId="5"/>
  </si>
  <si>
    <t>割当夜数</t>
    <rPh sb="0" eb="1">
      <t>ワ</t>
    </rPh>
    <rPh sb="1" eb="2">
      <t>ア</t>
    </rPh>
    <rPh sb="2" eb="3">
      <t>ヨル</t>
    </rPh>
    <rPh sb="3" eb="4">
      <t>スウ</t>
    </rPh>
    <phoneticPr fontId="5"/>
  </si>
  <si>
    <t>S10B応募</t>
    <rPh sb="4" eb="6">
      <t>オウボ</t>
    </rPh>
    <phoneticPr fontId="5"/>
  </si>
  <si>
    <t>S09B実施</t>
    <rPh sb="4" eb="6">
      <t>ジッシ</t>
    </rPh>
    <phoneticPr fontId="5"/>
  </si>
  <si>
    <t>Alves de Oliveira, C.</t>
    <phoneticPr fontId="5"/>
  </si>
  <si>
    <t>Alves de Oliveira C., Moraux E., Bouvier J., Bouy H., Marmo C., Albert L.</t>
    <phoneticPr fontId="5"/>
  </si>
  <si>
    <t>2010A&amp;A...515A..75A</t>
  </si>
  <si>
    <r>
      <t>0</t>
    </r>
    <r>
      <rPr>
        <sz val="11"/>
        <rFont val="ＭＳ Ｐゴシック"/>
        <family val="3"/>
        <charset val="128"/>
      </rPr>
      <t>6</t>
    </r>
    <r>
      <rPr>
        <sz val="11"/>
        <rFont val="ＭＳ Ｐゴシック"/>
        <family val="3"/>
        <charset val="128"/>
      </rPr>
      <t>/2010</t>
    </r>
    <phoneticPr fontId="5"/>
  </si>
  <si>
    <t>The low-mass population of the ρ Ophiuchi molecular cloud</t>
  </si>
  <si>
    <t>2010ApJ...716..712A</t>
  </si>
  <si>
    <t>712-738</t>
    <phoneticPr fontId="5"/>
  </si>
  <si>
    <r>
      <t>0</t>
    </r>
    <r>
      <rPr>
        <sz val="11"/>
        <rFont val="ＭＳ Ｐゴシック"/>
        <family val="3"/>
        <charset val="128"/>
      </rPr>
      <t>6/2010</t>
    </r>
    <phoneticPr fontId="5"/>
  </si>
  <si>
    <r>
      <t>B</t>
    </r>
    <r>
      <rPr>
        <sz val="11"/>
        <rFont val="ＭＳ Ｐゴシック"/>
        <family val="3"/>
        <charset val="128"/>
      </rPr>
      <t>rusa, M.</t>
    </r>
    <phoneticPr fontId="5"/>
  </si>
  <si>
    <t>ペンシルバニア大</t>
    <rPh sb="7" eb="8">
      <t>ダイ</t>
    </rPh>
    <phoneticPr fontId="4"/>
  </si>
  <si>
    <t>G/K-&gt;S</t>
    <phoneticPr fontId="5"/>
  </si>
  <si>
    <t>UH枠</t>
    <rPh sb="2" eb="3">
      <t>ワク</t>
    </rPh>
    <phoneticPr fontId="5"/>
  </si>
  <si>
    <r>
      <t>11</t>
    </r>
    <r>
      <rPr>
        <sz val="11"/>
        <rFont val="ＭＳ Ｐゴシック"/>
        <family val="3"/>
        <charset val="128"/>
      </rPr>
      <t>/</t>
    </r>
    <r>
      <rPr>
        <sz val="11"/>
        <rFont val="ＭＳ Ｐゴシック"/>
        <family val="3"/>
        <charset val="128"/>
      </rPr>
      <t>2003</t>
    </r>
    <phoneticPr fontId="5"/>
  </si>
  <si>
    <r>
      <t>Akiyama M.</t>
    </r>
    <r>
      <rPr>
        <sz val="11"/>
        <rFont val="ＭＳ Ｐゴシック"/>
        <family val="3"/>
        <charset val="128"/>
      </rPr>
      <t xml:space="preserve">, Ueda Y., Ohta K., Takahashi T., </t>
    </r>
    <r>
      <rPr>
        <b/>
        <sz val="11"/>
        <rFont val="ＭＳ Ｐゴシック"/>
        <family val="3"/>
        <charset val="128"/>
      </rPr>
      <t>Yamada T.</t>
    </r>
    <phoneticPr fontId="5"/>
  </si>
  <si>
    <r>
      <t>2</t>
    </r>
    <r>
      <rPr>
        <sz val="11"/>
        <rFont val="ＭＳ Ｐゴシック"/>
        <family val="3"/>
        <charset val="128"/>
      </rPr>
      <t>75-315</t>
    </r>
    <phoneticPr fontId="5"/>
  </si>
  <si>
    <t>2006PASJ...58..595S</t>
  </si>
  <si>
    <t>2005PASJ...57..969R</t>
  </si>
  <si>
    <t>444-448</t>
    <phoneticPr fontId="5"/>
  </si>
  <si>
    <t>2006AdSpR..38.1995S</t>
  </si>
  <si>
    <t>AdSpR</t>
    <phoneticPr fontId="5"/>
  </si>
  <si>
    <r>
      <t>A</t>
    </r>
    <r>
      <rPr>
        <sz val="11"/>
        <rFont val="ＭＳ Ｐゴシック"/>
        <family val="3"/>
        <charset val="128"/>
      </rPr>
      <t>oki, W.</t>
    </r>
    <phoneticPr fontId="5"/>
  </si>
  <si>
    <r>
      <t>Aoki W.</t>
    </r>
    <r>
      <rPr>
        <sz val="11"/>
        <rFont val="ＭＳ Ｐゴシック"/>
        <family val="3"/>
        <charset val="128"/>
      </rPr>
      <t>, Barklem Paul S., Beers Timothy C., Christlieb Norbert, Inoue Susumu, Pérez Ana E. García, Norris John E., Carollo Daniela</t>
    </r>
    <phoneticPr fontId="5"/>
  </si>
  <si>
    <r>
      <t>H</t>
    </r>
    <r>
      <rPr>
        <sz val="11"/>
        <rFont val="ＭＳ Ｐゴシック"/>
        <family val="3"/>
        <charset val="128"/>
      </rPr>
      <t>DS</t>
    </r>
    <phoneticPr fontId="5"/>
  </si>
  <si>
    <r>
      <t>A</t>
    </r>
    <r>
      <rPr>
        <sz val="11"/>
        <rFont val="ＭＳ Ｐゴシック"/>
        <family val="3"/>
        <charset val="128"/>
      </rPr>
      <t>pJ</t>
    </r>
    <phoneticPr fontId="5"/>
  </si>
  <si>
    <r>
      <t>1</t>
    </r>
    <r>
      <rPr>
        <sz val="11"/>
        <rFont val="ＭＳ Ｐゴシック"/>
        <family val="3"/>
        <charset val="128"/>
      </rPr>
      <t>803-1812</t>
    </r>
    <phoneticPr fontId="5"/>
  </si>
  <si>
    <r>
      <t>0</t>
    </r>
    <r>
      <rPr>
        <sz val="11"/>
        <rFont val="ＭＳ Ｐゴシック"/>
        <family val="3"/>
        <charset val="128"/>
      </rPr>
      <t>6/2009</t>
    </r>
    <phoneticPr fontId="5"/>
  </si>
  <si>
    <t>Lithium Abundances of Extremely Metal-Poor Turnoff Stars</t>
  </si>
  <si>
    <r>
      <t xml:space="preserve">Bundy K., Fukugita M., Ellis R., Targett T., Belli S., </t>
    </r>
    <r>
      <rPr>
        <b/>
        <sz val="11"/>
        <color indexed="8"/>
        <rFont val="ＭＳ Ｐゴシック"/>
        <family val="3"/>
        <charset val="128"/>
      </rPr>
      <t>Kodama T.</t>
    </r>
    <phoneticPr fontId="5"/>
  </si>
  <si>
    <t>2009ApJ...697.1369B</t>
  </si>
  <si>
    <t>1369-1383</t>
    <phoneticPr fontId="5"/>
  </si>
  <si>
    <t>06/2009</t>
    <phoneticPr fontId="5"/>
  </si>
  <si>
    <t>The Greater Impact of Mergers on the Growth of Massive Galaxies: Implications for Mass Assembly and Evolution since z sime 1</t>
  </si>
  <si>
    <t>Freyhammer, L.</t>
    <phoneticPr fontId="5"/>
  </si>
  <si>
    <t>2009MNRAS.396..325F</t>
  </si>
  <si>
    <t>325-342</t>
    <phoneticPr fontId="5"/>
  </si>
  <si>
    <t>Grady, C.A.</t>
    <phoneticPr fontId="5"/>
  </si>
  <si>
    <t>Grady C. A., Schneider G., Sitko M. L., Williger G. M., Hamaguchi K., Brittain S. D., Ablordeppey K., Apai D., Beerman L., Carpenter W. J., Collins K. A., Fukagawa M., Hammel H. B., Henning Th., Hines D., Kimes R., Lynch D. K., Ménard F., Pearson R., Russell R. W., Silverstone M., Smith P. S., Troutman M., Wilner D., Woodgate B., Clampin M.</t>
  </si>
  <si>
    <t>2009ApJ...699.1822G</t>
  </si>
  <si>
    <t>1822-1842</t>
    <phoneticPr fontId="5"/>
  </si>
  <si>
    <t>07/2009</t>
    <phoneticPr fontId="5"/>
  </si>
  <si>
    <t>Johnson, L.C.</t>
    <phoneticPr fontId="5"/>
  </si>
  <si>
    <t>Johnson L.C., Mendez R.H., Teodorescu A.M.</t>
    <phoneticPr fontId="5"/>
  </si>
  <si>
    <t>1138-1152</t>
    <phoneticPr fontId="5"/>
  </si>
  <si>
    <t>Kawanomoto, S.</t>
    <phoneticPr fontId="5"/>
  </si>
  <si>
    <r>
      <t xml:space="preserve">Honda M., Kataza H., Okamoto Y., Miyata T., </t>
    </r>
    <r>
      <rPr>
        <b/>
        <sz val="11"/>
        <rFont val="ＭＳ Ｐゴシック"/>
        <family val="3"/>
        <charset val="128"/>
      </rPr>
      <t>Yamashita T., Sako S., Fujiyoshi T.</t>
    </r>
    <r>
      <rPr>
        <sz val="11"/>
        <rFont val="ＭＳ Ｐゴシック"/>
        <family val="3"/>
        <charset val="128"/>
      </rPr>
      <t xml:space="preserve">, </t>
    </r>
    <r>
      <rPr>
        <sz val="11"/>
        <rFont val="ＭＳ Ｐゴシック"/>
        <family val="3"/>
        <charset val="128"/>
      </rPr>
      <t>Ito Meguru, Okada Yoko, Sakon I., Onaka T.</t>
    </r>
    <phoneticPr fontId="5"/>
  </si>
  <si>
    <r>
      <t>Suzuki R</t>
    </r>
    <r>
      <rPr>
        <sz val="11"/>
        <rFont val="ＭＳ Ｐゴシック"/>
        <family val="3"/>
        <charset val="128"/>
      </rPr>
      <t xml:space="preserve">., Tokoku C., Ichikawa T., Uchimoto Y.K., </t>
    </r>
    <r>
      <rPr>
        <b/>
        <sz val="11"/>
        <rFont val="ＭＳ Ｐゴシック"/>
        <family val="3"/>
        <charset val="128"/>
      </rPr>
      <t>Konishi M., Yoshikawa T.</t>
    </r>
    <r>
      <rPr>
        <sz val="11"/>
        <rFont val="ＭＳ Ｐゴシック"/>
        <family val="3"/>
        <charset val="128"/>
      </rPr>
      <t xml:space="preserve">, </t>
    </r>
    <r>
      <rPr>
        <b/>
        <sz val="11"/>
        <rFont val="ＭＳ Ｐゴシック"/>
        <family val="3"/>
        <charset val="128"/>
      </rPr>
      <t>Tanaka I.</t>
    </r>
    <r>
      <rPr>
        <sz val="11"/>
        <rFont val="ＭＳ Ｐゴシック"/>
        <family val="3"/>
        <charset val="128"/>
      </rPr>
      <t xml:space="preserve">, Yamada T., </t>
    </r>
    <r>
      <rPr>
        <b/>
        <sz val="11"/>
        <rFont val="ＭＳ Ｐゴシック"/>
        <family val="3"/>
        <charset val="128"/>
      </rPr>
      <t>Omata K., Nishimura T.</t>
    </r>
    <phoneticPr fontId="5"/>
  </si>
  <si>
    <r>
      <t xml:space="preserve">Motohara K., Takata T., Iwamuro F., </t>
    </r>
    <r>
      <rPr>
        <sz val="11"/>
        <rFont val="ＭＳ Ｐゴシック"/>
        <family val="3"/>
        <charset val="128"/>
      </rPr>
      <t xml:space="preserve">Eto Shigeru, Shima Takanori, Mochida D., Maihara T., </t>
    </r>
    <r>
      <rPr>
        <b/>
        <sz val="11"/>
        <rFont val="ＭＳ Ｐゴシック"/>
        <family val="3"/>
        <charset val="128"/>
      </rPr>
      <t>Nakanishi K., Kashikawa N.</t>
    </r>
    <phoneticPr fontId="5"/>
  </si>
  <si>
    <t>採択夜数</t>
    <rPh sb="0" eb="2">
      <t>サイタク</t>
    </rPh>
    <rPh sb="2" eb="3">
      <t>ヨル</t>
    </rPh>
    <rPh sb="3" eb="4">
      <t>カズ</t>
    </rPh>
    <phoneticPr fontId="5"/>
  </si>
  <si>
    <t>Domestic</t>
    <phoneticPr fontId="5"/>
  </si>
  <si>
    <t>A deep Optical Observation for an Enigmatic Unidentified Gamma-Ray Source 3EG JJ1835+5918</t>
    <phoneticPr fontId="5"/>
  </si>
  <si>
    <t>Trentham, N.</t>
    <phoneticPr fontId="5"/>
  </si>
  <si>
    <t>Are Two z sim 6 Quasars Gravitationally Lensed?</t>
  </si>
  <si>
    <t>Brusa M., Civano F., Comastri A., Miyaji T., Salvato M., Zamorani G., Cappelluti N., Fiore F., Hasinger G., Mainieri V., Merloni A., Bongiorno A., Capak P., Elvis M., Gilli R., Hao H., Jahnke K., Koekemoer A. M., Ilbert O., Le Floc'h E., Lusso E., Mignoli M., Schinnerer E., Silverman J. D., Treister E., Trump J. D., Vignali C., Zamojski M., Aldcroft T., Aussel H., Bardelli S., Bolzonella M., Cappi A., Caputi K., Contini T., Finoguenov A., Fruscione A., Garilli B., Impey C. D., Iovino A., Iwasawa K., Kampczyk P., Kartaltepe J., Kneib J. P., Knobel C., Kovac K., Lamareille F., Leborgne J.-F., Le Brun V., Le Fevre O., Lilly S. J., Maier C., McCracken H. J., Pello R., Peng Y.-J., Perez-Montero E., de Ravel L., Sanders D., Scodeggio M., Scoville N. Z., Tanaka M., Taniguchi Y., Tasca L., de la Torre S., Tresse L., Vergani D., Zucca E.</t>
  </si>
  <si>
    <r>
      <t>S</t>
    </r>
    <r>
      <rPr>
        <sz val="11"/>
        <rFont val="ＭＳ Ｐゴシック"/>
        <family val="3"/>
        <charset val="128"/>
      </rPr>
      <t>-Cam</t>
    </r>
    <phoneticPr fontId="5"/>
  </si>
  <si>
    <t>2010ApJ...716..348B</t>
  </si>
  <si>
    <r>
      <t>3</t>
    </r>
    <r>
      <rPr>
        <sz val="11"/>
        <rFont val="ＭＳ Ｐゴシック"/>
        <family val="3"/>
        <charset val="128"/>
      </rPr>
      <t>48-369</t>
    </r>
    <phoneticPr fontId="5"/>
  </si>
  <si>
    <r>
      <t>0</t>
    </r>
    <r>
      <rPr>
        <sz val="11"/>
        <rFont val="ＭＳ Ｐゴシック"/>
        <family val="3"/>
        <charset val="128"/>
      </rPr>
      <t>6/2010</t>
    </r>
    <phoneticPr fontId="5"/>
  </si>
  <si>
    <t xml:space="preserve">Optical Follow-up of the GRB010222 afterglow by SUBARU Telescope </t>
  </si>
  <si>
    <t>Subaru Deep Near Infrared Imaging of the Field of the Proto-Cluster Near the Radio Galaxy 53W002 at z=2.4</t>
  </si>
  <si>
    <t>東邦大</t>
    <rPh sb="0" eb="2">
      <t>トウホウ</t>
    </rPh>
    <rPh sb="2" eb="3">
      <t>ダイ</t>
    </rPh>
    <phoneticPr fontId="5"/>
  </si>
  <si>
    <t>福岡大</t>
    <rPh sb="0" eb="3">
      <t>フクオカダイ</t>
    </rPh>
    <phoneticPr fontId="5"/>
  </si>
  <si>
    <t>アーマー天文台</t>
    <rPh sb="4" eb="7">
      <t>テンモンダイ</t>
    </rPh>
    <phoneticPr fontId="5"/>
  </si>
  <si>
    <t>サザンプトン大</t>
    <rPh sb="6" eb="7">
      <t>ダイ</t>
    </rPh>
    <phoneticPr fontId="5"/>
  </si>
  <si>
    <t>セントアンドリュース大</t>
    <rPh sb="10" eb="11">
      <t>ダイ</t>
    </rPh>
    <phoneticPr fontId="5"/>
  </si>
  <si>
    <t>S11A</t>
    <phoneticPr fontId="5"/>
  </si>
  <si>
    <t>S11A</t>
    <phoneticPr fontId="5"/>
  </si>
  <si>
    <t>An Intermediate-Band Imaging Survey for High-z Lyman Break Galaxies
(中帯域フィルター撮像による高赤方偏移ライマンブレイク銀河の探査)</t>
    <phoneticPr fontId="5"/>
  </si>
  <si>
    <t>吉川 智裕</t>
  </si>
  <si>
    <t>Yamanoi, H.</t>
    <phoneticPr fontId="5"/>
  </si>
  <si>
    <t>Down-sizing in galaxy formation at z~ 1 in the Subaru/XMM-Newton Deep Survey (SXDS)</t>
  </si>
  <si>
    <r>
      <t>Ohyama Y</t>
    </r>
    <r>
      <rPr>
        <sz val="11"/>
        <rFont val="ＭＳ Ｐゴシック"/>
        <family val="3"/>
        <charset val="128"/>
      </rPr>
      <t>., Taniguchi Y., Shioya Y.</t>
    </r>
    <phoneticPr fontId="5"/>
  </si>
  <si>
    <t>2704-2711</t>
    <phoneticPr fontId="5"/>
  </si>
  <si>
    <t>660-684</t>
    <phoneticPr fontId="5"/>
  </si>
  <si>
    <t>S09B</t>
    <phoneticPr fontId="5"/>
  </si>
  <si>
    <t>518-525</t>
    <phoneticPr fontId="5"/>
  </si>
  <si>
    <r>
      <t xml:space="preserve">Shimasaku K., Ouchi M., </t>
    </r>
    <r>
      <rPr>
        <b/>
        <sz val="11"/>
        <rFont val="ＭＳ Ｐゴシック"/>
        <family val="3"/>
        <charset val="128"/>
      </rPr>
      <t>Furusawa H.</t>
    </r>
    <r>
      <rPr>
        <sz val="11"/>
        <rFont val="ＭＳ Ｐゴシック"/>
        <family val="3"/>
        <charset val="128"/>
      </rPr>
      <t xml:space="preserve">, Yoshida Makiko, </t>
    </r>
    <r>
      <rPr>
        <b/>
        <sz val="11"/>
        <rFont val="ＭＳ Ｐゴシック"/>
        <family val="3"/>
        <charset val="128"/>
      </rPr>
      <t>Kashikawa N.,</t>
    </r>
    <r>
      <rPr>
        <sz val="11"/>
        <rFont val="ＭＳ Ｐゴシック"/>
        <family val="3"/>
        <charset val="128"/>
      </rPr>
      <t xml:space="preserve"> Okamura S.</t>
    </r>
    <phoneticPr fontId="5"/>
  </si>
  <si>
    <t>447-458</t>
    <phoneticPr fontId="5"/>
  </si>
  <si>
    <r>
      <t xml:space="preserve">Number Density of Bright Lyman-Break Galaxies at z ~ 6 in the </t>
    </r>
    <r>
      <rPr>
        <sz val="11"/>
        <rFont val="ＭＳ Ｐゴシック"/>
        <family val="3"/>
        <charset val="128"/>
      </rPr>
      <t>Subaru</t>
    </r>
    <r>
      <rPr>
        <sz val="11"/>
        <color indexed="8"/>
        <rFont val="ＭＳ Ｐゴシック"/>
        <family val="3"/>
        <charset val="128"/>
      </rPr>
      <t xml:space="preserve"> Deep Field</t>
    </r>
    <phoneticPr fontId="5"/>
  </si>
  <si>
    <t>287-293</t>
    <phoneticPr fontId="5"/>
  </si>
  <si>
    <t>569-573</t>
    <phoneticPr fontId="5"/>
  </si>
  <si>
    <t>L33-L37</t>
    <phoneticPr fontId="5"/>
  </si>
  <si>
    <t>1023-1032</t>
    <phoneticPr fontId="5"/>
  </si>
  <si>
    <t>274-278</t>
    <phoneticPr fontId="5"/>
  </si>
  <si>
    <t>林氏の後任として交代</t>
    <rPh sb="0" eb="1">
      <t>ハヤシ</t>
    </rPh>
    <rPh sb="1" eb="2">
      <t>シ</t>
    </rPh>
    <rPh sb="3" eb="5">
      <t>コウニン</t>
    </rPh>
    <rPh sb="8" eb="10">
      <t>コウタイ</t>
    </rPh>
    <phoneticPr fontId="5"/>
  </si>
  <si>
    <t>Nakada Yoshikazu</t>
    <phoneticPr fontId="5"/>
  </si>
  <si>
    <t>中田好一</t>
    <rPh sb="0" eb="2">
      <t>ナカダ</t>
    </rPh>
    <rPh sb="2" eb="4">
      <t>ヨシカズ</t>
    </rPh>
    <phoneticPr fontId="5"/>
  </si>
  <si>
    <t>Stars and the Galaxy</t>
    <phoneticPr fontId="5"/>
  </si>
  <si>
    <t>Nakajima Tadashi</t>
    <phoneticPr fontId="5"/>
  </si>
  <si>
    <t>中島紀</t>
    <rPh sb="0" eb="2">
      <t>ナカジマ</t>
    </rPh>
    <rPh sb="2" eb="3">
      <t>オサム</t>
    </rPh>
    <phoneticPr fontId="5"/>
  </si>
  <si>
    <t>NAOJ</t>
    <phoneticPr fontId="5"/>
  </si>
  <si>
    <t>主任研究員</t>
    <rPh sb="0" eb="2">
      <t>シュニン</t>
    </rPh>
    <rPh sb="2" eb="5">
      <t>ケンキュウイン</t>
    </rPh>
    <phoneticPr fontId="5"/>
  </si>
  <si>
    <t>○</t>
    <phoneticPr fontId="5"/>
  </si>
  <si>
    <t>Stars</t>
    <phoneticPr fontId="5"/>
  </si>
  <si>
    <t>Nomoto Ken'ichi</t>
    <phoneticPr fontId="5"/>
  </si>
  <si>
    <t>Ohta Kouji</t>
    <phoneticPr fontId="5"/>
  </si>
  <si>
    <t>太田耕司</t>
    <rPh sb="0" eb="2">
      <t>オオタ</t>
    </rPh>
    <rPh sb="2" eb="4">
      <t>コウジ</t>
    </rPh>
    <phoneticPr fontId="5"/>
  </si>
  <si>
    <t>Structure Formation and Cosmology 
-&gt;AGN and Galaxies</t>
    <phoneticPr fontId="5"/>
  </si>
  <si>
    <t>TAC4委員長</t>
    <rPh sb="4" eb="7">
      <t>イインチョウ</t>
    </rPh>
    <phoneticPr fontId="5"/>
  </si>
  <si>
    <t>2010ApJ...716L.152T</t>
    <phoneticPr fontId="5"/>
  </si>
  <si>
    <t>Dscience</t>
    <phoneticPr fontId="5"/>
  </si>
  <si>
    <t>DAN</t>
    <phoneticPr fontId="5"/>
  </si>
  <si>
    <t>DPASP</t>
    <phoneticPr fontId="5"/>
  </si>
  <si>
    <t>Dothers</t>
    <phoneticPr fontId="5"/>
  </si>
  <si>
    <t>DGeoRL</t>
    <phoneticPr fontId="5"/>
  </si>
  <si>
    <t>DGRE</t>
    <phoneticPr fontId="5"/>
  </si>
  <si>
    <t>DRAA</t>
    <phoneticPr fontId="5"/>
  </si>
  <si>
    <t>DP&amp;SS</t>
    <phoneticPr fontId="5"/>
  </si>
  <si>
    <t>DEM&amp;P</t>
    <phoneticPr fontId="5"/>
  </si>
  <si>
    <t>DApOpt</t>
    <phoneticPr fontId="5"/>
  </si>
  <si>
    <t>DAdSpR</t>
    <phoneticPr fontId="5"/>
  </si>
  <si>
    <t>DNewAR</t>
    <phoneticPr fontId="5"/>
  </si>
  <si>
    <t>DPASJ</t>
    <phoneticPr fontId="5"/>
  </si>
  <si>
    <t>DApJ</t>
    <phoneticPr fontId="5"/>
  </si>
  <si>
    <t>DApJS</t>
    <phoneticPr fontId="5"/>
  </si>
  <si>
    <t>DA&amp;A</t>
    <phoneticPr fontId="5"/>
  </si>
  <si>
    <t>DMNRAS</t>
    <phoneticPr fontId="5"/>
  </si>
  <si>
    <t>DAJ</t>
    <phoneticPr fontId="5"/>
  </si>
  <si>
    <t>DNature</t>
    <phoneticPr fontId="5"/>
  </si>
  <si>
    <t>Dicarus</t>
    <phoneticPr fontId="5"/>
  </si>
  <si>
    <t>Others:</t>
    <phoneticPr fontId="5"/>
  </si>
  <si>
    <t>Nishiyama, S.</t>
    <phoneticPr fontId="5"/>
  </si>
  <si>
    <t>2009ApJ...702L..56N</t>
  </si>
  <si>
    <t>L56-L60</t>
    <phoneticPr fontId="5"/>
  </si>
  <si>
    <t>Near-Infrared Polarimetry of Flares from Sgr A* with Subaru/CIAO</t>
  </si>
  <si>
    <t>Otsuka, Masaaki</t>
    <phoneticPr fontId="5"/>
  </si>
  <si>
    <t>1220-</t>
    <phoneticPr fontId="5"/>
  </si>
  <si>
    <t>Asphericity in Supernova Explosions from Late-Time Spectroscopy</t>
  </si>
  <si>
    <t>2004AJ, 127, 90</t>
    <phoneticPr fontId="5"/>
  </si>
  <si>
    <t>浦田裕次</t>
  </si>
  <si>
    <t>S07A</t>
    <phoneticPr fontId="5"/>
  </si>
  <si>
    <t>Ajiki, M.</t>
  </si>
  <si>
    <t>Infrared 3-4 mum Spectroscopic Investigations of a Large Sample of Nearby Ultraluminous Infrared Galaxies</t>
  </si>
  <si>
    <t>早稲田大</t>
    <rPh sb="0" eb="3">
      <t>ワセダ</t>
    </rPh>
    <rPh sb="3" eb="4">
      <t>ダイ</t>
    </rPh>
    <phoneticPr fontId="9"/>
  </si>
  <si>
    <r>
      <t>n</t>
    </r>
    <r>
      <rPr>
        <sz val="11"/>
        <rFont val="ＭＳ Ｐゴシック"/>
        <family val="3"/>
        <charset val="128"/>
      </rPr>
      <t>ew 2010.12.21　ユーザーアンケートより</t>
    </r>
    <phoneticPr fontId="5"/>
  </si>
  <si>
    <t>Tachihara, K.</t>
    <phoneticPr fontId="5"/>
  </si>
  <si>
    <r>
      <t xml:space="preserve">Tachihara K., Rengel M., </t>
    </r>
    <r>
      <rPr>
        <b/>
        <sz val="11"/>
        <color indexed="8"/>
        <rFont val="ＭＳ Ｐゴシック"/>
        <family val="3"/>
        <charset val="128"/>
      </rPr>
      <t>Nakajima Y.</t>
    </r>
    <r>
      <rPr>
        <sz val="11"/>
        <color indexed="8"/>
        <rFont val="ＭＳ Ｐゴシック"/>
        <family val="3"/>
        <charset val="128"/>
      </rPr>
      <t>, Yamaguchi N., Andre P., Neuhaeuser R., Onishi T., Fukui Y., Mizuno A.</t>
    </r>
    <phoneticPr fontId="5"/>
  </si>
  <si>
    <r>
      <t>C</t>
    </r>
    <r>
      <rPr>
        <sz val="11"/>
        <rFont val="ＭＳ Ｐゴシック"/>
        <family val="3"/>
        <charset val="128"/>
      </rPr>
      <t>ISCO</t>
    </r>
    <phoneticPr fontId="5"/>
  </si>
  <si>
    <t>2007ApJ...659.1382T</t>
    <phoneticPr fontId="5"/>
  </si>
  <si>
    <r>
      <t>1</t>
    </r>
    <r>
      <rPr>
        <sz val="11"/>
        <rFont val="ＭＳ Ｐゴシック"/>
        <family val="3"/>
        <charset val="128"/>
      </rPr>
      <t>382-1393</t>
    </r>
    <phoneticPr fontId="5"/>
  </si>
  <si>
    <r>
      <t>0</t>
    </r>
    <r>
      <rPr>
        <sz val="11"/>
        <rFont val="ＭＳ Ｐゴシック"/>
        <family val="3"/>
        <charset val="128"/>
      </rPr>
      <t>4/2007</t>
    </r>
    <phoneticPr fontId="5"/>
  </si>
  <si>
    <t>Gas and Dust Condensations and a Peculiar Class 0 Object in the Lupus 3 Star-Forming Cloud</t>
  </si>
  <si>
    <t>Inada, Naohisa</t>
    <phoneticPr fontId="5"/>
  </si>
  <si>
    <r>
      <t>Kajisawa M., Konishi M., Suzuki Ryuji, Tokoku C.,</t>
    </r>
    <r>
      <rPr>
        <sz val="11"/>
        <rFont val="ＭＳ Ｐゴシック"/>
        <family val="3"/>
        <charset val="128"/>
      </rPr>
      <t xml:space="preserve"> Uchimoto Y.K., </t>
    </r>
    <r>
      <rPr>
        <b/>
        <sz val="11"/>
        <rFont val="ＭＳ Ｐゴシック"/>
        <family val="3"/>
        <charset val="128"/>
      </rPr>
      <t>Yoshikawa T., Akiyama M.</t>
    </r>
    <r>
      <rPr>
        <sz val="11"/>
        <rFont val="ＭＳ Ｐゴシック"/>
        <family val="3"/>
        <charset val="128"/>
      </rPr>
      <t xml:space="preserve">, </t>
    </r>
    <r>
      <rPr>
        <sz val="11"/>
        <rFont val="ＭＳ Ｐゴシック"/>
        <family val="3"/>
        <charset val="128"/>
      </rPr>
      <t>Ichikawa T., Ouchi M.</t>
    </r>
    <r>
      <rPr>
        <sz val="11"/>
        <rFont val="ＭＳ Ｐゴシック"/>
        <family val="3"/>
        <charset val="128"/>
      </rPr>
      <t xml:space="preserve">, </t>
    </r>
    <r>
      <rPr>
        <b/>
        <sz val="11"/>
        <rFont val="ＭＳ Ｐゴシック"/>
        <family val="3"/>
        <charset val="128"/>
      </rPr>
      <t>Omata K., Tanaka I., Nishimura T., Yamada T.</t>
    </r>
    <phoneticPr fontId="5"/>
  </si>
  <si>
    <r>
      <t>Kashikawa N.</t>
    </r>
    <r>
      <rPr>
        <sz val="11"/>
        <rFont val="ＭＳ Ｐゴシック"/>
        <family val="3"/>
        <charset val="128"/>
      </rPr>
      <t xml:space="preserve">, Shimasaku K., Malkan M., </t>
    </r>
    <r>
      <rPr>
        <sz val="11"/>
        <rFont val="ＭＳ Ｐゴシック"/>
        <family val="3"/>
        <charset val="128"/>
      </rPr>
      <t>Doi M., Matsuda Y., Ouchi M., Taniguchi Y., Ly Chun</t>
    </r>
    <r>
      <rPr>
        <sz val="11"/>
        <rFont val="ＭＳ Ｐゴシック"/>
        <family val="3"/>
        <charset val="128"/>
      </rPr>
      <t xml:space="preserve">, </t>
    </r>
    <r>
      <rPr>
        <b/>
        <sz val="11"/>
        <rFont val="ＭＳ Ｐゴシック"/>
        <family val="3"/>
        <charset val="128"/>
      </rPr>
      <t>Nagao T., Iye M.,</t>
    </r>
    <r>
      <rPr>
        <sz val="11"/>
        <rFont val="ＭＳ Ｐゴシック"/>
        <family val="3"/>
        <charset val="128"/>
      </rPr>
      <t xml:space="preserve"> </t>
    </r>
    <r>
      <rPr>
        <sz val="11"/>
        <rFont val="ＭＳ Ｐゴシック"/>
        <family val="3"/>
        <charset val="128"/>
      </rPr>
      <t>Motohara K., Murayama T., Murozono Kouji, Nariai K., Ohta K.</t>
    </r>
    <r>
      <rPr>
        <sz val="11"/>
        <rFont val="ＭＳ Ｐゴシック"/>
        <family val="3"/>
        <charset val="128"/>
      </rPr>
      <t xml:space="preserve">, </t>
    </r>
    <r>
      <rPr>
        <b/>
        <sz val="11"/>
        <rFont val="ＭＳ Ｐゴシック"/>
        <family val="3"/>
        <charset val="128"/>
      </rPr>
      <t>Sasaki Toshiyuki,</t>
    </r>
    <r>
      <rPr>
        <sz val="11"/>
        <rFont val="ＭＳ Ｐゴシック"/>
        <family val="3"/>
        <charset val="128"/>
      </rPr>
      <t xml:space="preserve"> </t>
    </r>
    <r>
      <rPr>
        <sz val="11"/>
        <rFont val="ＭＳ Ｐゴシック"/>
        <family val="3"/>
        <charset val="128"/>
      </rPr>
      <t>Shioya Y., Umemura M.</t>
    </r>
    <phoneticPr fontId="5"/>
  </si>
  <si>
    <r>
      <t xml:space="preserve">Kawabata K., </t>
    </r>
    <r>
      <rPr>
        <sz val="11"/>
        <rFont val="ＭＳ Ｐゴシック"/>
        <family val="3"/>
        <charset val="128"/>
      </rPr>
      <t xml:space="preserve">Ohyama Y., Ebizuka N., </t>
    </r>
    <r>
      <rPr>
        <b/>
        <sz val="11"/>
        <rFont val="ＭＳ Ｐゴシック"/>
        <family val="3"/>
        <charset val="128"/>
      </rPr>
      <t>Takata T., Yoshida Michitoshi,</t>
    </r>
    <r>
      <rPr>
        <sz val="11"/>
        <rFont val="ＭＳ Ｐゴシック"/>
        <family val="3"/>
        <charset val="128"/>
      </rPr>
      <t xml:space="preserve"> Isogai M</t>
    </r>
    <r>
      <rPr>
        <sz val="11"/>
        <rFont val="ＭＳ Ｐゴシック"/>
        <family val="3"/>
        <charset val="128"/>
      </rPr>
      <t>izuki</t>
    </r>
    <r>
      <rPr>
        <sz val="11"/>
        <rFont val="ＭＳ Ｐゴシック"/>
        <family val="3"/>
        <charset val="128"/>
      </rPr>
      <t xml:space="preserve">, </t>
    </r>
    <r>
      <rPr>
        <b/>
        <sz val="11"/>
        <rFont val="ＭＳ Ｐゴシック"/>
        <family val="3"/>
        <charset val="128"/>
      </rPr>
      <t>Norimoto Yuji.</t>
    </r>
    <r>
      <rPr>
        <sz val="11"/>
        <rFont val="ＭＳ Ｐゴシック"/>
        <family val="3"/>
        <charset val="128"/>
      </rPr>
      <t xml:space="preserve">, </t>
    </r>
    <r>
      <rPr>
        <sz val="11"/>
        <rFont val="ＭＳ Ｐゴシック"/>
        <family val="3"/>
        <charset val="128"/>
      </rPr>
      <t>Okazaki Akira, Saitou Masashi S.</t>
    </r>
    <phoneticPr fontId="5"/>
  </si>
  <si>
    <r>
      <t xml:space="preserve">Misawa T., </t>
    </r>
    <r>
      <rPr>
        <b/>
        <sz val="11"/>
        <rFont val="ＭＳ Ｐゴシック"/>
        <family val="3"/>
        <charset val="128"/>
      </rPr>
      <t>Kashikawa N.</t>
    </r>
    <r>
      <rPr>
        <sz val="11"/>
        <rFont val="ＭＳ Ｐゴシック"/>
        <family val="3"/>
        <charset val="128"/>
      </rPr>
      <t xml:space="preserve">, Ohyama Y., Hashimoto T., </t>
    </r>
    <r>
      <rPr>
        <b/>
        <sz val="11"/>
        <rFont val="ＭＳ Ｐゴシック"/>
        <family val="3"/>
        <charset val="128"/>
      </rPr>
      <t>Iye M.</t>
    </r>
    <phoneticPr fontId="5"/>
  </si>
  <si>
    <r>
      <t>Nakaya H., Komiyama Y., Miyazaki S.</t>
    </r>
    <r>
      <rPr>
        <sz val="11"/>
        <rFont val="ＭＳ Ｐゴシック"/>
        <family val="3"/>
        <charset val="128"/>
      </rPr>
      <t xml:space="preserve">, Yamashita T., </t>
    </r>
    <r>
      <rPr>
        <b/>
        <sz val="11"/>
        <rFont val="ＭＳ Ｐゴシック"/>
        <family val="3"/>
        <charset val="128"/>
      </rPr>
      <t>Yagi M.</t>
    </r>
    <r>
      <rPr>
        <sz val="11"/>
        <rFont val="ＭＳ Ｐゴシック"/>
        <family val="3"/>
        <charset val="128"/>
      </rPr>
      <t>, Sekiguchi M.</t>
    </r>
    <phoneticPr fontId="5"/>
  </si>
  <si>
    <r>
      <t xml:space="preserve">Otsuki K., </t>
    </r>
    <r>
      <rPr>
        <b/>
        <sz val="11"/>
        <rFont val="ＭＳ Ｐゴシック"/>
        <family val="3"/>
        <charset val="128"/>
      </rPr>
      <t>Honda S., Aoki W., Kajino T.</t>
    </r>
    <r>
      <rPr>
        <sz val="11"/>
        <rFont val="ＭＳ Ｐゴシック"/>
        <family val="3"/>
        <charset val="128"/>
      </rPr>
      <t>, Mathews G.J.</t>
    </r>
    <phoneticPr fontId="5"/>
  </si>
  <si>
    <t>(サービス観測を除く）</t>
    <rPh sb="5" eb="7">
      <t>カンソク</t>
    </rPh>
    <rPh sb="8" eb="9">
      <t>ノゾ</t>
    </rPh>
    <phoneticPr fontId="5"/>
  </si>
  <si>
    <t>53(35)</t>
    <phoneticPr fontId="5"/>
  </si>
  <si>
    <t>太田一陽</t>
    <rPh sb="0" eb="2">
      <t>オオタ</t>
    </rPh>
    <rPh sb="2" eb="3">
      <t>イチ</t>
    </rPh>
    <rPh sb="3" eb="4">
      <t>ヨウ</t>
    </rPh>
    <phoneticPr fontId="5"/>
  </si>
  <si>
    <t>諸隈智貴</t>
    <rPh sb="0" eb="2">
      <t>モロクマ</t>
    </rPh>
    <rPh sb="2" eb="4">
      <t>トモキ</t>
    </rPh>
    <phoneticPr fontId="5"/>
  </si>
  <si>
    <t>Kinematic Structure and Ionization of Optical Jets Associated with Young Stellar Objects</t>
  </si>
  <si>
    <t>Mg Isotope Ratios in Giant Stars of the Globular Clusters M13 and M71</t>
  </si>
  <si>
    <t>2006ApJ...639..918Y</t>
  </si>
  <si>
    <r>
      <t xml:space="preserve">Stonkute R., Vansevicius V., </t>
    </r>
    <r>
      <rPr>
        <b/>
        <sz val="11"/>
        <rFont val="ＭＳ Ｐゴシック"/>
        <family val="3"/>
        <charset val="128"/>
      </rPr>
      <t>Arimoto N.,</t>
    </r>
    <r>
      <rPr>
        <sz val="11"/>
        <rFont val="ＭＳ Ｐゴシック"/>
        <family val="3"/>
        <charset val="128"/>
      </rPr>
      <t xml:space="preserve"> Hasegawa T., Narbutis D., </t>
    </r>
    <r>
      <rPr>
        <b/>
        <sz val="11"/>
        <rFont val="ＭＳ Ｐゴシック"/>
        <family val="3"/>
        <charset val="128"/>
      </rPr>
      <t>Tamura N.</t>
    </r>
    <r>
      <rPr>
        <sz val="11"/>
        <rFont val="ＭＳ Ｐゴシック"/>
        <family val="3"/>
        <charset val="128"/>
      </rPr>
      <t xml:space="preserve">, Jablonka P., Ohta K., </t>
    </r>
    <r>
      <rPr>
        <b/>
        <sz val="11"/>
        <rFont val="ＭＳ Ｐゴシック"/>
        <family val="3"/>
        <charset val="128"/>
      </rPr>
      <t>Yamada Y.</t>
    </r>
    <phoneticPr fontId="5"/>
  </si>
  <si>
    <r>
      <t xml:space="preserve">Yasui C., Kobayashi N., Tokunaga A., </t>
    </r>
    <r>
      <rPr>
        <b/>
        <sz val="11"/>
        <rFont val="ＭＳ Ｐゴシック"/>
        <family val="3"/>
        <charset val="128"/>
      </rPr>
      <t>Terada H., Saito M.</t>
    </r>
    <phoneticPr fontId="5"/>
  </si>
  <si>
    <t>Measurement of the Rossiter-McLaughlin Effect in the Transiting Exoplanetary System TrES-1</t>
    <phoneticPr fontId="5"/>
  </si>
  <si>
    <t>841-855</t>
    <phoneticPr fontId="5"/>
  </si>
  <si>
    <t>08/2007</t>
    <phoneticPr fontId="5"/>
  </si>
  <si>
    <t>採択件数（PIの所属機関種別）</t>
    <rPh sb="0" eb="2">
      <t>サイタク</t>
    </rPh>
    <rPh sb="2" eb="4">
      <t>ケンスウ</t>
    </rPh>
    <rPh sb="8" eb="10">
      <t>ショゾク</t>
    </rPh>
    <rPh sb="10" eb="12">
      <t>キカン</t>
    </rPh>
    <rPh sb="12" eb="14">
      <t>シュベツ</t>
    </rPh>
    <phoneticPr fontId="5"/>
  </si>
  <si>
    <t>Willot C.J., Simpson C., Almaini O., Manners J.C., Johnson O., Lawrence A., Dunlop J.S., Ivison R.J., Rawlings S., Gonzalez-Solares E., Perez-Fournon I., Serjeant S., Oliver S.J., Roche N.D., Mann R.G., Rowan-Robinson M.</t>
    <phoneticPr fontId="5"/>
  </si>
  <si>
    <t>03/2010</t>
    <phoneticPr fontId="5"/>
  </si>
  <si>
    <t>LoCuSS: A Comparison of Cluster Mass Measurements from XMM-Newton and Subaru—Testing Deviation from Hydrostatic Equilibrium and Non-thermal Pressure Support</t>
  </si>
  <si>
    <t>Kajdic, P.</t>
    <phoneticPr fontId="5"/>
  </si>
  <si>
    <t>2010RMxAA..46...67K</t>
  </si>
  <si>
    <t>RMxAA</t>
    <phoneticPr fontId="5"/>
  </si>
  <si>
    <t>67-78</t>
    <phoneticPr fontId="5"/>
  </si>
  <si>
    <t>Herbig-Haro objects around CG 30</t>
  </si>
  <si>
    <t>Kawaharada, M.</t>
    <phoneticPr fontId="5"/>
  </si>
  <si>
    <t>2010ApJ...714..423K</t>
  </si>
  <si>
    <t>423-441</t>
    <phoneticPr fontId="5"/>
  </si>
  <si>
    <t>05/2010</t>
    <phoneticPr fontId="5"/>
  </si>
  <si>
    <t>Suzaku Observation of A1689: Anisotropic Temperature and Entropy Distributions Associated with the Large-scale Structure</t>
  </si>
  <si>
    <r>
      <t>T</t>
    </r>
    <r>
      <rPr>
        <sz val="11"/>
        <rFont val="ＭＳ Ｐゴシック"/>
        <family val="3"/>
        <charset val="128"/>
      </rPr>
      <t>anaka, Masaomi</t>
    </r>
    <phoneticPr fontId="5"/>
  </si>
  <si>
    <r>
      <t xml:space="preserve">Tanaka Masaomi, Kawabata K., Yamanaka M., Maeda K., </t>
    </r>
    <r>
      <rPr>
        <b/>
        <sz val="11"/>
        <rFont val="ＭＳ Ｐゴシック"/>
        <family val="3"/>
        <charset val="128"/>
      </rPr>
      <t>Hattori T., Aoki K.</t>
    </r>
    <r>
      <rPr>
        <sz val="11"/>
        <rFont val="ＭＳ Ｐゴシック"/>
        <family val="3"/>
        <charset val="128"/>
      </rPr>
      <t xml:space="preserve">, Nomoto K., </t>
    </r>
    <r>
      <rPr>
        <b/>
        <sz val="11"/>
        <rFont val="ＭＳ Ｐゴシック"/>
        <family val="3"/>
        <charset val="128"/>
      </rPr>
      <t>Iye M., Sasaki T.</t>
    </r>
    <r>
      <rPr>
        <sz val="11"/>
        <rFont val="ＭＳ Ｐゴシック"/>
        <family val="3"/>
        <charset val="128"/>
      </rPr>
      <t>, Mazzali P., Pian E.</t>
    </r>
    <phoneticPr fontId="5"/>
  </si>
  <si>
    <t>2010ApJ...714.1209T</t>
  </si>
  <si>
    <r>
      <t>A</t>
    </r>
    <r>
      <rPr>
        <sz val="11"/>
        <rFont val="ＭＳ Ｐゴシック"/>
        <family val="3"/>
        <charset val="128"/>
      </rPr>
      <t>pJ</t>
    </r>
    <phoneticPr fontId="5"/>
  </si>
  <si>
    <r>
      <t>1</t>
    </r>
    <r>
      <rPr>
        <sz val="11"/>
        <rFont val="ＭＳ Ｐゴシック"/>
        <family val="3"/>
        <charset val="128"/>
      </rPr>
      <t>209-1216</t>
    </r>
    <phoneticPr fontId="5"/>
  </si>
  <si>
    <r>
      <t>0</t>
    </r>
    <r>
      <rPr>
        <sz val="11"/>
        <rFont val="ＭＳ Ｐゴシック"/>
        <family val="3"/>
        <charset val="128"/>
      </rPr>
      <t>5/2010</t>
    </r>
    <phoneticPr fontId="5"/>
  </si>
  <si>
    <t>Spectropolarimetry of Extremely Luminous Type Ia Supernova 2009dc: Nearly Spherical Explosion of Super-Chandrasekhar Mass White Dwarf</t>
  </si>
  <si>
    <t>253-264</t>
    <phoneticPr fontId="5"/>
  </si>
  <si>
    <t>05/2010</t>
    <phoneticPr fontId="5"/>
  </si>
  <si>
    <t>2010MNRAS.404..253G</t>
    <phoneticPr fontId="5"/>
  </si>
  <si>
    <t>2010ApJ...713..291O</t>
    <phoneticPr fontId="5"/>
  </si>
  <si>
    <r>
      <t xml:space="preserve">Stellar Populations of Elliptical Galaxies in Virgo Cluster. I. The Data and Stellar Population Analysis  </t>
    </r>
    <r>
      <rPr>
        <sz val="11"/>
        <color indexed="10"/>
        <rFont val="ＭＳ Ｐゴシック"/>
        <family val="3"/>
        <charset val="128"/>
      </rPr>
      <t>[ Erratum: 2008ApJ...674..612Y ]</t>
    </r>
    <phoneticPr fontId="5"/>
  </si>
  <si>
    <r>
      <t>The build-up of the colour-magnitude relation as a function of environment</t>
    </r>
    <r>
      <rPr>
        <sz val="11"/>
        <color indexed="10"/>
        <rFont val="ＭＳ Ｐゴシック"/>
        <family val="3"/>
        <charset val="128"/>
      </rPr>
      <t xml:space="preserve"> [ Erratum: 2006MNRAS.366.1551T ]</t>
    </r>
    <phoneticPr fontId="5"/>
  </si>
  <si>
    <t>2009ApJ...698..509K</t>
  </si>
  <si>
    <t>509-513</t>
    <phoneticPr fontId="5"/>
  </si>
  <si>
    <t>The Interstellar Rubidium Isotope Ratio Toward HD169454</t>
  </si>
  <si>
    <t>Oguri Masamune, Hennawi Joseph F., Gladders Michael D., Dahle Håkon, Natarajan Priyamvada, Dalal Neal, Koester Benjamin P., Sharon Keren, Bayliss Matthew</t>
  </si>
  <si>
    <r>
      <t>F</t>
    </r>
    <r>
      <rPr>
        <sz val="11"/>
        <rFont val="ＭＳ Ｐゴシック"/>
        <family val="3"/>
        <charset val="128"/>
      </rPr>
      <t>uentes, C.I.</t>
    </r>
    <phoneticPr fontId="5"/>
  </si>
  <si>
    <t>採択PI+CoI所属機関一覧</t>
    <rPh sb="0" eb="2">
      <t>サイタク</t>
    </rPh>
    <rPh sb="8" eb="10">
      <t>ショゾク</t>
    </rPh>
    <rPh sb="10" eb="12">
      <t>キカン</t>
    </rPh>
    <rPh sb="12" eb="14">
      <t>イチラン</t>
    </rPh>
    <phoneticPr fontId="5"/>
  </si>
  <si>
    <t>ミラノ大</t>
    <rPh sb="3" eb="4">
      <t>ダイ</t>
    </rPh>
    <phoneticPr fontId="5"/>
  </si>
  <si>
    <t>ミシガン大</t>
    <rPh sb="4" eb="5">
      <t>ダイ</t>
    </rPh>
    <phoneticPr fontId="5"/>
  </si>
  <si>
    <t>ブリストル大</t>
    <rPh sb="5" eb="6">
      <t>ダイ</t>
    </rPh>
    <phoneticPr fontId="5"/>
  </si>
  <si>
    <t>Liu, Charles T.</t>
    <phoneticPr fontId="5"/>
  </si>
  <si>
    <t>2008ApJ...672..198L</t>
  </si>
  <si>
    <t>198-206</t>
    <phoneticPr fontId="5"/>
  </si>
  <si>
    <t>Stockton, A.</t>
    <phoneticPr fontId="5"/>
  </si>
  <si>
    <t>Morphologies of Two Massive Old Galaxies at z ~ 2.5</t>
  </si>
  <si>
    <t>2008ApJ...672..146S</t>
  </si>
  <si>
    <t>ApJ</t>
    <phoneticPr fontId="5"/>
  </si>
  <si>
    <t>146-152</t>
    <phoneticPr fontId="5"/>
  </si>
  <si>
    <t>2004AJ, 128, 2073</t>
    <phoneticPr fontId="5"/>
  </si>
  <si>
    <t>2073-2079</t>
    <phoneticPr fontId="5"/>
  </si>
  <si>
    <t>11/2004</t>
    <phoneticPr fontId="5"/>
  </si>
  <si>
    <t>2007PASJ...59..221H</t>
  </si>
  <si>
    <r>
      <t xml:space="preserve">Shioya Y., Taniguchi Y., Ajiki M., </t>
    </r>
    <r>
      <rPr>
        <sz val="11"/>
        <rFont val="ＭＳ Ｐゴシック"/>
        <family val="3"/>
        <charset val="128"/>
      </rPr>
      <t>Nagao T., Murayama T., Sasaki Shunji, Sumiya R., Hatakeyama Y., Morioka Taichi, Yokouchi Asuka, Koizumi Osamu, Takahashi Mari</t>
    </r>
    <r>
      <rPr>
        <sz val="11"/>
        <rFont val="ＭＳ Ｐゴシック"/>
        <family val="3"/>
        <charset val="128"/>
      </rPr>
      <t xml:space="preserve">, </t>
    </r>
    <r>
      <rPr>
        <b/>
        <sz val="11"/>
        <rFont val="ＭＳ Ｐゴシック"/>
        <family val="3"/>
        <charset val="128"/>
      </rPr>
      <t>Kashikawa N.</t>
    </r>
    <phoneticPr fontId="5"/>
  </si>
  <si>
    <r>
      <t>Siegler N</t>
    </r>
    <r>
      <rPr>
        <sz val="11"/>
        <rFont val="ＭＳ Ｐゴシック"/>
        <family val="3"/>
        <charset val="128"/>
      </rPr>
      <t>ick</t>
    </r>
    <r>
      <rPr>
        <sz val="11"/>
        <rFont val="ＭＳ Ｐゴシック"/>
        <family val="3"/>
        <charset val="128"/>
      </rPr>
      <t>, Close L</t>
    </r>
    <r>
      <rPr>
        <sz val="11"/>
        <rFont val="ＭＳ Ｐゴシック"/>
        <family val="3"/>
        <charset val="128"/>
      </rPr>
      <t xml:space="preserve">aird </t>
    </r>
    <r>
      <rPr>
        <sz val="11"/>
        <rFont val="ＭＳ Ｐゴシック"/>
        <family val="3"/>
        <charset val="128"/>
      </rPr>
      <t>M., Cruz K</t>
    </r>
    <r>
      <rPr>
        <sz val="11"/>
        <rFont val="ＭＳ Ｐゴシック"/>
        <family val="3"/>
        <charset val="128"/>
      </rPr>
      <t xml:space="preserve">elle </t>
    </r>
    <r>
      <rPr>
        <sz val="11"/>
        <rFont val="ＭＳ Ｐゴシック"/>
        <family val="3"/>
        <charset val="128"/>
      </rPr>
      <t xml:space="preserve">L., </t>
    </r>
    <r>
      <rPr>
        <sz val="11"/>
        <rFont val="ＭＳ Ｐゴシック"/>
        <family val="3"/>
        <charset val="128"/>
      </rPr>
      <t>Martin Eduardo L., Reid I. Neill</t>
    </r>
    <phoneticPr fontId="5"/>
  </si>
  <si>
    <t>Organic Volatiles in Comet 73P-B/Schwassmann-Wachmann 3 Observed during Its Outburst: A Clue to the Formation Region of the Jupiter-Family Comets</t>
  </si>
  <si>
    <t>2007ApJ...666.1189H</t>
  </si>
  <si>
    <r>
      <t xml:space="preserve">Hioki T., Itoh Y., Oasa Y., Fukagawa M., </t>
    </r>
    <r>
      <rPr>
        <b/>
        <sz val="11"/>
        <color indexed="8"/>
        <rFont val="ＭＳ Ｐゴシック"/>
        <family val="3"/>
        <charset val="128"/>
      </rPr>
      <t>Kudo T., Mayama S</t>
    </r>
    <r>
      <rPr>
        <sz val="11"/>
        <color indexed="8"/>
        <rFont val="ＭＳ Ｐゴシック"/>
        <family val="3"/>
        <charset val="128"/>
      </rPr>
      <t xml:space="preserve">., Funayama H., </t>
    </r>
    <r>
      <rPr>
        <b/>
        <sz val="11"/>
        <color indexed="8"/>
        <rFont val="ＭＳ Ｐゴシック"/>
        <family val="3"/>
        <charset val="128"/>
      </rPr>
      <t>Hayashi M., Hayashi S., Pyo T-S., Ishii M., Nishikawa T., Tamura M.</t>
    </r>
    <phoneticPr fontId="5"/>
  </si>
  <si>
    <t>Implications for Galaxy Evolution from Cosmic Evolution of the Supernova Rate Density</t>
  </si>
  <si>
    <t>209-218</t>
    <phoneticPr fontId="5"/>
  </si>
  <si>
    <t>Yamamoto, N.</t>
    <phoneticPr fontId="5"/>
  </si>
  <si>
    <t>Near-Infrared Spectroscopy of Faint Companions around Young Stellar Objects Associated with the Taurus Molecular Cloud</t>
    <phoneticPr fontId="5"/>
  </si>
  <si>
    <t>285-291</t>
    <phoneticPr fontId="5"/>
  </si>
  <si>
    <t>89-127</t>
    <phoneticPr fontId="5"/>
  </si>
  <si>
    <t>1929-1938</t>
    <phoneticPr fontId="5"/>
  </si>
  <si>
    <t>1024-1037</t>
    <phoneticPr fontId="5"/>
  </si>
  <si>
    <t>1180-1189</t>
    <phoneticPr fontId="5"/>
  </si>
  <si>
    <r>
      <t>Aoki W.</t>
    </r>
    <r>
      <rPr>
        <sz val="11"/>
        <rFont val="ＭＳ Ｐゴシック"/>
        <family val="3"/>
        <charset val="128"/>
      </rPr>
      <t xml:space="preserve">, </t>
    </r>
    <r>
      <rPr>
        <sz val="11"/>
        <rFont val="ＭＳ Ｐゴシック"/>
        <family val="3"/>
        <charset val="128"/>
      </rPr>
      <t xml:space="preserve">Frebel A., Christlieb N., Norris J.E., Beers T.C., Minezaki T., Barklem P.S., </t>
    </r>
    <r>
      <rPr>
        <b/>
        <sz val="11"/>
        <rFont val="ＭＳ Ｐゴシック"/>
        <family val="3"/>
        <charset val="128"/>
      </rPr>
      <t>Honda S.</t>
    </r>
    <r>
      <rPr>
        <sz val="11"/>
        <rFont val="ＭＳ Ｐゴシック"/>
        <family val="3"/>
        <charset val="128"/>
      </rPr>
      <t xml:space="preserve">, </t>
    </r>
    <r>
      <rPr>
        <sz val="11"/>
        <rFont val="ＭＳ Ｐゴシック"/>
        <family val="3"/>
        <charset val="128"/>
      </rPr>
      <t>Takada-Hidai M., Asplund M., Ryan S.G., Tsangarides S., Eriksson K., Steinhauer A., Deliyannis C.P., Nomoto K., Fujimoto M.,</t>
    </r>
    <r>
      <rPr>
        <sz val="11"/>
        <rFont val="ＭＳ Ｐゴシック"/>
        <family val="3"/>
        <charset val="128"/>
      </rPr>
      <t xml:space="preserve"> </t>
    </r>
    <r>
      <rPr>
        <b/>
        <sz val="11"/>
        <rFont val="ＭＳ Ｐゴシック"/>
        <family val="3"/>
        <charset val="128"/>
      </rPr>
      <t>Ando H.</t>
    </r>
    <r>
      <rPr>
        <sz val="11"/>
        <rFont val="ＭＳ Ｐゴシック"/>
        <family val="3"/>
        <charset val="128"/>
      </rPr>
      <t xml:space="preserve">, </t>
    </r>
    <r>
      <rPr>
        <sz val="11"/>
        <rFont val="ＭＳ Ｐゴシック"/>
        <family val="3"/>
        <charset val="128"/>
      </rPr>
      <t>Yoshii Y.</t>
    </r>
    <r>
      <rPr>
        <sz val="11"/>
        <rFont val="ＭＳ Ｐゴシック"/>
        <family val="3"/>
        <charset val="128"/>
      </rPr>
      <t xml:space="preserve">, </t>
    </r>
    <r>
      <rPr>
        <b/>
        <sz val="11"/>
        <rFont val="ＭＳ Ｐゴシック"/>
        <family val="3"/>
        <charset val="128"/>
      </rPr>
      <t>Kajino T.</t>
    </r>
    <phoneticPr fontId="5"/>
  </si>
  <si>
    <r>
      <t>Aoki W.,</t>
    </r>
    <r>
      <rPr>
        <sz val="11"/>
        <rFont val="ＭＳ Ｐゴシック"/>
        <family val="3"/>
        <charset val="128"/>
      </rPr>
      <t xml:space="preserve"> Bisterzo S</t>
    </r>
    <r>
      <rPr>
        <sz val="11"/>
        <rFont val="ＭＳ Ｐゴシック"/>
        <family val="3"/>
        <charset val="128"/>
      </rPr>
      <t>ara</t>
    </r>
    <r>
      <rPr>
        <sz val="11"/>
        <rFont val="ＭＳ Ｐゴシック"/>
        <family val="3"/>
        <charset val="128"/>
      </rPr>
      <t>, Gallino R</t>
    </r>
    <r>
      <rPr>
        <sz val="11"/>
        <rFont val="ＭＳ Ｐゴシック"/>
        <family val="3"/>
        <charset val="128"/>
      </rPr>
      <t>oberto</t>
    </r>
    <r>
      <rPr>
        <sz val="11"/>
        <rFont val="ＭＳ Ｐゴシック"/>
        <family val="3"/>
        <charset val="128"/>
      </rPr>
      <t xml:space="preserve">, </t>
    </r>
    <r>
      <rPr>
        <sz val="11"/>
        <rFont val="ＭＳ Ｐゴシック"/>
        <family val="3"/>
        <charset val="128"/>
      </rPr>
      <t>Beers T., Norris J., Ryan S., Tsangarides Stelios</t>
    </r>
    <phoneticPr fontId="5"/>
  </si>
  <si>
    <r>
      <t xml:space="preserve">Choi M., Hodapp K.W., </t>
    </r>
    <r>
      <rPr>
        <b/>
        <sz val="11"/>
        <rFont val="ＭＳ Ｐゴシック"/>
        <family val="3"/>
        <charset val="128"/>
      </rPr>
      <t>Hayashi Masahiko,</t>
    </r>
    <r>
      <rPr>
        <sz val="11"/>
        <rFont val="ＭＳ Ｐゴシック"/>
        <family val="3"/>
        <charset val="128"/>
      </rPr>
      <t xml:space="preserve"> </t>
    </r>
    <r>
      <rPr>
        <sz val="11"/>
        <rFont val="ＭＳ Ｐゴシック"/>
        <family val="3"/>
        <charset val="128"/>
      </rPr>
      <t>Motohara K., Pak Soojong</t>
    </r>
    <r>
      <rPr>
        <sz val="11"/>
        <rFont val="ＭＳ Ｐゴシック"/>
        <family val="3"/>
        <charset val="128"/>
      </rPr>
      <t xml:space="preserve">, </t>
    </r>
    <r>
      <rPr>
        <b/>
        <sz val="11"/>
        <rFont val="ＭＳ Ｐゴシック"/>
        <family val="3"/>
        <charset val="128"/>
      </rPr>
      <t>Pyo T-S.</t>
    </r>
    <phoneticPr fontId="5"/>
  </si>
  <si>
    <r>
      <t>t</t>
    </r>
    <r>
      <rPr>
        <sz val="11"/>
        <rFont val="ＭＳ Ｐゴシック"/>
        <family val="3"/>
        <charset val="128"/>
      </rPr>
      <t>oday</t>
    </r>
    <phoneticPr fontId="5"/>
  </si>
  <si>
    <t>Liu Charles T., Capak P., Mobasher B., Paglione T., Rich R., Scoville N., Tribiano S., Tyson N.</t>
    <phoneticPr fontId="5"/>
  </si>
  <si>
    <t>セントラル・ランカシャー大</t>
    <rPh sb="12" eb="13">
      <t>ダイ</t>
    </rPh>
    <phoneticPr fontId="9"/>
  </si>
  <si>
    <t>ダートマウス大</t>
    <rPh sb="6" eb="7">
      <t>ダイ</t>
    </rPh>
    <phoneticPr fontId="9"/>
  </si>
  <si>
    <t>ダーラム大</t>
    <rPh sb="4" eb="5">
      <t>ダイ</t>
    </rPh>
    <phoneticPr fontId="9"/>
  </si>
  <si>
    <t>ノッティンガム大</t>
    <rPh sb="7" eb="8">
      <t>ダイ</t>
    </rPh>
    <phoneticPr fontId="9"/>
  </si>
  <si>
    <t>ハートフォードシャー大</t>
    <rPh sb="10" eb="11">
      <t>ダイ</t>
    </rPh>
    <phoneticPr fontId="9"/>
  </si>
  <si>
    <t>ブラウン大</t>
    <rPh sb="4" eb="5">
      <t>ダイ</t>
    </rPh>
    <phoneticPr fontId="9"/>
  </si>
  <si>
    <t>ウィプル天文台</t>
    <rPh sb="4" eb="7">
      <t>テンモンダイ</t>
    </rPh>
    <phoneticPr fontId="9"/>
  </si>
  <si>
    <t>カーネギー研究所</t>
    <rPh sb="5" eb="8">
      <t>ケンキュウショ</t>
    </rPh>
    <phoneticPr fontId="9"/>
  </si>
  <si>
    <t>カーネギー天文台</t>
    <rPh sb="5" eb="8">
      <t>テンモンダイ</t>
    </rPh>
    <phoneticPr fontId="9"/>
  </si>
  <si>
    <t>ハーバードスミソニアン研究所</t>
    <rPh sb="11" eb="14">
      <t>ケンキュウジョ</t>
    </rPh>
    <phoneticPr fontId="9"/>
  </si>
  <si>
    <t>UCサンタクルズ校</t>
    <rPh sb="8" eb="9">
      <t>コウ</t>
    </rPh>
    <phoneticPr fontId="9"/>
  </si>
  <si>
    <t>UCサンディエゴ校</t>
    <rPh sb="8" eb="9">
      <t>コウ</t>
    </rPh>
    <phoneticPr fontId="9"/>
  </si>
  <si>
    <t>UCバークレー校</t>
    <rPh sb="7" eb="8">
      <t>コウ</t>
    </rPh>
    <phoneticPr fontId="9"/>
  </si>
  <si>
    <t>An Infrared Spectroscopic Sequence of M, L, and T Dwarfs</t>
  </si>
  <si>
    <t>Fischer, D.A.</t>
  </si>
  <si>
    <t>The N2K Consortium. I. A Hot Saturn Planet Orbiting HD 88133</t>
  </si>
  <si>
    <t>Gerhard, O.</t>
  </si>
  <si>
    <t>Detection of Intracluster Planetary Nebulae in the Coma Cluster</t>
  </si>
  <si>
    <t>A Young Brown Dwarf Companion to DH Tauri</t>
  </si>
  <si>
    <t>Evolution of the Dependence of Rest-Frame Color and Morphology Distribution on Stellar Mass for Galaxies in the Hubble Deep Field-North</t>
  </si>
  <si>
    <t>2007ApJS..172...70L</t>
  </si>
  <si>
    <t>zCOSMOS: A Large VLT/VIMOS Redshift Survey Covering 0 &lt; z &lt; 3 in the COSMOS Field</t>
  </si>
  <si>
    <t>2007ApJS..172..132B</t>
  </si>
  <si>
    <t>COSBO: The MAMBO 1.2 Millimeter Imaging Survey of the COSMOS Field</t>
  </si>
  <si>
    <t>2009ApJ...707L.123T</t>
  </si>
  <si>
    <t>L123-L127</t>
    <phoneticPr fontId="5"/>
  </si>
  <si>
    <t>Discovery of the Coldest Imaged Companion of a Sun-like Star</t>
  </si>
  <si>
    <t>McCracken, H. J.</t>
    <phoneticPr fontId="5"/>
  </si>
  <si>
    <t>I</t>
    <phoneticPr fontId="5"/>
  </si>
  <si>
    <t>McCracken H. J., Capak P., Salvato M., Aussel H., Thompson D., Daddi E., Sanders D. B., Kneib J.-P., Willott C. J., Mancini C., Renzini A., Cook R., Le Fèvre O., Ilbert O., Kartaltepe J., Koekemoer A. M., Mellier Y., Murayama T., Scoville N. Z., Shioya Y., Tanaguchi Y.</t>
  </si>
  <si>
    <t>2010ApJ...708..202M</t>
  </si>
  <si>
    <t>202-217</t>
    <phoneticPr fontId="5"/>
  </si>
  <si>
    <t>01/2010</t>
    <phoneticPr fontId="5"/>
  </si>
  <si>
    <r>
      <t>Mayama S., Tamura M., Hayashi Masahiko</t>
    </r>
    <r>
      <rPr>
        <sz val="11"/>
        <rFont val="ＭＳ Ｐゴシック"/>
        <family val="3"/>
        <charset val="128"/>
      </rPr>
      <t xml:space="preserve">, </t>
    </r>
    <r>
      <rPr>
        <sz val="11"/>
        <rFont val="ＭＳ Ｐゴシック"/>
        <family val="3"/>
        <charset val="128"/>
      </rPr>
      <t>Itoh Y., Fukagawa M.,</t>
    </r>
    <r>
      <rPr>
        <sz val="11"/>
        <rFont val="ＭＳ Ｐゴシック"/>
        <family val="3"/>
        <charset val="128"/>
      </rPr>
      <t xml:space="preserve"> </t>
    </r>
    <r>
      <rPr>
        <b/>
        <sz val="11"/>
        <rFont val="ＭＳ Ｐゴシック"/>
        <family val="3"/>
        <charset val="128"/>
      </rPr>
      <t>Suto H., Ishii M.</t>
    </r>
    <r>
      <rPr>
        <sz val="11"/>
        <rFont val="ＭＳ Ｐゴシック"/>
        <family val="3"/>
        <charset val="128"/>
      </rPr>
      <t xml:space="preserve">, </t>
    </r>
    <r>
      <rPr>
        <sz val="11"/>
        <rFont val="ＭＳ Ｐゴシック"/>
        <family val="3"/>
        <charset val="128"/>
      </rPr>
      <t>Murakawa K., Oasa Y.</t>
    </r>
    <r>
      <rPr>
        <sz val="11"/>
        <rFont val="ＭＳ Ｐゴシック"/>
        <family val="3"/>
        <charset val="128"/>
      </rPr>
      <t xml:space="preserve">, </t>
    </r>
    <r>
      <rPr>
        <b/>
        <sz val="11"/>
        <rFont val="ＭＳ Ｐゴシック"/>
        <family val="3"/>
        <charset val="128"/>
      </rPr>
      <t>Hayashi S.S</t>
    </r>
    <r>
      <rPr>
        <sz val="11"/>
        <rFont val="ＭＳ Ｐゴシック"/>
        <family val="3"/>
        <charset val="128"/>
      </rPr>
      <t xml:space="preserve">., Yamashita T., </t>
    </r>
    <r>
      <rPr>
        <b/>
        <sz val="11"/>
        <rFont val="ＭＳ Ｐゴシック"/>
        <family val="3"/>
        <charset val="128"/>
      </rPr>
      <t>Morino J., Oya S.</t>
    </r>
    <r>
      <rPr>
        <sz val="11"/>
        <rFont val="ＭＳ Ｐゴシック"/>
        <family val="3"/>
        <charset val="128"/>
      </rPr>
      <t xml:space="preserve">, Naoi T., </t>
    </r>
    <r>
      <rPr>
        <b/>
        <sz val="11"/>
        <rFont val="ＭＳ Ｐゴシック"/>
        <family val="3"/>
        <charset val="128"/>
      </rPr>
      <t>Pyo T-S., Nishikawa T., Kudo T., Usuda T., Ando H., Miyama S., Kaifu N.</t>
    </r>
    <phoneticPr fontId="5"/>
  </si>
  <si>
    <r>
      <t xml:space="preserve">Zucker D.B., Belokurov V., Evans N.W., </t>
    </r>
    <r>
      <rPr>
        <sz val="11"/>
        <rFont val="ＭＳ Ｐゴシック"/>
        <family val="3"/>
        <charset val="128"/>
      </rPr>
      <t xml:space="preserve">Kleyna J.T., Irwin M.J., Wilkinson M.I., Fellhauer M., Bramich D.M., Gilmore G., Newberg H.J., Yanny B., Smith J.A., Hewett P.C., Bell E.F., Rix H.-W., Gnedin O.Y., Vidrih S., Wyse R.F.G., Willman B., Grebel E.K., Schneider D.P., Beers T.C., Kniazev A.Y., Barentine J.C., Brewington H., Brinkmann J., Harvanek M., </t>
    </r>
    <r>
      <rPr>
        <b/>
        <sz val="11"/>
        <rFont val="ＭＳ Ｐゴシック"/>
        <family val="3"/>
        <charset val="128"/>
      </rPr>
      <t>Kleinman S.J.</t>
    </r>
    <r>
      <rPr>
        <sz val="11"/>
        <rFont val="ＭＳ Ｐゴシック"/>
        <family val="3"/>
        <charset val="128"/>
      </rPr>
      <t xml:space="preserve">, </t>
    </r>
    <r>
      <rPr>
        <sz val="11"/>
        <rFont val="ＭＳ Ｐゴシック"/>
        <family val="3"/>
        <charset val="128"/>
      </rPr>
      <t xml:space="preserve">Krzesinski J., Long D., </t>
    </r>
    <r>
      <rPr>
        <sz val="11"/>
        <rFont val="ＭＳ Ｐゴシック"/>
        <family val="3"/>
        <charset val="128"/>
      </rPr>
      <t xml:space="preserve"> </t>
    </r>
    <r>
      <rPr>
        <b/>
        <sz val="11"/>
        <rFont val="ＭＳ Ｐゴシック"/>
        <family val="3"/>
        <charset val="128"/>
      </rPr>
      <t>Nitta A.</t>
    </r>
    <r>
      <rPr>
        <sz val="11"/>
        <rFont val="ＭＳ Ｐゴシック"/>
        <family val="3"/>
        <charset val="128"/>
      </rPr>
      <t>, Snedden S.A.</t>
    </r>
    <phoneticPr fontId="5"/>
  </si>
  <si>
    <r>
      <t>Ando M., Ohta K.,</t>
    </r>
    <r>
      <rPr>
        <b/>
        <sz val="11"/>
        <color indexed="8"/>
        <rFont val="ＭＳ Ｐゴシック"/>
        <family val="3"/>
        <charset val="128"/>
      </rPr>
      <t xml:space="preserve"> Iwata I., Akiyama M., Aoki K., Tamura N.</t>
    </r>
    <phoneticPr fontId="5"/>
  </si>
  <si>
    <r>
      <t xml:space="preserve">Velocity-resolved [Fe </t>
    </r>
    <r>
      <rPr>
        <sz val="7.5"/>
        <rFont val="ＭＳ Ｐゴシック"/>
        <family val="3"/>
        <charset val="128"/>
      </rPr>
      <t>II</t>
    </r>
    <r>
      <rPr>
        <sz val="11"/>
        <rFont val="ＭＳ Ｐゴシック"/>
        <family val="3"/>
        <charset val="128"/>
      </rPr>
      <t>] Line Spectroscopy of L1551 IRS 5: A Partially Ionized Wind under Collimation around an Ionized Fast Jet</t>
    </r>
    <r>
      <rPr>
        <vertAlign val="superscript"/>
        <sz val="11"/>
        <rFont val="ＭＳ Ｐゴシック"/>
        <family val="3"/>
        <charset val="128"/>
      </rPr>
      <t xml:space="preserve"> </t>
    </r>
  </si>
  <si>
    <t>2007ApJ...670..592M</t>
  </si>
  <si>
    <t>592-599</t>
    <phoneticPr fontId="5"/>
  </si>
  <si>
    <t>Y2001</t>
    <phoneticPr fontId="5"/>
  </si>
  <si>
    <t>Y2002</t>
    <phoneticPr fontId="5"/>
  </si>
  <si>
    <t>Y2003</t>
    <phoneticPr fontId="5"/>
  </si>
  <si>
    <t>Y2004</t>
    <phoneticPr fontId="5"/>
  </si>
  <si>
    <t>Y2005</t>
    <phoneticPr fontId="5"/>
  </si>
  <si>
    <t>JAXA</t>
    <phoneticPr fontId="5"/>
  </si>
  <si>
    <t>夜数</t>
    <rPh sb="0" eb="1">
      <t>ヨル</t>
    </rPh>
    <rPh sb="1" eb="2">
      <t>カズ</t>
    </rPh>
    <phoneticPr fontId="5"/>
  </si>
  <si>
    <t>Mapping dusty star formation in and around a cluster at z = 0.81 by wide-field imaging with AKARI</t>
    <phoneticPr fontId="5"/>
  </si>
  <si>
    <t>Tycho Brahe's 1572 supernova as a standard type Ia explosion revealed from its light echo spectrum</t>
    <phoneticPr fontId="5"/>
  </si>
  <si>
    <t>Near-infrared multiwavelength imaging polarimetry of the low-mass proto-stellar object HL Tauri</t>
    <phoneticPr fontId="5"/>
  </si>
  <si>
    <t>Discovery of a Wide Substellar Companion to a Nearby Low-Mass Star</t>
    <phoneticPr fontId="5"/>
  </si>
  <si>
    <t>Optical Spectropolarimetry and Asphericity of the Type Ic SN 2007gr</t>
    <phoneticPr fontId="5"/>
  </si>
  <si>
    <t>The host of GRB 060206: kinematics of a distant galaxy</t>
    <phoneticPr fontId="5"/>
  </si>
  <si>
    <r>
      <t xml:space="preserve">Barker M., Ferguson A.,  Irwin M.,  </t>
    </r>
    <r>
      <rPr>
        <b/>
        <sz val="11"/>
        <color indexed="8"/>
        <rFont val="ＭＳ Ｐゴシック"/>
        <family val="3"/>
        <charset val="128"/>
      </rPr>
      <t>Arimoto N.</t>
    </r>
    <phoneticPr fontId="5"/>
  </si>
  <si>
    <t>2009AJ....138.1469B</t>
  </si>
  <si>
    <t>1469-1484</t>
    <phoneticPr fontId="5"/>
  </si>
  <si>
    <t>11/2009</t>
    <phoneticPr fontId="5"/>
  </si>
  <si>
    <t>Matsuda, Y.</t>
    <phoneticPr fontId="5"/>
  </si>
  <si>
    <t xml:space="preserve">Akiyama, M. </t>
    <phoneticPr fontId="5"/>
  </si>
  <si>
    <t>IRCS/AO共同利用</t>
    <phoneticPr fontId="5"/>
  </si>
  <si>
    <t>2002ApJ, 567, 42</t>
    <phoneticPr fontId="5"/>
  </si>
  <si>
    <t>Aoki, K.</t>
    <phoneticPr fontId="5"/>
  </si>
  <si>
    <t>2002PASJ, 54, 353</t>
    <phoneticPr fontId="5"/>
  </si>
  <si>
    <r>
      <t>Discovery</t>
    </r>
    <r>
      <rPr>
        <sz val="11"/>
        <rFont val="ＭＳ Ｐゴシック"/>
        <family val="3"/>
        <charset val="128"/>
      </rPr>
      <t xml:space="preserve"> of Latent Star Formation in the Extended H I Gas around the Local Group Dwarf Irregular Galaxy NGC 6822</t>
    </r>
    <phoneticPr fontId="5"/>
  </si>
  <si>
    <t>Martin, E.</t>
    <phoneticPr fontId="5"/>
  </si>
  <si>
    <t>CIAO UH</t>
    <phoneticPr fontId="5"/>
  </si>
  <si>
    <t>2003AJ, 126, 918</t>
    <phoneticPr fontId="5"/>
  </si>
  <si>
    <r>
      <t>セメスタの開始は</t>
    </r>
    <r>
      <rPr>
        <sz val="11"/>
        <color indexed="10"/>
        <rFont val="ＭＳ Ｐゴシック"/>
        <family val="3"/>
        <charset val="128"/>
      </rPr>
      <t>主焦点改修及び蒸着のため</t>
    </r>
    <r>
      <rPr>
        <sz val="11"/>
        <rFont val="ＭＳ Ｐゴシック"/>
        <family val="3"/>
        <charset val="128"/>
      </rPr>
      <t>9/1-10/1の間だが公募開始時点では未確定(TAC前に</t>
    </r>
    <r>
      <rPr>
        <sz val="11"/>
        <color indexed="10"/>
        <rFont val="ＭＳ Ｐゴシック"/>
        <family val="3"/>
        <charset val="128"/>
      </rPr>
      <t>9/27の開始</t>
    </r>
    <r>
      <rPr>
        <sz val="11"/>
        <rFont val="ＭＳ Ｐゴシック"/>
        <family val="3"/>
        <charset val="128"/>
      </rPr>
      <t>と決定）。FMOSは引き続きIRS1の低分散モードのみ。AO188は11月頃再開予定。1月にTUE交換の影響が出る可能性がある。</t>
    </r>
    <rPh sb="5" eb="7">
      <t>カイシ</t>
    </rPh>
    <rPh sb="8" eb="11">
      <t>シュショウテン</t>
    </rPh>
    <rPh sb="11" eb="13">
      <t>カイシュウ</t>
    </rPh>
    <rPh sb="13" eb="14">
      <t>オヨ</t>
    </rPh>
    <rPh sb="15" eb="17">
      <t>ジョウチャク</t>
    </rPh>
    <rPh sb="29" eb="30">
      <t>アイダ</t>
    </rPh>
    <rPh sb="32" eb="34">
      <t>コウボ</t>
    </rPh>
    <rPh sb="34" eb="36">
      <t>カイシ</t>
    </rPh>
    <rPh sb="36" eb="38">
      <t>ジテン</t>
    </rPh>
    <rPh sb="40" eb="41">
      <t>ミ</t>
    </rPh>
    <rPh sb="41" eb="43">
      <t>カクテイ</t>
    </rPh>
    <rPh sb="47" eb="48">
      <t>マエ</t>
    </rPh>
    <rPh sb="54" eb="56">
      <t>カイシ</t>
    </rPh>
    <rPh sb="57" eb="59">
      <t>ケッテイ</t>
    </rPh>
    <rPh sb="66" eb="67">
      <t>ヒ</t>
    </rPh>
    <rPh sb="68" eb="69">
      <t>ツヅ</t>
    </rPh>
    <rPh sb="75" eb="76">
      <t>テイ</t>
    </rPh>
    <rPh sb="76" eb="78">
      <t>ブンサン</t>
    </rPh>
    <rPh sb="92" eb="93">
      <t>ガツ</t>
    </rPh>
    <rPh sb="93" eb="94">
      <t>ゴロ</t>
    </rPh>
    <rPh sb="94" eb="96">
      <t>サイカイ</t>
    </rPh>
    <rPh sb="96" eb="98">
      <t>ヨテイ</t>
    </rPh>
    <rPh sb="100" eb="101">
      <t>ガツ</t>
    </rPh>
    <rPh sb="105" eb="107">
      <t>コウカン</t>
    </rPh>
    <rPh sb="108" eb="110">
      <t>エイキョウ</t>
    </rPh>
    <rPh sb="111" eb="112">
      <t>デ</t>
    </rPh>
    <rPh sb="113" eb="116">
      <t>カノウセイ</t>
    </rPh>
    <phoneticPr fontId="5"/>
  </si>
  <si>
    <t>ノーマルプログラム（5夜以下）</t>
    <rPh sb="11" eb="12">
      <t>ヨル</t>
    </rPh>
    <rPh sb="12" eb="14">
      <t>イカ</t>
    </rPh>
    <phoneticPr fontId="5"/>
  </si>
  <si>
    <t>インテンシブプログラム（6夜以上10夜以下、ただし最大4セメスタで20夜まで申請可能）</t>
    <rPh sb="13" eb="14">
      <t>ヨル</t>
    </rPh>
    <rPh sb="14" eb="16">
      <t>イジョウ</t>
    </rPh>
    <rPh sb="18" eb="19">
      <t>ヨル</t>
    </rPh>
    <rPh sb="19" eb="21">
      <t>イカ</t>
    </rPh>
    <rPh sb="25" eb="27">
      <t>サイダイ</t>
    </rPh>
    <rPh sb="35" eb="36">
      <t>ヨル</t>
    </rPh>
    <rPh sb="38" eb="40">
      <t>シンセイ</t>
    </rPh>
    <rPh sb="40" eb="42">
      <t>カノウ</t>
    </rPh>
    <phoneticPr fontId="5"/>
  </si>
  <si>
    <t>サービスプログラム（4時間以下）</t>
    <rPh sb="11" eb="13">
      <t>ジカン</t>
    </rPh>
    <rPh sb="13" eb="15">
      <t>イカ</t>
    </rPh>
    <phoneticPr fontId="5"/>
  </si>
  <si>
    <t>サービス観測は、共同利用観測者が提案した観測計画に基づき、</t>
    <phoneticPr fontId="5"/>
  </si>
  <si>
    <t>観測所スタッフが遂行するもので、小型のプログラムを効率よく遂行するために</t>
    <rPh sb="16" eb="18">
      <t>コガタ</t>
    </rPh>
    <rPh sb="25" eb="27">
      <t>コウリツ</t>
    </rPh>
    <rPh sb="29" eb="31">
      <t>スイコウ</t>
    </rPh>
    <phoneticPr fontId="5"/>
  </si>
  <si>
    <t>1セメスタ5夜程度をあらかじめサービス観測に配分するとともに、隙間時間（観測の空き時間）にも</t>
    <rPh sb="6" eb="7">
      <t>ヨル</t>
    </rPh>
    <rPh sb="7" eb="9">
      <t>テイド</t>
    </rPh>
    <rPh sb="19" eb="21">
      <t>カンソク</t>
    </rPh>
    <rPh sb="22" eb="24">
      <t>ハイブン</t>
    </rPh>
    <rPh sb="31" eb="33">
      <t>スキマ</t>
    </rPh>
    <rPh sb="33" eb="35">
      <t>ジカン</t>
    </rPh>
    <rPh sb="36" eb="38">
      <t>カンソク</t>
    </rPh>
    <rPh sb="39" eb="40">
      <t>ア</t>
    </rPh>
    <rPh sb="41" eb="43">
      <t>ジカン</t>
    </rPh>
    <phoneticPr fontId="5"/>
  </si>
  <si>
    <t>インテンシブプログラムは大規模な時間を投入してすばる独自の成果を上げるための</t>
    <rPh sb="12" eb="15">
      <t>ダイキボ</t>
    </rPh>
    <rPh sb="16" eb="18">
      <t>ジカン</t>
    </rPh>
    <rPh sb="19" eb="21">
      <t>トウニュウ</t>
    </rPh>
    <rPh sb="26" eb="28">
      <t>ドクジ</t>
    </rPh>
    <rPh sb="29" eb="31">
      <t>セイカ</t>
    </rPh>
    <rPh sb="32" eb="33">
      <t>ア</t>
    </rPh>
    <phoneticPr fontId="5"/>
  </si>
  <si>
    <t>これは数年をかけて新装置の成果をタイムリーに世界に発信するための大型枠で、</t>
    <rPh sb="3" eb="5">
      <t>スウネン</t>
    </rPh>
    <rPh sb="9" eb="12">
      <t>シンソウチ</t>
    </rPh>
    <rPh sb="13" eb="15">
      <t>セイカ</t>
    </rPh>
    <rPh sb="22" eb="24">
      <t>セカイ</t>
    </rPh>
    <rPh sb="25" eb="27">
      <t>ハッシン</t>
    </rPh>
    <rPh sb="32" eb="34">
      <t>オオガタ</t>
    </rPh>
    <rPh sb="34" eb="35">
      <t>ワク</t>
    </rPh>
    <phoneticPr fontId="5"/>
  </si>
  <si>
    <t>多岐にわたります。</t>
    <rPh sb="0" eb="2">
      <t>タキ</t>
    </rPh>
    <phoneticPr fontId="5"/>
  </si>
  <si>
    <t>以前は資料依頼を受けてからその回答のために資料を作成していましたが、</t>
    <rPh sb="0" eb="2">
      <t>イゼン</t>
    </rPh>
    <rPh sb="3" eb="5">
      <t>シリョウ</t>
    </rPh>
    <rPh sb="5" eb="7">
      <t>イライ</t>
    </rPh>
    <rPh sb="8" eb="9">
      <t>ウ</t>
    </rPh>
    <rPh sb="15" eb="17">
      <t>カイトウ</t>
    </rPh>
    <rPh sb="21" eb="23">
      <t>シリョウ</t>
    </rPh>
    <rPh sb="24" eb="26">
      <t>サクセイ</t>
    </rPh>
    <phoneticPr fontId="5"/>
  </si>
  <si>
    <t>急な資料要請にも迅速・正確に応えられるように、</t>
    <rPh sb="0" eb="1">
      <t>キュウ</t>
    </rPh>
    <rPh sb="2" eb="4">
      <t>シリョウ</t>
    </rPh>
    <rPh sb="4" eb="6">
      <t>ヨウセイ</t>
    </rPh>
    <rPh sb="8" eb="10">
      <t>ジンソク</t>
    </rPh>
    <rPh sb="11" eb="13">
      <t>セイカク</t>
    </rPh>
    <rPh sb="14" eb="15">
      <t>コタ</t>
    </rPh>
    <phoneticPr fontId="5"/>
  </si>
  <si>
    <t>あるいは予算の有効利用の検証・予算申請の参考資料として等</t>
    <rPh sb="15" eb="17">
      <t>ヨサン</t>
    </rPh>
    <rPh sb="17" eb="19">
      <t>シンセイ</t>
    </rPh>
    <rPh sb="20" eb="22">
      <t>サンコウ</t>
    </rPh>
    <rPh sb="22" eb="24">
      <t>シリョウ</t>
    </rPh>
    <rPh sb="27" eb="28">
      <t>トウ</t>
    </rPh>
    <phoneticPr fontId="5"/>
  </si>
  <si>
    <t>どのような資料を用意するかは「これまでに要求されたことのある形式」</t>
    <rPh sb="5" eb="7">
      <t>シリョウ</t>
    </rPh>
    <rPh sb="8" eb="10">
      <t>ヨウイ</t>
    </rPh>
    <rPh sb="20" eb="22">
      <t>ヨウキュウ</t>
    </rPh>
    <rPh sb="30" eb="32">
      <t>ケイシキ</t>
    </rPh>
    <phoneticPr fontId="5"/>
  </si>
  <si>
    <t>なっていません。</t>
    <phoneticPr fontId="5"/>
  </si>
  <si>
    <t>公募事務が一段落した時期に、基礎資料を整備しておくこととしました。</t>
    <rPh sb="0" eb="2">
      <t>コウボ</t>
    </rPh>
    <rPh sb="2" eb="4">
      <t>ジム</t>
    </rPh>
    <rPh sb="5" eb="8">
      <t>イチダンラク</t>
    </rPh>
    <rPh sb="10" eb="12">
      <t>ジキ</t>
    </rPh>
    <rPh sb="14" eb="16">
      <t>キソ</t>
    </rPh>
    <rPh sb="16" eb="18">
      <t>シリョウ</t>
    </rPh>
    <rPh sb="19" eb="21">
      <t>セイビ</t>
    </rPh>
    <phoneticPr fontId="5"/>
  </si>
  <si>
    <t>を優先していますので、必ずしも全体として秩序あるものには</t>
    <rPh sb="1" eb="3">
      <t>ユウセン</t>
    </rPh>
    <rPh sb="11" eb="12">
      <t>カナラ</t>
    </rPh>
    <rPh sb="15" eb="17">
      <t>ゼンタイ</t>
    </rPh>
    <rPh sb="20" eb="22">
      <t>チツジョ</t>
    </rPh>
    <phoneticPr fontId="5"/>
  </si>
  <si>
    <t>また資料の範囲は、共同利用担当として</t>
    <rPh sb="2" eb="4">
      <t>シリョウ</t>
    </rPh>
    <rPh sb="5" eb="7">
      <t>ハンイ</t>
    </rPh>
    <rPh sb="9" eb="11">
      <t>キョウドウ</t>
    </rPh>
    <rPh sb="11" eb="13">
      <t>リヨウ</t>
    </rPh>
    <rPh sb="13" eb="15">
      <t>タントウ</t>
    </rPh>
    <phoneticPr fontId="5"/>
  </si>
  <si>
    <t>入手できるソースを用いたものに限られています。</t>
  </si>
  <si>
    <t>すばる共同利用については、さまざまな機会にさまざまな統計資料の</t>
    <rPh sb="3" eb="5">
      <t>キョウドウ</t>
    </rPh>
    <rPh sb="5" eb="7">
      <t>リヨウ</t>
    </rPh>
    <rPh sb="18" eb="20">
      <t>キカイ</t>
    </rPh>
    <rPh sb="26" eb="28">
      <t>トウケイ</t>
    </rPh>
    <rPh sb="28" eb="30">
      <t>シリョウ</t>
    </rPh>
    <phoneticPr fontId="5"/>
  </si>
  <si>
    <t>提出を求められます。</t>
    <rPh sb="3" eb="4">
      <t>モト</t>
    </rPh>
    <phoneticPr fontId="5"/>
  </si>
  <si>
    <t>（機関種別）</t>
    <rPh sb="1" eb="3">
      <t>キカン</t>
    </rPh>
    <rPh sb="3" eb="5">
      <t>シュベツ</t>
    </rPh>
    <phoneticPr fontId="5"/>
  </si>
  <si>
    <t>（国内/海外研究者数）</t>
    <rPh sb="1" eb="3">
      <t>コクナイ</t>
    </rPh>
    <rPh sb="4" eb="6">
      <t>カイガイ</t>
    </rPh>
    <rPh sb="6" eb="9">
      <t>ケンキュウシャ</t>
    </rPh>
    <rPh sb="9" eb="10">
      <t>スウ</t>
    </rPh>
    <phoneticPr fontId="5"/>
  </si>
  <si>
    <t>(外国人の利用）</t>
    <rPh sb="1" eb="4">
      <t>ガイコクジン</t>
    </rPh>
    <rPh sb="5" eb="7">
      <t>リヨウ</t>
    </rPh>
    <phoneticPr fontId="5"/>
  </si>
  <si>
    <t>大型光学赤外線望遠鏡専門委員会</t>
    <rPh sb="0" eb="2">
      <t>オオガタ</t>
    </rPh>
    <rPh sb="2" eb="4">
      <t>コウガク</t>
    </rPh>
    <rPh sb="4" eb="7">
      <t>セキガイセン</t>
    </rPh>
    <rPh sb="7" eb="10">
      <t>ボウエンキョウ</t>
    </rPh>
    <rPh sb="10" eb="12">
      <t>センモン</t>
    </rPh>
    <rPh sb="12" eb="15">
      <t>イインカイ</t>
    </rPh>
    <phoneticPr fontId="5"/>
  </si>
  <si>
    <t>2007ApJ...669.1336F</t>
  </si>
  <si>
    <t>1336-1344</t>
    <phoneticPr fontId="5"/>
  </si>
  <si>
    <r>
      <t>Yamada T.</t>
    </r>
    <r>
      <rPr>
        <sz val="11"/>
        <rFont val="ＭＳ Ｐゴシック"/>
        <family val="3"/>
        <charset val="128"/>
      </rPr>
      <t xml:space="preserve">, Motohara K., Iwamuro F., Maihara T., Kajisawa M., Tanaka I., Kodama T, </t>
    </r>
    <r>
      <rPr>
        <b/>
        <sz val="11"/>
        <rFont val="ＭＳ Ｐゴシック"/>
        <family val="3"/>
        <charset val="128"/>
      </rPr>
      <t>Terada H., Goto M.,</t>
    </r>
    <r>
      <rPr>
        <sz val="11"/>
        <rFont val="ＭＳ Ｐゴシック"/>
        <family val="3"/>
        <charset val="128"/>
      </rPr>
      <t xml:space="preserve"> Tanabe H., Taguchi T., Hata R., </t>
    </r>
    <r>
      <rPr>
        <b/>
        <sz val="11"/>
        <rFont val="ＭＳ Ｐゴシック"/>
        <family val="3"/>
        <charset val="128"/>
      </rPr>
      <t>Takata T., Sekiguchi K., Iye M., Sasaki T., Usuda T., Kosugi G., Simpson C.</t>
    </r>
    <phoneticPr fontId="5"/>
  </si>
  <si>
    <t>Scarlata C., Carollo C. M., Lilly S. J., Feldmann R., Kampczyk P., Renzini A., Cimatti A., Halliday C., Daddi E., Sargent M. T., Koekemoer A., Scoville N., Kneib J.-P., Leauthaud A., Massey R., Rhodes J., Tasca L., Capak P., McCracken H. J., Mobasher B., Taniguchi Y., Thompson D., Ajiki M., Aussel H., Murayama T., Sanders D. B., Sasaki S., Shioya Y., Takahashi M.</t>
  </si>
  <si>
    <t>Scarlata C., Carollo C. M., Lilly S., Sargent M. T., Feldmann R., Kampczyk P., Porciani C., Koekemoer A., Scoville N., Kneib J.-P., Leauthaud A., Massey R., Rhodes J., Tasca L., Capak P., Maier C., McCracken H. J., Mobasher B., Renzini A., Taniguchi Y., Thompson D., Sheth K., Ajiki M., Aussel H., Murayama T., Sanders D. B., Sasaki S., Shioya Y., Takahashi M.</t>
  </si>
  <si>
    <r>
      <t xml:space="preserve">Arnaboldi M., Gerhard O., Okamura S., </t>
    </r>
    <r>
      <rPr>
        <b/>
        <sz val="11"/>
        <color indexed="8"/>
        <rFont val="ＭＳ Ｐゴシック"/>
        <family val="3"/>
        <charset val="128"/>
      </rPr>
      <t>Kashikawa N.</t>
    </r>
    <r>
      <rPr>
        <sz val="11"/>
        <color indexed="8"/>
        <rFont val="ＭＳ Ｐゴシック"/>
        <family val="3"/>
        <charset val="128"/>
      </rPr>
      <t>, Yasuda N., Freeman K.C.</t>
    </r>
    <phoneticPr fontId="5"/>
  </si>
  <si>
    <t>Subaru optical observations of the two middle-aged pulsars PSR B0656+14 and Geminga</t>
  </si>
  <si>
    <t>2006PASJ...58..313S</t>
  </si>
  <si>
    <t>Lyalpha Emitters at z = 5.7 in the Subaru Deep Field</t>
  </si>
  <si>
    <t>The Type Ic Hypernova SN2002ap</t>
    <phoneticPr fontId="5"/>
  </si>
  <si>
    <t>2002PASJ, 54, 855</t>
    <phoneticPr fontId="5"/>
  </si>
  <si>
    <t>NaI D Lines in the SN 2002ap Spectrum</t>
    <phoneticPr fontId="5"/>
  </si>
  <si>
    <t>Takami, M.</t>
    <phoneticPr fontId="5"/>
  </si>
  <si>
    <t>2002ApJ ,568, L53</t>
    <phoneticPr fontId="5"/>
  </si>
  <si>
    <t>Neuhaeuser R., Mugrauer M., Fukagawa M., Torres G., Schmidt T.</t>
    <phoneticPr fontId="5"/>
  </si>
  <si>
    <t>S08B</t>
  </si>
  <si>
    <t>2008.7.10 S02A-S03Aのインテンシブを付加、申請夜数　再計算</t>
    <rPh sb="27" eb="29">
      <t>フカ</t>
    </rPh>
    <rPh sb="30" eb="32">
      <t>シンセイ</t>
    </rPh>
    <rPh sb="32" eb="33">
      <t>ヨル</t>
    </rPh>
    <rPh sb="33" eb="34">
      <t>カズ</t>
    </rPh>
    <rPh sb="35" eb="38">
      <t>サイケイサン</t>
    </rPh>
    <phoneticPr fontId="5"/>
  </si>
  <si>
    <r>
      <t>申請・採択</t>
    </r>
    <r>
      <rPr>
        <b/>
        <sz val="14"/>
        <color indexed="10"/>
        <rFont val="ＭＳ Ｐゴシック"/>
        <family val="3"/>
        <charset val="128"/>
      </rPr>
      <t>件数</t>
    </r>
    <r>
      <rPr>
        <b/>
        <sz val="14"/>
        <rFont val="ＭＳ Ｐゴシック"/>
        <family val="3"/>
        <charset val="128"/>
      </rPr>
      <t xml:space="preserve">                       </t>
    </r>
    <rPh sb="0" eb="2">
      <t>シンセイ</t>
    </rPh>
    <rPh sb="3" eb="5">
      <t>サイタク</t>
    </rPh>
    <rPh sb="5" eb="6">
      <t>ケン</t>
    </rPh>
    <rPh sb="6" eb="7">
      <t>スウ</t>
    </rPh>
    <phoneticPr fontId="5"/>
  </si>
  <si>
    <t>装置別採択件数推移</t>
    <rPh sb="0" eb="2">
      <t>ソウチ</t>
    </rPh>
    <rPh sb="2" eb="3">
      <t>ベツ</t>
    </rPh>
    <rPh sb="3" eb="5">
      <t>サイタク</t>
    </rPh>
    <rPh sb="5" eb="7">
      <t>ケンスウ</t>
    </rPh>
    <rPh sb="7" eb="9">
      <t>スイイ</t>
    </rPh>
    <phoneticPr fontId="5"/>
  </si>
  <si>
    <t>装置別申請件数推移</t>
    <rPh sb="0" eb="2">
      <t>ソウチ</t>
    </rPh>
    <rPh sb="2" eb="3">
      <t>ベツ</t>
    </rPh>
    <rPh sb="3" eb="5">
      <t>シンセイ</t>
    </rPh>
    <rPh sb="5" eb="7">
      <t>ケンスウ</t>
    </rPh>
    <rPh sb="7" eb="9">
      <t>スイイ</t>
    </rPh>
    <phoneticPr fontId="5"/>
  </si>
  <si>
    <t>装置別採択夜数推移</t>
    <rPh sb="0" eb="2">
      <t>ソウチ</t>
    </rPh>
    <rPh sb="2" eb="3">
      <t>ベツ</t>
    </rPh>
    <rPh sb="3" eb="5">
      <t>サイタク</t>
    </rPh>
    <rPh sb="5" eb="6">
      <t>ヨル</t>
    </rPh>
    <rPh sb="6" eb="7">
      <t>カズ</t>
    </rPh>
    <rPh sb="7" eb="9">
      <t>スイイ</t>
    </rPh>
    <phoneticPr fontId="5"/>
  </si>
  <si>
    <t>＊サービス観測は含まない</t>
    <rPh sb="5" eb="7">
      <t>カンソク</t>
    </rPh>
    <rPh sb="8" eb="9">
      <t>フク</t>
    </rPh>
    <phoneticPr fontId="5"/>
  </si>
  <si>
    <t>（サービス観測は含まない）</t>
  </si>
  <si>
    <t>：サービス観測は含まない</t>
  </si>
  <si>
    <t>装置別応募比率(件数)　</t>
    <rPh sb="0" eb="2">
      <t>ソウチ</t>
    </rPh>
    <rPh sb="2" eb="3">
      <t>ベツ</t>
    </rPh>
    <rPh sb="3" eb="5">
      <t>オウボ</t>
    </rPh>
    <rPh sb="5" eb="7">
      <t>ヒリツ</t>
    </rPh>
    <rPh sb="8" eb="10">
      <t>ケンスウ</t>
    </rPh>
    <phoneticPr fontId="5"/>
  </si>
  <si>
    <r>
      <t>装置別採択比率(件数)</t>
    </r>
    <r>
      <rPr>
        <sz val="14"/>
        <rFont val="ＭＳ Ｐゴシック"/>
        <family val="3"/>
        <charset val="128"/>
      </rPr>
      <t>　</t>
    </r>
    <rPh sb="0" eb="2">
      <t>ソウチ</t>
    </rPh>
    <rPh sb="2" eb="3">
      <t>ベツ</t>
    </rPh>
    <rPh sb="3" eb="5">
      <t>サイタク</t>
    </rPh>
    <rPh sb="5" eb="7">
      <t>ヒリツ</t>
    </rPh>
    <rPh sb="8" eb="10">
      <t>ケンスウ</t>
    </rPh>
    <phoneticPr fontId="5"/>
  </si>
  <si>
    <t>New Trend in Deep Surveys with Intermediate-Band Filters</t>
  </si>
  <si>
    <t>梅田和義</t>
    <rPh sb="0" eb="2">
      <t>ウメダ</t>
    </rPh>
    <rPh sb="2" eb="4">
      <t>カズヨシ</t>
    </rPh>
    <phoneticPr fontId="5"/>
  </si>
  <si>
    <t>An Hα Imaging Survey of Two z=0.24 Galaxy Clusters Abell 521 and Abell 708</t>
    <phoneticPr fontId="5"/>
  </si>
  <si>
    <t>小西真広</t>
    <rPh sb="0" eb="2">
      <t>コニシ</t>
    </rPh>
    <rPh sb="2" eb="4">
      <t>マサヒロ</t>
    </rPh>
    <phoneticPr fontId="5"/>
  </si>
  <si>
    <t>すばるディープフィールドにおける銀河の形態進化の研究</t>
  </si>
  <si>
    <t>Optically faint X-ray sources in the Chandra deep field North: Spitzer constraints</t>
  </si>
  <si>
    <r>
      <t>S</t>
    </r>
    <r>
      <rPr>
        <sz val="11"/>
        <rFont val="ＭＳ Ｐゴシック"/>
        <family val="3"/>
        <charset val="128"/>
      </rPr>
      <t>anna, N.</t>
    </r>
    <phoneticPr fontId="5"/>
  </si>
  <si>
    <t>Sanna N., Bono G., Stetson P. B., Ferraro I., Monelli M., Nonino M., Prada Moroni P. G., Bresolin R., Buonanno R., Caputo F., Cignoni M., Degl'Innocenti S., Iannicola G., Matsunaga N., Pietrinferni A., Romaniello M., Storm J., Walker A. R.</t>
  </si>
  <si>
    <t>2010ApJ...722L.244S</t>
  </si>
  <si>
    <r>
      <t>L</t>
    </r>
    <r>
      <rPr>
        <sz val="11"/>
        <rFont val="ＭＳ Ｐゴシック"/>
        <family val="3"/>
        <charset val="128"/>
      </rPr>
      <t>244-L249</t>
    </r>
    <phoneticPr fontId="5"/>
  </si>
  <si>
    <t>On the Radial Extent of the Dwarf Irregular Galaxy IC10</t>
  </si>
  <si>
    <r>
      <t>S</t>
    </r>
    <r>
      <rPr>
        <sz val="11"/>
        <rFont val="ＭＳ Ｐゴシック"/>
        <family val="3"/>
        <charset val="128"/>
      </rPr>
      <t>ato, B.</t>
    </r>
    <phoneticPr fontId="5"/>
  </si>
  <si>
    <r>
      <t>1</t>
    </r>
    <r>
      <rPr>
        <sz val="11"/>
        <rFont val="ＭＳ Ｐゴシック"/>
        <family val="3"/>
        <charset val="128"/>
      </rPr>
      <t>063-1069</t>
    </r>
    <phoneticPr fontId="5"/>
  </si>
  <si>
    <t>Resolved 24.5 micron emission from massive young stellar objects</t>
  </si>
  <si>
    <t>Del Moro, A.</t>
    <phoneticPr fontId="5"/>
  </si>
  <si>
    <t>An extreme EXO: a type 2 QSO at z = 1.87</t>
  </si>
  <si>
    <t>Fletcher, L. N.</t>
    <phoneticPr fontId="5"/>
  </si>
  <si>
    <r>
      <t xml:space="preserve">Iye M., Karoji H., Ando H., Kaifu N., </t>
    </r>
    <r>
      <rPr>
        <sz val="11"/>
        <rFont val="ＭＳ Ｐゴシック"/>
        <family val="3"/>
        <charset val="128"/>
      </rPr>
      <t>Kodaira K</t>
    </r>
    <r>
      <rPr>
        <b/>
        <sz val="11"/>
        <rFont val="ＭＳ Ｐゴシック"/>
        <family val="3"/>
        <charset val="128"/>
      </rPr>
      <t xml:space="preserve">., Aoki K., Aoki W., Chikada Y., Doi Y., </t>
    </r>
    <r>
      <rPr>
        <sz val="11"/>
        <rFont val="ＭＳ Ｐゴシック"/>
        <family val="3"/>
        <charset val="128"/>
      </rPr>
      <t xml:space="preserve">Ebizuka N., </t>
    </r>
    <r>
      <rPr>
        <b/>
        <sz val="11"/>
        <rFont val="ＭＳ Ｐゴシック"/>
        <family val="3"/>
        <charset val="128"/>
      </rPr>
      <t>Elms B</t>
    </r>
    <r>
      <rPr>
        <sz val="11"/>
        <rFont val="ＭＳ Ｐゴシック"/>
        <family val="3"/>
        <charset val="128"/>
      </rPr>
      <t>., Fujihara G.</t>
    </r>
    <r>
      <rPr>
        <b/>
        <sz val="11"/>
        <rFont val="ＭＳ Ｐゴシック"/>
        <family val="3"/>
        <charset val="128"/>
      </rPr>
      <t>, Furusawa H., Fuse T.,</t>
    </r>
    <r>
      <rPr>
        <sz val="11"/>
        <rFont val="ＭＳ Ｐゴシック"/>
        <family val="3"/>
        <charset val="128"/>
      </rPr>
      <t xml:space="preserve"> Gaessler W.,</t>
    </r>
    <r>
      <rPr>
        <b/>
        <sz val="11"/>
        <rFont val="ＭＳ Ｐゴシック"/>
        <family val="3"/>
        <charset val="128"/>
      </rPr>
      <t xml:space="preserve"> Harasawa S., Hayano Y., Hayashi M., Hayashi S., Ichikawa S., Imanishi M., Ishida C., Kamata Y., Kanzawa T., Kashikawa N., Kawabata K., Kobayashi N., Komiyama Y., Kosugi G., Kurakami T., Letawsky, M., Mikami Y., Miyashita A., Miyazaki S., Mizumoto Y., Morino J., </t>
    </r>
    <r>
      <rPr>
        <sz val="11"/>
        <rFont val="ＭＳ Ｐゴシック"/>
        <family val="3"/>
        <charset val="128"/>
      </rPr>
      <t>Motohara K.</t>
    </r>
    <r>
      <rPr>
        <b/>
        <sz val="11"/>
        <rFont val="ＭＳ Ｐゴシック"/>
        <family val="3"/>
        <charset val="128"/>
      </rPr>
      <t xml:space="preserve">, Murakawa K., Nakagiri M., Nakamura K., Nakaya H., </t>
    </r>
    <r>
      <rPr>
        <sz val="11"/>
        <rFont val="ＭＳ Ｐゴシック"/>
        <family val="3"/>
        <charset val="128"/>
      </rPr>
      <t>Nariai K</t>
    </r>
    <r>
      <rPr>
        <b/>
        <sz val="11"/>
        <rFont val="ＭＳ Ｐゴシック"/>
        <family val="3"/>
        <charset val="128"/>
      </rPr>
      <t xml:space="preserve">., Nishimura T., Noguchi K., Noguchi T., Noumaru J., Ogawasara R., Ohshima N., Ohyama Y., Okita K., Omata K., </t>
    </r>
    <r>
      <rPr>
        <sz val="11"/>
        <rFont val="ＭＳ Ｐゴシック"/>
        <family val="3"/>
        <charset val="128"/>
      </rPr>
      <t>Otsubo M</t>
    </r>
    <r>
      <rPr>
        <b/>
        <sz val="11"/>
        <rFont val="ＭＳ Ｐゴシック"/>
        <family val="3"/>
        <charset val="128"/>
      </rPr>
      <t xml:space="preserve">., Oya S., </t>
    </r>
    <r>
      <rPr>
        <sz val="11"/>
        <rFont val="ＭＳ Ｐゴシック"/>
        <family val="3"/>
        <charset val="128"/>
      </rPr>
      <t>Potter R.</t>
    </r>
    <r>
      <rPr>
        <b/>
        <sz val="11"/>
        <rFont val="ＭＳ Ｐゴシック"/>
        <family val="3"/>
        <charset val="128"/>
      </rPr>
      <t>, Saito Y., Sasaki T., Sato Shuji, Scarla Dennis, Schbert K., Sekiguchi K.,</t>
    </r>
    <r>
      <rPr>
        <sz val="11"/>
        <rFont val="ＭＳ Ｐゴシック"/>
        <family val="3"/>
        <charset val="128"/>
      </rPr>
      <t xml:space="preserve"> </t>
    </r>
    <r>
      <rPr>
        <sz val="11"/>
        <rFont val="ＭＳ Ｐゴシック"/>
        <family val="3"/>
        <charset val="128"/>
      </rPr>
      <t>Sekiguchi M., Shelton I.,</t>
    </r>
    <r>
      <rPr>
        <sz val="11"/>
        <rFont val="ＭＳ Ｐゴシック"/>
        <family val="3"/>
        <charset val="128"/>
      </rPr>
      <t xml:space="preserve"> </t>
    </r>
    <r>
      <rPr>
        <b/>
        <sz val="11"/>
        <rFont val="ＭＳ Ｐゴシック"/>
        <family val="3"/>
        <charset val="128"/>
      </rPr>
      <t xml:space="preserve">Simpson C., Suto H., Tajitsu A., Takami H., Takata T., Takato N., Tamae R., Tamura M., Tanaka W., Terada H., Torii Y., Uraguchi F., Usuda T., Weber M., Winegar T., Yagi M., Yamada T., Yamashita T., Yamashita Yasumasa, Yasuda N., Yoshida M., Yutani M. </t>
    </r>
    <phoneticPr fontId="5"/>
  </si>
  <si>
    <t>カナダ</t>
    <phoneticPr fontId="5"/>
  </si>
  <si>
    <t>キュンヒー大</t>
    <rPh sb="5" eb="6">
      <t>ダイ</t>
    </rPh>
    <phoneticPr fontId="4"/>
  </si>
  <si>
    <t>スイス</t>
    <phoneticPr fontId="5"/>
  </si>
  <si>
    <t>スイス</t>
    <phoneticPr fontId="5"/>
  </si>
  <si>
    <t>スウェーデン</t>
    <phoneticPr fontId="5"/>
  </si>
  <si>
    <t>LAEFF</t>
    <phoneticPr fontId="5"/>
  </si>
  <si>
    <t>スペイン</t>
    <phoneticPr fontId="5"/>
  </si>
  <si>
    <t>チリ</t>
    <phoneticPr fontId="5"/>
  </si>
  <si>
    <t>MPIK</t>
    <phoneticPr fontId="5"/>
  </si>
  <si>
    <t>ドイツ</t>
    <phoneticPr fontId="5"/>
  </si>
  <si>
    <t>ドイツ</t>
    <phoneticPr fontId="5"/>
  </si>
  <si>
    <r>
      <t xml:space="preserve">Girart, J.M., Curiel S., Rodriguez L.F., </t>
    </r>
    <r>
      <rPr>
        <sz val="11"/>
        <rFont val="ＭＳ Ｐゴシック"/>
        <family val="3"/>
        <charset val="128"/>
      </rPr>
      <t>Honda M., Canto J., Okamoto Y.K.</t>
    </r>
    <r>
      <rPr>
        <sz val="11"/>
        <rFont val="ＭＳ Ｐゴシック"/>
        <family val="3"/>
        <charset val="128"/>
      </rPr>
      <t xml:space="preserve">, </t>
    </r>
    <r>
      <rPr>
        <b/>
        <sz val="11"/>
        <rFont val="ＭＳ Ｐゴシック"/>
        <family val="3"/>
        <charset val="128"/>
      </rPr>
      <t>Sako S.</t>
    </r>
    <phoneticPr fontId="5"/>
  </si>
  <si>
    <t>The Faint-End Slopes of Galaxy Luminosity Functions in the COSMOS Field</t>
  </si>
  <si>
    <t>2008年3月24日第1回戦略枠公募要項発表、7月31日締め切り（応募2件）</t>
    <rPh sb="4" eb="5">
      <t>ネン</t>
    </rPh>
    <rPh sb="6" eb="7">
      <t>ガツ</t>
    </rPh>
    <rPh sb="9" eb="10">
      <t>カ</t>
    </rPh>
    <rPh sb="10" eb="11">
      <t>ダイ</t>
    </rPh>
    <rPh sb="12" eb="13">
      <t>カイ</t>
    </rPh>
    <rPh sb="13" eb="15">
      <t>センリャク</t>
    </rPh>
    <rPh sb="15" eb="16">
      <t>ワク</t>
    </rPh>
    <rPh sb="16" eb="18">
      <t>コウボ</t>
    </rPh>
    <rPh sb="18" eb="20">
      <t>ヨウコウ</t>
    </rPh>
    <rPh sb="20" eb="22">
      <t>ハッピョウ</t>
    </rPh>
    <rPh sb="24" eb="25">
      <t>ガツ</t>
    </rPh>
    <rPh sb="27" eb="28">
      <t>ニチ</t>
    </rPh>
    <rPh sb="28" eb="29">
      <t>シ</t>
    </rPh>
    <rPh sb="30" eb="31">
      <t>キ</t>
    </rPh>
    <rPh sb="33" eb="35">
      <t>オウボ</t>
    </rPh>
    <rPh sb="36" eb="37">
      <t>ケン</t>
    </rPh>
    <phoneticPr fontId="5"/>
  </si>
  <si>
    <t>2007/11/14-15</t>
    <phoneticPr fontId="5"/>
  </si>
  <si>
    <t>Candidates for Intercluster Planetary Nebulae in the Virgo Cluster Based on the Suprime-Cam Narrow-Band Imaging in [OIII] and Halpha</t>
    <phoneticPr fontId="5"/>
  </si>
  <si>
    <t>1074-1083</t>
    <phoneticPr fontId="5"/>
  </si>
  <si>
    <t>セメスター</t>
  </si>
  <si>
    <t>申請課題数</t>
  </si>
  <si>
    <t>採択課題数</t>
  </si>
  <si>
    <t>倍率</t>
  </si>
  <si>
    <t>申請夜数</t>
  </si>
  <si>
    <t>採択夜数</t>
  </si>
  <si>
    <t>S06B</t>
    <phoneticPr fontId="5"/>
  </si>
  <si>
    <t>S07A</t>
    <phoneticPr fontId="5"/>
  </si>
  <si>
    <t>S07B</t>
    <phoneticPr fontId="5"/>
  </si>
  <si>
    <t>5ヶ月間</t>
    <rPh sb="2" eb="3">
      <t>ゲツ</t>
    </rPh>
    <rPh sb="3" eb="4">
      <t>カン</t>
    </rPh>
    <phoneticPr fontId="5"/>
  </si>
  <si>
    <t>S06B</t>
    <phoneticPr fontId="5"/>
  </si>
  <si>
    <t>S07A</t>
    <phoneticPr fontId="5"/>
  </si>
  <si>
    <t>S07B</t>
    <phoneticPr fontId="5"/>
  </si>
  <si>
    <t>others</t>
    <phoneticPr fontId="5"/>
  </si>
  <si>
    <t>S05A</t>
    <phoneticPr fontId="5"/>
  </si>
  <si>
    <t>S05B</t>
    <phoneticPr fontId="5"/>
  </si>
  <si>
    <t>S06A</t>
    <phoneticPr fontId="5"/>
  </si>
  <si>
    <t>S07B</t>
    <phoneticPr fontId="5"/>
  </si>
  <si>
    <t>S05A</t>
    <phoneticPr fontId="5"/>
  </si>
  <si>
    <t>S05B</t>
    <phoneticPr fontId="5"/>
  </si>
  <si>
    <t>S06A</t>
    <phoneticPr fontId="5"/>
  </si>
  <si>
    <t>S06B</t>
    <phoneticPr fontId="5"/>
  </si>
  <si>
    <t>S07A</t>
    <phoneticPr fontId="5"/>
  </si>
  <si>
    <t>2005AJ....130...13C</t>
  </si>
  <si>
    <t>2005MNRAS, 360, 685</t>
    <phoneticPr fontId="5"/>
  </si>
  <si>
    <t>2005ApJ, 623, 1115</t>
    <phoneticPr fontId="5"/>
  </si>
  <si>
    <t>2005PASJ...57..933D</t>
  </si>
  <si>
    <t>観測者所属機関一覧</t>
    <rPh sb="0" eb="3">
      <t>カンソクシャ</t>
    </rPh>
    <rPh sb="3" eb="5">
      <t>ショゾク</t>
    </rPh>
    <rPh sb="5" eb="7">
      <t>キカン</t>
    </rPh>
    <rPh sb="7" eb="9">
      <t>イチラン</t>
    </rPh>
    <phoneticPr fontId="5"/>
  </si>
  <si>
    <t>姫路星の子館</t>
  </si>
  <si>
    <t>その他国内機関</t>
  </si>
  <si>
    <t>水島工業高校</t>
  </si>
  <si>
    <t>Space Science Institute</t>
  </si>
  <si>
    <t>Space Science Institute</t>
    <phoneticPr fontId="5"/>
  </si>
  <si>
    <t>ジョージア州立大</t>
  </si>
  <si>
    <t>バージニア大</t>
  </si>
  <si>
    <t>バンダービルト大</t>
  </si>
  <si>
    <t>ミネソタ大</t>
  </si>
  <si>
    <t>ユタ大学</t>
  </si>
  <si>
    <t>ラトガース大</t>
  </si>
  <si>
    <t>AAO</t>
  </si>
  <si>
    <t>カンウォン大</t>
  </si>
  <si>
    <t>韓国</t>
  </si>
  <si>
    <t>ルンド天文台</t>
  </si>
  <si>
    <t>バルセロナ大</t>
  </si>
  <si>
    <t>チリ・カトリック大</t>
  </si>
  <si>
    <t>チリ</t>
  </si>
  <si>
    <t>MPIP</t>
  </si>
  <si>
    <t>ケルン大</t>
  </si>
  <si>
    <t>ミュンヘン大</t>
  </si>
  <si>
    <t>CERN</t>
  </si>
  <si>
    <t>国際機関</t>
  </si>
  <si>
    <t>チュンブク大</t>
  </si>
  <si>
    <t>ユタ大</t>
    <phoneticPr fontId="5"/>
  </si>
  <si>
    <t>外国人観測者数</t>
    <rPh sb="0" eb="2">
      <t>ガイコク</t>
    </rPh>
    <rPh sb="2" eb="3">
      <t>ジン</t>
    </rPh>
    <rPh sb="3" eb="5">
      <t>カンソク</t>
    </rPh>
    <rPh sb="5" eb="6">
      <t>シャ</t>
    </rPh>
    <rPh sb="6" eb="7">
      <t>スウ</t>
    </rPh>
    <phoneticPr fontId="5"/>
  </si>
  <si>
    <t>A rank 件数</t>
    <rPh sb="7" eb="9">
      <t>ケンスウ</t>
    </rPh>
    <phoneticPr fontId="5"/>
  </si>
  <si>
    <t>内　実施件数</t>
    <rPh sb="0" eb="1">
      <t>ウチ</t>
    </rPh>
    <rPh sb="2" eb="4">
      <t>ジッシ</t>
    </rPh>
    <rPh sb="4" eb="6">
      <t>ケンスウ</t>
    </rPh>
    <phoneticPr fontId="5"/>
  </si>
  <si>
    <t>A rank実施率</t>
    <rPh sb="6" eb="8">
      <t>ジッシ</t>
    </rPh>
    <rPh sb="8" eb="9">
      <t>リツ</t>
    </rPh>
    <phoneticPr fontId="5"/>
  </si>
  <si>
    <t>B rank 件数</t>
    <rPh sb="7" eb="9">
      <t>ケンスウ</t>
    </rPh>
    <phoneticPr fontId="5"/>
  </si>
  <si>
    <t>B rank実施率</t>
    <rPh sb="6" eb="8">
      <t>ジッシ</t>
    </rPh>
    <rPh sb="8" eb="9">
      <t>リツ</t>
    </rPh>
    <phoneticPr fontId="5"/>
  </si>
  <si>
    <t>2000年査読論文</t>
    <rPh sb="4" eb="5">
      <t>ネン</t>
    </rPh>
    <rPh sb="5" eb="7">
      <t>サドク</t>
    </rPh>
    <rPh sb="7" eb="9">
      <t>ロンブン</t>
    </rPh>
    <phoneticPr fontId="5"/>
  </si>
  <si>
    <t>太字はNAOJまたは総研大所属（年次報告の記載方法に準じる）</t>
    <rPh sb="0" eb="2">
      <t>フトジ</t>
    </rPh>
    <rPh sb="10" eb="13">
      <t>ソウケンダイ</t>
    </rPh>
    <rPh sb="13" eb="15">
      <t>ショゾク</t>
    </rPh>
    <rPh sb="16" eb="18">
      <t>ネンジ</t>
    </rPh>
    <rPh sb="18" eb="20">
      <t>ホウコク</t>
    </rPh>
    <rPh sb="21" eb="23">
      <t>キサイ</t>
    </rPh>
    <rPh sb="23" eb="25">
      <t>ホウホウ</t>
    </rPh>
    <rPh sb="26" eb="27">
      <t>ジュン</t>
    </rPh>
    <phoneticPr fontId="5"/>
  </si>
  <si>
    <t>2001年査読論文</t>
    <rPh sb="4" eb="5">
      <t>ネン</t>
    </rPh>
    <rPh sb="5" eb="7">
      <t>サドク</t>
    </rPh>
    <rPh sb="7" eb="9">
      <t>ロンブン</t>
    </rPh>
    <phoneticPr fontId="5"/>
  </si>
  <si>
    <t>2002年査読論文</t>
    <rPh sb="4" eb="5">
      <t>ネン</t>
    </rPh>
    <rPh sb="5" eb="7">
      <t>サドク</t>
    </rPh>
    <rPh sb="7" eb="9">
      <t>ロンブン</t>
    </rPh>
    <phoneticPr fontId="5"/>
  </si>
  <si>
    <t>2003年査読論文</t>
    <rPh sb="4" eb="5">
      <t>ネン</t>
    </rPh>
    <rPh sb="5" eb="7">
      <t>サドク</t>
    </rPh>
    <rPh sb="7" eb="9">
      <t>ロンブン</t>
    </rPh>
    <phoneticPr fontId="5"/>
  </si>
  <si>
    <t>2004年査読論文</t>
    <rPh sb="4" eb="5">
      <t>ネン</t>
    </rPh>
    <rPh sb="5" eb="7">
      <t>サドク</t>
    </rPh>
    <rPh sb="7" eb="9">
      <t>ロンブン</t>
    </rPh>
    <phoneticPr fontId="5"/>
  </si>
  <si>
    <t>2005年査読論文</t>
    <rPh sb="4" eb="5">
      <t>ネン</t>
    </rPh>
    <rPh sb="5" eb="7">
      <t>サドク</t>
    </rPh>
    <rPh sb="7" eb="9">
      <t>ロンブン</t>
    </rPh>
    <phoneticPr fontId="5"/>
  </si>
  <si>
    <t>2006年査読論文</t>
    <rPh sb="4" eb="5">
      <t>ネン</t>
    </rPh>
    <rPh sb="5" eb="7">
      <t>サドク</t>
    </rPh>
    <rPh sb="7" eb="9">
      <t>ロンブン</t>
    </rPh>
    <phoneticPr fontId="5"/>
  </si>
  <si>
    <t>2007年査読論文</t>
    <rPh sb="4" eb="5">
      <t>ネン</t>
    </rPh>
    <rPh sb="5" eb="7">
      <t>サドク</t>
    </rPh>
    <rPh sb="7" eb="9">
      <t>ロンブン</t>
    </rPh>
    <phoneticPr fontId="5"/>
  </si>
  <si>
    <t>2008年査読論文</t>
    <rPh sb="4" eb="5">
      <t>ネン</t>
    </rPh>
    <rPh sb="5" eb="7">
      <t>サドク</t>
    </rPh>
    <rPh sb="7" eb="9">
      <t>ロンブン</t>
    </rPh>
    <phoneticPr fontId="5"/>
  </si>
  <si>
    <t>2009年査読論文</t>
    <rPh sb="4" eb="5">
      <t>ネン</t>
    </rPh>
    <rPh sb="5" eb="7">
      <t>サドク</t>
    </rPh>
    <rPh sb="7" eb="9">
      <t>ロンブン</t>
    </rPh>
    <phoneticPr fontId="5"/>
  </si>
  <si>
    <t>2010年査読論文</t>
    <rPh sb="4" eb="5">
      <t>ネン</t>
    </rPh>
    <rPh sb="5" eb="7">
      <t>サドク</t>
    </rPh>
    <rPh sb="7" eb="9">
      <t>ロンブン</t>
    </rPh>
    <phoneticPr fontId="5"/>
  </si>
  <si>
    <t>論文著者数・誌別論文数</t>
    <rPh sb="0" eb="2">
      <t>ロンブン</t>
    </rPh>
    <rPh sb="2" eb="4">
      <t>チョシャ</t>
    </rPh>
    <rPh sb="4" eb="5">
      <t>スウ</t>
    </rPh>
    <rPh sb="6" eb="7">
      <t>シ</t>
    </rPh>
    <rPh sb="7" eb="8">
      <t>ベツ</t>
    </rPh>
    <rPh sb="8" eb="10">
      <t>ロンブン</t>
    </rPh>
    <rPh sb="10" eb="11">
      <t>スウ</t>
    </rPh>
    <phoneticPr fontId="5"/>
  </si>
  <si>
    <t>査読論文著者数</t>
    <rPh sb="0" eb="2">
      <t>サドク</t>
    </rPh>
    <rPh sb="2" eb="4">
      <t>ロンブン</t>
    </rPh>
    <rPh sb="4" eb="6">
      <t>チョシャ</t>
    </rPh>
    <rPh sb="6" eb="7">
      <t>スウ</t>
    </rPh>
    <phoneticPr fontId="5"/>
  </si>
  <si>
    <t>誌別論文数</t>
    <rPh sb="0" eb="2">
      <t>シベツ</t>
    </rPh>
    <rPh sb="2" eb="4">
      <t>ロンブン</t>
    </rPh>
    <rPh sb="4" eb="5">
      <t>スウ</t>
    </rPh>
    <phoneticPr fontId="5"/>
  </si>
  <si>
    <t>日本人主著者論文のみの誌別統計</t>
    <rPh sb="0" eb="3">
      <t>ニホンジン</t>
    </rPh>
    <rPh sb="3" eb="4">
      <t>シュ</t>
    </rPh>
    <rPh sb="4" eb="6">
      <t>チョシャ</t>
    </rPh>
    <rPh sb="6" eb="8">
      <t>ロンブン</t>
    </rPh>
    <rPh sb="11" eb="12">
      <t>シ</t>
    </rPh>
    <rPh sb="12" eb="13">
      <t>ベツ</t>
    </rPh>
    <rPh sb="13" eb="15">
      <t>トウケイ</t>
    </rPh>
    <phoneticPr fontId="5"/>
  </si>
  <si>
    <t>著者総数</t>
    <rPh sb="0" eb="2">
      <t>チョシャ</t>
    </rPh>
    <rPh sb="2" eb="3">
      <t>ソウ</t>
    </rPh>
    <rPh sb="3" eb="4">
      <t>カズ</t>
    </rPh>
    <phoneticPr fontId="5"/>
  </si>
  <si>
    <t>WFMOS搭載に関するユーザー議論最終
プリンストンとのMOU締結セレモニー</t>
    <rPh sb="5" eb="7">
      <t>トウサイ</t>
    </rPh>
    <rPh sb="8" eb="9">
      <t>カン</t>
    </rPh>
    <rPh sb="15" eb="17">
      <t>ギロン</t>
    </rPh>
    <rPh sb="17" eb="19">
      <t>サイシュウ</t>
    </rPh>
    <rPh sb="31" eb="33">
      <t>テイケツ</t>
    </rPh>
    <phoneticPr fontId="5"/>
  </si>
  <si>
    <r>
      <t xml:space="preserve">Ichikawa, T., </t>
    </r>
    <r>
      <rPr>
        <b/>
        <sz val="11"/>
        <color indexed="8"/>
        <rFont val="ＭＳ Ｐゴシック"/>
        <family val="3"/>
        <charset val="128"/>
      </rPr>
      <t>Suzuki, R.</t>
    </r>
    <r>
      <rPr>
        <sz val="11"/>
        <color indexed="8"/>
        <rFont val="ＭＳ Ｐゴシック"/>
        <family val="3"/>
        <charset val="128"/>
      </rPr>
      <t xml:space="preserve">, Tokoku, C., Uchimoto Y.K., Konishi M., Yoshikawa T., </t>
    </r>
    <r>
      <rPr>
        <b/>
        <sz val="11"/>
        <color indexed="8"/>
        <rFont val="ＭＳ Ｐゴシック"/>
        <family val="3"/>
        <charset val="128"/>
      </rPr>
      <t>Kajisawa, M.</t>
    </r>
    <r>
      <rPr>
        <sz val="11"/>
        <color indexed="8"/>
        <rFont val="ＭＳ Ｐゴシック"/>
        <family val="3"/>
        <charset val="128"/>
      </rPr>
      <t xml:space="preserve">, Ouchi, M., </t>
    </r>
    <r>
      <rPr>
        <b/>
        <sz val="11"/>
        <color indexed="8"/>
        <rFont val="ＭＳ Ｐゴシック"/>
        <family val="3"/>
        <charset val="128"/>
      </rPr>
      <t>Hamana, T</t>
    </r>
    <r>
      <rPr>
        <sz val="11"/>
        <color indexed="8"/>
        <rFont val="ＭＳ Ｐゴシック"/>
        <family val="3"/>
        <charset val="128"/>
      </rPr>
      <t xml:space="preserve">., Akiyama, M., </t>
    </r>
    <r>
      <rPr>
        <b/>
        <sz val="11"/>
        <color indexed="8"/>
        <rFont val="ＭＳ Ｐゴシック"/>
        <family val="3"/>
        <charset val="128"/>
      </rPr>
      <t>Nishimura T., Omata K., Tanaka I., Yamada T.</t>
    </r>
    <phoneticPr fontId="5"/>
  </si>
  <si>
    <t>Narrow-band mapping of star formation at the peak epoch of galaxy evolution</t>
  </si>
  <si>
    <r>
      <t>S10B-</t>
    </r>
    <r>
      <rPr>
        <sz val="11"/>
        <rFont val="ＭＳ Ｐゴシック"/>
        <family val="3"/>
        <charset val="128"/>
      </rPr>
      <t>028</t>
    </r>
    <phoneticPr fontId="5"/>
  </si>
  <si>
    <t>Kodama Tadayuki</t>
    <phoneticPr fontId="5"/>
  </si>
  <si>
    <r>
      <t>MOIRCS</t>
    </r>
    <r>
      <rPr>
        <sz val="11"/>
        <rFont val="ＭＳ Ｐゴシック"/>
        <family val="3"/>
        <charset val="128"/>
      </rPr>
      <t>, S-Cam</t>
    </r>
    <phoneticPr fontId="5"/>
  </si>
  <si>
    <t>6+3</t>
    <phoneticPr fontId="5"/>
  </si>
  <si>
    <t>S11A</t>
    <phoneticPr fontId="5"/>
  </si>
  <si>
    <r>
      <t xml:space="preserve">Kim M., Kim E., </t>
    </r>
    <r>
      <rPr>
        <b/>
        <sz val="11"/>
        <color indexed="8"/>
        <rFont val="ＭＳ Ｐゴシック"/>
        <family val="3"/>
        <charset val="128"/>
      </rPr>
      <t>Hwang N.</t>
    </r>
    <r>
      <rPr>
        <sz val="11"/>
        <color indexed="8"/>
        <rFont val="ＭＳ Ｐゴシック"/>
        <family val="3"/>
        <charset val="128"/>
      </rPr>
      <t xml:space="preserve">, Lee M.-G., Im M,m </t>
    </r>
    <r>
      <rPr>
        <b/>
        <sz val="11"/>
        <color indexed="8"/>
        <rFont val="ＭＳ Ｐゴシック"/>
        <family val="3"/>
        <charset val="128"/>
      </rPr>
      <t>Karoji H., Noumaru J., Tanaka I.</t>
    </r>
    <phoneticPr fontId="5"/>
  </si>
  <si>
    <t>2009ApJ...703..816K</t>
  </si>
  <si>
    <r>
      <t xml:space="preserve">Johnson J., Winn J., </t>
    </r>
    <r>
      <rPr>
        <b/>
        <sz val="11"/>
        <color indexed="8"/>
        <rFont val="ＭＳ Ｐゴシック"/>
        <family val="3"/>
        <charset val="128"/>
      </rPr>
      <t>Narita N</t>
    </r>
    <r>
      <rPr>
        <sz val="11"/>
        <color indexed="8"/>
        <rFont val="ＭＳ Ｐゴシック"/>
        <family val="3"/>
        <charset val="128"/>
      </rPr>
      <t xml:space="preserve">., Enya K., Williams P., Marcy G., Sato B., Ohta Y., Taruya A., Suto Y., Turner E., Bakos G., Butler P., Vogt S., </t>
    </r>
    <r>
      <rPr>
        <b/>
        <sz val="11"/>
        <color indexed="8"/>
        <rFont val="ＭＳ Ｐゴシック"/>
        <family val="3"/>
        <charset val="128"/>
      </rPr>
      <t>Aoki W</t>
    </r>
    <r>
      <rPr>
        <sz val="11"/>
        <color indexed="8"/>
        <rFont val="ＭＳ Ｐゴシック"/>
        <family val="3"/>
        <charset val="128"/>
      </rPr>
      <t xml:space="preserve">., </t>
    </r>
    <r>
      <rPr>
        <b/>
        <sz val="11"/>
        <color indexed="8"/>
        <rFont val="ＭＳ Ｐゴシック"/>
        <family val="3"/>
        <charset val="128"/>
      </rPr>
      <t>Tamura M</t>
    </r>
    <r>
      <rPr>
        <sz val="11"/>
        <color indexed="8"/>
        <rFont val="ＭＳ Ｐゴシック"/>
        <family val="3"/>
        <charset val="128"/>
      </rPr>
      <t>., Yamada T.,  Yoshii Y., Hidas M.</t>
    </r>
    <phoneticPr fontId="5"/>
  </si>
  <si>
    <t>2008ApJ...686..649J</t>
  </si>
  <si>
    <t>649-657</t>
    <phoneticPr fontId="5"/>
  </si>
  <si>
    <t>10/2008</t>
    <phoneticPr fontId="5"/>
  </si>
  <si>
    <t>1044-1049</t>
    <phoneticPr fontId="5"/>
  </si>
  <si>
    <t>2007ApJS..172..468Z</t>
  </si>
  <si>
    <t>Deep GALEX Imaging of the COSMOS HST Field: A First Look at the Morphology of z ~ 0.7 Star-forming Galaxies</t>
  </si>
  <si>
    <t>2007ApJS..172..434S</t>
  </si>
  <si>
    <t>26機関　123名</t>
    <rPh sb="2" eb="4">
      <t>キカン</t>
    </rPh>
    <rPh sb="8" eb="9">
      <t>メイ</t>
    </rPh>
    <phoneticPr fontId="5"/>
  </si>
  <si>
    <t>2005PASJ...57..447S</t>
  </si>
  <si>
    <r>
      <t xml:space="preserve">Ouchi M., Shimasaku K., </t>
    </r>
    <r>
      <rPr>
        <b/>
        <sz val="11"/>
        <rFont val="ＭＳ Ｐゴシック"/>
        <family val="3"/>
        <charset val="128"/>
      </rPr>
      <t>Furusawa H.</t>
    </r>
    <r>
      <rPr>
        <sz val="11"/>
        <rFont val="ＭＳ Ｐゴシック"/>
        <family val="3"/>
        <charset val="128"/>
      </rPr>
      <t xml:space="preserve">, Miyazaki M., Doi M., Hamabe M., Hayashino T., Kimura M., Kodaira K., </t>
    </r>
    <r>
      <rPr>
        <b/>
        <sz val="11"/>
        <rFont val="ＭＳ Ｐゴシック"/>
        <family val="3"/>
        <charset val="128"/>
      </rPr>
      <t>Komiyama Y.</t>
    </r>
    <r>
      <rPr>
        <sz val="11"/>
        <rFont val="ＭＳ Ｐゴシック"/>
        <family val="3"/>
        <charset val="128"/>
      </rPr>
      <t xml:space="preserve">, Matsuda Y., </t>
    </r>
    <r>
      <rPr>
        <b/>
        <sz val="11"/>
        <rFont val="ＭＳ Ｐゴシック"/>
        <family val="3"/>
        <charset val="128"/>
      </rPr>
      <t>Miyazaki S., Nakata F.,</t>
    </r>
    <r>
      <rPr>
        <sz val="11"/>
        <rFont val="ＭＳ Ｐゴシック"/>
        <family val="3"/>
        <charset val="128"/>
      </rPr>
      <t xml:space="preserve"> Okamura S., Sekiguchi M., Shioya Y., Tamura H., Taniguchi Y., </t>
    </r>
    <r>
      <rPr>
        <b/>
        <sz val="11"/>
        <rFont val="ＭＳ Ｐゴシック"/>
        <family val="3"/>
        <charset val="128"/>
      </rPr>
      <t>Yagi M., Yasuda N.</t>
    </r>
    <phoneticPr fontId="5"/>
  </si>
  <si>
    <t>アリゾナ大</t>
    <rPh sb="4" eb="5">
      <t>ダイ</t>
    </rPh>
    <phoneticPr fontId="9"/>
  </si>
  <si>
    <t>イリノイ大</t>
    <rPh sb="4" eb="5">
      <t>ダイ</t>
    </rPh>
    <phoneticPr fontId="9"/>
  </si>
  <si>
    <t>カーネギーメロン大</t>
    <rPh sb="8" eb="9">
      <t>ダイ</t>
    </rPh>
    <phoneticPr fontId="9"/>
  </si>
  <si>
    <t>コロンビア大</t>
    <rPh sb="5" eb="6">
      <t>ダイ</t>
    </rPh>
    <phoneticPr fontId="9"/>
  </si>
  <si>
    <t>サンフランシスコ州立大</t>
    <rPh sb="8" eb="11">
      <t>シュウリツダイ</t>
    </rPh>
    <phoneticPr fontId="9"/>
  </si>
  <si>
    <t>シカゴ大</t>
    <rPh sb="3" eb="4">
      <t>ダイ</t>
    </rPh>
    <phoneticPr fontId="9"/>
  </si>
  <si>
    <t>ジョンズホプキンス大</t>
    <rPh sb="9" eb="10">
      <t>ダイ</t>
    </rPh>
    <phoneticPr fontId="9"/>
  </si>
  <si>
    <t>スタンフォード大</t>
    <rPh sb="7" eb="8">
      <t>ダイ</t>
    </rPh>
    <phoneticPr fontId="9"/>
  </si>
  <si>
    <t>テキサス大</t>
    <rPh sb="4" eb="5">
      <t>ダイ</t>
    </rPh>
    <phoneticPr fontId="9"/>
  </si>
  <si>
    <t>ニューメキシコ州立大</t>
    <rPh sb="7" eb="9">
      <t>シュウリツ</t>
    </rPh>
    <rPh sb="9" eb="10">
      <t>ダイ</t>
    </rPh>
    <phoneticPr fontId="9"/>
  </si>
  <si>
    <t>S02A-S03Aにインテンシブ提案数を付加</t>
    <rPh sb="16" eb="18">
      <t>テイアン</t>
    </rPh>
    <rPh sb="18" eb="19">
      <t>カズ</t>
    </rPh>
    <rPh sb="20" eb="22">
      <t>フカ</t>
    </rPh>
    <phoneticPr fontId="5"/>
  </si>
  <si>
    <t>2008.7.9 インテンシブ持ち越し分を付加</t>
    <rPh sb="15" eb="16">
      <t>モ</t>
    </rPh>
    <rPh sb="17" eb="18">
      <t>コ</t>
    </rPh>
    <rPh sb="19" eb="20">
      <t>ブン</t>
    </rPh>
    <rPh sb="21" eb="23">
      <t>フカ</t>
    </rPh>
    <phoneticPr fontId="5"/>
  </si>
  <si>
    <t>S08BよりAO188</t>
    <phoneticPr fontId="5"/>
  </si>
  <si>
    <t>2008.7.9　S02A－S03AにIntensive分を付加</t>
    <rPh sb="28" eb="29">
      <t>ブン</t>
    </rPh>
    <rPh sb="30" eb="32">
      <t>フカ</t>
    </rPh>
    <phoneticPr fontId="5"/>
  </si>
  <si>
    <t>2008.7.9 インテンシブ持ち越し分＆S02A-S03Aを付加</t>
    <rPh sb="15" eb="16">
      <t>モ</t>
    </rPh>
    <rPh sb="17" eb="18">
      <t>コ</t>
    </rPh>
    <rPh sb="19" eb="20">
      <t>ブン</t>
    </rPh>
    <rPh sb="31" eb="33">
      <t>フカ</t>
    </rPh>
    <phoneticPr fontId="5"/>
  </si>
  <si>
    <t>2008.7.9 S02A-S03Aのインテンシブを付加</t>
    <rPh sb="26" eb="28">
      <t>フカ</t>
    </rPh>
    <phoneticPr fontId="5"/>
  </si>
  <si>
    <t>Yasui, C.</t>
    <phoneticPr fontId="5"/>
  </si>
  <si>
    <t>院生採択数/院生応募数</t>
    <rPh sb="0" eb="2">
      <t>インセイ</t>
    </rPh>
    <rPh sb="2" eb="4">
      <t>サイタク</t>
    </rPh>
    <rPh sb="4" eb="5">
      <t>スウ</t>
    </rPh>
    <rPh sb="6" eb="8">
      <t>インセイ</t>
    </rPh>
    <rPh sb="8" eb="10">
      <t>オウボ</t>
    </rPh>
    <rPh sb="10" eb="11">
      <t>スウ</t>
    </rPh>
    <phoneticPr fontId="5"/>
  </si>
  <si>
    <t>全採択数/全応募数</t>
    <rPh sb="0" eb="1">
      <t>ゼン</t>
    </rPh>
    <rPh sb="1" eb="3">
      <t>サイタク</t>
    </rPh>
    <rPh sb="3" eb="4">
      <t>スウ</t>
    </rPh>
    <rPh sb="5" eb="6">
      <t>ゼン</t>
    </rPh>
    <rPh sb="6" eb="8">
      <t>オウボ</t>
    </rPh>
    <rPh sb="8" eb="9">
      <t>スウ</t>
    </rPh>
    <phoneticPr fontId="5"/>
  </si>
  <si>
    <t>The XMM-Newton Wide-Field Survey in the COSMOS Field. IV. X-Ray Spectral Properties of Active Galactic Nuclei</t>
  </si>
  <si>
    <t>Trump, Jonathan R.</t>
    <phoneticPr fontId="5"/>
  </si>
  <si>
    <t>Magellan Spectroscopy of AGN Candidates in the COSMOS Field</t>
  </si>
  <si>
    <t>2007ApJS..172..494S</t>
  </si>
  <si>
    <r>
      <t xml:space="preserve">Koyama Y., </t>
    </r>
    <r>
      <rPr>
        <b/>
        <sz val="11"/>
        <color indexed="8"/>
        <rFont val="ＭＳ Ｐゴシック"/>
        <family val="3"/>
        <charset val="128"/>
      </rPr>
      <t>Kodama T</t>
    </r>
    <r>
      <rPr>
        <sz val="11"/>
        <color indexed="8"/>
        <rFont val="ＭＳ Ｐゴシック"/>
        <family val="3"/>
        <charset val="128"/>
      </rPr>
      <t>., Shimasaku K., Okamura S., Tanaka Masayuki, Lee Hyung Mok, Im Myungshin,  Matsuhara H., Takagi T., Wada T., Oyabu S.</t>
    </r>
    <phoneticPr fontId="5"/>
  </si>
  <si>
    <t>2008MNRAS.391.1758K</t>
  </si>
  <si>
    <t>1758-1770</t>
    <phoneticPr fontId="5"/>
  </si>
  <si>
    <r>
      <t xml:space="preserve">Murakawa K., </t>
    </r>
    <r>
      <rPr>
        <b/>
        <sz val="11"/>
        <color indexed="8"/>
        <rFont val="ＭＳ Ｐゴシック"/>
        <family val="3"/>
        <charset val="128"/>
      </rPr>
      <t>Oya S., Pyo T.-S., Ishii M.</t>
    </r>
    <phoneticPr fontId="5"/>
  </si>
  <si>
    <t>2008A&amp;A...492..731M</t>
  </si>
  <si>
    <t>731-734</t>
    <phoneticPr fontId="5"/>
  </si>
  <si>
    <t>2005ApJ...621L...9T</t>
  </si>
  <si>
    <t>2005PASJ...57..877U</t>
  </si>
  <si>
    <t>2005AJ....130.2745W</t>
  </si>
  <si>
    <r>
      <t>Aoki K.</t>
    </r>
    <r>
      <rPr>
        <sz val="11"/>
        <rFont val="ＭＳ Ｐゴシック"/>
        <family val="3"/>
        <charset val="128"/>
      </rPr>
      <t xml:space="preserve">., Totani T., </t>
    </r>
    <r>
      <rPr>
        <b/>
        <sz val="11"/>
        <rFont val="ＭＳ Ｐゴシック"/>
        <family val="3"/>
        <charset val="128"/>
      </rPr>
      <t>Hattori T.</t>
    </r>
    <r>
      <rPr>
        <sz val="11"/>
        <rFont val="ＭＳ Ｐゴシック"/>
        <family val="3"/>
        <charset val="128"/>
      </rPr>
      <t xml:space="preserve">, Ohta K., Kawabata K., Kobayashi N., </t>
    </r>
    <r>
      <rPr>
        <b/>
        <sz val="11"/>
        <rFont val="ＭＳ Ｐゴシック"/>
        <family val="3"/>
        <charset val="128"/>
      </rPr>
      <t>Iye M.</t>
    </r>
    <r>
      <rPr>
        <sz val="11"/>
        <rFont val="ＭＳ Ｐゴシック"/>
        <family val="3"/>
        <charset val="128"/>
      </rPr>
      <t>, Nomoto K., Kawai N.</t>
    </r>
    <phoneticPr fontId="5"/>
  </si>
  <si>
    <t>2007ApJS..172...86S</t>
  </si>
  <si>
    <t>86-98</t>
    <phoneticPr fontId="5"/>
  </si>
  <si>
    <t>Taniguchi, Y.</t>
  </si>
  <si>
    <t>2004PASJ, 56, 597</t>
    <phoneticPr fontId="5"/>
  </si>
  <si>
    <t>597-603</t>
    <phoneticPr fontId="5"/>
  </si>
  <si>
    <t>08/2004</t>
    <phoneticPr fontId="5"/>
  </si>
  <si>
    <t>Subaru optical observations of the old pulsar PSR B0950+08</t>
    <phoneticPr fontId="5"/>
  </si>
  <si>
    <t xml:space="preserve">Cowie, L..  </t>
    <phoneticPr fontId="5"/>
  </si>
  <si>
    <t>S08A応募</t>
    <rPh sb="4" eb="6">
      <t>オウボ</t>
    </rPh>
    <phoneticPr fontId="5"/>
  </si>
  <si>
    <r>
      <t>Ohyama Y., Hamana T., Kashikawa N., Chiba M.</t>
    </r>
    <r>
      <rPr>
        <sz val="11"/>
        <rFont val="ＭＳ Ｐゴシック"/>
        <family val="3"/>
        <charset val="128"/>
      </rPr>
      <t xml:space="preserve">, Futamase T., </t>
    </r>
    <r>
      <rPr>
        <b/>
        <sz val="11"/>
        <rFont val="ＭＳ Ｐゴシック"/>
        <family val="3"/>
        <charset val="128"/>
      </rPr>
      <t>Iye M., Kawabata K., Aoki K., Sasaki T., Kosugi G., Takata T.</t>
    </r>
    <phoneticPr fontId="5"/>
  </si>
  <si>
    <r>
      <t>2</t>
    </r>
    <r>
      <rPr>
        <sz val="11"/>
        <rFont val="ＭＳ Ｐゴシック"/>
        <family val="3"/>
        <charset val="128"/>
      </rPr>
      <t>903-2912</t>
    </r>
    <phoneticPr fontId="5"/>
  </si>
  <si>
    <r>
      <t>8</t>
    </r>
    <r>
      <rPr>
        <sz val="11"/>
        <rFont val="ＭＳ Ｐゴシック"/>
        <family val="3"/>
        <charset val="128"/>
      </rPr>
      <t>91-898</t>
    </r>
    <phoneticPr fontId="5"/>
  </si>
  <si>
    <r>
      <t>8</t>
    </r>
    <r>
      <rPr>
        <sz val="11"/>
        <rFont val="ＭＳ Ｐゴシック"/>
        <family val="3"/>
        <charset val="128"/>
      </rPr>
      <t>83-889</t>
    </r>
    <phoneticPr fontId="5"/>
  </si>
  <si>
    <r>
      <t>7</t>
    </r>
    <r>
      <rPr>
        <sz val="11"/>
        <rFont val="ＭＳ Ｐゴシック"/>
        <family val="3"/>
        <charset val="128"/>
      </rPr>
      <t>24-733</t>
    </r>
    <phoneticPr fontId="5"/>
  </si>
  <si>
    <r>
      <t>05</t>
    </r>
    <r>
      <rPr>
        <sz val="11"/>
        <rFont val="ＭＳ Ｐゴシック"/>
        <family val="3"/>
        <charset val="128"/>
      </rPr>
      <t>/</t>
    </r>
    <r>
      <rPr>
        <sz val="11"/>
        <rFont val="ＭＳ Ｐゴシック"/>
        <family val="3"/>
        <charset val="128"/>
      </rPr>
      <t>2002</t>
    </r>
    <phoneticPr fontId="5"/>
  </si>
  <si>
    <r>
      <t>5</t>
    </r>
    <r>
      <rPr>
        <sz val="11"/>
        <rFont val="ＭＳ Ｐゴシック"/>
        <family val="3"/>
        <charset val="128"/>
      </rPr>
      <t>75-582</t>
    </r>
    <phoneticPr fontId="5"/>
  </si>
  <si>
    <t>S08A</t>
    <phoneticPr fontId="5"/>
  </si>
  <si>
    <t>S08A</t>
    <phoneticPr fontId="5"/>
  </si>
  <si>
    <t>S08A</t>
    <phoneticPr fontId="5"/>
  </si>
  <si>
    <r>
      <t>S</t>
    </r>
    <r>
      <rPr>
        <sz val="11"/>
        <rFont val="ＭＳ Ｐゴシック"/>
        <family val="3"/>
        <charset val="128"/>
      </rPr>
      <t>08A応募</t>
    </r>
    <rPh sb="4" eb="6">
      <t>オウボ</t>
    </rPh>
    <phoneticPr fontId="5"/>
  </si>
  <si>
    <r>
      <t>S</t>
    </r>
    <r>
      <rPr>
        <sz val="11"/>
        <rFont val="ＭＳ Ｐゴシック"/>
        <family val="3"/>
        <charset val="128"/>
      </rPr>
      <t>08A採択</t>
    </r>
    <rPh sb="4" eb="6">
      <t>サイタク</t>
    </rPh>
    <phoneticPr fontId="5"/>
  </si>
  <si>
    <t>S08A</t>
    <phoneticPr fontId="5"/>
  </si>
  <si>
    <r>
      <t>Kudo T., Tamura M.</t>
    </r>
    <r>
      <rPr>
        <sz val="11"/>
        <rFont val="ＭＳ Ｐゴシック"/>
        <family val="3"/>
        <charset val="128"/>
      </rPr>
      <t xml:space="preserve">, Kitamura Y., </t>
    </r>
    <r>
      <rPr>
        <b/>
        <sz val="11"/>
        <rFont val="ＭＳ Ｐゴシック"/>
        <family val="3"/>
        <charset val="128"/>
      </rPr>
      <t>Hayashi M., Kokubo E</t>
    </r>
    <r>
      <rPr>
        <sz val="11"/>
        <rFont val="ＭＳ Ｐゴシック"/>
        <family val="3"/>
        <charset val="128"/>
      </rPr>
      <t xml:space="preserve">., Fukagawa M., </t>
    </r>
    <r>
      <rPr>
        <b/>
        <sz val="11"/>
        <rFont val="ＭＳ Ｐゴシック"/>
        <family val="3"/>
        <charset val="128"/>
      </rPr>
      <t>Hayashi S.S., Ishii M.</t>
    </r>
    <r>
      <rPr>
        <sz val="11"/>
        <rFont val="ＭＳ Ｐゴシック"/>
        <family val="3"/>
        <charset val="128"/>
      </rPr>
      <t xml:space="preserve">, Itoh Y., </t>
    </r>
    <r>
      <rPr>
        <b/>
        <sz val="11"/>
        <rFont val="ＭＳ Ｐゴシック"/>
        <family val="3"/>
        <charset val="128"/>
      </rPr>
      <t>Mayama S</t>
    </r>
    <r>
      <rPr>
        <sz val="11"/>
        <rFont val="ＭＳ Ｐゴシック"/>
        <family val="3"/>
        <charset val="128"/>
      </rPr>
      <t xml:space="preserve">., Momose M., </t>
    </r>
    <r>
      <rPr>
        <b/>
        <sz val="11"/>
        <rFont val="ＭＳ Ｐゴシック"/>
        <family val="3"/>
        <charset val="128"/>
      </rPr>
      <t>Morino J.</t>
    </r>
    <r>
      <rPr>
        <sz val="11"/>
        <rFont val="ＭＳ Ｐゴシック"/>
        <family val="3"/>
        <charset val="128"/>
      </rPr>
      <t xml:space="preserve">, Oasa Y., </t>
    </r>
    <r>
      <rPr>
        <b/>
        <sz val="11"/>
        <rFont val="ＭＳ Ｐゴシック"/>
        <family val="3"/>
        <charset val="128"/>
      </rPr>
      <t>Pyo T.-S., Suto H.</t>
    </r>
    <phoneticPr fontId="5"/>
  </si>
  <si>
    <t>03/2004</t>
    <phoneticPr fontId="5"/>
  </si>
  <si>
    <t>Krause, O.</t>
    <phoneticPr fontId="5"/>
  </si>
  <si>
    <t>2008Sci...320.1195K</t>
  </si>
  <si>
    <t>1195-</t>
    <phoneticPr fontId="5"/>
  </si>
  <si>
    <t>The Cassiopeia A Supernova Was of Type IIb</t>
  </si>
  <si>
    <r>
      <t xml:space="preserve">Krause O., Birkmann S., </t>
    </r>
    <r>
      <rPr>
        <b/>
        <sz val="11"/>
        <color indexed="8"/>
        <rFont val="ＭＳ Ｐゴシック"/>
        <family val="3"/>
        <charset val="128"/>
      </rPr>
      <t>Usuda T., Hattori T</t>
    </r>
    <r>
      <rPr>
        <sz val="11"/>
        <color indexed="8"/>
        <rFont val="ＭＳ Ｐゴシック"/>
        <family val="3"/>
        <charset val="128"/>
      </rPr>
      <t>., Goto Miwa, Rieke G., Misselt K.</t>
    </r>
    <phoneticPr fontId="5"/>
  </si>
  <si>
    <t>2008Sci...319.1220M</t>
  </si>
  <si>
    <r>
      <t>9</t>
    </r>
    <r>
      <rPr>
        <sz val="11"/>
        <rFont val="ＭＳ Ｐゴシック"/>
        <family val="3"/>
        <charset val="128"/>
      </rPr>
      <t>11-931</t>
    </r>
    <phoneticPr fontId="5"/>
  </si>
  <si>
    <r>
      <t>S</t>
    </r>
    <r>
      <rPr>
        <sz val="11"/>
        <rFont val="ＭＳ Ｐゴシック"/>
        <family val="3"/>
        <charset val="128"/>
      </rPr>
      <t xml:space="preserve">ato B., Kambe E., Takeda Y., </t>
    </r>
    <r>
      <rPr>
        <b/>
        <sz val="11"/>
        <rFont val="ＭＳ Ｐゴシック"/>
        <family val="3"/>
        <charset val="128"/>
      </rPr>
      <t>Izumiura H., Ando H.</t>
    </r>
    <phoneticPr fontId="5"/>
  </si>
  <si>
    <r>
      <t>8</t>
    </r>
    <r>
      <rPr>
        <sz val="11"/>
        <rFont val="ＭＳ Ｐゴシック"/>
        <family val="3"/>
        <charset val="128"/>
      </rPr>
      <t>73-882</t>
    </r>
    <phoneticPr fontId="5"/>
  </si>
  <si>
    <r>
      <t>1</t>
    </r>
    <r>
      <rPr>
        <sz val="11"/>
        <rFont val="ＭＳ Ｐゴシック"/>
        <family val="3"/>
        <charset val="128"/>
      </rPr>
      <t>079-1103</t>
    </r>
    <phoneticPr fontId="5"/>
  </si>
  <si>
    <t>Nagao T.,Murayama T., Shioya Y., Taniguchi Y.</t>
    <phoneticPr fontId="5"/>
  </si>
  <si>
    <r>
      <t>1</t>
    </r>
    <r>
      <rPr>
        <sz val="11"/>
        <rFont val="ＭＳ Ｐゴシック"/>
        <family val="3"/>
        <charset val="128"/>
      </rPr>
      <t>167-1182</t>
    </r>
    <phoneticPr fontId="5"/>
  </si>
  <si>
    <r>
      <t>09</t>
    </r>
    <r>
      <rPr>
        <sz val="11"/>
        <rFont val="ＭＳ Ｐゴシック"/>
        <family val="3"/>
        <charset val="128"/>
      </rPr>
      <t>/</t>
    </r>
    <r>
      <rPr>
        <sz val="11"/>
        <rFont val="ＭＳ Ｐゴシック"/>
        <family val="3"/>
        <charset val="128"/>
      </rPr>
      <t>2003</t>
    </r>
    <phoneticPr fontId="5"/>
  </si>
  <si>
    <r>
      <t>L</t>
    </r>
    <r>
      <rPr>
        <sz val="11"/>
        <rFont val="ＭＳ Ｐゴシック"/>
        <family val="3"/>
        <charset val="128"/>
      </rPr>
      <t>9-L12</t>
    </r>
    <phoneticPr fontId="5"/>
  </si>
  <si>
    <r>
      <t>3</t>
    </r>
    <r>
      <rPr>
        <sz val="11"/>
        <rFont val="ＭＳ Ｐゴシック"/>
        <family val="3"/>
        <charset val="128"/>
      </rPr>
      <t>68-384</t>
    </r>
    <phoneticPr fontId="5"/>
  </si>
  <si>
    <r>
      <t>6</t>
    </r>
    <r>
      <rPr>
        <sz val="11"/>
        <rFont val="ＭＳ Ｐゴシック"/>
        <family val="3"/>
        <charset val="128"/>
      </rPr>
      <t>0-68</t>
    </r>
    <phoneticPr fontId="5"/>
  </si>
  <si>
    <t>Rhodes, J.D.</t>
    <phoneticPr fontId="5"/>
  </si>
  <si>
    <t>Robin, A.C.</t>
    <phoneticPr fontId="5"/>
  </si>
  <si>
    <t>Okamoto Yoshiko</t>
    <phoneticPr fontId="5"/>
  </si>
  <si>
    <t>S05A実施</t>
    <rPh sb="4" eb="6">
      <t>ジッシ</t>
    </rPh>
    <phoneticPr fontId="5"/>
  </si>
  <si>
    <t>ユーザーアンケートの情報の基づき論文情報追加</t>
    <rPh sb="10" eb="12">
      <t>ジョウホウ</t>
    </rPh>
    <rPh sb="13" eb="14">
      <t>モト</t>
    </rPh>
    <rPh sb="16" eb="18">
      <t>ロンブン</t>
    </rPh>
    <rPh sb="18" eb="20">
      <t>ジョウホウ</t>
    </rPh>
    <rPh sb="20" eb="22">
      <t>ツイカ</t>
    </rPh>
    <phoneticPr fontId="5"/>
  </si>
  <si>
    <t>2010.12.21</t>
    <phoneticPr fontId="5"/>
  </si>
  <si>
    <t>2010.12.21new</t>
    <phoneticPr fontId="5"/>
  </si>
  <si>
    <t>Jiang, Zhibo</t>
    <phoneticPr fontId="5"/>
  </si>
  <si>
    <r>
      <t>Jiang Z.</t>
    </r>
    <r>
      <rPr>
        <b/>
        <sz val="11"/>
        <rFont val="ＭＳ Ｐゴシック"/>
        <family val="3"/>
        <charset val="128"/>
      </rPr>
      <t xml:space="preserve">, Tamura M., </t>
    </r>
    <r>
      <rPr>
        <sz val="11"/>
        <rFont val="ＭＳ Ｐゴシック"/>
        <family val="3"/>
        <charset val="128"/>
      </rPr>
      <t>Hoare M., Yao Y.,</t>
    </r>
    <r>
      <rPr>
        <b/>
        <sz val="11"/>
        <rFont val="ＭＳ Ｐゴシック"/>
        <family val="3"/>
        <charset val="128"/>
      </rPr>
      <t xml:space="preserve"> Ishii M., </t>
    </r>
    <r>
      <rPr>
        <sz val="11"/>
        <rFont val="ＭＳ Ｐゴシック"/>
        <family val="3"/>
        <charset val="128"/>
      </rPr>
      <t xml:space="preserve">Fang M., Yang J. </t>
    </r>
    <phoneticPr fontId="5"/>
  </si>
  <si>
    <t>2008ApJ...673L.175J</t>
  </si>
  <si>
    <t>L175-L179</t>
    <phoneticPr fontId="5"/>
  </si>
  <si>
    <t>02/2008</t>
    <phoneticPr fontId="5"/>
  </si>
  <si>
    <t>Disks around Massive Young Stellar Objects: Are They Common?</t>
  </si>
  <si>
    <t>CIAO+AO</t>
    <phoneticPr fontId="5"/>
  </si>
  <si>
    <t>2010.12.21ユーザーアンケートより</t>
    <phoneticPr fontId="5"/>
  </si>
  <si>
    <t>2010.12.21追加</t>
    <rPh sb="10" eb="12">
      <t>ツイカ</t>
    </rPh>
    <phoneticPr fontId="5"/>
  </si>
  <si>
    <t>Romanowsky, Aaron J</t>
    <phoneticPr fontId="5"/>
  </si>
  <si>
    <t>Romanowsky A., Strader J., Spitler L., Johnson R., Brodie J., Forbes D., Ponman T.</t>
    <phoneticPr fontId="5"/>
  </si>
  <si>
    <t>2009AJ....137.4956R</t>
  </si>
  <si>
    <t>4956-4987</t>
    <phoneticPr fontId="5"/>
  </si>
  <si>
    <t>Mapping The Dark Side with DEIMOS: Globular Clusters, X-Ray Gas, and Dark Matter in the NGC 1407 Group</t>
  </si>
  <si>
    <t>Gerhard, Ortwin</t>
    <phoneticPr fontId="5"/>
  </si>
  <si>
    <t>Gerhard O., Arnaboldi M., Freeman K., Okamura S.</t>
    <phoneticPr fontId="5"/>
  </si>
  <si>
    <t>2002ApJ...580L.121G</t>
  </si>
  <si>
    <r>
      <t>L</t>
    </r>
    <r>
      <rPr>
        <sz val="11"/>
        <rFont val="ＭＳ Ｐゴシック"/>
        <family val="3"/>
        <charset val="128"/>
      </rPr>
      <t>121-L124</t>
    </r>
    <phoneticPr fontId="5"/>
  </si>
  <si>
    <r>
      <t>1</t>
    </r>
    <r>
      <rPr>
        <sz val="11"/>
        <rFont val="ＭＳ Ｐゴシック"/>
        <family val="3"/>
        <charset val="128"/>
      </rPr>
      <t>2/2002</t>
    </r>
    <phoneticPr fontId="5"/>
  </si>
  <si>
    <t>Isolated Star Formation: A Compact H II Region in the Virgo Cluster</t>
  </si>
  <si>
    <t>Kostiuk, Theodor</t>
    <phoneticPr fontId="5"/>
  </si>
  <si>
    <t>Kostiuk T., Hewagama T., Fast K., Livengood T., Annen J., Buhl D., Sonnabend G., Schmülling F., Delgado J., Achterberg R.</t>
    <phoneticPr fontId="5"/>
  </si>
  <si>
    <t>HIPWAC</t>
    <phoneticPr fontId="5"/>
  </si>
  <si>
    <t>2010P&amp;SS...58.1715K</t>
    <phoneticPr fontId="5"/>
  </si>
  <si>
    <t>P&amp;SS</t>
    <phoneticPr fontId="5"/>
  </si>
  <si>
    <t>1715-1723</t>
    <phoneticPr fontId="5"/>
  </si>
  <si>
    <t>High spectral resolution infrared studies of Titan: Winds, temperature, and composition</t>
  </si>
  <si>
    <t>2011.02-2011.07</t>
    <phoneticPr fontId="5"/>
  </si>
  <si>
    <t>150(101)</t>
    <phoneticPr fontId="5"/>
  </si>
  <si>
    <t>50(31)</t>
    <phoneticPr fontId="5"/>
  </si>
  <si>
    <t>注：日本人提案も含む</t>
    <rPh sb="0" eb="1">
      <t>チュウ</t>
    </rPh>
    <rPh sb="2" eb="5">
      <t>ニホンジン</t>
    </rPh>
    <rPh sb="5" eb="7">
      <t>テイアン</t>
    </rPh>
    <rPh sb="8" eb="9">
      <t>フク</t>
    </rPh>
    <phoneticPr fontId="73"/>
  </si>
  <si>
    <t>2010年度</t>
    <rPh sb="4" eb="6">
      <t>ネンド</t>
    </rPh>
    <phoneticPr fontId="5"/>
  </si>
  <si>
    <t>2011/1/19，20</t>
    <phoneticPr fontId="5"/>
  </si>
  <si>
    <t>岩田、今西、服部(ハワイ）有本、竹田、日下部(三鷹）、高田(IPMU)</t>
    <rPh sb="0" eb="2">
      <t>イワタ</t>
    </rPh>
    <rPh sb="3" eb="5">
      <t>イマニシ</t>
    </rPh>
    <rPh sb="6" eb="8">
      <t>ハットリ</t>
    </rPh>
    <rPh sb="13" eb="15">
      <t>アリモト</t>
    </rPh>
    <rPh sb="16" eb="18">
      <t>タケダ</t>
    </rPh>
    <rPh sb="23" eb="25">
      <t>ミタカ</t>
    </rPh>
    <rPh sb="27" eb="29">
      <t>タカダ</t>
    </rPh>
    <phoneticPr fontId="5"/>
  </si>
  <si>
    <t>ストニーブルック大</t>
    <rPh sb="8" eb="9">
      <t>ダイ</t>
    </rPh>
    <phoneticPr fontId="5"/>
  </si>
  <si>
    <t>2010.6＆12　他の資料と合わせるため追加</t>
    <rPh sb="10" eb="11">
      <t>タ</t>
    </rPh>
    <rPh sb="12" eb="14">
      <t>シリョウ</t>
    </rPh>
    <rPh sb="15" eb="16">
      <t>ア</t>
    </rPh>
    <rPh sb="21" eb="23">
      <t>ツイカ</t>
    </rPh>
    <phoneticPr fontId="5"/>
  </si>
  <si>
    <t>2010PASJ...62.1135K</t>
  </si>
  <si>
    <t>2010ApJS..190..100K</t>
  </si>
  <si>
    <t>100-146</t>
    <phoneticPr fontId="5"/>
  </si>
  <si>
    <t>Kobayashi, Hitomi</t>
    <phoneticPr fontId="5"/>
  </si>
  <si>
    <t>Kobayashi H., Kawakita H.</t>
    <phoneticPr fontId="5"/>
  </si>
  <si>
    <t>2010PASJ...62.1025K</t>
  </si>
  <si>
    <t>1025-1033</t>
    <phoneticPr fontId="5"/>
  </si>
  <si>
    <t>08/2010</t>
    <phoneticPr fontId="5"/>
  </si>
  <si>
    <t>Water Production Rate of the Jupiter-Family Comet 46P/Wirtanen in the 2008 Apparition with the Subaru Telescope/IRCS</t>
  </si>
  <si>
    <r>
      <t>O</t>
    </r>
    <r>
      <rPr>
        <sz val="11"/>
        <rFont val="ＭＳ Ｐゴシック"/>
        <family val="3"/>
        <charset val="128"/>
      </rPr>
      <t>kabe N., Zhang Y.-Y., Finoguenov A., Takada M., Smith G.P., Umetsu K., Futamase T.</t>
    </r>
    <phoneticPr fontId="5"/>
  </si>
  <si>
    <t>2010ApJ...721..875O</t>
  </si>
  <si>
    <r>
      <t>8</t>
    </r>
    <r>
      <rPr>
        <sz val="11"/>
        <rFont val="ＭＳ Ｐゴシック"/>
        <family val="3"/>
        <charset val="128"/>
      </rPr>
      <t>75-885</t>
    </r>
    <phoneticPr fontId="5"/>
  </si>
  <si>
    <t>LoCuSS: Calibrating Mass-observable Scaling Relations for Cluster Cosmology with Subaru Weak-lensing Observations</t>
  </si>
  <si>
    <r>
      <t>O</t>
    </r>
    <r>
      <rPr>
        <sz val="11"/>
        <rFont val="ＭＳ Ｐゴシック"/>
        <family val="3"/>
        <charset val="128"/>
      </rPr>
      <t>ta, Kazuaki</t>
    </r>
    <phoneticPr fontId="5"/>
  </si>
  <si>
    <r>
      <t>O</t>
    </r>
    <r>
      <rPr>
        <sz val="11"/>
        <rFont val="ＭＳ Ｐゴシック"/>
        <family val="3"/>
        <charset val="128"/>
      </rPr>
      <t xml:space="preserve">ta K., </t>
    </r>
    <r>
      <rPr>
        <b/>
        <sz val="11"/>
        <rFont val="ＭＳ Ｐゴシック"/>
        <family val="3"/>
        <charset val="128"/>
      </rPr>
      <t>Iye M., Kashikawa N.</t>
    </r>
    <r>
      <rPr>
        <sz val="11"/>
        <rFont val="ＭＳ Ｐゴシック"/>
        <family val="3"/>
        <charset val="128"/>
      </rPr>
      <t xml:space="preserve">, Shimasaku K., Ouchi M., Totani T., </t>
    </r>
    <r>
      <rPr>
        <b/>
        <sz val="11"/>
        <rFont val="ＭＳ Ｐゴシック"/>
        <family val="3"/>
        <charset val="128"/>
      </rPr>
      <t>Kobayashi M.</t>
    </r>
    <r>
      <rPr>
        <sz val="11"/>
        <rFont val="ＭＳ Ｐゴシック"/>
        <family val="3"/>
        <charset val="128"/>
      </rPr>
      <t xml:space="preserve">, Nagashima M., Harayama A., Kodaka N., Morokuma T., </t>
    </r>
    <r>
      <rPr>
        <b/>
        <sz val="11"/>
        <rFont val="ＭＳ Ｐゴシック"/>
        <family val="3"/>
        <charset val="128"/>
      </rPr>
      <t>Furusawa H., Tajitsu A., Hattori T.</t>
    </r>
    <phoneticPr fontId="5"/>
  </si>
  <si>
    <t>2010ApJ...722..803O</t>
  </si>
  <si>
    <r>
      <t>8</t>
    </r>
    <r>
      <rPr>
        <sz val="11"/>
        <rFont val="ＭＳ Ｐゴシック"/>
        <family val="3"/>
        <charset val="128"/>
      </rPr>
      <t>03-811</t>
    </r>
    <phoneticPr fontId="5"/>
  </si>
  <si>
    <t>Lyα Emitters at z = 7 in the Subaru/XMM-Newton Deep Survey Field: Photometric Candidates and Luminosity Functions</t>
  </si>
  <si>
    <r>
      <t>O</t>
    </r>
    <r>
      <rPr>
        <sz val="11"/>
        <rFont val="ＭＳ Ｐゴシック"/>
        <family val="3"/>
        <charset val="128"/>
      </rPr>
      <t>tsuka, M.</t>
    </r>
    <phoneticPr fontId="5"/>
  </si>
  <si>
    <t>2010ApJ...723..658O</t>
  </si>
  <si>
    <r>
      <t>6</t>
    </r>
    <r>
      <rPr>
        <sz val="11"/>
        <rFont val="ＭＳ Ｐゴシック"/>
        <family val="3"/>
        <charset val="128"/>
      </rPr>
      <t>58-683</t>
    </r>
    <phoneticPr fontId="5"/>
  </si>
  <si>
    <t>The Origin and Evolution of the Halo PN BoBn 1: From a Viewpoint of Chemical Abundances Based on Multiwavelength Spectra</t>
  </si>
  <si>
    <r>
      <t>O</t>
    </r>
    <r>
      <rPr>
        <sz val="11"/>
        <rFont val="ＭＳ Ｐゴシック"/>
        <family val="3"/>
        <charset val="128"/>
      </rPr>
      <t>uchi, M.</t>
    </r>
    <phoneticPr fontId="5"/>
  </si>
  <si>
    <r>
      <t>O</t>
    </r>
    <r>
      <rPr>
        <sz val="11"/>
        <rFont val="ＭＳ Ｐゴシック"/>
        <family val="3"/>
        <charset val="128"/>
      </rPr>
      <t xml:space="preserve">tsuka M., </t>
    </r>
    <r>
      <rPr>
        <b/>
        <sz val="11"/>
        <rFont val="ＭＳ Ｐゴシック"/>
        <family val="3"/>
        <charset val="128"/>
      </rPr>
      <t>Tajitsu A.</t>
    </r>
    <r>
      <rPr>
        <sz val="11"/>
        <rFont val="ＭＳ Ｐゴシック"/>
        <family val="3"/>
        <charset val="128"/>
      </rPr>
      <t>, Hyung S.,</t>
    </r>
    <r>
      <rPr>
        <b/>
        <sz val="11"/>
        <rFont val="ＭＳ Ｐゴシック"/>
        <family val="3"/>
        <charset val="128"/>
      </rPr>
      <t xml:space="preserve"> Izumiura H</t>
    </r>
    <r>
      <rPr>
        <sz val="11"/>
        <rFont val="ＭＳ Ｐゴシック"/>
        <family val="3"/>
        <charset val="128"/>
      </rPr>
      <t>.</t>
    </r>
    <phoneticPr fontId="5"/>
  </si>
  <si>
    <r>
      <t>O</t>
    </r>
    <r>
      <rPr>
        <sz val="11"/>
        <rFont val="ＭＳ Ｐゴシック"/>
        <family val="3"/>
        <charset val="128"/>
      </rPr>
      <t xml:space="preserve">uchi M., Shimasaku K., </t>
    </r>
    <r>
      <rPr>
        <b/>
        <sz val="11"/>
        <rFont val="ＭＳ Ｐゴシック"/>
        <family val="3"/>
        <charset val="128"/>
      </rPr>
      <t>Furusawa H</t>
    </r>
    <r>
      <rPr>
        <sz val="11"/>
        <rFont val="ＭＳ Ｐゴシック"/>
        <family val="3"/>
        <charset val="128"/>
      </rPr>
      <t xml:space="preserve">., Saito T., Yoshida Makiko, Akiyama M., Ono Y., Yamada T., Ota K., </t>
    </r>
    <r>
      <rPr>
        <b/>
        <sz val="11"/>
        <rFont val="ＭＳ Ｐゴシック"/>
        <family val="3"/>
        <charset val="128"/>
      </rPr>
      <t>Kashikawa N., Iye M., Kodama T.</t>
    </r>
    <r>
      <rPr>
        <sz val="11"/>
        <rFont val="ＭＳ Ｐゴシック"/>
        <family val="3"/>
        <charset val="128"/>
      </rPr>
      <t>, Okamaura S., Simpson C., Yoshida Michitoshi</t>
    </r>
    <phoneticPr fontId="5"/>
  </si>
  <si>
    <t>2010ApJ...723..869O</t>
  </si>
  <si>
    <r>
      <t>A</t>
    </r>
    <r>
      <rPr>
        <sz val="11"/>
        <rFont val="ＭＳ Ｐゴシック"/>
        <family val="3"/>
        <charset val="128"/>
      </rPr>
      <t>pJ</t>
    </r>
    <phoneticPr fontId="5"/>
  </si>
  <si>
    <r>
      <t>8</t>
    </r>
    <r>
      <rPr>
        <sz val="11"/>
        <rFont val="ＭＳ Ｐゴシック"/>
        <family val="3"/>
        <charset val="128"/>
      </rPr>
      <t>69-894</t>
    </r>
    <phoneticPr fontId="5"/>
  </si>
  <si>
    <t>Statistics of 207 Lyα Emitters at a Redshift Near 7: Constraints on Reionization and Galaxy Formation Models</t>
  </si>
  <si>
    <t>Evolution of the Frequency of Luminous (&gt;=L*V) Close Galaxy Pairs at z &lt; 1.2 in the COSMOS Field</t>
  </si>
  <si>
    <t>The Angular Correlations of Galaxies in the COSMOS Field</t>
  </si>
  <si>
    <t>2007ApJS..172..314M</t>
  </si>
  <si>
    <t>2007ApJS..172..295S</t>
  </si>
  <si>
    <t>A Wide-Angle Tail Radio Galaxy in the COSMOS Field: Evidence for Cluster Formation</t>
  </si>
  <si>
    <t>2007ApJS..172..284C</t>
  </si>
  <si>
    <t>The Effects of Environment on Morphological Evolution at 0&lt;z&lt;1.2 in the COSMOS Survey</t>
  </si>
  <si>
    <t>2007.7.再計算</t>
    <rPh sb="7" eb="10">
      <t>サイケイサン</t>
    </rPh>
    <phoneticPr fontId="5"/>
  </si>
  <si>
    <t>2000PASJ, 52, 43</t>
    <phoneticPr fontId="5"/>
  </si>
  <si>
    <r>
      <t xml:space="preserve">カテゴリ別  </t>
    </r>
    <r>
      <rPr>
        <b/>
        <sz val="14"/>
        <color indexed="10"/>
        <rFont val="ＭＳ Ｐゴシック"/>
        <family val="3"/>
        <charset val="128"/>
      </rPr>
      <t>採択</t>
    </r>
    <r>
      <rPr>
        <b/>
        <sz val="14"/>
        <rFont val="ＭＳ Ｐゴシック"/>
        <family val="3"/>
        <charset val="128"/>
      </rPr>
      <t>夜数　推移</t>
    </r>
    <rPh sb="4" eb="5">
      <t>ベツ</t>
    </rPh>
    <rPh sb="7" eb="9">
      <t>サイタク</t>
    </rPh>
    <rPh sb="9" eb="10">
      <t>ヨ</t>
    </rPh>
    <rPh sb="10" eb="11">
      <t>スウ</t>
    </rPh>
    <rPh sb="12" eb="14">
      <t>スイイ</t>
    </rPh>
    <phoneticPr fontId="5"/>
  </si>
  <si>
    <t>2008年度</t>
    <rPh sb="4" eb="6">
      <t>ネンド</t>
    </rPh>
    <phoneticPr fontId="5"/>
  </si>
  <si>
    <t>2009/1/14-16</t>
    <phoneticPr fontId="5"/>
  </si>
  <si>
    <t>高見、青木、田実、有本（NAOJ）、谷口</t>
    <rPh sb="0" eb="2">
      <t>タカミ</t>
    </rPh>
    <rPh sb="3" eb="5">
      <t>アオキ</t>
    </rPh>
    <rPh sb="6" eb="8">
      <t>タジツ</t>
    </rPh>
    <rPh sb="9" eb="11">
      <t>アリモト</t>
    </rPh>
    <rPh sb="18" eb="20">
      <t>タニグチ</t>
    </rPh>
    <phoneticPr fontId="5"/>
  </si>
  <si>
    <t>1/15AM　WFMOSビジネスセッション、
1/16　ビジネスセッション</t>
    <phoneticPr fontId="5"/>
  </si>
  <si>
    <t xml:space="preserve">1/14　WFMOSサイエンスセッション
1/15PM　サイエンスセッション
</t>
    <phoneticPr fontId="5"/>
  </si>
  <si>
    <r>
      <t>5</t>
    </r>
    <r>
      <rPr>
        <sz val="11"/>
        <rFont val="ＭＳ Ｐゴシック"/>
        <family val="3"/>
        <charset val="128"/>
      </rPr>
      <t>51-558</t>
    </r>
    <phoneticPr fontId="5"/>
  </si>
  <si>
    <t>Silicate Dust Processing around Young Stars</t>
  </si>
  <si>
    <t>Total</t>
  </si>
  <si>
    <t>Iye, M.</t>
    <phoneticPr fontId="5"/>
  </si>
  <si>
    <r>
      <t>8</t>
    </r>
    <r>
      <rPr>
        <sz val="11"/>
        <rFont val="ＭＳ Ｐゴシック"/>
        <family val="3"/>
        <charset val="128"/>
      </rPr>
      <t>+7</t>
    </r>
    <phoneticPr fontId="5"/>
  </si>
  <si>
    <r>
      <t>2</t>
    </r>
    <r>
      <rPr>
        <sz val="11"/>
        <rFont val="ＭＳ Ｐゴシック"/>
        <family val="3"/>
        <charset val="128"/>
      </rPr>
      <t>+2</t>
    </r>
    <phoneticPr fontId="5"/>
  </si>
  <si>
    <r>
      <t>1</t>
    </r>
    <r>
      <rPr>
        <sz val="11"/>
        <rFont val="ＭＳ Ｐゴシック"/>
        <family val="3"/>
        <charset val="128"/>
      </rPr>
      <t>0+10</t>
    </r>
    <phoneticPr fontId="5"/>
  </si>
  <si>
    <r>
      <t>5</t>
    </r>
    <r>
      <rPr>
        <sz val="11"/>
        <rFont val="ＭＳ Ｐゴシック"/>
        <family val="3"/>
        <charset val="128"/>
      </rPr>
      <t>+5</t>
    </r>
    <phoneticPr fontId="5"/>
  </si>
  <si>
    <r>
      <t>7</t>
    </r>
    <r>
      <rPr>
        <sz val="11"/>
        <rFont val="ＭＳ Ｐゴシック"/>
        <family val="3"/>
        <charset val="128"/>
      </rPr>
      <t>+7</t>
    </r>
    <phoneticPr fontId="5"/>
  </si>
  <si>
    <t>The Tully-Fisher relation of intermediate redshift field and cluster galaxies from Subaru spectroscopy</t>
  </si>
  <si>
    <t>2006AJ....132..171S</t>
  </si>
  <si>
    <t>478-488</t>
    <phoneticPr fontId="5"/>
  </si>
  <si>
    <t>1608-1628</t>
  </si>
  <si>
    <t>313-326</t>
    <phoneticPr fontId="5"/>
  </si>
  <si>
    <t>200-213</t>
    <phoneticPr fontId="5"/>
  </si>
  <si>
    <t>1018-1027</t>
    <phoneticPr fontId="5"/>
  </si>
  <si>
    <t>2002A&amp;A, 394, 633</t>
    <phoneticPr fontId="5"/>
  </si>
  <si>
    <t>A Very Deep Search for Lyman-alpha Emitters at z=5.7 and 6.6</t>
  </si>
  <si>
    <t>S02B-I04</t>
  </si>
  <si>
    <t>2008論文</t>
    <rPh sb="4" eb="6">
      <t>ロンブン</t>
    </rPh>
    <phoneticPr fontId="5"/>
  </si>
  <si>
    <t>2008年1月～12月までに出版された査読論文リスト</t>
    <rPh sb="4" eb="5">
      <t>ネン</t>
    </rPh>
    <rPh sb="6" eb="7">
      <t>ガツ</t>
    </rPh>
    <rPh sb="10" eb="11">
      <t>ガツ</t>
    </rPh>
    <rPh sb="14" eb="16">
      <t>シュッパン</t>
    </rPh>
    <rPh sb="19" eb="21">
      <t>サドク</t>
    </rPh>
    <rPh sb="21" eb="23">
      <t>ロンブン</t>
    </rPh>
    <phoneticPr fontId="5"/>
  </si>
  <si>
    <t>Kudo, T.</t>
    <phoneticPr fontId="5"/>
  </si>
  <si>
    <t>2008ApJ...673L..67K</t>
  </si>
  <si>
    <t>01/2008</t>
    <phoneticPr fontId="5"/>
  </si>
  <si>
    <t>夜数</t>
    <rPh sb="0" eb="2">
      <t>ヤスウ</t>
    </rPh>
    <phoneticPr fontId="5"/>
  </si>
  <si>
    <t>Keck-&gt;Subaruは少なくとも6件12夜以上の申請, Geminiとは5夜（南天3夜、北天2夜）、Keckとは4夜の交換</t>
    <rPh sb="13" eb="14">
      <t>スク</t>
    </rPh>
    <rPh sb="19" eb="20">
      <t>ケン</t>
    </rPh>
    <rPh sb="22" eb="23">
      <t>ヨル</t>
    </rPh>
    <rPh sb="23" eb="25">
      <t>イジョウ</t>
    </rPh>
    <rPh sb="26" eb="28">
      <t>シンセイ</t>
    </rPh>
    <phoneticPr fontId="5"/>
  </si>
  <si>
    <t>Gemini（GMOS,NIFS, NIRI)はキュー観測、Keck(DEIMOS, NIRSPEC, LRIS, ESI)はクラシカル観測, G-&gt;S 採択はサービス観測5件とクラシカル（MOIRCS-MOS)1件</t>
    <rPh sb="27" eb="29">
      <t>カンソク</t>
    </rPh>
    <rPh sb="68" eb="70">
      <t>カンソク</t>
    </rPh>
    <phoneticPr fontId="5"/>
  </si>
  <si>
    <t>全てクラシカル観測での交換となる。　Gemini南天２件４夜</t>
    <rPh sb="0" eb="1">
      <t>スベ</t>
    </rPh>
    <rPh sb="7" eb="9">
      <t>カンソク</t>
    </rPh>
    <rPh sb="11" eb="13">
      <t>コウカン</t>
    </rPh>
    <phoneticPr fontId="5"/>
  </si>
  <si>
    <t>共同利用夜数等の大枠</t>
    <rPh sb="0" eb="2">
      <t>キョウドウ</t>
    </rPh>
    <rPh sb="2" eb="4">
      <t>リヨウ</t>
    </rPh>
    <rPh sb="4" eb="6">
      <t>ヤスウ</t>
    </rPh>
    <rPh sb="6" eb="7">
      <t>トウ</t>
    </rPh>
    <rPh sb="8" eb="10">
      <t>オオワク</t>
    </rPh>
    <phoneticPr fontId="5"/>
  </si>
  <si>
    <t>公募の仕方やカテゴリ</t>
    <rPh sb="0" eb="2">
      <t>コウボ</t>
    </rPh>
    <rPh sb="3" eb="5">
      <t>シカタ</t>
    </rPh>
    <phoneticPr fontId="5"/>
  </si>
  <si>
    <t>観測所の運営方針や将来計画</t>
    <rPh sb="0" eb="3">
      <t>カンソクジョ</t>
    </rPh>
    <rPh sb="4" eb="6">
      <t>ウンエイ</t>
    </rPh>
    <rPh sb="6" eb="8">
      <t>ホウシン</t>
    </rPh>
    <rPh sb="9" eb="11">
      <t>ショウライ</t>
    </rPh>
    <rPh sb="11" eb="13">
      <t>ケイカク</t>
    </rPh>
    <phoneticPr fontId="5"/>
  </si>
  <si>
    <t>予算モニター</t>
    <rPh sb="0" eb="2">
      <t>ヨサン</t>
    </rPh>
    <phoneticPr fontId="5"/>
  </si>
  <si>
    <t>上記に加えてサイエンスアドバイザリ的委員会</t>
    <rPh sb="0" eb="2">
      <t>ジョウキ</t>
    </rPh>
    <rPh sb="3" eb="4">
      <t>クワ</t>
    </rPh>
    <rPh sb="17" eb="18">
      <t>テキ</t>
    </rPh>
    <rPh sb="18" eb="21">
      <t>イインカイ</t>
    </rPh>
    <phoneticPr fontId="5"/>
  </si>
  <si>
    <t>SACヘの申し送り事項</t>
    <rPh sb="5" eb="6">
      <t>モウ</t>
    </rPh>
    <rPh sb="7" eb="8">
      <t>オク</t>
    </rPh>
    <rPh sb="9" eb="11">
      <t>ジコウ</t>
    </rPh>
    <phoneticPr fontId="5"/>
  </si>
  <si>
    <r>
      <t xml:space="preserve">Inada N., Oguri M., Shin M., Kayo I., Strauss M., Hennawi J., </t>
    </r>
    <r>
      <rPr>
        <b/>
        <sz val="11"/>
        <rFont val="ＭＳ Ｐゴシック"/>
        <family val="3"/>
        <charset val="128"/>
      </rPr>
      <t>Morokuma T.</t>
    </r>
    <r>
      <rPr>
        <sz val="11"/>
        <rFont val="ＭＳ Ｐゴシック"/>
        <family val="3"/>
        <charset val="128"/>
      </rPr>
      <t>, Becker R., White R., Kochanek C., Gregg M., Chiu K., Johnston D., Clocchiatti A., Richard G., Schneider D., Frieman J., Fukugita M., Gott R., Hall P., York D., Castander F., Bahcall N.</t>
    </r>
    <phoneticPr fontId="5"/>
  </si>
  <si>
    <t>2010AJ....140..403I</t>
  </si>
  <si>
    <t>403-415</t>
    <phoneticPr fontId="5"/>
  </si>
  <si>
    <t>The Sloan Digital Sky Survey Quasar Lens Search. IV. Statistical Lens Sample from the Fifth Data Release</t>
    <phoneticPr fontId="5"/>
  </si>
  <si>
    <t>Kayo, Issha</t>
    <phoneticPr fontId="5"/>
  </si>
  <si>
    <t>2010AJ....139.1614K</t>
  </si>
  <si>
    <t>AJ</t>
    <phoneticPr fontId="5"/>
  </si>
  <si>
    <t>1614-1621</t>
    <phoneticPr fontId="5"/>
  </si>
  <si>
    <t>Eight New Quasar Lenses from the Sloan Digital Sky Survey Quasar Lens Search</t>
  </si>
  <si>
    <t>Shin, Min-Su</t>
    <phoneticPr fontId="5"/>
  </si>
  <si>
    <t>Shin M-S., Strauss M., Oguri M., Inada N., Falco E., Broadhurst T., Gunn J.</t>
    <phoneticPr fontId="5"/>
  </si>
  <si>
    <t>2008AJ....136...44S</t>
  </si>
  <si>
    <t>44-50</t>
    <phoneticPr fontId="5"/>
  </si>
  <si>
    <t>The Sloan Digital Sky Survey Discovery of a Strongly Lensed Post-Starburst Galaxy at z = 0.766</t>
    <phoneticPr fontId="5"/>
  </si>
  <si>
    <r>
      <t xml:space="preserve">Inada N., Oguri M., Becker R., Shin M.-S., Richards G., Hennawi J., White R.,  Pindor B., Strauss M., Kochanek C., Johnston D., Gregg M., Kayo I., Eisenstein  D., Hall P., Castander F., Clocchiatti A., Anderson S., Schneider D., York D.,  Lupton R., Chiu K., Kawano Y., Scranton R., Frieman J., Keeton C., </t>
    </r>
    <r>
      <rPr>
        <b/>
        <sz val="11"/>
        <color indexed="8"/>
        <rFont val="ＭＳ Ｐゴシック"/>
        <family val="3"/>
        <charset val="128"/>
      </rPr>
      <t>Morokuma T.</t>
    </r>
    <r>
      <rPr>
        <sz val="11"/>
        <color indexed="8"/>
        <rFont val="ＭＳ Ｐゴシック"/>
        <family val="3"/>
        <charset val="128"/>
      </rPr>
      <t>, Rix H-W., Turner E., Burles S., Brunner R., Sheldon E., Bahcall N., Fukugita M.</t>
    </r>
    <phoneticPr fontId="5"/>
  </si>
  <si>
    <t>2008AJ....135..496I</t>
  </si>
  <si>
    <t>496-511</t>
    <phoneticPr fontId="5"/>
  </si>
  <si>
    <t>The Sloan Digital Sky Survey Quasar Lens Search. II. Statistical Lens Sample from the Third Data Release</t>
  </si>
  <si>
    <r>
      <t>C</t>
    </r>
    <r>
      <rPr>
        <sz val="11"/>
        <rFont val="ＭＳ Ｐゴシック"/>
        <family val="3"/>
        <charset val="128"/>
      </rPr>
      <t>ISCO</t>
    </r>
    <phoneticPr fontId="5"/>
  </si>
  <si>
    <t>2006ApJ...650...12K</t>
  </si>
  <si>
    <r>
      <t>1</t>
    </r>
    <r>
      <rPr>
        <sz val="11"/>
        <rFont val="ＭＳ Ｐゴシック"/>
        <family val="3"/>
        <charset val="128"/>
      </rPr>
      <t>2-17</t>
    </r>
    <phoneticPr fontId="5"/>
  </si>
  <si>
    <r>
      <t>1</t>
    </r>
    <r>
      <rPr>
        <sz val="11"/>
        <rFont val="ＭＳ Ｐゴシック"/>
        <family val="3"/>
        <charset val="128"/>
      </rPr>
      <t>0/2006</t>
    </r>
    <phoneticPr fontId="5"/>
  </si>
  <si>
    <t>Mass-dependent Color Evolution of Field Galaxies back to z~3 over the Wide Range of Stellar Mass</t>
    <phoneticPr fontId="5"/>
  </si>
  <si>
    <t>Oguri, M.</t>
    <phoneticPr fontId="5"/>
  </si>
  <si>
    <r>
      <t>O</t>
    </r>
    <r>
      <rPr>
        <sz val="11"/>
        <rFont val="ＭＳ Ｐゴシック"/>
        <family val="3"/>
        <charset val="128"/>
      </rPr>
      <t>guri M., Inada N., Keeton C., Pindor B., Hennawi J., Gregg M., Becker R., Chiu K., Zheng W., Ichikawa S., Suto Y., Turner E., Annis J., Bahcall N., Brinkmann J., Castander F., Eisenstein D., Frieman J., Goto T., Gunn J., Johnston D., Kent S., Nichol R., Richards G., Rix H-W., Schneider D., Sheldon E., Szalay A.</t>
    </r>
    <phoneticPr fontId="5"/>
  </si>
  <si>
    <t>2004ApJ...605...78O</t>
  </si>
  <si>
    <r>
      <t>7</t>
    </r>
    <r>
      <rPr>
        <sz val="11"/>
        <rFont val="ＭＳ Ｐゴシック"/>
        <family val="3"/>
        <charset val="128"/>
      </rPr>
      <t>8-97</t>
    </r>
    <phoneticPr fontId="5"/>
  </si>
  <si>
    <t>Observations and Theoretical Implications of the Large-Separation Lensed Quasar SDSS J1004+4112</t>
    <phoneticPr fontId="5"/>
  </si>
  <si>
    <r>
      <t xml:space="preserve">Tanaka Masayuki, </t>
    </r>
    <r>
      <rPr>
        <b/>
        <sz val="11"/>
        <rFont val="ＭＳ Ｐゴシック"/>
        <family val="3"/>
        <charset val="128"/>
      </rPr>
      <t>Kodama T., Arimoto N., Tanaka I.</t>
    </r>
    <phoneticPr fontId="5"/>
  </si>
  <si>
    <t>2006MNRAS.365.1392T</t>
  </si>
  <si>
    <r>
      <t>1</t>
    </r>
    <r>
      <rPr>
        <sz val="11"/>
        <rFont val="ＭＳ Ｐゴシック"/>
        <family val="3"/>
        <charset val="128"/>
      </rPr>
      <t>392-1404</t>
    </r>
    <phoneticPr fontId="5"/>
  </si>
  <si>
    <r>
      <t>0</t>
    </r>
    <r>
      <rPr>
        <sz val="11"/>
        <rFont val="ＭＳ Ｐゴシック"/>
        <family val="3"/>
        <charset val="128"/>
      </rPr>
      <t>2/2006</t>
    </r>
    <phoneticPr fontId="5"/>
  </si>
  <si>
    <t>Spectroscopically confirmed large-scale structures associated to a z= 0.83 cluster</t>
    <phoneticPr fontId="5"/>
  </si>
  <si>
    <r>
      <t>D</t>
    </r>
    <r>
      <rPr>
        <sz val="11"/>
        <rFont val="ＭＳ Ｐゴシック"/>
        <family val="3"/>
        <charset val="128"/>
      </rPr>
      <t>awson, K</t>
    </r>
    <phoneticPr fontId="5"/>
  </si>
  <si>
    <t>2009AJ....138.1271D</t>
  </si>
  <si>
    <r>
      <t>1</t>
    </r>
    <r>
      <rPr>
        <sz val="11"/>
        <rFont val="ＭＳ Ｐゴシック"/>
        <family val="3"/>
        <charset val="128"/>
      </rPr>
      <t>271-1283</t>
    </r>
    <phoneticPr fontId="5"/>
  </si>
  <si>
    <r>
      <t>1</t>
    </r>
    <r>
      <rPr>
        <sz val="11"/>
        <rFont val="ＭＳ Ｐゴシック"/>
        <family val="3"/>
        <charset val="128"/>
      </rPr>
      <t>1/2009</t>
    </r>
    <phoneticPr fontId="5"/>
  </si>
  <si>
    <t>An Intensive Hubble Space Telescope Survey for z&gt;1 Type Ia Supernovae by Targeting Galaxy Clusters</t>
    <phoneticPr fontId="5"/>
  </si>
  <si>
    <r>
      <t xml:space="preserve">Dawson K. S., Aldering G., Amanullah R., Barbary K., Barrientos L. F., Brodwin M., Connolly N., Dey A., Doi M., Donahue M., Eisenhardt P., Ellingson E., Faccioli L., Fadeyev V., Fakhouri H. K., Fruchter A. S., Gilbank D. G., Gladders M. D., Goldhaber G., Gonzalez A. H., Goobar A., Gude A., </t>
    </r>
    <r>
      <rPr>
        <b/>
        <sz val="11"/>
        <rFont val="ＭＳ Ｐゴシック"/>
        <family val="3"/>
        <charset val="128"/>
      </rPr>
      <t>Hattori T.</t>
    </r>
    <r>
      <rPr>
        <sz val="11"/>
        <rFont val="ＭＳ Ｐゴシック"/>
        <family val="3"/>
        <charset val="128"/>
      </rPr>
      <t xml:space="preserve">, Hoekstra H., Huang X., Ihara Y., Jannuzi B. T., Johnston D., </t>
    </r>
    <r>
      <rPr>
        <b/>
        <sz val="11"/>
        <rFont val="ＭＳ Ｐゴシック"/>
        <family val="3"/>
        <charset val="128"/>
      </rPr>
      <t>Kashikawa N</t>
    </r>
    <r>
      <rPr>
        <sz val="11"/>
        <rFont val="ＭＳ Ｐゴシック"/>
        <family val="3"/>
        <charset val="128"/>
      </rPr>
      <t xml:space="preserve">., Koester B., Konishi K., Kowalski M., Lidman C., Linder E. V., Lubin L., Meyers J., </t>
    </r>
    <r>
      <rPr>
        <b/>
        <sz val="11"/>
        <rFont val="ＭＳ Ｐゴシック"/>
        <family val="3"/>
        <charset val="128"/>
      </rPr>
      <t>Morokuma T</t>
    </r>
    <r>
      <rPr>
        <sz val="11"/>
        <rFont val="ＭＳ Ｐゴシック"/>
        <family val="3"/>
        <charset val="128"/>
      </rPr>
      <t>., Munshi F., Mullis C., Oda T., Panagia N., Perlmutter S., Postman M., Pritchard T., Rhodes J., Rosati P., Rubin D., Schlegel D. J., Spadafora A., Stanford S. A., Stanishev V., Stern D., Strovink M., Suzuki N., Takanashi N., Tokita K., Wagner M., Wang L., Yasuda N., Yee H. K. C., Supernova Cosmology Project</t>
    </r>
    <phoneticPr fontId="5"/>
  </si>
  <si>
    <t>Eisenhardt, Peter</t>
    <phoneticPr fontId="5"/>
  </si>
  <si>
    <r>
      <t xml:space="preserve">Eisenhardt P., Brodwin M., Gonzalez A., Stanford A., Stern D., Barmby P., Brown M., Dawson K., Dey A., Doi M., Galametz A., Jannuzi B., Kochanek C., Meyers J., </t>
    </r>
    <r>
      <rPr>
        <b/>
        <sz val="11"/>
        <color indexed="8"/>
        <rFont val="ＭＳ Ｐゴシック"/>
        <family val="3"/>
        <charset val="128"/>
      </rPr>
      <t>Morokuma T.</t>
    </r>
    <r>
      <rPr>
        <sz val="11"/>
        <color indexed="8"/>
        <rFont val="ＭＳ Ｐゴシック"/>
        <family val="3"/>
        <charset val="128"/>
      </rPr>
      <t>, Moustakas L.</t>
    </r>
    <phoneticPr fontId="5"/>
  </si>
  <si>
    <t>2008ApJ...684..905E</t>
  </si>
  <si>
    <t>905-932</t>
    <phoneticPr fontId="5"/>
  </si>
  <si>
    <t>Clusters of Galaxies in the First Half of the Universe from the IRAC Shallow Survey</t>
  </si>
  <si>
    <t>Kuznetsova, N.</t>
    <phoneticPr fontId="5"/>
  </si>
  <si>
    <r>
      <t xml:space="preserve">Kuznetsova N., Barbary K., Connolly B., Kim A. G., Pain R., Roe N. A., Aldering G., Amanullah R., Dawson K., Doi M., Fadeyev V., Fruchter A. S., Gibbons R., Goldhaber G., Goobar A., Gude A., Knop R. A., Kowalski M., Lidman C., </t>
    </r>
    <r>
      <rPr>
        <b/>
        <sz val="11"/>
        <rFont val="ＭＳ Ｐゴシック"/>
        <family val="3"/>
        <charset val="128"/>
      </rPr>
      <t>Morokuma T.</t>
    </r>
    <r>
      <rPr>
        <sz val="11"/>
        <rFont val="ＭＳ Ｐゴシック"/>
        <family val="3"/>
        <charset val="128"/>
      </rPr>
      <t>, Meyers J., Perlmutter S., Rubin D., Schlegel D. J., Spadafora A. L., Stanishev V., Strovink M., Suzuki N., Wang L., Yasuda N.</t>
    </r>
    <phoneticPr fontId="5"/>
  </si>
  <si>
    <t>2008ApJ...673..981K</t>
  </si>
  <si>
    <t>981-998</t>
    <phoneticPr fontId="5"/>
  </si>
  <si>
    <t>A New Determination of the High-Redshift Type Ia Supernova Rates with the Hubble Space Telescope Advanced Camera for Surveys</t>
    <phoneticPr fontId="5"/>
  </si>
  <si>
    <r>
      <t>H</t>
    </r>
    <r>
      <rPr>
        <sz val="11"/>
        <rFont val="ＭＳ Ｐゴシック"/>
        <family val="3"/>
        <charset val="128"/>
      </rPr>
      <t>atsukade, B.</t>
    </r>
    <phoneticPr fontId="5"/>
  </si>
  <si>
    <t>2010ApJ...711..974H</t>
  </si>
  <si>
    <r>
      <t>9</t>
    </r>
    <r>
      <rPr>
        <sz val="11"/>
        <rFont val="ＭＳ Ｐゴシック"/>
        <family val="3"/>
        <charset val="128"/>
      </rPr>
      <t>74-979</t>
    </r>
    <phoneticPr fontId="5"/>
  </si>
  <si>
    <t>Unveiling the Nature of Submillimeter Galaxy SXDF 850.6 [ Erratum: 2010ApJ...716..891H ]</t>
    <phoneticPr fontId="5"/>
  </si>
  <si>
    <t>Ono, Yoshiaki</t>
    <phoneticPr fontId="5"/>
  </si>
  <si>
    <r>
      <t>O</t>
    </r>
    <r>
      <rPr>
        <sz val="11"/>
        <rFont val="ＭＳ Ｐゴシック"/>
        <family val="3"/>
        <charset val="128"/>
      </rPr>
      <t>no Y., Ouchi M., Shimasaku K., Dunlop J., Farrah D., McLure R., Okamura S.</t>
    </r>
    <phoneticPr fontId="5"/>
  </si>
  <si>
    <t>2010ApJ...724.1524O</t>
  </si>
  <si>
    <r>
      <t>1</t>
    </r>
    <r>
      <rPr>
        <sz val="11"/>
        <rFont val="ＭＳ Ｐゴシック"/>
        <family val="3"/>
        <charset val="128"/>
      </rPr>
      <t>524-1535</t>
    </r>
    <phoneticPr fontId="5"/>
  </si>
  <si>
    <t>Stellar Populations of Lyα Emitters at z ~ 6-7: Constraints on the Escape Fraction of Ionizing Photons from Galaxy Building Blocks</t>
  </si>
  <si>
    <t>Ebeling, H.</t>
    <phoneticPr fontId="5"/>
  </si>
  <si>
    <t>Discovery of a Large-Scale Filament Connected to the Massive Galaxy Cluster MACS J0717.5+3745 at z=0.551</t>
    <phoneticPr fontId="5"/>
  </si>
  <si>
    <t>Fukagawa, M.</t>
    <phoneticPr fontId="5"/>
  </si>
  <si>
    <t>Fukugita, M.</t>
    <phoneticPr fontId="5"/>
  </si>
  <si>
    <t>FOCAS共同利用</t>
    <rPh sb="5" eb="7">
      <t>キョウドウ</t>
    </rPh>
    <rPh sb="7" eb="9">
      <t>リヨウ</t>
    </rPh>
    <phoneticPr fontId="5"/>
  </si>
  <si>
    <t>Girart, J. M.</t>
    <phoneticPr fontId="5"/>
  </si>
  <si>
    <r>
      <t xml:space="preserve">Kawai N., </t>
    </r>
    <r>
      <rPr>
        <b/>
        <sz val="11"/>
        <rFont val="ＭＳ Ｐゴシック"/>
        <family val="3"/>
        <charset val="128"/>
      </rPr>
      <t>Kosugi G., Aoki K., Yamada T</t>
    </r>
    <r>
      <rPr>
        <sz val="11"/>
        <rFont val="ＭＳ Ｐゴシック"/>
        <family val="3"/>
        <charset val="128"/>
      </rPr>
      <t xml:space="preserve">., </t>
    </r>
    <r>
      <rPr>
        <sz val="11"/>
        <rFont val="ＭＳ Ｐゴシック"/>
        <family val="3"/>
        <charset val="128"/>
      </rPr>
      <t>Totani T., Ohta K.</t>
    </r>
    <r>
      <rPr>
        <sz val="11"/>
        <rFont val="ＭＳ Ｐゴシック"/>
        <family val="3"/>
        <charset val="128"/>
      </rPr>
      <t xml:space="preserve">, </t>
    </r>
    <r>
      <rPr>
        <b/>
        <sz val="11"/>
        <rFont val="ＭＳ Ｐゴシック"/>
        <family val="3"/>
        <charset val="128"/>
      </rPr>
      <t>Iye M., Hattori T., Aoki W., Furusawa H.</t>
    </r>
    <r>
      <rPr>
        <sz val="11"/>
        <rFont val="ＭＳ Ｐゴシック"/>
        <family val="3"/>
        <charset val="128"/>
      </rPr>
      <t xml:space="preserve">, </t>
    </r>
    <r>
      <rPr>
        <sz val="11"/>
        <rFont val="ＭＳ Ｐゴシック"/>
        <family val="3"/>
        <charset val="128"/>
      </rPr>
      <t>Hurley K., Kawabata K.</t>
    </r>
    <r>
      <rPr>
        <sz val="11"/>
        <rFont val="ＭＳ Ｐゴシック"/>
        <family val="3"/>
        <charset val="128"/>
      </rPr>
      <t>,</t>
    </r>
    <r>
      <rPr>
        <sz val="11"/>
        <rFont val="ＭＳ Ｐゴシック"/>
        <family val="3"/>
        <charset val="128"/>
      </rPr>
      <t xml:space="preserve"> Kobayashi N., </t>
    </r>
    <r>
      <rPr>
        <b/>
        <sz val="11"/>
        <rFont val="ＭＳ Ｐゴシック"/>
        <family val="3"/>
        <charset val="128"/>
      </rPr>
      <t>Komiyama Y., Mizumoto Y.</t>
    </r>
    <r>
      <rPr>
        <sz val="11"/>
        <rFont val="ＭＳ Ｐゴシック"/>
        <family val="3"/>
        <charset val="128"/>
      </rPr>
      <t xml:space="preserve">, Nomoto K., </t>
    </r>
    <r>
      <rPr>
        <b/>
        <sz val="11"/>
        <rFont val="ＭＳ Ｐゴシック"/>
        <family val="3"/>
        <charset val="128"/>
      </rPr>
      <t>Noumaru J., Ogasawara R.</t>
    </r>
    <r>
      <rPr>
        <sz val="11"/>
        <rFont val="ＭＳ Ｐゴシック"/>
        <family val="3"/>
        <charset val="128"/>
      </rPr>
      <t xml:space="preserve">, Sato R., </t>
    </r>
    <r>
      <rPr>
        <b/>
        <sz val="11"/>
        <rFont val="ＭＳ Ｐゴシック"/>
        <family val="3"/>
        <charset val="128"/>
      </rPr>
      <t>Sekiguchi K., Shirasaki</t>
    </r>
    <r>
      <rPr>
        <sz val="11"/>
        <rFont val="ＭＳ Ｐゴシック"/>
        <family val="3"/>
        <charset val="128"/>
      </rPr>
      <t xml:space="preserve"> Y., Suzuki M., </t>
    </r>
    <r>
      <rPr>
        <b/>
        <sz val="11"/>
        <rFont val="ＭＳ Ｐゴシック"/>
        <family val="3"/>
        <charset val="128"/>
      </rPr>
      <t>Takata T.</t>
    </r>
    <r>
      <rPr>
        <sz val="11"/>
        <rFont val="ＭＳ Ｐゴシック"/>
        <family val="3"/>
        <charset val="128"/>
      </rPr>
      <t xml:space="preserve">, Tamagawa T., </t>
    </r>
    <r>
      <rPr>
        <b/>
        <sz val="11"/>
        <rFont val="ＭＳ Ｐゴシック"/>
        <family val="3"/>
        <charset val="128"/>
      </rPr>
      <t>Terada H., Watanabe J.</t>
    </r>
    <r>
      <rPr>
        <sz val="11"/>
        <rFont val="ＭＳ Ｐゴシック"/>
        <family val="3"/>
        <charset val="128"/>
      </rPr>
      <t xml:space="preserve">, </t>
    </r>
    <r>
      <rPr>
        <sz val="11"/>
        <rFont val="ＭＳ Ｐゴシック"/>
        <family val="3"/>
        <charset val="128"/>
      </rPr>
      <t>Yatsu Y., Yoshida A.</t>
    </r>
    <phoneticPr fontId="5"/>
  </si>
  <si>
    <t>918-930</t>
    <phoneticPr fontId="5"/>
  </si>
  <si>
    <t>S-Cam</t>
    <phoneticPr fontId="5"/>
  </si>
  <si>
    <t>S09A</t>
    <phoneticPr fontId="5"/>
  </si>
  <si>
    <t>2000PASJ, 52, 563</t>
    <phoneticPr fontId="5"/>
  </si>
  <si>
    <t>1357-1366</t>
  </si>
  <si>
    <t xml:space="preserve">COSMOS-21: Deep Intermediate &amp; Narrow-band Survey of the COSMOS Field </t>
    <phoneticPr fontId="5"/>
  </si>
  <si>
    <t>S00</t>
    <phoneticPr fontId="5"/>
  </si>
  <si>
    <t>国際機関</t>
    <rPh sb="0" eb="2">
      <t>コクサイ</t>
    </rPh>
    <rPh sb="2" eb="4">
      <t>キカン</t>
    </rPh>
    <phoneticPr fontId="5"/>
  </si>
  <si>
    <t>2004.10-2005.03</t>
    <phoneticPr fontId="5"/>
  </si>
  <si>
    <t>2005.04-2005.08</t>
    <phoneticPr fontId="5"/>
  </si>
  <si>
    <t>2005.09-2006.01</t>
    <phoneticPr fontId="5"/>
  </si>
  <si>
    <t xml:space="preserve">Itoh, Y. </t>
    <phoneticPr fontId="5"/>
  </si>
  <si>
    <t>CISCO 試験観測</t>
  </si>
  <si>
    <t>2001PASJ, 53, 495</t>
    <phoneticPr fontId="5"/>
  </si>
  <si>
    <t>OHS</t>
    <phoneticPr fontId="5"/>
  </si>
  <si>
    <t>イェナ大</t>
    <rPh sb="3" eb="4">
      <t>ダイ</t>
    </rPh>
    <phoneticPr fontId="4"/>
  </si>
  <si>
    <r>
      <t>Tamura M</t>
    </r>
    <r>
      <rPr>
        <sz val="11"/>
        <rFont val="ＭＳ Ｐゴシック"/>
        <family val="3"/>
        <charset val="128"/>
      </rPr>
      <t xml:space="preserve">., Fukagawa M., Kimura Hiroshi, Yamamoto T., </t>
    </r>
    <r>
      <rPr>
        <b/>
        <sz val="11"/>
        <rFont val="ＭＳ Ｐゴシック"/>
        <family val="3"/>
        <charset val="128"/>
      </rPr>
      <t>Suto H., Abe Lyu</t>
    </r>
    <phoneticPr fontId="5"/>
  </si>
  <si>
    <r>
      <t xml:space="preserve">A </t>
    </r>
    <r>
      <rPr>
        <sz val="11"/>
        <rFont val="ＭＳ Ｐゴシック"/>
        <family val="3"/>
        <charset val="128"/>
      </rPr>
      <t>Subaru/Suprime-Cam</t>
    </r>
    <r>
      <rPr>
        <sz val="11"/>
        <color indexed="8"/>
        <rFont val="ＭＳ Ｐゴシック"/>
        <family val="3"/>
        <charset val="128"/>
      </rPr>
      <t xml:space="preserve"> wide-field survey of globular cluster populations around M87 - II. Colour and spatial distribution</t>
    </r>
    <phoneticPr fontId="5"/>
  </si>
  <si>
    <t>Radigan, J.</t>
    <phoneticPr fontId="5"/>
  </si>
  <si>
    <t>Radogan J., Lafreniere D., Jayawardhana R., Doyon R.</t>
    <phoneticPr fontId="5"/>
  </si>
  <si>
    <t>2008ApJ...689..471R</t>
  </si>
  <si>
    <t>471-477</t>
    <phoneticPr fontId="5"/>
  </si>
  <si>
    <t>Tanaka, Masaomi</t>
    <phoneticPr fontId="5"/>
  </si>
  <si>
    <r>
      <t xml:space="preserve">Tanaka Masayuki, Finoguenov A., </t>
    </r>
    <r>
      <rPr>
        <b/>
        <sz val="11"/>
        <rFont val="ＭＳ Ｐゴシック"/>
        <family val="3"/>
        <charset val="128"/>
      </rPr>
      <t>Kodama T., Morokuma T.</t>
    </r>
    <r>
      <rPr>
        <sz val="11"/>
        <rFont val="ＭＳ Ｐゴシック"/>
        <family val="3"/>
        <charset val="128"/>
      </rPr>
      <t>, Rosati P., Stanford S. A., Eisenhardt P., Holden B., Mei S.</t>
    </r>
    <phoneticPr fontId="5"/>
  </si>
  <si>
    <r>
      <t xml:space="preserve">Tanaka Masaomi, Kawabata K., Maeda K., </t>
    </r>
    <r>
      <rPr>
        <b/>
        <sz val="11"/>
        <rFont val="ＭＳ Ｐゴシック"/>
        <family val="3"/>
        <charset val="128"/>
      </rPr>
      <t>Hattori T.</t>
    </r>
    <r>
      <rPr>
        <sz val="11"/>
        <rFont val="ＭＳ Ｐゴシック"/>
        <family val="3"/>
        <charset val="128"/>
      </rPr>
      <t>, Nomoto K.</t>
    </r>
    <phoneticPr fontId="5"/>
  </si>
  <si>
    <t>2008ApJ...689.1191T</t>
  </si>
  <si>
    <t>1191-1198</t>
    <phoneticPr fontId="5"/>
  </si>
  <si>
    <t>Yoshida, Michitoshi</t>
    <phoneticPr fontId="5"/>
  </si>
  <si>
    <t>福島大</t>
    <rPh sb="0" eb="2">
      <t>フクシマ</t>
    </rPh>
    <rPh sb="2" eb="3">
      <t>ダイ</t>
    </rPh>
    <phoneticPr fontId="5"/>
  </si>
  <si>
    <r>
      <t xml:space="preserve">Moon D.-S., Koo B.-C., Lee H.-G., Matthews K., Lee J.-J., </t>
    </r>
    <r>
      <rPr>
        <b/>
        <sz val="11"/>
        <color indexed="8"/>
        <rFont val="ＭＳ Ｐゴシック"/>
        <family val="3"/>
        <charset val="128"/>
      </rPr>
      <t>Pyo T.-S.</t>
    </r>
    <r>
      <rPr>
        <sz val="11"/>
        <color indexed="8"/>
        <rFont val="ＭＳ Ｐゴシック"/>
        <family val="3"/>
        <charset val="128"/>
      </rPr>
      <t xml:space="preserve">, Seok J.-Y., </t>
    </r>
    <r>
      <rPr>
        <b/>
        <sz val="11"/>
        <color indexed="8"/>
        <rFont val="ＭＳ Ｐゴシック"/>
        <family val="3"/>
        <charset val="128"/>
      </rPr>
      <t>Hayashi M.</t>
    </r>
    <phoneticPr fontId="5"/>
  </si>
  <si>
    <t>A New Multiple Stellar System in the Solar Neighborhood</t>
  </si>
  <si>
    <t>Effects of Relativistic Expansion on Late-Time Supernova Light Curves</t>
  </si>
  <si>
    <t>Hu, E.M.</t>
    <phoneticPr fontId="5"/>
  </si>
  <si>
    <t>Hu E., Cowie L., Barger A., Capak P., Kakazu Y., Trouille L.</t>
    <phoneticPr fontId="5"/>
  </si>
  <si>
    <t>2010ApJ...725..394H</t>
  </si>
  <si>
    <t>394-423</t>
    <phoneticPr fontId="5"/>
  </si>
  <si>
    <t>12/2010</t>
    <phoneticPr fontId="5"/>
  </si>
  <si>
    <t>An Atlas of z = 5.7 and z = 6.5 Lyα Emitters</t>
  </si>
  <si>
    <t>Kaminski, T.</t>
    <phoneticPr fontId="5"/>
  </si>
  <si>
    <t>Kaminski T., Schmidt M., Tylenda R.</t>
    <phoneticPr fontId="5"/>
  </si>
  <si>
    <t>2010A&amp;A...522A..75K</t>
  </si>
  <si>
    <t>11/2010</t>
    <phoneticPr fontId="5"/>
  </si>
  <si>
    <t>V4332 Sagittarii: a circumstellar disc obscuring the main object</t>
  </si>
  <si>
    <t>Matsuda Y., Yamada T., Hayashino T., Yamauchi R., Nakamura Y., Morimoto N., Ouchi M., Ono Y., Kousai K., Nakamura E., Horie M., Fujii T., Umemura M., Mori M.</t>
    <phoneticPr fontId="5"/>
  </si>
  <si>
    <t>The Subaru Lyα blob survey: a sample of 100-kpc Lyα blobs at z = 3</t>
  </si>
  <si>
    <t>Ota, Kazuaki</t>
    <phoneticPr fontId="5"/>
  </si>
  <si>
    <r>
      <t>O</t>
    </r>
    <r>
      <rPr>
        <sz val="11"/>
        <rFont val="ＭＳ Ｐゴシック"/>
        <family val="3"/>
        <charset val="128"/>
      </rPr>
      <t xml:space="preserve">ta K., Ly C., Malkan M., Motohara K., </t>
    </r>
    <r>
      <rPr>
        <b/>
        <sz val="11"/>
        <rFont val="ＭＳ Ｐゴシック"/>
        <family val="3"/>
        <charset val="128"/>
      </rPr>
      <t>Hayashi Masao</t>
    </r>
    <r>
      <rPr>
        <sz val="11"/>
        <rFont val="ＭＳ Ｐゴシック"/>
        <family val="3"/>
        <charset val="128"/>
      </rPr>
      <t xml:space="preserve">, Shimasaku K., Morokuma T., </t>
    </r>
    <r>
      <rPr>
        <b/>
        <sz val="11"/>
        <rFont val="ＭＳ Ｐゴシック"/>
        <family val="3"/>
        <charset val="128"/>
      </rPr>
      <t>Iye M., Kashikawa N., Hattori T.</t>
    </r>
    <phoneticPr fontId="5"/>
  </si>
  <si>
    <t>2010PASJ...62.1167O</t>
  </si>
  <si>
    <r>
      <t>1</t>
    </r>
    <r>
      <rPr>
        <sz val="11"/>
        <rFont val="ＭＳ Ｐゴシック"/>
        <family val="3"/>
        <charset val="128"/>
      </rPr>
      <t>167-1175</t>
    </r>
    <phoneticPr fontId="5"/>
  </si>
  <si>
    <r>
      <t>1</t>
    </r>
    <r>
      <rPr>
        <sz val="11"/>
        <rFont val="ＭＳ Ｐゴシック"/>
        <family val="3"/>
        <charset val="128"/>
      </rPr>
      <t>0/2010</t>
    </r>
    <phoneticPr fontId="5"/>
  </si>
  <si>
    <t>Spitzer Space Telescope Constraint on the Stellar Mass of a z = 6.96 Lyα Emitter</t>
  </si>
  <si>
    <r>
      <t>S</t>
    </r>
    <r>
      <rPr>
        <sz val="11"/>
        <rFont val="ＭＳ Ｐゴシック"/>
        <family val="3"/>
        <charset val="128"/>
      </rPr>
      <t>hih, Hsin-Yi</t>
    </r>
    <phoneticPr fontId="5"/>
  </si>
  <si>
    <t>Shih H.-Y., Mendez R.</t>
    <phoneticPr fontId="5"/>
  </si>
  <si>
    <t>2010ApJ...725L..97S</t>
  </si>
  <si>
    <r>
      <t>1</t>
    </r>
    <r>
      <rPr>
        <sz val="11"/>
        <rFont val="ＭＳ Ｐゴシック"/>
        <family val="3"/>
        <charset val="128"/>
      </rPr>
      <t>2/2010</t>
    </r>
    <phoneticPr fontId="5"/>
  </si>
  <si>
    <t>Possible Stellar Streams in the Edge-on Spiral NGC 891 Discovered from Kinematics of Planetary Nebulae</t>
  </si>
  <si>
    <r>
      <t>T</t>
    </r>
    <r>
      <rPr>
        <sz val="11"/>
        <rFont val="ＭＳ Ｐゴシック"/>
        <family val="3"/>
        <charset val="128"/>
      </rPr>
      <t>amura, Y.</t>
    </r>
    <phoneticPr fontId="5"/>
  </si>
  <si>
    <t>S-Cam,MOIRCS</t>
    <phoneticPr fontId="5"/>
  </si>
  <si>
    <r>
      <t>Tamura Y., Iono D.,</t>
    </r>
    <r>
      <rPr>
        <sz val="11"/>
        <rFont val="ＭＳ Ｐゴシック"/>
        <family val="3"/>
        <charset val="128"/>
      </rPr>
      <t xml:space="preserve"> Wilner D., Kajisawa M., Uchimoto Y., Alexander D., Chung A., Ezawa H., </t>
    </r>
    <r>
      <rPr>
        <b/>
        <sz val="11"/>
        <rFont val="ＭＳ Ｐゴシック"/>
        <family val="3"/>
        <charset val="128"/>
      </rPr>
      <t>Hatsukade B.</t>
    </r>
    <r>
      <rPr>
        <sz val="11"/>
        <rFont val="ＭＳ Ｐゴシック"/>
        <family val="3"/>
        <charset val="128"/>
      </rPr>
      <t xml:space="preserve">, Hayashino T., Hughes D., Ichikawa T., Ikarashi S., </t>
    </r>
    <r>
      <rPr>
        <b/>
        <sz val="11"/>
        <rFont val="ＭＳ Ｐゴシック"/>
        <family val="3"/>
        <charset val="128"/>
      </rPr>
      <t>Kawabe R</t>
    </r>
    <r>
      <rPr>
        <sz val="11"/>
        <rFont val="ＭＳ Ｐゴシック"/>
        <family val="3"/>
        <charset val="128"/>
      </rPr>
      <t xml:space="preserve">., Kohno K., Lehmer B., Matsuda Y., </t>
    </r>
    <r>
      <rPr>
        <b/>
        <sz val="11"/>
        <rFont val="ＭＳ Ｐゴシック"/>
        <family val="3"/>
        <charset val="128"/>
      </rPr>
      <t>Nakanishi K., Takata T.</t>
    </r>
    <r>
      <rPr>
        <sz val="11"/>
        <rFont val="ＭＳ Ｐゴシック"/>
        <family val="3"/>
        <charset val="128"/>
      </rPr>
      <t>, Wilson G., Yamada T., Yun M.S.</t>
    </r>
    <phoneticPr fontId="5"/>
  </si>
  <si>
    <t>2010ApJ...724.1270T</t>
  </si>
  <si>
    <r>
      <t>1</t>
    </r>
    <r>
      <rPr>
        <sz val="11"/>
        <rFont val="ＭＳ Ｐゴシック"/>
        <family val="3"/>
        <charset val="128"/>
      </rPr>
      <t>270-1282</t>
    </r>
    <phoneticPr fontId="5"/>
  </si>
  <si>
    <t>Submillimeter Array Identification of the Millimeter-selected Galaxy SSA22-AzTEC1: A Protoquasar in a Protocluster?</t>
  </si>
  <si>
    <t>2010.12.2 ADS検索</t>
    <rPh sb="13" eb="15">
      <t>ケンサク</t>
    </rPh>
    <phoneticPr fontId="5"/>
  </si>
  <si>
    <t>Substellar Companions to Evolved Intermediate-Mass Stars: HD 145457 and HD 180314</t>
  </si>
  <si>
    <r>
      <t>S</t>
    </r>
    <r>
      <rPr>
        <sz val="11"/>
        <rFont val="ＭＳ Ｐゴシック"/>
        <family val="3"/>
        <charset val="128"/>
      </rPr>
      <t>heppard S.</t>
    </r>
    <phoneticPr fontId="5"/>
  </si>
  <si>
    <t>Sheppard S., Trujillo C.</t>
    <phoneticPr fontId="5"/>
  </si>
  <si>
    <t>2010ApJ...723L.233S</t>
  </si>
  <si>
    <r>
      <t>L</t>
    </r>
    <r>
      <rPr>
        <sz val="11"/>
        <rFont val="ＭＳ Ｐゴシック"/>
        <family val="3"/>
        <charset val="128"/>
      </rPr>
      <t>233-L237</t>
    </r>
    <phoneticPr fontId="5"/>
  </si>
  <si>
    <t>The Size Distribution of the Neptune Trojans and the Missing Intermediate-sized Planetesimals</t>
  </si>
  <si>
    <r>
      <t>T</t>
    </r>
    <r>
      <rPr>
        <sz val="11"/>
        <rFont val="ＭＳ Ｐゴシック"/>
        <family val="3"/>
        <charset val="128"/>
      </rPr>
      <t>eodorescue, A.M.</t>
    </r>
    <phoneticPr fontId="5"/>
  </si>
  <si>
    <t>Teodorescue A.M., Mendez R.H., Bernardi F., Riffeser A., Kudritzki R.P.</t>
    <phoneticPr fontId="5"/>
  </si>
  <si>
    <t>2010ApJ...721..369T</t>
  </si>
  <si>
    <r>
      <t>3</t>
    </r>
    <r>
      <rPr>
        <sz val="11"/>
        <rFont val="ＭＳ Ｐゴシック"/>
        <family val="3"/>
        <charset val="128"/>
      </rPr>
      <t>69-382</t>
    </r>
    <phoneticPr fontId="5"/>
  </si>
  <si>
    <r>
      <t>U</t>
    </r>
    <r>
      <rPr>
        <sz val="11"/>
        <rFont val="ＭＳ Ｐゴシック"/>
        <family val="3"/>
        <charset val="128"/>
      </rPr>
      <t>tsumi, Y.</t>
    </r>
    <phoneticPr fontId="5"/>
  </si>
  <si>
    <t>2010ApJ...721.1680U</t>
  </si>
  <si>
    <r>
      <t>1</t>
    </r>
    <r>
      <rPr>
        <sz val="11"/>
        <rFont val="ＭＳ Ｐゴシック"/>
        <family val="3"/>
        <charset val="128"/>
      </rPr>
      <t>680-1688</t>
    </r>
    <phoneticPr fontId="5"/>
  </si>
  <si>
    <t>A Large Number of z &gt; 6 Galaxies Around a QSO at z = 6.43: Evidence for a Protocluster?</t>
  </si>
  <si>
    <r>
      <t>Y</t>
    </r>
    <r>
      <rPr>
        <sz val="11"/>
        <rFont val="ＭＳ Ｐゴシック"/>
        <family val="3"/>
        <charset val="128"/>
      </rPr>
      <t>asui, C.</t>
    </r>
    <phoneticPr fontId="5"/>
  </si>
  <si>
    <t>2010ApJ...723L.113Y</t>
  </si>
  <si>
    <r>
      <t>L</t>
    </r>
    <r>
      <rPr>
        <sz val="11"/>
        <rFont val="ＭＳ Ｐゴシック"/>
        <family val="3"/>
        <charset val="128"/>
      </rPr>
      <t>113-L116</t>
    </r>
    <phoneticPr fontId="5"/>
  </si>
  <si>
    <t>Short Lifetime of Protoplanetary Disks in Low-metallicity Environments</t>
  </si>
  <si>
    <r>
      <t>Z</t>
    </r>
    <r>
      <rPr>
        <sz val="11"/>
        <rFont val="ＭＳ Ｐゴシック"/>
        <family val="3"/>
        <charset val="128"/>
      </rPr>
      <t>itrin, Adi</t>
    </r>
    <phoneticPr fontId="5"/>
  </si>
  <si>
    <t>Zitrin A., Broadhurst T., Umetsu K., Rephaeli Y., Medezinski E., Bradley L., Jiménez-Teja Y., Benítez N., Ford H., Liesenborgs J., de Rijcke S., Dejonghe H., Bekaert P.</t>
    <phoneticPr fontId="5"/>
  </si>
  <si>
    <t>2010MNRAS.408.1916Z</t>
  </si>
  <si>
    <r>
      <t>1</t>
    </r>
    <r>
      <rPr>
        <sz val="11"/>
        <rFont val="ＭＳ Ｐゴシック"/>
        <family val="3"/>
        <charset val="128"/>
      </rPr>
      <t>916-1927</t>
    </r>
    <phoneticPr fontId="5"/>
  </si>
  <si>
    <t>Full lensing analysis of Abell 1703: comparison of independent lens-modelling techniques</t>
  </si>
  <si>
    <t>2005PASJ...57..569S</t>
  </si>
  <si>
    <t>2005PASJ...57L..33S</t>
  </si>
  <si>
    <t>A Survey of NB921 Dropouts in the Subaru Deep Field</t>
  </si>
  <si>
    <t>2005ApJ...629..131S</t>
  </si>
  <si>
    <t>02/2006</t>
    <phoneticPr fontId="5"/>
  </si>
  <si>
    <t>06/2006</t>
    <phoneticPr fontId="5"/>
  </si>
  <si>
    <t>07/2006</t>
    <phoneticPr fontId="5"/>
  </si>
  <si>
    <r>
      <t xml:space="preserve">Fukagawa M., </t>
    </r>
    <r>
      <rPr>
        <b/>
        <sz val="11"/>
        <rFont val="ＭＳ Ｐゴシック"/>
        <family val="3"/>
        <charset val="128"/>
      </rPr>
      <t>Tamura M.</t>
    </r>
    <r>
      <rPr>
        <sz val="11"/>
        <rFont val="ＭＳ Ｐゴシック"/>
        <family val="3"/>
        <charset val="128"/>
      </rPr>
      <t xml:space="preserve">, Itoh Y., </t>
    </r>
    <r>
      <rPr>
        <b/>
        <sz val="11"/>
        <rFont val="ＭＳ Ｐゴシック"/>
        <family val="3"/>
        <charset val="128"/>
      </rPr>
      <t>Hayashi S.</t>
    </r>
    <r>
      <rPr>
        <sz val="11"/>
        <rFont val="ＭＳ Ｐゴシック"/>
        <family val="3"/>
        <charset val="128"/>
      </rPr>
      <t>, Oasa Y.</t>
    </r>
    <phoneticPr fontId="5"/>
  </si>
  <si>
    <t>The Subaru Deep Field: The Optical Imaging Data</t>
  </si>
  <si>
    <t>Kawakita, H.</t>
    <phoneticPr fontId="5"/>
  </si>
  <si>
    <t>Kawabata, K.</t>
    <phoneticPr fontId="5"/>
  </si>
  <si>
    <t>2009ApJ...697..747K</t>
  </si>
  <si>
    <t>816-828</t>
    <phoneticPr fontId="5"/>
  </si>
  <si>
    <t>Reddening and Distance of the Local Group Starburst Galaxy IC 10</t>
  </si>
  <si>
    <t>Lemze, Doron</t>
    <phoneticPr fontId="5"/>
  </si>
  <si>
    <t>Lemze D., Broadhurst T., Rephaeli Y., Barkana R., Umetsu K.</t>
    <phoneticPr fontId="5"/>
  </si>
  <si>
    <t>2009ApJ...701.1336L</t>
  </si>
  <si>
    <t>1336-1346</t>
    <phoneticPr fontId="5"/>
  </si>
  <si>
    <t>Dynamical Study of A1689 from Wide-Field VLT/VIMOS Spectroscopy: Mass Profile, Concentration Parameter, and Velocity Anisotropy</t>
  </si>
  <si>
    <t>Lilly, S.</t>
    <phoneticPr fontId="5"/>
  </si>
  <si>
    <t>2009ApJS..184..218L</t>
  </si>
  <si>
    <t>218-229</t>
    <phoneticPr fontId="5"/>
  </si>
  <si>
    <t>10/2009</t>
    <phoneticPr fontId="5"/>
  </si>
  <si>
    <r>
      <t>A Subaru Pencil-Beam Search for m</t>
    </r>
    <r>
      <rPr>
        <vertAlign val="subscript"/>
        <sz val="11"/>
        <color indexed="8"/>
        <rFont val="ＭＳ Ｐゴシック"/>
        <family val="3"/>
        <charset val="128"/>
      </rPr>
      <t>R</t>
    </r>
    <r>
      <rPr>
        <sz val="11"/>
        <color indexed="8"/>
        <rFont val="ＭＳ Ｐゴシック"/>
        <family val="3"/>
        <charset val="128"/>
      </rPr>
      <t xml:space="preserve"> ~ 27 Trans-Neptunian Bodies</t>
    </r>
  </si>
  <si>
    <t>Frebel, A.</t>
    <phoneticPr fontId="5"/>
  </si>
  <si>
    <t>2005Natur.434..871F</t>
  </si>
  <si>
    <t>Nucleosynthetic signatures of the first stars</t>
  </si>
  <si>
    <t>S-Cam, IRCS</t>
    <phoneticPr fontId="5"/>
  </si>
  <si>
    <t>2005ApJ, 621, L93</t>
    <phoneticPr fontId="5"/>
  </si>
  <si>
    <t>2005ApJ...629..865G</t>
  </si>
  <si>
    <t>Carbon-enhanced Metal-poor Stars. I. Chemical Compositions of 26 Stars</t>
  </si>
  <si>
    <t>Hioki, T.</t>
    <phoneticPr fontId="5"/>
  </si>
  <si>
    <t>880-885</t>
    <phoneticPr fontId="5"/>
  </si>
  <si>
    <t>1189-1197</t>
    <phoneticPr fontId="5"/>
  </si>
  <si>
    <t>Millimeter Interferometric HCN(1-0) and HCO+(1-0) Observations of Luminous Infrared Galaxies</t>
  </si>
  <si>
    <t>2366-2384</t>
    <phoneticPr fontId="5"/>
  </si>
  <si>
    <t>12/2007</t>
    <phoneticPr fontId="5"/>
  </si>
  <si>
    <t>2007AJ....134.2366I</t>
  </si>
  <si>
    <r>
      <t xml:space="preserve">Lee J.-J., Koo B-C., Raymond J., Ghavamian P., </t>
    </r>
    <r>
      <rPr>
        <b/>
        <sz val="11"/>
        <color indexed="8"/>
        <rFont val="ＭＳ Ｐゴシック"/>
        <family val="3"/>
        <charset val="128"/>
      </rPr>
      <t>Pyo T-S., Tajitsu A., Hayashi Masahiko</t>
    </r>
    <phoneticPr fontId="5"/>
  </si>
  <si>
    <r>
      <t xml:space="preserve">Fomalont E..B., Kellermann K.I., Cowie L..L., </t>
    </r>
    <r>
      <rPr>
        <sz val="11"/>
        <rFont val="ＭＳ Ｐゴシック"/>
        <family val="3"/>
        <charset val="128"/>
      </rPr>
      <t>Capak, P., Barger A.J., Partridge R.B., Windhorst R.A., Richards E.A.</t>
    </r>
    <phoneticPr fontId="5"/>
  </si>
  <si>
    <r>
      <t xml:space="preserve">Fujiwara H., Honda M., Kataza H., </t>
    </r>
    <r>
      <rPr>
        <sz val="11"/>
        <rFont val="ＭＳ Ｐゴシック"/>
        <family val="3"/>
        <charset val="128"/>
      </rPr>
      <t>Yamashita T., Onaka T., Fukagawa M., Okamoto Y., Miyata T., Sako S.</t>
    </r>
    <r>
      <rPr>
        <sz val="11"/>
        <rFont val="ＭＳ Ｐゴシック"/>
        <family val="3"/>
        <charset val="128"/>
      </rPr>
      <t xml:space="preserve">, </t>
    </r>
    <r>
      <rPr>
        <b/>
        <sz val="11"/>
        <rFont val="ＭＳ Ｐゴシック"/>
        <family val="3"/>
        <charset val="128"/>
      </rPr>
      <t>Fujiyoshi T.,</t>
    </r>
    <r>
      <rPr>
        <sz val="11"/>
        <rFont val="ＭＳ Ｐゴシック"/>
        <family val="3"/>
        <charset val="128"/>
      </rPr>
      <t xml:space="preserve"> </t>
    </r>
    <r>
      <rPr>
        <sz val="11"/>
        <rFont val="ＭＳ Ｐゴシック"/>
        <family val="3"/>
        <charset val="128"/>
      </rPr>
      <t>Sakon I.</t>
    </r>
    <phoneticPr fontId="5"/>
  </si>
  <si>
    <t>Mid infrared spectral energy distribution of NGC1068 with 0.1 arcsec spatial resolution</t>
    <phoneticPr fontId="5"/>
  </si>
  <si>
    <t>Totani, T.</t>
    <phoneticPr fontId="5"/>
  </si>
  <si>
    <r>
      <t xml:space="preserve">Koyama Y., </t>
    </r>
    <r>
      <rPr>
        <b/>
        <sz val="11"/>
        <color indexed="8"/>
        <rFont val="ＭＳ Ｐゴシック"/>
        <family val="3"/>
        <charset val="128"/>
      </rPr>
      <t>Kodama T.,</t>
    </r>
    <r>
      <rPr>
        <sz val="11"/>
        <color indexed="8"/>
        <rFont val="ＭＳ Ｐゴシック"/>
        <family val="3"/>
        <charset val="128"/>
      </rPr>
      <t xml:space="preserve"> Tanaka M., Shimasaku K., Okamura S.</t>
    </r>
    <phoneticPr fontId="5"/>
  </si>
  <si>
    <r>
      <t xml:space="preserve">Nakata F., Kajisawa M., </t>
    </r>
    <r>
      <rPr>
        <b/>
        <sz val="11"/>
        <rFont val="ＭＳ Ｐゴシック"/>
        <family val="3"/>
        <charset val="128"/>
      </rPr>
      <t>Yamada T</t>
    </r>
    <r>
      <rPr>
        <sz val="11"/>
        <rFont val="ＭＳ Ｐゴシック"/>
        <family val="3"/>
        <charset val="128"/>
      </rPr>
      <t xml:space="preserve">., Kodama T., Shimasaku K., </t>
    </r>
    <r>
      <rPr>
        <b/>
        <sz val="11"/>
        <rFont val="ＭＳ Ｐゴシック"/>
        <family val="3"/>
        <charset val="128"/>
      </rPr>
      <t>Tanaka I.</t>
    </r>
    <r>
      <rPr>
        <sz val="11"/>
        <rFont val="ＭＳ Ｐゴシック"/>
        <family val="3"/>
        <charset val="128"/>
      </rPr>
      <t xml:space="preserve">, Doi M., </t>
    </r>
    <r>
      <rPr>
        <b/>
        <sz val="11"/>
        <rFont val="ＭＳ Ｐゴシック"/>
        <family val="3"/>
        <charset val="128"/>
      </rPr>
      <t>Furusawa H.</t>
    </r>
    <r>
      <rPr>
        <sz val="11"/>
        <rFont val="ＭＳ Ｐゴシック"/>
        <family val="3"/>
        <charset val="128"/>
      </rPr>
      <t xml:space="preserve">, Hamabe M., </t>
    </r>
    <r>
      <rPr>
        <b/>
        <sz val="11"/>
        <rFont val="ＭＳ Ｐゴシック"/>
        <family val="3"/>
        <charset val="128"/>
      </rPr>
      <t>Iye M.</t>
    </r>
    <r>
      <rPr>
        <sz val="11"/>
        <rFont val="ＭＳ Ｐゴシック"/>
        <family val="3"/>
        <charset val="128"/>
      </rPr>
      <t xml:space="preserve">, Kimura M., </t>
    </r>
    <r>
      <rPr>
        <b/>
        <sz val="11"/>
        <rFont val="ＭＳ Ｐゴシック"/>
        <family val="3"/>
        <charset val="128"/>
      </rPr>
      <t>Komiyama Y., Miyazaki S.</t>
    </r>
    <r>
      <rPr>
        <sz val="11"/>
        <rFont val="ＭＳ Ｐゴシック"/>
        <family val="3"/>
        <charset val="128"/>
      </rPr>
      <t xml:space="preserve">, Okamura S., Ouchi M., </t>
    </r>
    <r>
      <rPr>
        <b/>
        <sz val="11"/>
        <rFont val="ＭＳ Ｐゴシック"/>
        <family val="3"/>
        <charset val="128"/>
      </rPr>
      <t>Sasaki T.</t>
    </r>
    <r>
      <rPr>
        <sz val="11"/>
        <rFont val="ＭＳ Ｐゴシック"/>
        <family val="3"/>
        <charset val="128"/>
      </rPr>
      <t xml:space="preserve">, Sekiguchi M., </t>
    </r>
    <r>
      <rPr>
        <b/>
        <sz val="11"/>
        <rFont val="ＭＳ Ｐゴシック"/>
        <family val="3"/>
        <charset val="128"/>
      </rPr>
      <t>Yagi M., Yasuda N.</t>
    </r>
    <phoneticPr fontId="5"/>
  </si>
  <si>
    <t>Discovery of an Unusual Optical Transient with the Hubble Space Telescope</t>
  </si>
  <si>
    <t>Mid-infrared interferometry of massive young stellar objects. I. VLTI and Subaru observations of the enigmatic object M8E-IR</t>
  </si>
  <si>
    <t>Lozi, Julien</t>
    <phoneticPr fontId="5"/>
  </si>
  <si>
    <t>2009PASP..121.1232L</t>
  </si>
  <si>
    <t>1232-1244</t>
    <phoneticPr fontId="5"/>
  </si>
  <si>
    <t>Phase-Induced Amplitude Apodization on Centrally Obscured Pupils: Design and First Laboratory Demonstration for the Subaru Telescope Pupil</t>
  </si>
  <si>
    <t>Lyα blobs like company: the discovery of a candidate 100kpc Lyα blob near to a radio galaxy with a giant Lyα halo B3J2330+3927 at z = 3.1</t>
  </si>
  <si>
    <r>
      <t>Narita N.</t>
    </r>
    <r>
      <rPr>
        <sz val="11"/>
        <color indexed="8"/>
        <rFont val="ＭＳ Ｐゴシック"/>
        <family val="3"/>
        <charset val="128"/>
      </rPr>
      <t xml:space="preserve">, Hirano T., Sato B., Wink J., Suto Y., Turner E., </t>
    </r>
    <r>
      <rPr>
        <b/>
        <sz val="11"/>
        <color indexed="8"/>
        <rFont val="ＭＳ Ｐゴシック"/>
        <family val="3"/>
        <charset val="128"/>
      </rPr>
      <t>Aoki W., Tamura M.</t>
    </r>
    <r>
      <rPr>
        <sz val="11"/>
        <color indexed="8"/>
        <rFont val="ＭＳ Ｐゴシック"/>
        <family val="3"/>
        <charset val="128"/>
      </rPr>
      <t>, Yamada T.</t>
    </r>
    <phoneticPr fontId="5"/>
  </si>
  <si>
    <t>2009PASJ...61..991N</t>
  </si>
  <si>
    <t>991-997</t>
    <phoneticPr fontId="5"/>
  </si>
  <si>
    <t>Improved Measurement of the Rossiter-McLaughlin Effect in the Exoplanetary System HD 17156</t>
  </si>
  <si>
    <t>IRCS+AO</t>
  </si>
  <si>
    <t>S02A-IP-2</t>
  </si>
  <si>
    <t>S10B採択</t>
    <rPh sb="4" eb="6">
      <t>サイタク</t>
    </rPh>
    <phoneticPr fontId="5"/>
  </si>
  <si>
    <t>・補償観測：</t>
    <phoneticPr fontId="5"/>
  </si>
  <si>
    <t>・観測所プロジェクト観測や共同利用枠以外の国際共同研究（2010注：近年はあまりない）</t>
    <rPh sb="13" eb="15">
      <t>キョウドウ</t>
    </rPh>
    <rPh sb="15" eb="17">
      <t>リヨウ</t>
    </rPh>
    <rPh sb="17" eb="18">
      <t>ワク</t>
    </rPh>
    <rPh sb="18" eb="20">
      <t>イガイ</t>
    </rPh>
    <rPh sb="21" eb="23">
      <t>コクサイ</t>
    </rPh>
    <rPh sb="23" eb="25">
      <t>キョウドウ</t>
    </rPh>
    <rPh sb="25" eb="27">
      <t>ケンキュウ</t>
    </rPh>
    <rPh sb="32" eb="33">
      <t>チュウ</t>
    </rPh>
    <rPh sb="34" eb="36">
      <t>キンネン</t>
    </rPh>
    <phoneticPr fontId="5"/>
  </si>
  <si>
    <t>Iwamuro Fumihide</t>
    <phoneticPr fontId="5"/>
  </si>
  <si>
    <t>Kataza Hirokazu</t>
    <phoneticPr fontId="5"/>
  </si>
  <si>
    <t>Name</t>
    <phoneticPr fontId="5"/>
  </si>
  <si>
    <t>所属・身分は就任時</t>
    <rPh sb="0" eb="2">
      <t>ショゾク</t>
    </rPh>
    <rPh sb="3" eb="5">
      <t>ミブン</t>
    </rPh>
    <rPh sb="6" eb="9">
      <t>シュウニンジ</t>
    </rPh>
    <phoneticPr fontId="5"/>
  </si>
  <si>
    <t>山下卓也</t>
    <rPh sb="0" eb="2">
      <t>ヤマシタ</t>
    </rPh>
    <rPh sb="2" eb="4">
      <t>タクヤ</t>
    </rPh>
    <phoneticPr fontId="5"/>
  </si>
  <si>
    <t>助手</t>
    <rPh sb="0" eb="2">
      <t>ジョシュ</t>
    </rPh>
    <phoneticPr fontId="5"/>
  </si>
  <si>
    <t>浜名崇</t>
  </si>
  <si>
    <t>高遠徳尚</t>
  </si>
  <si>
    <t>定金晃三</t>
  </si>
  <si>
    <t>大阪教育大学</t>
  </si>
  <si>
    <t>◎</t>
    <phoneticPr fontId="5"/>
  </si>
  <si>
    <t>●</t>
    <phoneticPr fontId="5"/>
  </si>
  <si>
    <t>●</t>
    <phoneticPr fontId="5"/>
  </si>
  <si>
    <t>○</t>
    <phoneticPr fontId="5"/>
  </si>
  <si>
    <t>△（4月退任）</t>
    <rPh sb="3" eb="4">
      <t>ガツ</t>
    </rPh>
    <rPh sb="4" eb="6">
      <t>タイニン</t>
    </rPh>
    <phoneticPr fontId="5"/>
  </si>
  <si>
    <t>Hamana Takashi</t>
    <phoneticPr fontId="5"/>
  </si>
  <si>
    <t>理論部</t>
    <rPh sb="0" eb="2">
      <t>リロン</t>
    </rPh>
    <rPh sb="2" eb="3">
      <t>ブ</t>
    </rPh>
    <phoneticPr fontId="5"/>
  </si>
  <si>
    <t>Ichikawa Takashi</t>
    <phoneticPr fontId="5"/>
  </si>
  <si>
    <t>市川隆</t>
    <rPh sb="0" eb="2">
      <t>イチカワ</t>
    </rPh>
    <rPh sb="2" eb="3">
      <t>タカシ</t>
    </rPh>
    <phoneticPr fontId="5"/>
  </si>
  <si>
    <t>Yamashita Takuya</t>
    <phoneticPr fontId="5"/>
  </si>
  <si>
    <t>Itoh Yoichi</t>
    <phoneticPr fontId="5"/>
  </si>
  <si>
    <t>Takato Naruhisa</t>
    <phoneticPr fontId="5"/>
  </si>
  <si>
    <t>Sadakane Kozo</t>
    <phoneticPr fontId="5"/>
  </si>
  <si>
    <t>Aoki Wako</t>
    <phoneticPr fontId="5"/>
  </si>
  <si>
    <t>青木和光</t>
    <rPh sb="0" eb="2">
      <t>アオキ</t>
    </rPh>
    <rPh sb="2" eb="4">
      <t>ワコウ</t>
    </rPh>
    <phoneticPr fontId="5"/>
  </si>
  <si>
    <t>助教</t>
    <rPh sb="0" eb="2">
      <t>ジョキョウ</t>
    </rPh>
    <phoneticPr fontId="5"/>
  </si>
  <si>
    <t>准教授</t>
    <rPh sb="0" eb="3">
      <t>ジュンキョウジュ</t>
    </rPh>
    <phoneticPr fontId="5"/>
  </si>
  <si>
    <t>岡山観測所</t>
    <rPh sb="0" eb="2">
      <t>オカヤマ</t>
    </rPh>
    <rPh sb="2" eb="5">
      <t>カンソクジョ</t>
    </rPh>
    <phoneticPr fontId="5"/>
  </si>
  <si>
    <t>川端弘治</t>
  </si>
  <si>
    <t>広島大学</t>
    <phoneticPr fontId="5"/>
  </si>
  <si>
    <t>菅井 肇</t>
    <phoneticPr fontId="5"/>
  </si>
  <si>
    <t>京都大学</t>
    <phoneticPr fontId="5"/>
  </si>
  <si>
    <t>松原英雄</t>
  </si>
  <si>
    <t>JAXA</t>
    <phoneticPr fontId="5"/>
  </si>
  <si>
    <t>本原顕太郎</t>
  </si>
  <si>
    <t>東京大学</t>
    <phoneticPr fontId="5"/>
  </si>
  <si>
    <t>中村文隆</t>
  </si>
  <si>
    <t>理論研究部</t>
  </si>
  <si>
    <t>秋山正幸</t>
  </si>
  <si>
    <t>岡本美子</t>
  </si>
  <si>
    <t>茨城大学</t>
  </si>
  <si>
    <t>高田昌広</t>
  </si>
  <si>
    <r>
      <t>Shimasaku K., Ouchi M., Okamura S.,</t>
    </r>
    <r>
      <rPr>
        <b/>
        <sz val="11"/>
        <rFont val="ＭＳ Ｐゴシック"/>
        <family val="3"/>
        <charset val="128"/>
      </rPr>
      <t xml:space="preserve"> Kashikawa N.</t>
    </r>
    <r>
      <rPr>
        <sz val="11"/>
        <rFont val="ＭＳ Ｐゴシック"/>
        <family val="3"/>
        <charset val="128"/>
      </rPr>
      <t xml:space="preserve">, Doi M., </t>
    </r>
    <r>
      <rPr>
        <b/>
        <sz val="11"/>
        <rFont val="ＭＳ Ｐゴシック"/>
        <family val="3"/>
        <charset val="128"/>
      </rPr>
      <t>Furusawa H.</t>
    </r>
    <r>
      <rPr>
        <sz val="11"/>
        <rFont val="ＭＳ Ｐゴシック"/>
        <family val="3"/>
        <charset val="128"/>
      </rPr>
      <t xml:space="preserve">, Hamabe H., Hayashino T., </t>
    </r>
    <r>
      <rPr>
        <b/>
        <sz val="11"/>
        <rFont val="ＭＳ Ｐゴシック"/>
        <family val="3"/>
        <charset val="128"/>
      </rPr>
      <t>Kawabata K.</t>
    </r>
    <r>
      <rPr>
        <sz val="11"/>
        <rFont val="ＭＳ Ｐゴシック"/>
        <family val="3"/>
        <charset val="128"/>
      </rPr>
      <t xml:space="preserve">, Kimura M., Kodaira K., </t>
    </r>
    <r>
      <rPr>
        <b/>
        <sz val="11"/>
        <rFont val="ＭＳ Ｐゴシック"/>
        <family val="3"/>
        <charset val="128"/>
      </rPr>
      <t>Komiyama Y.,</t>
    </r>
    <r>
      <rPr>
        <sz val="11"/>
        <rFont val="ＭＳ Ｐゴシック"/>
        <family val="3"/>
        <charset val="128"/>
      </rPr>
      <t xml:space="preserve"> Matsuda Y., Miyazaki M.,  </t>
    </r>
    <r>
      <rPr>
        <b/>
        <sz val="11"/>
        <rFont val="ＭＳ Ｐゴシック"/>
        <family val="3"/>
        <charset val="128"/>
      </rPr>
      <t>Miyazaki S., Nakata F.</t>
    </r>
    <r>
      <rPr>
        <sz val="11"/>
        <rFont val="ＭＳ Ｐゴシック"/>
        <family val="3"/>
        <charset val="128"/>
      </rPr>
      <t xml:space="preserve">, Ohta K., </t>
    </r>
    <r>
      <rPr>
        <b/>
        <sz val="11"/>
        <rFont val="ＭＳ Ｐゴシック"/>
        <family val="3"/>
        <charset val="128"/>
      </rPr>
      <t>Ohyama Y.</t>
    </r>
    <r>
      <rPr>
        <sz val="11"/>
        <rFont val="ＭＳ Ｐゴシック"/>
        <family val="3"/>
        <charset val="128"/>
      </rPr>
      <t xml:space="preserve">, Sekiguchi M., Shioya Y., Tamura H., Taniguchi Y., </t>
    </r>
    <r>
      <rPr>
        <b/>
        <sz val="11"/>
        <rFont val="ＭＳ Ｐゴシック"/>
        <family val="3"/>
        <charset val="128"/>
      </rPr>
      <t>Yagi M., Yamada T., Yasuda N.</t>
    </r>
    <phoneticPr fontId="5"/>
  </si>
  <si>
    <t>Smail I, Ivison R.J., Gilbank D.G., Dunlop J.S., Keel W.C., Motohara K., Stevens J.A.</t>
    <phoneticPr fontId="5"/>
  </si>
  <si>
    <r>
      <t xml:space="preserve">Smail I., Chapman S.C., Ivison R.J., Blain A.W., </t>
    </r>
    <r>
      <rPr>
        <b/>
        <sz val="11"/>
        <rFont val="ＭＳ Ｐゴシック"/>
        <family val="3"/>
        <charset val="128"/>
      </rPr>
      <t>Takata T.,</t>
    </r>
    <r>
      <rPr>
        <sz val="11"/>
        <rFont val="ＭＳ Ｐゴシック"/>
        <family val="3"/>
        <charset val="128"/>
      </rPr>
      <t xml:space="preserve"> Heckman T.M., Dunlop J.S., </t>
    </r>
    <r>
      <rPr>
        <b/>
        <sz val="11"/>
        <rFont val="ＭＳ Ｐゴシック"/>
        <family val="3"/>
        <charset val="128"/>
      </rPr>
      <t>Sekiguchi K.</t>
    </r>
    <phoneticPr fontId="5"/>
  </si>
  <si>
    <r>
      <t xml:space="preserve">Taniguchi Y., Ajiki M., Murayama T., Nagao T., Veilleux Sylvain, Sanders David, </t>
    </r>
    <r>
      <rPr>
        <b/>
        <sz val="11"/>
        <rFont val="ＭＳ Ｐゴシック"/>
        <family val="3"/>
        <charset val="128"/>
      </rPr>
      <t>Komiyama Y.,</t>
    </r>
    <r>
      <rPr>
        <sz val="11"/>
        <rFont val="ＭＳ Ｐゴシック"/>
        <family val="3"/>
        <charset val="128"/>
      </rPr>
      <t xml:space="preserve"> Shioya Y., Fujita S., Kakazu Y., Okamura S., </t>
    </r>
    <r>
      <rPr>
        <b/>
        <sz val="11"/>
        <rFont val="ＭＳ Ｐゴシック"/>
        <family val="3"/>
        <charset val="128"/>
      </rPr>
      <t>Ando H., Nishimura T., Hayashi M., Ogasawara R., Ichikawa S.</t>
    </r>
    <phoneticPr fontId="5"/>
  </si>
  <si>
    <t>An Intermediate-Band Imaging Survey for High-Redshift Lyman Alpha Emitters: The Mahoroba-11</t>
  </si>
  <si>
    <t>2000PASJ, 52, 557</t>
    <phoneticPr fontId="5"/>
  </si>
  <si>
    <t>CISCOはバックアップ装置に</t>
    <rPh sb="12" eb="14">
      <t>ソウチ</t>
    </rPh>
    <phoneticPr fontId="5"/>
  </si>
  <si>
    <r>
      <t>S</t>
    </r>
    <r>
      <rPr>
        <sz val="11"/>
        <rFont val="ＭＳ Ｐゴシック"/>
        <family val="3"/>
        <charset val="128"/>
      </rPr>
      <t>07A応募</t>
    </r>
    <rPh sb="4" eb="6">
      <t>オウボ</t>
    </rPh>
    <phoneticPr fontId="5"/>
  </si>
  <si>
    <r>
      <t>S</t>
    </r>
    <r>
      <rPr>
        <sz val="11"/>
        <rFont val="ＭＳ Ｐゴシック"/>
        <family val="3"/>
        <charset val="128"/>
      </rPr>
      <t>07A採択</t>
    </r>
    <rPh sb="4" eb="6">
      <t>サイタク</t>
    </rPh>
    <phoneticPr fontId="5"/>
  </si>
  <si>
    <t>S06B</t>
    <phoneticPr fontId="5"/>
  </si>
  <si>
    <t>サンフランシスコ大</t>
    <rPh sb="8" eb="9">
      <t>ダイ</t>
    </rPh>
    <phoneticPr fontId="5"/>
  </si>
  <si>
    <t>カトリック大</t>
    <rPh sb="5" eb="6">
      <t>ダイ</t>
    </rPh>
    <phoneticPr fontId="5"/>
  </si>
  <si>
    <t>セメスタ毎の装置別件数グラフ（最近はあまり使わない）</t>
    <rPh sb="4" eb="5">
      <t>ゴト</t>
    </rPh>
    <rPh sb="6" eb="9">
      <t>ソウチベツ</t>
    </rPh>
    <rPh sb="9" eb="11">
      <t>ケンスウ</t>
    </rPh>
    <rPh sb="15" eb="17">
      <t>サイキン</t>
    </rPh>
    <rPh sb="21" eb="22">
      <t>ツカ</t>
    </rPh>
    <phoneticPr fontId="5"/>
  </si>
  <si>
    <t>第1回</t>
    <rPh sb="0" eb="1">
      <t>ダイ</t>
    </rPh>
    <rPh sb="2" eb="3">
      <t>カイ</t>
    </rPh>
    <phoneticPr fontId="5"/>
  </si>
  <si>
    <t>公募締め切り</t>
    <rPh sb="0" eb="2">
      <t>コウボ</t>
    </rPh>
    <rPh sb="2" eb="3">
      <t>シ</t>
    </rPh>
    <rPh sb="4" eb="5">
      <t>キ</t>
    </rPh>
    <phoneticPr fontId="5"/>
  </si>
  <si>
    <t>採択決定日</t>
    <rPh sb="0" eb="2">
      <t>サイタク</t>
    </rPh>
    <rPh sb="2" eb="4">
      <t>ケッテイ</t>
    </rPh>
    <rPh sb="4" eb="5">
      <t>ビ</t>
    </rPh>
    <phoneticPr fontId="5"/>
  </si>
  <si>
    <t>採択課題</t>
    <rPh sb="0" eb="2">
      <t>サイタク</t>
    </rPh>
    <rPh sb="2" eb="4">
      <t>カダイ</t>
    </rPh>
    <phoneticPr fontId="5"/>
  </si>
  <si>
    <t>採択夜数</t>
    <rPh sb="0" eb="2">
      <t>サイタク</t>
    </rPh>
    <rPh sb="2" eb="4">
      <t>ヤスウ</t>
    </rPh>
    <phoneticPr fontId="5"/>
  </si>
  <si>
    <t>採択チーム</t>
    <rPh sb="0" eb="2">
      <t>サイタク</t>
    </rPh>
    <phoneticPr fontId="5"/>
  </si>
  <si>
    <t>回</t>
    <rPh sb="0" eb="1">
      <t>カイ</t>
    </rPh>
    <phoneticPr fontId="5"/>
  </si>
  <si>
    <t>第2回</t>
    <rPh sb="0" eb="1">
      <t>ダイ</t>
    </rPh>
    <rPh sb="2" eb="3">
      <t>カイ</t>
    </rPh>
    <phoneticPr fontId="5"/>
  </si>
  <si>
    <t>対象期間</t>
    <rPh sb="0" eb="2">
      <t>タイショウ</t>
    </rPh>
    <rPh sb="2" eb="4">
      <t>キカン</t>
    </rPh>
    <phoneticPr fontId="5"/>
  </si>
  <si>
    <t>対象装置</t>
    <rPh sb="0" eb="2">
      <t>タイショウ</t>
    </rPh>
    <rPh sb="2" eb="4">
      <t>ソウチ</t>
    </rPh>
    <phoneticPr fontId="5"/>
  </si>
  <si>
    <t>限定せず</t>
    <rPh sb="0" eb="2">
      <t>ゲンテイ</t>
    </rPh>
    <phoneticPr fontId="5"/>
  </si>
  <si>
    <t>2007.3.24</t>
    <phoneticPr fontId="5"/>
  </si>
  <si>
    <t>2007.7.31</t>
    <phoneticPr fontId="5"/>
  </si>
  <si>
    <t>観測開始</t>
    <rPh sb="0" eb="2">
      <t>カンソク</t>
    </rPh>
    <rPh sb="2" eb="4">
      <t>カイシ</t>
    </rPh>
    <phoneticPr fontId="5"/>
  </si>
  <si>
    <t>2008.3.18</t>
    <phoneticPr fontId="5"/>
  </si>
  <si>
    <t>系外惑星探査16夜×5年、惑星系円盤8夜×5年　計120夜</t>
    <rPh sb="0" eb="4">
      <t>ケイガイワクセイ</t>
    </rPh>
    <rPh sb="4" eb="6">
      <t>タンサ</t>
    </rPh>
    <rPh sb="8" eb="9">
      <t>ヨル</t>
    </rPh>
    <rPh sb="11" eb="12">
      <t>ネン</t>
    </rPh>
    <rPh sb="13" eb="16">
      <t>ワクセイケイ</t>
    </rPh>
    <rPh sb="16" eb="18">
      <t>エンバン</t>
    </rPh>
    <rPh sb="19" eb="20">
      <t>ヨル</t>
    </rPh>
    <rPh sb="22" eb="23">
      <t>ネン</t>
    </rPh>
    <rPh sb="24" eb="25">
      <t>ケイ</t>
    </rPh>
    <rPh sb="28" eb="29">
      <t>ヨル</t>
    </rPh>
    <phoneticPr fontId="5"/>
  </si>
  <si>
    <t>注記</t>
    <rPh sb="0" eb="2">
      <t>チュウキ</t>
    </rPh>
    <phoneticPr fontId="5"/>
  </si>
  <si>
    <t>円盤探査については2年後の中間見直しによる打ち切りもあり</t>
    <rPh sb="0" eb="2">
      <t>エンバン</t>
    </rPh>
    <rPh sb="2" eb="4">
      <t>タンサ</t>
    </rPh>
    <rPh sb="10" eb="12">
      <t>ネンゴ</t>
    </rPh>
    <rPh sb="13" eb="15">
      <t>チュウカン</t>
    </rPh>
    <rPh sb="15" eb="17">
      <t>ミナオ</t>
    </rPh>
    <rPh sb="21" eb="22">
      <t>ウ</t>
    </rPh>
    <rPh sb="23" eb="24">
      <t>キ</t>
    </rPh>
    <phoneticPr fontId="5"/>
  </si>
  <si>
    <t>PI：田村元秀</t>
    <rPh sb="3" eb="5">
      <t>タムラ</t>
    </rPh>
    <rPh sb="5" eb="7">
      <t>モトヒデ</t>
    </rPh>
    <phoneticPr fontId="5"/>
  </si>
  <si>
    <t>SEEDS：Subaru Strategic Exploration of Exoplanets and Disks with HiCIAO/AO188</t>
    <phoneticPr fontId="5"/>
  </si>
  <si>
    <t>S09B (所長裁量時間5夜、共同利用5夜）</t>
    <rPh sb="6" eb="8">
      <t>ショチョウ</t>
    </rPh>
    <rPh sb="8" eb="10">
      <t>サイリョウ</t>
    </rPh>
    <rPh sb="10" eb="12">
      <t>ジカン</t>
    </rPh>
    <rPh sb="13" eb="14">
      <t>ヨル</t>
    </rPh>
    <rPh sb="15" eb="17">
      <t>キョウドウ</t>
    </rPh>
    <rPh sb="17" eb="19">
      <t>リヨウ</t>
    </rPh>
    <rPh sb="20" eb="21">
      <t>ヨル</t>
    </rPh>
    <phoneticPr fontId="5"/>
  </si>
  <si>
    <t>海外機関：ASIAA, ハワイ大学、プリンストン大学、NASA,　ワシントン大学、トロント大学、MPIA, ミュンスター大学、ニース大学、ハートフォードシャー大学、ロシア科学アカデミー</t>
    <rPh sb="0" eb="2">
      <t>カイガイ</t>
    </rPh>
    <rPh sb="2" eb="4">
      <t>キカン</t>
    </rPh>
    <rPh sb="15" eb="17">
      <t>ダイガク</t>
    </rPh>
    <rPh sb="24" eb="26">
      <t>ダイガク</t>
    </rPh>
    <rPh sb="38" eb="40">
      <t>ダイガク</t>
    </rPh>
    <rPh sb="45" eb="47">
      <t>ダイガク</t>
    </rPh>
    <rPh sb="60" eb="62">
      <t>ダイガク</t>
    </rPh>
    <rPh sb="66" eb="68">
      <t>ダイガク</t>
    </rPh>
    <rPh sb="79" eb="81">
      <t>ダイガク</t>
    </rPh>
    <rPh sb="85" eb="87">
      <t>カガク</t>
    </rPh>
    <phoneticPr fontId="5"/>
  </si>
  <si>
    <t>国内機関：国立天文台、北海道大学、東北大学、茨城大学、東京大学、東京工業大学、総合研究大学院大学、JAXA,　神奈川大学、名古屋大学、名古屋市立大学、京都大学、神戸大学、埼玉大学</t>
    <rPh sb="0" eb="2">
      <t>コクナイ</t>
    </rPh>
    <rPh sb="2" eb="4">
      <t>キカン</t>
    </rPh>
    <rPh sb="5" eb="7">
      <t>コクリツ</t>
    </rPh>
    <rPh sb="7" eb="10">
      <t>テンモンダイ</t>
    </rPh>
    <rPh sb="11" eb="14">
      <t>ホッカイドウ</t>
    </rPh>
    <rPh sb="14" eb="15">
      <t>ダイ</t>
    </rPh>
    <rPh sb="15" eb="16">
      <t>ガク</t>
    </rPh>
    <rPh sb="17" eb="19">
      <t>トウホク</t>
    </rPh>
    <rPh sb="19" eb="21">
      <t>ダイガク</t>
    </rPh>
    <rPh sb="22" eb="24">
      <t>イバラキ</t>
    </rPh>
    <rPh sb="24" eb="26">
      <t>ダイガク</t>
    </rPh>
    <rPh sb="27" eb="29">
      <t>トウキョウ</t>
    </rPh>
    <rPh sb="29" eb="31">
      <t>ダイガク</t>
    </rPh>
    <rPh sb="32" eb="34">
      <t>トウキョウ</t>
    </rPh>
    <rPh sb="34" eb="36">
      <t>コウギョウ</t>
    </rPh>
    <rPh sb="36" eb="38">
      <t>ダイガク</t>
    </rPh>
    <rPh sb="39" eb="41">
      <t>ソウゴウ</t>
    </rPh>
    <rPh sb="41" eb="43">
      <t>ケンキュウ</t>
    </rPh>
    <rPh sb="43" eb="46">
      <t>ダイガクイン</t>
    </rPh>
    <rPh sb="46" eb="48">
      <t>ダイガク</t>
    </rPh>
    <rPh sb="55" eb="58">
      <t>カナガワ</t>
    </rPh>
    <rPh sb="58" eb="60">
      <t>ダイガク</t>
    </rPh>
    <rPh sb="61" eb="64">
      <t>ナゴヤ</t>
    </rPh>
    <rPh sb="64" eb="66">
      <t>ダイガク</t>
    </rPh>
    <rPh sb="67" eb="70">
      <t>ナゴヤ</t>
    </rPh>
    <rPh sb="70" eb="72">
      <t>シリツ</t>
    </rPh>
    <rPh sb="72" eb="74">
      <t>ダイガク</t>
    </rPh>
    <rPh sb="75" eb="77">
      <t>キョウト</t>
    </rPh>
    <rPh sb="77" eb="79">
      <t>ダイガク</t>
    </rPh>
    <rPh sb="80" eb="82">
      <t>コウベ</t>
    </rPh>
    <rPh sb="82" eb="84">
      <t>ダイガク</t>
    </rPh>
    <rPh sb="85" eb="87">
      <t>サイタマ</t>
    </rPh>
    <rPh sb="87" eb="89">
      <t>ダイガク</t>
    </rPh>
    <phoneticPr fontId="5"/>
  </si>
  <si>
    <t>国内14機関、海外11機関の計103名（2009年12月現在）</t>
    <rPh sb="0" eb="2">
      <t>コクナイ</t>
    </rPh>
    <rPh sb="4" eb="6">
      <t>キカン</t>
    </rPh>
    <rPh sb="7" eb="9">
      <t>カイガイ</t>
    </rPh>
    <rPh sb="11" eb="13">
      <t>キカン</t>
    </rPh>
    <rPh sb="14" eb="15">
      <t>ケイ</t>
    </rPh>
    <rPh sb="18" eb="19">
      <t>メイ</t>
    </rPh>
    <rPh sb="24" eb="25">
      <t>ネン</t>
    </rPh>
    <rPh sb="27" eb="28">
      <t>ガツ</t>
    </rPh>
    <rPh sb="28" eb="30">
      <t>ゲンザイ</t>
    </rPh>
    <phoneticPr fontId="5"/>
  </si>
  <si>
    <t>内大学院生　国内9名、海外1名</t>
    <rPh sb="0" eb="1">
      <t>ウチ</t>
    </rPh>
    <rPh sb="1" eb="5">
      <t>ダイガクインセイ</t>
    </rPh>
    <rPh sb="6" eb="8">
      <t>コクナイ</t>
    </rPh>
    <rPh sb="9" eb="10">
      <t>メイ</t>
    </rPh>
    <rPh sb="11" eb="13">
      <t>カイガイ</t>
    </rPh>
    <rPh sb="14" eb="15">
      <t>メイ</t>
    </rPh>
    <phoneticPr fontId="5"/>
  </si>
  <si>
    <t>セメスタ</t>
    <phoneticPr fontId="5"/>
  </si>
  <si>
    <t>S11Bまでに開始が見込まれるもの、平均3年程度、最大5年間</t>
    <rPh sb="7" eb="9">
      <t>カイシ</t>
    </rPh>
    <rPh sb="10" eb="12">
      <t>ミコ</t>
    </rPh>
    <rPh sb="18" eb="20">
      <t>ヘイキン</t>
    </rPh>
    <rPh sb="21" eb="22">
      <t>ネン</t>
    </rPh>
    <rPh sb="22" eb="24">
      <t>テイド</t>
    </rPh>
    <rPh sb="25" eb="27">
      <t>サイダイ</t>
    </rPh>
    <rPh sb="28" eb="30">
      <t>ネンカン</t>
    </rPh>
    <phoneticPr fontId="5"/>
  </si>
  <si>
    <t>S08Bまでに開始が見込まれるもの、平均3年程度、最大5年間</t>
    <rPh sb="7" eb="9">
      <t>カイシ</t>
    </rPh>
    <rPh sb="10" eb="12">
      <t>ミコ</t>
    </rPh>
    <rPh sb="18" eb="20">
      <t>ヘイキン</t>
    </rPh>
    <rPh sb="21" eb="22">
      <t>ネン</t>
    </rPh>
    <rPh sb="22" eb="24">
      <t>テイド</t>
    </rPh>
    <rPh sb="25" eb="27">
      <t>サイダイ</t>
    </rPh>
    <rPh sb="28" eb="30">
      <t>ネンカン</t>
    </rPh>
    <phoneticPr fontId="5"/>
  </si>
  <si>
    <t>2010.6.1（実際には6.3）</t>
    <rPh sb="9" eb="11">
      <t>ジッサイ</t>
    </rPh>
    <phoneticPr fontId="5"/>
  </si>
  <si>
    <t>2010.9.30</t>
    <phoneticPr fontId="5"/>
  </si>
  <si>
    <t>すばる専門委員会マター</t>
    <rPh sb="3" eb="5">
      <t>センモン</t>
    </rPh>
    <rPh sb="5" eb="8">
      <t>イインカイ</t>
    </rPh>
    <phoneticPr fontId="5"/>
  </si>
  <si>
    <t>装置開発関連及び評価</t>
    <rPh sb="0" eb="2">
      <t>ソウチ</t>
    </rPh>
    <rPh sb="2" eb="4">
      <t>カイハツ</t>
    </rPh>
    <rPh sb="4" eb="6">
      <t>カンレン</t>
    </rPh>
    <rPh sb="6" eb="7">
      <t>オヨ</t>
    </rPh>
    <rPh sb="8" eb="10">
      <t>ヒョウカ</t>
    </rPh>
    <phoneticPr fontId="5"/>
  </si>
  <si>
    <t>TAC人選</t>
    <rPh sb="3" eb="5">
      <t>ジンセン</t>
    </rPh>
    <phoneticPr fontId="5"/>
  </si>
  <si>
    <t>PI+CoI</t>
    <phoneticPr fontId="5"/>
  </si>
  <si>
    <r>
      <t>Fischer D.A., Laughlin G</t>
    </r>
    <r>
      <rPr>
        <sz val="11"/>
        <rFont val="ＭＳ Ｐゴシック"/>
        <family val="3"/>
        <charset val="128"/>
      </rPr>
      <t>reg</t>
    </r>
    <r>
      <rPr>
        <sz val="11"/>
        <rFont val="ＭＳ Ｐゴシック"/>
        <family val="3"/>
        <charset val="128"/>
      </rPr>
      <t>, Butler P</t>
    </r>
    <r>
      <rPr>
        <sz val="11"/>
        <rFont val="ＭＳ Ｐゴシック"/>
        <family val="3"/>
        <charset val="128"/>
      </rPr>
      <t>aul</t>
    </r>
    <r>
      <rPr>
        <sz val="11"/>
        <rFont val="ＭＳ Ｐゴシック"/>
        <family val="3"/>
        <charset val="128"/>
      </rPr>
      <t xml:space="preserve">, </t>
    </r>
    <r>
      <rPr>
        <sz val="11"/>
        <rFont val="ＭＳ Ｐゴシック"/>
        <family val="3"/>
        <charset val="128"/>
      </rPr>
      <t>Marcy Geoff, Johnson John, Henry Greg, Valenti Jeff, Vogt Steve, Ammons Mark, Robinson Sarah, Spear Greg, Strader Jay, Driscoll Peter, Fuller Abby, Johnson Teresa, Manrao Elizabeth, McCarthy Chris, Munoz Melesio, Tah K.L., Wright Jason</t>
    </r>
    <r>
      <rPr>
        <sz val="11"/>
        <rFont val="ＭＳ Ｐゴシック"/>
        <family val="3"/>
        <charset val="128"/>
      </rPr>
      <t xml:space="preserve">, Ida S., </t>
    </r>
    <r>
      <rPr>
        <b/>
        <sz val="11"/>
        <rFont val="ＭＳ Ｐゴシック"/>
        <family val="3"/>
        <charset val="128"/>
      </rPr>
      <t>Sato B.</t>
    </r>
    <r>
      <rPr>
        <sz val="11"/>
        <rFont val="ＭＳ Ｐゴシック"/>
        <family val="3"/>
        <charset val="128"/>
      </rPr>
      <t xml:space="preserve">, </t>
    </r>
    <r>
      <rPr>
        <sz val="11"/>
        <rFont val="ＭＳ Ｐゴシック"/>
        <family val="3"/>
        <charset val="128"/>
      </rPr>
      <t>Toyota Eri, Minniti Dante</t>
    </r>
    <phoneticPr fontId="5"/>
  </si>
  <si>
    <t>IRCSとS-Camを公開。</t>
    <rPh sb="11" eb="13">
      <t>コウカイ</t>
    </rPh>
    <phoneticPr fontId="5"/>
  </si>
  <si>
    <t>5ヶ月間。</t>
    <rPh sb="2" eb="3">
      <t>ゲツ</t>
    </rPh>
    <rPh sb="3" eb="4">
      <t>カン</t>
    </rPh>
    <phoneticPr fontId="5"/>
  </si>
  <si>
    <t>5ヶ月間。完全電子投稿への移行（紙版受付の廃止）</t>
    <rPh sb="2" eb="3">
      <t>ゲツ</t>
    </rPh>
    <rPh sb="3" eb="4">
      <t>カン</t>
    </rPh>
    <rPh sb="5" eb="7">
      <t>カンゼン</t>
    </rPh>
    <rPh sb="7" eb="9">
      <t>デンシ</t>
    </rPh>
    <rPh sb="9" eb="11">
      <t>トウコウ</t>
    </rPh>
    <rPh sb="13" eb="15">
      <t>イコウ</t>
    </rPh>
    <rPh sb="16" eb="17">
      <t>カミ</t>
    </rPh>
    <rPh sb="17" eb="18">
      <t>バン</t>
    </rPh>
    <rPh sb="18" eb="20">
      <t>ウケツケ</t>
    </rPh>
    <rPh sb="21" eb="23">
      <t>ハイシ</t>
    </rPh>
    <phoneticPr fontId="5"/>
  </si>
  <si>
    <t>サービス観測用の応募フォームを新設。</t>
    <rPh sb="4" eb="6">
      <t>カンソク</t>
    </rPh>
    <rPh sb="6" eb="7">
      <t>ヨウ</t>
    </rPh>
    <rPh sb="8" eb="10">
      <t>オウボ</t>
    </rPh>
    <rPh sb="15" eb="17">
      <t>シンセツ</t>
    </rPh>
    <phoneticPr fontId="5"/>
  </si>
  <si>
    <t>Subaru Imaging and Spectroscopy of Globular Cluster Candidates around M82</t>
  </si>
  <si>
    <t>VLT/NACO and Subaru/CIAO JHK-band high-resolution imaging polarimetry of the Herbig Be star R Monocerotis</t>
  </si>
  <si>
    <r>
      <t xml:space="preserve">Murakawa K., Preibisch T., Kraus S., Ageorges N., Hofmann K.-H., </t>
    </r>
    <r>
      <rPr>
        <b/>
        <sz val="11"/>
        <color indexed="8"/>
        <rFont val="ＭＳ Ｐゴシック"/>
        <family val="3"/>
        <charset val="128"/>
      </rPr>
      <t>Ishii M.</t>
    </r>
    <r>
      <rPr>
        <sz val="11"/>
        <color indexed="8"/>
        <rFont val="ＭＳ Ｐゴシック"/>
        <family val="3"/>
        <charset val="128"/>
      </rPr>
      <t xml:space="preserve">, </t>
    </r>
    <r>
      <rPr>
        <b/>
        <sz val="11"/>
        <color indexed="8"/>
        <rFont val="ＭＳ Ｐゴシック"/>
        <family val="3"/>
        <charset val="128"/>
      </rPr>
      <t>Oya S</t>
    </r>
    <r>
      <rPr>
        <sz val="11"/>
        <color indexed="8"/>
        <rFont val="ＭＳ Ｐゴシック"/>
        <family val="3"/>
        <charset val="128"/>
      </rPr>
      <t>., Rosen A., Schertl D., Weigelt G.</t>
    </r>
    <phoneticPr fontId="5"/>
  </si>
  <si>
    <r>
      <t xml:space="preserve">de Wit W. J., Oudmaijer R. D., </t>
    </r>
    <r>
      <rPr>
        <b/>
        <sz val="11"/>
        <color indexed="8"/>
        <rFont val="ＭＳ Ｐゴシック"/>
        <family val="3"/>
        <charset val="128"/>
      </rPr>
      <t>Fujiyoshi T</t>
    </r>
    <r>
      <rPr>
        <sz val="11"/>
        <color indexed="8"/>
        <rFont val="ＭＳ Ｐゴシック"/>
        <family val="3"/>
        <charset val="128"/>
      </rPr>
      <t>., Hoare M. G., Honda M., Kataza H., Miyata T., Okamoto Y. K., Onaka T., Sako S., Yamashita T.</t>
    </r>
    <phoneticPr fontId="5"/>
  </si>
  <si>
    <r>
      <t>Nakajima T.</t>
    </r>
    <r>
      <rPr>
        <sz val="11"/>
        <rFont val="ＭＳ Ｐゴシック"/>
        <family val="3"/>
        <charset val="128"/>
      </rPr>
      <t xml:space="preserve">, Tsuji T., </t>
    </r>
    <r>
      <rPr>
        <b/>
        <sz val="11"/>
        <rFont val="ＭＳ Ｐゴシック"/>
        <family val="3"/>
        <charset val="128"/>
      </rPr>
      <t>Yanagisawa K.</t>
    </r>
    <phoneticPr fontId="5"/>
  </si>
  <si>
    <r>
      <t>L</t>
    </r>
    <r>
      <rPr>
        <sz val="11"/>
        <rFont val="ＭＳ Ｐゴシック"/>
        <family val="3"/>
        <charset val="128"/>
      </rPr>
      <t>119-L122</t>
    </r>
    <phoneticPr fontId="5"/>
  </si>
  <si>
    <t>CISCO</t>
    <phoneticPr fontId="5"/>
  </si>
  <si>
    <t>2001AJ, 122, 2099</t>
    <phoneticPr fontId="5"/>
  </si>
  <si>
    <t>Colors and Spectra of Kuiper Belt Objects</t>
    <phoneticPr fontId="5"/>
  </si>
  <si>
    <r>
      <t>Kawakita,</t>
    </r>
    <r>
      <rPr>
        <sz val="11"/>
        <rFont val="ＭＳ Ｐゴシック"/>
        <family val="3"/>
        <charset val="128"/>
      </rPr>
      <t xml:space="preserve"> </t>
    </r>
    <r>
      <rPr>
        <sz val="11"/>
        <rFont val="ＭＳ Ｐゴシック"/>
        <family val="3"/>
        <charset val="128"/>
      </rPr>
      <t>H.</t>
    </r>
    <phoneticPr fontId="5"/>
  </si>
  <si>
    <t>HDS試験</t>
    <rPh sb="3" eb="5">
      <t>シケン</t>
    </rPh>
    <phoneticPr fontId="5"/>
  </si>
  <si>
    <t>2001Science, 294, 1089</t>
    <phoneticPr fontId="5"/>
  </si>
  <si>
    <t>The Spin Temperature of NH3 in Comet C/1999S4(LINEAR)</t>
    <phoneticPr fontId="5"/>
  </si>
  <si>
    <t>Kodama, T.</t>
    <phoneticPr fontId="5"/>
  </si>
  <si>
    <t>CISCO GT</t>
  </si>
  <si>
    <r>
      <t xml:space="preserve">Iwamuro F., Motohara K., Maihara T., Iwai J., Tanabe H., Taguchi T., Hata R., </t>
    </r>
    <r>
      <rPr>
        <sz val="11"/>
        <rFont val="ＭＳ Ｐゴシック"/>
        <family val="3"/>
        <charset val="128"/>
      </rPr>
      <t>Terada H.</t>
    </r>
    <r>
      <rPr>
        <sz val="11"/>
        <rFont val="ＭＳ Ｐゴシック"/>
        <family val="3"/>
        <charset val="128"/>
      </rPr>
      <t xml:space="preserve">, Goto M., Oya S., </t>
    </r>
    <r>
      <rPr>
        <b/>
        <sz val="11"/>
        <rFont val="ＭＳ Ｐゴシック"/>
        <family val="3"/>
        <charset val="128"/>
      </rPr>
      <t>Akiyama M., Ando H.,</t>
    </r>
    <r>
      <rPr>
        <sz val="11"/>
        <rFont val="ＭＳ Ｐゴシック"/>
        <family val="3"/>
        <charset val="128"/>
      </rPr>
      <t xml:space="preserve"> Aoki T., </t>
    </r>
    <r>
      <rPr>
        <b/>
        <sz val="11"/>
        <rFont val="ＭＳ Ｐゴシック"/>
        <family val="3"/>
        <charset val="128"/>
      </rPr>
      <t>Chikada Y.</t>
    </r>
    <r>
      <rPr>
        <sz val="11"/>
        <rFont val="ＭＳ Ｐゴシック"/>
        <family val="3"/>
        <charset val="128"/>
      </rPr>
      <t xml:space="preserve">, Doi M., Fukuda T., Hamabe M., </t>
    </r>
    <r>
      <rPr>
        <b/>
        <sz val="11"/>
        <rFont val="ＭＳ Ｐゴシック"/>
        <family val="3"/>
        <charset val="128"/>
      </rPr>
      <t xml:space="preserve">Hayashi M., Hayashi S., </t>
    </r>
    <r>
      <rPr>
        <sz val="11"/>
        <rFont val="ＭＳ Ｐゴシック"/>
        <family val="3"/>
        <charset val="128"/>
      </rPr>
      <t xml:space="preserve">Horaguchi T., </t>
    </r>
    <r>
      <rPr>
        <b/>
        <sz val="11"/>
        <rFont val="ＭＳ Ｐゴシック"/>
        <family val="3"/>
        <charset val="128"/>
      </rPr>
      <t>Ichikawa S.</t>
    </r>
    <r>
      <rPr>
        <sz val="11"/>
        <rFont val="ＭＳ Ｐゴシック"/>
        <family val="3"/>
        <charset val="128"/>
      </rPr>
      <t xml:space="preserve">, Ichikawa T., </t>
    </r>
    <r>
      <rPr>
        <b/>
        <sz val="11"/>
        <rFont val="ＭＳ Ｐゴシック"/>
        <family val="3"/>
        <charset val="128"/>
      </rPr>
      <t>Imanishi M., Imi K., Inata M., Isobe S., Itoh Y., Iye M., Kaifu N., Kamata Y., Kanzawa T., Karoji H., Kashikawa N.,</t>
    </r>
    <r>
      <rPr>
        <sz val="11"/>
        <rFont val="ＭＳ Ｐゴシック"/>
        <family val="3"/>
        <charset val="128"/>
      </rPr>
      <t xml:space="preserve"> Kato T.</t>
    </r>
    <r>
      <rPr>
        <sz val="11"/>
        <rFont val="ＭＳ Ｐゴシック"/>
        <family val="3"/>
        <charset val="128"/>
      </rPr>
      <t xml:space="preserve">, </t>
    </r>
    <r>
      <rPr>
        <b/>
        <sz val="11"/>
        <rFont val="ＭＳ Ｐゴシック"/>
        <family val="3"/>
        <charset val="128"/>
      </rPr>
      <t>Kobayashi N., Kobayashi Y.</t>
    </r>
    <r>
      <rPr>
        <sz val="11"/>
        <rFont val="ＭＳ Ｐゴシック"/>
        <family val="3"/>
        <charset val="128"/>
      </rPr>
      <t>, Kodaira K.,</t>
    </r>
    <r>
      <rPr>
        <b/>
        <sz val="11"/>
        <rFont val="ＭＳ Ｐゴシック"/>
        <family val="3"/>
        <charset val="128"/>
      </rPr>
      <t xml:space="preserve"> Kosugi G., Kurakami T., Mikami Y., Miyashita A.,</t>
    </r>
    <r>
      <rPr>
        <sz val="11"/>
        <rFont val="ＭＳ Ｐゴシック"/>
        <family val="3"/>
        <charset val="128"/>
      </rPr>
      <t xml:space="preserve"> Miyata T., </t>
    </r>
    <r>
      <rPr>
        <b/>
        <sz val="11"/>
        <rFont val="ＭＳ Ｐゴシック"/>
        <family val="3"/>
        <charset val="128"/>
      </rPr>
      <t>Miyazaki S., Mizumoto Y., Nakagiri M.</t>
    </r>
    <r>
      <rPr>
        <sz val="11"/>
        <rFont val="ＭＳ Ｐゴシック"/>
        <family val="3"/>
        <charset val="128"/>
      </rPr>
      <t xml:space="preserve">, Nakajima K., </t>
    </r>
    <r>
      <rPr>
        <b/>
        <sz val="11"/>
        <rFont val="ＭＳ Ｐゴシック"/>
        <family val="3"/>
        <charset val="128"/>
      </rPr>
      <t>Nakamura K., Nariai K., Nishihara E., Nishikawa J., Nishimura S., Nishimura T., Nishino T., Noguchi K., Noguchi T., Noumaru J., Ogasawara R., Okada N., Okita K., Omata K., Oshima N., Otsubo M., Sasaki G., Sasaki T.</t>
    </r>
    <r>
      <rPr>
        <sz val="11"/>
        <rFont val="ＭＳ Ｐゴシック"/>
        <family val="3"/>
        <charset val="128"/>
      </rPr>
      <t xml:space="preserve">, Sekiguchi M., </t>
    </r>
    <r>
      <rPr>
        <b/>
        <sz val="11"/>
        <rFont val="ＭＳ Ｐゴシック"/>
        <family val="3"/>
        <charset val="128"/>
      </rPr>
      <t>Sekiguchi K.,</t>
    </r>
    <r>
      <rPr>
        <sz val="11"/>
        <rFont val="ＭＳ Ｐゴシック"/>
        <family val="3"/>
        <charset val="128"/>
      </rPr>
      <t xml:space="preserve"> </t>
    </r>
    <r>
      <rPr>
        <sz val="11"/>
        <rFont val="ＭＳ Ｐゴシック"/>
        <family val="3"/>
        <charset val="128"/>
      </rPr>
      <t xml:space="preserve">Shelton I., </t>
    </r>
    <r>
      <rPr>
        <b/>
        <sz val="11"/>
        <rFont val="ＭＳ Ｐゴシック"/>
        <family val="3"/>
        <charset val="128"/>
      </rPr>
      <t>Simpson C., Suto H., Takami H., Takata T., Takato N., Tamura M., Tanaka K., Tanaka W., Tomono D., Torii Y., Usuda T., Waseda K., Watanabe J., Watanabe M., Yagi M., Yamashita T., Yamashita Y., Yasuda N., Yoshida M.,</t>
    </r>
    <r>
      <rPr>
        <sz val="11"/>
        <rFont val="ＭＳ Ｐゴシック"/>
        <family val="3"/>
        <charset val="128"/>
      </rPr>
      <t xml:space="preserve"> Yoshida S.</t>
    </r>
    <r>
      <rPr>
        <b/>
        <sz val="11"/>
        <rFont val="ＭＳ Ｐゴシック"/>
        <family val="3"/>
        <charset val="128"/>
      </rPr>
      <t>, Yutani M.</t>
    </r>
    <phoneticPr fontId="5"/>
  </si>
  <si>
    <r>
      <t xml:space="preserve">Iwamuro F., Motohara K., Maihara T., Iwai J., Tanabe H., Taguchi T., Hata R., Terada H., Oya S., Goto M., </t>
    </r>
    <r>
      <rPr>
        <b/>
        <sz val="11"/>
        <rFont val="ＭＳ Ｐゴシック"/>
        <family val="3"/>
        <charset val="128"/>
      </rPr>
      <t>Iye M., Yoshida M., Karoji H., Ogasawara R., Sekiguchi K.</t>
    </r>
    <phoneticPr fontId="5"/>
  </si>
  <si>
    <r>
      <t xml:space="preserve">Tomono D., </t>
    </r>
    <r>
      <rPr>
        <b/>
        <sz val="11"/>
        <rFont val="ＭＳ Ｐゴシック"/>
        <family val="3"/>
        <charset val="128"/>
      </rPr>
      <t>Terada H.</t>
    </r>
    <r>
      <rPr>
        <sz val="11"/>
        <rFont val="ＭＳ Ｐゴシック"/>
        <family val="3"/>
        <charset val="128"/>
      </rPr>
      <t>, Kobayashi N.</t>
    </r>
    <phoneticPr fontId="5"/>
  </si>
  <si>
    <r>
      <t xml:space="preserve">Totani T., Kawai N., </t>
    </r>
    <r>
      <rPr>
        <b/>
        <sz val="11"/>
        <rFont val="ＭＳ Ｐゴシック"/>
        <family val="3"/>
        <charset val="128"/>
      </rPr>
      <t>Kosugi G., Aoki K., Yamada T., Iye M.</t>
    </r>
    <r>
      <rPr>
        <sz val="11"/>
        <rFont val="ＭＳ Ｐゴシック"/>
        <family val="3"/>
        <charset val="128"/>
      </rPr>
      <t xml:space="preserve">, Ohta K., </t>
    </r>
    <r>
      <rPr>
        <b/>
        <sz val="11"/>
        <rFont val="ＭＳ Ｐゴシック"/>
        <family val="3"/>
        <charset val="128"/>
      </rPr>
      <t>Hattori T.</t>
    </r>
    <phoneticPr fontId="5"/>
  </si>
  <si>
    <r>
      <t xml:space="preserve">An Extrasolar Planet Transit Search with </t>
    </r>
    <r>
      <rPr>
        <sz val="11"/>
        <rFont val="ＭＳ Ｐゴシック"/>
        <family val="3"/>
        <charset val="128"/>
      </rPr>
      <t>Subaru Suprime-Cam</t>
    </r>
    <phoneticPr fontId="5"/>
  </si>
  <si>
    <r>
      <t>A logN</t>
    </r>
    <r>
      <rPr>
        <vertAlign val="subscript"/>
        <sz val="11"/>
        <color indexed="8"/>
        <rFont val="ＭＳ Ｐゴシック"/>
        <family val="3"/>
        <charset val="128"/>
      </rPr>
      <t>HI</t>
    </r>
    <r>
      <rPr>
        <sz val="11"/>
        <color indexed="8"/>
        <rFont val="ＭＳ Ｐゴシック"/>
        <family val="3"/>
        <charset val="128"/>
      </rPr>
      <t xml:space="preserve"> = 22.6 Damped Lyα Absorber in a Dark Gamma-Ray Burst: The Environment of GRB 050401</t>
    </r>
    <phoneticPr fontId="5"/>
  </si>
  <si>
    <t>Mid-Infrared High Spatial Resolution Observations of NGC 1569: Detection of Embedded Embryos of Star Formation</t>
  </si>
  <si>
    <t>E</t>
    <phoneticPr fontId="5"/>
  </si>
  <si>
    <t>実施件数</t>
    <rPh sb="0" eb="2">
      <t>ジッシ</t>
    </rPh>
    <rPh sb="2" eb="4">
      <t>ケンスウ</t>
    </rPh>
    <phoneticPr fontId="5"/>
  </si>
  <si>
    <t>友野大悟</t>
  </si>
  <si>
    <t>On the Cosmic Evolution of the Scaling Relations Between Black Holes and Their Host Galaxies: Broad-Line Active Galactic Nuclei in the zCOSMOS Survey</t>
    <phoneticPr fontId="5"/>
  </si>
  <si>
    <t>The Globular Cluster System of the Virgo Giant Elliptical Galaxy NGC 4636. I. Subaru/Faint Object Camera and Spectrograph Spectroscopy and Database</t>
    <phoneticPr fontId="5"/>
  </si>
  <si>
    <t>Subaru Deep Spectroscopy of the Very Extended Emission-Line Region of NGC 4388: Ram Pressure Stripped Gas Ionized by Nuclear Radiation</t>
  </si>
  <si>
    <r>
      <t>Kawabata K.</t>
    </r>
    <r>
      <rPr>
        <sz val="11"/>
        <rFont val="ＭＳ Ｐゴシック"/>
        <family val="3"/>
        <charset val="128"/>
      </rPr>
      <t xml:space="preserve">, Deng J., Wang L., Mazzali P., Nomoto K., Maeda K., Tominaga N., Umeda H., </t>
    </r>
    <r>
      <rPr>
        <b/>
        <sz val="11"/>
        <rFont val="ＭＳ Ｐゴシック"/>
        <family val="3"/>
        <charset val="128"/>
      </rPr>
      <t>Iye M., Kosugi G., Ohayama Y., Sasaki T.</t>
    </r>
    <r>
      <rPr>
        <sz val="11"/>
        <rFont val="ＭＳ Ｐゴシック"/>
        <family val="3"/>
        <charset val="128"/>
      </rPr>
      <t xml:space="preserve">, Hoflich P., Wheeler J.C., Jeffery D.J., </t>
    </r>
    <r>
      <rPr>
        <b/>
        <sz val="11"/>
        <rFont val="ＭＳ Ｐゴシック"/>
        <family val="3"/>
        <charset val="128"/>
      </rPr>
      <t>Aoki K., Kashikawa N., Takata T.,</t>
    </r>
    <r>
      <rPr>
        <sz val="11"/>
        <rFont val="ＭＳ Ｐゴシック"/>
        <family val="3"/>
        <charset val="128"/>
      </rPr>
      <t xml:space="preserve"> Kawai N., Sakamoto T., Urata Y., Yoshida A., Tamagawa T., Torii K., </t>
    </r>
    <r>
      <rPr>
        <b/>
        <sz val="11"/>
        <rFont val="ＭＳ Ｐゴシック"/>
        <family val="3"/>
        <charset val="128"/>
      </rPr>
      <t>Aoki W., Kobayashi N., Komiyama Y., Mizumoto Y., Noumaru J., Ogasawara R., Sekiguchi K., Shirasaki Y., Totani T., Watanabe J., Yamada T.</t>
    </r>
    <phoneticPr fontId="5"/>
  </si>
  <si>
    <r>
      <t xml:space="preserve">Kodaira K., Taniguchi Y., </t>
    </r>
    <r>
      <rPr>
        <b/>
        <sz val="11"/>
        <rFont val="ＭＳ Ｐゴシック"/>
        <family val="3"/>
        <charset val="128"/>
      </rPr>
      <t>Kashikawa N., Kaifu N., Ando H., Karoji H.</t>
    </r>
    <r>
      <rPr>
        <sz val="11"/>
        <rFont val="ＭＳ Ｐゴシック"/>
        <family val="3"/>
        <charset val="128"/>
      </rPr>
      <t xml:space="preserve">, Ajiki M., </t>
    </r>
    <r>
      <rPr>
        <b/>
        <sz val="11"/>
        <rFont val="ＭＳ Ｐゴシック"/>
        <family val="3"/>
        <charset val="128"/>
      </rPr>
      <t>Akiyama M., Aoki K.,</t>
    </r>
    <r>
      <rPr>
        <sz val="11"/>
        <rFont val="ＭＳ Ｐゴシック"/>
        <family val="3"/>
        <charset val="128"/>
      </rPr>
      <t xml:space="preserve"> Doi M., Fujita S., </t>
    </r>
    <r>
      <rPr>
        <b/>
        <sz val="11"/>
        <rFont val="ＭＳ Ｐゴシック"/>
        <family val="3"/>
        <charset val="128"/>
      </rPr>
      <t>Furusawa H.,</t>
    </r>
    <r>
      <rPr>
        <sz val="11"/>
        <rFont val="ＭＳ Ｐゴシック"/>
        <family val="3"/>
        <charset val="128"/>
      </rPr>
      <t xml:space="preserve"> Hayashino T.,</t>
    </r>
    <r>
      <rPr>
        <b/>
        <sz val="11"/>
        <rFont val="ＭＳ Ｐゴシック"/>
        <family val="3"/>
        <charset val="128"/>
      </rPr>
      <t xml:space="preserve"> Imanishi M., </t>
    </r>
    <r>
      <rPr>
        <sz val="11"/>
        <rFont val="ＭＳ Ｐゴシック"/>
        <family val="3"/>
        <charset val="128"/>
      </rPr>
      <t xml:space="preserve">Iwamuro F., </t>
    </r>
    <r>
      <rPr>
        <b/>
        <sz val="11"/>
        <rFont val="ＭＳ Ｐゴシック"/>
        <family val="3"/>
        <charset val="128"/>
      </rPr>
      <t>Iye M., Kawabata K., Kobayashi N., Kodama T., Komiyama Y., Kosugi G.</t>
    </r>
    <r>
      <rPr>
        <sz val="11"/>
        <rFont val="ＭＳ Ｐゴシック"/>
        <family val="3"/>
        <charset val="128"/>
      </rPr>
      <t xml:space="preserve">, Matsuda Y., </t>
    </r>
    <r>
      <rPr>
        <b/>
        <sz val="11"/>
        <rFont val="ＭＳ Ｐゴシック"/>
        <family val="3"/>
        <charset val="128"/>
      </rPr>
      <t>Miyazaki S., Mizumoto Y.</t>
    </r>
    <r>
      <rPr>
        <sz val="11"/>
        <rFont val="ＭＳ Ｐゴシック"/>
        <family val="3"/>
        <charset val="128"/>
      </rPr>
      <t xml:space="preserve">, Motohara K., Murayama T., Nagao T., Nariai K., Ohta K., </t>
    </r>
    <r>
      <rPr>
        <b/>
        <sz val="11"/>
        <rFont val="ＭＳ Ｐゴシック"/>
        <family val="3"/>
        <charset val="128"/>
      </rPr>
      <t>Ohyama Y.,</t>
    </r>
    <r>
      <rPr>
        <sz val="11"/>
        <rFont val="ＭＳ Ｐゴシック"/>
        <family val="3"/>
        <charset val="128"/>
      </rPr>
      <t xml:space="preserve"> Okamura S., Ouchi M., </t>
    </r>
    <r>
      <rPr>
        <b/>
        <sz val="11"/>
        <rFont val="ＭＳ Ｐゴシック"/>
        <family val="3"/>
        <charset val="128"/>
      </rPr>
      <t>Sasaki T., Sekiguchi K.</t>
    </r>
    <r>
      <rPr>
        <sz val="11"/>
        <rFont val="ＭＳ Ｐゴシック"/>
        <family val="3"/>
        <charset val="128"/>
      </rPr>
      <t xml:space="preserve">, Shimasaku K., Shioya Y., </t>
    </r>
    <r>
      <rPr>
        <b/>
        <sz val="11"/>
        <rFont val="ＭＳ Ｐゴシック"/>
        <family val="3"/>
        <charset val="128"/>
      </rPr>
      <t>Takata T.</t>
    </r>
    <r>
      <rPr>
        <sz val="11"/>
        <rFont val="ＭＳ Ｐゴシック"/>
        <family val="3"/>
        <charset val="128"/>
      </rPr>
      <t xml:space="preserve">, Tamura H., </t>
    </r>
    <r>
      <rPr>
        <b/>
        <sz val="11"/>
        <rFont val="ＭＳ Ｐゴシック"/>
        <family val="3"/>
        <charset val="128"/>
      </rPr>
      <t>Terada H</t>
    </r>
    <r>
      <rPr>
        <sz val="11"/>
        <rFont val="ＭＳ Ｐゴシック"/>
        <family val="3"/>
        <charset val="128"/>
      </rPr>
      <t xml:space="preserve">., Umemura M., </t>
    </r>
    <r>
      <rPr>
        <b/>
        <sz val="11"/>
        <rFont val="ＭＳ Ｐゴシック"/>
        <family val="3"/>
        <charset val="128"/>
      </rPr>
      <t>Usuda T., Yagi M., Yamada T., Yasuda N., Yoshida M.</t>
    </r>
    <phoneticPr fontId="5"/>
  </si>
  <si>
    <t>A Subaru/High Dispersion Spectrograph Study of Lead (Pb) Abundances in Eight s-Process Element-rich, Metal-poor Stars</t>
    <phoneticPr fontId="5"/>
  </si>
  <si>
    <t>HDS</t>
    <phoneticPr fontId="5"/>
  </si>
  <si>
    <t>2002PASJ, 54, 427</t>
    <phoneticPr fontId="5"/>
  </si>
  <si>
    <t>カテゴリ別　応募件数推移</t>
    <rPh sb="4" eb="5">
      <t>ベツ</t>
    </rPh>
    <rPh sb="6" eb="8">
      <t>オウボ</t>
    </rPh>
    <rPh sb="8" eb="10">
      <t>ケンスウ</t>
    </rPh>
    <rPh sb="10" eb="12">
      <t>スイイ</t>
    </rPh>
    <phoneticPr fontId="5"/>
  </si>
  <si>
    <r>
      <t xml:space="preserve">Ouchi M., Ono Y., Egami E., Saito Tomoki, Oguri M., McCarthy P., Farrah D., </t>
    </r>
    <r>
      <rPr>
        <b/>
        <sz val="11"/>
        <color indexed="8"/>
        <rFont val="ＭＳ Ｐゴシック"/>
        <family val="3"/>
        <charset val="128"/>
      </rPr>
      <t>Kashikawa N.</t>
    </r>
    <r>
      <rPr>
        <sz val="11"/>
        <color indexed="8"/>
        <rFont val="ＭＳ Ｐゴシック"/>
        <family val="3"/>
        <charset val="128"/>
      </rPr>
      <t xml:space="preserve">, Momcheva I., Shimasaku K., </t>
    </r>
    <r>
      <rPr>
        <b/>
        <sz val="11"/>
        <color indexed="8"/>
        <rFont val="ＭＳ Ｐゴシック"/>
        <family val="3"/>
        <charset val="128"/>
      </rPr>
      <t>Nakanishi K., Furusawa H.</t>
    </r>
    <r>
      <rPr>
        <sz val="11"/>
        <color indexed="8"/>
        <rFont val="ＭＳ Ｐゴシック"/>
        <family val="3"/>
        <charset val="128"/>
      </rPr>
      <t xml:space="preserve">, Akiyama M., Dunlop J., Mortier A., Okamura S., Hayashi Masao, Cirasuolo M., Dressler A., </t>
    </r>
    <r>
      <rPr>
        <b/>
        <sz val="11"/>
        <color indexed="8"/>
        <rFont val="ＭＳ Ｐゴシック"/>
        <family val="3"/>
        <charset val="128"/>
      </rPr>
      <t>Iye M.,</t>
    </r>
    <r>
      <rPr>
        <sz val="11"/>
        <color indexed="8"/>
        <rFont val="ＭＳ Ｐゴシック"/>
        <family val="3"/>
        <charset val="128"/>
      </rPr>
      <t xml:space="preserve"> Jarvis M., </t>
    </r>
    <r>
      <rPr>
        <b/>
        <sz val="11"/>
        <color indexed="8"/>
        <rFont val="ＭＳ Ｐゴシック"/>
        <family val="3"/>
        <charset val="128"/>
      </rPr>
      <t>Kodama T.</t>
    </r>
    <r>
      <rPr>
        <sz val="11"/>
        <color indexed="8"/>
        <rFont val="ＭＳ Ｐゴシック"/>
        <family val="3"/>
        <charset val="128"/>
      </rPr>
      <t xml:space="preserve">, Martin Crystal., McLure R., Ohta K., Yamada T., </t>
    </r>
    <r>
      <rPr>
        <b/>
        <sz val="11"/>
        <color indexed="8"/>
        <rFont val="ＭＳ Ｐゴシック"/>
        <family val="3"/>
        <charset val="128"/>
      </rPr>
      <t>Yoshida Michitoshi</t>
    </r>
    <phoneticPr fontId="5"/>
  </si>
  <si>
    <t>2009ApJ...696.1164O</t>
  </si>
  <si>
    <t>1164-1175</t>
    <phoneticPr fontId="5"/>
  </si>
  <si>
    <t>Discovery of a Giant Lyα Emitter Near the Reionization Epoch</t>
  </si>
  <si>
    <t>赤字訂正2010.12.3</t>
    <rPh sb="0" eb="2">
      <t>アカジ</t>
    </rPh>
    <rPh sb="2" eb="4">
      <t>テイセイ</t>
    </rPh>
    <phoneticPr fontId="5"/>
  </si>
  <si>
    <t>2010.12.2訂正</t>
    <rPh sb="9" eb="11">
      <t>テイセイ</t>
    </rPh>
    <phoneticPr fontId="5"/>
  </si>
  <si>
    <t>Gemini南天２件４夜</t>
    <rPh sb="6" eb="8">
      <t>ナンテン</t>
    </rPh>
    <rPh sb="9" eb="10">
      <t>ケン</t>
    </rPh>
    <rPh sb="11" eb="12">
      <t>ヨル</t>
    </rPh>
    <phoneticPr fontId="5"/>
  </si>
  <si>
    <t>AO(LGS-AO)</t>
    <phoneticPr fontId="5"/>
  </si>
  <si>
    <t>763-768</t>
    <phoneticPr fontId="5"/>
  </si>
  <si>
    <t>High-Power Laser Beam Transfer through Optical Relay Fibers for a Laser Guide Adaptive Optics System</t>
    <phoneticPr fontId="5"/>
  </si>
  <si>
    <t>2010.02-2010.07</t>
    <phoneticPr fontId="5"/>
  </si>
  <si>
    <t>141(96)</t>
    <phoneticPr fontId="5"/>
  </si>
  <si>
    <t>43(27)</t>
    <phoneticPr fontId="5"/>
  </si>
  <si>
    <r>
      <t xml:space="preserve">Ajiki M., </t>
    </r>
    <r>
      <rPr>
        <sz val="11"/>
        <rFont val="ＭＳ Ｐゴシック"/>
        <family val="3"/>
        <charset val="128"/>
      </rPr>
      <t>Mobasher B., Taniguchi Y., Shioya Y.</t>
    </r>
    <r>
      <rPr>
        <sz val="11"/>
        <rFont val="ＭＳ Ｐゴシック"/>
        <family val="3"/>
        <charset val="128"/>
      </rPr>
      <t xml:space="preserve">, </t>
    </r>
    <r>
      <rPr>
        <b/>
        <sz val="11"/>
        <rFont val="ＭＳ Ｐゴシック"/>
        <family val="3"/>
        <charset val="128"/>
      </rPr>
      <t>Nagao T.</t>
    </r>
    <r>
      <rPr>
        <sz val="11"/>
        <rFont val="ＭＳ Ｐゴシック"/>
        <family val="3"/>
        <charset val="128"/>
      </rPr>
      <t xml:space="preserve">, </t>
    </r>
    <r>
      <rPr>
        <sz val="11"/>
        <rFont val="ＭＳ Ｐゴシック"/>
        <family val="3"/>
        <charset val="128"/>
      </rPr>
      <t>Murayama T., Sasaki Shunji</t>
    </r>
    <phoneticPr fontId="5"/>
  </si>
  <si>
    <t>On the Evolutionary State of the Components of the YLW 15 Binary System</t>
    <phoneticPr fontId="5"/>
  </si>
  <si>
    <t>769-784</t>
    <phoneticPr fontId="5"/>
  </si>
  <si>
    <t>05/2004</t>
    <phoneticPr fontId="5"/>
  </si>
  <si>
    <t>Discovery of the galaxy counterpart of HDF 850.1, the brightest submillimetre source in the Hubble Deep Field</t>
    <phoneticPr fontId="5"/>
  </si>
  <si>
    <t>Ebeling H., Barrett E., Donovan D.</t>
    <phoneticPr fontId="5"/>
  </si>
  <si>
    <t>2004ApJ, 609, L49</t>
    <phoneticPr fontId="5"/>
  </si>
  <si>
    <t>07/2004</t>
    <phoneticPr fontId="5"/>
  </si>
  <si>
    <r>
      <t>CIAO</t>
    </r>
    <r>
      <rPr>
        <sz val="11"/>
        <rFont val="ＭＳ Ｐゴシック"/>
        <family val="3"/>
        <charset val="128"/>
      </rPr>
      <t>観測所プロジェクト</t>
    </r>
    <rPh sb="4" eb="6">
      <t>カンソク</t>
    </rPh>
    <rPh sb="6" eb="7">
      <t>ジョ</t>
    </rPh>
    <phoneticPr fontId="5"/>
  </si>
  <si>
    <t>2004ApJ, 605, L53</t>
    <phoneticPr fontId="5"/>
  </si>
  <si>
    <t>L53-L56</t>
    <phoneticPr fontId="5"/>
  </si>
  <si>
    <t>Solar System</t>
    <phoneticPr fontId="5"/>
  </si>
  <si>
    <r>
      <t>N</t>
    </r>
    <r>
      <rPr>
        <sz val="11"/>
        <rFont val="ＭＳ Ｐゴシック"/>
        <family val="3"/>
        <charset val="128"/>
      </rPr>
      <t>ormal Stars</t>
    </r>
    <phoneticPr fontId="5"/>
  </si>
  <si>
    <r>
      <t>C</t>
    </r>
    <r>
      <rPr>
        <sz val="11"/>
        <rFont val="ＭＳ Ｐゴシック"/>
        <family val="3"/>
        <charset val="128"/>
      </rPr>
      <t xml:space="preserve">ompact Objects </t>
    </r>
    <phoneticPr fontId="5"/>
  </si>
  <si>
    <r>
      <t>M</t>
    </r>
    <r>
      <rPr>
        <sz val="11"/>
        <rFont val="ＭＳ Ｐゴシック"/>
        <family val="3"/>
        <charset val="128"/>
      </rPr>
      <t>ilky Way</t>
    </r>
    <phoneticPr fontId="5"/>
  </si>
  <si>
    <r>
      <t>S</t>
    </r>
    <r>
      <rPr>
        <sz val="11"/>
        <rFont val="ＭＳ Ｐゴシック"/>
        <family val="3"/>
        <charset val="128"/>
      </rPr>
      <t>tar and Planet Formation</t>
    </r>
    <phoneticPr fontId="5"/>
  </si>
  <si>
    <r>
      <t>I</t>
    </r>
    <r>
      <rPr>
        <sz val="11"/>
        <rFont val="ＭＳ Ｐゴシック"/>
        <family val="3"/>
        <charset val="128"/>
      </rPr>
      <t>SM</t>
    </r>
    <phoneticPr fontId="5"/>
  </si>
  <si>
    <r>
      <t>N</t>
    </r>
    <r>
      <rPr>
        <sz val="11"/>
        <rFont val="ＭＳ Ｐゴシック"/>
        <family val="3"/>
        <charset val="128"/>
      </rPr>
      <t>earby Galaxies</t>
    </r>
    <phoneticPr fontId="5"/>
  </si>
  <si>
    <r>
      <t>A</t>
    </r>
    <r>
      <rPr>
        <sz val="11"/>
        <rFont val="ＭＳ Ｐゴシック"/>
        <family val="3"/>
        <charset val="128"/>
      </rPr>
      <t>GN and QSO Activity</t>
    </r>
    <phoneticPr fontId="5"/>
  </si>
  <si>
    <r>
      <t>C</t>
    </r>
    <r>
      <rPr>
        <sz val="11"/>
        <rFont val="ＭＳ Ｐゴシック"/>
        <family val="3"/>
        <charset val="128"/>
      </rPr>
      <t>luster of Galaxies</t>
    </r>
    <phoneticPr fontId="5"/>
  </si>
  <si>
    <r>
      <t>H</t>
    </r>
    <r>
      <rPr>
        <sz val="11"/>
        <rFont val="ＭＳ Ｐゴシック"/>
        <family val="3"/>
        <charset val="128"/>
      </rPr>
      <t>igh-z Galaxies</t>
    </r>
    <phoneticPr fontId="5"/>
  </si>
  <si>
    <r>
      <t>M</t>
    </r>
    <r>
      <rPr>
        <sz val="11"/>
        <rFont val="ＭＳ Ｐゴシック"/>
        <family val="3"/>
        <charset val="128"/>
      </rPr>
      <t>iscellaneous</t>
    </r>
    <phoneticPr fontId="5"/>
  </si>
  <si>
    <r>
      <t>Q</t>
    </r>
    <r>
      <rPr>
        <sz val="11"/>
        <rFont val="ＭＳ Ｐゴシック"/>
        <family val="3"/>
        <charset val="128"/>
      </rPr>
      <t>SO Absorption Lines and IGM</t>
    </r>
    <phoneticPr fontId="5"/>
  </si>
  <si>
    <r>
      <t xml:space="preserve">Honda M., </t>
    </r>
    <r>
      <rPr>
        <b/>
        <sz val="11"/>
        <rFont val="ＭＳ Ｐゴシック"/>
        <family val="3"/>
        <charset val="128"/>
      </rPr>
      <t>Watanabe J., Yamashita T.</t>
    </r>
    <r>
      <rPr>
        <sz val="11"/>
        <rFont val="ＭＳ Ｐゴシック"/>
        <family val="3"/>
        <charset val="128"/>
      </rPr>
      <t xml:space="preserve">, </t>
    </r>
    <r>
      <rPr>
        <sz val="11"/>
        <rFont val="ＭＳ Ｐゴシック"/>
        <family val="3"/>
        <charset val="128"/>
      </rPr>
      <t>Kataza H., Okamoto Y., Miyata T., Sako S.</t>
    </r>
    <r>
      <rPr>
        <sz val="11"/>
        <rFont val="ＭＳ Ｐゴシック"/>
        <family val="3"/>
        <charset val="128"/>
      </rPr>
      <t>,</t>
    </r>
    <r>
      <rPr>
        <b/>
        <sz val="11"/>
        <rFont val="ＭＳ Ｐゴシック"/>
        <family val="3"/>
        <charset val="128"/>
      </rPr>
      <t xml:space="preserve"> Fujiyoshi T</t>
    </r>
    <r>
      <rPr>
        <sz val="11"/>
        <rFont val="ＭＳ Ｐゴシック"/>
        <family val="3"/>
        <charset val="128"/>
      </rPr>
      <t xml:space="preserve">., Kawakita H., </t>
    </r>
    <r>
      <rPr>
        <b/>
        <sz val="11"/>
        <rFont val="ＭＳ Ｐゴシック"/>
        <family val="3"/>
        <charset val="128"/>
      </rPr>
      <t>Furusho R., Kinoshita D., Sekiguchi T., Ootsubo T.</t>
    </r>
    <r>
      <rPr>
        <sz val="11"/>
        <rFont val="ＭＳ Ｐゴシック"/>
        <family val="3"/>
        <charset val="128"/>
      </rPr>
      <t>, Onaka T.</t>
    </r>
    <phoneticPr fontId="5"/>
  </si>
  <si>
    <t>Linz, H.</t>
    <phoneticPr fontId="5"/>
  </si>
  <si>
    <t>2011.1.7 new</t>
    <phoneticPr fontId="5"/>
  </si>
  <si>
    <t>Sheppard S.</t>
    <phoneticPr fontId="5"/>
  </si>
  <si>
    <t>I</t>
    <phoneticPr fontId="5"/>
  </si>
  <si>
    <t>Sheppard S., Trujillo C.</t>
    <phoneticPr fontId="5"/>
  </si>
  <si>
    <t>Science</t>
    <phoneticPr fontId="5"/>
  </si>
  <si>
    <r>
      <t>0</t>
    </r>
    <r>
      <rPr>
        <sz val="11"/>
        <rFont val="ＭＳ Ｐゴシック"/>
        <family val="3"/>
        <charset val="128"/>
      </rPr>
      <t>9/2010</t>
    </r>
    <phoneticPr fontId="5"/>
  </si>
  <si>
    <t>Detection of a Trailing (L5) Neptune Trojan</t>
  </si>
  <si>
    <t>S-Cam</t>
    <phoneticPr fontId="5"/>
  </si>
  <si>
    <t>2010Sci...329.1304S</t>
  </si>
  <si>
    <t>Finkelman, Ido</t>
    <phoneticPr fontId="5"/>
  </si>
  <si>
    <t>I</t>
    <phoneticPr fontId="5"/>
  </si>
  <si>
    <t>Finkelman I., Graur O., Brosch N.</t>
    <phoneticPr fontId="5"/>
  </si>
  <si>
    <t>S-Cam</t>
    <phoneticPr fontId="5"/>
  </si>
  <si>
    <t>MNRAS</t>
    <phoneticPr fontId="5"/>
  </si>
  <si>
    <t>A candidate polar-ring galaxy in the Subaru Deep Field</t>
  </si>
  <si>
    <t>Goddard Q., Bresolin F., Kennicutt R. Ryan-Weber E., Rosales-Ortega F.</t>
    <phoneticPr fontId="5"/>
  </si>
  <si>
    <t>FOCAS</t>
    <phoneticPr fontId="5"/>
  </si>
  <si>
    <t>On the nature of the H II regions in the extended ultraviolet disc of NGC 4625</t>
  </si>
  <si>
    <t>Indriolo, N.</t>
    <phoneticPr fontId="5"/>
  </si>
  <si>
    <r>
      <t xml:space="preserve">Indriolo N., Blake G., Goto M., </t>
    </r>
    <r>
      <rPr>
        <b/>
        <sz val="11"/>
        <rFont val="ＭＳ Ｐゴシック"/>
        <family val="3"/>
        <charset val="128"/>
      </rPr>
      <t>Usuda T</t>
    </r>
    <r>
      <rPr>
        <sz val="11"/>
        <rFont val="ＭＳ Ｐゴシック"/>
        <family val="3"/>
        <charset val="128"/>
      </rPr>
      <t>., Oka T., Geballe T., Fields B., McCall B.</t>
    </r>
    <phoneticPr fontId="5"/>
  </si>
  <si>
    <t>2010ApJ...724.1357I</t>
  </si>
  <si>
    <t>ApJ</t>
    <phoneticPr fontId="5"/>
  </si>
  <si>
    <t>1357-1365</t>
    <phoneticPr fontId="5"/>
  </si>
  <si>
    <t>12/2010</t>
    <phoneticPr fontId="5"/>
  </si>
  <si>
    <t>Investigating the Cosmic-ray Ionization Rate Near the Supernova Remnant IC 443 through H+ 3 Observations</t>
  </si>
  <si>
    <t>IRCS</t>
    <phoneticPr fontId="5"/>
  </si>
  <si>
    <t>RMxAA</t>
    <phoneticPr fontId="5"/>
  </si>
  <si>
    <t>Revista Mexicana de Astronomía y Astrofísica</t>
  </si>
  <si>
    <t>DRMxAA</t>
    <phoneticPr fontId="5"/>
  </si>
  <si>
    <t>外国人PI 
応募件数</t>
    <rPh sb="0" eb="3">
      <t>ガイコクジン</t>
    </rPh>
    <rPh sb="7" eb="9">
      <t>オウボ</t>
    </rPh>
    <rPh sb="9" eb="11">
      <t>ケンスウ</t>
    </rPh>
    <phoneticPr fontId="5"/>
  </si>
  <si>
    <t>日本人PI
応募夜数</t>
    <rPh sb="0" eb="3">
      <t>ニホンジン</t>
    </rPh>
    <rPh sb="6" eb="8">
      <t>オウボ</t>
    </rPh>
    <rPh sb="8" eb="10">
      <t>ヤスウ</t>
    </rPh>
    <phoneticPr fontId="5"/>
  </si>
  <si>
    <t>日本人PI
採択夜数</t>
    <rPh sb="0" eb="3">
      <t>ニホンジン</t>
    </rPh>
    <rPh sb="6" eb="8">
      <t>サイタク</t>
    </rPh>
    <rPh sb="8" eb="10">
      <t>ヤスウ</t>
    </rPh>
    <phoneticPr fontId="5"/>
  </si>
  <si>
    <t>Cisternas, Mauricio</t>
    <phoneticPr fontId="5"/>
  </si>
  <si>
    <t>I</t>
    <phoneticPr fontId="5"/>
  </si>
  <si>
    <t>Cisternas M., Jahnke K., Inskip K., Kartaltepe J., Koekemoer A., Lisker T., Robaina A., Scodeggio M., Sheth K., Trump J., Andrae R., Miyaji T., Lusso E., Brusa M., Capak P., Cappelluti N., Civano F., Ilbert O., Impey C., Leauthaud A., Lilly S., Salvato M., Scoville N., Taniguchi Y.</t>
    <phoneticPr fontId="5"/>
  </si>
  <si>
    <t>2011ApJ...726...57C</t>
  </si>
  <si>
    <t>ApJ</t>
    <phoneticPr fontId="5"/>
  </si>
  <si>
    <t>01/2011</t>
    <phoneticPr fontId="5"/>
  </si>
  <si>
    <t>The Bulk of the Black Hole Growth Since z ~ 1 Occurs in a Secular Universe: No Major Merger-AGN Connection</t>
    <phoneticPr fontId="5"/>
  </si>
  <si>
    <t>Furusawa, J.</t>
    <phoneticPr fontId="5"/>
  </si>
  <si>
    <t>D</t>
    <phoneticPr fontId="5"/>
  </si>
  <si>
    <t>2011ApJ...727..111F</t>
  </si>
  <si>
    <t>02/2011</t>
    <phoneticPr fontId="5"/>
  </si>
  <si>
    <t>The Mass-dependent Clustering History of K-selected Galaxies at z &lt; 4 in the SXDS/UDS Field</t>
    <phoneticPr fontId="5"/>
  </si>
  <si>
    <t>Geers, V.</t>
    <phoneticPr fontId="5"/>
  </si>
  <si>
    <r>
      <t xml:space="preserve">Geers V., Scholz A., Jayawardhana R., Lee Eve, Lafreniere D., </t>
    </r>
    <r>
      <rPr>
        <b/>
        <sz val="11"/>
        <rFont val="ＭＳ Ｐゴシック"/>
        <family val="3"/>
        <charset val="128"/>
      </rPr>
      <t>Tamura M.</t>
    </r>
    <phoneticPr fontId="5"/>
  </si>
  <si>
    <t>2011ApJ...726...23G</t>
  </si>
  <si>
    <t>01/2011</t>
    <phoneticPr fontId="5"/>
  </si>
  <si>
    <t>Substellar Objects in Nearby Young Clusters (SONYC). II. The Brown Dwarf Population of ρ Ophiuchi</t>
  </si>
  <si>
    <t>S-Cam, MOIRCS</t>
    <phoneticPr fontId="5"/>
  </si>
  <si>
    <r>
      <rPr>
        <b/>
        <sz val="11"/>
        <rFont val="ＭＳ Ｐゴシック"/>
        <family val="3"/>
        <charset val="128"/>
      </rPr>
      <t>Furusawa J., Sekiguchi K., Takata T., Furusawa H.</t>
    </r>
    <r>
      <rPr>
        <sz val="11"/>
        <rFont val="ＭＳ Ｐゴシック"/>
        <family val="3"/>
        <charset val="128"/>
      </rPr>
      <t>, Shimasaku K., Simpson C., Akiyama M.</t>
    </r>
    <phoneticPr fontId="5"/>
  </si>
  <si>
    <t>Gobat, R.</t>
    <phoneticPr fontId="5"/>
  </si>
  <si>
    <r>
      <t xml:space="preserve">Gobat R., Daddi E., Onodera M., Finoguenov A., Renzini A., </t>
    </r>
    <r>
      <rPr>
        <b/>
        <sz val="11"/>
        <rFont val="ＭＳ Ｐゴシック"/>
        <family val="3"/>
        <charset val="128"/>
      </rPr>
      <t>Arimoto N.,</t>
    </r>
    <r>
      <rPr>
        <sz val="11"/>
        <rFont val="ＭＳ Ｐゴシック"/>
        <family val="3"/>
        <charset val="128"/>
      </rPr>
      <t xml:space="preserve"> Bouwens R., Brusa M., Chary R., Cimatti A., Dickinson M., Kong X., Mignoli M.</t>
    </r>
    <phoneticPr fontId="5"/>
  </si>
  <si>
    <t>S-Cam, MOIRCS</t>
    <phoneticPr fontId="5"/>
  </si>
  <si>
    <t>2011A&amp;A...526A.133G</t>
  </si>
  <si>
    <t>A133</t>
    <phoneticPr fontId="5"/>
  </si>
  <si>
    <t>02/2011</t>
    <phoneticPr fontId="5"/>
  </si>
  <si>
    <t>A mature cluster with X-ray emission at z = 2.07</t>
  </si>
  <si>
    <t>Goddard, Q.E.</t>
    <phoneticPr fontId="5"/>
  </si>
  <si>
    <r>
      <t xml:space="preserve">Goto M., Regály Zs., Dullemond C. P., van den Ancker M., Brown J. M., Carmona A., Pontoppidan K., Ábrahám P., Blake G. A., Fedele D., Henning Th., Juhász A., Kóspál Á., Mosoni L., Sicilia-Aguilar A., </t>
    </r>
    <r>
      <rPr>
        <b/>
        <sz val="11"/>
        <rFont val="ＭＳ Ｐゴシック"/>
        <family val="3"/>
        <charset val="128"/>
      </rPr>
      <t>Terada H.</t>
    </r>
    <r>
      <rPr>
        <sz val="11"/>
        <rFont val="ＭＳ Ｐゴシック"/>
        <family val="3"/>
        <charset val="128"/>
      </rPr>
      <t>, van Boekel R., van Dishoeck E. F.,</t>
    </r>
    <r>
      <rPr>
        <b/>
        <sz val="11"/>
        <rFont val="ＭＳ Ｐゴシック"/>
        <family val="3"/>
        <charset val="128"/>
      </rPr>
      <t xml:space="preserve"> Usuda T</t>
    </r>
    <r>
      <rPr>
        <sz val="11"/>
        <rFont val="ＭＳ Ｐゴシック"/>
        <family val="3"/>
        <charset val="128"/>
      </rPr>
      <t>.</t>
    </r>
    <phoneticPr fontId="5"/>
  </si>
  <si>
    <t>IRCS+AO</t>
    <phoneticPr fontId="5"/>
  </si>
  <si>
    <t>2011ApJ...728....5G</t>
  </si>
  <si>
    <t>02/2011</t>
    <phoneticPr fontId="5"/>
  </si>
  <si>
    <t>Fundamental Vibrational Transition of CO During the Outburst of EX Lupi in 2008</t>
  </si>
  <si>
    <t>Hartman, J.</t>
    <phoneticPr fontId="5"/>
  </si>
  <si>
    <t>I</t>
    <phoneticPr fontId="5"/>
  </si>
  <si>
    <t>Hartman J., Bakos G., Sato B., Torres G., Noyes R., Latham D., Kovács G., Fischer D., Howard A., Johnson J., Marcy G., Buchhave L., Füresz G., Perumpilly G., Béky B., Stefanik R., Sasselov D., Esquerdo G., Everett M., Csubry Z., Lázár J., Papp I., Sári P.</t>
    <phoneticPr fontId="5"/>
  </si>
  <si>
    <t>ApJ</t>
    <phoneticPr fontId="5"/>
  </si>
  <si>
    <t>2011ApJ...726...52H</t>
  </si>
  <si>
    <t>01/2011</t>
    <phoneticPr fontId="5"/>
  </si>
  <si>
    <t>HAT-P-18b and HAT-P-19b: Two Low-density Saturn-mass Planets Transiting Metal-rich K Stars</t>
    <phoneticPr fontId="5"/>
  </si>
  <si>
    <t>HDS</t>
    <phoneticPr fontId="5"/>
  </si>
  <si>
    <t>Ikeda, H.</t>
    <phoneticPr fontId="5"/>
  </si>
  <si>
    <t>D</t>
    <phoneticPr fontId="5"/>
  </si>
  <si>
    <t>Ikeda H., Nagao T., Matsuoka K., Taniguchi Y., Shioya Y., Trump J., Capak P., Comastri A., Enoki M., Ideue Y., Kakazu Y., Koekemoer A., Morokuma T., Murayama T., Saito T., Salvato M., Schinnerer E., Scoville N.</t>
    <phoneticPr fontId="5"/>
  </si>
  <si>
    <t>FOCAS</t>
    <phoneticPr fontId="5"/>
  </si>
  <si>
    <t>2011ApJ...728L..25I</t>
  </si>
  <si>
    <t>L25</t>
    <phoneticPr fontId="5"/>
  </si>
  <si>
    <t>02/2011</t>
    <phoneticPr fontId="5"/>
  </si>
  <si>
    <t>Probing the Faint End of the Quasar Luminosity Function at z~ 4 in the COSMOS Field</t>
  </si>
  <si>
    <r>
      <t xml:space="preserve">Janson M., Carson J., Thalmann C., McElwain M. W., Goto M., Crepp J., Wisniewski J., Abe L., Brandner W., Burrows A., Egner S., Feldt M., Grady C. A., Golota T., </t>
    </r>
    <r>
      <rPr>
        <b/>
        <sz val="11"/>
        <rFont val="ＭＳ Ｐゴシック"/>
        <family val="3"/>
        <charset val="128"/>
      </rPr>
      <t>Guyon O., Hashimoto J., Hayano Y., Hayashi M., Hayashi S.</t>
    </r>
    <r>
      <rPr>
        <sz val="11"/>
        <rFont val="ＭＳ Ｐゴシック"/>
        <family val="3"/>
        <charset val="128"/>
      </rPr>
      <t>, Henning T., Hodapp K. W.,</t>
    </r>
    <r>
      <rPr>
        <b/>
        <sz val="11"/>
        <rFont val="ＭＳ Ｐゴシック"/>
        <family val="3"/>
        <charset val="128"/>
      </rPr>
      <t xml:space="preserve"> Ishii M., Iye M., Kandori R.,</t>
    </r>
    <r>
      <rPr>
        <sz val="11"/>
        <rFont val="ＭＳ Ｐゴシック"/>
        <family val="3"/>
        <charset val="128"/>
      </rPr>
      <t xml:space="preserve"> Knapp G. R., </t>
    </r>
    <r>
      <rPr>
        <b/>
        <sz val="11"/>
        <rFont val="ＭＳ Ｐゴシック"/>
        <family val="3"/>
        <charset val="128"/>
      </rPr>
      <t>Kudo T., Kusakabe N.</t>
    </r>
    <r>
      <rPr>
        <sz val="11"/>
        <rFont val="ＭＳ Ｐゴシック"/>
        <family val="3"/>
        <charset val="128"/>
      </rPr>
      <t xml:space="preserve">, Kuzuhara M., </t>
    </r>
    <r>
      <rPr>
        <b/>
        <sz val="11"/>
        <rFont val="ＭＳ Ｐゴシック"/>
        <family val="3"/>
        <charset val="128"/>
      </rPr>
      <t>Matsuo T.</t>
    </r>
    <r>
      <rPr>
        <sz val="11"/>
        <rFont val="ＭＳ Ｐゴシック"/>
        <family val="3"/>
        <charset val="128"/>
      </rPr>
      <t>, Mayama S.,</t>
    </r>
    <r>
      <rPr>
        <b/>
        <sz val="11"/>
        <rFont val="ＭＳ Ｐゴシック"/>
        <family val="3"/>
        <charset val="128"/>
      </rPr>
      <t xml:space="preserve"> Miyama S., Morino J.-I.</t>
    </r>
    <r>
      <rPr>
        <sz val="11"/>
        <rFont val="ＭＳ Ｐゴシック"/>
        <family val="3"/>
        <charset val="128"/>
      </rPr>
      <t xml:space="preserve">, Moro-Martín A., </t>
    </r>
    <r>
      <rPr>
        <b/>
        <sz val="11"/>
        <rFont val="ＭＳ Ｐゴシック"/>
        <family val="3"/>
        <charset val="128"/>
      </rPr>
      <t>Nishimura T., Pyo T.-S.,</t>
    </r>
    <r>
      <rPr>
        <sz val="11"/>
        <rFont val="ＭＳ Ｐゴシック"/>
        <family val="3"/>
        <charset val="128"/>
      </rPr>
      <t xml:space="preserve"> Serabyn E., </t>
    </r>
    <r>
      <rPr>
        <b/>
        <sz val="11"/>
        <rFont val="ＭＳ Ｐゴシック"/>
        <family val="3"/>
        <charset val="128"/>
      </rPr>
      <t>Suto H.</t>
    </r>
    <r>
      <rPr>
        <sz val="11"/>
        <rFont val="ＭＳ Ｐゴシック"/>
        <family val="3"/>
        <charset val="128"/>
      </rPr>
      <t>, Suzuki R., Takami M</t>
    </r>
    <r>
      <rPr>
        <b/>
        <sz val="11"/>
        <rFont val="ＭＳ Ｐゴシック"/>
        <family val="3"/>
        <charset val="128"/>
      </rPr>
      <t xml:space="preserve">., Takato N., Terada H., </t>
    </r>
    <r>
      <rPr>
        <sz val="11"/>
        <rFont val="ＭＳ Ｐゴシック"/>
        <family val="3"/>
        <charset val="128"/>
      </rPr>
      <t xml:space="preserve">Tofflemire B., </t>
    </r>
    <r>
      <rPr>
        <b/>
        <sz val="11"/>
        <rFont val="ＭＳ Ｐゴシック"/>
        <family val="3"/>
        <charset val="128"/>
      </rPr>
      <t>Tomono D.</t>
    </r>
    <r>
      <rPr>
        <sz val="11"/>
        <rFont val="ＭＳ Ｐゴシック"/>
        <family val="3"/>
        <charset val="128"/>
      </rPr>
      <t xml:space="preserve">, Turner E. L., Watanabe M., Yamada T., </t>
    </r>
    <r>
      <rPr>
        <b/>
        <sz val="11"/>
        <rFont val="ＭＳ Ｐゴシック"/>
        <family val="3"/>
        <charset val="128"/>
      </rPr>
      <t>Takami H., Usuda T., Tamura M.</t>
    </r>
    <phoneticPr fontId="5"/>
  </si>
  <si>
    <t>2011ApJ...728...85J</t>
  </si>
  <si>
    <t>Near-infrared Multi-band Photometry of the Substellar Companion GJ 758 B</t>
  </si>
  <si>
    <t>HiCIAO</t>
    <phoneticPr fontId="5"/>
  </si>
  <si>
    <t>2011MNRAS.410L..13M</t>
  </si>
  <si>
    <t>MNRAS</t>
    <phoneticPr fontId="5"/>
  </si>
  <si>
    <t>L13-L17</t>
    <phoneticPr fontId="5"/>
  </si>
  <si>
    <t>Monaco, L.</t>
    <phoneticPr fontId="5"/>
  </si>
  <si>
    <t>A&amp;A</t>
    <phoneticPr fontId="5"/>
  </si>
  <si>
    <t>A124</t>
    <phoneticPr fontId="5"/>
  </si>
  <si>
    <t>High resolution HDS/SUBARU chemical abundances of the young stellar cluster Palomar 1</t>
  </si>
  <si>
    <t>Mosleh, Moein</t>
    <phoneticPr fontId="5"/>
  </si>
  <si>
    <t>Mosleh M., Williams R., Franx M., Kriek M.</t>
    <phoneticPr fontId="5"/>
  </si>
  <si>
    <t>2011ApJ...727....5M</t>
  </si>
  <si>
    <t>01/2001</t>
    <phoneticPr fontId="5"/>
  </si>
  <si>
    <t>The Evolution of the Mass-Size Relation to z = 3.5 for UV-bright Galaxies and Submillimeter Galaxies in the GOODS-North Field</t>
  </si>
  <si>
    <t>MOIRCS</t>
    <phoneticPr fontId="5"/>
  </si>
  <si>
    <r>
      <t xml:space="preserve">Narita N., </t>
    </r>
    <r>
      <rPr>
        <sz val="11"/>
        <rFont val="ＭＳ Ｐゴシック"/>
        <family val="3"/>
        <charset val="128"/>
      </rPr>
      <t>Hirano T., Sanchis-Ojeda R., Winn J., Holman M., Sato B.,</t>
    </r>
    <r>
      <rPr>
        <b/>
        <sz val="11"/>
        <rFont val="ＭＳ Ｐゴシック"/>
        <family val="3"/>
        <charset val="128"/>
      </rPr>
      <t xml:space="preserve"> Aoki W., Tamura M.</t>
    </r>
    <phoneticPr fontId="5"/>
  </si>
  <si>
    <t>2010PASJ...62L..61N</t>
  </si>
  <si>
    <r>
      <t>P</t>
    </r>
    <r>
      <rPr>
        <sz val="11"/>
        <rFont val="ＭＳ Ｐゴシック"/>
        <family val="3"/>
        <charset val="128"/>
      </rPr>
      <t>ASJ</t>
    </r>
    <phoneticPr fontId="5"/>
  </si>
  <si>
    <r>
      <t>L</t>
    </r>
    <r>
      <rPr>
        <sz val="11"/>
        <rFont val="ＭＳ Ｐゴシック"/>
        <family val="3"/>
        <charset val="128"/>
      </rPr>
      <t>61-L65</t>
    </r>
    <phoneticPr fontId="5"/>
  </si>
  <si>
    <r>
      <t>1</t>
    </r>
    <r>
      <rPr>
        <sz val="11"/>
        <rFont val="ＭＳ Ｐゴシック"/>
        <family val="3"/>
        <charset val="128"/>
      </rPr>
      <t>2/2010</t>
    </r>
    <phoneticPr fontId="5"/>
  </si>
  <si>
    <t>The Rossiter-McLaughlin Effect of the Transiting Exoplanet XO-4b</t>
  </si>
  <si>
    <t>2011.2.4 new</t>
    <phoneticPr fontId="5"/>
  </si>
  <si>
    <t>Uehara, T.</t>
    <phoneticPr fontId="5"/>
  </si>
  <si>
    <t xml:space="preserve">Uehara T., Uemura M., Arai A., Yamazaki R., Kawabata K., Ohno M., Fukazawa Y., Ohsugi T., </t>
    <phoneticPr fontId="5"/>
  </si>
  <si>
    <t>2011年査読論文</t>
    <rPh sb="4" eb="5">
      <t>ネン</t>
    </rPh>
    <rPh sb="5" eb="7">
      <t>サドク</t>
    </rPh>
    <rPh sb="7" eb="9">
      <t>ロンブン</t>
    </rPh>
    <phoneticPr fontId="5"/>
  </si>
  <si>
    <t>Nakamura, E.</t>
    <phoneticPr fontId="5"/>
  </si>
  <si>
    <t>D</t>
    <phoneticPr fontId="5"/>
  </si>
  <si>
    <t>S-Cam</t>
    <phoneticPr fontId="5"/>
  </si>
  <si>
    <t>MNRAS</t>
    <phoneticPr fontId="5"/>
  </si>
  <si>
    <t>Lyα emitters at z= 6.5 in the SSA22 field: an area more neutral or void at the end of the re-ionization epoch</t>
  </si>
  <si>
    <t>2011A&amp;A...526A..92U</t>
  </si>
  <si>
    <t>A&amp;A</t>
    <phoneticPr fontId="5"/>
  </si>
  <si>
    <t>A92</t>
    <phoneticPr fontId="5"/>
  </si>
  <si>
    <t>02/2011</t>
    <phoneticPr fontId="5"/>
  </si>
  <si>
    <t>Optical behavior of GRB 061121 around its X-Ray shallow decay phase</t>
  </si>
  <si>
    <t>FOCAS</t>
    <phoneticPr fontId="5"/>
  </si>
  <si>
    <t>Hildebrandt, H.</t>
    <phoneticPr fontId="5"/>
  </si>
  <si>
    <t>I</t>
    <phoneticPr fontId="5"/>
  </si>
  <si>
    <t>Hildebrandt H., Arnouts S., Capak P., Moustakas L. A., Wolf C., Abdalla F. B., Assef R. J., Banerji M., Benítez N., Brammer G. B., Budavári T., Carliles S., Coe D., Dahlen T., Feldmann R., Gerdes D., Gillis B., Ilbert O., Kotulla R., Lahav O., Li I. H., Miralles J.-M., Purger N., Schmidt S., Singal J.</t>
  </si>
  <si>
    <t>S-Cam</t>
    <phoneticPr fontId="5"/>
  </si>
  <si>
    <t>2010A&amp;A...523A..31H</t>
  </si>
  <si>
    <t>A&amp;A</t>
    <phoneticPr fontId="5"/>
  </si>
  <si>
    <t>A31</t>
    <phoneticPr fontId="5"/>
  </si>
  <si>
    <t>11/2010</t>
    <phoneticPr fontId="5"/>
  </si>
  <si>
    <t>PHAT: PHoto-z Accuracy Testing</t>
  </si>
  <si>
    <r>
      <t>P</t>
    </r>
    <r>
      <rPr>
        <sz val="11"/>
        <rFont val="ＭＳ Ｐゴシック"/>
        <family val="3"/>
        <charset val="128"/>
      </rPr>
      <t>eng, Ying-jie</t>
    </r>
    <phoneticPr fontId="5"/>
  </si>
  <si>
    <t>Peng Y.-J., Lilly S., Kovač K., Bolzonella M., Pozzetti L., Renzini A., Zamorani G., Ilbert O., Knobel  C., Iovino A., Maier C., Cucciati O., Tasca L., Carollo M., Silverman J., Kampczyk P., de Ravel L., Sanders D., Scoville N., Contini T., Mainieri V., Scodeggio Marco., Kneib J.-P., Le Fèvre O., Bardelli S., Bongiorno A., Caputi K., Coppa G., de la Torre S., Franzetti P., Garilli B., Lamareille F., Le Borgne J.-F., Le Brun V., Mignoli M., Perez E., Pello R., Ricciardelli E., Tanaka Masayuki, Tresse L., Vergani  D., Welikala N., Zucca E., Oesch P., Abbas U., Barnes L., Bordoloi R., Bottini D., Cappi A., Cassata P.,  Cimatti A., Fumana M., Hasinger G., Koekemoer A., Leauthaud A., Maccagni D., Marinoni C.,  McCracken H., Memeo P., Meneux B., Nair P., Porciani C., Presotto V., Scaramella R.</t>
    <phoneticPr fontId="5"/>
  </si>
  <si>
    <t>2010ApJ...721..193P</t>
  </si>
  <si>
    <r>
      <t>A</t>
    </r>
    <r>
      <rPr>
        <sz val="11"/>
        <rFont val="ＭＳ Ｐゴシック"/>
        <family val="3"/>
        <charset val="128"/>
      </rPr>
      <t>pJ</t>
    </r>
    <phoneticPr fontId="5"/>
  </si>
  <si>
    <r>
      <t>1</t>
    </r>
    <r>
      <rPr>
        <sz val="11"/>
        <rFont val="ＭＳ Ｐゴシック"/>
        <family val="3"/>
        <charset val="128"/>
      </rPr>
      <t>93-221</t>
    </r>
    <phoneticPr fontId="5"/>
  </si>
  <si>
    <r>
      <t>0</t>
    </r>
    <r>
      <rPr>
        <sz val="11"/>
        <rFont val="ＭＳ Ｐゴシック"/>
        <family val="3"/>
        <charset val="128"/>
      </rPr>
      <t>9/2010</t>
    </r>
    <phoneticPr fontId="5"/>
  </si>
  <si>
    <t>Mass and Environment as Drivers of Galaxy Evolution in SDSS and zCOSMOS and the Origin of the Schechter Function</t>
  </si>
  <si>
    <t>2011.2.7 new</t>
    <phoneticPr fontId="5"/>
  </si>
  <si>
    <r>
      <t>Y</t>
    </r>
    <r>
      <rPr>
        <sz val="11"/>
        <rFont val="ＭＳ Ｐゴシック"/>
        <family val="3"/>
        <charset val="128"/>
      </rPr>
      <t>oshida, F.</t>
    </r>
    <phoneticPr fontId="5"/>
  </si>
  <si>
    <t>D</t>
    <phoneticPr fontId="5"/>
  </si>
  <si>
    <r>
      <t>Yoshida F.,</t>
    </r>
    <r>
      <rPr>
        <b/>
        <sz val="11"/>
        <rFont val="ＭＳ Ｐゴシック"/>
        <family val="3"/>
        <charset val="128"/>
      </rPr>
      <t xml:space="preserve"> Nakamura Tsuko</t>
    </r>
    <phoneticPr fontId="5"/>
  </si>
  <si>
    <t>2004AdSpR..33.1543Y</t>
  </si>
  <si>
    <r>
      <t>A</t>
    </r>
    <r>
      <rPr>
        <sz val="11"/>
        <rFont val="ＭＳ Ｐゴシック"/>
        <family val="3"/>
        <charset val="128"/>
      </rPr>
      <t>dSpR</t>
    </r>
    <phoneticPr fontId="5"/>
  </si>
  <si>
    <r>
      <t>1</t>
    </r>
    <r>
      <rPr>
        <sz val="11"/>
        <rFont val="ＭＳ Ｐゴシック"/>
        <family val="3"/>
        <charset val="128"/>
      </rPr>
      <t>543-1547</t>
    </r>
    <phoneticPr fontId="5"/>
  </si>
  <si>
    <r>
      <t>0</t>
    </r>
    <r>
      <rPr>
        <sz val="11"/>
        <rFont val="ＭＳ Ｐゴシック"/>
        <family val="3"/>
        <charset val="128"/>
      </rPr>
      <t>0/2004</t>
    </r>
    <phoneticPr fontId="5"/>
  </si>
  <si>
    <t>Basic nature of sub-km main-belt asteroids: their size and spatial distributions</t>
  </si>
  <si>
    <t>Monaco L., Saviane I., Correnti M., Bonifacio P., Geisler D.</t>
    <phoneticPr fontId="5"/>
  </si>
  <si>
    <t>2011年論文リスト作成　2010年に3件追加、2004年に1件追加</t>
    <rPh sb="4" eb="5">
      <t>ネン</t>
    </rPh>
    <rPh sb="5" eb="7">
      <t>ロンブン</t>
    </rPh>
    <rPh sb="10" eb="12">
      <t>サクセイ</t>
    </rPh>
    <rPh sb="17" eb="18">
      <t>ネン</t>
    </rPh>
    <rPh sb="20" eb="21">
      <t>ケン</t>
    </rPh>
    <rPh sb="21" eb="23">
      <t>ツイカ</t>
    </rPh>
    <rPh sb="28" eb="29">
      <t>ネン</t>
    </rPh>
    <rPh sb="31" eb="32">
      <t>ケン</t>
    </rPh>
    <rPh sb="32" eb="34">
      <t>ツイカ</t>
    </rPh>
    <phoneticPr fontId="5"/>
  </si>
  <si>
    <t>S03Aの応募1件をI-&gt;Dに訂正（Guyon提案）</t>
    <rPh sb="5" eb="7">
      <t>オウボ</t>
    </rPh>
    <rPh sb="8" eb="9">
      <t>ケン</t>
    </rPh>
    <rPh sb="15" eb="17">
      <t>テイセイ</t>
    </rPh>
    <rPh sb="23" eb="25">
      <t>テイアン</t>
    </rPh>
    <phoneticPr fontId="5"/>
  </si>
  <si>
    <t>TMT</t>
    <phoneticPr fontId="5"/>
  </si>
  <si>
    <t>NICT</t>
    <phoneticPr fontId="5"/>
  </si>
  <si>
    <t>S10B</t>
    <phoneticPr fontId="5"/>
  </si>
  <si>
    <t>ウプサラ大</t>
    <rPh sb="4" eb="5">
      <t>ダイ</t>
    </rPh>
    <phoneticPr fontId="5"/>
  </si>
  <si>
    <t>スウェーデン</t>
    <phoneticPr fontId="5"/>
  </si>
  <si>
    <t>S10B</t>
    <phoneticPr fontId="5"/>
  </si>
  <si>
    <t>S10B</t>
    <phoneticPr fontId="5"/>
  </si>
  <si>
    <t>2010.08-2011.01</t>
    <phoneticPr fontId="5"/>
  </si>
  <si>
    <t>PFSに関する議論（すばるの将来装置計画として推進することに同意）</t>
    <rPh sb="4" eb="5">
      <t>カン</t>
    </rPh>
    <rPh sb="7" eb="9">
      <t>ギロン</t>
    </rPh>
    <rPh sb="14" eb="16">
      <t>ショウライ</t>
    </rPh>
    <rPh sb="16" eb="18">
      <t>ソウチ</t>
    </rPh>
    <rPh sb="18" eb="20">
      <t>ケイカク</t>
    </rPh>
    <rPh sb="23" eb="25">
      <t>スイシン</t>
    </rPh>
    <rPh sb="30" eb="32">
      <t>ドウイ</t>
    </rPh>
    <phoneticPr fontId="5"/>
  </si>
  <si>
    <t>1/19午前　定例報告
1/19午後　PFSに関する日本語の議論
1/20午前　PFS　国際パートナーとのセッション
1/20午後　Keck/Geminiビジネスセッション</t>
    <rPh sb="4" eb="6">
      <t>ゴゼン</t>
    </rPh>
    <rPh sb="7" eb="9">
      <t>テイレイ</t>
    </rPh>
    <rPh sb="9" eb="11">
      <t>ホウコク</t>
    </rPh>
    <rPh sb="16" eb="18">
      <t>ゴゴ</t>
    </rPh>
    <rPh sb="23" eb="24">
      <t>カン</t>
    </rPh>
    <rPh sb="26" eb="29">
      <t>ニホンゴ</t>
    </rPh>
    <rPh sb="30" eb="32">
      <t>ギロン</t>
    </rPh>
    <rPh sb="37" eb="39">
      <t>ゴゼン</t>
    </rPh>
    <rPh sb="44" eb="46">
      <t>コクサイ</t>
    </rPh>
    <rPh sb="63" eb="65">
      <t>ゴゴ</t>
    </rPh>
    <phoneticPr fontId="5"/>
  </si>
  <si>
    <t>1/19午前　一般サイエンス発表
1/19午後　PFSのサイエンス
1/20午前　SEEDS,インテンシブ、UH成果
1/20午後　Keck/Gemini（時間交換）でのサイエンス成果</t>
    <rPh sb="4" eb="6">
      <t>ゴゼン</t>
    </rPh>
    <rPh sb="7" eb="9">
      <t>イッパン</t>
    </rPh>
    <rPh sb="14" eb="16">
      <t>ハッピョウ</t>
    </rPh>
    <rPh sb="21" eb="23">
      <t>ゴゴ</t>
    </rPh>
    <rPh sb="38" eb="40">
      <t>ゴゼン</t>
    </rPh>
    <rPh sb="56" eb="58">
      <t>セイカ</t>
    </rPh>
    <rPh sb="63" eb="65">
      <t>ゴゴ</t>
    </rPh>
    <rPh sb="78" eb="80">
      <t>ジカン</t>
    </rPh>
    <rPh sb="80" eb="82">
      <t>コウカン</t>
    </rPh>
    <rPh sb="90" eb="92">
      <t>セイカ</t>
    </rPh>
    <phoneticPr fontId="5"/>
  </si>
  <si>
    <t>第4回</t>
    <rPh sb="0" eb="1">
      <t>ダイ</t>
    </rPh>
    <rPh sb="2" eb="3">
      <t>カイ</t>
    </rPh>
    <phoneticPr fontId="5"/>
  </si>
  <si>
    <t>日本人は全応募者＆観測者、外国人は全採択者</t>
    <rPh sb="0" eb="3">
      <t>ニホンジン</t>
    </rPh>
    <rPh sb="4" eb="5">
      <t>ゼン</t>
    </rPh>
    <rPh sb="5" eb="8">
      <t>オウボシャ</t>
    </rPh>
    <rPh sb="9" eb="12">
      <t>カンソクシャ</t>
    </rPh>
    <rPh sb="13" eb="15">
      <t>ガイコク</t>
    </rPh>
    <rPh sb="15" eb="16">
      <t>ジン</t>
    </rPh>
    <rPh sb="17" eb="18">
      <t>ゼン</t>
    </rPh>
    <rPh sb="18" eb="20">
      <t>サイタク</t>
    </rPh>
    <rPh sb="20" eb="21">
      <t>シャ</t>
    </rPh>
    <phoneticPr fontId="5"/>
  </si>
  <si>
    <t>2010UM</t>
    <phoneticPr fontId="5"/>
  </si>
  <si>
    <t>ポスター</t>
    <phoneticPr fontId="5"/>
  </si>
  <si>
    <t>2010.12.6</t>
    <phoneticPr fontId="5"/>
  </si>
  <si>
    <t>memo</t>
    <phoneticPr fontId="5"/>
  </si>
  <si>
    <t>第1-3回と異なり、課題別でなくユーザー別に送付</t>
    <rPh sb="0" eb="1">
      <t>ダイ</t>
    </rPh>
    <rPh sb="4" eb="5">
      <t>カイ</t>
    </rPh>
    <rPh sb="6" eb="7">
      <t>コト</t>
    </rPh>
    <rPh sb="10" eb="12">
      <t>カダイ</t>
    </rPh>
    <rPh sb="12" eb="13">
      <t>ベツ</t>
    </rPh>
    <rPh sb="20" eb="21">
      <t>ベツ</t>
    </rPh>
    <rPh sb="22" eb="24">
      <t>ソウフ</t>
    </rPh>
    <phoneticPr fontId="5"/>
  </si>
  <si>
    <t>S10Bサービス観測実施分記入、UM2010及び第4回follow-upアンケートに関して記入</t>
    <rPh sb="8" eb="10">
      <t>カンソク</t>
    </rPh>
    <rPh sb="10" eb="12">
      <t>ジッシ</t>
    </rPh>
    <rPh sb="12" eb="13">
      <t>ブン</t>
    </rPh>
    <rPh sb="13" eb="15">
      <t>キニュウ</t>
    </rPh>
    <rPh sb="22" eb="23">
      <t>オヨ</t>
    </rPh>
    <rPh sb="24" eb="25">
      <t>ダイ</t>
    </rPh>
    <rPh sb="26" eb="27">
      <t>カイ</t>
    </rPh>
    <rPh sb="42" eb="43">
      <t>カン</t>
    </rPh>
    <rPh sb="45" eb="47">
      <t>キニュウ</t>
    </rPh>
    <phoneticPr fontId="5"/>
  </si>
  <si>
    <t>1=&gt;2 (差し戻し、2件に分離して再提出）</t>
    <rPh sb="6" eb="7">
      <t>サ</t>
    </rPh>
    <rPh sb="8" eb="9">
      <t>モド</t>
    </rPh>
    <rPh sb="12" eb="13">
      <t>ケン</t>
    </rPh>
    <rPh sb="14" eb="16">
      <t>ブンリ</t>
    </rPh>
    <rPh sb="18" eb="21">
      <t>サイテイシュツ</t>
    </rPh>
    <phoneticPr fontId="5"/>
  </si>
  <si>
    <t>NAOJ</t>
    <phoneticPr fontId="5"/>
  </si>
  <si>
    <t>JAXA</t>
    <phoneticPr fontId="5"/>
  </si>
  <si>
    <t>JST</t>
    <phoneticPr fontId="5"/>
  </si>
  <si>
    <t>AIST</t>
    <phoneticPr fontId="5"/>
  </si>
  <si>
    <t>RIKEN</t>
    <phoneticPr fontId="5"/>
  </si>
  <si>
    <t>Gunma Astronomical Obs.</t>
    <phoneticPr fontId="5"/>
  </si>
  <si>
    <t>Tokyo Metropolitan Gov.</t>
    <phoneticPr fontId="5"/>
  </si>
  <si>
    <t>Nagoya City Science Museum</t>
    <phoneticPr fontId="5"/>
  </si>
  <si>
    <t>Hoshinoko Yakata</t>
    <phoneticPr fontId="5"/>
  </si>
  <si>
    <t>Saga Pref. Space &amp; Science Museum</t>
    <phoneticPr fontId="5"/>
  </si>
  <si>
    <t>National Defense Academy of Japan</t>
    <phoneticPr fontId="5"/>
  </si>
  <si>
    <t>Kochi National College of Technology</t>
    <phoneticPr fontId="5"/>
  </si>
  <si>
    <t>Okayama Shoka Univ. Highschool</t>
    <phoneticPr fontId="5"/>
  </si>
  <si>
    <t>Ibaraki Univ.</t>
    <phoneticPr fontId="5"/>
  </si>
  <si>
    <t>Iwate Univ.</t>
    <phoneticPr fontId="5"/>
  </si>
  <si>
    <t>Ehime Univ.</t>
    <phoneticPr fontId="5"/>
  </si>
  <si>
    <t>Oita Univ.</t>
    <phoneticPr fontId="5"/>
  </si>
  <si>
    <t>Osaka Kyoiku Univ.</t>
    <phoneticPr fontId="5"/>
  </si>
  <si>
    <t>Osaka Univ.</t>
    <phoneticPr fontId="5"/>
  </si>
  <si>
    <t>Ochanomizu Univ.</t>
    <phoneticPr fontId="5"/>
  </si>
  <si>
    <t>Gifu Univ.</t>
    <phoneticPr fontId="5"/>
  </si>
  <si>
    <t>Kyushu Univ.</t>
    <phoneticPr fontId="5"/>
  </si>
  <si>
    <t>Kyoto Univ.</t>
    <phoneticPr fontId="5"/>
  </si>
  <si>
    <t>Kumamoto Univ.</t>
    <phoneticPr fontId="5"/>
  </si>
  <si>
    <t>Kobe Univ.</t>
    <phoneticPr fontId="5"/>
  </si>
  <si>
    <t>Saitama Univ.</t>
    <phoneticPr fontId="5"/>
  </si>
  <si>
    <t>Sokendai</t>
    <phoneticPr fontId="5"/>
  </si>
  <si>
    <t>Univ. of Tsukuba</t>
    <phoneticPr fontId="5"/>
  </si>
  <si>
    <t>Univ. of Electro-Communications</t>
    <phoneticPr fontId="5"/>
  </si>
  <si>
    <t>Tokyo Gakugei Univ.</t>
    <phoneticPr fontId="5"/>
  </si>
  <si>
    <t>Tokyo Institute of Technology</t>
    <phoneticPr fontId="5"/>
  </si>
  <si>
    <t>Univ. of Tokyo</t>
    <phoneticPr fontId="5"/>
  </si>
  <si>
    <t>Tohoku Univ.</t>
    <phoneticPr fontId="5"/>
  </si>
  <si>
    <t>Nagasaki Univ.</t>
    <phoneticPr fontId="5"/>
  </si>
  <si>
    <t>Nagoya Univ.</t>
    <phoneticPr fontId="5"/>
  </si>
  <si>
    <t>Hiroshima Univ.</t>
    <phoneticPr fontId="5"/>
  </si>
  <si>
    <t>Fukuoka Univ. of Education</t>
    <phoneticPr fontId="5"/>
  </si>
  <si>
    <t>Fukushima Univ.</t>
    <phoneticPr fontId="5"/>
  </si>
  <si>
    <t>Hokkaido Univ.</t>
    <phoneticPr fontId="5"/>
  </si>
  <si>
    <t>Univ. of Miyazaki</t>
    <phoneticPr fontId="5"/>
  </si>
  <si>
    <t>Univ. of Yamanashi</t>
    <phoneticPr fontId="5"/>
  </si>
  <si>
    <t>Wakayama Univ.</t>
    <phoneticPr fontId="5"/>
  </si>
  <si>
    <t>Nagoya City Univ.</t>
    <phoneticPr fontId="5"/>
  </si>
  <si>
    <t>Aoyama Gakuin Univ.</t>
    <phoneticPr fontId="5"/>
  </si>
  <si>
    <t>Osaka Sangyo Univ.</t>
    <phoneticPr fontId="5"/>
  </si>
  <si>
    <t>Okayama Univ. of Science</t>
    <phoneticPr fontId="5"/>
  </si>
  <si>
    <t>Kanagawa Univ.</t>
    <phoneticPr fontId="5"/>
  </si>
  <si>
    <t>Kitasato Univ.</t>
    <phoneticPr fontId="5"/>
  </si>
  <si>
    <t>Kyoto College of Economics</t>
    <phoneticPr fontId="5"/>
  </si>
  <si>
    <t>Kyoto Sangyo Univ.</t>
    <phoneticPr fontId="5"/>
  </si>
  <si>
    <t>Kinki Unive.</t>
    <phoneticPr fontId="5"/>
  </si>
  <si>
    <t>Keio Univ.</t>
    <phoneticPr fontId="5"/>
  </si>
  <si>
    <t>Kogakuin Univ.</t>
    <phoneticPr fontId="5"/>
  </si>
  <si>
    <t>Konan Univ.</t>
    <phoneticPr fontId="5"/>
  </si>
  <si>
    <t>Kokugakuin Univ.</t>
    <phoneticPr fontId="5"/>
  </si>
  <si>
    <t>Komazawa Univ.</t>
    <phoneticPr fontId="5"/>
  </si>
  <si>
    <t>Sophia Univ.</t>
    <phoneticPr fontId="5"/>
  </si>
  <si>
    <t>Tokai Univ.</t>
    <phoneticPr fontId="5"/>
  </si>
  <si>
    <t>Tokyo Keizai Univ.</t>
    <phoneticPr fontId="5"/>
  </si>
  <si>
    <t>Tokyo Univ. of Science</t>
    <phoneticPr fontId="5"/>
  </si>
  <si>
    <t>Toho Univ.</t>
    <phoneticPr fontId="5"/>
  </si>
  <si>
    <t>Nihon Univ.</t>
    <phoneticPr fontId="5"/>
  </si>
  <si>
    <t>Japan Women's Univ.</t>
    <phoneticPr fontId="5"/>
  </si>
  <si>
    <t>Fukuoka Univ.</t>
    <phoneticPr fontId="5"/>
  </si>
  <si>
    <t>Meisei Univ.</t>
    <phoneticPr fontId="5"/>
  </si>
  <si>
    <t>Rikkyo Univ.</t>
    <phoneticPr fontId="5"/>
  </si>
  <si>
    <t>Ritsumeikan Univ.</t>
    <phoneticPr fontId="5"/>
  </si>
  <si>
    <t>Waseda Univ.</t>
    <phoneticPr fontId="5"/>
  </si>
  <si>
    <t>ASTEC e-commerce</t>
    <phoneticPr fontId="5"/>
  </si>
  <si>
    <t>Genesia Corporation</t>
    <phoneticPr fontId="5"/>
  </si>
  <si>
    <t>Photocoding</t>
    <phoneticPr fontId="5"/>
  </si>
  <si>
    <t>none</t>
    <phoneticPr fontId="5"/>
  </si>
  <si>
    <t>JAC</t>
    <phoneticPr fontId="5"/>
  </si>
  <si>
    <t>Armagh Observatory</t>
    <phoneticPr fontId="5"/>
  </si>
  <si>
    <t>Imperial College of Science, Technology and Medicine</t>
    <phoneticPr fontId="5"/>
  </si>
  <si>
    <t>Univ. of Exeter</t>
    <phoneticPr fontId="5"/>
  </si>
  <si>
    <t>Univ. of Edinburgh</t>
    <phoneticPr fontId="5"/>
  </si>
  <si>
    <t>Open Univ.</t>
    <phoneticPr fontId="5"/>
  </si>
  <si>
    <t>Univ. of Oxford</t>
    <phoneticPr fontId="5"/>
  </si>
  <si>
    <t>Queen's Univ. of Belfast</t>
    <phoneticPr fontId="5"/>
  </si>
  <si>
    <t>Univ. of Kent</t>
    <phoneticPr fontId="5"/>
  </si>
  <si>
    <t>Univ. of Cambridge</t>
    <phoneticPr fontId="5"/>
  </si>
  <si>
    <t>Univ. of Southampton</t>
    <phoneticPr fontId="5"/>
  </si>
  <si>
    <t>Univ. of Sussex</t>
    <phoneticPr fontId="5"/>
  </si>
  <si>
    <t>Univ. of St. Andrews</t>
    <phoneticPr fontId="5"/>
  </si>
  <si>
    <t>Univ. of Central Lancashire</t>
    <phoneticPr fontId="5"/>
  </si>
  <si>
    <t>Dartmouth College</t>
    <phoneticPr fontId="5"/>
  </si>
  <si>
    <t>Univ. of Durham</t>
    <phoneticPr fontId="5"/>
  </si>
  <si>
    <t>Univ. of Nottingham</t>
    <phoneticPr fontId="5"/>
  </si>
  <si>
    <t>Univ. of Hertfordshire</t>
    <phoneticPr fontId="5"/>
  </si>
  <si>
    <t>Univ. of Birmingham</t>
    <phoneticPr fontId="5"/>
  </si>
  <si>
    <t>Brown Univ.</t>
    <phoneticPr fontId="5"/>
  </si>
  <si>
    <t>Univ. of Bristol</t>
    <phoneticPr fontId="5"/>
  </si>
  <si>
    <t>Univ. of Manchester</t>
    <phoneticPr fontId="5"/>
  </si>
  <si>
    <t>Univ. of Leeds</t>
    <phoneticPr fontId="5"/>
  </si>
  <si>
    <t>Univ. of Liverpool</t>
    <phoneticPr fontId="5"/>
  </si>
  <si>
    <t>Liverpool John Moores Univ.</t>
    <phoneticPr fontId="5"/>
  </si>
  <si>
    <t>Univ. of Leiceter</t>
    <phoneticPr fontId="5"/>
  </si>
  <si>
    <t>Univ. College London</t>
    <phoneticPr fontId="5"/>
  </si>
  <si>
    <t>NOAO</t>
    <phoneticPr fontId="5"/>
  </si>
  <si>
    <t>NRAO</t>
    <phoneticPr fontId="5"/>
  </si>
  <si>
    <t>STScI</t>
    <phoneticPr fontId="5"/>
  </si>
  <si>
    <t>American Institute of Physics</t>
    <phoneticPr fontId="5"/>
  </si>
  <si>
    <t>Whipple Observatory</t>
    <phoneticPr fontId="5"/>
  </si>
  <si>
    <t>Carnegie Institution of Washington</t>
    <phoneticPr fontId="5"/>
  </si>
  <si>
    <t>Carnegie Observatories</t>
    <phoneticPr fontId="5"/>
  </si>
  <si>
    <t>Naval Research Laboratory</t>
    <phoneticPr fontId="5"/>
  </si>
  <si>
    <t>New Mexico Tech</t>
    <phoneticPr fontId="5"/>
  </si>
  <si>
    <t>Harvard-Smithsonian Center for Astrophysics</t>
    <phoneticPr fontId="5"/>
  </si>
  <si>
    <t>Lowell Observatory</t>
    <phoneticPr fontId="5"/>
  </si>
  <si>
    <t>Rochester Institute of Technology</t>
    <phoneticPr fontId="5"/>
  </si>
  <si>
    <t>MIT</t>
    <phoneticPr fontId="5"/>
  </si>
  <si>
    <t>UC Santa Cruz</t>
    <phoneticPr fontId="5"/>
  </si>
  <si>
    <t>UC Santa Barbara</t>
    <phoneticPr fontId="5"/>
  </si>
  <si>
    <t>UC San Diego</t>
    <phoneticPr fontId="5"/>
  </si>
  <si>
    <t>UC Davis</t>
    <phoneticPr fontId="5"/>
  </si>
  <si>
    <t>UC Berkeley</t>
    <phoneticPr fontId="5"/>
  </si>
  <si>
    <t>UC Riverside</t>
    <phoneticPr fontId="5"/>
  </si>
  <si>
    <t>Arizona State Univ.</t>
    <phoneticPr fontId="5"/>
  </si>
  <si>
    <t>Univ. of Arizona</t>
    <phoneticPr fontId="5"/>
  </si>
  <si>
    <t>Univ. of Illinoi</t>
    <phoneticPr fontId="5"/>
  </si>
  <si>
    <t>Univ. of Wisconsin</t>
    <phoneticPr fontId="5"/>
  </si>
  <si>
    <t>Yale Univ.</t>
    <phoneticPr fontId="5"/>
  </si>
  <si>
    <t>Univ. of Oklahoma</t>
    <phoneticPr fontId="5"/>
  </si>
  <si>
    <t>Ohio State Univ.</t>
    <phoneticPr fontId="5"/>
  </si>
  <si>
    <t>Ohio Univ.</t>
    <phoneticPr fontId="5"/>
  </si>
  <si>
    <t>Carnegie Mellon Univ.</t>
    <phoneticPr fontId="5"/>
  </si>
  <si>
    <t>Catholic Univ. of America</t>
    <phoneticPr fontId="5"/>
  </si>
  <si>
    <t>California State Univ.</t>
    <phoneticPr fontId="5"/>
  </si>
  <si>
    <t>Univ. of Kansas</t>
    <phoneticPr fontId="5"/>
  </si>
  <si>
    <t>Clemson Univ.</t>
    <phoneticPr fontId="5"/>
  </si>
  <si>
    <t>Univ. of Colorado</t>
    <phoneticPr fontId="5"/>
  </si>
  <si>
    <t>Columbia Univ.</t>
    <phoneticPr fontId="5"/>
  </si>
  <si>
    <t>San Diego State Univ.</t>
    <phoneticPr fontId="5"/>
  </si>
  <si>
    <t>San Francisco State Univ.</t>
    <phoneticPr fontId="5"/>
  </si>
  <si>
    <t>Univ. of San Francisco</t>
    <phoneticPr fontId="5"/>
  </si>
  <si>
    <t>Univ. of Chicago</t>
    <phoneticPr fontId="5"/>
  </si>
  <si>
    <t>Georgia State Univ.</t>
    <phoneticPr fontId="5"/>
  </si>
  <si>
    <t>Johns Hopkins Univ.</t>
    <phoneticPr fontId="5"/>
  </si>
  <si>
    <t>Univ. of Cincinnati</t>
    <phoneticPr fontId="5"/>
  </si>
  <si>
    <t>Stanford Univ.</t>
    <phoneticPr fontId="5"/>
  </si>
  <si>
    <t>State Univ. of New York at Stony Brook</t>
    <phoneticPr fontId="5"/>
  </si>
  <si>
    <t>Sonoma State Univ.</t>
    <phoneticPr fontId="5"/>
  </si>
  <si>
    <t>Univ. of Texas</t>
    <phoneticPr fontId="5"/>
  </si>
  <si>
    <t>Texas A&amp;M Univ.</t>
    <phoneticPr fontId="5"/>
  </si>
  <si>
    <t>Univ. of Denver</t>
    <phoneticPr fontId="5"/>
  </si>
  <si>
    <t>Drexel Univ.</t>
    <phoneticPr fontId="5"/>
  </si>
  <si>
    <t>New Mexico State Univ.</t>
    <phoneticPr fontId="5"/>
  </si>
  <si>
    <t>Univ. of Nevada</t>
    <phoneticPr fontId="5"/>
  </si>
  <si>
    <t>Northwestern Univ.</t>
    <phoneticPr fontId="5"/>
  </si>
  <si>
    <t>Univ. of North Carolina</t>
    <phoneticPr fontId="5"/>
  </si>
  <si>
    <t>Northern Arizona Univ.</t>
    <phoneticPr fontId="5"/>
  </si>
  <si>
    <t>Univ. of Notre Dame</t>
    <phoneticPr fontId="5"/>
  </si>
  <si>
    <t>Virginia Tech</t>
    <phoneticPr fontId="5"/>
  </si>
  <si>
    <t>Univ. of Virginia</t>
    <phoneticPr fontId="5"/>
  </si>
  <si>
    <t>Harvard Univ.</t>
    <phoneticPr fontId="5"/>
  </si>
  <si>
    <t>Univ. of Hawaii</t>
    <phoneticPr fontId="5"/>
  </si>
  <si>
    <t>Vanderbilt Univ.</t>
    <phoneticPr fontId="5"/>
  </si>
  <si>
    <t>Univ. of Pittsburgh</t>
    <phoneticPr fontId="5"/>
  </si>
  <si>
    <t>Princeton Univ.</t>
    <phoneticPr fontId="5"/>
  </si>
  <si>
    <t>Univ. of Florida</t>
    <phoneticPr fontId="5"/>
  </si>
  <si>
    <t>Pennsylvania State Univ.</t>
    <phoneticPr fontId="5"/>
  </si>
  <si>
    <t>Univ. of Pennsylvania</t>
    <phoneticPr fontId="5"/>
  </si>
  <si>
    <t>Hofstra Univ.</t>
    <phoneticPr fontId="5"/>
  </si>
  <si>
    <t>Univ. of Massachusetts</t>
    <phoneticPr fontId="5"/>
  </si>
  <si>
    <t>Michigan State Univ.</t>
    <phoneticPr fontId="5"/>
  </si>
  <si>
    <t>Univ. of Michigan</t>
    <phoneticPr fontId="5"/>
  </si>
  <si>
    <t>Univ. of Missouri</t>
    <phoneticPr fontId="5"/>
  </si>
  <si>
    <t>Univ. of Minnesota</t>
    <phoneticPr fontId="5"/>
  </si>
  <si>
    <t>Univ. of Maryland</t>
    <phoneticPr fontId="5"/>
  </si>
  <si>
    <t>Univ. of Utah</t>
    <phoneticPr fontId="5"/>
  </si>
  <si>
    <t>Rutgers Univ.</t>
    <phoneticPr fontId="5"/>
  </si>
  <si>
    <t>Lick Observatory</t>
    <phoneticPr fontId="5"/>
  </si>
  <si>
    <t>Univ. of Wyoming</t>
    <phoneticPr fontId="5"/>
  </si>
  <si>
    <t>Univ. of Washington</t>
    <phoneticPr fontId="5"/>
  </si>
  <si>
    <t>Dublin Institute for Advanced Studies</t>
    <phoneticPr fontId="5"/>
  </si>
  <si>
    <t>National Univ. of Ireland</t>
    <phoneticPr fontId="5"/>
  </si>
  <si>
    <t>Astronomical Observatory of Cordova</t>
    <phoneticPr fontId="5"/>
  </si>
  <si>
    <t>Univ. of Padova</t>
    <phoneticPr fontId="5"/>
  </si>
  <si>
    <t>IUCAA</t>
    <phoneticPr fontId="5"/>
  </si>
  <si>
    <t>Australian National Univ.</t>
    <phoneticPr fontId="5"/>
  </si>
  <si>
    <t>Univ. of New South Wales</t>
    <phoneticPr fontId="5"/>
  </si>
  <si>
    <t>Univ. of Toronto</t>
    <phoneticPr fontId="5"/>
  </si>
  <si>
    <t>KASI</t>
    <phoneticPr fontId="5"/>
  </si>
  <si>
    <t>Sejong Univ.</t>
    <phoneticPr fontId="5"/>
  </si>
  <si>
    <t>Seoul National Univ.</t>
    <phoneticPr fontId="5"/>
  </si>
  <si>
    <t>Yonsei Univ.</t>
    <phoneticPr fontId="5"/>
  </si>
  <si>
    <t>ETH Zurich</t>
    <phoneticPr fontId="5"/>
  </si>
  <si>
    <t>Univ. of Basel</t>
    <phoneticPr fontId="5"/>
  </si>
  <si>
    <t>Stockholm Obs.</t>
    <phoneticPr fontId="5"/>
  </si>
  <si>
    <t>IAC</t>
    <phoneticPr fontId="5"/>
  </si>
  <si>
    <t>ASIAA</t>
    <phoneticPr fontId="5"/>
  </si>
  <si>
    <t>Tsinghua Univ.</t>
    <phoneticPr fontId="5"/>
  </si>
  <si>
    <t>National Central Univ.</t>
    <phoneticPr fontId="5"/>
  </si>
  <si>
    <t>Purple Mountain Obs.</t>
    <phoneticPr fontId="5"/>
  </si>
  <si>
    <t>NAOC</t>
    <phoneticPr fontId="5"/>
  </si>
  <si>
    <t>MPIA</t>
    <phoneticPr fontId="5"/>
  </si>
  <si>
    <t>MPIE</t>
    <phoneticPr fontId="5"/>
  </si>
  <si>
    <t>Thueringer Obs.</t>
    <phoneticPr fontId="5"/>
  </si>
  <si>
    <t>AIP</t>
    <phoneticPr fontId="5"/>
  </si>
  <si>
    <t>Freidrich-Schiller Univ. of Jena</t>
    <phoneticPr fontId="5"/>
  </si>
  <si>
    <t>CEA/Saclay</t>
    <phoneticPr fontId="5"/>
  </si>
  <si>
    <t>Strasbourg Obs.</t>
    <phoneticPr fontId="5"/>
  </si>
  <si>
    <t>Paris Obs.</t>
    <phoneticPr fontId="5"/>
  </si>
  <si>
    <t xml:space="preserve">Univ. Nice Sophia-Antipolis </t>
    <phoneticPr fontId="5"/>
  </si>
  <si>
    <t>Belgian Royal Obs.</t>
    <phoneticPr fontId="5"/>
  </si>
  <si>
    <t>Ioffe Institute</t>
    <phoneticPr fontId="5"/>
  </si>
  <si>
    <t>ESO</t>
    <phoneticPr fontId="5"/>
  </si>
  <si>
    <t>Tel Aviv Univ.</t>
    <phoneticPr fontId="5"/>
  </si>
  <si>
    <t>Hebrew Univ.</t>
    <phoneticPr fontId="5"/>
  </si>
  <si>
    <t>Weizman Institute of Science</t>
    <phoneticPr fontId="5"/>
  </si>
  <si>
    <t>Italian National Council of Research</t>
    <phoneticPr fontId="5"/>
  </si>
  <si>
    <t>Catania Astrophysical Obs.</t>
    <phoneticPr fontId="5"/>
  </si>
  <si>
    <t>Arcetri Astrophysical Obs.</t>
    <phoneticPr fontId="5"/>
  </si>
  <si>
    <t>Trieste Astronomical Obs.</t>
    <phoneticPr fontId="5"/>
  </si>
  <si>
    <t>Torino Astronomical Obs.</t>
    <phoneticPr fontId="5"/>
  </si>
  <si>
    <t>Brera Astronomical Obs.</t>
    <phoneticPr fontId="5"/>
  </si>
  <si>
    <t>Rome Astronomical Obs.</t>
    <phoneticPr fontId="5"/>
  </si>
  <si>
    <t>Univ. of Florence</t>
    <phoneticPr fontId="5"/>
  </si>
  <si>
    <t>Univ. of Milano</t>
    <phoneticPr fontId="5"/>
  </si>
  <si>
    <t>Univ. of Milano-Bicocca</t>
    <phoneticPr fontId="5"/>
  </si>
  <si>
    <t>Tata Institute of Fundamental Research</t>
    <phoneticPr fontId="5"/>
  </si>
  <si>
    <t>Indian Institute of Astrophysics</t>
    <phoneticPr fontId="5"/>
  </si>
  <si>
    <t>Anglo-Australian Obs.</t>
    <phoneticPr fontId="5"/>
  </si>
  <si>
    <t>Univ. of Sydney</t>
    <phoneticPr fontId="5"/>
  </si>
  <si>
    <t>Swinburne Univ. of Technology</t>
    <phoneticPr fontId="5"/>
  </si>
  <si>
    <t>ASTRON</t>
    <phoneticPr fontId="5"/>
  </si>
  <si>
    <t>Univ. of Amsterdam</t>
    <phoneticPr fontId="5"/>
  </si>
  <si>
    <t>Univ. of Leiden</t>
    <phoneticPr fontId="5"/>
  </si>
  <si>
    <t>Univ. of Groningen</t>
    <phoneticPr fontId="5"/>
  </si>
  <si>
    <t>Canadian Astronomy Data Centre</t>
    <phoneticPr fontId="5"/>
  </si>
  <si>
    <t>Herzberg Inst of Astrophysics</t>
    <phoneticPr fontId="5"/>
  </si>
  <si>
    <t>Univ. of Western Ontario</t>
    <phoneticPr fontId="5"/>
  </si>
  <si>
    <t>Univ. of Waterloo</t>
    <phoneticPr fontId="5"/>
  </si>
  <si>
    <t>Saint Mary's Univ.</t>
    <phoneticPr fontId="5"/>
  </si>
  <si>
    <t>Univ. of Victoria</t>
    <phoneticPr fontId="5"/>
  </si>
  <si>
    <t>Univ. of British Columbia</t>
    <phoneticPr fontId="5"/>
  </si>
  <si>
    <t>Kyunghee Univ.</t>
    <phoneticPr fontId="5"/>
  </si>
  <si>
    <t>Chungbuk National Univ.</t>
    <phoneticPr fontId="5"/>
  </si>
  <si>
    <t>Kangwon Univ.</t>
    <phoneticPr fontId="5"/>
  </si>
  <si>
    <t>Univ. of Geneve</t>
    <phoneticPr fontId="5"/>
  </si>
  <si>
    <t>Univ. of Zurich</t>
    <phoneticPr fontId="5"/>
  </si>
  <si>
    <t>Uppsala Univ.</t>
    <phoneticPr fontId="5"/>
  </si>
  <si>
    <t>Lund Obs.</t>
    <phoneticPr fontId="5"/>
  </si>
  <si>
    <t>IAA</t>
    <phoneticPr fontId="5"/>
  </si>
  <si>
    <t>Univ. of Cantabria</t>
    <phoneticPr fontId="5"/>
  </si>
  <si>
    <t>Univ. of Barcelona</t>
    <phoneticPr fontId="5"/>
  </si>
  <si>
    <t>National Taiwan Normal Univ.</t>
    <phoneticPr fontId="5"/>
  </si>
  <si>
    <t>Tamkang Univ.</t>
    <phoneticPr fontId="5"/>
  </si>
  <si>
    <t>Univ. of Science and Technology of China</t>
    <phoneticPr fontId="5"/>
  </si>
  <si>
    <t>Beijing Univ.</t>
    <phoneticPr fontId="5"/>
  </si>
  <si>
    <t>Univ. of Concepcion</t>
    <phoneticPr fontId="5"/>
  </si>
  <si>
    <t>Pontificia Univ. Catolica de Chile</t>
    <phoneticPr fontId="5"/>
  </si>
  <si>
    <t>Univ. of Chile</t>
    <phoneticPr fontId="5"/>
  </si>
  <si>
    <t>MPIR</t>
    <phoneticPr fontId="5"/>
  </si>
  <si>
    <t>Univ. of Keil</t>
    <phoneticPr fontId="5"/>
  </si>
  <si>
    <t>Univ. of Goettingen</t>
    <phoneticPr fontId="5"/>
  </si>
  <si>
    <t>Univ. of Koeln</t>
    <phoneticPr fontId="5"/>
  </si>
  <si>
    <t>Univ. of Heidelberg</t>
    <phoneticPr fontId="5"/>
  </si>
  <si>
    <t>Univ. of Hamburg</t>
    <phoneticPr fontId="5"/>
  </si>
  <si>
    <t>Univ. of Bonn</t>
    <phoneticPr fontId="5"/>
  </si>
  <si>
    <t>Univ. of Munchen</t>
    <phoneticPr fontId="5"/>
  </si>
  <si>
    <t>Univ. of Cape Town</t>
    <phoneticPr fontId="5"/>
  </si>
  <si>
    <t>Univ. of Oslo</t>
    <phoneticPr fontId="5"/>
  </si>
  <si>
    <t>Univ. of Sao Paulo</t>
    <phoneticPr fontId="5"/>
  </si>
  <si>
    <t>State Univ. of Santa Catarina</t>
    <phoneticPr fontId="5"/>
  </si>
  <si>
    <t>LATT</t>
    <phoneticPr fontId="5"/>
  </si>
  <si>
    <t>Grenoble Obs.</t>
    <phoneticPr fontId="5"/>
  </si>
  <si>
    <t>IAP</t>
    <phoneticPr fontId="5"/>
  </si>
  <si>
    <t>Bordeaux Obs.</t>
    <phoneticPr fontId="5"/>
  </si>
  <si>
    <t>Marseille-Provence Obs.</t>
    <phoneticPr fontId="5"/>
  </si>
  <si>
    <t>Nicolaus Copernicus Univ.</t>
    <phoneticPr fontId="5"/>
  </si>
  <si>
    <t>Univ. of Lisboa</t>
    <phoneticPr fontId="5"/>
  </si>
  <si>
    <t>National Astronomical Obs. of Mexico</t>
    <phoneticPr fontId="5"/>
  </si>
  <si>
    <t>SAO</t>
    <phoneticPr fontId="5"/>
  </si>
  <si>
    <t>CFHT</t>
    <phoneticPr fontId="5"/>
  </si>
  <si>
    <t>Gemini</t>
    <phoneticPr fontId="5"/>
  </si>
  <si>
    <t>S10Bの観測者数、所属機関一覧記入 所属機関名の英語表記記入</t>
    <rPh sb="5" eb="8">
      <t>カンソクシャ</t>
    </rPh>
    <rPh sb="8" eb="9">
      <t>スウ</t>
    </rPh>
    <rPh sb="10" eb="12">
      <t>ショゾク</t>
    </rPh>
    <rPh sb="12" eb="14">
      <t>キカン</t>
    </rPh>
    <rPh sb="14" eb="16">
      <t>イチラン</t>
    </rPh>
    <rPh sb="16" eb="18">
      <t>キニュウ</t>
    </rPh>
    <rPh sb="19" eb="21">
      <t>ショゾク</t>
    </rPh>
    <rPh sb="21" eb="23">
      <t>キカン</t>
    </rPh>
    <rPh sb="23" eb="24">
      <t>メイ</t>
    </rPh>
    <rPh sb="25" eb="27">
      <t>エイゴ</t>
    </rPh>
    <rPh sb="27" eb="29">
      <t>ヒョウキ</t>
    </rPh>
    <rPh sb="29" eb="31">
      <t>キニュウ</t>
    </rPh>
    <phoneticPr fontId="5"/>
  </si>
  <si>
    <t>30機関　137名（三鷹参加者のみ）</t>
    <rPh sb="2" eb="4">
      <t>キカン</t>
    </rPh>
    <rPh sb="8" eb="9">
      <t>メイ</t>
    </rPh>
    <rPh sb="10" eb="12">
      <t>ミタカ</t>
    </rPh>
    <rPh sb="12" eb="15">
      <t>サンカシャ</t>
    </rPh>
    <phoneticPr fontId="5"/>
  </si>
  <si>
    <t>2010PASJ...62.1333A</t>
    <phoneticPr fontId="5"/>
  </si>
  <si>
    <t>2010ApJ...708L..36A</t>
    <phoneticPr fontId="5"/>
  </si>
  <si>
    <t>S11B</t>
    <phoneticPr fontId="5"/>
  </si>
  <si>
    <t>2011/08-2012/01</t>
    <phoneticPr fontId="5"/>
  </si>
  <si>
    <t>S11B</t>
    <phoneticPr fontId="5"/>
  </si>
  <si>
    <t>S11B</t>
    <phoneticPr fontId="5"/>
  </si>
  <si>
    <t>S11B</t>
    <phoneticPr fontId="5"/>
  </si>
  <si>
    <r>
      <t>S</t>
    </r>
    <r>
      <rPr>
        <sz val="11"/>
        <rFont val="ＭＳ Ｐゴシック"/>
        <family val="3"/>
        <charset val="128"/>
      </rPr>
      <t>11B応募</t>
    </r>
    <rPh sb="4" eb="6">
      <t>オウボ</t>
    </rPh>
    <phoneticPr fontId="5"/>
  </si>
  <si>
    <t>S11B採択</t>
    <rPh sb="4" eb="6">
      <t>サイタク</t>
    </rPh>
    <phoneticPr fontId="5"/>
  </si>
  <si>
    <t>S11B</t>
    <phoneticPr fontId="5"/>
  </si>
  <si>
    <t>S11B</t>
    <phoneticPr fontId="5"/>
  </si>
  <si>
    <t>S11B応募</t>
    <rPh sb="4" eb="6">
      <t>オウボ</t>
    </rPh>
    <phoneticPr fontId="5"/>
  </si>
  <si>
    <t>Currie, Thayne</t>
    <phoneticPr fontId="5"/>
  </si>
  <si>
    <t>I</t>
    <phoneticPr fontId="5"/>
  </si>
  <si>
    <t>2011ApJ...729..128C</t>
    <phoneticPr fontId="5"/>
  </si>
  <si>
    <t>03/2011</t>
    <phoneticPr fontId="5"/>
  </si>
  <si>
    <t>A Combined Subaru/VLT/MMT 1-5 μm Study of Planets Orbiting HR 8799: Implications for Atmospheric Properties, Masses, and Formation</t>
    <phoneticPr fontId="5"/>
  </si>
  <si>
    <t>IRCS+AO</t>
    <phoneticPr fontId="5"/>
  </si>
  <si>
    <t>Di Criscienzo, M.</t>
    <phoneticPr fontId="5"/>
  </si>
  <si>
    <t>Di Criscienzo M., Greco C., Ripepi V., Clementini G., Dall'Ora M., Marconi M., Musella I., Federici L., Di Fabrizio L.</t>
    <phoneticPr fontId="5"/>
  </si>
  <si>
    <t>S-Cam</t>
    <phoneticPr fontId="5"/>
  </si>
  <si>
    <t>2011AJ....141...81D</t>
  </si>
  <si>
    <t>AJ</t>
    <phoneticPr fontId="5"/>
  </si>
  <si>
    <t>03/2011</t>
    <phoneticPr fontId="5"/>
  </si>
  <si>
    <t>A New Census of the Variable Star Population in the Globular Cluster NGC 2419</t>
  </si>
  <si>
    <t>Ehlert, S.</t>
    <phoneticPr fontId="5"/>
  </si>
  <si>
    <t>I</t>
    <phoneticPr fontId="5"/>
  </si>
  <si>
    <t>Ehlert S., Allen S., von der Linden A., Simionescu A., Werner N., Taylor G., Gentile G., Ebeling H., Allen M., Applegate D., Dunn R., Fabian A. Kelly P., Million E., Morris R., Sanders J., Schmidt R.</t>
    <phoneticPr fontId="5"/>
  </si>
  <si>
    <t>2011MNRAS.411.1641E</t>
  </si>
  <si>
    <t>1641-1658</t>
    <phoneticPr fontId="5"/>
  </si>
  <si>
    <t>03/2011</t>
    <phoneticPr fontId="5"/>
  </si>
  <si>
    <t>Extreme active galactic nucleus feedback and cool-core destruction in the X-ray luminous galaxy cluster MACS J1931.8-2634</t>
  </si>
  <si>
    <t>S-Cam</t>
    <phoneticPr fontId="5"/>
  </si>
  <si>
    <t>Hashimoto, J.</t>
    <phoneticPr fontId="5"/>
  </si>
  <si>
    <t>D</t>
    <phoneticPr fontId="5"/>
  </si>
  <si>
    <t>2011ApJ...729L..17H</t>
  </si>
  <si>
    <t>ApJ</t>
    <phoneticPr fontId="5"/>
  </si>
  <si>
    <t>L17</t>
    <phoneticPr fontId="5"/>
  </si>
  <si>
    <t>Direct Imaging of Fine Structures in Giant Planet-forming Regions of the Protoplanetary Disk Around AB Aurigae</t>
  </si>
  <si>
    <t>HiCIAO+AO</t>
    <phoneticPr fontId="5"/>
  </si>
  <si>
    <t>Inoue, A.</t>
    <phoneticPr fontId="5"/>
  </si>
  <si>
    <t>D</t>
    <phoneticPr fontId="5"/>
  </si>
  <si>
    <t>2011MNRAS.411.2336I</t>
  </si>
  <si>
    <t>2336-2352</t>
    <phoneticPr fontId="5"/>
  </si>
  <si>
    <t>03/2011</t>
    <phoneticPr fontId="5"/>
  </si>
  <si>
    <t>Lyman 'bump' galaxies - II. A possible signature of massive extremely metal-poor or metal-free stars in z= 3.1 Lyα emitters</t>
  </si>
  <si>
    <t>S-Cam,FOCAS</t>
    <phoneticPr fontId="5"/>
  </si>
  <si>
    <t>2011RAA....11..335I</t>
  </si>
  <si>
    <t>RAA</t>
    <phoneticPr fontId="5"/>
  </si>
  <si>
    <t>335-344</t>
    <phoneticPr fontId="5"/>
  </si>
  <si>
    <t>03/2011</t>
    <phoneticPr fontId="5"/>
  </si>
  <si>
    <t>Near-infrared imaging survey of faint companions around young dwarfs in the Pleiades cluster</t>
  </si>
  <si>
    <t>2011ApJ...729...29M</t>
  </si>
  <si>
    <t>ApJ</t>
    <phoneticPr fontId="5"/>
  </si>
  <si>
    <t>Spatially Resolved Spectroscopic Observations of a Possible E+A Progenitor: SDSS J160241.00+521426.9</t>
  </si>
  <si>
    <t>Newman A.</t>
    <phoneticPr fontId="5"/>
  </si>
  <si>
    <t>Newman A., Treu T., Ellis R., Sand D.</t>
    <phoneticPr fontId="5"/>
  </si>
  <si>
    <t>S-Cam</t>
    <phoneticPr fontId="5"/>
  </si>
  <si>
    <t>2011ApJ...728L..39N</t>
  </si>
  <si>
    <t>L39</t>
    <phoneticPr fontId="5"/>
  </si>
  <si>
    <t>02/2011</t>
    <phoneticPr fontId="5"/>
  </si>
  <si>
    <t>The Dark Matter Distribution in A383: Evidence for a Shallow Density Cusp from Improved Lensing, Stellar Kinematic, and X-ray Data</t>
  </si>
  <si>
    <t>Umetsu K., Broadhurst T., Zitrin A., Medezinski E., Hsu L.-Y.</t>
    <phoneticPr fontId="5"/>
  </si>
  <si>
    <t>S-Cam</t>
    <phoneticPr fontId="5"/>
  </si>
  <si>
    <t>2011ApJ...729..127U</t>
  </si>
  <si>
    <t>Cluster Mass Profiles from a Bayesian Analysis of Weak-lensing Distortion and Magnification Measurements: Applications to Subaru Data</t>
  </si>
  <si>
    <t>2011.4.13new</t>
    <phoneticPr fontId="5"/>
  </si>
  <si>
    <r>
      <t>Inoue A., Kousai K.,</t>
    </r>
    <r>
      <rPr>
        <b/>
        <sz val="11"/>
        <rFont val="ＭＳ Ｐゴシック"/>
        <family val="3"/>
        <charset val="128"/>
      </rPr>
      <t xml:space="preserve"> Iwata I.</t>
    </r>
    <r>
      <rPr>
        <sz val="11"/>
        <rFont val="ＭＳ Ｐゴシック"/>
        <family val="3"/>
        <charset val="128"/>
      </rPr>
      <t>, Matsuda Y., Nakamura E., Horie M., Hayashino T., Tapken C., Akiyama M., Noll S., Yamada T., Burgarella D., Nakamura Y.</t>
    </r>
    <phoneticPr fontId="5"/>
  </si>
  <si>
    <r>
      <t>Matsubayashi K.,</t>
    </r>
    <r>
      <rPr>
        <b/>
        <sz val="11"/>
        <rFont val="ＭＳ Ｐゴシック"/>
        <family val="3"/>
        <charset val="128"/>
      </rPr>
      <t xml:space="preserve"> Yagi M.</t>
    </r>
    <r>
      <rPr>
        <sz val="11"/>
        <rFont val="ＭＳ Ｐゴシック"/>
        <family val="3"/>
        <charset val="128"/>
      </rPr>
      <t xml:space="preserve">, Goto T., Akita A., Sugai H., Kawai A., Shimono A., </t>
    </r>
    <r>
      <rPr>
        <b/>
        <sz val="11"/>
        <rFont val="ＭＳ Ｐゴシック"/>
        <family val="3"/>
        <charset val="128"/>
      </rPr>
      <t>Hattori T.</t>
    </r>
    <phoneticPr fontId="5"/>
  </si>
  <si>
    <t>Nakamura E., Inoue A., Hayashino T., Horie M., Kousai K., Fujii T., Matsuda Y.</t>
    <phoneticPr fontId="5"/>
  </si>
  <si>
    <r>
      <rPr>
        <b/>
        <sz val="11"/>
        <rFont val="ＭＳ Ｐゴシック"/>
        <family val="3"/>
        <charset val="128"/>
      </rPr>
      <t>Hashimoto J., Tamura M.,</t>
    </r>
    <r>
      <rPr>
        <sz val="11"/>
        <rFont val="ＭＳ Ｐゴシック"/>
        <family val="3"/>
        <charset val="128"/>
      </rPr>
      <t xml:space="preserve"> Muto T.,</t>
    </r>
    <r>
      <rPr>
        <b/>
        <sz val="11"/>
        <rFont val="ＭＳ Ｐゴシック"/>
        <family val="3"/>
        <charset val="128"/>
      </rPr>
      <t xml:space="preserve"> Kudo T.,</t>
    </r>
    <r>
      <rPr>
        <sz val="11"/>
        <rFont val="ＭＳ Ｐゴシック"/>
        <family val="3"/>
        <charset val="128"/>
      </rPr>
      <t xml:space="preserve"> Fukagawa M., </t>
    </r>
    <r>
      <rPr>
        <b/>
        <sz val="11"/>
        <rFont val="ＭＳ Ｐゴシック"/>
        <family val="3"/>
        <charset val="128"/>
      </rPr>
      <t>Fukue T.</t>
    </r>
    <r>
      <rPr>
        <sz val="11"/>
        <rFont val="ＭＳ Ｐゴシック"/>
        <family val="3"/>
        <charset val="128"/>
      </rPr>
      <t>, Goto M., Grady C., Henning T., Hoddap K., Honda M., Inutsuka S.,</t>
    </r>
    <r>
      <rPr>
        <b/>
        <sz val="11"/>
        <rFont val="ＭＳ Ｐゴシック"/>
        <family val="3"/>
        <charset val="128"/>
      </rPr>
      <t xml:space="preserve"> Kokubo E.</t>
    </r>
    <r>
      <rPr>
        <sz val="11"/>
        <rFont val="ＭＳ Ｐゴシック"/>
        <family val="3"/>
        <charset val="128"/>
      </rPr>
      <t xml:space="preserve">, Knapp G., McElwain M., Momose M., Ohashi N., Okamoto Y., Takami M., Turner E., Wisniewski J., Janson M., Abe L., Brandner W., Carson J., Egner S., Feldt M., Golota T., </t>
    </r>
    <r>
      <rPr>
        <b/>
        <sz val="11"/>
        <rFont val="ＭＳ Ｐゴシック"/>
        <family val="3"/>
        <charset val="128"/>
      </rPr>
      <t>Guyon O.</t>
    </r>
    <r>
      <rPr>
        <sz val="11"/>
        <rFont val="ＭＳ Ｐゴシック"/>
        <family val="3"/>
        <charset val="128"/>
      </rPr>
      <t xml:space="preserve">, </t>
    </r>
    <r>
      <rPr>
        <b/>
        <sz val="11"/>
        <rFont val="ＭＳ Ｐゴシック"/>
        <family val="3"/>
        <charset val="128"/>
      </rPr>
      <t>Hayano Y.</t>
    </r>
    <r>
      <rPr>
        <sz val="11"/>
        <rFont val="ＭＳ Ｐゴシック"/>
        <family val="3"/>
        <charset val="128"/>
      </rPr>
      <t>, Hayashi M.,</t>
    </r>
    <r>
      <rPr>
        <b/>
        <sz val="11"/>
        <rFont val="ＭＳ Ｐゴシック"/>
        <family val="3"/>
        <charset val="128"/>
      </rPr>
      <t xml:space="preserve"> Hayashi S., Ishii M., Kandori R., Kusakabe N., Matsuo T.,</t>
    </r>
    <r>
      <rPr>
        <sz val="11"/>
        <rFont val="ＭＳ Ｐゴシック"/>
        <family val="3"/>
        <charset val="128"/>
      </rPr>
      <t xml:space="preserve"> Mayama S., </t>
    </r>
    <r>
      <rPr>
        <b/>
        <sz val="11"/>
        <rFont val="ＭＳ Ｐゴシック"/>
        <family val="3"/>
        <charset val="128"/>
      </rPr>
      <t>Miyama S., Morino J.,</t>
    </r>
    <r>
      <rPr>
        <sz val="11"/>
        <rFont val="ＭＳ Ｐゴシック"/>
        <family val="3"/>
        <charset val="128"/>
      </rPr>
      <t xml:space="preserve"> Moro-Martin A.,</t>
    </r>
    <r>
      <rPr>
        <b/>
        <sz val="11"/>
        <rFont val="ＭＳ Ｐゴシック"/>
        <family val="3"/>
        <charset val="128"/>
      </rPr>
      <t xml:space="preserve"> Nishimura T., Pyo T.-S., Suto H., Suzuki R., Takato N., Terada H., </t>
    </r>
    <r>
      <rPr>
        <sz val="11"/>
        <rFont val="ＭＳ Ｐゴシック"/>
        <family val="3"/>
        <charset val="128"/>
      </rPr>
      <t>Thalmann C.,</t>
    </r>
    <r>
      <rPr>
        <b/>
        <sz val="11"/>
        <rFont val="ＭＳ Ｐゴシック"/>
        <family val="3"/>
        <charset val="128"/>
      </rPr>
      <t xml:space="preserve"> Tomono D., Watanabe J.</t>
    </r>
    <r>
      <rPr>
        <sz val="11"/>
        <rFont val="ＭＳ Ｐゴシック"/>
        <family val="3"/>
        <charset val="128"/>
      </rPr>
      <t>, Yamada T.,</t>
    </r>
    <r>
      <rPr>
        <b/>
        <sz val="11"/>
        <rFont val="ＭＳ Ｐゴシック"/>
        <family val="3"/>
        <charset val="128"/>
      </rPr>
      <t xml:space="preserve"> Takami H., Usuda T.</t>
    </r>
    <phoneticPr fontId="5"/>
  </si>
  <si>
    <r>
      <t>W</t>
    </r>
    <r>
      <rPr>
        <sz val="11"/>
        <rFont val="ＭＳ Ｐゴシック"/>
        <family val="3"/>
        <charset val="128"/>
      </rPr>
      <t>ardlow, J.L.</t>
    </r>
    <phoneticPr fontId="5"/>
  </si>
  <si>
    <r>
      <t>Wardlow J., Smail I., Wilson G., Yun M.S., Coppin K., Cybulski R., Geach J., Ivison R., Aretxaga I., Austermann J., Edge A., Fazio G., Huang J., Hughes D.,</t>
    </r>
    <r>
      <rPr>
        <b/>
        <sz val="11"/>
        <rFont val="ＭＳ Ｐゴシック"/>
        <family val="3"/>
        <charset val="128"/>
      </rPr>
      <t xml:space="preserve"> Kodama T.</t>
    </r>
    <r>
      <rPr>
        <sz val="11"/>
        <rFont val="ＭＳ Ｐゴシック"/>
        <family val="3"/>
        <charset val="128"/>
      </rPr>
      <t>, Kang Y., Kim S., Mauskopf P., Perera T., Scott K.</t>
    </r>
    <phoneticPr fontId="5"/>
  </si>
  <si>
    <t>S-Cam</t>
    <phoneticPr fontId="5"/>
  </si>
  <si>
    <r>
      <t>2</t>
    </r>
    <r>
      <rPr>
        <sz val="11"/>
        <rFont val="ＭＳ Ｐゴシック"/>
        <family val="3"/>
        <charset val="128"/>
      </rPr>
      <t>299-2317</t>
    </r>
    <phoneticPr fontId="5"/>
  </si>
  <si>
    <r>
      <t>0</t>
    </r>
    <r>
      <rPr>
        <sz val="11"/>
        <rFont val="ＭＳ Ｐゴシック"/>
        <family val="3"/>
        <charset val="128"/>
      </rPr>
      <t>2/2010</t>
    </r>
    <phoneticPr fontId="5"/>
  </si>
  <si>
    <t>An AzTEC 1.1-mm survey for ULIRGs in the field of the Galaxy Cluster MS0451.6-0305</t>
  </si>
  <si>
    <t>Emikoさんより</t>
    <phoneticPr fontId="5"/>
  </si>
  <si>
    <t>2010AJ....139.1394S</t>
  </si>
  <si>
    <t>AJ</t>
    <phoneticPr fontId="5"/>
  </si>
  <si>
    <t>1394-1405</t>
    <phoneticPr fontId="5"/>
  </si>
  <si>
    <t>04/2010</t>
    <phoneticPr fontId="5"/>
  </si>
  <si>
    <t>The Colors of Extreme Outer Solar System Objects</t>
  </si>
  <si>
    <t>Reipurth, Bo</t>
    <phoneticPr fontId="5"/>
  </si>
  <si>
    <t>I</t>
    <phoneticPr fontId="5"/>
  </si>
  <si>
    <t>2010AJ....139.1668R</t>
  </si>
  <si>
    <r>
      <t>A</t>
    </r>
    <r>
      <rPr>
        <sz val="11"/>
        <rFont val="ＭＳ Ｐゴシック"/>
        <family val="3"/>
        <charset val="128"/>
      </rPr>
      <t>J</t>
    </r>
    <phoneticPr fontId="5"/>
  </si>
  <si>
    <r>
      <t>1</t>
    </r>
    <r>
      <rPr>
        <sz val="11"/>
        <rFont val="ＭＳ Ｐゴシック"/>
        <family val="3"/>
        <charset val="128"/>
      </rPr>
      <t>668-1680</t>
    </r>
    <phoneticPr fontId="5"/>
  </si>
  <si>
    <r>
      <t>0</t>
    </r>
    <r>
      <rPr>
        <sz val="11"/>
        <rFont val="ＭＳ Ｐゴシック"/>
        <family val="3"/>
        <charset val="128"/>
      </rPr>
      <t>4/2010</t>
    </r>
    <phoneticPr fontId="5"/>
  </si>
  <si>
    <t>The Multiple Pre-main-sequence System HBC 515 in L1622</t>
  </si>
  <si>
    <t>IRCS+AO</t>
    <phoneticPr fontId="5"/>
  </si>
  <si>
    <t>Knudsen, Kirsten</t>
    <phoneticPr fontId="5"/>
  </si>
  <si>
    <t>MOIRCS</t>
    <phoneticPr fontId="5"/>
  </si>
  <si>
    <t>2010ApJ...709..210K</t>
  </si>
  <si>
    <t>Physical Properties and Morphology of a Newly Identified Compact z = 4.04 Lensed Submillimeter Galaxy in Abell 2218</t>
  </si>
  <si>
    <t>ApJ</t>
    <phoneticPr fontId="5"/>
  </si>
  <si>
    <t>210-217</t>
    <phoneticPr fontId="5"/>
  </si>
  <si>
    <t>01/2010</t>
    <phoneticPr fontId="5"/>
  </si>
  <si>
    <t>Knudsen K., Kneib J.-P., Richard J., Petitpas G., Egami E.</t>
    <phoneticPr fontId="5"/>
  </si>
  <si>
    <t>D</t>
    <phoneticPr fontId="5"/>
  </si>
  <si>
    <t>COMICS</t>
    <phoneticPr fontId="5"/>
  </si>
  <si>
    <t>2010ApJ...714.1324I</t>
  </si>
  <si>
    <t>1324-1333</t>
    <phoneticPr fontId="5"/>
  </si>
  <si>
    <t>05/2010</t>
    <phoneticPr fontId="5"/>
  </si>
  <si>
    <t>2007 Outburst of 17P/Holmes: The Albedo and the Temperature of the Dust Grains</t>
  </si>
  <si>
    <t>I</t>
    <phoneticPr fontId="5"/>
  </si>
  <si>
    <t>Oesch, P.A.</t>
    <phoneticPr fontId="5"/>
  </si>
  <si>
    <t>Oesch P. A., Carollo C. M., Feldmann R., Hahn O., Lilly S. J., Sargent M. T., Scarlata C., Aller M. C., Aussel H., Bolzonella M., Bschorr T., Bundy K., Capak P., Ilbert O., Kneib J.-P., Koekemoer A. M., Kovač K., Leauthaud A., Le Floc'h E., Massey R., McCracken H. J., Pozzetti L., Renzini A., Rhodes J., Salvato M., Sanders D. B., Scoville N., Sheth K., Taniguchi Y., Thompson D.</t>
  </si>
  <si>
    <t>S-Cam</t>
    <phoneticPr fontId="5"/>
  </si>
  <si>
    <t>2010ApJ...714L..47O</t>
  </si>
  <si>
    <t>L47-L51</t>
    <phoneticPr fontId="5"/>
  </si>
  <si>
    <t>05/2010</t>
    <phoneticPr fontId="5"/>
  </si>
  <si>
    <t>The Buildup of the Hubble Sequence in the Cosmos Field</t>
  </si>
  <si>
    <t>Fraser, Wesley</t>
    <phoneticPr fontId="5"/>
  </si>
  <si>
    <t>I</t>
    <phoneticPr fontId="5"/>
  </si>
  <si>
    <t>Fraser W., Brown M., Schwamb M.</t>
    <phoneticPr fontId="5"/>
  </si>
  <si>
    <t>S-Cam</t>
    <phoneticPr fontId="5"/>
  </si>
  <si>
    <t>2010Icar..210..944F</t>
  </si>
  <si>
    <t>Icarus</t>
    <phoneticPr fontId="5"/>
  </si>
  <si>
    <t>944-955</t>
    <phoneticPr fontId="5"/>
  </si>
  <si>
    <t>12/2010</t>
    <phoneticPr fontId="5"/>
  </si>
  <si>
    <t>The luminosity function of the hot and cold Kuiper belt populations</t>
  </si>
  <si>
    <r>
      <t>M</t>
    </r>
    <r>
      <rPr>
        <sz val="11"/>
        <rFont val="ＭＳ Ｐゴシック"/>
        <family val="3"/>
        <charset val="128"/>
      </rPr>
      <t>orlok, A.</t>
    </r>
    <phoneticPr fontId="5"/>
  </si>
  <si>
    <t>Morlok A., Koike C., Tomioka N., Mann I. Tomeoka K.</t>
    <phoneticPr fontId="5"/>
  </si>
  <si>
    <t>2010Icar..207...45M</t>
  </si>
  <si>
    <r>
      <t>I</t>
    </r>
    <r>
      <rPr>
        <sz val="11"/>
        <rFont val="ＭＳ Ｐゴシック"/>
        <family val="3"/>
        <charset val="128"/>
      </rPr>
      <t>carus</t>
    </r>
    <phoneticPr fontId="5"/>
  </si>
  <si>
    <r>
      <t>4</t>
    </r>
    <r>
      <rPr>
        <sz val="11"/>
        <rFont val="ＭＳ Ｐゴシック"/>
        <family val="3"/>
        <charset val="128"/>
      </rPr>
      <t>5-53</t>
    </r>
    <phoneticPr fontId="5"/>
  </si>
  <si>
    <r>
      <t>0</t>
    </r>
    <r>
      <rPr>
        <sz val="11"/>
        <rFont val="ＭＳ Ｐゴシック"/>
        <family val="3"/>
        <charset val="128"/>
      </rPr>
      <t>5/2010</t>
    </r>
    <phoneticPr fontId="5"/>
  </si>
  <si>
    <t>Mid-infrared spectra of the shocked Murchison CM chondrite: Comparison with astronomical observations of dust in debris disks</t>
  </si>
  <si>
    <r>
      <t>R</t>
    </r>
    <r>
      <rPr>
        <sz val="11"/>
        <rFont val="ＭＳ Ｐゴシック"/>
        <family val="3"/>
        <charset val="128"/>
      </rPr>
      <t>isaliti, G.</t>
    </r>
    <phoneticPr fontId="5"/>
  </si>
  <si>
    <t>2010MNRAS.401..197R</t>
  </si>
  <si>
    <r>
      <t>1</t>
    </r>
    <r>
      <rPr>
        <sz val="11"/>
        <rFont val="ＭＳ Ｐゴシック"/>
        <family val="3"/>
        <charset val="128"/>
      </rPr>
      <t>97-203</t>
    </r>
    <phoneticPr fontId="5"/>
  </si>
  <si>
    <r>
      <t>0</t>
    </r>
    <r>
      <rPr>
        <sz val="11"/>
        <rFont val="ＭＳ Ｐゴシック"/>
        <family val="3"/>
        <charset val="128"/>
      </rPr>
      <t>1/2010</t>
    </r>
    <phoneticPr fontId="5"/>
  </si>
  <si>
    <t>A quantitative determination of the AGN content in local ULIRGs through L-band spectroscopy</t>
  </si>
  <si>
    <r>
      <t xml:space="preserve">Risaliti G., </t>
    </r>
    <r>
      <rPr>
        <b/>
        <sz val="11"/>
        <rFont val="ＭＳ Ｐゴシック"/>
        <family val="3"/>
        <charset val="128"/>
      </rPr>
      <t>Imanishi M</t>
    </r>
    <r>
      <rPr>
        <sz val="11"/>
        <rFont val="ＭＳ Ｐゴシック"/>
        <family val="3"/>
        <charset val="128"/>
      </rPr>
      <t>., Sani E.</t>
    </r>
    <phoneticPr fontId="5"/>
  </si>
  <si>
    <t>Kuiper, E.</t>
    <phoneticPr fontId="5"/>
  </si>
  <si>
    <r>
      <t xml:space="preserve">Kuiper E., Hatch N., Rottgering H., Miley G., Overzier R., Venemans B., De Breuck C., Croft S., Kajisawa M., </t>
    </r>
    <r>
      <rPr>
        <b/>
        <sz val="11"/>
        <rFont val="ＭＳ Ｐゴシック"/>
        <family val="3"/>
        <charset val="128"/>
      </rPr>
      <t>Kodama T.</t>
    </r>
    <r>
      <rPr>
        <sz val="11"/>
        <rFont val="ＭＳ Ｐゴシック"/>
        <family val="3"/>
        <charset val="128"/>
      </rPr>
      <t xml:space="preserve">, Kurk J., Pentericci L., Stanford S., </t>
    </r>
    <r>
      <rPr>
        <b/>
        <sz val="11"/>
        <rFont val="ＭＳ Ｐゴシック"/>
        <family val="3"/>
        <charset val="128"/>
      </rPr>
      <t>Tanaka I.</t>
    </r>
    <r>
      <rPr>
        <sz val="11"/>
        <rFont val="ＭＳ Ｐゴシック"/>
        <family val="3"/>
        <charset val="128"/>
      </rPr>
      <t>, Zirm A.</t>
    </r>
    <phoneticPr fontId="5"/>
  </si>
  <si>
    <t>MOIRCS</t>
    <phoneticPr fontId="5"/>
  </si>
  <si>
    <t>2010MNRAS.405..969K</t>
  </si>
  <si>
    <t>969-986</t>
    <phoneticPr fontId="5"/>
  </si>
  <si>
    <t>06/2010</t>
    <phoneticPr fontId="5"/>
  </si>
  <si>
    <t>A galaxy populations study of a radio-selected protocluster at z ~ 3.1</t>
  </si>
  <si>
    <t>Ma, C.-J.</t>
    <phoneticPr fontId="5"/>
  </si>
  <si>
    <t>Ma C.-J., Ebeling H., Marshall P., Schrabback T.</t>
    <phoneticPr fontId="5"/>
  </si>
  <si>
    <t>121-136</t>
    <phoneticPr fontId="5"/>
  </si>
  <si>
    <t>07/2010</t>
    <phoneticPr fontId="5"/>
  </si>
  <si>
    <t>The impact of a major cluster merger on galaxy evolution in MACSJ0025.4-1225</t>
  </si>
  <si>
    <t>2010MNRAS.406..121M</t>
    <phoneticPr fontId="5"/>
  </si>
  <si>
    <t>Reipurth B., Herbig G., Aspin C.</t>
    <phoneticPr fontId="5"/>
  </si>
  <si>
    <r>
      <t xml:space="preserve">Ishiguro M., </t>
    </r>
    <r>
      <rPr>
        <b/>
        <sz val="11"/>
        <rFont val="ＭＳ Ｐゴシック"/>
        <family val="3"/>
        <charset val="128"/>
      </rPr>
      <t>Watanabe J.</t>
    </r>
    <r>
      <rPr>
        <sz val="11"/>
        <rFont val="ＭＳ Ｐゴシック"/>
        <family val="3"/>
        <charset val="128"/>
      </rPr>
      <t xml:space="preserve">, Sarugaku Y., Ootsubo T., </t>
    </r>
    <r>
      <rPr>
        <b/>
        <sz val="11"/>
        <rFont val="ＭＳ Ｐゴシック"/>
        <family val="3"/>
        <charset val="128"/>
      </rPr>
      <t>Kuroda D.</t>
    </r>
    <r>
      <rPr>
        <sz val="11"/>
        <rFont val="ＭＳ Ｐゴシック"/>
        <family val="3"/>
        <charset val="128"/>
      </rPr>
      <t xml:space="preserve">, Honda M., Miyata T., </t>
    </r>
    <r>
      <rPr>
        <b/>
        <sz val="11"/>
        <rFont val="ＭＳ Ｐゴシック"/>
        <family val="3"/>
        <charset val="128"/>
      </rPr>
      <t>Yanagisawa K.,</t>
    </r>
    <r>
      <rPr>
        <sz val="11"/>
        <rFont val="ＭＳ Ｐゴシック"/>
        <family val="3"/>
        <charset val="128"/>
      </rPr>
      <t xml:space="preserve"> Mito H., </t>
    </r>
    <r>
      <rPr>
        <b/>
        <sz val="11"/>
        <rFont val="ＭＳ Ｐゴシック"/>
        <family val="3"/>
        <charset val="128"/>
      </rPr>
      <t>Fukushima H.</t>
    </r>
    <r>
      <rPr>
        <sz val="11"/>
        <rFont val="ＭＳ Ｐゴシック"/>
        <family val="3"/>
        <charset val="128"/>
      </rPr>
      <t>, Niwa T., Sakamoto M., Narusawa S., Akisawa H.</t>
    </r>
    <phoneticPr fontId="5"/>
  </si>
  <si>
    <r>
      <t xml:space="preserve">Sugai H., </t>
    </r>
    <r>
      <rPr>
        <b/>
        <sz val="11"/>
        <rFont val="ＭＳ Ｐゴシック"/>
        <family val="3"/>
        <charset val="128"/>
      </rPr>
      <t>Hattori T</t>
    </r>
    <r>
      <rPr>
        <sz val="11"/>
        <rFont val="ＭＳ Ｐゴシック"/>
        <family val="3"/>
        <charset val="128"/>
      </rPr>
      <t xml:space="preserve">., Kawai A., </t>
    </r>
    <r>
      <rPr>
        <b/>
        <sz val="11"/>
        <rFont val="ＭＳ Ｐゴシック"/>
        <family val="3"/>
        <charset val="128"/>
      </rPr>
      <t>Ozaki S</t>
    </r>
    <r>
      <rPr>
        <i/>
        <sz val="11"/>
        <rFont val="ＭＳ Ｐゴシック"/>
        <family val="3"/>
        <charset val="128"/>
      </rPr>
      <t>.</t>
    </r>
    <r>
      <rPr>
        <sz val="11"/>
        <rFont val="ＭＳ Ｐゴシック"/>
        <family val="3"/>
        <charset val="128"/>
      </rPr>
      <t>, Hayashi T., Ishigaki T.,</t>
    </r>
    <r>
      <rPr>
        <b/>
        <sz val="11"/>
        <rFont val="ＭＳ Ｐゴシック"/>
        <family val="3"/>
        <charset val="128"/>
      </rPr>
      <t xml:space="preserve"> Ishii M.,</t>
    </r>
    <r>
      <rPr>
        <sz val="11"/>
        <rFont val="ＭＳ Ｐゴシック"/>
        <family val="3"/>
        <charset val="128"/>
      </rPr>
      <t xml:space="preserve"> Ohtani H., Shimono A., Okita Y., Matsubayashi K., </t>
    </r>
    <r>
      <rPr>
        <b/>
        <sz val="11"/>
        <rFont val="ＭＳ Ｐゴシック"/>
        <family val="3"/>
        <charset val="128"/>
      </rPr>
      <t>Kosugi G</t>
    </r>
    <r>
      <rPr>
        <sz val="11"/>
        <rFont val="ＭＳ Ｐゴシック"/>
        <family val="3"/>
        <charset val="128"/>
      </rPr>
      <t>., Sasaki M., Takeyama N.</t>
    </r>
    <phoneticPr fontId="5"/>
  </si>
  <si>
    <r>
      <t xml:space="preserve">Thalmann C., Grady C. A., Goto M., Wisniewski J. P., Janson M., Henning T., Fukagawa M., Honda M., Mulders G. D., Min M., Moro-Martín A., McElwain M. W., Hodapp K. W., Carson J., Abe L., Brandner W., Egner S., Feldt M., </t>
    </r>
    <r>
      <rPr>
        <b/>
        <sz val="11"/>
        <rFont val="ＭＳ Ｐゴシック"/>
        <family val="3"/>
        <charset val="128"/>
      </rPr>
      <t>Fukue T.</t>
    </r>
    <r>
      <rPr>
        <sz val="11"/>
        <rFont val="ＭＳ Ｐゴシック"/>
        <family val="3"/>
        <charset val="128"/>
      </rPr>
      <t xml:space="preserve">, Golota T., </t>
    </r>
    <r>
      <rPr>
        <b/>
        <sz val="11"/>
        <rFont val="ＭＳ Ｐゴシック"/>
        <family val="3"/>
        <charset val="128"/>
      </rPr>
      <t>Guyon O., Hashimoto J., Hayano Y., Hayashi M., Hayashi S., Ishii M., Kandori R.,</t>
    </r>
    <r>
      <rPr>
        <sz val="11"/>
        <rFont val="ＭＳ Ｐゴシック"/>
        <family val="3"/>
        <charset val="128"/>
      </rPr>
      <t xml:space="preserve"> Knapp G. R., </t>
    </r>
    <r>
      <rPr>
        <b/>
        <sz val="11"/>
        <rFont val="ＭＳ Ｐゴシック"/>
        <family val="3"/>
        <charset val="128"/>
      </rPr>
      <t>Kudo T., Kusakabe N., Kuzuhara M., Matsuo T., Miyama S., Morino J.-I., Nishimura T., Pyo T.-S.</t>
    </r>
    <r>
      <rPr>
        <sz val="11"/>
        <rFont val="ＭＳ Ｐゴシック"/>
        <family val="3"/>
        <charset val="128"/>
      </rPr>
      <t xml:space="preserve">, Serabyn E., Shibai H., </t>
    </r>
    <r>
      <rPr>
        <b/>
        <sz val="11"/>
        <rFont val="ＭＳ Ｐゴシック"/>
        <family val="3"/>
        <charset val="128"/>
      </rPr>
      <t>Suto H., Suzuki R.</t>
    </r>
    <r>
      <rPr>
        <sz val="11"/>
        <rFont val="ＭＳ Ｐゴシック"/>
        <family val="3"/>
        <charset val="128"/>
      </rPr>
      <t xml:space="preserve">, Takami M., </t>
    </r>
    <r>
      <rPr>
        <b/>
        <sz val="11"/>
        <rFont val="ＭＳ Ｐゴシック"/>
        <family val="3"/>
        <charset val="128"/>
      </rPr>
      <t>Takato N., Terada H., Tomono D</t>
    </r>
    <r>
      <rPr>
        <sz val="11"/>
        <rFont val="ＭＳ Ｐゴシック"/>
        <family val="3"/>
        <charset val="128"/>
      </rPr>
      <t xml:space="preserve">., Turner E. L., Watanabe M., Yamada T., </t>
    </r>
    <r>
      <rPr>
        <b/>
        <sz val="11"/>
        <rFont val="ＭＳ Ｐゴシック"/>
        <family val="3"/>
        <charset val="128"/>
      </rPr>
      <t>Takami H., Usuda T., Tamura M</t>
    </r>
    <r>
      <rPr>
        <sz val="11"/>
        <rFont val="ＭＳ Ｐゴシック"/>
        <family val="3"/>
        <charset val="128"/>
      </rPr>
      <t>.</t>
    </r>
    <phoneticPr fontId="5"/>
  </si>
  <si>
    <r>
      <rPr>
        <b/>
        <sz val="11"/>
        <rFont val="ＭＳ Ｐゴシック"/>
        <family val="3"/>
        <charset val="128"/>
      </rPr>
      <t>Utsumi Y., Goto T.,</t>
    </r>
    <r>
      <rPr>
        <sz val="11"/>
        <rFont val="ＭＳ Ｐゴシック"/>
        <family val="3"/>
        <charset val="128"/>
      </rPr>
      <t xml:space="preserve"> </t>
    </r>
    <r>
      <rPr>
        <b/>
        <sz val="11"/>
        <rFont val="ＭＳ Ｐゴシック"/>
        <family val="3"/>
        <charset val="128"/>
      </rPr>
      <t>Kashikawa N., Miyazaki S., Komiyama Y., Furusawa H.</t>
    </r>
    <r>
      <rPr>
        <sz val="11"/>
        <rFont val="ＭＳ Ｐゴシック"/>
        <family val="3"/>
        <charset val="128"/>
      </rPr>
      <t>, Overzier R.</t>
    </r>
    <phoneticPr fontId="5"/>
  </si>
  <si>
    <r>
      <t xml:space="preserve">Yoshikawa T., Akiyama M., Kajisawa M., Alexander D., Ohta K., Suzuki R., Tokoku C., Uchimoto Y., Konishi M., Yamada T., </t>
    </r>
    <r>
      <rPr>
        <b/>
        <sz val="11"/>
        <rFont val="ＭＳ Ｐゴシック"/>
        <family val="3"/>
        <charset val="128"/>
      </rPr>
      <t>Tanaka I., Omata K., Nishimura T.</t>
    </r>
    <r>
      <rPr>
        <sz val="11"/>
        <rFont val="ＭＳ Ｐゴシック"/>
        <family val="3"/>
        <charset val="128"/>
      </rPr>
      <t>, Koekemoer A., Brandt N., Ichikawa T.</t>
    </r>
    <phoneticPr fontId="5"/>
  </si>
  <si>
    <r>
      <t>Yuma S., Ohta K., Yabe K., Shimasaku K., Yoshida M., Ouchi M.,</t>
    </r>
    <r>
      <rPr>
        <b/>
        <sz val="11"/>
        <rFont val="ＭＳ Ｐゴシック"/>
        <family val="3"/>
        <charset val="128"/>
      </rPr>
      <t xml:space="preserve"> Iwata I.</t>
    </r>
    <r>
      <rPr>
        <sz val="11"/>
        <rFont val="ＭＳ Ｐゴシック"/>
        <family val="3"/>
        <charset val="128"/>
      </rPr>
      <t>, Sawicki M.</t>
    </r>
    <phoneticPr fontId="5"/>
  </si>
  <si>
    <t>S-Cam</t>
    <phoneticPr fontId="5"/>
  </si>
  <si>
    <t>S11A応募状況記入、および2010年、2011年論文追加</t>
    <rPh sb="4" eb="6">
      <t>オウボ</t>
    </rPh>
    <rPh sb="6" eb="8">
      <t>ジョウキョウ</t>
    </rPh>
    <rPh sb="8" eb="10">
      <t>キニュウ</t>
    </rPh>
    <rPh sb="18" eb="19">
      <t>ネン</t>
    </rPh>
    <rPh sb="24" eb="25">
      <t>ネン</t>
    </rPh>
    <rPh sb="25" eb="27">
      <t>ロンブン</t>
    </rPh>
    <rPh sb="27" eb="29">
      <t>ツイカ</t>
    </rPh>
    <phoneticPr fontId="5"/>
  </si>
  <si>
    <t>S11B</t>
    <phoneticPr fontId="5"/>
  </si>
  <si>
    <t>S11B</t>
    <phoneticPr fontId="5"/>
  </si>
  <si>
    <t>S11B</t>
    <phoneticPr fontId="5"/>
  </si>
  <si>
    <t>S11B</t>
    <phoneticPr fontId="5"/>
  </si>
  <si>
    <t>2011.08-2012.01</t>
    <phoneticPr fontId="5"/>
  </si>
  <si>
    <t>119(71)</t>
    <phoneticPr fontId="5"/>
  </si>
  <si>
    <t>S11B</t>
    <phoneticPr fontId="5"/>
  </si>
  <si>
    <r>
      <t>2</t>
    </r>
    <r>
      <rPr>
        <sz val="11"/>
        <rFont val="ＭＳ Ｐゴシック"/>
        <family val="3"/>
        <charset val="128"/>
      </rPr>
      <t>010年度</t>
    </r>
    <rPh sb="4" eb="6">
      <t>ネンド</t>
    </rPh>
    <phoneticPr fontId="5"/>
  </si>
  <si>
    <t>木村仁彦</t>
    <rPh sb="0" eb="2">
      <t>キムラ</t>
    </rPh>
    <rPh sb="2" eb="3">
      <t>ジン</t>
    </rPh>
    <rPh sb="3" eb="4">
      <t>ヒコ</t>
    </rPh>
    <phoneticPr fontId="5"/>
  </si>
  <si>
    <r>
      <t>K</t>
    </r>
    <r>
      <rPr>
        <sz val="11"/>
        <rFont val="ＭＳ Ｐゴシック"/>
        <family val="3"/>
        <charset val="128"/>
      </rPr>
      <t>imura Masahiko</t>
    </r>
    <phoneticPr fontId="5"/>
  </si>
  <si>
    <r>
      <t>The Fibre Multi-Object Spectrograph (FMOS) for the Subaru telescope</t>
    </r>
    <r>
      <rPr>
        <sz val="11"/>
        <rFont val="ＭＳ Ｐゴシック"/>
        <family val="3"/>
        <charset val="128"/>
      </rPr>
      <t xml:space="preserve"> and application to the galaxy evolution</t>
    </r>
    <phoneticPr fontId="5"/>
  </si>
  <si>
    <t>松林和也</t>
    <rPh sb="0" eb="2">
      <t>マツバヤシ</t>
    </rPh>
    <rPh sb="2" eb="4">
      <t>カズヤ</t>
    </rPh>
    <phoneticPr fontId="5"/>
  </si>
  <si>
    <r>
      <t>M</t>
    </r>
    <r>
      <rPr>
        <sz val="11"/>
        <rFont val="ＭＳ Ｐゴシック"/>
        <family val="3"/>
        <charset val="128"/>
      </rPr>
      <t>atsubayashi Kazuya</t>
    </r>
    <phoneticPr fontId="5"/>
  </si>
  <si>
    <r>
      <t xml:space="preserve">Spatially Resolved Spectroscopic Observations of a Possible
</t>
    </r>
    <r>
      <rPr>
        <sz val="11"/>
        <rFont val="ＭＳ Ｐゴシック"/>
        <family val="3"/>
        <charset val="128"/>
      </rPr>
      <t>E+A Progenitor SDSS J160241.00+521426.9</t>
    </r>
    <phoneticPr fontId="5"/>
  </si>
  <si>
    <t>河手香織</t>
    <rPh sb="0" eb="2">
      <t>カワテ</t>
    </rPh>
    <rPh sb="2" eb="4">
      <t>カオリ</t>
    </rPh>
    <phoneticPr fontId="5"/>
  </si>
  <si>
    <t>すばる望遠鏡新観測装置ＦＭＯS　データ解析とアルゴリズム評価</t>
  </si>
  <si>
    <t>義川達人</t>
    <rPh sb="0" eb="1">
      <t>ギ</t>
    </rPh>
    <rPh sb="1" eb="2">
      <t>カワ</t>
    </rPh>
    <rPh sb="2" eb="4">
      <t>タツジン</t>
    </rPh>
    <phoneticPr fontId="5"/>
  </si>
  <si>
    <t>近赤外線偏光観測による銀河系中心部でのＹＳＯ探査</t>
  </si>
  <si>
    <t>吉村真治</t>
    <rPh sb="0" eb="2">
      <t>ヨシムラ</t>
    </rPh>
    <rPh sb="2" eb="3">
      <t>シン</t>
    </rPh>
    <rPh sb="3" eb="4">
      <t>オサム</t>
    </rPh>
    <phoneticPr fontId="5"/>
  </si>
  <si>
    <t>Herbig Ae/Be 型星系における[OI]6300Å輝線についての考察</t>
  </si>
  <si>
    <t>奥村純</t>
    <rPh sb="0" eb="2">
      <t>オクムラ</t>
    </rPh>
    <rPh sb="2" eb="3">
      <t>ジュン</t>
    </rPh>
    <phoneticPr fontId="5"/>
  </si>
  <si>
    <t>大規模サーベイから探るIa型超新星の起源天体</t>
  </si>
  <si>
    <t>理論の論文　SXDSのカタログを使用</t>
    <rPh sb="0" eb="2">
      <t>リロン</t>
    </rPh>
    <rPh sb="3" eb="5">
      <t>ロンブン</t>
    </rPh>
    <rPh sb="16" eb="18">
      <t>シヨウ</t>
    </rPh>
    <phoneticPr fontId="5"/>
  </si>
  <si>
    <t>下浦美那</t>
    <rPh sb="0" eb="2">
      <t>シモウラ</t>
    </rPh>
    <rPh sb="2" eb="4">
      <t>ミナ</t>
    </rPh>
    <phoneticPr fontId="5"/>
  </si>
  <si>
    <t>偏光撮像観測による TW Hya 原始惑星系円盤の構造の研究</t>
  </si>
  <si>
    <t>高木悠平</t>
    <rPh sb="0" eb="2">
      <t>タカギ</t>
    </rPh>
    <rPh sb="2" eb="4">
      <t>ユウヘイ</t>
    </rPh>
    <phoneticPr fontId="5"/>
  </si>
  <si>
    <r>
      <t>T</t>
    </r>
    <r>
      <rPr>
        <sz val="11"/>
        <rFont val="ＭＳ Ｐゴシック"/>
        <family val="3"/>
        <charset val="128"/>
      </rPr>
      <t>akagi Yuhei</t>
    </r>
    <phoneticPr fontId="5"/>
  </si>
  <si>
    <r>
      <t>The Evolution Timescale of Pre-Main Sequence Stars with a New</t>
    </r>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Age Determination Method by High-Resolution Spectroscopy</t>
    </r>
    <phoneticPr fontId="5"/>
  </si>
  <si>
    <t>寺居　剛</t>
    <rPh sb="0" eb="1">
      <t>テラ</t>
    </rPh>
    <rPh sb="1" eb="2">
      <t>イ</t>
    </rPh>
    <rPh sb="3" eb="4">
      <t>ツヨシ</t>
    </rPh>
    <phoneticPr fontId="5"/>
  </si>
  <si>
    <r>
      <t>T</t>
    </r>
    <r>
      <rPr>
        <sz val="11"/>
        <rFont val="ＭＳ Ｐゴシック"/>
        <family val="3"/>
        <charset val="128"/>
      </rPr>
      <t>erai Tsuyoshi</t>
    </r>
    <phoneticPr fontId="5"/>
  </si>
  <si>
    <r>
      <t>Observational Studies for Dynamical and Collisional Evolutions</t>
    </r>
    <r>
      <rPr>
        <sz val="11"/>
        <rFont val="ＭＳ Ｐゴシック"/>
        <family val="3"/>
        <charset val="128"/>
      </rPr>
      <t xml:space="preserve"> of Small Solar System Bodies</t>
    </r>
    <phoneticPr fontId="5"/>
  </si>
  <si>
    <t>久保真理子</t>
    <rPh sb="0" eb="2">
      <t>クボ</t>
    </rPh>
    <rPh sb="2" eb="5">
      <t>マリコ</t>
    </rPh>
    <phoneticPr fontId="5"/>
  </si>
  <si>
    <t>すばる望遠鏡近赤外撮像に基づく赤方偏移3.1の原始銀河団における銀河種族及びクラスタリングの研究</t>
    <phoneticPr fontId="5"/>
  </si>
  <si>
    <t>塚本　淳</t>
    <rPh sb="0" eb="2">
      <t>ツカモト</t>
    </rPh>
    <rPh sb="3" eb="4">
      <t>アツシ</t>
    </rPh>
    <phoneticPr fontId="5"/>
  </si>
  <si>
    <t>すばる望遠鏡高コントラスト装置 HiCIAO/AO188 を用いた直接撮像法による近傍星まわりの惑星探査及び惑星物理量に対する制限</t>
    <phoneticPr fontId="5"/>
  </si>
  <si>
    <t>山中雅之</t>
    <rPh sb="0" eb="2">
      <t>ヤマナカ</t>
    </rPh>
    <rPh sb="2" eb="4">
      <t>マサユキ</t>
    </rPh>
    <phoneticPr fontId="5"/>
  </si>
  <si>
    <r>
      <t>Y</t>
    </r>
    <r>
      <rPr>
        <sz val="11"/>
        <rFont val="ＭＳ Ｐゴシック"/>
        <family val="3"/>
        <charset val="128"/>
      </rPr>
      <t>amanaka Masayuki</t>
    </r>
    <phoneticPr fontId="5"/>
  </si>
  <si>
    <r>
      <t>Observational Study of Extremely Luminous Type Ia Supernova 2009dc　（極めて明るい</t>
    </r>
    <r>
      <rPr>
        <sz val="11"/>
        <rFont val="ＭＳ Ｐゴシック"/>
        <family val="3"/>
        <charset val="128"/>
      </rPr>
      <t>Ia</t>
    </r>
    <r>
      <rPr>
        <sz val="11"/>
        <rFont val="ＭＳ Ｐゴシック"/>
        <family val="3"/>
        <charset val="128"/>
      </rPr>
      <t>型極超新星</t>
    </r>
    <r>
      <rPr>
        <sz val="11"/>
        <rFont val="ＭＳ Ｐゴシック"/>
        <family val="3"/>
        <charset val="128"/>
      </rPr>
      <t xml:space="preserve">SN 2009dc </t>
    </r>
    <r>
      <rPr>
        <sz val="11"/>
        <rFont val="ＭＳ Ｐゴシック"/>
        <family val="3"/>
        <charset val="128"/>
      </rPr>
      <t>の観測的研究）</t>
    </r>
    <phoneticPr fontId="5"/>
  </si>
  <si>
    <t>Terai, T.</t>
    <phoneticPr fontId="5"/>
  </si>
  <si>
    <t>D</t>
    <phoneticPr fontId="5"/>
  </si>
  <si>
    <t>Terai T., Itoh Y.</t>
    <phoneticPr fontId="5"/>
  </si>
  <si>
    <t>S-Cam</t>
    <phoneticPr fontId="5"/>
  </si>
  <si>
    <t>PASJ</t>
    <phoneticPr fontId="5"/>
  </si>
  <si>
    <t>335-346</t>
    <phoneticPr fontId="5"/>
  </si>
  <si>
    <t>04/2011</t>
    <phoneticPr fontId="5"/>
  </si>
  <si>
    <t>Size Distribution of Main-Belt Asteroids with High Inclination</t>
    <phoneticPr fontId="5"/>
  </si>
  <si>
    <t>Konishi, M.</t>
    <phoneticPr fontId="5"/>
  </si>
  <si>
    <t>MOIRCS</t>
    <phoneticPr fontId="5"/>
  </si>
  <si>
    <t>PASJ</t>
    <phoneticPr fontId="5"/>
  </si>
  <si>
    <t>04/2011</t>
    <phoneticPr fontId="5"/>
  </si>
  <si>
    <t>MOIRCS Deep Survey. VII. NIR Morphologies of Star-Forming Galaxies at Redshift z~1</t>
    <phoneticPr fontId="5"/>
  </si>
  <si>
    <t>Kajisawa, M.</t>
    <phoneticPr fontId="5"/>
  </si>
  <si>
    <t>MOIRCS Deep Survey. IX. Deep Near-Infrared Imaging Data and Source Catalog</t>
    <phoneticPr fontId="5"/>
  </si>
  <si>
    <t>S363-S377</t>
    <phoneticPr fontId="5"/>
  </si>
  <si>
    <t>MOIRCS Deep Survey. X. Evolution of Quiescent Galaxies as a Function of Stellar Mass at 0.5&lt;z&lt;2.5</t>
    <phoneticPr fontId="5"/>
  </si>
  <si>
    <r>
      <t xml:space="preserve">Konishi M., Akiyama M., Kajisawa M., Ichikawa T., Suzuki R., Tokoku C., Katsuno Uchimoto Y., Yoshikawa T., </t>
    </r>
    <r>
      <rPr>
        <b/>
        <sz val="11"/>
        <rFont val="ＭＳ Ｐゴシック"/>
        <family val="3"/>
        <charset val="128"/>
      </rPr>
      <t>Tanaka I.</t>
    </r>
    <r>
      <rPr>
        <sz val="11"/>
        <rFont val="ＭＳ Ｐゴシック"/>
        <family val="3"/>
        <charset val="128"/>
      </rPr>
      <t xml:space="preserve">, Onodera M., Ouchi M., </t>
    </r>
    <r>
      <rPr>
        <b/>
        <sz val="11"/>
        <rFont val="ＭＳ Ｐゴシック"/>
        <family val="3"/>
        <charset val="128"/>
      </rPr>
      <t>Omata K., Nishimura T.</t>
    </r>
    <r>
      <rPr>
        <sz val="11"/>
        <rFont val="ＭＳ Ｐゴシック"/>
        <family val="3"/>
        <charset val="128"/>
      </rPr>
      <t>, Yamada T.</t>
    </r>
    <phoneticPr fontId="5"/>
  </si>
  <si>
    <r>
      <t>Kajisawa M., Ichikawa T.,</t>
    </r>
    <r>
      <rPr>
        <b/>
        <sz val="11"/>
        <rFont val="ＭＳ Ｐゴシック"/>
        <family val="3"/>
        <charset val="128"/>
      </rPr>
      <t xml:space="preserve"> Tanaka I.</t>
    </r>
    <r>
      <rPr>
        <sz val="11"/>
        <rFont val="ＭＳ Ｐゴシック"/>
        <family val="3"/>
        <charset val="128"/>
      </rPr>
      <t xml:space="preserve">, Yamada T., Akiyama M., Suzuki R., Tokoku C., Katsuno Uchimoto Y., Konishi M., Yoshikawa T., </t>
    </r>
    <r>
      <rPr>
        <b/>
        <sz val="11"/>
        <rFont val="ＭＳ Ｐゴシック"/>
        <family val="3"/>
        <charset val="128"/>
      </rPr>
      <t>Nishimura T., Omaka K.,</t>
    </r>
    <r>
      <rPr>
        <sz val="11"/>
        <rFont val="ＭＳ Ｐゴシック"/>
        <family val="3"/>
        <charset val="128"/>
      </rPr>
      <t xml:space="preserve"> Ouchi M., </t>
    </r>
    <r>
      <rPr>
        <b/>
        <sz val="11"/>
        <rFont val="ＭＳ Ｐゴシック"/>
        <family val="3"/>
        <charset val="128"/>
      </rPr>
      <t>Iwata I., Hamana T.</t>
    </r>
    <r>
      <rPr>
        <sz val="11"/>
        <rFont val="ＭＳ Ｐゴシック"/>
        <family val="3"/>
        <charset val="128"/>
      </rPr>
      <t>, Onodera M.</t>
    </r>
    <phoneticPr fontId="5"/>
  </si>
  <si>
    <r>
      <t>Kajisawa M., Ichikawa T., Yoshikawa T., Yamada T., Onodera M., Akiyama M.,</t>
    </r>
    <r>
      <rPr>
        <b/>
        <sz val="11"/>
        <rFont val="ＭＳ Ｐゴシック"/>
        <family val="3"/>
        <charset val="128"/>
      </rPr>
      <t xml:space="preserve"> Tanaka I.</t>
    </r>
    <phoneticPr fontId="5"/>
  </si>
  <si>
    <t>Tanaka, I.</t>
    <phoneticPr fontId="5"/>
  </si>
  <si>
    <t>Discovery of an Excess of Halpha Emitters around 4C 23.56 at z=2.48</t>
    <phoneticPr fontId="5"/>
  </si>
  <si>
    <t>Tadaki, K.</t>
    <phoneticPr fontId="5"/>
  </si>
  <si>
    <t>Cosmic Star-Formation Activity at z=2.2 Probed by Halpha Emission-Line Galaxies</t>
    <phoneticPr fontId="5"/>
  </si>
  <si>
    <r>
      <t xml:space="preserve">Tadaki K., </t>
    </r>
    <r>
      <rPr>
        <b/>
        <sz val="11"/>
        <rFont val="ＭＳ Ｐゴシック"/>
        <family val="3"/>
        <charset val="128"/>
      </rPr>
      <t>Kodama T., Koyama Y.</t>
    </r>
    <r>
      <rPr>
        <sz val="11"/>
        <rFont val="ＭＳ Ｐゴシック"/>
        <family val="3"/>
        <charset val="128"/>
      </rPr>
      <t>, Hayashi M.,</t>
    </r>
    <r>
      <rPr>
        <b/>
        <sz val="11"/>
        <rFont val="ＭＳ Ｐゴシック"/>
        <family val="3"/>
        <charset val="128"/>
      </rPr>
      <t xml:space="preserve"> Tanaka I.</t>
    </r>
    <r>
      <rPr>
        <sz val="11"/>
        <rFont val="ＭＳ Ｐゴシック"/>
        <family val="3"/>
        <charset val="128"/>
      </rPr>
      <t>, Tokoku C.</t>
    </r>
    <phoneticPr fontId="5"/>
  </si>
  <si>
    <t>PASJ</t>
    <phoneticPr fontId="5"/>
  </si>
  <si>
    <t xml:space="preserve">Infrared 3-4 mu m Spectroscopy of Nearby PG QSOs and AGN-Nuclear Starburst Connections in High-luminosity AGN Populations </t>
    <phoneticPr fontId="5"/>
  </si>
  <si>
    <r>
      <rPr>
        <b/>
        <sz val="11"/>
        <rFont val="ＭＳ Ｐゴシック"/>
        <family val="3"/>
        <charset val="128"/>
      </rPr>
      <t>Imanishi M</t>
    </r>
    <r>
      <rPr>
        <sz val="11"/>
        <rFont val="ＭＳ Ｐゴシック"/>
        <family val="3"/>
        <charset val="128"/>
      </rPr>
      <t xml:space="preserve">., Ichikawa K., Takeuchi T., Kawakatu N., </t>
    </r>
    <r>
      <rPr>
        <b/>
        <sz val="11"/>
        <rFont val="ＭＳ Ｐゴシック"/>
        <family val="3"/>
        <charset val="128"/>
      </rPr>
      <t>Oi N., Imase K.</t>
    </r>
    <phoneticPr fontId="5"/>
  </si>
  <si>
    <r>
      <rPr>
        <b/>
        <sz val="11"/>
        <rFont val="ＭＳ Ｐゴシック"/>
        <family val="3"/>
        <charset val="128"/>
      </rPr>
      <t>Aoki K.</t>
    </r>
    <r>
      <rPr>
        <sz val="11"/>
        <rFont val="ＭＳ Ｐゴシック"/>
        <family val="3"/>
        <charset val="128"/>
      </rPr>
      <t>, Oyabu S., Dunn J., Arav N., Edmonds D., Korista K., Matsuhara H., Toba Y.</t>
    </r>
    <phoneticPr fontId="5"/>
  </si>
  <si>
    <t>S457-S467</t>
    <phoneticPr fontId="5"/>
  </si>
  <si>
    <t>Outflow in Overlooked Luminous Quasar: Subaru Observations of AKARI J1757+5907</t>
  </si>
  <si>
    <t>2011.5. from PASJ</t>
    <phoneticPr fontId="5"/>
  </si>
  <si>
    <r>
      <rPr>
        <b/>
        <sz val="11"/>
        <rFont val="ＭＳ Ｐゴシック"/>
        <family val="3"/>
        <charset val="128"/>
      </rPr>
      <t>Shirasaki Y., Tanaka M., Ohishi M., Mizumoto Y.,</t>
    </r>
    <r>
      <rPr>
        <sz val="11"/>
        <rFont val="ＭＳ Ｐゴシック"/>
        <family val="3"/>
        <charset val="128"/>
      </rPr>
      <t xml:space="preserve"> Yasuda N., </t>
    </r>
    <r>
      <rPr>
        <b/>
        <sz val="11"/>
        <rFont val="ＭＳ Ｐゴシック"/>
        <family val="3"/>
        <charset val="128"/>
      </rPr>
      <t>Takata T.</t>
    </r>
    <phoneticPr fontId="5"/>
  </si>
  <si>
    <t xml:space="preserve">Early Science Result from the Japanese Virtual Observatory: AGN and Galaxy Clustering at z = 0.3 to 3.0 </t>
    <phoneticPr fontId="5"/>
  </si>
  <si>
    <t xml:space="preserve">Spectropolarimetry of the Superwind Filaments of the Starburst Galaxy M 82: Kinematics of Dust Outflow </t>
    <phoneticPr fontId="5"/>
  </si>
  <si>
    <t>Gandhi, P.</t>
    <phoneticPr fontId="5"/>
  </si>
  <si>
    <t>Gandhi P., Isobe N., Birkinshaw M., Worrall D., Sakon I., Iwasawa K., Bamba A.</t>
    <phoneticPr fontId="5"/>
  </si>
  <si>
    <t xml:space="preserve">Diffraction-Limited Subaru Imaging of M82: Sharp Mid-Infrared View of the Starburst Core </t>
    <phoneticPr fontId="5"/>
  </si>
  <si>
    <r>
      <t xml:space="preserve">Honda S., </t>
    </r>
    <r>
      <rPr>
        <b/>
        <sz val="11"/>
        <rFont val="ＭＳ Ｐゴシック"/>
        <family val="3"/>
        <charset val="128"/>
      </rPr>
      <t xml:space="preserve">Aoki W., Arimoto N., </t>
    </r>
    <r>
      <rPr>
        <sz val="11"/>
        <rFont val="ＭＳ Ｐゴシック"/>
        <family val="3"/>
        <charset val="128"/>
      </rPr>
      <t>Sadakane K.</t>
    </r>
    <phoneticPr fontId="5"/>
  </si>
  <si>
    <t>Enrichment of Heavy Elements in the Red Giant S 15-19 in the Sextans Dwarf Spheroidal Galaxy</t>
  </si>
  <si>
    <t>Hirano, T.</t>
    <phoneticPr fontId="5"/>
  </si>
  <si>
    <r>
      <t xml:space="preserve">Hirano T., </t>
    </r>
    <r>
      <rPr>
        <b/>
        <sz val="11"/>
        <rFont val="ＭＳ Ｐゴシック"/>
        <family val="3"/>
        <charset val="128"/>
      </rPr>
      <t>Narita N.,</t>
    </r>
    <r>
      <rPr>
        <sz val="11"/>
        <rFont val="ＭＳ Ｐゴシック"/>
        <family val="3"/>
        <charset val="128"/>
      </rPr>
      <t xml:space="preserve"> Shporer A., Sato B.,</t>
    </r>
    <r>
      <rPr>
        <b/>
        <sz val="11"/>
        <rFont val="ＭＳ Ｐゴシック"/>
        <family val="3"/>
        <charset val="128"/>
      </rPr>
      <t xml:space="preserve"> Aoki W., Tamura M.</t>
    </r>
    <phoneticPr fontId="5"/>
  </si>
  <si>
    <t>A Possible Tilted Orbit of the Super-Neptune HAT-P-11b</t>
    <phoneticPr fontId="5"/>
  </si>
  <si>
    <t>Takeda, Y.</t>
    <phoneticPr fontId="5"/>
  </si>
  <si>
    <t>Takeda, Y.</t>
    <phoneticPr fontId="5"/>
  </si>
  <si>
    <r>
      <rPr>
        <b/>
        <sz val="11"/>
        <rFont val="ＭＳ Ｐゴシック"/>
        <family val="3"/>
        <charset val="128"/>
      </rPr>
      <t>Takeda Y.,</t>
    </r>
    <r>
      <rPr>
        <sz val="11"/>
        <rFont val="ＭＳ Ｐゴシック"/>
        <family val="3"/>
        <charset val="128"/>
      </rPr>
      <t xml:space="preserve"> Takada-Hidai M.</t>
    </r>
    <phoneticPr fontId="5"/>
  </si>
  <si>
    <t>Exploring the [S/Fe] Behavior of Metal-Poor Stars with the S I 1.046mu m Lines</t>
    <phoneticPr fontId="5"/>
  </si>
  <si>
    <t>Chromospheres in Metal-Poor Stars Evidenced from the He I 10830Angstrom Line</t>
    <phoneticPr fontId="5"/>
  </si>
  <si>
    <t>Dermawan, B.</t>
    <phoneticPr fontId="5"/>
  </si>
  <si>
    <t>I</t>
    <phoneticPr fontId="5"/>
  </si>
  <si>
    <r>
      <t xml:space="preserve">Dermawan B., Nakamura T., </t>
    </r>
    <r>
      <rPr>
        <b/>
        <sz val="11"/>
        <rFont val="ＭＳ Ｐゴシック"/>
        <family val="3"/>
        <charset val="128"/>
      </rPr>
      <t>Yoshida F.</t>
    </r>
    <phoneticPr fontId="5"/>
  </si>
  <si>
    <r>
      <t xml:space="preserve">Nakamura T., Dermawan B., </t>
    </r>
    <r>
      <rPr>
        <b/>
        <sz val="11"/>
        <rFont val="ＭＳ Ｐゴシック"/>
        <family val="3"/>
        <charset val="128"/>
      </rPr>
      <t>Yoshida F.</t>
    </r>
    <phoneticPr fontId="5"/>
  </si>
  <si>
    <t xml:space="preserve">Sphericity Preference in Shapes of Sub-km-Sized Fast-Rotating Main-Belt Asteroids 
</t>
    <phoneticPr fontId="5"/>
  </si>
  <si>
    <t>Furusawa, H.</t>
    <phoneticPr fontId="5"/>
  </si>
  <si>
    <r>
      <rPr>
        <b/>
        <sz val="11"/>
        <rFont val="ＭＳ Ｐゴシック"/>
        <family val="3"/>
        <charset val="128"/>
      </rPr>
      <t>Furusawa H., Okura Y.,</t>
    </r>
    <r>
      <rPr>
        <sz val="11"/>
        <rFont val="ＭＳ Ｐゴシック"/>
        <family val="3"/>
        <charset val="128"/>
      </rPr>
      <t xml:space="preserve"> Mineo S., </t>
    </r>
    <r>
      <rPr>
        <b/>
        <sz val="11"/>
        <rFont val="ＭＳ Ｐゴシック"/>
        <family val="3"/>
        <charset val="128"/>
      </rPr>
      <t>Takata T., Nakata F., Tanaka M.,</t>
    </r>
    <r>
      <rPr>
        <sz val="11"/>
        <rFont val="ＭＳ Ｐゴシック"/>
        <family val="3"/>
        <charset val="128"/>
      </rPr>
      <t xml:space="preserve"> Katayama N., Itoh R., Yasuda N., </t>
    </r>
    <r>
      <rPr>
        <b/>
        <sz val="11"/>
        <rFont val="ＭＳ Ｐゴシック"/>
        <family val="3"/>
        <charset val="128"/>
      </rPr>
      <t>Miyazaki S., Komiyama Y., Utsumi Y.,</t>
    </r>
    <r>
      <rPr>
        <sz val="11"/>
        <rFont val="ＭＳ Ｐゴシック"/>
        <family val="3"/>
        <charset val="128"/>
      </rPr>
      <t xml:space="preserve"> Uchida T., Aihara H.</t>
    </r>
    <phoneticPr fontId="5"/>
  </si>
  <si>
    <t>First On-Site Data Analysis System for Subaru/Suprime-Cam</t>
  </si>
  <si>
    <t>Ebizuka, N.</t>
    <phoneticPr fontId="5"/>
  </si>
  <si>
    <t>Cryogenic Volume-Phase Holographic Grisms for MOIRCS</t>
  </si>
  <si>
    <t>Grisms Developed for FOCAS</t>
  </si>
  <si>
    <r>
      <t>K</t>
    </r>
    <r>
      <rPr>
        <sz val="11"/>
        <rFont val="ＭＳ Ｐゴシック"/>
        <family val="3"/>
        <charset val="128"/>
      </rPr>
      <t>oyama Yusei</t>
    </r>
    <phoneticPr fontId="5"/>
  </si>
  <si>
    <t>小山佑世</t>
    <rPh sb="0" eb="2">
      <t>コヤマ</t>
    </rPh>
    <rPh sb="2" eb="3">
      <t>ユウ</t>
    </rPh>
    <rPh sb="3" eb="4">
      <t>ヨ</t>
    </rPh>
    <phoneticPr fontId="5"/>
  </si>
  <si>
    <t>Galaxy Evolution in Growing Clusters</t>
  </si>
  <si>
    <t>五十嵐　創</t>
  </si>
  <si>
    <t>Multi-wavelength properties of 1100 μｍ　selected　submillimeter galaxies</t>
    <phoneticPr fontId="5"/>
  </si>
  <si>
    <t xml:space="preserve"> 丘　　栞</t>
  </si>
  <si>
    <t>近傍LSB銀河におけるIMFの観測的研究</t>
  </si>
  <si>
    <t>樋口　祐一</t>
  </si>
  <si>
    <t>HSTを用いた天体の高精度位置決定</t>
  </si>
  <si>
    <t>HSTのデータのみ。すばるAO観測の予備研究</t>
    <rPh sb="15" eb="17">
      <t>カンソク</t>
    </rPh>
    <rPh sb="18" eb="20">
      <t>ヨビ</t>
    </rPh>
    <rPh sb="20" eb="22">
      <t>ケンキュウ</t>
    </rPh>
    <phoneticPr fontId="5"/>
  </si>
  <si>
    <t>中島　王彦</t>
  </si>
  <si>
    <t>Multi-Emission-Line Study of Lyman Alpha Emitters at z=2.2</t>
  </si>
  <si>
    <t>Cristian Eduard Rusu</t>
    <phoneticPr fontId="5"/>
  </si>
  <si>
    <t>Two Newly Discovered Large and　Small-Separation Gravitationally Lensed Quasar Candidates</t>
    <phoneticPr fontId="5"/>
  </si>
  <si>
    <r>
      <t>Ebizuka N., Ichiyama K., Yamada T., Tokoku C., Onodera M., Hanesaka M., Kodate K., Katsuno Uchimoto Y., Maruyama M., Shimasaku K.,</t>
    </r>
    <r>
      <rPr>
        <b/>
        <sz val="11"/>
        <rFont val="ＭＳ Ｐゴシック"/>
        <family val="3"/>
        <charset val="128"/>
      </rPr>
      <t xml:space="preserve"> Tanaka I.</t>
    </r>
    <r>
      <rPr>
        <sz val="11"/>
        <rFont val="ＭＳ Ｐゴシック"/>
        <family val="3"/>
        <charset val="128"/>
      </rPr>
      <t>, Yoshikawa T.,</t>
    </r>
    <r>
      <rPr>
        <b/>
        <sz val="11"/>
        <rFont val="ＭＳ Ｐゴシック"/>
        <family val="3"/>
        <charset val="128"/>
      </rPr>
      <t xml:space="preserve"> Kashikawa N., Iye M.</t>
    </r>
    <r>
      <rPr>
        <sz val="11"/>
        <rFont val="ＭＳ Ｐゴシック"/>
        <family val="3"/>
        <charset val="128"/>
      </rPr>
      <t>, Ichikawa T.</t>
    </r>
    <phoneticPr fontId="5"/>
  </si>
  <si>
    <r>
      <t xml:space="preserve">Ebizuka N., Kawabata K., Oka K., Yamada A., Kashiwagi M., Kodate K., </t>
    </r>
    <r>
      <rPr>
        <b/>
        <sz val="11"/>
        <rFont val="ＭＳ Ｐゴシック"/>
        <family val="3"/>
        <charset val="128"/>
      </rPr>
      <t>Hattori T., Kashikawa N., Iye M.</t>
    </r>
    <phoneticPr fontId="5"/>
  </si>
  <si>
    <t>Brozovic, Marina</t>
    <phoneticPr fontId="5"/>
  </si>
  <si>
    <t>I</t>
    <phoneticPr fontId="5"/>
  </si>
  <si>
    <t>Brozovic M., Jacobson R., Sheppard S.</t>
    <phoneticPr fontId="5"/>
  </si>
  <si>
    <t>2011AJ....141..135B</t>
  </si>
  <si>
    <t>AJ</t>
    <phoneticPr fontId="5"/>
  </si>
  <si>
    <t>04/2011</t>
    <phoneticPr fontId="5"/>
  </si>
  <si>
    <t>The Orbits of Neptune's Outer Satellites</t>
  </si>
  <si>
    <t>S-Cam</t>
    <phoneticPr fontId="5"/>
  </si>
  <si>
    <t>S-Cam</t>
    <phoneticPr fontId="5"/>
  </si>
  <si>
    <t>Capak, P.</t>
    <phoneticPr fontId="5"/>
  </si>
  <si>
    <t>I</t>
    <phoneticPr fontId="5"/>
  </si>
  <si>
    <t>Capak P., Mobasher B., Scoville N. Z., McCracken H., Ilbert O., Salvato M., Menéndez-Delmestre K., Aussel H., Carilli C., Civano F., Elvis M., Giavalisco M., Jullo E., Kartaltepe J., Leauthaud A., Koekemoer A. M., Kneib J.-P., LeFloch E., Sanders D. B., Schinnerer E., Shioya Y., Shopbell P., Tanaguchi Y., Thompson D., Willott C. J.</t>
  </si>
  <si>
    <t>2011ApJ...730...68C</t>
  </si>
  <si>
    <t>ApJ</t>
    <phoneticPr fontId="5"/>
  </si>
  <si>
    <t>Spectroscopy of Luminous z &gt; 7 Galaxy Candidates and Sources of Contamination in z &gt; 7 Galaxy Searches</t>
  </si>
  <si>
    <t>Huang, Z.</t>
    <phoneticPr fontId="5"/>
  </si>
  <si>
    <t>Huang Z., Radovich M., Grado A., Puddu E., Romano A., Limatola L., Fu L.</t>
    <phoneticPr fontId="5"/>
  </si>
  <si>
    <t>2011A&amp;A...529A..93H</t>
  </si>
  <si>
    <t>A&amp;A</t>
    <phoneticPr fontId="5"/>
  </si>
  <si>
    <t>A93</t>
    <phoneticPr fontId="5"/>
  </si>
  <si>
    <t>05/2011</t>
    <phoneticPr fontId="5"/>
  </si>
  <si>
    <t>A weak-lensing analysis of the Abell 383 cluster</t>
  </si>
  <si>
    <t>S-Cam</t>
    <phoneticPr fontId="5"/>
  </si>
  <si>
    <t>CIAO+AO</t>
    <phoneticPr fontId="5"/>
  </si>
  <si>
    <t>Narayan, G.</t>
    <phoneticPr fontId="5"/>
  </si>
  <si>
    <t>I</t>
    <phoneticPr fontId="5"/>
  </si>
  <si>
    <t>2011ApJ...731L..11N</t>
  </si>
  <si>
    <t>L11</t>
    <phoneticPr fontId="5"/>
  </si>
  <si>
    <t>04/2011</t>
    <phoneticPr fontId="5"/>
  </si>
  <si>
    <t xml:space="preserve">Displaying the Heterogeneity of the SN 2002cx-like Subclass of Type Ia Supernovae with Observations of the Pan-STARRS-1 Discovered SN 2009ku </t>
    <phoneticPr fontId="5"/>
  </si>
  <si>
    <t>Thalmann, C.</t>
    <phoneticPr fontId="5"/>
  </si>
  <si>
    <t>IRCS+AO</t>
    <phoneticPr fontId="5"/>
  </si>
  <si>
    <t>2011ApJ...732L..34T</t>
  </si>
  <si>
    <t>L34</t>
    <phoneticPr fontId="5"/>
  </si>
  <si>
    <t>05/2011</t>
    <phoneticPr fontId="5"/>
  </si>
  <si>
    <t>Piercing the Glare: A Direct Imaging Search for Planets in the Sirius System</t>
  </si>
  <si>
    <t>Trump, J.</t>
    <phoneticPr fontId="5"/>
  </si>
  <si>
    <t>2011.5 口頭情報</t>
    <rPh sb="7" eb="9">
      <t>コウトウ</t>
    </rPh>
    <rPh sb="9" eb="11">
      <t>ジョウホウ</t>
    </rPh>
    <phoneticPr fontId="5"/>
  </si>
  <si>
    <t>2011.5　ADS</t>
    <phoneticPr fontId="5"/>
  </si>
  <si>
    <t>Kuzuhara, M.</t>
    <phoneticPr fontId="5"/>
  </si>
  <si>
    <t>D</t>
    <phoneticPr fontId="5"/>
  </si>
  <si>
    <t>CIAO, CISCO</t>
    <phoneticPr fontId="5"/>
  </si>
  <si>
    <t>AJ</t>
    <phoneticPr fontId="5"/>
  </si>
  <si>
    <t>Trump J., Impey C., Kelly B., Civano F., Gabor J., Diamond-Stanic, A., Merloni A., Urry M., Hao H., Jahnke K., Nagao T., Taniguchi Y., Koekemoer A., Lanzuixi G., Liu C., Mainieri V., Salvato M., Scoville N.</t>
    <phoneticPr fontId="5"/>
  </si>
  <si>
    <t>2011ApJ...733...60T</t>
  </si>
  <si>
    <t>ApJ</t>
    <phoneticPr fontId="5"/>
  </si>
  <si>
    <t>05/2011</t>
    <phoneticPr fontId="5"/>
  </si>
  <si>
    <t>Accretion Rate and the Physical Nature of Unobscured Active Galaxies</t>
    <phoneticPr fontId="5"/>
  </si>
  <si>
    <t>S-Cam</t>
    <phoneticPr fontId="5"/>
  </si>
  <si>
    <t>Zahid, H.J.</t>
    <phoneticPr fontId="5"/>
  </si>
  <si>
    <t>I</t>
    <phoneticPr fontId="5"/>
  </si>
  <si>
    <t>Zahid H., Bresolin F.</t>
    <phoneticPr fontId="5"/>
  </si>
  <si>
    <t>2011AJ....141..192Z</t>
  </si>
  <si>
    <t>AJ</t>
    <phoneticPr fontId="5"/>
  </si>
  <si>
    <t>06/2011</t>
    <phoneticPr fontId="5"/>
  </si>
  <si>
    <t>Reexamination of the Radial Abundance Gradient Break in NGC 3359</t>
  </si>
  <si>
    <t>Probing the Origin of the Cosmic Acceleration with the Subaru/FMOS Cosmological Redshift Survey</t>
    <phoneticPr fontId="5"/>
  </si>
  <si>
    <t>FMOS HRモード　Hバンドで40夜のRSD観測</t>
    <rPh sb="18" eb="19">
      <t>ヨル</t>
    </rPh>
    <rPh sb="23" eb="25">
      <t>カンソク</t>
    </rPh>
    <phoneticPr fontId="5"/>
  </si>
  <si>
    <t>PI: 戸谷友則</t>
    <rPh sb="4" eb="6">
      <t>トタニ</t>
    </rPh>
    <rPh sb="6" eb="8">
      <t>トモノリ</t>
    </rPh>
    <phoneticPr fontId="5"/>
  </si>
  <si>
    <t>Geminiと6夜、Keckと6夜の交換</t>
    <rPh sb="8" eb="9">
      <t>ヨル</t>
    </rPh>
    <rPh sb="16" eb="17">
      <t>ヨル</t>
    </rPh>
    <rPh sb="18" eb="20">
      <t>コウカン</t>
    </rPh>
    <phoneticPr fontId="5"/>
  </si>
  <si>
    <t>S11B</t>
    <phoneticPr fontId="5"/>
  </si>
  <si>
    <t>S11B</t>
    <phoneticPr fontId="5"/>
  </si>
  <si>
    <t>S11B</t>
    <phoneticPr fontId="5"/>
  </si>
  <si>
    <t>信州大</t>
    <rPh sb="0" eb="3">
      <t>シンシュウダイ</t>
    </rPh>
    <phoneticPr fontId="5"/>
  </si>
  <si>
    <t>マカレスター大</t>
    <rPh sb="6" eb="7">
      <t>ダイ</t>
    </rPh>
    <phoneticPr fontId="5"/>
  </si>
  <si>
    <t>香港大</t>
    <rPh sb="0" eb="2">
      <t>ホンコン</t>
    </rPh>
    <rPh sb="2" eb="3">
      <t>ダイ</t>
    </rPh>
    <phoneticPr fontId="5"/>
  </si>
  <si>
    <t>赤字訂正2011.6.9</t>
    <rPh sb="0" eb="2">
      <t>アカジ</t>
    </rPh>
    <rPh sb="2" eb="4">
      <t>テイセイ</t>
    </rPh>
    <phoneticPr fontId="5"/>
  </si>
  <si>
    <t>山形大</t>
    <rPh sb="0" eb="2">
      <t>ヤマガタ</t>
    </rPh>
    <rPh sb="2" eb="3">
      <t>ダイ</t>
    </rPh>
    <phoneticPr fontId="5"/>
  </si>
  <si>
    <t>首都大学東京</t>
    <rPh sb="0" eb="4">
      <t>シュトダイガク</t>
    </rPh>
    <rPh sb="4" eb="6">
      <t>トウキョウ</t>
    </rPh>
    <phoneticPr fontId="5"/>
  </si>
  <si>
    <t>帝京平成大</t>
    <rPh sb="0" eb="2">
      <t>テイキョウ</t>
    </rPh>
    <rPh sb="2" eb="4">
      <t>ヘイセイ</t>
    </rPh>
    <rPh sb="4" eb="5">
      <t>ダイ</t>
    </rPh>
    <phoneticPr fontId="5"/>
  </si>
  <si>
    <t>オーガスタ州立大</t>
    <rPh sb="5" eb="8">
      <t>シュウリツダイ</t>
    </rPh>
    <phoneticPr fontId="5"/>
  </si>
  <si>
    <t>USA</t>
    <phoneticPr fontId="5"/>
  </si>
  <si>
    <t>コーネル大</t>
    <rPh sb="4" eb="5">
      <t>ダイ</t>
    </rPh>
    <phoneticPr fontId="5"/>
  </si>
  <si>
    <t>タフツ大</t>
    <rPh sb="3" eb="4">
      <t>ダイ</t>
    </rPh>
    <phoneticPr fontId="5"/>
  </si>
  <si>
    <t>モナッシュ大</t>
    <rPh sb="5" eb="6">
      <t>ダイ</t>
    </rPh>
    <phoneticPr fontId="5"/>
  </si>
  <si>
    <t>チュンナム大</t>
    <rPh sb="5" eb="6">
      <t>ダイ</t>
    </rPh>
    <phoneticPr fontId="5"/>
  </si>
  <si>
    <t>IOP</t>
    <phoneticPr fontId="5"/>
  </si>
  <si>
    <t>ベトナム</t>
    <phoneticPr fontId="5"/>
  </si>
  <si>
    <t>Shinshu Univ.</t>
    <phoneticPr fontId="5"/>
  </si>
  <si>
    <t>Yamagata Univ.</t>
    <phoneticPr fontId="5"/>
  </si>
  <si>
    <t>Tokyo Metropolitan Univ.</t>
    <phoneticPr fontId="5"/>
  </si>
  <si>
    <t>Augusta State Univ.</t>
    <phoneticPr fontId="5"/>
  </si>
  <si>
    <t>Cornell Univ.</t>
    <phoneticPr fontId="5"/>
  </si>
  <si>
    <t>Tufts Univ.</t>
    <phoneticPr fontId="5"/>
  </si>
  <si>
    <t>Monash Univ.</t>
    <phoneticPr fontId="5"/>
  </si>
  <si>
    <t>Chungnam National Univ.</t>
    <phoneticPr fontId="5"/>
  </si>
  <si>
    <t>Univ. of Hong Kong</t>
    <phoneticPr fontId="5"/>
  </si>
  <si>
    <t>Institute of Physics</t>
    <phoneticPr fontId="5"/>
  </si>
  <si>
    <t>コペンハーゲン大</t>
    <rPh sb="7" eb="8">
      <t>ダイ</t>
    </rPh>
    <phoneticPr fontId="5"/>
  </si>
  <si>
    <t>IOP</t>
    <phoneticPr fontId="5"/>
  </si>
  <si>
    <t>USA</t>
    <phoneticPr fontId="5"/>
  </si>
  <si>
    <t>コーネル大</t>
    <phoneticPr fontId="5"/>
  </si>
  <si>
    <t>USA</t>
    <phoneticPr fontId="5"/>
  </si>
  <si>
    <t>オーストラリア</t>
    <phoneticPr fontId="5"/>
  </si>
  <si>
    <t>IOP</t>
    <phoneticPr fontId="5"/>
  </si>
  <si>
    <t>ベトナム</t>
    <phoneticPr fontId="5"/>
  </si>
  <si>
    <t>IOP</t>
    <phoneticPr fontId="5"/>
  </si>
  <si>
    <t>ベトナム</t>
    <phoneticPr fontId="5"/>
  </si>
  <si>
    <t>2011.6　同上</t>
    <rPh sb="7" eb="9">
      <t>ドウジョウ</t>
    </rPh>
    <phoneticPr fontId="5"/>
  </si>
  <si>
    <t>Univ. of Copenhagen</t>
    <phoneticPr fontId="5"/>
  </si>
  <si>
    <t>Macalester College</t>
    <phoneticPr fontId="5"/>
  </si>
  <si>
    <t>Obs. of Bologna</t>
    <phoneticPr fontId="5"/>
  </si>
  <si>
    <t>ボローニャ天文台</t>
    <rPh sb="5" eb="8">
      <t>テンモンダイ</t>
    </rPh>
    <phoneticPr fontId="5"/>
  </si>
  <si>
    <t>奈良女子大</t>
    <rPh sb="0" eb="2">
      <t>ナラ</t>
    </rPh>
    <rPh sb="2" eb="4">
      <t>ジョシ</t>
    </rPh>
    <rPh sb="4" eb="5">
      <t>ダイ</t>
    </rPh>
    <phoneticPr fontId="5"/>
  </si>
  <si>
    <t>ナノオプト</t>
  </si>
  <si>
    <t>ナノオプト</t>
    <phoneticPr fontId="5"/>
  </si>
  <si>
    <t>SNS, Pisa</t>
  </si>
  <si>
    <t>SNS, Pisa</t>
    <phoneticPr fontId="5"/>
  </si>
  <si>
    <t>ローマ・トルヴェルガータ大</t>
    <rPh sb="12" eb="13">
      <t>ダイ</t>
    </rPh>
    <phoneticPr fontId="5"/>
  </si>
  <si>
    <t>イタリア</t>
    <phoneticPr fontId="5"/>
  </si>
  <si>
    <t>マギル大</t>
    <rPh sb="3" eb="4">
      <t>ダイ</t>
    </rPh>
    <phoneticPr fontId="5"/>
  </si>
  <si>
    <t>カナダ</t>
    <phoneticPr fontId="5"/>
  </si>
  <si>
    <t>バスク大</t>
    <rPh sb="3" eb="4">
      <t>ダイ</t>
    </rPh>
    <phoneticPr fontId="5"/>
  </si>
  <si>
    <t>スペイン</t>
    <phoneticPr fontId="5"/>
  </si>
  <si>
    <t>CNRS</t>
    <phoneticPr fontId="5"/>
  </si>
  <si>
    <t>フランス</t>
    <phoneticPr fontId="5"/>
  </si>
  <si>
    <t>トゥールーズ大</t>
    <rPh sb="6" eb="7">
      <t>ダイ</t>
    </rPh>
    <phoneticPr fontId="5"/>
  </si>
  <si>
    <t>Nara Women's Univ.</t>
    <phoneticPr fontId="5"/>
  </si>
  <si>
    <t>Nano Optonics Energy</t>
    <phoneticPr fontId="5"/>
  </si>
  <si>
    <t>Teikyo Heisei Univ.</t>
    <phoneticPr fontId="5"/>
  </si>
  <si>
    <t>SNS, Pisa</t>
    <phoneticPr fontId="5"/>
  </si>
  <si>
    <t>イタリア</t>
    <phoneticPr fontId="5"/>
  </si>
  <si>
    <t>Scuola Normale Superiore, Pisa</t>
    <phoneticPr fontId="5"/>
  </si>
  <si>
    <t>Capodimonte Astronomical Obs.</t>
    <phoneticPr fontId="5"/>
  </si>
  <si>
    <t>カポディモンテ天文台</t>
    <rPh sb="7" eb="10">
      <t>テンモンダイ</t>
    </rPh>
    <phoneticPr fontId="5"/>
  </si>
  <si>
    <t>Rome Tor Vergata Univ.</t>
    <phoneticPr fontId="5"/>
  </si>
  <si>
    <t>McGill Univ.</t>
    <phoneticPr fontId="5"/>
  </si>
  <si>
    <t>Univ. of Basque Country</t>
    <phoneticPr fontId="5"/>
  </si>
  <si>
    <t>CNRS</t>
  </si>
  <si>
    <t>CNRS</t>
    <phoneticPr fontId="5"/>
  </si>
  <si>
    <t>National Center for Scientific Research</t>
    <phoneticPr fontId="5"/>
  </si>
  <si>
    <t>Toulouse Univ.</t>
    <phoneticPr fontId="5"/>
  </si>
  <si>
    <t>03/2011</t>
    <phoneticPr fontId="5"/>
  </si>
  <si>
    <t>2011PASJ...63S.457A</t>
  </si>
  <si>
    <t>S-Cam</t>
    <phoneticPr fontId="5"/>
  </si>
  <si>
    <t>2011PASJ...63S.555D</t>
  </si>
  <si>
    <t>555-576</t>
    <phoneticPr fontId="5"/>
  </si>
  <si>
    <t>Subaru Lightcurve Observations of Sub-km-Sized Main-Belt Asteroids</t>
    <phoneticPr fontId="5"/>
  </si>
  <si>
    <t>605-612</t>
    <phoneticPr fontId="5"/>
  </si>
  <si>
    <t>2011PASJ...63S.613E</t>
  </si>
  <si>
    <t>613-622</t>
    <phoneticPr fontId="5"/>
  </si>
  <si>
    <t>2011MNRAS.412..208F</t>
  </si>
  <si>
    <t>208-212</t>
    <phoneticPr fontId="5"/>
  </si>
  <si>
    <t>03/2011</t>
    <phoneticPr fontId="5"/>
  </si>
  <si>
    <t>2011PASJ...63S.585F</t>
  </si>
  <si>
    <t>585-603</t>
    <phoneticPr fontId="5"/>
  </si>
  <si>
    <t>COMICS</t>
    <phoneticPr fontId="5"/>
  </si>
  <si>
    <t>2011PASJ...63S.505G</t>
  </si>
  <si>
    <t>505-521</t>
    <phoneticPr fontId="5"/>
  </si>
  <si>
    <t>2011MNRAS.412.1246G</t>
  </si>
  <si>
    <t>1246-1258</t>
    <phoneticPr fontId="5"/>
  </si>
  <si>
    <t>04/2011</t>
    <phoneticPr fontId="5"/>
  </si>
  <si>
    <t>Grise, F.</t>
    <phoneticPr fontId="5"/>
  </si>
  <si>
    <t>I</t>
    <phoneticPr fontId="5"/>
  </si>
  <si>
    <t>Grise F., Kaaret P., Pakull M.W., Motch C.</t>
    <phoneticPr fontId="5"/>
  </si>
  <si>
    <t>2011ApJ...734...23G</t>
  </si>
  <si>
    <t>ApJ</t>
    <phoneticPr fontId="5"/>
  </si>
  <si>
    <t>06/2011</t>
    <phoneticPr fontId="5"/>
  </si>
  <si>
    <t>Optical Properties of the Ultraluminous X-Ray Source Holmberg IX X-1 and Its Stellar Environment</t>
  </si>
  <si>
    <t>2011PASJ...63S.531H</t>
  </si>
  <si>
    <t>531-536</t>
    <phoneticPr fontId="5"/>
  </si>
  <si>
    <t>D</t>
    <phoneticPr fontId="5"/>
  </si>
  <si>
    <t>2011ApJ...730...77H</t>
  </si>
  <si>
    <t>04/2011</t>
    <phoneticPr fontId="5"/>
  </si>
  <si>
    <t>Spectroscopic Studies of Extremely Metal-poor Stars with the Subaru High Dispersion Spectrograph. V. The Zn-enhanced Metal-poor Star BS 16920-017</t>
    <phoneticPr fontId="5"/>
  </si>
  <si>
    <t>2011AJ....141..156I</t>
  </si>
  <si>
    <t>AJ</t>
    <phoneticPr fontId="5"/>
  </si>
  <si>
    <t>05/2011</t>
    <phoneticPr fontId="5"/>
  </si>
  <si>
    <t>Subaru and Gemini High Spatial Resolution Infrared 18 μm Imaging Observations of Nearby Luminous Infrared Galaxies</t>
    <phoneticPr fontId="5"/>
  </si>
  <si>
    <t>COMICS</t>
    <phoneticPr fontId="5"/>
  </si>
  <si>
    <t>379-401</t>
    <phoneticPr fontId="5"/>
  </si>
  <si>
    <t>2011PASJ...63S.379K</t>
  </si>
  <si>
    <t>2011PASJ...63S.403K</t>
  </si>
  <si>
    <t>403-414</t>
    <phoneticPr fontId="5"/>
  </si>
  <si>
    <r>
      <rPr>
        <b/>
        <sz val="11"/>
        <rFont val="ＭＳ Ｐゴシック"/>
        <family val="3"/>
        <charset val="128"/>
      </rPr>
      <t>Imanishi M., Imase K., Oi N.</t>
    </r>
    <r>
      <rPr>
        <sz val="11"/>
        <rFont val="ＭＳ Ｐゴシック"/>
        <family val="3"/>
        <charset val="128"/>
      </rPr>
      <t>, Ichikawa K.</t>
    </r>
    <phoneticPr fontId="5"/>
  </si>
  <si>
    <r>
      <rPr>
        <b/>
        <sz val="11"/>
        <rFont val="ＭＳ Ｐゴシック"/>
        <family val="3"/>
        <charset val="128"/>
      </rPr>
      <t>Kashikawa N.</t>
    </r>
    <r>
      <rPr>
        <sz val="11"/>
        <rFont val="ＭＳ Ｐゴシック"/>
        <family val="3"/>
        <charset val="128"/>
      </rPr>
      <t xml:space="preserve">, Shimasaku K., Matsuda Y., Egami E., Jiang L., Nagao T., Ouchi M., Malkan M., </t>
    </r>
    <r>
      <rPr>
        <b/>
        <sz val="11"/>
        <rFont val="ＭＳ Ｐゴシック"/>
        <family val="3"/>
        <charset val="128"/>
      </rPr>
      <t>Hattori T.,</t>
    </r>
    <r>
      <rPr>
        <sz val="11"/>
        <rFont val="ＭＳ Ｐゴシック"/>
        <family val="3"/>
        <charset val="128"/>
      </rPr>
      <t xml:space="preserve"> Ota K., Taniguchi Y., Okamura S., Ly C., </t>
    </r>
    <r>
      <rPr>
        <b/>
        <sz val="11"/>
        <rFont val="ＭＳ Ｐゴシック"/>
        <family val="3"/>
        <charset val="128"/>
      </rPr>
      <t xml:space="preserve">Iye M., Furusawa H., </t>
    </r>
    <r>
      <rPr>
        <sz val="11"/>
        <rFont val="ＭＳ Ｐゴシック"/>
        <family val="3"/>
        <charset val="128"/>
      </rPr>
      <t>Shioya Y.,</t>
    </r>
    <r>
      <rPr>
        <b/>
        <sz val="11"/>
        <rFont val="ＭＳ Ｐゴシック"/>
        <family val="3"/>
        <charset val="128"/>
      </rPr>
      <t xml:space="preserve"> Shibuya T., Ishizaki Y., Toshikawa J.</t>
    </r>
    <phoneticPr fontId="5"/>
  </si>
  <si>
    <t>2011ApJ...734..119K</t>
  </si>
  <si>
    <t>06/2011</t>
    <phoneticPr fontId="5"/>
  </si>
  <si>
    <t>Completing the Census of Lyα Emitters at the Reionization Epoch</t>
  </si>
  <si>
    <t>S-Cam</t>
    <phoneticPr fontId="5"/>
  </si>
  <si>
    <t>2011ApJ...734...66K</t>
  </si>
  <si>
    <t>06/2011</t>
    <phoneticPr fontId="5"/>
  </si>
  <si>
    <t>Red Star-forming Galaxies and Their Environment at z = 0.4 Revealed by Panoramic Hα Imaging</t>
  </si>
  <si>
    <t>2011MNRAS.412.2579N</t>
  </si>
  <si>
    <t>2579-2586</t>
    <phoneticPr fontId="5"/>
  </si>
  <si>
    <t>04/2011</t>
    <phoneticPr fontId="5"/>
  </si>
  <si>
    <t>2011PASJ...63S.577N</t>
  </si>
  <si>
    <t>577-584</t>
    <phoneticPr fontId="5"/>
  </si>
  <si>
    <t>S-Cam</t>
    <phoneticPr fontId="5"/>
  </si>
  <si>
    <t>469-491</t>
    <phoneticPr fontId="5"/>
  </si>
  <si>
    <t>2011PASJ...63S.469S</t>
  </si>
  <si>
    <t>Smolcic V., Capak P., Ilbert O., Blain A., Salvato M., Aretxaga I., Schinnerer E., Masters D., Moric I., Riechers D., Sheth K., Aravena M., Aussel H., Aguirre J., Berta S., Carilli C., Civano F., Fazio G., Huang J., Hughes D., Kartaltepe J., Koekemoer A., Kneib J., LeFloc'h E., Lutz D., McCracken H., Mobasher B., Murphy E., Pozzi F., Riguccini L., Sanders D., Sargent M., Scott K., Scoville N., Taniguchi Y., Thompson D., Willot C., Wilson G., Yun M.</t>
    <phoneticPr fontId="5"/>
  </si>
  <si>
    <t>S-Cam</t>
    <phoneticPr fontId="5"/>
  </si>
  <si>
    <t>L27</t>
    <phoneticPr fontId="5"/>
  </si>
  <si>
    <t>04/2011</t>
    <phoneticPr fontId="5"/>
  </si>
  <si>
    <t>The Redshift and Nature of AzTEC/COSMOS 1: A Starburst Galaxy at z = 4.6</t>
  </si>
  <si>
    <t>MOIRCS</t>
    <phoneticPr fontId="5"/>
  </si>
  <si>
    <t>2011PASJ...63S.437T</t>
  </si>
  <si>
    <t>437-446</t>
    <phoneticPr fontId="5"/>
  </si>
  <si>
    <t>IRCS+AO</t>
    <phoneticPr fontId="5"/>
  </si>
  <si>
    <t>2011PASJ...63S.547T</t>
  </si>
  <si>
    <t>547-554</t>
    <phoneticPr fontId="5"/>
  </si>
  <si>
    <t>2011PASJ...63S.537T</t>
  </si>
  <si>
    <t>537-546</t>
    <phoneticPr fontId="5"/>
  </si>
  <si>
    <r>
      <rPr>
        <b/>
        <sz val="11"/>
        <rFont val="ＭＳ Ｐゴシック"/>
        <family val="3"/>
        <charset val="128"/>
      </rPr>
      <t>Tanaka I.</t>
    </r>
    <r>
      <rPr>
        <sz val="11"/>
        <rFont val="ＭＳ Ｐゴシック"/>
        <family val="3"/>
        <charset val="128"/>
      </rPr>
      <t>, De Breuck, J., Kurk D., Taniguchi Y.,</t>
    </r>
    <r>
      <rPr>
        <b/>
        <sz val="11"/>
        <rFont val="ＭＳ Ｐゴシック"/>
        <family val="3"/>
        <charset val="128"/>
      </rPr>
      <t xml:space="preserve"> Kodama T.</t>
    </r>
    <r>
      <rPr>
        <sz val="11"/>
        <rFont val="ＭＳ Ｐゴシック"/>
        <family val="3"/>
        <charset val="128"/>
      </rPr>
      <t>, Matsuda Y., Packham C., Zirm A., Kajisawa M., Ichikawa T., Seymour N., Stern D., Stockton A., Venemans B., Vernet J.</t>
    </r>
    <phoneticPr fontId="5"/>
  </si>
  <si>
    <t>2011PASJ...63S.415T</t>
  </si>
  <si>
    <t>415-435</t>
    <phoneticPr fontId="5"/>
  </si>
  <si>
    <t>2011PASJ...63..335T</t>
  </si>
  <si>
    <t>Trump J., Nagao T., Ikeda H., Murayama T., Impey C., Stocke J., Civano F., Elvis M., Jahnke K., Kelly B., Koekemoer A., Taniguchi Y.</t>
    <phoneticPr fontId="5"/>
  </si>
  <si>
    <t>2011ApJ...732...23T</t>
  </si>
  <si>
    <t>Spectropolarimetric Evidence for Radiatively Inefficient Accretion in an Optically Dull Active Galaxy</t>
  </si>
  <si>
    <t>2011PASJ...63S.493Y</t>
  </si>
  <si>
    <t>493-503</t>
    <phoneticPr fontId="5"/>
  </si>
  <si>
    <t>04/2011</t>
    <phoneticPr fontId="5"/>
  </si>
  <si>
    <r>
      <t xml:space="preserve">Kuzuhara M., </t>
    </r>
    <r>
      <rPr>
        <b/>
        <sz val="11"/>
        <rFont val="ＭＳ Ｐゴシック"/>
        <family val="3"/>
        <charset val="128"/>
      </rPr>
      <t>Tamura M., Ishii M., Kudo T., Nishiyama S., Kandori R.</t>
    </r>
    <phoneticPr fontId="5"/>
  </si>
  <si>
    <t>2011AJ....141..119K</t>
  </si>
  <si>
    <t>The Widest-separation Substellar Companion Candidate to a Binary T Tauri Star</t>
  </si>
  <si>
    <t>523-529</t>
    <phoneticPr fontId="5"/>
  </si>
  <si>
    <t>2011PASJ...63S.523H</t>
  </si>
  <si>
    <t>HDS</t>
    <phoneticPr fontId="5"/>
  </si>
  <si>
    <t>2011PASJ...63S.447I</t>
  </si>
  <si>
    <t>447-456</t>
    <phoneticPr fontId="5"/>
  </si>
  <si>
    <t>IRCS</t>
    <phoneticPr fontId="5"/>
  </si>
  <si>
    <t>2011.6 ADS</t>
    <phoneticPr fontId="5"/>
  </si>
  <si>
    <t>Y2011</t>
    <phoneticPr fontId="5"/>
  </si>
  <si>
    <t>2011論文</t>
    <rPh sb="4" eb="6">
      <t>ロンブン</t>
    </rPh>
    <phoneticPr fontId="5"/>
  </si>
  <si>
    <t>◎</t>
    <phoneticPr fontId="5"/>
  </si>
  <si>
    <t>◎</t>
    <phoneticPr fontId="5"/>
  </si>
  <si>
    <t>◎委員長</t>
    <rPh sb="1" eb="4">
      <t>イインチョウ</t>
    </rPh>
    <phoneticPr fontId="5"/>
  </si>
  <si>
    <t>39(23)</t>
    <phoneticPr fontId="5"/>
  </si>
  <si>
    <r>
      <rPr>
        <b/>
        <sz val="11"/>
        <rFont val="ＭＳ Ｐゴシック"/>
        <family val="3"/>
        <charset val="128"/>
      </rPr>
      <t>Koyama Y., Kodama T., Nakata F.</t>
    </r>
    <r>
      <rPr>
        <sz val="11"/>
        <rFont val="ＭＳ Ｐゴシック"/>
        <family val="3"/>
        <charset val="128"/>
      </rPr>
      <t>, Shimasaku K., Okamura S.</t>
    </r>
    <phoneticPr fontId="5"/>
  </si>
  <si>
    <r>
      <t>Honda S.,</t>
    </r>
    <r>
      <rPr>
        <b/>
        <sz val="11"/>
        <rFont val="ＭＳ Ｐゴシック"/>
        <family val="3"/>
        <charset val="128"/>
      </rPr>
      <t xml:space="preserve"> Aoki W.</t>
    </r>
    <r>
      <rPr>
        <sz val="11"/>
        <rFont val="ＭＳ Ｐゴシック"/>
        <family val="3"/>
        <charset val="128"/>
      </rPr>
      <t>, Beers T., Takada-Hidai M.</t>
    </r>
    <phoneticPr fontId="5"/>
  </si>
  <si>
    <t>赤字訂正2011.6.27</t>
    <rPh sb="0" eb="2">
      <t>アカジ</t>
    </rPh>
    <rPh sb="2" eb="4">
      <t>テイセイ</t>
    </rPh>
    <phoneticPr fontId="5"/>
  </si>
  <si>
    <t>2011.6.27　</t>
    <phoneticPr fontId="5"/>
  </si>
  <si>
    <t>S10A申請夜数訂正</t>
    <rPh sb="4" eb="6">
      <t>シンセイ</t>
    </rPh>
    <rPh sb="6" eb="8">
      <t>ヤスウ</t>
    </rPh>
    <rPh sb="8" eb="10">
      <t>テイセイ</t>
    </rPh>
    <phoneticPr fontId="5"/>
  </si>
  <si>
    <t>S10A応募夜数訂正20110627</t>
    <rPh sb="4" eb="6">
      <t>オウボ</t>
    </rPh>
    <rPh sb="6" eb="8">
      <t>ヤスウ</t>
    </rPh>
    <rPh sb="8" eb="10">
      <t>テイセイ</t>
    </rPh>
    <phoneticPr fontId="5"/>
  </si>
  <si>
    <r>
      <t>S</t>
    </r>
    <r>
      <rPr>
        <sz val="11"/>
        <rFont val="ＭＳ Ｐゴシック"/>
        <family val="3"/>
        <charset val="128"/>
      </rPr>
      <t>02B</t>
    </r>
    <phoneticPr fontId="5"/>
  </si>
  <si>
    <t>2011.7 from PASJ</t>
    <phoneticPr fontId="5"/>
  </si>
  <si>
    <t>Hioki, T.</t>
    <phoneticPr fontId="5"/>
  </si>
  <si>
    <t>D</t>
    <phoneticPr fontId="5"/>
  </si>
  <si>
    <t>CIAO+AO</t>
    <phoneticPr fontId="5"/>
  </si>
  <si>
    <t>PASJ</t>
    <phoneticPr fontId="5"/>
  </si>
  <si>
    <t>543-554</t>
    <phoneticPr fontId="5"/>
  </si>
  <si>
    <t>06/2011</t>
    <phoneticPr fontId="5"/>
  </si>
  <si>
    <t>High-Resolution Optical and Near-Infrared Images of the FS Tauri Circumbinary Disk</t>
    <phoneticPr fontId="5"/>
  </si>
  <si>
    <t>Takagi, Y.</t>
    <phoneticPr fontId="5"/>
  </si>
  <si>
    <t>Takagi Y., Itoh Y., Oasa Y., Sugitani K.</t>
    <phoneticPr fontId="5"/>
  </si>
  <si>
    <t>IRCS</t>
    <phoneticPr fontId="5"/>
  </si>
  <si>
    <t>PASJ</t>
    <phoneticPr fontId="5"/>
  </si>
  <si>
    <t>677-684</t>
    <phoneticPr fontId="5"/>
  </si>
  <si>
    <t>06/2011</t>
    <phoneticPr fontId="5"/>
  </si>
  <si>
    <t>Age Determinations of Early-M Type Pre-Main Sequence Stars Using a High-Resolution Near-Infrared Spectroscopic Method</t>
    <phoneticPr fontId="5"/>
  </si>
  <si>
    <t>Takeda, Y.</t>
    <phoneticPr fontId="5"/>
  </si>
  <si>
    <r>
      <rPr>
        <b/>
        <sz val="11"/>
        <rFont val="ＭＳ Ｐゴシック"/>
        <family val="3"/>
        <charset val="128"/>
      </rPr>
      <t>Takeda Y., Tajitsu A.,</t>
    </r>
    <r>
      <rPr>
        <sz val="11"/>
        <rFont val="ＭＳ Ｐゴシック"/>
        <family val="3"/>
        <charset val="128"/>
      </rPr>
      <t xml:space="preserve"> Honda S., </t>
    </r>
    <r>
      <rPr>
        <b/>
        <sz val="11"/>
        <rFont val="ＭＳ Ｐゴシック"/>
        <family val="3"/>
        <charset val="128"/>
      </rPr>
      <t>Kawanomoto S., Ando H., Sakurai T.</t>
    </r>
    <phoneticPr fontId="5"/>
  </si>
  <si>
    <t>HDS</t>
    <phoneticPr fontId="5"/>
  </si>
  <si>
    <t>PASJ</t>
    <phoneticPr fontId="5"/>
  </si>
  <si>
    <t>697-713</t>
    <phoneticPr fontId="5"/>
  </si>
  <si>
    <t>Beryllium Abundances of Solar-Analog Stars</t>
    <phoneticPr fontId="5"/>
  </si>
  <si>
    <t>Yamaguchi, T.</t>
    <phoneticPr fontId="5"/>
  </si>
  <si>
    <t>D</t>
    <phoneticPr fontId="5"/>
  </si>
  <si>
    <t>S-Cam</t>
    <phoneticPr fontId="5"/>
  </si>
  <si>
    <t>PASJ</t>
    <phoneticPr fontId="5"/>
  </si>
  <si>
    <t>Entry Dispersion Analysis for the Hayabusa Spacecraft using Ground Based Optical Observation</t>
    <phoneticPr fontId="5"/>
  </si>
  <si>
    <t>Emikoさん情報</t>
    <rPh sb="7" eb="9">
      <t>ジョウホウ</t>
    </rPh>
    <phoneticPr fontId="5"/>
  </si>
  <si>
    <t>S11B採択状況記入、論文情報追加</t>
    <rPh sb="4" eb="6">
      <t>サイタク</t>
    </rPh>
    <rPh sb="6" eb="8">
      <t>ジョウキョウ</t>
    </rPh>
    <rPh sb="8" eb="10">
      <t>キニュウ</t>
    </rPh>
    <rPh sb="11" eb="13">
      <t>ロンブン</t>
    </rPh>
    <rPh sb="13" eb="15">
      <t>ジョウホウ</t>
    </rPh>
    <rPh sb="15" eb="17">
      <t>ツイカ</t>
    </rPh>
    <phoneticPr fontId="5"/>
  </si>
  <si>
    <r>
      <t xml:space="preserve">FMOS IRS2の公開（リスクシェア、低分散のみ）、LGS-AOの公開（リスクシェア、セメスタの後半から）、２月初めはTUE交換のため赤外副鏡装置（MOIRCS, COMICS, IRCS）のみ。Gemini観測はキューかクラシカルかを選択可能に。 </t>
    </r>
    <r>
      <rPr>
        <sz val="11"/>
        <color indexed="10"/>
        <rFont val="ＭＳ Ｐゴシック"/>
        <family val="3"/>
        <charset val="128"/>
      </rPr>
      <t>7/2朝に主焦点付近で冷却水漏れが発生し、7/21までの観測を停止。7/22から被害のなかったナスミス焦点での観測を開始。</t>
    </r>
    <rPh sb="10" eb="12">
      <t>コウカイ</t>
    </rPh>
    <rPh sb="20" eb="21">
      <t>ヒク</t>
    </rPh>
    <rPh sb="21" eb="23">
      <t>ブンサン</t>
    </rPh>
    <rPh sb="34" eb="36">
      <t>コウカイ</t>
    </rPh>
    <rPh sb="49" eb="51">
      <t>コウハン</t>
    </rPh>
    <rPh sb="56" eb="57">
      <t>ガツ</t>
    </rPh>
    <rPh sb="57" eb="58">
      <t>ハジ</t>
    </rPh>
    <rPh sb="63" eb="65">
      <t>コウカン</t>
    </rPh>
    <rPh sb="68" eb="70">
      <t>セキガイ</t>
    </rPh>
    <rPh sb="70" eb="71">
      <t>フク</t>
    </rPh>
    <rPh sb="71" eb="72">
      <t>カガミ</t>
    </rPh>
    <rPh sb="72" eb="74">
      <t>ソウチ</t>
    </rPh>
    <rPh sb="105" eb="107">
      <t>カンソク</t>
    </rPh>
    <rPh sb="119" eb="121">
      <t>センタク</t>
    </rPh>
    <rPh sb="121" eb="123">
      <t>カノウ</t>
    </rPh>
    <rPh sb="129" eb="130">
      <t>アサ</t>
    </rPh>
    <rPh sb="131" eb="134">
      <t>シュショウテン</t>
    </rPh>
    <rPh sb="134" eb="136">
      <t>フキン</t>
    </rPh>
    <rPh sb="137" eb="140">
      <t>レイキャクスイ</t>
    </rPh>
    <rPh sb="140" eb="141">
      <t>モ</t>
    </rPh>
    <rPh sb="143" eb="145">
      <t>ハッセイ</t>
    </rPh>
    <rPh sb="154" eb="156">
      <t>カンソク</t>
    </rPh>
    <rPh sb="157" eb="159">
      <t>テイシ</t>
    </rPh>
    <rPh sb="166" eb="168">
      <t>ヒガイ</t>
    </rPh>
    <rPh sb="177" eb="179">
      <t>ショウテン</t>
    </rPh>
    <rPh sb="181" eb="183">
      <t>カンソク</t>
    </rPh>
    <rPh sb="184" eb="186">
      <t>カイシ</t>
    </rPh>
    <phoneticPr fontId="5"/>
  </si>
  <si>
    <t>TAC7</t>
    <phoneticPr fontId="5"/>
  </si>
  <si>
    <t>2011.8～</t>
    <phoneticPr fontId="5"/>
  </si>
  <si>
    <t>S12A～</t>
    <phoneticPr fontId="5"/>
  </si>
  <si>
    <t>○</t>
    <phoneticPr fontId="5"/>
  </si>
  <si>
    <r>
      <t>Y</t>
    </r>
    <r>
      <rPr>
        <sz val="11"/>
        <rFont val="ＭＳ Ｐゴシック"/>
        <family val="3"/>
        <charset val="128"/>
      </rPr>
      <t>oshida Naoki</t>
    </r>
    <phoneticPr fontId="5"/>
  </si>
  <si>
    <t>吉田直紀</t>
    <rPh sb="0" eb="2">
      <t>ヨシダ</t>
    </rPh>
    <rPh sb="2" eb="3">
      <t>ナオ</t>
    </rPh>
    <phoneticPr fontId="5"/>
  </si>
  <si>
    <r>
      <t>東大I</t>
    </r>
    <r>
      <rPr>
        <sz val="11"/>
        <rFont val="ＭＳ Ｐゴシック"/>
        <family val="3"/>
        <charset val="128"/>
      </rPr>
      <t>PMU</t>
    </r>
    <rPh sb="0" eb="2">
      <t>トウダイ</t>
    </rPh>
    <phoneticPr fontId="5"/>
  </si>
  <si>
    <t>特任准教授</t>
    <rPh sb="0" eb="2">
      <t>トクニン</t>
    </rPh>
    <rPh sb="2" eb="5">
      <t>ジュンキョウジュ</t>
    </rPh>
    <phoneticPr fontId="5"/>
  </si>
  <si>
    <r>
      <t>S</t>
    </r>
    <r>
      <rPr>
        <sz val="11"/>
        <rFont val="ＭＳ Ｐゴシック"/>
        <family val="3"/>
        <charset val="128"/>
      </rPr>
      <t>tructure Formation and Cosmology</t>
    </r>
    <phoneticPr fontId="5"/>
  </si>
  <si>
    <r>
      <t>N</t>
    </r>
    <r>
      <rPr>
        <sz val="11"/>
        <rFont val="ＭＳ Ｐゴシック"/>
        <family val="3"/>
        <charset val="128"/>
      </rPr>
      <t>agao Tohru</t>
    </r>
    <phoneticPr fontId="5"/>
  </si>
  <si>
    <t>長尾透</t>
    <rPh sb="0" eb="2">
      <t>ナガオ</t>
    </rPh>
    <rPh sb="2" eb="3">
      <t>トオル</t>
    </rPh>
    <phoneticPr fontId="5"/>
  </si>
  <si>
    <t>AGN and Galaxies</t>
    <phoneticPr fontId="5"/>
  </si>
  <si>
    <r>
      <t>O</t>
    </r>
    <r>
      <rPr>
        <sz val="11"/>
        <rFont val="ＭＳ Ｐゴシック"/>
        <family val="3"/>
        <charset val="128"/>
      </rPr>
      <t>uchi Masami</t>
    </r>
    <phoneticPr fontId="5"/>
  </si>
  <si>
    <t>大内正己</t>
    <rPh sb="0" eb="2">
      <t>オオウチ</t>
    </rPh>
    <rPh sb="2" eb="4">
      <t>マサミ</t>
    </rPh>
    <phoneticPr fontId="5"/>
  </si>
  <si>
    <t>○</t>
    <phoneticPr fontId="5"/>
  </si>
  <si>
    <r>
      <t>H</t>
    </r>
    <r>
      <rPr>
        <sz val="11"/>
        <rFont val="ＭＳ Ｐゴシック"/>
        <family val="3"/>
        <charset val="128"/>
      </rPr>
      <t>igh-z Galaxies</t>
    </r>
    <phoneticPr fontId="5"/>
  </si>
  <si>
    <r>
      <t>S</t>
    </r>
    <r>
      <rPr>
        <sz val="11"/>
        <rFont val="ＭＳ Ｐゴシック"/>
        <family val="3"/>
        <charset val="128"/>
      </rPr>
      <t>ato Bun'ei</t>
    </r>
    <phoneticPr fontId="5"/>
  </si>
  <si>
    <t>佐藤文衛</t>
    <rPh sb="0" eb="2">
      <t>サトウ</t>
    </rPh>
    <rPh sb="2" eb="3">
      <t>ブン</t>
    </rPh>
    <phoneticPr fontId="5"/>
  </si>
  <si>
    <r>
      <t>E</t>
    </r>
    <r>
      <rPr>
        <sz val="11"/>
        <rFont val="ＭＳ Ｐゴシック"/>
        <family val="3"/>
        <charset val="128"/>
      </rPr>
      <t>xtrasolar Planets</t>
    </r>
    <phoneticPr fontId="5"/>
  </si>
  <si>
    <r>
      <t>I</t>
    </r>
    <r>
      <rPr>
        <sz val="11"/>
        <rFont val="ＭＳ Ｐゴシック"/>
        <family val="3"/>
        <charset val="128"/>
      </rPr>
      <t>shiguro Masateru</t>
    </r>
    <phoneticPr fontId="5"/>
  </si>
  <si>
    <t>石黒正晃</t>
    <rPh sb="0" eb="2">
      <t>イシグロ</t>
    </rPh>
    <rPh sb="2" eb="3">
      <t>マサ</t>
    </rPh>
    <rPh sb="3" eb="4">
      <t>アキラ</t>
    </rPh>
    <phoneticPr fontId="5"/>
  </si>
  <si>
    <t>ソウル大学</t>
    <rPh sb="3" eb="4">
      <t>ダイ</t>
    </rPh>
    <rPh sb="4" eb="5">
      <t>ガク</t>
    </rPh>
    <phoneticPr fontId="5"/>
  </si>
  <si>
    <t>特任助教</t>
    <rPh sb="0" eb="2">
      <t>トクニン</t>
    </rPh>
    <rPh sb="2" eb="4">
      <t>ジョキョウ</t>
    </rPh>
    <phoneticPr fontId="5"/>
  </si>
  <si>
    <r>
      <t>S</t>
    </r>
    <r>
      <rPr>
        <sz val="11"/>
        <rFont val="ＭＳ Ｐゴシック"/>
        <family val="3"/>
        <charset val="128"/>
      </rPr>
      <t>olar System</t>
    </r>
    <phoneticPr fontId="5"/>
  </si>
  <si>
    <r>
      <t>I</t>
    </r>
    <r>
      <rPr>
        <sz val="11"/>
        <rFont val="ＭＳ Ｐゴシック"/>
        <family val="3"/>
        <charset val="128"/>
      </rPr>
      <t>zumiura Hideyuki</t>
    </r>
    <phoneticPr fontId="5"/>
  </si>
  <si>
    <t>泉浦秀行</t>
    <rPh sb="0" eb="2">
      <t>イズミウラ</t>
    </rPh>
    <rPh sb="2" eb="4">
      <t>ヒデユキ</t>
    </rPh>
    <phoneticPr fontId="5"/>
  </si>
  <si>
    <r>
      <t>S</t>
    </r>
    <r>
      <rPr>
        <sz val="11"/>
        <rFont val="ＭＳ Ｐゴシック"/>
        <family val="3"/>
        <charset val="128"/>
      </rPr>
      <t>tars</t>
    </r>
    <phoneticPr fontId="5"/>
  </si>
  <si>
    <t>S00-S10B</t>
    <phoneticPr fontId="5"/>
  </si>
  <si>
    <t>S00-S11B</t>
    <phoneticPr fontId="5"/>
  </si>
  <si>
    <t>更新情報</t>
    <rPh sb="0" eb="2">
      <t>コウシン</t>
    </rPh>
    <rPh sb="2" eb="4">
      <t>ジョウホウ</t>
    </rPh>
    <phoneticPr fontId="5"/>
  </si>
  <si>
    <t>56名（S00-S11B)</t>
    <rPh sb="2" eb="3">
      <t>メイ</t>
    </rPh>
    <phoneticPr fontId="5"/>
  </si>
  <si>
    <t>S11A</t>
    <phoneticPr fontId="5"/>
  </si>
  <si>
    <t>S11A</t>
    <phoneticPr fontId="5"/>
  </si>
  <si>
    <t>カターニャ天文台</t>
    <rPh sb="5" eb="8">
      <t>テンモンダイ</t>
    </rPh>
    <phoneticPr fontId="5"/>
  </si>
  <si>
    <t>2011PASJ...63..543H</t>
  </si>
  <si>
    <t>2011PASJ...63S.363K</t>
  </si>
  <si>
    <t>2011PASJ...63..677T</t>
  </si>
  <si>
    <t>2011PASJ...63..697T</t>
  </si>
  <si>
    <t>Arnold, Jacob A.</t>
    <phoneticPr fontId="5"/>
  </si>
  <si>
    <t>I</t>
    <phoneticPr fontId="5"/>
  </si>
  <si>
    <t>Arnold J., Romanowsky A., Brodie J., Chomiuk L., Spitler L., Strader J., Benson A., Forbes D.</t>
    <phoneticPr fontId="5"/>
  </si>
  <si>
    <t>S-Cam</t>
    <phoneticPr fontId="5"/>
  </si>
  <si>
    <t>2011ApJ...736L..26A</t>
  </si>
  <si>
    <t>ApJ</t>
    <phoneticPr fontId="5"/>
  </si>
  <si>
    <t>L26</t>
    <phoneticPr fontId="5"/>
  </si>
  <si>
    <t>The Fossil Record of Two-phase Galaxy Assembly: Kinematics and Metallicities in the Nearest S0 Galaxy</t>
  </si>
  <si>
    <t>Bayliss, Matthew</t>
    <phoneticPr fontId="5"/>
  </si>
  <si>
    <t>Bayliss M., Hennawi J., Gladders M., Koester B., Sharon K., Dahle H., Oguri M.</t>
    <phoneticPr fontId="5"/>
  </si>
  <si>
    <t>Gemini/GMOS Spectroscopy of 26 Strong-lensing-selected Galaxy Cluster Cores</t>
  </si>
  <si>
    <t>Di Criscienzo, M.</t>
  </si>
  <si>
    <t>di Criscienzo M., D'Antona F., Milone A., Ventura P., Caloi V., Carini R., D'Ercole A., Vesperini E., Piotto G.</t>
    <phoneticPr fontId="5"/>
  </si>
  <si>
    <t>2011MNRAS.414.3381D</t>
  </si>
  <si>
    <t>3381-3393</t>
    <phoneticPr fontId="5"/>
  </si>
  <si>
    <t>NGC 2419: a large and extreme second generation in a currently undisturbed cluster</t>
  </si>
  <si>
    <t>07/2011</t>
    <phoneticPr fontId="5"/>
  </si>
  <si>
    <t>S-Cam</t>
    <phoneticPr fontId="5"/>
  </si>
  <si>
    <t>D</t>
    <phoneticPr fontId="5"/>
  </si>
  <si>
    <r>
      <rPr>
        <b/>
        <sz val="11"/>
        <rFont val="ＭＳ Ｐゴシック"/>
        <family val="3"/>
        <charset val="128"/>
      </rPr>
      <t>Hayashi Masao, Kodama T.,</t>
    </r>
    <r>
      <rPr>
        <sz val="11"/>
        <rFont val="ＭＳ Ｐゴシック"/>
        <family val="3"/>
        <charset val="128"/>
      </rPr>
      <t xml:space="preserve"> Koyama Y., Tadaki K., </t>
    </r>
    <r>
      <rPr>
        <b/>
        <sz val="11"/>
        <rFont val="ＭＳ Ｐゴシック"/>
        <family val="3"/>
        <charset val="128"/>
      </rPr>
      <t>Tanaka I.</t>
    </r>
    <phoneticPr fontId="5"/>
  </si>
  <si>
    <t>2011MNRAS.415.2670H</t>
  </si>
  <si>
    <t>2670-2687</t>
    <phoneticPr fontId="5"/>
  </si>
  <si>
    <t>08/2011</t>
    <phoneticPr fontId="5"/>
  </si>
  <si>
    <t>Properties of star-forming galaxies in a cluster and its surrounding structure at z=1.46</t>
  </si>
  <si>
    <t>Hong, Peng</t>
    <phoneticPr fontId="5"/>
  </si>
  <si>
    <t>D</t>
    <phoneticPr fontId="5"/>
  </si>
  <si>
    <r>
      <t xml:space="preserve">Hong P., Sugita S., Okamura N., Sekine Y., </t>
    </r>
    <r>
      <rPr>
        <b/>
        <sz val="11"/>
        <rFont val="ＭＳ Ｐゴシック"/>
        <family val="3"/>
        <charset val="128"/>
      </rPr>
      <t>Terada H., Takato N., Hayano Y.,</t>
    </r>
    <r>
      <rPr>
        <sz val="11"/>
        <rFont val="ＭＳ Ｐゴシック"/>
        <family val="3"/>
        <charset val="128"/>
      </rPr>
      <t xml:space="preserve"> Fuse T., </t>
    </r>
    <r>
      <rPr>
        <b/>
        <sz val="11"/>
        <rFont val="ＭＳ Ｐゴシック"/>
        <family val="3"/>
        <charset val="128"/>
      </rPr>
      <t>Pyo T.-S.</t>
    </r>
    <r>
      <rPr>
        <sz val="11"/>
        <rFont val="ＭＳ Ｐゴシック"/>
        <family val="3"/>
        <charset val="128"/>
      </rPr>
      <t>, Kawakita H., Wooden D., Young E., Luccey P., Kurosawa K., Genda H., Haruyama J.,</t>
    </r>
    <r>
      <rPr>
        <b/>
        <sz val="11"/>
        <rFont val="ＭＳ Ｐゴシック"/>
        <family val="3"/>
        <charset val="128"/>
      </rPr>
      <t xml:space="preserve"> Furusho R.</t>
    </r>
    <r>
      <rPr>
        <sz val="11"/>
        <rFont val="ＭＳ Ｐゴシック"/>
        <family val="3"/>
        <charset val="128"/>
      </rPr>
      <t>, Kadono T., Nakamura R., Kamata S., Hamura T., Sekiguchi T.,</t>
    </r>
    <r>
      <rPr>
        <b/>
        <sz val="11"/>
        <rFont val="ＭＳ Ｐゴシック"/>
        <family val="3"/>
        <charset val="128"/>
      </rPr>
      <t xml:space="preserve"> Soma M., Noda H., Watanabe J.</t>
    </r>
    <phoneticPr fontId="5"/>
  </si>
  <si>
    <t>A ground-based observation of the LCROSS impact events using the Subaru Telescope</t>
    <phoneticPr fontId="5"/>
  </si>
  <si>
    <t>2011Icar..214...21H</t>
  </si>
  <si>
    <t>Icarus</t>
    <phoneticPr fontId="5"/>
  </si>
  <si>
    <t>21-29</t>
    <phoneticPr fontId="5"/>
  </si>
  <si>
    <t>IRCS</t>
    <phoneticPr fontId="5"/>
  </si>
  <si>
    <t>I</t>
    <phoneticPr fontId="5"/>
  </si>
  <si>
    <t>Janson M., Bonavita M., Klahr H., Lafreniere D., Jayawardhana R., Zinnecker H.</t>
    <phoneticPr fontId="5"/>
  </si>
  <si>
    <t>ApJ</t>
    <phoneticPr fontId="5"/>
  </si>
  <si>
    <t>08/2011</t>
    <phoneticPr fontId="5"/>
  </si>
  <si>
    <t>High-contrast Imaging Search for Planets and Brown Dwarfs around the Most Massive Stars in the Solar Neighborhood</t>
  </si>
  <si>
    <t>Johnson, J.</t>
    <phoneticPr fontId="5"/>
  </si>
  <si>
    <t>I</t>
    <phoneticPr fontId="5"/>
  </si>
  <si>
    <t>Johnson J., Winn J., Bakos G., Hartman J., Morton T., Torres G., Kovacs G., Latham D., Noyes R., Sato B., Esquerdo G., Fischer D., Marcy G., Howard A., Buchhave L., Furesz G., Quinn S., Beky B., Sasselov D., Stefanik R., Lazar J., Papp I., Sari P.</t>
    <phoneticPr fontId="5"/>
  </si>
  <si>
    <t>HAT-P-30b: A Transiting Hot Jupiter on a Highly Oblique Orbit</t>
  </si>
  <si>
    <t>07/2011</t>
    <phoneticPr fontId="5"/>
  </si>
  <si>
    <t>2011ApJ...735...24J</t>
  </si>
  <si>
    <t>HDS</t>
    <phoneticPr fontId="5"/>
  </si>
  <si>
    <t>Langford, S.</t>
    <phoneticPr fontId="5"/>
  </si>
  <si>
    <t>Langford S., Wyithe S., Turner E., Jenkins E., Narita N., Liu X., Suto Y., Yamada T.</t>
    <phoneticPr fontId="5"/>
  </si>
  <si>
    <t>2011MNRAS.415..673L</t>
  </si>
  <si>
    <t>673-686</t>
    <phoneticPr fontId="5"/>
  </si>
  <si>
    <t>A comparison of spectroscopic methods for detecting the starlight scattered by transiting hot Jupiters, with an application to Subaru data for HD 209458b and HD 189733b</t>
  </si>
  <si>
    <t>07/2011</t>
    <phoneticPr fontId="5"/>
  </si>
  <si>
    <r>
      <t xml:space="preserve">Ly C., Malkan M., Hayashi M., Motohara K., </t>
    </r>
    <r>
      <rPr>
        <b/>
        <sz val="11"/>
        <rFont val="ＭＳ Ｐゴシック"/>
        <family val="3"/>
        <charset val="128"/>
      </rPr>
      <t>Kashikawa N.</t>
    </r>
    <r>
      <rPr>
        <sz val="11"/>
        <rFont val="ＭＳ Ｐゴシック"/>
        <family val="3"/>
        <charset val="128"/>
      </rPr>
      <t>, Shimasaku K., Nagao T., Grady C.</t>
    </r>
    <phoneticPr fontId="5"/>
  </si>
  <si>
    <t>2011ApJ...735...91L</t>
  </si>
  <si>
    <t>07/2011</t>
    <phoneticPr fontId="5"/>
  </si>
  <si>
    <t>A Census of Star-forming Galaxies at z = 1-3 in the Subaru Deep Field</t>
  </si>
  <si>
    <t>S-Cam</t>
    <phoneticPr fontId="5"/>
  </si>
  <si>
    <t>Matsuoka, K.</t>
    <phoneticPr fontId="5"/>
  </si>
  <si>
    <t>D</t>
    <phoneticPr fontId="5"/>
  </si>
  <si>
    <t>Matsuoka K., Nagao T., Maiolino R., Marconi A., Taniguchi Y.</t>
    <phoneticPr fontId="5"/>
  </si>
  <si>
    <t>2011A&amp;A...532L..10M</t>
  </si>
  <si>
    <t>A&amp;A</t>
    <phoneticPr fontId="5"/>
  </si>
  <si>
    <t>L10</t>
    <phoneticPr fontId="5"/>
  </si>
  <si>
    <t>08/2011</t>
    <phoneticPr fontId="5"/>
  </si>
  <si>
    <t>Chemical properties in the most distant radio galaxy</t>
  </si>
  <si>
    <t>Medezinski E., Broadhurst T., Umetsu K., Benitez N., Taylor A.</t>
    <phoneticPr fontId="5"/>
  </si>
  <si>
    <t>1840-1850</t>
    <phoneticPr fontId="5"/>
  </si>
  <si>
    <t>A weak lensing detection of the cosmological distance-redshift relation behind three massive clusters</t>
  </si>
  <si>
    <t>Teodorescu, A.</t>
    <phoneticPr fontId="5"/>
  </si>
  <si>
    <t>Teodorescu A., Mendez R., Bernardi F., Thomas J., Das P., Gerhard O.</t>
    <phoneticPr fontId="5"/>
  </si>
  <si>
    <t>2011ApJ...736...65T</t>
  </si>
  <si>
    <t>Planetary Nebulae in the Elliptical Galaxy NGC 4649 (M 60): Kinematics and Distance Redetermination</t>
  </si>
  <si>
    <t>2011.8.16 ADS</t>
    <phoneticPr fontId="5"/>
  </si>
  <si>
    <t>Yang, Bin</t>
    <phoneticPr fontId="5"/>
  </si>
  <si>
    <t>Yang B., Hsieh H.</t>
    <phoneticPr fontId="5"/>
  </si>
  <si>
    <t>08/2011</t>
    <phoneticPr fontId="5"/>
  </si>
  <si>
    <t>Near-infrared Observations of Comet-like Asteroid (596) Scheila</t>
  </si>
  <si>
    <t>Forbes, D.</t>
    <phoneticPr fontId="5"/>
  </si>
  <si>
    <t>I</t>
    <phoneticPr fontId="5"/>
  </si>
  <si>
    <t>Forbes D., Spitler L., Strader J., Romanowsky A., Brodie J., Foster C.</t>
    <phoneticPr fontId="5"/>
  </si>
  <si>
    <t>S-Cam</t>
    <phoneticPr fontId="5"/>
  </si>
  <si>
    <t>2011MNRAS.413.2943F</t>
  </si>
  <si>
    <t>2943-2949</t>
    <phoneticPr fontId="5"/>
  </si>
  <si>
    <t>Evidence for two phases of galaxy formation from radial trends in the globular cluster system of NGC 1407</t>
    <phoneticPr fontId="5"/>
  </si>
  <si>
    <t>2011.8.26 from Emiko</t>
    <phoneticPr fontId="5"/>
  </si>
  <si>
    <t>Foster C., Spitler L., Romanowsky A., Forbes D., Pota V., Bekki K., Strader J., Proctor R., Arnold J., Brodie J.</t>
    <phoneticPr fontId="5"/>
  </si>
  <si>
    <t>S-Cam</t>
    <phoneticPr fontId="5"/>
  </si>
  <si>
    <t>2011MNRAS.415.3393F</t>
  </si>
  <si>
    <t>3393-3416</t>
    <phoneticPr fontId="5"/>
  </si>
  <si>
    <t>08/2011</t>
    <phoneticPr fontId="5"/>
  </si>
  <si>
    <t>06/2011</t>
    <phoneticPr fontId="5"/>
  </si>
  <si>
    <t>Global properties of 'ordinary' early-type galaxies: photometry and spectroscopy of stars and globular clusters in NGC 4494</t>
    <phoneticPr fontId="5"/>
  </si>
  <si>
    <t>Takato, N.</t>
    <phoneticPr fontId="5"/>
  </si>
  <si>
    <t>D</t>
    <phoneticPr fontId="5"/>
  </si>
  <si>
    <t>Takato N., Fuse T., Gaessler W., Goto M., Kanzawa T., Kobayashi N., Minowa Y., Oya S., Pyo T.-S., Saint-Jacque D., Takami H., Terada H., Hayano Y., Iye M., Kamata Y., Tokunaga A</t>
    <phoneticPr fontId="5"/>
  </si>
  <si>
    <t>IRCS+AO</t>
    <phoneticPr fontId="5"/>
  </si>
  <si>
    <t>2003EM&amp;P...92..183T</t>
  </si>
  <si>
    <r>
      <t>E</t>
    </r>
    <r>
      <rPr>
        <sz val="11"/>
        <rFont val="ＭＳ Ｐゴシック"/>
        <family val="3"/>
        <charset val="128"/>
      </rPr>
      <t>M&amp;P</t>
    </r>
    <phoneticPr fontId="5"/>
  </si>
  <si>
    <r>
      <t>1</t>
    </r>
    <r>
      <rPr>
        <sz val="11"/>
        <rFont val="ＭＳ Ｐゴシック"/>
        <family val="3"/>
        <charset val="128"/>
      </rPr>
      <t>83-191</t>
    </r>
    <phoneticPr fontId="5"/>
  </si>
  <si>
    <t>Near-Infrared Colors of the Binary Kuiper Belt Object 1998 WW31</t>
  </si>
  <si>
    <r>
      <t>2</t>
    </r>
    <r>
      <rPr>
        <sz val="11"/>
        <rFont val="ＭＳ Ｐゴシック"/>
        <family val="3"/>
        <charset val="128"/>
      </rPr>
      <t>011.8.26  1件追加</t>
    </r>
    <rPh sb="12" eb="13">
      <t>ケン</t>
    </rPh>
    <rPh sb="13" eb="15">
      <t>ツイカ</t>
    </rPh>
    <phoneticPr fontId="5"/>
  </si>
  <si>
    <t>2011ApJS..193....8B</t>
    <phoneticPr fontId="5"/>
  </si>
  <si>
    <t>HDS</t>
    <phoneticPr fontId="5"/>
  </si>
  <si>
    <t>2011MNRAS.414.1840M</t>
    <phoneticPr fontId="5"/>
  </si>
  <si>
    <t>S-Cam</t>
    <phoneticPr fontId="5"/>
  </si>
  <si>
    <t>2011ApJ...737L..39Y</t>
    <phoneticPr fontId="5"/>
  </si>
  <si>
    <t>2011ApJ...736...89J</t>
    <phoneticPr fontId="5"/>
  </si>
  <si>
    <t>S12A</t>
    <phoneticPr fontId="5"/>
  </si>
  <si>
    <t>2012/02-2012/07</t>
    <phoneticPr fontId="5"/>
  </si>
  <si>
    <t>2011/5/10-11</t>
    <phoneticPr fontId="5"/>
  </si>
  <si>
    <t>2011/11/3-4</t>
    <phoneticPr fontId="5"/>
  </si>
  <si>
    <t>Albrecht, S.</t>
    <phoneticPr fontId="5"/>
  </si>
  <si>
    <t>I</t>
    <phoneticPr fontId="5"/>
  </si>
  <si>
    <t>2011.9.5 ADS</t>
    <phoneticPr fontId="5"/>
  </si>
  <si>
    <r>
      <t>Albrecht S., Winn J., Johnson J., Butler R., Crane J., Shectman S., Thompson I.,</t>
    </r>
    <r>
      <rPr>
        <b/>
        <sz val="11"/>
        <rFont val="ＭＳ Ｐゴシック"/>
        <family val="3"/>
        <charset val="128"/>
      </rPr>
      <t xml:space="preserve"> Narita N.</t>
    </r>
    <r>
      <rPr>
        <sz val="11"/>
        <rFont val="ＭＳ Ｐゴシック"/>
        <family val="3"/>
        <charset val="128"/>
      </rPr>
      <t>, Sato B., Hirano T., Enya K., Fischer D.</t>
    </r>
    <phoneticPr fontId="5"/>
  </si>
  <si>
    <t>HDS</t>
    <phoneticPr fontId="5"/>
  </si>
  <si>
    <t>2011ApJ...738...50A</t>
  </si>
  <si>
    <t>ApJ</t>
    <phoneticPr fontId="5"/>
  </si>
  <si>
    <t>09/2011</t>
    <phoneticPr fontId="5"/>
  </si>
  <si>
    <t>03/2011</t>
    <phoneticPr fontId="5"/>
  </si>
  <si>
    <t>Two Upper Limits on the Rossiter-Mclaughlin Effect, with Differing Implications: WASP-1 has a High Obliquity and WASP-2 is Indeterminate</t>
    <phoneticPr fontId="5"/>
  </si>
  <si>
    <t>Rusu, C. E.</t>
    <phoneticPr fontId="5"/>
  </si>
  <si>
    <t>D</t>
    <phoneticPr fontId="5"/>
  </si>
  <si>
    <t>2011ApJ...738...30R</t>
  </si>
  <si>
    <t>09/2011</t>
    <phoneticPr fontId="5"/>
  </si>
  <si>
    <t>SDSS J133401.39+331534.3: A New Subarcsecond Gravitationally Lensed Quasar</t>
  </si>
  <si>
    <t>IRCS+AO188, FOCAS, MOIRCS</t>
    <phoneticPr fontId="5"/>
  </si>
  <si>
    <t>D</t>
    <phoneticPr fontId="5"/>
  </si>
  <si>
    <r>
      <t xml:space="preserve">Tanaka M., Chiba M., </t>
    </r>
    <r>
      <rPr>
        <b/>
        <sz val="11"/>
        <rFont val="ＭＳ Ｐゴシック"/>
        <family val="3"/>
        <charset val="128"/>
      </rPr>
      <t>Komiyama Y.</t>
    </r>
    <r>
      <rPr>
        <sz val="11"/>
        <rFont val="ＭＳ Ｐゴシック"/>
        <family val="3"/>
        <charset val="128"/>
      </rPr>
      <t>, Guhathakurta P., Kalirai J.</t>
    </r>
    <phoneticPr fontId="5"/>
  </si>
  <si>
    <t>S-Cam</t>
    <phoneticPr fontId="5"/>
  </si>
  <si>
    <t>2011ApJ...738..150T</t>
  </si>
  <si>
    <t>ApJ</t>
    <phoneticPr fontId="5"/>
  </si>
  <si>
    <t>09/2011</t>
    <phoneticPr fontId="5"/>
  </si>
  <si>
    <t>Structure and Population of the NGC 55 Stellar Halo from A Subaru/Suprime-Cam Survey</t>
    <phoneticPr fontId="5"/>
  </si>
  <si>
    <t>＆Keck観測成果</t>
    <rPh sb="5" eb="7">
      <t>カンソク</t>
    </rPh>
    <rPh sb="7" eb="9">
      <t>セイカ</t>
    </rPh>
    <phoneticPr fontId="5"/>
  </si>
  <si>
    <t>論文情報追加</t>
    <rPh sb="0" eb="2">
      <t>ロンブン</t>
    </rPh>
    <rPh sb="2" eb="4">
      <t>ジョウホウ</t>
    </rPh>
    <rPh sb="4" eb="6">
      <t>ツイカ</t>
    </rPh>
    <phoneticPr fontId="5"/>
  </si>
  <si>
    <t>2011.2.9</t>
    <phoneticPr fontId="5"/>
  </si>
  <si>
    <t>2011.2.23</t>
    <phoneticPr fontId="5"/>
  </si>
  <si>
    <t>2011.4.14</t>
    <phoneticPr fontId="5"/>
  </si>
  <si>
    <t>2011.6.x</t>
    <phoneticPr fontId="5"/>
  </si>
  <si>
    <t>2011.8.x</t>
    <phoneticPr fontId="5"/>
  </si>
  <si>
    <t>◎</t>
    <phoneticPr fontId="5"/>
  </si>
  <si>
    <r>
      <t>T</t>
    </r>
    <r>
      <rPr>
        <sz val="11"/>
        <rFont val="ＭＳ Ｐゴシック"/>
        <family val="3"/>
        <charset val="128"/>
      </rPr>
      <t>AC7委員長</t>
    </r>
    <rPh sb="4" eb="6">
      <t>イイン</t>
    </rPh>
    <rPh sb="6" eb="7">
      <t>チョウ</t>
    </rPh>
    <phoneticPr fontId="5"/>
  </si>
  <si>
    <r>
      <t>T</t>
    </r>
    <r>
      <rPr>
        <sz val="11"/>
        <rFont val="ＭＳ Ｐゴシック"/>
        <family val="3"/>
        <charset val="128"/>
      </rPr>
      <t>AC7副委員長</t>
    </r>
    <rPh sb="4" eb="5">
      <t>フク</t>
    </rPh>
    <rPh sb="5" eb="8">
      <t>イインチョウ</t>
    </rPh>
    <phoneticPr fontId="5"/>
  </si>
  <si>
    <t>S12A</t>
    <phoneticPr fontId="5"/>
  </si>
  <si>
    <t>S12A</t>
    <phoneticPr fontId="5"/>
  </si>
  <si>
    <t>S12A</t>
    <phoneticPr fontId="5"/>
  </si>
  <si>
    <t>S12A</t>
    <phoneticPr fontId="5"/>
  </si>
  <si>
    <t>S12A</t>
    <phoneticPr fontId="5"/>
  </si>
  <si>
    <t>S12A</t>
    <phoneticPr fontId="5"/>
  </si>
  <si>
    <t>S12A</t>
    <phoneticPr fontId="5"/>
  </si>
  <si>
    <t>S12A</t>
    <phoneticPr fontId="5"/>
  </si>
  <si>
    <t>S11A</t>
    <phoneticPr fontId="5"/>
  </si>
  <si>
    <t>S12A応募</t>
    <rPh sb="4" eb="6">
      <t>オウボ</t>
    </rPh>
    <phoneticPr fontId="5"/>
  </si>
  <si>
    <t>S11A実施</t>
    <rPh sb="4" eb="6">
      <t>ジッシ</t>
    </rPh>
    <phoneticPr fontId="5"/>
  </si>
  <si>
    <t>S12A</t>
    <phoneticPr fontId="5"/>
  </si>
  <si>
    <t>S12A</t>
    <phoneticPr fontId="5"/>
  </si>
  <si>
    <t>S12A</t>
    <phoneticPr fontId="5"/>
  </si>
  <si>
    <t>S12Aから院生かどうかを応募時に自己申告</t>
    <rPh sb="6" eb="8">
      <t>インセイ</t>
    </rPh>
    <rPh sb="13" eb="15">
      <t>オウボ</t>
    </rPh>
    <rPh sb="15" eb="16">
      <t>ジ</t>
    </rPh>
    <rPh sb="17" eb="19">
      <t>ジコ</t>
    </rPh>
    <rPh sb="19" eb="21">
      <t>シンコク</t>
    </rPh>
    <phoneticPr fontId="5"/>
  </si>
  <si>
    <t>S12A</t>
    <phoneticPr fontId="5"/>
  </si>
  <si>
    <t>2012.02-2012.07</t>
    <phoneticPr fontId="5"/>
  </si>
  <si>
    <t>114(73)</t>
    <phoneticPr fontId="5"/>
  </si>
  <si>
    <t>2011年度</t>
    <rPh sb="4" eb="6">
      <t>ネンド</t>
    </rPh>
    <phoneticPr fontId="5"/>
  </si>
  <si>
    <t>S12A</t>
    <phoneticPr fontId="5"/>
  </si>
  <si>
    <t>スペースガード協会</t>
    <rPh sb="7" eb="9">
      <t>キョウカイ</t>
    </rPh>
    <phoneticPr fontId="5"/>
  </si>
  <si>
    <t>SRON</t>
    <phoneticPr fontId="5"/>
  </si>
  <si>
    <t>オランダ</t>
    <phoneticPr fontId="5"/>
  </si>
  <si>
    <t>梨花女子大</t>
    <rPh sb="0" eb="1">
      <t>ナシ</t>
    </rPh>
    <rPh sb="1" eb="2">
      <t>ハナ</t>
    </rPh>
    <rPh sb="2" eb="4">
      <t>ジョシ</t>
    </rPh>
    <rPh sb="4" eb="5">
      <t>ダイ</t>
    </rPh>
    <phoneticPr fontId="5"/>
  </si>
  <si>
    <t>ニコラス・コペルニクス天文センター</t>
    <rPh sb="11" eb="13">
      <t>テンモン</t>
    </rPh>
    <phoneticPr fontId="5"/>
  </si>
  <si>
    <t>ポーランド</t>
    <phoneticPr fontId="5"/>
  </si>
  <si>
    <t>2011.10.17</t>
    <phoneticPr fontId="5"/>
  </si>
  <si>
    <t>S12A応募状況記入</t>
    <rPh sb="4" eb="6">
      <t>オウボ</t>
    </rPh>
    <rPh sb="6" eb="8">
      <t>ジョウキョウ</t>
    </rPh>
    <rPh sb="8" eb="10">
      <t>キニュウ</t>
    </rPh>
    <phoneticPr fontId="5"/>
  </si>
  <si>
    <t>S12A採択</t>
    <rPh sb="4" eb="6">
      <t>サイタク</t>
    </rPh>
    <phoneticPr fontId="5"/>
  </si>
  <si>
    <t>2011.9.22</t>
    <phoneticPr fontId="5"/>
  </si>
  <si>
    <t>2011.10.26 ADS(2011年9月まで）</t>
    <rPh sb="19" eb="20">
      <t>ネン</t>
    </rPh>
    <rPh sb="21" eb="22">
      <t>ガツ</t>
    </rPh>
    <phoneticPr fontId="5"/>
  </si>
  <si>
    <t>S-Cam</t>
    <phoneticPr fontId="5"/>
  </si>
  <si>
    <t>2011A&amp;A...533A..91G</t>
  </si>
  <si>
    <t>A91</t>
    <phoneticPr fontId="5"/>
  </si>
  <si>
    <t>09/2011</t>
    <phoneticPr fontId="5"/>
  </si>
  <si>
    <t>Stellar structures in the outer regions of M 33</t>
  </si>
  <si>
    <t>Grossi, M.</t>
    <phoneticPr fontId="5"/>
  </si>
  <si>
    <t>I</t>
    <phoneticPr fontId="5"/>
  </si>
  <si>
    <r>
      <t xml:space="preserve">Grossi M., </t>
    </r>
    <r>
      <rPr>
        <b/>
        <sz val="11"/>
        <rFont val="ＭＳ Ｐゴシック"/>
        <family val="3"/>
        <charset val="128"/>
      </rPr>
      <t>Hwang N.,</t>
    </r>
    <r>
      <rPr>
        <sz val="11"/>
        <rFont val="ＭＳ Ｐゴシック"/>
        <family val="3"/>
        <charset val="128"/>
      </rPr>
      <t xml:space="preserve"> Corbelli E., Giovanardi C., Okamoto S., </t>
    </r>
    <r>
      <rPr>
        <b/>
        <sz val="11"/>
        <rFont val="ＭＳ Ｐゴシック"/>
        <family val="3"/>
        <charset val="128"/>
      </rPr>
      <t>Arimoto N.</t>
    </r>
    <phoneticPr fontId="5"/>
  </si>
  <si>
    <t>Hioki T., Itoh Y., Oasa Y., Fukagawa M., Hayashi M.</t>
    <phoneticPr fontId="5"/>
  </si>
  <si>
    <r>
      <t xml:space="preserve">Huynh A.N. L., Kang W., Pak S., Im M., Lee J.-E., Ho L., </t>
    </r>
    <r>
      <rPr>
        <b/>
        <sz val="11"/>
        <rFont val="ＭＳ Ｐゴシック"/>
        <family val="3"/>
        <charset val="128"/>
      </rPr>
      <t>Pyo T.-S</t>
    </r>
    <r>
      <rPr>
        <sz val="11"/>
        <rFont val="ＭＳ Ｐゴシック"/>
        <family val="3"/>
        <charset val="128"/>
      </rPr>
      <t>., Daniel J.</t>
    </r>
    <phoneticPr fontId="5"/>
  </si>
  <si>
    <t>Huynh, Anh Nguyen Le</t>
    <phoneticPr fontId="5"/>
  </si>
  <si>
    <t>IRCS</t>
    <phoneticPr fontId="5"/>
  </si>
  <si>
    <t>JKAS</t>
    <phoneticPr fontId="5"/>
  </si>
  <si>
    <t>125-134</t>
    <phoneticPr fontId="5"/>
  </si>
  <si>
    <t>08/2011</t>
    <phoneticPr fontId="5"/>
  </si>
  <si>
    <t>Medium Resolutino Spectral Library of Late-Type Stellar Templates in Near-Infrared Band</t>
  </si>
  <si>
    <t>09/2011</t>
    <phoneticPr fontId="5"/>
  </si>
  <si>
    <t>Kato, E.</t>
    <phoneticPr fontId="5"/>
  </si>
  <si>
    <t>D</t>
    <phoneticPr fontId="5"/>
  </si>
  <si>
    <t>Kato E., Fukagawa M., Perrin M., Shibai H., Itoh Y., Ootsubo T.</t>
    <phoneticPr fontId="5"/>
  </si>
  <si>
    <t>CIAO+AO</t>
    <phoneticPr fontId="5"/>
  </si>
  <si>
    <t>2011PASJ...63..849K</t>
  </si>
  <si>
    <t>849-860</t>
    <phoneticPr fontId="5"/>
  </si>
  <si>
    <t>Near- and Mid-Infrared Imaging Study of Young Stellar Objects around LkHα 234</t>
  </si>
  <si>
    <t>2011AJ....142...95K</t>
  </si>
  <si>
    <t>HAT-P-31b,c: A Transiting, Eccentric, Hot Jupiter and a Long-period, Massive Third Body</t>
  </si>
  <si>
    <t>Kipping, D.M.</t>
    <phoneticPr fontId="5"/>
  </si>
  <si>
    <t>Matsuda, Y.</t>
    <phoneticPr fontId="5"/>
  </si>
  <si>
    <t>D</t>
    <phoneticPr fontId="5"/>
  </si>
  <si>
    <r>
      <t xml:space="preserve">Matsuda Y., Smail I., Geach J.E., Best P.N., Sobral D., </t>
    </r>
    <r>
      <rPr>
        <b/>
        <sz val="11"/>
        <rFont val="ＭＳ Ｐゴシック"/>
        <family val="3"/>
        <charset val="128"/>
      </rPr>
      <t>Tanaka I.</t>
    </r>
    <r>
      <rPr>
        <sz val="11"/>
        <rFont val="ＭＳ Ｐゴシック"/>
        <family val="3"/>
        <charset val="128"/>
      </rPr>
      <t xml:space="preserve">, </t>
    </r>
    <r>
      <rPr>
        <b/>
        <sz val="11"/>
        <rFont val="ＭＳ Ｐゴシック"/>
        <family val="3"/>
        <charset val="128"/>
      </rPr>
      <t>Nakata F.,</t>
    </r>
    <r>
      <rPr>
        <sz val="11"/>
        <rFont val="ＭＳ Ｐゴシック"/>
        <family val="3"/>
        <charset val="128"/>
      </rPr>
      <t xml:space="preserve"> Ohta K., Kurk J.,</t>
    </r>
    <r>
      <rPr>
        <b/>
        <sz val="11"/>
        <rFont val="ＭＳ Ｐゴシック"/>
        <family val="3"/>
        <charset val="128"/>
      </rPr>
      <t xml:space="preserve"> Iwata I.</t>
    </r>
    <r>
      <rPr>
        <sz val="11"/>
        <rFont val="ＭＳ Ｐゴシック"/>
        <family val="3"/>
        <charset val="128"/>
      </rPr>
      <t xml:space="preserve">, Bielby R., Wardlow J.L., Bower R.G., Ivison R., </t>
    </r>
    <r>
      <rPr>
        <b/>
        <sz val="11"/>
        <rFont val="ＭＳ Ｐゴシック"/>
        <family val="3"/>
        <charset val="128"/>
      </rPr>
      <t>Kodama T.</t>
    </r>
    <r>
      <rPr>
        <sz val="11"/>
        <rFont val="ＭＳ Ｐゴシック"/>
        <family val="3"/>
        <charset val="128"/>
      </rPr>
      <t>, Yamada T., Mawatari K., Casali M.</t>
    </r>
    <phoneticPr fontId="5"/>
  </si>
  <si>
    <t>2041-2059</t>
    <phoneticPr fontId="5"/>
  </si>
  <si>
    <t>09/2011</t>
    <phoneticPr fontId="5"/>
  </si>
  <si>
    <t>An Hα search for overdense regions at z = 2.23</t>
  </si>
  <si>
    <t>UKIRTも</t>
    <phoneticPr fontId="5"/>
  </si>
  <si>
    <t>2011JKAS...44..125H</t>
    <phoneticPr fontId="5"/>
  </si>
  <si>
    <t>2011MNRAS.416.2041M</t>
    <phoneticPr fontId="5"/>
  </si>
  <si>
    <t>10/2011</t>
    <phoneticPr fontId="5"/>
  </si>
  <si>
    <t>S-Cam, MOIRCS</t>
    <phoneticPr fontId="5"/>
  </si>
  <si>
    <r>
      <t>Y</t>
    </r>
    <r>
      <rPr>
        <sz val="11"/>
        <rFont val="ＭＳ Ｐゴシック"/>
        <family val="3"/>
        <charset val="128"/>
      </rPr>
      <t>uma Suraphong</t>
    </r>
    <phoneticPr fontId="5"/>
  </si>
  <si>
    <t>Intrinsic Structure of Star-forming BzK Galaxies</t>
  </si>
  <si>
    <t>2011.10.26</t>
    <phoneticPr fontId="5"/>
  </si>
  <si>
    <t>論文情報追加（2011年9月出版分まで）</t>
    <rPh sb="0" eb="2">
      <t>ロンブン</t>
    </rPh>
    <rPh sb="2" eb="4">
      <t>ジョウホウ</t>
    </rPh>
    <rPh sb="4" eb="6">
      <t>ツイカ</t>
    </rPh>
    <rPh sb="11" eb="12">
      <t>ネン</t>
    </rPh>
    <rPh sb="13" eb="14">
      <t>ガツ</t>
    </rPh>
    <rPh sb="14" eb="16">
      <t>シュッパン</t>
    </rPh>
    <rPh sb="16" eb="17">
      <t>ブン</t>
    </rPh>
    <phoneticPr fontId="5"/>
  </si>
  <si>
    <t>2011.11.9 ADS</t>
    <phoneticPr fontId="5"/>
  </si>
  <si>
    <t>Okabe, N.</t>
    <phoneticPr fontId="5"/>
  </si>
  <si>
    <t>D</t>
    <phoneticPr fontId="5"/>
  </si>
  <si>
    <t>Okabe N., Bourdin H., Mazzotta P., Maurogordato S.</t>
    <phoneticPr fontId="5"/>
  </si>
  <si>
    <t>S-Cam</t>
    <phoneticPr fontId="5"/>
  </si>
  <si>
    <t>2011ApJ...741..116O</t>
  </si>
  <si>
    <t>ApJ</t>
    <phoneticPr fontId="5"/>
  </si>
  <si>
    <t>Subaru Weak-lensing Study of A2163: Bimodal Mass Structure</t>
  </si>
  <si>
    <t>Conn, Blair C.</t>
    <phoneticPr fontId="5"/>
  </si>
  <si>
    <t>I</t>
    <phoneticPr fontId="5"/>
  </si>
  <si>
    <t>Conn B., Pasquali A., Pompeo E., Lane R., Chene A.-N., Smith R., Lewis G.</t>
    <phoneticPr fontId="5"/>
  </si>
  <si>
    <t>S-Cam</t>
    <phoneticPr fontId="5"/>
  </si>
  <si>
    <t>2011ApJ...741...80C</t>
  </si>
  <si>
    <t>A New Collisional Ring Galaxy at z = 0.111: Auriga's Wheel</t>
  </si>
  <si>
    <r>
      <t xml:space="preserve">Collins M., Chapman S., Rich R., Irwin M., Penarrubia J., Ibata R., </t>
    </r>
    <r>
      <rPr>
        <b/>
        <sz val="11"/>
        <rFont val="ＭＳ Ｐゴシック"/>
        <family val="3"/>
        <charset val="128"/>
      </rPr>
      <t>Arimoto N.,</t>
    </r>
    <r>
      <rPr>
        <sz val="11"/>
        <rFont val="ＭＳ Ｐゴシック"/>
        <family val="3"/>
        <charset val="128"/>
      </rPr>
      <t xml:space="preserve"> Brooks A., Ferguson A., Lewis G., McConnachie A., Venn K.</t>
    </r>
    <phoneticPr fontId="5"/>
  </si>
  <si>
    <t>S-Cam</t>
    <phoneticPr fontId="5"/>
  </si>
  <si>
    <t>2011MNRAS.417.1170C</t>
  </si>
  <si>
    <t>1170-1182</t>
    <phoneticPr fontId="5"/>
  </si>
  <si>
    <t>The scatter about the 'Universal' dwarf spheroidal mass profile: a kinematic study of the M31 satellites And V and And VI</t>
  </si>
  <si>
    <t>Graur, O.</t>
    <phoneticPr fontId="5"/>
  </si>
  <si>
    <t>Graur O., Poznanski D., Maoz D., Yasuda N., Totani T., Fukugita M., Filippenko A., Foley R., Silverman J., Gal-Yam A., Horesh A., Jannuzi B.</t>
    <phoneticPr fontId="5"/>
  </si>
  <si>
    <t>2011MNRAS.417..916G</t>
  </si>
  <si>
    <t>916-940</t>
    <phoneticPr fontId="5"/>
  </si>
  <si>
    <t>Supernovae in the Subaru Deep Field: the rate and delay-time distribution of Type Ia supernovae out to redshift 2</t>
  </si>
  <si>
    <t>Merten J.</t>
    <phoneticPr fontId="5"/>
  </si>
  <si>
    <t>Merten J., Coe D., Dupke R., Massey R., Zitrin A., Cypriano E., Okabe N., Frye B., Braglia F., Jimenez-Teja Y., Benitez N., Broadhurst T., Rhodes J., Meneghetti M., Moustakas L., Sodre L., Krick J., Bregman J.</t>
    <phoneticPr fontId="5"/>
  </si>
  <si>
    <t>S-Cam</t>
    <phoneticPr fontId="5"/>
  </si>
  <si>
    <t>2011MNRAS.417..333M</t>
    <phoneticPr fontId="5"/>
  </si>
  <si>
    <t>333-347</t>
    <phoneticPr fontId="5"/>
  </si>
  <si>
    <t>10/2011</t>
    <phoneticPr fontId="5"/>
  </si>
  <si>
    <t>Creation of cosmic structure in the complex galaxy cluster merger Abell 2744</t>
  </si>
  <si>
    <t>Ibata, R.</t>
    <phoneticPr fontId="5"/>
  </si>
  <si>
    <t>Ibata R., Sollima A., Nipoti C., Bellazzini M., Chapman S., Dalessandro E.</t>
    <phoneticPr fontId="5"/>
  </si>
  <si>
    <t>S-Cam</t>
    <phoneticPr fontId="5"/>
  </si>
  <si>
    <t>2011ApJ...738..186I</t>
  </si>
  <si>
    <t>09/2011</t>
    <phoneticPr fontId="5"/>
  </si>
  <si>
    <t>The Globular Cluster NGC 2419: A Crucible for Theories of Gravity</t>
  </si>
  <si>
    <t>Janson, Markus</t>
    <phoneticPr fontId="5"/>
  </si>
  <si>
    <t>Sakari, Charli M.</t>
    <phoneticPr fontId="5"/>
  </si>
  <si>
    <r>
      <t xml:space="preserve">Sakari C., Venn K., Irwin M., </t>
    </r>
    <r>
      <rPr>
        <b/>
        <sz val="11"/>
        <rFont val="ＭＳ Ｐゴシック"/>
        <family val="3"/>
        <charset val="128"/>
      </rPr>
      <t>Aoki W., Arimoto N.</t>
    </r>
    <r>
      <rPr>
        <sz val="11"/>
        <rFont val="ＭＳ Ｐゴシック"/>
        <family val="3"/>
        <charset val="128"/>
      </rPr>
      <t>, Dotter A.</t>
    </r>
    <phoneticPr fontId="5"/>
  </si>
  <si>
    <t>2011ApJ...740..106S</t>
  </si>
  <si>
    <t>10/2011</t>
    <phoneticPr fontId="5"/>
  </si>
  <si>
    <t>Detailed Chemical Abundances of Four Stars in the Unusual Globular Cluster Palomar 1</t>
  </si>
  <si>
    <t>Sereno, Mauro</t>
    <phoneticPr fontId="5"/>
  </si>
  <si>
    <t>I</t>
    <phoneticPr fontId="5"/>
  </si>
  <si>
    <t>Sereno M., Umetsu K.</t>
    <phoneticPr fontId="5"/>
  </si>
  <si>
    <t>2011MNRAS.416.3187S</t>
  </si>
  <si>
    <t>3187-3200</t>
    <phoneticPr fontId="5"/>
  </si>
  <si>
    <t>10/2011</t>
    <phoneticPr fontId="5"/>
  </si>
  <si>
    <t>Weak- and strong-lensing analyses of the triaxial matter distribution of Abell 1689</t>
  </si>
  <si>
    <t>除外</t>
    <rPh sb="0" eb="2">
      <t>ジョガイ</t>
    </rPh>
    <phoneticPr fontId="5"/>
  </si>
  <si>
    <t>S-Cam</t>
    <phoneticPr fontId="5"/>
  </si>
  <si>
    <t>I</t>
    <phoneticPr fontId="5"/>
  </si>
  <si>
    <t>JKAS</t>
    <phoneticPr fontId="5"/>
  </si>
  <si>
    <t>JKAS</t>
    <phoneticPr fontId="5"/>
  </si>
  <si>
    <t>DJKAS</t>
    <phoneticPr fontId="5"/>
  </si>
  <si>
    <t>Journal of the Korean Astronomical Society</t>
  </si>
  <si>
    <t>Umetsu, K.</t>
    <phoneticPr fontId="5"/>
  </si>
  <si>
    <t>D</t>
    <phoneticPr fontId="5"/>
  </si>
  <si>
    <t>Umetsu K., Broadhurst T., Zitrin A., Medezinski E., Coe D., Postman M.</t>
    <phoneticPr fontId="5"/>
  </si>
  <si>
    <t>S-Cam</t>
    <phoneticPr fontId="5"/>
  </si>
  <si>
    <t>A Precise Cluster Mass Profile Averaged from the Highest-quality Lensing Data</t>
  </si>
  <si>
    <t>09/2011</t>
    <phoneticPr fontId="5"/>
  </si>
  <si>
    <t>2011A&amp;A...535A..10C</t>
  </si>
  <si>
    <t>Coppa, G.</t>
    <phoneticPr fontId="5"/>
  </si>
  <si>
    <t>I</t>
    <phoneticPr fontId="5"/>
  </si>
  <si>
    <t>S-Cam</t>
    <phoneticPr fontId="5"/>
  </si>
  <si>
    <t>Coppa G., Mignoli M., Zamorani G., Bardelli S., Lilly S. J., Bolzonella M., Scodeggio M., Vergani D., Nair P., Pozzetti L., Cimatti A., Zucca E., Carollo C. M., Contini T., Le Fèvre O., Renzini A., Mainieri V., Bongiorno A., Caputi K. I., Cucciati O., de la Torre S., de Ravel L., Franzetti P., Garilli B., Memeo P., Iovino A., Kampczyk P., Kneib J.-P., Knobel C., Koekemoer A. M., Kovač K., Lamareille F., Le Borgne J.-F., Le Brun V., Maier C., Pellò R., Peng Y., Perez-Montero E., Ricciardelli E., Scarlata C., Silverman J. D., Tanaka M., Tasca L., Tresse L., Abbas U., Bottini D., Capak P., Cappi A., Cassata P., Fumana M., Guzzo L., Leauthaud A., Maccagni D., Marinoni C., Meneux B., Oesch P., Porciani C., Scaramella R., Scoville N.</t>
  </si>
  <si>
    <t>Jiang, Linhua</t>
    <phoneticPr fontId="5"/>
  </si>
  <si>
    <r>
      <t xml:space="preserve">Jiang L., Egami E., </t>
    </r>
    <r>
      <rPr>
        <b/>
        <sz val="11"/>
        <rFont val="ＭＳ Ｐゴシック"/>
        <family val="3"/>
        <charset val="128"/>
      </rPr>
      <t>Kashikawa N.</t>
    </r>
    <r>
      <rPr>
        <sz val="11"/>
        <rFont val="ＭＳ Ｐゴシック"/>
        <family val="3"/>
        <charset val="128"/>
      </rPr>
      <t>, Walth G., Matsuda Y., Shimasaku K., Nagao T., Ota K., Ouchi M.</t>
    </r>
    <phoneticPr fontId="5"/>
  </si>
  <si>
    <t>S-Cam</t>
    <phoneticPr fontId="5"/>
  </si>
  <si>
    <t>2011ApJ...743...65J</t>
  </si>
  <si>
    <t>ApJ</t>
    <phoneticPr fontId="5"/>
  </si>
  <si>
    <t>12/2011</t>
    <phoneticPr fontId="5"/>
  </si>
  <si>
    <t>Kipping D. M., Hartman J., Bakos G. Á., Torres G., Latham D. W., Bayliss D., Kiss L. L., Sato B., Béky B., Kovács Géza, Quinn S. N., Buchhave L. A., Andersen J., Marcy G. W., Howard A. W., Fischer D. A., Johnson J. A., Noyes R. W., Sasselov D. D., Stefanik R. P., Lázár J., Papp I., Sári P., Fűrész G.</t>
  </si>
  <si>
    <t>Narayan G., Foley R. J., Berger E., Botticella M. T., Chornock R., Huber M. E., Rest A., Scolnic D., Smartt S., Valenti S., Soderberg A. M., Burgett W. S., Chambers K. C., Flewelling H. A., Gates G., Grav T., Kaiser N., Kirshner R. P., Magnier E. A., Morgan J. S., Price P. A., Riess A. G., Stubbs C. W., Sweeney W. E., Tonry J. L., Wainscoat R. J., Waters C., Wood-Vasey W. M.</t>
  </si>
  <si>
    <t>2011ApJ...743L...6T</t>
  </si>
  <si>
    <t>L6</t>
    <phoneticPr fontId="5"/>
  </si>
  <si>
    <t>Images of the Extended Outer Regions of the Debris Ring around HR 4796 A</t>
  </si>
  <si>
    <t>12/2011</t>
    <phoneticPr fontId="5"/>
  </si>
  <si>
    <r>
      <t xml:space="preserve">Thalmann, C., Janson, M., Buenzli, E., Brandt, T. D., Wisniewski, J. P., Moro-Martín, A., </t>
    </r>
    <r>
      <rPr>
        <b/>
        <sz val="11"/>
        <rFont val="ＭＳ Ｐゴシック"/>
        <family val="3"/>
        <charset val="128"/>
      </rPr>
      <t>Usuda, T.</t>
    </r>
    <r>
      <rPr>
        <sz val="11"/>
        <rFont val="ＭＳ Ｐゴシック"/>
        <family val="3"/>
        <charset val="128"/>
      </rPr>
      <t xml:space="preserve">, Schneider, G., Carson, J., McElwain, M. W., Grady, C. A., Goto, M., Abe, L., Brandner, W., Dominik, C., Egner, S., Feldt, M., </t>
    </r>
    <r>
      <rPr>
        <b/>
        <sz val="11"/>
        <rFont val="ＭＳ Ｐゴシック"/>
        <family val="3"/>
        <charset val="128"/>
      </rPr>
      <t>Fukue, T</t>
    </r>
    <r>
      <rPr>
        <sz val="11"/>
        <rFont val="ＭＳ Ｐゴシック"/>
        <family val="3"/>
        <charset val="128"/>
      </rPr>
      <t xml:space="preserve">., Golota, T., </t>
    </r>
    <r>
      <rPr>
        <b/>
        <sz val="11"/>
        <rFont val="ＭＳ Ｐゴシック"/>
        <family val="3"/>
        <charset val="128"/>
      </rPr>
      <t>Guyon, O., Hashimoto, J., Hayano, Y.,</t>
    </r>
    <r>
      <rPr>
        <sz val="11"/>
        <rFont val="ＭＳ Ｐゴシック"/>
        <family val="3"/>
        <charset val="128"/>
      </rPr>
      <t xml:space="preserve"> Hayashi, M., </t>
    </r>
    <r>
      <rPr>
        <b/>
        <sz val="11"/>
        <rFont val="ＭＳ Ｐゴシック"/>
        <family val="3"/>
        <charset val="128"/>
      </rPr>
      <t>Hayashi, S.,</t>
    </r>
    <r>
      <rPr>
        <sz val="11"/>
        <rFont val="ＭＳ Ｐゴシック"/>
        <family val="3"/>
        <charset val="128"/>
      </rPr>
      <t xml:space="preserve"> Henning, T., Hodapp, K. W., </t>
    </r>
    <r>
      <rPr>
        <b/>
        <sz val="11"/>
        <rFont val="ＭＳ Ｐゴシック"/>
        <family val="3"/>
        <charset val="128"/>
      </rPr>
      <t xml:space="preserve">Ishii, M., Iye, M., Kandori, R., </t>
    </r>
    <r>
      <rPr>
        <sz val="11"/>
        <rFont val="ＭＳ Ｐゴシック"/>
        <family val="3"/>
        <charset val="128"/>
      </rPr>
      <t xml:space="preserve">Knapp, G. R., </t>
    </r>
    <r>
      <rPr>
        <b/>
        <sz val="11"/>
        <rFont val="ＭＳ Ｐゴシック"/>
        <family val="3"/>
        <charset val="128"/>
      </rPr>
      <t>Kudo, T., Kusakabe, N.,</t>
    </r>
    <r>
      <rPr>
        <sz val="11"/>
        <rFont val="ＭＳ Ｐゴシック"/>
        <family val="3"/>
        <charset val="128"/>
      </rPr>
      <t xml:space="preserve"> Kuzuhara, M., </t>
    </r>
    <r>
      <rPr>
        <b/>
        <sz val="11"/>
        <rFont val="ＭＳ Ｐゴシック"/>
        <family val="3"/>
        <charset val="128"/>
      </rPr>
      <t>Matsuo, T., Miyama, S., Morino, J.-I., Nishimura, T., Pyo, T.-S.,</t>
    </r>
    <r>
      <rPr>
        <sz val="11"/>
        <rFont val="ＭＳ Ｐゴシック"/>
        <family val="3"/>
        <charset val="128"/>
      </rPr>
      <t xml:space="preserve"> Serabyn, E., </t>
    </r>
    <r>
      <rPr>
        <b/>
        <sz val="11"/>
        <rFont val="ＭＳ Ｐゴシック"/>
        <family val="3"/>
        <charset val="128"/>
      </rPr>
      <t xml:space="preserve">Suto, H., Suzuki, R., </t>
    </r>
    <r>
      <rPr>
        <sz val="11"/>
        <rFont val="ＭＳ Ｐゴシック"/>
        <family val="3"/>
        <charset val="128"/>
      </rPr>
      <t>Takahashi, Y. H., Takami, M.</t>
    </r>
    <r>
      <rPr>
        <b/>
        <sz val="11"/>
        <rFont val="ＭＳ Ｐゴシック"/>
        <family val="3"/>
        <charset val="128"/>
      </rPr>
      <t xml:space="preserve">, Takato, N., Terada, H., Tomono, D., </t>
    </r>
    <r>
      <rPr>
        <sz val="11"/>
        <rFont val="ＭＳ Ｐゴシック"/>
        <family val="3"/>
        <charset val="128"/>
      </rPr>
      <t xml:space="preserve">Turner, E. L., Watanabe, M., Yamada, T., </t>
    </r>
    <r>
      <rPr>
        <b/>
        <sz val="11"/>
        <rFont val="ＭＳ Ｐゴシック"/>
        <family val="3"/>
        <charset val="128"/>
      </rPr>
      <t>Takami, H., Tamura, M.</t>
    </r>
    <phoneticPr fontId="5"/>
  </si>
  <si>
    <t>Wang, Liang</t>
    <phoneticPr fontId="5"/>
  </si>
  <si>
    <t>Wang L., Liu Y., Zhao G., Sato B.</t>
    <phoneticPr fontId="5"/>
  </si>
  <si>
    <t>2011PASJ...63.1035W</t>
  </si>
  <si>
    <t>PASJ</t>
    <phoneticPr fontId="5"/>
  </si>
  <si>
    <t>1035-1046</t>
    <phoneticPr fontId="5"/>
  </si>
  <si>
    <t>10/2011</t>
    <phoneticPr fontId="5"/>
  </si>
  <si>
    <t>Stellar Parameters and Chemical Abundances of G Giants</t>
  </si>
  <si>
    <t>Zitrin, A.</t>
    <phoneticPr fontId="5"/>
  </si>
  <si>
    <t>Zitrin A., Broadhurst T., Coe D., Umetsu K., Postman M., Benítez N., Meneghetti M., Medezinski E., Jouvel S., Bradley L., Koekemoer A., Zheng W., Ford H., Merten J., Kelson D., Lahav O., Lemze D., Molino A., Nonino M., Donahue M., Rosati P., Van der Wel A., Bartelmann M., Bouwens R., Graur O., Graves G., Host O., Infante L., Jha S., Jimenez-Teja Y., Lazkoz R., Maoz D., McCully C., Melchior P., Moustakas L. A., Ogaz S., Patel B., Regoes E., Riess A., Rodney S., Seitz S.</t>
  </si>
  <si>
    <t>The Cluster Lensing and Supernova Survey with Hubble (CLASH): Strong-lensing Analysis of A383 from 16-band HST/WFC3/ACS Imaging</t>
  </si>
  <si>
    <t>S-Cam</t>
    <phoneticPr fontId="5"/>
  </si>
  <si>
    <t>12/2011</t>
    <phoneticPr fontId="5"/>
  </si>
  <si>
    <t>2011.12.15 from Umetsu&amp;ADS</t>
    <phoneticPr fontId="5"/>
  </si>
  <si>
    <t>The bimodality of the 10k zCOSMOS-bright galaxies up to z ~ 1: a new statistical and portable classification based on optical galaxy properties</t>
    <phoneticPr fontId="5"/>
  </si>
  <si>
    <t>Keck Spectroscopy of Lyman-break Galaxies and Its Implications for the UV-continuum and Lyα Luminosity Functions at z &gt; 6</t>
    <phoneticPr fontId="5"/>
  </si>
  <si>
    <t>2011ApJ...738...41U</t>
    <phoneticPr fontId="5"/>
  </si>
  <si>
    <t>2011PASJ...63..979Y</t>
  </si>
  <si>
    <t>979-985</t>
    <phoneticPr fontId="5"/>
  </si>
  <si>
    <r>
      <t xml:space="preserve">Yamaguchi T., Yoshikawa M., </t>
    </r>
    <r>
      <rPr>
        <b/>
        <sz val="11"/>
        <rFont val="ＭＳ Ｐゴシック"/>
        <family val="3"/>
        <charset val="128"/>
      </rPr>
      <t>Yagi M</t>
    </r>
    <r>
      <rPr>
        <sz val="11"/>
        <rFont val="ＭＳ Ｐゴシック"/>
        <family val="3"/>
        <charset val="128"/>
      </rPr>
      <t>., Tholen D.</t>
    </r>
    <phoneticPr fontId="5"/>
  </si>
  <si>
    <t>Okumura, S.</t>
    <phoneticPr fontId="5"/>
  </si>
  <si>
    <t>D</t>
    <phoneticPr fontId="5"/>
  </si>
  <si>
    <t>COMICS</t>
    <phoneticPr fontId="5"/>
  </si>
  <si>
    <t>2011PASJ...63..823O</t>
  </si>
  <si>
    <t>PASJ</t>
    <phoneticPr fontId="5"/>
  </si>
  <si>
    <t>823-834</t>
    <phoneticPr fontId="5"/>
  </si>
  <si>
    <t>Physical Relation of Source I to IRc2 in the Orion KL Region</t>
  </si>
  <si>
    <r>
      <t xml:space="preserve">Okumura S., </t>
    </r>
    <r>
      <rPr>
        <b/>
        <sz val="11"/>
        <rFont val="ＭＳ Ｐゴシック"/>
        <family val="3"/>
        <charset val="128"/>
      </rPr>
      <t>Yamashita T.</t>
    </r>
    <r>
      <rPr>
        <sz val="11"/>
        <rFont val="ＭＳ Ｐゴシック"/>
        <family val="3"/>
        <charset val="128"/>
      </rPr>
      <t>, Sako S., Miyata T., Honda M., Kataza H., Okamoto Y.</t>
    </r>
    <phoneticPr fontId="5"/>
  </si>
  <si>
    <r>
      <t xml:space="preserve">Ishiguro M., Hanayama H., Hasegawa S., Sarugaku Y., </t>
    </r>
    <r>
      <rPr>
        <b/>
        <sz val="11"/>
        <rFont val="ＭＳ Ｐゴシック"/>
        <family val="3"/>
        <charset val="128"/>
      </rPr>
      <t>Watanabe J., Fujiwara H., Terada H.</t>
    </r>
    <r>
      <rPr>
        <sz val="11"/>
        <rFont val="ＭＳ Ｐゴシック"/>
        <family val="3"/>
        <charset val="128"/>
      </rPr>
      <t xml:space="preserve">, Hsieh H., Vaubaillon J., Kawai N., </t>
    </r>
    <r>
      <rPr>
        <b/>
        <sz val="11"/>
        <rFont val="ＭＳ Ｐゴシック"/>
        <family val="3"/>
        <charset val="128"/>
      </rPr>
      <t>Yanagisawa K., Kuroda D., Miyaji T., Fukushima H.</t>
    </r>
    <r>
      <rPr>
        <sz val="11"/>
        <rFont val="ＭＳ Ｐゴシック"/>
        <family val="3"/>
        <charset val="128"/>
      </rPr>
      <t>, Ohta K., Hamanowa H., Kim J., Pyo J., Nakamura A.</t>
    </r>
    <phoneticPr fontId="5"/>
  </si>
  <si>
    <t>S-Cam</t>
    <phoneticPr fontId="5"/>
  </si>
  <si>
    <t>2011ApJ...740L..11I</t>
  </si>
  <si>
    <t>10/2011</t>
    <phoneticPr fontId="5"/>
  </si>
  <si>
    <t>Observational Evidence for an Impact on the Main-belt Asteroid (596) Scheila</t>
  </si>
  <si>
    <t>SRON</t>
    <phoneticPr fontId="5"/>
  </si>
  <si>
    <t>S12A</t>
    <phoneticPr fontId="5"/>
  </si>
  <si>
    <t>S12A</t>
    <phoneticPr fontId="5"/>
  </si>
  <si>
    <t>S12A</t>
    <phoneticPr fontId="5"/>
  </si>
  <si>
    <t>S12A</t>
    <phoneticPr fontId="5"/>
  </si>
  <si>
    <t>S12A</t>
    <phoneticPr fontId="5"/>
  </si>
  <si>
    <t>S12A</t>
    <phoneticPr fontId="5"/>
  </si>
  <si>
    <t>2012.1.11訂正</t>
    <rPh sb="9" eb="11">
      <t>テイセイ</t>
    </rPh>
    <phoneticPr fontId="5"/>
  </si>
  <si>
    <t>国内大学院生の応募・採択割合(件数）</t>
    <rPh sb="0" eb="2">
      <t>コクナイ</t>
    </rPh>
    <rPh sb="2" eb="4">
      <t>ダイガク</t>
    </rPh>
    <rPh sb="4" eb="6">
      <t>インセイ</t>
    </rPh>
    <rPh sb="7" eb="9">
      <t>オウボ</t>
    </rPh>
    <rPh sb="10" eb="12">
      <t>サイタク</t>
    </rPh>
    <rPh sb="12" eb="14">
      <t>ワリアイ</t>
    </rPh>
    <rPh sb="15" eb="17">
      <t>ケンスウ</t>
    </rPh>
    <phoneticPr fontId="5"/>
  </si>
  <si>
    <t>国内大学院生の応募・採択割合(夜数）</t>
    <rPh sb="0" eb="2">
      <t>コクナイ</t>
    </rPh>
    <rPh sb="2" eb="4">
      <t>ダイガク</t>
    </rPh>
    <rPh sb="4" eb="6">
      <t>インセイ</t>
    </rPh>
    <rPh sb="7" eb="9">
      <t>オウボ</t>
    </rPh>
    <rPh sb="10" eb="12">
      <t>サイタク</t>
    </rPh>
    <rPh sb="12" eb="14">
      <t>ワリアイ</t>
    </rPh>
    <rPh sb="15" eb="16">
      <t>ヤ</t>
    </rPh>
    <rPh sb="16" eb="17">
      <t>スウ</t>
    </rPh>
    <phoneticPr fontId="5"/>
  </si>
  <si>
    <t>48（32）</t>
    <phoneticPr fontId="5"/>
  </si>
  <si>
    <t>S12A</t>
    <phoneticPr fontId="5"/>
  </si>
  <si>
    <t>ポツダム天文研究所</t>
    <rPh sb="4" eb="6">
      <t>テンモン</t>
    </rPh>
    <rPh sb="6" eb="9">
      <t>ケンキュウショ</t>
    </rPh>
    <phoneticPr fontId="4"/>
  </si>
  <si>
    <t>児玉、仲田（ハワイ）、有本、鈴木竜二、田中雅臣（三鷹）、佐藤文衛</t>
    <rPh sb="0" eb="2">
      <t>コダマ</t>
    </rPh>
    <rPh sb="3" eb="5">
      <t>ナカタ</t>
    </rPh>
    <rPh sb="11" eb="13">
      <t>アリモト</t>
    </rPh>
    <rPh sb="14" eb="16">
      <t>スズキ</t>
    </rPh>
    <rPh sb="16" eb="18">
      <t>リュウジ</t>
    </rPh>
    <rPh sb="19" eb="21">
      <t>タナカ</t>
    </rPh>
    <rPh sb="21" eb="23">
      <t>マサオミ</t>
    </rPh>
    <rPh sb="24" eb="26">
      <t>ミタカ</t>
    </rPh>
    <rPh sb="28" eb="30">
      <t>サトウ</t>
    </rPh>
    <rPh sb="30" eb="32">
      <t>フミモリ</t>
    </rPh>
    <phoneticPr fontId="5"/>
  </si>
  <si>
    <t>2012.1.12 ADS</t>
    <phoneticPr fontId="5"/>
  </si>
  <si>
    <t>Girardi, M.</t>
    <phoneticPr fontId="5"/>
  </si>
  <si>
    <t>I</t>
    <phoneticPr fontId="5"/>
  </si>
  <si>
    <t>Girardi M., Bardelli S., Barrena R., Boschin W., Gastaldello F., Nonino M.</t>
    <phoneticPr fontId="5"/>
  </si>
  <si>
    <t>S-Cam</t>
    <phoneticPr fontId="5"/>
  </si>
  <si>
    <t>2011A&amp;A...536A..89G</t>
    <phoneticPr fontId="5"/>
  </si>
  <si>
    <t>A&amp;A</t>
    <phoneticPr fontId="5"/>
  </si>
  <si>
    <t>A89</t>
    <phoneticPr fontId="5"/>
  </si>
  <si>
    <t>12/2011</t>
    <phoneticPr fontId="5"/>
  </si>
  <si>
    <t>Internal dynamics of Abell 2254: a merging galaxy cluster with a clumpy, diffuse radio emission</t>
  </si>
  <si>
    <t>Salvato M., Ilbert O., Hasinger G., Rau A., Civano F., Zamorani G., Brusa M., Elvis M., Vignali C., Aussel H., Comastri A., Fiore F., Le Floc'h E., Mainieri V., Bardelli S., Bolzonella M., Bongiorno A., Capak P., Caputi K., Cappelluti N., Carollo C. M., Contini T., Garilli B., Iovino A., Fotopoulou S., Fruscione A., Gilli R., Halliday C., Kneib J.-P., Kakazu Y., Kartaltepe J. S., Koekemoer A. M., Kovac K., Ideue Y., Ikeda H., Impey C. D., Le Fevre O., Lamareille F., Lanzuisi G., Le Borgne J.-F., Le Brun V., Lilly S., Maier C., Manohar S., Masters D., McCracken H., Messias H., Mignoli M., Mobasher B., Nagao T., Pello R., Puccetti S., Perez-Montero E., Renzini A., Sargent M., Sanders D. B., Scodeggio M., Scoville N., Shopbell P., Silvermann J., Taniguchi Y., Tasca L., Tresse L., Trump J. R., Zucca E.</t>
  </si>
  <si>
    <t>S-Cam</t>
    <phoneticPr fontId="5"/>
  </si>
  <si>
    <t>2011ApJ...742...61S</t>
  </si>
  <si>
    <t>ApJ</t>
    <phoneticPr fontId="5"/>
  </si>
  <si>
    <t>12/2011</t>
    <phoneticPr fontId="5"/>
  </si>
  <si>
    <t>Dissecting Photometric Redshift for Active Galactic Nucleus Using XMM- and Chandra-COSMOS Samples</t>
  </si>
  <si>
    <t>2012.1.13</t>
    <phoneticPr fontId="5"/>
  </si>
  <si>
    <t>S12A採択情報、2011論文情報追加</t>
    <rPh sb="4" eb="6">
      <t>サイタク</t>
    </rPh>
    <rPh sb="6" eb="8">
      <t>ジョウホウ</t>
    </rPh>
    <rPh sb="13" eb="15">
      <t>ロンブン</t>
    </rPh>
    <rPh sb="15" eb="17">
      <t>ジョウホウ</t>
    </rPh>
    <rPh sb="17" eb="19">
      <t>ツイカ</t>
    </rPh>
    <phoneticPr fontId="5"/>
  </si>
  <si>
    <t>S11B実施</t>
    <rPh sb="4" eb="6">
      <t>ジッシ</t>
    </rPh>
    <phoneticPr fontId="5"/>
  </si>
  <si>
    <t>＊すばる定義の外国人数に訂正（2012.1.25）</t>
    <rPh sb="4" eb="6">
      <t>テイギ</t>
    </rPh>
    <rPh sb="7" eb="9">
      <t>ガイコク</t>
    </rPh>
    <rPh sb="9" eb="10">
      <t>ジン</t>
    </rPh>
    <rPh sb="10" eb="11">
      <t>スウ</t>
    </rPh>
    <rPh sb="12" eb="14">
      <t>テイセイ</t>
    </rPh>
    <phoneticPr fontId="5"/>
  </si>
  <si>
    <t>（日本国内機関所属を含む）</t>
    <rPh sb="1" eb="3">
      <t>ニホン</t>
    </rPh>
    <rPh sb="3" eb="5">
      <t>コクナイ</t>
    </rPh>
    <rPh sb="5" eb="7">
      <t>キカン</t>
    </rPh>
    <rPh sb="7" eb="9">
      <t>ショゾク</t>
    </rPh>
    <rPh sb="10" eb="11">
      <t>フク</t>
    </rPh>
    <phoneticPr fontId="5"/>
  </si>
  <si>
    <t>外国人比率</t>
    <rPh sb="0" eb="2">
      <t>ガイコク</t>
    </rPh>
    <rPh sb="2" eb="3">
      <t>ジン</t>
    </rPh>
    <rPh sb="3" eb="5">
      <t>ヒリツ</t>
    </rPh>
    <phoneticPr fontId="5"/>
  </si>
  <si>
    <t>*外国人観測者数</t>
    <rPh sb="1" eb="3">
      <t>ガイコク</t>
    </rPh>
    <rPh sb="3" eb="4">
      <t>ジン</t>
    </rPh>
    <rPh sb="4" eb="7">
      <t>カンソクシャ</t>
    </rPh>
    <rPh sb="7" eb="8">
      <t>スウ</t>
    </rPh>
    <phoneticPr fontId="5"/>
  </si>
  <si>
    <t>すばる定義でない
外国人数</t>
    <rPh sb="3" eb="5">
      <t>テイギ</t>
    </rPh>
    <rPh sb="9" eb="11">
      <t>ガイコク</t>
    </rPh>
    <rPh sb="11" eb="12">
      <t>ジン</t>
    </rPh>
    <rPh sb="12" eb="13">
      <t>スウ</t>
    </rPh>
    <phoneticPr fontId="5"/>
  </si>
  <si>
    <t>2011PASJ...63S.605E</t>
    <phoneticPr fontId="5"/>
  </si>
  <si>
    <t>S11AのB課題1件をS11B期に実施</t>
    <rPh sb="6" eb="8">
      <t>カダイ</t>
    </rPh>
    <rPh sb="9" eb="10">
      <t>ケン</t>
    </rPh>
    <rPh sb="15" eb="16">
      <t>キ</t>
    </rPh>
    <rPh sb="17" eb="19">
      <t>ジッシ</t>
    </rPh>
    <phoneticPr fontId="5"/>
  </si>
  <si>
    <t>2012年査読論文</t>
    <rPh sb="4" eb="5">
      <t>ネン</t>
    </rPh>
    <rPh sb="5" eb="7">
      <t>サドク</t>
    </rPh>
    <rPh sb="7" eb="9">
      <t>ロンブン</t>
    </rPh>
    <phoneticPr fontId="5"/>
  </si>
  <si>
    <t>2012.2.9　ADS</t>
    <phoneticPr fontId="5"/>
  </si>
  <si>
    <t>Barker, Michael K.</t>
    <phoneticPr fontId="5"/>
  </si>
  <si>
    <r>
      <t xml:space="preserve">Barker M., Ferguson A., Irwin M., </t>
    </r>
    <r>
      <rPr>
        <b/>
        <sz val="11"/>
        <rFont val="ＭＳ Ｐゴシック"/>
        <family val="3"/>
        <charset val="128"/>
      </rPr>
      <t>Arimoto N.</t>
    </r>
    <r>
      <rPr>
        <sz val="11"/>
        <rFont val="ＭＳ Ｐゴシック"/>
        <family val="3"/>
        <charset val="128"/>
      </rPr>
      <t>, Jablonka P.</t>
    </r>
    <phoneticPr fontId="5"/>
  </si>
  <si>
    <t>Quantifying the faint structure of galaxies: the late-type spiral NGC 2403</t>
  </si>
  <si>
    <t>Blom, Christina</t>
    <phoneticPr fontId="5"/>
  </si>
  <si>
    <t>37B</t>
    <phoneticPr fontId="5"/>
  </si>
  <si>
    <t>02/2012</t>
    <phoneticPr fontId="5"/>
  </si>
  <si>
    <t>Capozzi, Diego</t>
    <phoneticPr fontId="5"/>
  </si>
  <si>
    <t>Capozzi D., Collins C., Stott J., Hilton M.</t>
    <phoneticPr fontId="5"/>
  </si>
  <si>
    <t>The evolution of K* and the halo occupation distribution since z= 1.5: observations versus simulations</t>
  </si>
  <si>
    <t>Castro-Rodriguez, N.</t>
    <phoneticPr fontId="5"/>
  </si>
  <si>
    <t>Castro-Rodriguez N., Lopez-Corredoira M.</t>
    <phoneticPr fontId="5"/>
  </si>
  <si>
    <t>01/2012</t>
    <phoneticPr fontId="5"/>
  </si>
  <si>
    <t>The age of extremely red and massive galaxies at very high redshift</t>
  </si>
  <si>
    <t>Hibon, P.</t>
    <phoneticPr fontId="5"/>
  </si>
  <si>
    <r>
      <t xml:space="preserve">Hibon P., </t>
    </r>
    <r>
      <rPr>
        <b/>
        <sz val="11"/>
        <rFont val="ＭＳ Ｐゴシック"/>
        <family val="3"/>
        <charset val="128"/>
      </rPr>
      <t>Kashikawa N.</t>
    </r>
    <r>
      <rPr>
        <sz val="11"/>
        <rFont val="ＭＳ Ｐゴシック"/>
        <family val="3"/>
        <charset val="128"/>
      </rPr>
      <t xml:space="preserve">, Willot C., </t>
    </r>
    <r>
      <rPr>
        <b/>
        <sz val="11"/>
        <rFont val="ＭＳ Ｐゴシック"/>
        <family val="3"/>
        <charset val="128"/>
      </rPr>
      <t>Iye M., Shibuya T.</t>
    </r>
    <phoneticPr fontId="5"/>
  </si>
  <si>
    <t>2012ApJ...744...89H</t>
  </si>
  <si>
    <t>Search for z ~ 7 Lyα Emitters with the Suprime-Cam at the Subaru Telescope</t>
  </si>
  <si>
    <t>Hirano, T.</t>
    <phoneticPr fontId="5"/>
  </si>
  <si>
    <t>D</t>
    <phoneticPr fontId="5"/>
  </si>
  <si>
    <t>2011PASJ...63L..57H</t>
  </si>
  <si>
    <t>PASJ</t>
    <phoneticPr fontId="5"/>
  </si>
  <si>
    <t>L57-L61</t>
    <phoneticPr fontId="5"/>
  </si>
  <si>
    <t>Further Observations of the Tilted Planet XO-3: A New Determination of Spin-Orbit Misalignment, and Limits on Differential Rotation</t>
  </si>
  <si>
    <t>Leauthaud A., Tinker J., Bundy K., Behroozi P., Massey R., Rhodes J., George M., Kneib J.-P., Benson A., Wechsler R., Busha M., Capak P., Cortes M., Ilbert O., Koekemoer A., Le Fevre O., Lilly S., McCracken H., Salvato M., Schrabback T., Scoville N., Smith T., Taylor J.</t>
    <phoneticPr fontId="5"/>
  </si>
  <si>
    <t>New Constraints on the Evolution of the Stellar-to-dark Matter Connection: A Combined Analysis of Galaxy-Galaxy Lensing, Clustering, and Stellar Mass Functions from z = 0.2 to z =1</t>
  </si>
  <si>
    <t>2012ApJ...744..159L</t>
  </si>
  <si>
    <t>Maryeva, O.</t>
    <phoneticPr fontId="5"/>
  </si>
  <si>
    <t>Maryeva O., Abolmasov P.</t>
    <phoneticPr fontId="5"/>
  </si>
  <si>
    <t>2012MNRAS.419.1455M</t>
  </si>
  <si>
    <t>1455-1464</t>
    <phoneticPr fontId="5"/>
  </si>
  <si>
    <t>Modelling the optical spectrum of Romano's star</t>
  </si>
  <si>
    <r>
      <t xml:space="preserve">Muzic K., Scholz A., Geers V., Jayawardhana R., </t>
    </r>
    <r>
      <rPr>
        <b/>
        <sz val="11"/>
        <rFont val="ＭＳ Ｐゴシック"/>
        <family val="3"/>
        <charset val="128"/>
      </rPr>
      <t>Tamura M.</t>
    </r>
    <phoneticPr fontId="5"/>
  </si>
  <si>
    <t>2012ApJ...744..134M</t>
  </si>
  <si>
    <t>Substellar Objects in Nearby Young Clusters (SONYC). V. New Brown Dwarfs in ρ Ophiuchi</t>
  </si>
  <si>
    <t>Nakajima, Kimihiko</t>
    <phoneticPr fontId="5"/>
  </si>
  <si>
    <t>D</t>
    <phoneticPr fontId="5"/>
  </si>
  <si>
    <t>Nakajima K., Ouchi M., Shimasaku K., Ono Y., Lee J., Foucaud S., Ly Chun, Dale D., Salim S., Finn R., Almaini O., Okamura S.</t>
    <phoneticPr fontId="5"/>
  </si>
  <si>
    <t>2012ApJ...745...12N</t>
  </si>
  <si>
    <t>Average Metallicity and Star Formation Rate of Lyα Emitters Probed by a Triple Narrowband Survey</t>
  </si>
  <si>
    <t>Narita, N.</t>
    <phoneticPr fontId="5"/>
  </si>
  <si>
    <r>
      <rPr>
        <b/>
        <sz val="11"/>
        <rFont val="ＭＳ Ｐゴシック"/>
        <family val="3"/>
        <charset val="128"/>
      </rPr>
      <t>Narita N.</t>
    </r>
    <r>
      <rPr>
        <sz val="11"/>
        <rFont val="ＭＳ Ｐゴシック"/>
        <family val="3"/>
        <charset val="128"/>
      </rPr>
      <t xml:space="preserve">, Hirano T., Sato B., Harakawa H., Fukui A., </t>
    </r>
    <r>
      <rPr>
        <b/>
        <sz val="11"/>
        <rFont val="ＭＳ Ｐゴシック"/>
        <family val="3"/>
        <charset val="128"/>
      </rPr>
      <t>Aoki W., Tamura M.</t>
    </r>
    <phoneticPr fontId="5"/>
  </si>
  <si>
    <t>HDS</t>
    <phoneticPr fontId="5"/>
  </si>
  <si>
    <t>2011PASJ...63L..67N</t>
  </si>
  <si>
    <t>L67-L71</t>
    <phoneticPr fontId="5"/>
  </si>
  <si>
    <t>12/2011</t>
    <phoneticPr fontId="5"/>
  </si>
  <si>
    <t>XO-2b: a Prograde Planet with Negligible Eccentricity and an Additional Radial Velocity Variation</t>
  </si>
  <si>
    <t>Okamoto, Sakurako</t>
    <phoneticPr fontId="5"/>
  </si>
  <si>
    <t>2012ApJ...744...96O</t>
  </si>
  <si>
    <t>Stellar Populations and Structural Properties of Ultra Faint Dwarf Galaxies, Canes Venatici I, Boötes I, Canes Venatici II, and Leo IV</t>
  </si>
  <si>
    <t>Mužić, Koraljka</t>
    <phoneticPr fontId="5"/>
  </si>
  <si>
    <r>
      <t xml:space="preserve">Ono Y., Ouchi M., Mobasher B., Dickinson M., Penner Kyle, Shimasaku K., Weiner B., Kartaltepe J., Nakajima K., Nayyeri H., Stern D., </t>
    </r>
    <r>
      <rPr>
        <b/>
        <sz val="11"/>
        <rFont val="ＭＳ Ｐゴシック"/>
        <family val="3"/>
        <charset val="128"/>
      </rPr>
      <t>Kashikawa N.</t>
    </r>
    <r>
      <rPr>
        <sz val="11"/>
        <rFont val="ＭＳ Ｐゴシック"/>
        <family val="3"/>
        <charset val="128"/>
      </rPr>
      <t>, Spinard H.</t>
    </r>
    <phoneticPr fontId="5"/>
  </si>
  <si>
    <t>2012ApJ...744...83O</t>
  </si>
  <si>
    <t>Spectroscopic Confirmation of Three z-dropout Galaxies at z = 6.844-7.213: Demographics of Lyα Emission in z ~ 7 Galaxies</t>
  </si>
  <si>
    <t>Oroton, Glenn</t>
    <phoneticPr fontId="5"/>
  </si>
  <si>
    <t>161-167</t>
    <phoneticPr fontId="5"/>
  </si>
  <si>
    <t>Recovery and characterization of Neptune's near-polar stratospheric hot spot</t>
  </si>
  <si>
    <r>
      <t xml:space="preserve">Orton G., Fletcher L., Liu J., Schneider T., Yanamandra-Fisher P., de Pater I., Edwards M., Geballe T., Hammel H., </t>
    </r>
    <r>
      <rPr>
        <b/>
        <sz val="11"/>
        <rFont val="ＭＳ Ｐゴシック"/>
        <family val="3"/>
        <charset val="128"/>
      </rPr>
      <t>Fujiyoshi T.</t>
    </r>
    <r>
      <rPr>
        <sz val="11"/>
        <rFont val="ＭＳ Ｐゴシック"/>
        <family val="3"/>
        <charset val="128"/>
      </rPr>
      <t>, Encrenaz T., Pantin E., Mousis O., Fuse T.</t>
    </r>
    <phoneticPr fontId="5"/>
  </si>
  <si>
    <t>Ragozzine, B.</t>
    <phoneticPr fontId="5"/>
  </si>
  <si>
    <t>Ragozzine B., Clowe D., Markevitch M., Gonzalez A., Bradac M.</t>
    <phoneticPr fontId="5"/>
  </si>
  <si>
    <t>Weak-lensing Results for the Merging Cluster A1758</t>
  </si>
  <si>
    <t>2012ApJ...744....6S</t>
  </si>
  <si>
    <t>Substellar Objects in Nearby Young Clusters (SONYC). IV. A Census of Very Low Mass Objects in NGC 1333</t>
  </si>
  <si>
    <t>FMOS, S-Cam</t>
    <phoneticPr fontId="5"/>
  </si>
  <si>
    <t>Spinelli, P.F.</t>
    <phoneticPr fontId="5"/>
  </si>
  <si>
    <t>1384-1404</t>
    <phoneticPr fontId="5"/>
  </si>
  <si>
    <t>Weak-lensing mass estimates of galaxy groups and the line-of-sight contamination</t>
    <phoneticPr fontId="5"/>
  </si>
  <si>
    <t>2012A&amp;A...537A..24T</t>
  </si>
  <si>
    <t>The AKARI NEP-Deep survey: a mid-infrared source catalogue</t>
  </si>
  <si>
    <t>Vogt, Frederic</t>
    <phoneticPr fontId="5"/>
  </si>
  <si>
    <t>SCExAO</t>
    <phoneticPr fontId="5"/>
  </si>
  <si>
    <t>2011PASP..123.1434V</t>
  </si>
  <si>
    <t>PASP</t>
    <phoneticPr fontId="5"/>
  </si>
  <si>
    <t>1434-1441</t>
    <phoneticPr fontId="5"/>
  </si>
  <si>
    <t>12/2011</t>
    <phoneticPr fontId="5"/>
  </si>
  <si>
    <t>Coronagraphic Low-Order Wavefront Sensor: Postprocessing Sensitivity Enhancer for High-Performance Coronagraphs</t>
  </si>
  <si>
    <t>Cluster-cluster lensing and the case of Abell 383</t>
  </si>
  <si>
    <t>S-Cam</t>
    <phoneticPr fontId="5"/>
  </si>
  <si>
    <t>2012MNRAS.419.2821C</t>
    <phoneticPr fontId="5"/>
  </si>
  <si>
    <t>Wide-field imaging of NGC 4365's globular cluster system: the third subpopulation revisited</t>
    <phoneticPr fontId="5"/>
  </si>
  <si>
    <t>Blom C., Spitler L., Forbes D.</t>
    <phoneticPr fontId="5"/>
  </si>
  <si>
    <t>2012P&amp;SS...61..161O</t>
    <phoneticPr fontId="5"/>
  </si>
  <si>
    <t>2012MNRAS.420.1384S</t>
    <phoneticPr fontId="5"/>
  </si>
  <si>
    <t>Spinelli P., Seitz S., Lerchster M., Brimioulle F., Finoguenov A.</t>
    <phoneticPr fontId="5"/>
  </si>
  <si>
    <t>S12B</t>
    <phoneticPr fontId="5"/>
  </si>
  <si>
    <t>2012/08-2013/01</t>
    <phoneticPr fontId="5"/>
  </si>
  <si>
    <t>2012/4/26-27</t>
    <phoneticPr fontId="5"/>
  </si>
  <si>
    <t>サイエンス中心
すばるAOの将来計画
ＴＭＴ</t>
    <rPh sb="5" eb="7">
      <t>チュウシン</t>
    </rPh>
    <rPh sb="14" eb="16">
      <t>ショウライ</t>
    </rPh>
    <rPh sb="16" eb="18">
      <t>ケイカク</t>
    </rPh>
    <phoneticPr fontId="5"/>
  </si>
  <si>
    <t>Armond, T.</t>
    <phoneticPr fontId="5"/>
  </si>
  <si>
    <t>I</t>
    <phoneticPr fontId="5"/>
  </si>
  <si>
    <t>S-Cam</t>
    <phoneticPr fontId="5"/>
  </si>
  <si>
    <t>2011A&amp;A...528A.125A</t>
  </si>
  <si>
    <t>A&amp;A</t>
    <phoneticPr fontId="5"/>
  </si>
  <si>
    <t>04/2011</t>
    <phoneticPr fontId="5"/>
  </si>
  <si>
    <t>Star formation in the "Gulf of Mexico"</t>
  </si>
  <si>
    <t>Barro, Guillermo</t>
    <phoneticPr fontId="5"/>
  </si>
  <si>
    <t>2011ApJS..193...13B</t>
  </si>
  <si>
    <t>ApJS</t>
    <phoneticPr fontId="5"/>
  </si>
  <si>
    <t>03/2011</t>
    <phoneticPr fontId="5"/>
  </si>
  <si>
    <t>UV-to-FIR Analysis of Spitzer/IRAC Sources in the Extended Groth Strip. I. Multi-wavelength Photometry and Spectral Energy Distributions</t>
  </si>
  <si>
    <r>
      <t xml:space="preserve">Barro G., Pérez-González, P., Gallego J., Ashby M., Kajisawa M., </t>
    </r>
    <r>
      <rPr>
        <b/>
        <sz val="11"/>
        <rFont val="ＭＳ Ｐゴシック"/>
        <family val="3"/>
        <charset val="128"/>
      </rPr>
      <t>Miyazaki S</t>
    </r>
    <r>
      <rPr>
        <sz val="11"/>
        <rFont val="ＭＳ Ｐゴシック"/>
        <family val="3"/>
        <charset val="128"/>
      </rPr>
      <t>., Villar V., Yamada T., Zamorano J.</t>
    </r>
    <phoneticPr fontId="5"/>
  </si>
  <si>
    <t>Zheng, Z.</t>
    <phoneticPr fontId="5"/>
  </si>
  <si>
    <t>Zheng Z., Cen R., Weinberg D., Trac H., Miralda-Escudé J.</t>
    <phoneticPr fontId="5"/>
  </si>
  <si>
    <t>ApJ</t>
    <phoneticPr fontId="5"/>
  </si>
  <si>
    <t>Extended Lyα Emission around Star-forming Galaxies</t>
  </si>
  <si>
    <t>Rovilos, E.</t>
    <phoneticPr fontId="5"/>
  </si>
  <si>
    <t>Rovilos E., Fotopoulou S., Salvato M., Burwitz V., Egami E., Hasinger G., Szokoly G.</t>
    <phoneticPr fontId="5"/>
  </si>
  <si>
    <t>2011A&amp;A...529A.135R</t>
  </si>
  <si>
    <t>A&amp;A</t>
    <phoneticPr fontId="5"/>
  </si>
  <si>
    <t>Optical and infrared properties of active galactic nuclei in the Lockman Hole</t>
  </si>
  <si>
    <t>Whitaker, K.</t>
    <phoneticPr fontId="5"/>
  </si>
  <si>
    <t>Whitaker K., Labbé I., van Dokkum P., Brammer G., Kriek M., Marchesini D., Quadri R., Franx M., Muzzin A., Williams R., Bezanson R., Illingworth G., Lee K.-S., Lundgren B., Nelson E., Rudnick G., Tal T., Wake D.</t>
    <phoneticPr fontId="5"/>
  </si>
  <si>
    <t>S-Cam</t>
    <phoneticPr fontId="5"/>
  </si>
  <si>
    <t>2011ApJ...735...86W</t>
  </si>
  <si>
    <t>07/2011</t>
    <phoneticPr fontId="5"/>
  </si>
  <si>
    <t>The NEWFIRM Medium-band Survey: Photometric Catalogs, Redshifts, and the Bimodal Color Distribution of Galaxies out to z ~ 3</t>
  </si>
  <si>
    <t>Steidel, Charles</t>
    <phoneticPr fontId="5"/>
  </si>
  <si>
    <t>Steidel C., Bogosavljević M., Shapley A., Kollmeier J., Reddy N., Erb D., Pettini M.</t>
    <phoneticPr fontId="5"/>
  </si>
  <si>
    <t>S-Cam</t>
    <phoneticPr fontId="5"/>
  </si>
  <si>
    <t>2011ApJ...736..160S</t>
  </si>
  <si>
    <t>Diffuse Lyα Emitting Halos: A Generic Property of High-redshift Star-forming Galaxies</t>
  </si>
  <si>
    <t>Fabbri, J.</t>
    <phoneticPr fontId="5"/>
  </si>
  <si>
    <t>I</t>
    <phoneticPr fontId="5"/>
  </si>
  <si>
    <t>Fabbri J., Otsuka M., Barlow M., Gallagher J., Wesson R., Sugerman B., Clayton G., Meixner M., Andrews J., Welch D., Ercolano B.</t>
    <phoneticPr fontId="5"/>
  </si>
  <si>
    <t>2011MNRAS.418.1285F</t>
  </si>
  <si>
    <t>1285-1307</t>
    <phoneticPr fontId="5"/>
  </si>
  <si>
    <t>The effects of dust on the optical and infrared evolution of SN 2004et</t>
  </si>
  <si>
    <t>SMOKA</t>
    <phoneticPr fontId="5"/>
  </si>
  <si>
    <t>Villar, V.</t>
    <phoneticPr fontId="5"/>
  </si>
  <si>
    <t>Villar V., Gallego J., Pérez-González P., Barro G., Zamorano J., Noeske K., Koo D.</t>
    <phoneticPr fontId="5"/>
  </si>
  <si>
    <t>S-Cam</t>
    <phoneticPr fontId="5"/>
  </si>
  <si>
    <t>2011ApJ...740...47V</t>
  </si>
  <si>
    <t>ApJ</t>
    <phoneticPr fontId="5"/>
  </si>
  <si>
    <t>10/2011</t>
    <phoneticPr fontId="5"/>
  </si>
  <si>
    <t>Star Formation Rates and Stellar Masses of Hα Selected Star-forming Galaxies at z = 0.84: A Quantification of the Downsizing</t>
  </si>
  <si>
    <t>Hart, Quyen N.</t>
    <phoneticPr fontId="5"/>
  </si>
  <si>
    <t>S-Cam</t>
    <phoneticPr fontId="5"/>
  </si>
  <si>
    <t>2011ApJ...740...59H</t>
  </si>
  <si>
    <t>10/2011</t>
    <phoneticPr fontId="5"/>
  </si>
  <si>
    <t>The Evolution of Radio Galaxies and X-Ray Point Sources in Coma Cluster Progenitors since z ~ 1.2</t>
  </si>
  <si>
    <t>Goto, M.</t>
    <phoneticPr fontId="5"/>
  </si>
  <si>
    <t>D</t>
    <phoneticPr fontId="5"/>
  </si>
  <si>
    <r>
      <t xml:space="preserve">Goto M., </t>
    </r>
    <r>
      <rPr>
        <b/>
        <sz val="11"/>
        <rFont val="ＭＳ Ｐゴシック"/>
        <family val="3"/>
        <charset val="128"/>
      </rPr>
      <t>Usuda T.</t>
    </r>
    <r>
      <rPr>
        <sz val="11"/>
        <rFont val="ＭＳ Ｐゴシック"/>
        <family val="3"/>
        <charset val="128"/>
      </rPr>
      <t>, Geballe T., Indriolo N., McCall B., Henning T., Oka T.</t>
    </r>
    <phoneticPr fontId="5"/>
  </si>
  <si>
    <t>IRCS</t>
    <phoneticPr fontId="5"/>
  </si>
  <si>
    <t>2011PASJ...63L..13G</t>
  </si>
  <si>
    <t>PASJ</t>
    <phoneticPr fontId="5"/>
  </si>
  <si>
    <t>L13-L17</t>
    <phoneticPr fontId="5"/>
  </si>
  <si>
    <r>
      <t>Absorption-Line Survey of H</t>
    </r>
    <r>
      <rPr>
        <vertAlign val="subscript"/>
        <sz val="11"/>
        <rFont val="ＭＳ Ｐゴシック"/>
        <family val="3"/>
        <charset val="128"/>
      </rPr>
      <t>3</t>
    </r>
    <r>
      <rPr>
        <vertAlign val="superscript"/>
        <sz val="11"/>
        <rFont val="ＭＳ Ｐゴシック"/>
        <family val="3"/>
        <charset val="128"/>
      </rPr>
      <t>+</t>
    </r>
    <r>
      <rPr>
        <sz val="11"/>
        <rFont val="ＭＳ Ｐゴシック"/>
        <family val="3"/>
        <charset val="128"/>
      </rPr>
      <t xml:space="preserve"> toward the Galactic Center Sources. III. Extent of Warm and Diffuse Clouds</t>
    </r>
    <phoneticPr fontId="5"/>
  </si>
  <si>
    <t>Shinnaka, Y.</t>
    <phoneticPr fontId="5"/>
  </si>
  <si>
    <t>Shinnaka Y., Kawakita H., Kobayashi H., Jehin E., Manfroid J., Hutsemékers D., Arpigny C.</t>
    <phoneticPr fontId="5"/>
  </si>
  <si>
    <t>HDS</t>
    <phoneticPr fontId="5"/>
  </si>
  <si>
    <t>2011ApJ...729...81S</t>
  </si>
  <si>
    <r>
      <t xml:space="preserve">Ortho-to-para Abundance Ratio (OPR) of Ammonia in 15 Comets: OPRs of Ammonia Versus </t>
    </r>
    <r>
      <rPr>
        <vertAlign val="superscript"/>
        <sz val="11"/>
        <rFont val="ＭＳ Ｐゴシック"/>
        <family val="3"/>
        <charset val="128"/>
      </rPr>
      <t>14</t>
    </r>
    <r>
      <rPr>
        <sz val="11"/>
        <rFont val="ＭＳ Ｐゴシック"/>
        <family val="3"/>
        <charset val="128"/>
      </rPr>
      <t>N/</t>
    </r>
    <r>
      <rPr>
        <vertAlign val="superscript"/>
        <sz val="11"/>
        <rFont val="ＭＳ Ｐゴシック"/>
        <family val="3"/>
        <charset val="128"/>
      </rPr>
      <t>15</t>
    </r>
    <r>
      <rPr>
        <sz val="11"/>
        <rFont val="ＭＳ Ｐゴシック"/>
        <family val="3"/>
        <charset val="128"/>
      </rPr>
      <t>N Ratios in CN</t>
    </r>
    <phoneticPr fontId="5"/>
  </si>
  <si>
    <t>ApJS</t>
    <phoneticPr fontId="5"/>
  </si>
  <si>
    <t>04/2011</t>
    <phoneticPr fontId="5"/>
  </si>
  <si>
    <t>UV-to-FIR Analysis of Spitzer/IRAC Sources in the Extended Groth Strip. II. Photometric Redshifts, Stellar Masses, and Star Formation Rates</t>
  </si>
  <si>
    <t>2012.2.27 from Emiko</t>
    <phoneticPr fontId="5"/>
  </si>
  <si>
    <t>Murray, D.</t>
    <phoneticPr fontId="5"/>
  </si>
  <si>
    <t>I</t>
    <phoneticPr fontId="5"/>
  </si>
  <si>
    <r>
      <t xml:space="preserve">Murray D., Burningham B., Jones H., Pinfield D., Lucas P., Leggett S., Tinney C., Day-Jones A., Weights D., Lodieu N., Pérez Prieto J., Nickson e., Zhang Z., Clarke J., Jenkins J., </t>
    </r>
    <r>
      <rPr>
        <b/>
        <sz val="11"/>
        <rFont val="ＭＳ Ｐゴシック"/>
        <family val="3"/>
        <charset val="128"/>
      </rPr>
      <t>Tamura M.</t>
    </r>
    <phoneticPr fontId="5"/>
  </si>
  <si>
    <t>IRCS</t>
    <phoneticPr fontId="5"/>
  </si>
  <si>
    <t>575-586</t>
    <phoneticPr fontId="5"/>
  </si>
  <si>
    <t>Blue not brown: UKIRT Infrared Deep Sky Survey T dwarfs with suppressed K-band flux</t>
  </si>
  <si>
    <t>Zubko, Evgenij</t>
    <phoneticPr fontId="5"/>
  </si>
  <si>
    <t>I</t>
    <phoneticPr fontId="5"/>
  </si>
  <si>
    <t>Zubko E., Furusho R., Kawabata K., Yamamoto T., Muinonen K., Videen G.</t>
    <phoneticPr fontId="5"/>
  </si>
  <si>
    <t>COMICS</t>
    <phoneticPr fontId="5"/>
  </si>
  <si>
    <t>JQSRT</t>
    <phoneticPr fontId="5"/>
  </si>
  <si>
    <t>1848-1863</t>
    <phoneticPr fontId="5"/>
  </si>
  <si>
    <t>07/2011</t>
    <phoneticPr fontId="5"/>
  </si>
  <si>
    <t>Interpretation of photo-polarimetric observations of comet 17P/Holmes</t>
  </si>
  <si>
    <t>Armond T., Reipurth B., Bally J., Aspin C.</t>
    <phoneticPr fontId="5"/>
  </si>
  <si>
    <t>2011ApJS..193...30B</t>
    <phoneticPr fontId="5"/>
  </si>
  <si>
    <t>Hart Q., Stocke J., Evrard A., Ellingson E., Barkhouse W.</t>
    <phoneticPr fontId="5"/>
  </si>
  <si>
    <t>Barsukova, E.A.</t>
    <phoneticPr fontId="5"/>
  </si>
  <si>
    <t>I</t>
    <phoneticPr fontId="5"/>
  </si>
  <si>
    <t>Barsukova E., Goranskij V., Hornoch K., Fabrika S., Pietsch W., Sholukhova O., Valeev A.</t>
    <phoneticPr fontId="5"/>
  </si>
  <si>
    <t>S-Cam</t>
    <phoneticPr fontId="5"/>
  </si>
  <si>
    <t>2011MNRAS.413.1797B</t>
    <phoneticPr fontId="5"/>
  </si>
  <si>
    <t>The first spectroscopically confirmed Mira star in M33</t>
  </si>
  <si>
    <t>1797-1802</t>
    <phoneticPr fontId="5"/>
  </si>
  <si>
    <t>05/2011</t>
    <phoneticPr fontId="5"/>
  </si>
  <si>
    <t>The Hubble Space Telescope Cluster Supernova Survey. II. The Type Ia Supernova Rate in High-redshift Galaxy Clusters</t>
  </si>
  <si>
    <r>
      <t>Barbary K., Aldering G., Amanullah R., Brodwin M., Connolly N., Dawson K. S., Doi M., Eisenhardt P., Faccioli L., Fadeyev V., Fakhouri H. K., Fruchter A. S., Gilbank D. G., Gladders M. D., Goldhaber G., Goobar A.,</t>
    </r>
    <r>
      <rPr>
        <b/>
        <sz val="11"/>
        <rFont val="ＭＳ Ｐゴシック"/>
        <family val="3"/>
        <charset val="128"/>
      </rPr>
      <t xml:space="preserve"> Hattori T.</t>
    </r>
    <r>
      <rPr>
        <sz val="11"/>
        <rFont val="ＭＳ Ｐゴシック"/>
        <family val="3"/>
        <charset val="128"/>
      </rPr>
      <t>, Hsiao E., Huang X., Ihara Y.,</t>
    </r>
    <r>
      <rPr>
        <b/>
        <sz val="11"/>
        <rFont val="ＭＳ Ｐゴシック"/>
        <family val="3"/>
        <charset val="128"/>
      </rPr>
      <t xml:space="preserve"> Kashikawa N.</t>
    </r>
    <r>
      <rPr>
        <sz val="11"/>
        <rFont val="ＭＳ Ｐゴシック"/>
        <family val="3"/>
        <charset val="128"/>
      </rPr>
      <t>, Koester B., Konishi K., Kowalski M., Lidman C., Lubin L., Meyers J., Morokuma T., Oda T., Panagia N., Perlmutter S., Postman M., Ripoche P., Rosati P., Rubin D., Schlegel D. J., Spadafora A. L., Stanford S. A., Strovink M., Suzuki N., Takanashi N., Tokita K., Yasuda N., Supernova Cosmology Project</t>
    </r>
    <phoneticPr fontId="5"/>
  </si>
  <si>
    <t>2011年1月～12月までに出版された査読論文リスト</t>
    <rPh sb="4" eb="5">
      <t>ネン</t>
    </rPh>
    <rPh sb="6" eb="7">
      <t>ガツ</t>
    </rPh>
    <rPh sb="10" eb="11">
      <t>ガツ</t>
    </rPh>
    <rPh sb="14" eb="16">
      <t>シュッパン</t>
    </rPh>
    <rPh sb="19" eb="21">
      <t>サドク</t>
    </rPh>
    <rPh sb="21" eb="23">
      <t>ロンブン</t>
    </rPh>
    <phoneticPr fontId="5"/>
  </si>
  <si>
    <t>2012年1月～12月までに出版された査読論文リスト</t>
    <rPh sb="4" eb="5">
      <t>ネン</t>
    </rPh>
    <rPh sb="6" eb="7">
      <t>ガツ</t>
    </rPh>
    <rPh sb="10" eb="11">
      <t>ガツ</t>
    </rPh>
    <rPh sb="14" eb="16">
      <t>シュッパン</t>
    </rPh>
    <rPh sb="19" eb="21">
      <t>サドク</t>
    </rPh>
    <rPh sb="21" eb="23">
      <t>ロンブン</t>
    </rPh>
    <phoneticPr fontId="5"/>
  </si>
  <si>
    <t>2012論文</t>
    <rPh sb="4" eb="6">
      <t>ロンブン</t>
    </rPh>
    <phoneticPr fontId="5"/>
  </si>
  <si>
    <t>JKAS</t>
  </si>
  <si>
    <t>JQSRT</t>
    <phoneticPr fontId="5"/>
  </si>
  <si>
    <t>Journal of Quantitative Spectroscopy and Radiative Transfer</t>
    <phoneticPr fontId="5"/>
  </si>
  <si>
    <t>2012.2.27</t>
    <phoneticPr fontId="5"/>
  </si>
  <si>
    <t>2012年論文リスト作成、2011年論文追加</t>
    <rPh sb="4" eb="5">
      <t>ネン</t>
    </rPh>
    <rPh sb="5" eb="7">
      <t>ロンブン</t>
    </rPh>
    <rPh sb="10" eb="12">
      <t>サクセイ</t>
    </rPh>
    <rPh sb="17" eb="18">
      <t>ネン</t>
    </rPh>
    <rPh sb="18" eb="20">
      <t>ロンブン</t>
    </rPh>
    <rPh sb="20" eb="22">
      <t>ツイカ</t>
    </rPh>
    <phoneticPr fontId="5"/>
  </si>
  <si>
    <t>2012.3.2　</t>
    <phoneticPr fontId="5"/>
  </si>
  <si>
    <t>論文追加、ファイル形式をxlsxに変更</t>
    <rPh sb="0" eb="2">
      <t>ロンブン</t>
    </rPh>
    <rPh sb="2" eb="4">
      <t>ツイカ</t>
    </rPh>
    <rPh sb="9" eb="11">
      <t>ケイシキ</t>
    </rPh>
    <rPh sb="17" eb="19">
      <t>ヘンコウ</t>
    </rPh>
    <phoneticPr fontId="5"/>
  </si>
  <si>
    <t>Ito M., Hayaho Y., Saito Y., Takami H., Saito N., Akagawa K., Iye M.</t>
    <phoneticPr fontId="5"/>
  </si>
  <si>
    <t>Suppresion fo Self-Phase Modulation in a Laser Transfer Sysem using Optical Fiber on the Subaru Telescope</t>
    <phoneticPr fontId="5"/>
  </si>
  <si>
    <t>Sheppard, Scott S</t>
    <phoneticPr fontId="5"/>
  </si>
  <si>
    <t>Sheppard S., Ragozzine D., Trujillo C.</t>
    <phoneticPr fontId="5"/>
  </si>
  <si>
    <t>2012AJ....143...58S</t>
  </si>
  <si>
    <t>03/2012</t>
    <phoneticPr fontId="5"/>
  </si>
  <si>
    <t>2007 TY430: A Cold Classical Kuiper Belt Type Binary in the Plutino Population</t>
  </si>
  <si>
    <t>2012AJ....143...79Y</t>
  </si>
  <si>
    <t>04/2012</t>
    <phoneticPr fontId="5"/>
  </si>
  <si>
    <t>Panoramic Survey of Lyα Emitters at z = 3.1</t>
  </si>
  <si>
    <t>Fotopoulou, S.</t>
    <phoneticPr fontId="5"/>
  </si>
  <si>
    <t>Fotopoulou S., Salvato M., Hasinger G., Rovilos e., Brusa M., Egami E., Lutz D., Burwitz V., Henry J.P., Huang J.H., Rigopoulou D., Vaccari M.</t>
    <phoneticPr fontId="5"/>
  </si>
  <si>
    <t>2012ApJS..198....1F</t>
  </si>
  <si>
    <t>Photometry and Photometric Redshift Catalogs for the Lockman Hole Deep Field</t>
    <phoneticPr fontId="5"/>
  </si>
  <si>
    <t>Bergé, Joel</t>
    <phoneticPr fontId="5"/>
  </si>
  <si>
    <t>Bergé J., Price S., Amara A. Rhodes J.</t>
    <phoneticPr fontId="5"/>
  </si>
  <si>
    <t>On point spread function modelling: towards optimal interpolation</t>
  </si>
  <si>
    <t>2012MNRAS.419..687R</t>
  </si>
  <si>
    <t>Are luminous radio-loud active galactic nuclei triggered by galaxy interactions?</t>
  </si>
  <si>
    <t>2356-2368</t>
    <phoneticPr fontId="5"/>
  </si>
  <si>
    <t>Sobral, David</t>
    <phoneticPr fontId="5"/>
  </si>
  <si>
    <t>Sobral D., Best P., Matsuda Y., Smail I., Geach J., Cirasuolo M.</t>
    <phoneticPr fontId="5"/>
  </si>
  <si>
    <t>1926-1945</t>
    <phoneticPr fontId="5"/>
  </si>
  <si>
    <t>Star formation at z=1.47 from HiZELS: an H&gt;α+[O II] double-blind study</t>
  </si>
  <si>
    <t>Oguri, Masamune</t>
    <phoneticPr fontId="5"/>
  </si>
  <si>
    <t>Oguri M., Bayliss M., Dahle H., Sharon K., Gladders M., Natarajan P., Hennawi J., Koester B.</t>
    <phoneticPr fontId="5"/>
  </si>
  <si>
    <t>2012MNRAS.420.3213O</t>
  </si>
  <si>
    <t>3213-3239</t>
    <phoneticPr fontId="5"/>
  </si>
  <si>
    <t>Combined strong and weak lensing analysis of 28 clusters from the Sloan Giant Arcs Survey</t>
  </si>
  <si>
    <t>Canning, R.E.A.</t>
    <phoneticPr fontId="5"/>
  </si>
  <si>
    <t>Canning R., Russell H., Hatch N., Fabian A., Zabludoff A., Crawford C., King L., McNamara B., Okamoto S., Raimundo S.</t>
    <phoneticPr fontId="5"/>
  </si>
  <si>
    <t>2956-2968</t>
    <phoneticPr fontId="5"/>
  </si>
  <si>
    <t>Riding the wake of a merging galaxy cluster</t>
  </si>
  <si>
    <t>Bordoloi, R.</t>
    <phoneticPr fontId="5"/>
  </si>
  <si>
    <t>Bordoloi R., Lilly S., Amara A., Oesch P., Bardelli S., Zucca E., Vergani D., Nagao T., Murayama T., Shioya Y., Taniguchi Y.</t>
    <phoneticPr fontId="5"/>
  </si>
  <si>
    <t>1671-1677</t>
    <phoneticPr fontId="5"/>
  </si>
  <si>
    <t>Photo-z performance for precision cosmology - II. Empirical verification</t>
  </si>
  <si>
    <t>Gallagher, A.J.</t>
    <phoneticPr fontId="5"/>
  </si>
  <si>
    <r>
      <t xml:space="preserve">Gallagher A., Ryan S., Hosford A., Garcia Pérez A., </t>
    </r>
    <r>
      <rPr>
        <b/>
        <sz val="11"/>
        <rFont val="ＭＳ Ｐゴシック"/>
        <family val="3"/>
        <charset val="128"/>
      </rPr>
      <t>Aoki W.</t>
    </r>
    <r>
      <rPr>
        <sz val="11"/>
        <rFont val="ＭＳ Ｐゴシック"/>
        <family val="3"/>
        <charset val="128"/>
      </rPr>
      <t>, Honda S.</t>
    </r>
    <phoneticPr fontId="5"/>
  </si>
  <si>
    <t>A118</t>
    <phoneticPr fontId="5"/>
  </si>
  <si>
    <t>The barium isotopic fractions in five metal-poor stars</t>
  </si>
  <si>
    <t>Dawson, William A.</t>
    <phoneticPr fontId="5"/>
  </si>
  <si>
    <r>
      <t xml:space="preserve">Dawson W., Wittman D., Jee M.J., Gee P., Hugh J., Tyson A., Schmidt S., Thorman P., Bradač M., </t>
    </r>
    <r>
      <rPr>
        <b/>
        <sz val="11"/>
        <rFont val="ＭＳ Ｐゴシック"/>
        <family val="3"/>
        <charset val="128"/>
      </rPr>
      <t>Miyazaki S.</t>
    </r>
    <r>
      <rPr>
        <sz val="11"/>
        <rFont val="ＭＳ Ｐゴシック"/>
        <family val="3"/>
        <charset val="128"/>
      </rPr>
      <t xml:space="preserve">, Lemaux B., </t>
    </r>
    <r>
      <rPr>
        <b/>
        <sz val="11"/>
        <rFont val="ＭＳ Ｐゴシック"/>
        <family val="3"/>
        <charset val="128"/>
      </rPr>
      <t>Utsumi Y.,</t>
    </r>
    <r>
      <rPr>
        <sz val="11"/>
        <rFont val="ＭＳ Ｐゴシック"/>
        <family val="3"/>
        <charset val="128"/>
      </rPr>
      <t xml:space="preserve"> Margoniner V.</t>
    </r>
    <phoneticPr fontId="5"/>
  </si>
  <si>
    <t>2012ApJ...747L..42D</t>
  </si>
  <si>
    <t>L42</t>
    <phoneticPr fontId="5"/>
  </si>
  <si>
    <t>Discovery of a Dissociative Galaxy Cluster Merger with Large Physical Separation</t>
  </si>
  <si>
    <r>
      <t xml:space="preserve">Ly C., Malkan M., </t>
    </r>
    <r>
      <rPr>
        <b/>
        <sz val="11"/>
        <rFont val="ＭＳ Ｐゴシック"/>
        <family val="3"/>
        <charset val="128"/>
      </rPr>
      <t>Kashikawa N.</t>
    </r>
    <r>
      <rPr>
        <sz val="11"/>
        <rFont val="ＭＳ Ｐゴシック"/>
        <family val="3"/>
        <charset val="128"/>
      </rPr>
      <t xml:space="preserve">, Ota K., Shimasaku K., </t>
    </r>
    <r>
      <rPr>
        <b/>
        <sz val="11"/>
        <rFont val="ＭＳ Ｐゴシック"/>
        <family val="3"/>
        <charset val="128"/>
      </rPr>
      <t>Iye M.,</t>
    </r>
    <r>
      <rPr>
        <sz val="11"/>
        <rFont val="ＭＳ Ｐゴシック"/>
        <family val="3"/>
        <charset val="128"/>
      </rPr>
      <t xml:space="preserve"> Currie T.</t>
    </r>
    <phoneticPr fontId="5"/>
  </si>
  <si>
    <t>2012ApJ...747L..16L</t>
  </si>
  <si>
    <t>L16</t>
    <phoneticPr fontId="5"/>
  </si>
  <si>
    <t>Dust Attenuation and Hα Star Formation Rates of z ~ 0.5 Galaxies</t>
  </si>
  <si>
    <t>Ideue Y., Taniguchi Y., Nagao T., Shioya Y., Kajisawa M., Trump J., Vergani D., Iovino A., Koekemoer A., Le Fèvre O., Ilbert O., Scoville N.</t>
    <phoneticPr fontId="5"/>
  </si>
  <si>
    <t>2012ApJ...747...42I</t>
  </si>
  <si>
    <t>The Role of Galaxy Interaction in Environmental Dependence of the Star Formation Activity at z ~= 1.2</t>
  </si>
  <si>
    <t>Martinez-Delgado, David</t>
    <phoneticPr fontId="5"/>
  </si>
  <si>
    <t>Martinez-Delgado D., Romanowsky A., Gabany J., Annibali F., Arnold J., Fliri J., Zibetti S., van der Marel R., Rix H., Chonis T., Carballo-Bello J., Aloisi A., Macciò A., Gallego-Laborda J., Brodie J., Merrifield M.</t>
    <phoneticPr fontId="5"/>
  </si>
  <si>
    <t>2012ApJ...748L..24M</t>
  </si>
  <si>
    <t>L24</t>
    <phoneticPr fontId="5"/>
  </si>
  <si>
    <t>Dwarfs Gobbling Dwarfs: A Stellar Tidal Stream around NGC 4449 and Hierarchical Galaxy Formation on Small Scales</t>
  </si>
  <si>
    <t>Gemini時間交換</t>
    <rPh sb="6" eb="8">
      <t>ジカン</t>
    </rPh>
    <rPh sb="8" eb="10">
      <t>コウカン</t>
    </rPh>
    <phoneticPr fontId="5"/>
  </si>
  <si>
    <t>Okura, Yuki</t>
    <phoneticPr fontId="5"/>
  </si>
  <si>
    <r>
      <rPr>
        <b/>
        <sz val="11"/>
        <rFont val="ＭＳ Ｐゴシック"/>
        <family val="3"/>
        <charset val="128"/>
      </rPr>
      <t>Okura Y.</t>
    </r>
    <r>
      <rPr>
        <sz val="11"/>
        <rFont val="ＭＳ Ｐゴシック"/>
        <family val="3"/>
        <charset val="128"/>
      </rPr>
      <t>, Futamase T.</t>
    </r>
    <phoneticPr fontId="5"/>
  </si>
  <si>
    <t>Elliptical-weighted HOLICs for Weak Lensing Shear Measurement. II. Point-spread Function Correction and Application to A370</t>
  </si>
  <si>
    <t>Muto, T.</t>
    <phoneticPr fontId="5"/>
  </si>
  <si>
    <r>
      <t xml:space="preserve">Muto T., Grady C., </t>
    </r>
    <r>
      <rPr>
        <b/>
        <sz val="11"/>
        <rFont val="ＭＳ Ｐゴシック"/>
        <family val="3"/>
        <charset val="128"/>
      </rPr>
      <t>Hashimoto J.</t>
    </r>
    <r>
      <rPr>
        <sz val="11"/>
        <rFont val="ＭＳ Ｐゴシック"/>
        <family val="3"/>
        <charset val="128"/>
      </rPr>
      <t xml:space="preserve">, Fukagawa M., Hornbeck J., Sitko M., Russell R., Werren C., Curé M., Currie T., </t>
    </r>
    <r>
      <rPr>
        <b/>
        <sz val="11"/>
        <rFont val="ＭＳ Ｐゴシック"/>
        <family val="3"/>
        <charset val="128"/>
      </rPr>
      <t>Ohashi N</t>
    </r>
    <r>
      <rPr>
        <sz val="11"/>
        <rFont val="ＭＳ Ｐゴシック"/>
        <family val="3"/>
        <charset val="128"/>
      </rPr>
      <t xml:space="preserve">., Okamoto Y., Momose M., Honda M., Inutsuka S., Takeuchi T., Dong R., Abe L., Brandner W., Brandt T., Carson J., Egner S., Feldt M., </t>
    </r>
    <r>
      <rPr>
        <b/>
        <sz val="11"/>
        <rFont val="ＭＳ Ｐゴシック"/>
        <family val="3"/>
        <charset val="128"/>
      </rPr>
      <t>Fukue T</t>
    </r>
    <r>
      <rPr>
        <sz val="11"/>
        <rFont val="ＭＳ Ｐゴシック"/>
        <family val="3"/>
        <charset val="128"/>
      </rPr>
      <t xml:space="preserve">., Goto M., </t>
    </r>
    <r>
      <rPr>
        <b/>
        <sz val="11"/>
        <rFont val="ＭＳ Ｐゴシック"/>
        <family val="3"/>
        <charset val="128"/>
      </rPr>
      <t>Guyon O., Hayano Y.,</t>
    </r>
    <r>
      <rPr>
        <sz val="11"/>
        <rFont val="ＭＳ Ｐゴシック"/>
        <family val="3"/>
        <charset val="128"/>
      </rPr>
      <t xml:space="preserve"> Hayashi M., </t>
    </r>
    <r>
      <rPr>
        <b/>
        <sz val="11"/>
        <rFont val="ＭＳ Ｐゴシック"/>
        <family val="3"/>
        <charset val="128"/>
      </rPr>
      <t>Hayashi S.</t>
    </r>
    <r>
      <rPr>
        <sz val="11"/>
        <rFont val="ＭＳ Ｐゴシック"/>
        <family val="3"/>
        <charset val="128"/>
      </rPr>
      <t>, Henning T., Hodapp K.,</t>
    </r>
    <r>
      <rPr>
        <b/>
        <sz val="11"/>
        <rFont val="ＭＳ Ｐゴシック"/>
        <family val="3"/>
        <charset val="128"/>
      </rPr>
      <t xml:space="preserve"> Ishii M., Iye M.</t>
    </r>
    <r>
      <rPr>
        <sz val="11"/>
        <rFont val="ＭＳ Ｐゴシック"/>
        <family val="3"/>
        <charset val="128"/>
      </rPr>
      <t xml:space="preserve">, Janson M., </t>
    </r>
    <r>
      <rPr>
        <b/>
        <sz val="11"/>
        <rFont val="ＭＳ Ｐゴシック"/>
        <family val="3"/>
        <charset val="128"/>
      </rPr>
      <t>Kandori R.</t>
    </r>
    <r>
      <rPr>
        <sz val="11"/>
        <rFont val="ＭＳ Ｐゴシック"/>
        <family val="3"/>
        <charset val="128"/>
      </rPr>
      <t xml:space="preserve">, Knapp G., </t>
    </r>
    <r>
      <rPr>
        <b/>
        <sz val="11"/>
        <rFont val="ＭＳ Ｐゴシック"/>
        <family val="3"/>
        <charset val="128"/>
      </rPr>
      <t>Kudo T., Kusakabe N.</t>
    </r>
    <r>
      <rPr>
        <sz val="11"/>
        <rFont val="ＭＳ Ｐゴシック"/>
        <family val="3"/>
        <charset val="128"/>
      </rPr>
      <t xml:space="preserve">, Kuzuhara M., Matsuo T., Mayama S., McElwain M., </t>
    </r>
    <r>
      <rPr>
        <b/>
        <sz val="11"/>
        <rFont val="ＭＳ Ｐゴシック"/>
        <family val="3"/>
        <charset val="128"/>
      </rPr>
      <t>Miyama S., Morino J.</t>
    </r>
    <r>
      <rPr>
        <sz val="11"/>
        <rFont val="ＭＳ Ｐゴシック"/>
        <family val="3"/>
        <charset val="128"/>
      </rPr>
      <t xml:space="preserve">, Moro-Martin A., </t>
    </r>
    <r>
      <rPr>
        <b/>
        <sz val="11"/>
        <rFont val="ＭＳ Ｐゴシック"/>
        <family val="3"/>
        <charset val="128"/>
      </rPr>
      <t xml:space="preserve">Nishimura T., Pyo T.-S., </t>
    </r>
    <r>
      <rPr>
        <sz val="11"/>
        <rFont val="ＭＳ Ｐゴシック"/>
        <family val="3"/>
        <charset val="128"/>
      </rPr>
      <t>Serabyn E.,</t>
    </r>
    <r>
      <rPr>
        <b/>
        <sz val="11"/>
        <rFont val="ＭＳ Ｐゴシック"/>
        <family val="3"/>
        <charset val="128"/>
      </rPr>
      <t xml:space="preserve"> Suto H., Suzuki R.,</t>
    </r>
    <r>
      <rPr>
        <sz val="11"/>
        <rFont val="ＭＳ Ｐゴシック"/>
        <family val="3"/>
        <charset val="128"/>
      </rPr>
      <t xml:space="preserve"> Takami M., </t>
    </r>
    <r>
      <rPr>
        <b/>
        <sz val="11"/>
        <rFont val="ＭＳ Ｐゴシック"/>
        <family val="3"/>
        <charset val="128"/>
      </rPr>
      <t xml:space="preserve">Takato N., Terada H., </t>
    </r>
    <r>
      <rPr>
        <sz val="11"/>
        <rFont val="ＭＳ Ｐゴシック"/>
        <family val="3"/>
        <charset val="128"/>
      </rPr>
      <t xml:space="preserve">Thalmann C., </t>
    </r>
    <r>
      <rPr>
        <b/>
        <sz val="11"/>
        <rFont val="ＭＳ Ｐゴシック"/>
        <family val="3"/>
        <charset val="128"/>
      </rPr>
      <t>Tomono D.</t>
    </r>
    <r>
      <rPr>
        <sz val="11"/>
        <rFont val="ＭＳ Ｐゴシック"/>
        <family val="3"/>
        <charset val="128"/>
      </rPr>
      <t xml:space="preserve">, Turner E., Watanabe M., Wisniewski J., Yamada T., </t>
    </r>
    <r>
      <rPr>
        <b/>
        <sz val="11"/>
        <rFont val="ＭＳ Ｐゴシック"/>
        <family val="3"/>
        <charset val="128"/>
      </rPr>
      <t>Takami H., Usuda T., Tamura M.</t>
    </r>
    <phoneticPr fontId="5"/>
  </si>
  <si>
    <t>2012ApJ...748L..22M</t>
  </si>
  <si>
    <t>L22</t>
    <phoneticPr fontId="5"/>
  </si>
  <si>
    <t>Discovery of Small-scale Spiral Structures in the Disk of SAO 206462 (HD 135344B): Implications for the Physical State of the Disk from Spiral Density Wave Theory</t>
  </si>
  <si>
    <t>Romanowsky A., Strader J., Brodie J., Mihos C., Spitler L., Forbes D., Foster C., Arnold J.</t>
    <phoneticPr fontId="5"/>
  </si>
  <si>
    <t>2012ApJ...748...29R</t>
  </si>
  <si>
    <t>The Ongoing Assembly of a Central Cluster Galaxy: Phase-space Substructures in the Halo of M87</t>
  </si>
  <si>
    <t>Leggett, S.K.</t>
    <phoneticPr fontId="5"/>
  </si>
  <si>
    <r>
      <t>Leggett S., Saumon D., Marley M., Lodders K., Canty J., Lucas P., Smart R., Tinney C., Homeier D., Allard F., Burningham B., Day-Jones A., Fegley B.,</t>
    </r>
    <r>
      <rPr>
        <b/>
        <sz val="11"/>
        <rFont val="ＭＳ Ｐゴシック"/>
        <family val="3"/>
        <charset val="128"/>
      </rPr>
      <t xml:space="preserve"> Isii M</t>
    </r>
    <r>
      <rPr>
        <sz val="11"/>
        <rFont val="ＭＳ Ｐゴシック"/>
        <family val="3"/>
        <charset val="128"/>
      </rPr>
      <t xml:space="preserve">., Jone H., Marocco F., Pinfield D., </t>
    </r>
    <r>
      <rPr>
        <b/>
        <sz val="11"/>
        <rFont val="ＭＳ Ｐゴシック"/>
        <family val="3"/>
        <charset val="128"/>
      </rPr>
      <t>Tamura M.</t>
    </r>
    <phoneticPr fontId="5"/>
  </si>
  <si>
    <t>2012ApJ...748...74L</t>
  </si>
  <si>
    <t>The Properties of the 500 K Dwarf UGPS J072227.51-054031.2 and a Study of the Far-red Flux of Cold Brown Dwarfs</t>
  </si>
  <si>
    <t>Patel, Shannon G.</t>
    <phoneticPr fontId="5"/>
  </si>
  <si>
    <t>Patel S., Holden B., Kelson D., Franx M., van der Wel A., Illing worth G.</t>
    <phoneticPr fontId="5"/>
  </si>
  <si>
    <t>2012ApJ...748L..27P</t>
  </si>
  <si>
    <t>The UVJ Selection of Quiescent and Star-forming Galaxies: Separating Early- and Late-type Galaxies and Isolating Edge-on Spirals</t>
  </si>
  <si>
    <t>The Hubble Space Telescope Cluster Supernova Survey. VI. The Volumetric Type Ia Supernova Rate</t>
  </si>
  <si>
    <r>
      <t xml:space="preserve">Barbary K., Aldering G., Amanullah R., Brodwin M., Connolly N., Dawson K. S., Doi M., Eisenhardt P., Faccioli L., Fadeyev V., Fakhouri H. K., Fruchter A. S., Gilbank D. G., Gladders M. D., Goldhaber G., Goobar A., </t>
    </r>
    <r>
      <rPr>
        <b/>
        <sz val="11"/>
        <rFont val="ＭＳ Ｐゴシック"/>
        <family val="3"/>
        <charset val="128"/>
      </rPr>
      <t>Hattori T.,</t>
    </r>
    <r>
      <rPr>
        <sz val="11"/>
        <rFont val="ＭＳ Ｐゴシック"/>
        <family val="3"/>
        <charset val="128"/>
      </rPr>
      <t xml:space="preserve"> Hsiao E., Huang X., Ihara Y., </t>
    </r>
    <r>
      <rPr>
        <b/>
        <sz val="11"/>
        <rFont val="ＭＳ Ｐゴシック"/>
        <family val="3"/>
        <charset val="128"/>
      </rPr>
      <t>Kashikawa N</t>
    </r>
    <r>
      <rPr>
        <sz val="11"/>
        <rFont val="ＭＳ Ｐゴシック"/>
        <family val="3"/>
        <charset val="128"/>
      </rPr>
      <t>., Koester B., Konishi K., Kowalski M., Lidman C., Lubin L., Meyers J., Morokuma T., Oda T., Panagia N., Perlmutter S., Postman M., Ripoche P., Rosati P., Rubin D., Schlegel D. J., Spadafora A. L., Stanford S. A., Strovink M., Suzuki N., Takanashi N., Tokita K., Yasuda N., Supernova Cosmology Project</t>
    </r>
    <phoneticPr fontId="5"/>
  </si>
  <si>
    <t>2012.4.3 add</t>
    <phoneticPr fontId="5"/>
  </si>
  <si>
    <t>Sahu, D.K.</t>
    <phoneticPr fontId="5"/>
  </si>
  <si>
    <t>I</t>
    <phoneticPr fontId="5"/>
  </si>
  <si>
    <t>Sahu D., Tanaka Masaomi, Anupama G., Kawabata K., Maeda K., Tominaga N., Nomoto K., Mazzali P., Prabhu T.</t>
    <phoneticPr fontId="5"/>
  </si>
  <si>
    <t>FOCAS</t>
    <phoneticPr fontId="5"/>
  </si>
  <si>
    <t>2008ApJ...680..580S</t>
  </si>
  <si>
    <t>ApJ</t>
    <phoneticPr fontId="5"/>
  </si>
  <si>
    <t>580-592</t>
    <phoneticPr fontId="5"/>
  </si>
  <si>
    <t>06/2008</t>
    <phoneticPr fontId="5"/>
  </si>
  <si>
    <t>The Evolution of the Peculiar Type Ia Supernova SN 2005hk over 400 Days</t>
  </si>
  <si>
    <t>2012.4 add</t>
    <phoneticPr fontId="5"/>
  </si>
  <si>
    <t>Kajino, Hiroki</t>
    <phoneticPr fontId="5"/>
  </si>
  <si>
    <t>D</t>
    <phoneticPr fontId="5"/>
  </si>
  <si>
    <t>S-Cam, FOCAS</t>
    <phoneticPr fontId="5"/>
  </si>
  <si>
    <t>2009ApJ...704..117K</t>
  </si>
  <si>
    <t>ApJ</t>
    <phoneticPr fontId="5"/>
  </si>
  <si>
    <t>117-125</t>
    <phoneticPr fontId="5"/>
  </si>
  <si>
    <t>10/2009</t>
    <phoneticPr fontId="5"/>
  </si>
  <si>
    <t>Lyman Break Galaxies at z ~ 5: Rest-Frame UV Spectra. III.</t>
  </si>
  <si>
    <t>時間交換も</t>
    <rPh sb="0" eb="2">
      <t>ジカン</t>
    </rPh>
    <rPh sb="2" eb="4">
      <t>コウカン</t>
    </rPh>
    <phoneticPr fontId="5"/>
  </si>
  <si>
    <r>
      <t xml:space="preserve">Kajino H., Ohta K., </t>
    </r>
    <r>
      <rPr>
        <b/>
        <sz val="11"/>
        <color indexed="8"/>
        <rFont val="ＭＳ Ｐゴシック"/>
        <family val="3"/>
        <charset val="128"/>
      </rPr>
      <t>Iwata I.</t>
    </r>
    <r>
      <rPr>
        <sz val="11"/>
        <color indexed="8"/>
        <rFont val="ＭＳ Ｐゴシック"/>
        <family val="3"/>
        <charset val="128"/>
      </rPr>
      <t xml:space="preserve">, Yabe K., Yuma S., Akiyama M., </t>
    </r>
    <r>
      <rPr>
        <b/>
        <sz val="11"/>
        <color indexed="8"/>
        <rFont val="ＭＳ Ｐゴシック"/>
        <family val="3"/>
        <charset val="128"/>
      </rPr>
      <t>Tamura N., Aoki K.</t>
    </r>
    <r>
      <rPr>
        <sz val="11"/>
        <color indexed="8"/>
        <rFont val="ＭＳ Ｐゴシック"/>
        <family val="3"/>
        <charset val="128"/>
      </rPr>
      <t>, Sawicki M.</t>
    </r>
    <phoneticPr fontId="5"/>
  </si>
  <si>
    <t>Tanaka, Masayuki</t>
    <phoneticPr fontId="5"/>
  </si>
  <si>
    <r>
      <t xml:space="preserve">Tanaka Masayuki, Lidman C., Bower R., Demarco R., Finoguenov A., </t>
    </r>
    <r>
      <rPr>
        <b/>
        <sz val="11"/>
        <color indexed="8"/>
        <rFont val="ＭＳ Ｐゴシック"/>
        <family val="3"/>
        <charset val="128"/>
      </rPr>
      <t xml:space="preserve">Kodama T., Nakata F., </t>
    </r>
    <r>
      <rPr>
        <sz val="11"/>
        <color indexed="8"/>
        <rFont val="ＭＳ Ｐゴシック"/>
        <family val="3"/>
        <charset val="128"/>
      </rPr>
      <t>Rosati P.</t>
    </r>
    <phoneticPr fontId="5"/>
  </si>
  <si>
    <t>S-Cam</t>
    <phoneticPr fontId="5"/>
  </si>
  <si>
    <t>2009A&amp;A...507..671T</t>
  </si>
  <si>
    <t>A&amp;A</t>
    <phoneticPr fontId="5"/>
  </si>
  <si>
    <t>671-682</t>
    <phoneticPr fontId="5"/>
  </si>
  <si>
    <t>11/2009</t>
    <phoneticPr fontId="5"/>
  </si>
  <si>
    <t>Star formation activities of galaxies in the large-scale structures at z = 1.2</t>
  </si>
  <si>
    <t>Emikoさんより</t>
    <phoneticPr fontId="5"/>
  </si>
  <si>
    <t>Emikoさんより</t>
    <phoneticPr fontId="5"/>
  </si>
  <si>
    <t>Emikoさんより</t>
    <phoneticPr fontId="5"/>
  </si>
  <si>
    <t>Kawara, K.</t>
    <phoneticPr fontId="5"/>
  </si>
  <si>
    <t>Kawara K., Oyabu S., Matsuoka Y., Yoshii Y., Minezaki T., Sameshima H., Asami N., Ienaka N., Kazasa T.</t>
    <phoneticPr fontId="5"/>
  </si>
  <si>
    <t>S-Cam</t>
    <phoneticPr fontId="5"/>
  </si>
  <si>
    <t>2010MNRAS.402..335K</t>
  </si>
  <si>
    <t>MNRAS</t>
    <phoneticPr fontId="5"/>
  </si>
  <si>
    <t>335-344</t>
    <phoneticPr fontId="5"/>
  </si>
  <si>
    <t>02/2010</t>
    <phoneticPr fontId="5"/>
  </si>
  <si>
    <t>Stellar population and dust extinction in an ultraluminous infrared galaxy at z = 1.135</t>
  </si>
  <si>
    <t>2012A&amp;A...538A.118G</t>
    <phoneticPr fontId="5"/>
  </si>
  <si>
    <t>2012ApJ...748..112O</t>
    <phoneticPr fontId="5"/>
  </si>
  <si>
    <t>2012.4.3</t>
    <phoneticPr fontId="5"/>
  </si>
  <si>
    <r>
      <t>2012.</t>
    </r>
    <r>
      <rPr>
        <sz val="11"/>
        <rFont val="ＭＳ Ｐゴシック"/>
        <family val="3"/>
        <charset val="128"/>
      </rPr>
      <t>4.4  1件追加</t>
    </r>
    <rPh sb="11" eb="12">
      <t>ケン</t>
    </rPh>
    <rPh sb="12" eb="14">
      <t>ツイカ</t>
    </rPh>
    <phoneticPr fontId="5"/>
  </si>
  <si>
    <t>2012.4.4  2件追加</t>
    <rPh sb="11" eb="12">
      <t>ケン</t>
    </rPh>
    <rPh sb="12" eb="14">
      <t>ツイカ</t>
    </rPh>
    <phoneticPr fontId="5"/>
  </si>
  <si>
    <t>Geiminiとは5夜、Keckとは3夜の交換</t>
    <rPh sb="10" eb="11">
      <t>ヨル</t>
    </rPh>
    <rPh sb="19" eb="20">
      <t>ヨル</t>
    </rPh>
    <rPh sb="21" eb="23">
      <t>コウカン</t>
    </rPh>
    <phoneticPr fontId="5"/>
  </si>
  <si>
    <t>2011ApJ...739...62Z</t>
    <phoneticPr fontId="5"/>
  </si>
  <si>
    <t>2011ApJ...742..117Z</t>
    <phoneticPr fontId="5"/>
  </si>
  <si>
    <t>2011JQSRT.112.1848Z</t>
    <phoneticPr fontId="5"/>
  </si>
  <si>
    <t>2012ApJ...745...32B</t>
    <phoneticPr fontId="5"/>
  </si>
  <si>
    <t>2012ApJ...745...31B</t>
    <phoneticPr fontId="5"/>
  </si>
  <si>
    <t>2012MNRAS.419.1489B</t>
    <phoneticPr fontId="5"/>
  </si>
  <si>
    <t>2012MNRAS.419.2356B</t>
    <phoneticPr fontId="5"/>
  </si>
  <si>
    <t>2012MNRAS.420...37B</t>
    <phoneticPr fontId="5"/>
  </si>
  <si>
    <t>2012MNRAS.420.2956C</t>
    <phoneticPr fontId="5"/>
  </si>
  <si>
    <t>2012A&amp;A...537A..31C</t>
    <phoneticPr fontId="5"/>
  </si>
  <si>
    <t>2012ApJ...744...94R</t>
    <phoneticPr fontId="5"/>
  </si>
  <si>
    <t>S12A-2</t>
    <phoneticPr fontId="5"/>
  </si>
  <si>
    <t>S12A-2</t>
    <phoneticPr fontId="5"/>
  </si>
  <si>
    <t>S12A-2</t>
    <phoneticPr fontId="5"/>
  </si>
  <si>
    <t>S12A-2</t>
    <phoneticPr fontId="5"/>
  </si>
  <si>
    <t>S12A-2</t>
    <phoneticPr fontId="5"/>
  </si>
  <si>
    <t>S12B</t>
    <phoneticPr fontId="5"/>
  </si>
  <si>
    <t>S12B</t>
    <phoneticPr fontId="5"/>
  </si>
  <si>
    <t>S12B</t>
    <phoneticPr fontId="5"/>
  </si>
  <si>
    <t>S12B</t>
    <phoneticPr fontId="5"/>
  </si>
  <si>
    <t>S12B</t>
    <phoneticPr fontId="5"/>
  </si>
  <si>
    <t>S12B</t>
    <phoneticPr fontId="5"/>
  </si>
  <si>
    <t>S12B</t>
    <phoneticPr fontId="5"/>
  </si>
  <si>
    <t>応募</t>
    <rPh sb="0" eb="2">
      <t>オウボ</t>
    </rPh>
    <phoneticPr fontId="5"/>
  </si>
  <si>
    <t>採択</t>
    <rPh sb="0" eb="2">
      <t>サイタク</t>
    </rPh>
    <phoneticPr fontId="5"/>
  </si>
  <si>
    <r>
      <t xml:space="preserve">HSCの立ち上げのために長期のダウンタイムの予定（期日は未定-&gt;10/24-11/8,1/4-1/31）。時間交換はGemini4-8夜、Keckと最大5夜(結果的に両方とも6夜の交換）。FMOS/IRS1の高分散モードを公開。HDSの新Image Slicerの公開。　FMOS戦略枠のプレ観測開始(2011年9月） </t>
    </r>
    <r>
      <rPr>
        <sz val="11"/>
        <color rgb="FFFF0000"/>
        <rFont val="ＭＳ Ｐゴシック"/>
        <family val="3"/>
        <charset val="128"/>
      </rPr>
      <t>1月のダウンタイムが12月にキャンセルされたため、5件8夜の追加採択、3件6夜の追加配分。</t>
    </r>
    <rPh sb="4" eb="5">
      <t>タ</t>
    </rPh>
    <rPh sb="6" eb="7">
      <t>ア</t>
    </rPh>
    <rPh sb="12" eb="14">
      <t>チョウキ</t>
    </rPh>
    <rPh sb="22" eb="24">
      <t>ヨテイ</t>
    </rPh>
    <rPh sb="25" eb="27">
      <t>キジツ</t>
    </rPh>
    <rPh sb="28" eb="30">
      <t>ミテイ</t>
    </rPh>
    <rPh sb="53" eb="55">
      <t>ジカン</t>
    </rPh>
    <rPh sb="55" eb="57">
      <t>コウカン</t>
    </rPh>
    <rPh sb="67" eb="68">
      <t>ヨル</t>
    </rPh>
    <rPh sb="74" eb="76">
      <t>サイダイ</t>
    </rPh>
    <rPh sb="77" eb="78">
      <t>ヨル</t>
    </rPh>
    <rPh sb="79" eb="81">
      <t>ケッカ</t>
    </rPh>
    <rPh sb="81" eb="82">
      <t>テキ</t>
    </rPh>
    <rPh sb="83" eb="85">
      <t>リョウホウ</t>
    </rPh>
    <rPh sb="88" eb="89">
      <t>ヨル</t>
    </rPh>
    <rPh sb="90" eb="92">
      <t>コウカン</t>
    </rPh>
    <rPh sb="104" eb="105">
      <t>タカ</t>
    </rPh>
    <rPh sb="105" eb="107">
      <t>ブンサン</t>
    </rPh>
    <rPh sb="111" eb="113">
      <t>コウカイ</t>
    </rPh>
    <rPh sb="118" eb="119">
      <t>シン</t>
    </rPh>
    <rPh sb="132" eb="134">
      <t>コウカイ</t>
    </rPh>
    <rPh sb="140" eb="142">
      <t>センリャク</t>
    </rPh>
    <rPh sb="142" eb="143">
      <t>ワク</t>
    </rPh>
    <rPh sb="146" eb="148">
      <t>カンソク</t>
    </rPh>
    <rPh sb="148" eb="150">
      <t>カイシ</t>
    </rPh>
    <rPh sb="155" eb="156">
      <t>ネン</t>
    </rPh>
    <rPh sb="157" eb="158">
      <t>ガツ</t>
    </rPh>
    <rPh sb="161" eb="162">
      <t>ガツ</t>
    </rPh>
    <rPh sb="172" eb="173">
      <t>ガツ</t>
    </rPh>
    <rPh sb="186" eb="187">
      <t>ケン</t>
    </rPh>
    <rPh sb="188" eb="189">
      <t>ヨル</t>
    </rPh>
    <rPh sb="190" eb="192">
      <t>ツイカ</t>
    </rPh>
    <rPh sb="192" eb="194">
      <t>サイタク</t>
    </rPh>
    <rPh sb="196" eb="197">
      <t>ケン</t>
    </rPh>
    <rPh sb="198" eb="199">
      <t>ヨル</t>
    </rPh>
    <rPh sb="200" eb="202">
      <t>ツイカ</t>
    </rPh>
    <rPh sb="202" eb="204">
      <t>ハイブン</t>
    </rPh>
    <phoneticPr fontId="5"/>
  </si>
  <si>
    <r>
      <rPr>
        <strike/>
        <sz val="11"/>
        <rFont val="ＭＳ Ｐゴシック"/>
        <family val="3"/>
        <charset val="128"/>
      </rPr>
      <t>HSCコミッショニングのためにセメスタの実際の開始日は1-2ヶ月遅れる予定。</t>
    </r>
    <r>
      <rPr>
        <sz val="11"/>
        <rFont val="ＭＳ Ｐゴシック"/>
        <family val="3"/>
        <charset val="128"/>
      </rPr>
      <t>冷却水漏れ事故で被害を受けたFOCASは非公開、S-Camとカセグレンのオートガイダーはセメスタの後半にリスクシェアで公開予定。</t>
    </r>
    <r>
      <rPr>
        <sz val="11"/>
        <color indexed="10"/>
        <rFont val="ＭＳ Ｐゴシック"/>
        <family val="3"/>
        <charset val="128"/>
      </rPr>
      <t xml:space="preserve">当初61夜予定したダウンタイムは大幅に減り、17夜に(採択会議後に追加採択を行った）。S-Camは7月から公開。カセグレン・オートガイダーは未公開。 </t>
    </r>
    <r>
      <rPr>
        <sz val="11"/>
        <color rgb="FF0000FF"/>
        <rFont val="ＭＳ Ｐゴシック"/>
        <family val="3"/>
        <charset val="128"/>
      </rPr>
      <t>5/19-6/11に予定されていたHSCコミッショニングのためのダウンタイムがキャンセルされた（2012.4.17）ため、2012.4.26締切で追加公募(装置はIRCS, IRCS+AO.MOIRCS,FMOSのみ）を行い、2012.5.9に9件11.5夜のIRCS+AO提案を採択。</t>
    </r>
    <rPh sb="20" eb="22">
      <t>ジッサイ</t>
    </rPh>
    <rPh sb="23" eb="26">
      <t>カイシビ</t>
    </rPh>
    <rPh sb="31" eb="32">
      <t>ゲツ</t>
    </rPh>
    <rPh sb="32" eb="33">
      <t>オク</t>
    </rPh>
    <rPh sb="35" eb="37">
      <t>ヨテイ</t>
    </rPh>
    <rPh sb="38" eb="41">
      <t>レイキャクスイ</t>
    </rPh>
    <rPh sb="41" eb="42">
      <t>モ</t>
    </rPh>
    <rPh sb="43" eb="45">
      <t>ジコ</t>
    </rPh>
    <rPh sb="46" eb="48">
      <t>ヒガイ</t>
    </rPh>
    <rPh sb="49" eb="50">
      <t>ウ</t>
    </rPh>
    <rPh sb="58" eb="61">
      <t>ヒコウカイ</t>
    </rPh>
    <rPh sb="87" eb="89">
      <t>コウハン</t>
    </rPh>
    <rPh sb="97" eb="99">
      <t>コウカイ</t>
    </rPh>
    <rPh sb="99" eb="101">
      <t>ヨテイ</t>
    </rPh>
    <rPh sb="102" eb="104">
      <t>トウショ</t>
    </rPh>
    <rPh sb="106" eb="107">
      <t>ヨル</t>
    </rPh>
    <rPh sb="107" eb="109">
      <t>ヨテイ</t>
    </rPh>
    <rPh sb="118" eb="120">
      <t>オオハバ</t>
    </rPh>
    <rPh sb="121" eb="122">
      <t>ヘ</t>
    </rPh>
    <rPh sb="126" eb="127">
      <t>ヨル</t>
    </rPh>
    <rPh sb="129" eb="131">
      <t>サイタク</t>
    </rPh>
    <rPh sb="131" eb="133">
      <t>カイギ</t>
    </rPh>
    <rPh sb="133" eb="134">
      <t>ゴ</t>
    </rPh>
    <rPh sb="135" eb="137">
      <t>ツイカ</t>
    </rPh>
    <rPh sb="137" eb="139">
      <t>サイタク</t>
    </rPh>
    <rPh sb="140" eb="141">
      <t>オコナ</t>
    </rPh>
    <rPh sb="152" eb="153">
      <t>ガツ</t>
    </rPh>
    <rPh sb="172" eb="175">
      <t>ミコウカイ</t>
    </rPh>
    <rPh sb="187" eb="189">
      <t>ヨテイ</t>
    </rPh>
    <rPh sb="247" eb="249">
      <t>シメキリ</t>
    </rPh>
    <rPh sb="250" eb="252">
      <t>ツイカ</t>
    </rPh>
    <rPh sb="252" eb="254">
      <t>コウボ</t>
    </rPh>
    <rPh sb="255" eb="257">
      <t>ソウチ</t>
    </rPh>
    <rPh sb="287" eb="288">
      <t>オコナ</t>
    </rPh>
    <rPh sb="300" eb="301">
      <t>ケン</t>
    </rPh>
    <rPh sb="305" eb="306">
      <t>ヨル</t>
    </rPh>
    <rPh sb="314" eb="316">
      <t>テイアン</t>
    </rPh>
    <rPh sb="317" eb="319">
      <t>サイタク</t>
    </rPh>
    <phoneticPr fontId="5"/>
  </si>
  <si>
    <t>S11B 追加</t>
    <rPh sb="5" eb="7">
      <t>ツイカ</t>
    </rPh>
    <phoneticPr fontId="5"/>
  </si>
  <si>
    <t>注：主にHSTのデータだがすばるのデータも使用</t>
    <rPh sb="0" eb="1">
      <t>チュウ</t>
    </rPh>
    <rPh sb="2" eb="3">
      <t>オモ</t>
    </rPh>
    <rPh sb="21" eb="23">
      <t>シヨウ</t>
    </rPh>
    <phoneticPr fontId="5"/>
  </si>
  <si>
    <t>The Mass-Metallicity Relation in the Violent Epoch of the Galaxy Evolution</t>
  </si>
  <si>
    <t>Yabe Kiyoto</t>
    <phoneticPr fontId="5"/>
  </si>
  <si>
    <t>矢部清人</t>
    <rPh sb="0" eb="2">
      <t>ヤベ</t>
    </rPh>
    <rPh sb="2" eb="4">
      <t>キヨト</t>
    </rPh>
    <phoneticPr fontId="5"/>
  </si>
  <si>
    <t>内海洋輔</t>
    <rPh sb="0" eb="2">
      <t>ウツミ</t>
    </rPh>
    <rPh sb="2" eb="4">
      <t>ヨウスケ</t>
    </rPh>
    <phoneticPr fontId="5"/>
  </si>
  <si>
    <t>Utsumi Yosuke</t>
    <phoneticPr fontId="5"/>
  </si>
  <si>
    <t>Testing Λ Cold Dark Matter Paradigm with Weak Lensing</t>
  </si>
  <si>
    <t>大井　渚</t>
    <rPh sb="0" eb="2">
      <t>オオイ</t>
    </rPh>
    <rPh sb="3" eb="4">
      <t>ナギサ</t>
    </rPh>
    <phoneticPr fontId="5"/>
  </si>
  <si>
    <t>Oi Nagisa</t>
    <phoneticPr fontId="5"/>
  </si>
  <si>
    <t>小林仁美</t>
    <rPh sb="0" eb="2">
      <t>コバヤシ</t>
    </rPh>
    <rPh sb="2" eb="4">
      <t>ヒトミ</t>
    </rPh>
    <phoneticPr fontId="5"/>
  </si>
  <si>
    <t>Kobayashi Hitomi</t>
    <phoneticPr fontId="5"/>
  </si>
  <si>
    <t>Study on Volatiles in Comets as Probes to the Early Solar System</t>
  </si>
  <si>
    <t>小野宜昭</t>
    <rPh sb="0" eb="2">
      <t>オノ</t>
    </rPh>
    <rPh sb="2" eb="3">
      <t>ギ</t>
    </rPh>
    <phoneticPr fontId="5"/>
  </si>
  <si>
    <t>Ono Yoshiaki</t>
    <phoneticPr fontId="5"/>
  </si>
  <si>
    <t>Physical Properties of Galaxies at z~6-7 and Their Implications
for Cosmic Reionization</t>
    <phoneticPr fontId="5"/>
  </si>
  <si>
    <t>京都産業大学</t>
    <rPh sb="0" eb="2">
      <t>キョウト</t>
    </rPh>
    <rPh sb="2" eb="4">
      <t>サンギョウ</t>
    </rPh>
    <rPh sb="4" eb="6">
      <t>ダイガク</t>
    </rPh>
    <phoneticPr fontId="5"/>
  </si>
  <si>
    <t>東京大学</t>
    <rPh sb="0" eb="2">
      <t>トウキョウ</t>
    </rPh>
    <rPh sb="2" eb="4">
      <t>ダイガク</t>
    </rPh>
    <phoneticPr fontId="5"/>
  </si>
  <si>
    <t>森鼻久美子</t>
    <rPh sb="0" eb="1">
      <t>モリ</t>
    </rPh>
    <rPh sb="1" eb="2">
      <t>ハナ</t>
    </rPh>
    <rPh sb="2" eb="5">
      <t>クミコ</t>
    </rPh>
    <phoneticPr fontId="5"/>
  </si>
  <si>
    <t>Morihana Kumiko</t>
    <phoneticPr fontId="5"/>
  </si>
  <si>
    <t>An X-ray and Near-infrared Study of the Galactic Ridge X-ray Emission</t>
  </si>
  <si>
    <t>桒田嘉大</t>
    <rPh sb="0" eb="2">
      <t>クワタ</t>
    </rPh>
    <rPh sb="2" eb="4">
      <t>ヨシヒロ</t>
    </rPh>
    <phoneticPr fontId="5"/>
  </si>
  <si>
    <t>すばるアーカイブ画像の解析による太陽系外惑星探査</t>
  </si>
  <si>
    <t>井出上祐子</t>
    <rPh sb="0" eb="2">
      <t>イデ</t>
    </rPh>
    <rPh sb="2" eb="3">
      <t>ウエ</t>
    </rPh>
    <rPh sb="3" eb="5">
      <t>ユウコ</t>
    </rPh>
    <phoneticPr fontId="5"/>
  </si>
  <si>
    <t>Ideue Yuko</t>
    <phoneticPr fontId="5"/>
  </si>
  <si>
    <r>
      <t>Environmental Effects on the Star Formation Activity in Gala</t>
    </r>
    <r>
      <rPr>
        <sz val="11"/>
        <rFont val="ＭＳ Ｐゴシック"/>
        <family val="3"/>
        <charset val="128"/>
      </rPr>
      <t>xies at z~1</t>
    </r>
    <phoneticPr fontId="5"/>
  </si>
  <si>
    <t>愛媛大学</t>
    <rPh sb="0" eb="2">
      <t>エヒメ</t>
    </rPh>
    <rPh sb="2" eb="4">
      <t>ダイガク</t>
    </rPh>
    <phoneticPr fontId="5"/>
  </si>
  <si>
    <t>荒木宣雄</t>
    <rPh sb="0" eb="2">
      <t>アラキ</t>
    </rPh>
    <rPh sb="2" eb="3">
      <t>セン</t>
    </rPh>
    <phoneticPr fontId="5"/>
  </si>
  <si>
    <t>鎌田美香</t>
    <rPh sb="0" eb="2">
      <t>カマタ</t>
    </rPh>
    <rPh sb="2" eb="4">
      <t>ミカ</t>
    </rPh>
    <phoneticPr fontId="5"/>
  </si>
  <si>
    <t>田中一兆</t>
    <rPh sb="2" eb="4">
      <t>イッチョウ</t>
    </rPh>
    <phoneticPr fontId="5"/>
  </si>
  <si>
    <t>クェーサーの電離ガス領域の観測的研究</t>
  </si>
  <si>
    <t>COSMOS 天域における 赤方偏移3.1-3.9 のライマンブレーク銀河の形態</t>
    <rPh sb="38" eb="40">
      <t>ケイタイ</t>
    </rPh>
    <phoneticPr fontId="5"/>
  </si>
  <si>
    <t>COSMOS 天域における 3&lt;z&lt;4 のライマンブレーク銀河のクラスタリング</t>
    <phoneticPr fontId="5"/>
  </si>
  <si>
    <t>森本奈々</t>
    <rPh sb="0" eb="2">
      <t>モリモト</t>
    </rPh>
    <rPh sb="2" eb="4">
      <t>ナナ</t>
    </rPh>
    <phoneticPr fontId="5"/>
  </si>
  <si>
    <t>Morimoto Nana</t>
    <phoneticPr fontId="5"/>
  </si>
  <si>
    <t>宮武広直</t>
    <rPh sb="0" eb="1">
      <t>ミヤ</t>
    </rPh>
    <rPh sb="1" eb="2">
      <t>タケ</t>
    </rPh>
    <rPh sb="2" eb="3">
      <t>ヒロ</t>
    </rPh>
    <rPh sb="3" eb="4">
      <t>ナオ</t>
    </rPh>
    <phoneticPr fontId="5"/>
  </si>
  <si>
    <t>Miyatake Hironao</t>
    <phoneticPr fontId="5"/>
  </si>
  <si>
    <t>Subaru weak-lensing mass measurement of a high-redshift SZ cluster ACT-CL J0022-0036 discovered by the Atacama Cosmology Telescope Survey</t>
  </si>
  <si>
    <t>2011年度</t>
    <rPh sb="4" eb="6">
      <t>ネンド</t>
    </rPh>
    <phoneticPr fontId="5"/>
  </si>
  <si>
    <t>S12B応募</t>
    <rPh sb="4" eb="6">
      <t>オウボ</t>
    </rPh>
    <phoneticPr fontId="5"/>
  </si>
  <si>
    <t>S12B採択</t>
    <rPh sb="4" eb="6">
      <t>サイタク</t>
    </rPh>
    <phoneticPr fontId="5"/>
  </si>
  <si>
    <t>S12B</t>
    <phoneticPr fontId="5"/>
  </si>
  <si>
    <t>S12B応募</t>
    <rPh sb="4" eb="6">
      <t>オウボ</t>
    </rPh>
    <phoneticPr fontId="5"/>
  </si>
  <si>
    <t>Properties of Variable Objects in Distant Galaxies Selected by the
Subaru Optical Variability Survey
(すばる可視変光探査により選択された遠方銀河に付随する変光天体の性質)</t>
    <phoneticPr fontId="5"/>
  </si>
  <si>
    <t>馬渡　健</t>
    <rPh sb="0" eb="1">
      <t>ウマ</t>
    </rPh>
    <rPh sb="1" eb="2">
      <t>ワタ</t>
    </rPh>
    <rPh sb="3" eb="4">
      <t>ケン</t>
    </rPh>
    <phoneticPr fontId="5"/>
  </si>
  <si>
    <t>信田和哉</t>
    <rPh sb="0" eb="1">
      <t>ノブ</t>
    </rPh>
    <rPh sb="1" eb="2">
      <t>タ</t>
    </rPh>
    <rPh sb="2" eb="4">
      <t>カズヤ</t>
    </rPh>
    <phoneticPr fontId="5"/>
  </si>
  <si>
    <t>栗田健太郎</t>
    <rPh sb="0" eb="2">
      <t>クリタ</t>
    </rPh>
    <rPh sb="2" eb="5">
      <t>ケンタロウ</t>
    </rPh>
    <phoneticPr fontId="5"/>
  </si>
  <si>
    <t>53W002領域における赤方偏移2.4のLy-alpha輝線銀河分布についての研究 (Characterization of the distribution of the Ly-alpha emitters in the 53W002 field at z=2.4)</t>
    <phoneticPr fontId="5"/>
  </si>
  <si>
    <t>すばるXMM-Newton深探査領域におけるX線選択活動銀河核を用いた赤方偏移1から2でのブラックホール質量関数とエディントン比分布関数(The Black Hole Mass and Eddington Ratio Distribution Functions of X-raySelected AGNs at z~1.5 in The Subaru XMM-Newton Deep Field)</t>
  </si>
  <si>
    <t>Subaru/XMM-Newton Deep Field における大質量銀河の進化(The evolution of massive galaxies in the Subaru/XMM-Newton Deep Field)</t>
  </si>
  <si>
    <t>奥嶋貴子</t>
    <rPh sb="0" eb="2">
      <t>オクシマ</t>
    </rPh>
    <rPh sb="2" eb="4">
      <t>タカコ</t>
    </rPh>
    <phoneticPr fontId="5"/>
  </si>
  <si>
    <t>IIb 型超新星 SN 2010gi の可視測光分光観測に基づく研究</t>
  </si>
  <si>
    <t>S12B採択</t>
    <rPh sb="4" eb="6">
      <t>サイタク</t>
    </rPh>
    <phoneticPr fontId="5"/>
  </si>
  <si>
    <t>S12B-045</t>
    <phoneticPr fontId="5"/>
  </si>
  <si>
    <t>Silverman, John</t>
    <phoneticPr fontId="5"/>
  </si>
  <si>
    <t xml:space="preserve">Subaru/FMOS survey of star formation at z~1.5 in COSMOS </t>
  </si>
  <si>
    <t>FMOS</t>
    <phoneticPr fontId="5"/>
  </si>
  <si>
    <t>S13A, S13B</t>
    <phoneticPr fontId="5"/>
  </si>
  <si>
    <t>2011.5.20(仮採択）, 2012.4.17(正式採択）</t>
    <rPh sb="10" eb="11">
      <t>カリ</t>
    </rPh>
    <rPh sb="11" eb="13">
      <t>サイタク</t>
    </rPh>
    <rPh sb="26" eb="28">
      <t>セイシキ</t>
    </rPh>
    <rPh sb="28" eb="30">
      <t>サイタク</t>
    </rPh>
    <phoneticPr fontId="5"/>
  </si>
  <si>
    <t>S11Bで5夜の予備観測、2013年1月頃のUM前後に中間審査</t>
    <rPh sb="6" eb="7">
      <t>ヨル</t>
    </rPh>
    <rPh sb="8" eb="10">
      <t>ヨビ</t>
    </rPh>
    <rPh sb="10" eb="12">
      <t>カンソク</t>
    </rPh>
    <rPh sb="17" eb="18">
      <t>ネン</t>
    </rPh>
    <rPh sb="19" eb="20">
      <t>ガツ</t>
    </rPh>
    <rPh sb="20" eb="21">
      <t>ゴロ</t>
    </rPh>
    <rPh sb="24" eb="26">
      <t>ゼンゴ</t>
    </rPh>
    <rPh sb="27" eb="29">
      <t>チュウカン</t>
    </rPh>
    <rPh sb="29" eb="31">
      <t>シンサ</t>
    </rPh>
    <phoneticPr fontId="5"/>
  </si>
  <si>
    <t>S12A</t>
    <phoneticPr fontId="5"/>
  </si>
  <si>
    <t>S12A実施</t>
    <rPh sb="4" eb="6">
      <t>ジッシ</t>
    </rPh>
    <phoneticPr fontId="5"/>
  </si>
  <si>
    <r>
      <t>Evolution of Luminous Infrared Galaxies Revealed by Near-InfraredImaging</t>
    </r>
    <r>
      <rPr>
        <sz val="11"/>
        <rFont val="ＭＳ Ｐゴシック"/>
        <family val="3"/>
        <charset val="128"/>
      </rPr>
      <t xml:space="preserve"> </t>
    </r>
    <r>
      <rPr>
        <sz val="11"/>
        <rFont val="ＭＳ Ｐゴシック"/>
        <family val="3"/>
        <charset val="128"/>
      </rPr>
      <t>of Host Galaxies</t>
    </r>
    <phoneticPr fontId="5"/>
  </si>
  <si>
    <t>サウスカロライナ大</t>
    <rPh sb="8" eb="9">
      <t>ダイ</t>
    </rPh>
    <phoneticPr fontId="5"/>
  </si>
  <si>
    <t>USA</t>
    <phoneticPr fontId="5"/>
  </si>
  <si>
    <t>ポールサバティエ大</t>
    <rPh sb="8" eb="9">
      <t>ダイ</t>
    </rPh>
    <phoneticPr fontId="5"/>
  </si>
  <si>
    <t>フランス</t>
    <phoneticPr fontId="5"/>
  </si>
  <si>
    <t>Universite Paul Savatier</t>
    <phoneticPr fontId="5"/>
  </si>
  <si>
    <t>Univ. of South Carolina</t>
    <phoneticPr fontId="5"/>
  </si>
  <si>
    <t>複数装置（GMOS-SとN, GNIRSとNIRI）あり</t>
    <rPh sb="0" eb="2">
      <t>フクスウ</t>
    </rPh>
    <rPh sb="2" eb="4">
      <t>ソウチ</t>
    </rPh>
    <phoneticPr fontId="5"/>
  </si>
  <si>
    <t>S12B</t>
    <phoneticPr fontId="5"/>
  </si>
  <si>
    <t>S12B</t>
    <phoneticPr fontId="5"/>
  </si>
  <si>
    <t>S12B</t>
    <phoneticPr fontId="5"/>
  </si>
  <si>
    <t>S12A</t>
    <phoneticPr fontId="5"/>
  </si>
  <si>
    <t>S12B</t>
    <phoneticPr fontId="5"/>
  </si>
  <si>
    <t>S12B</t>
    <phoneticPr fontId="5"/>
  </si>
  <si>
    <t>2012.08-2013.01</t>
    <phoneticPr fontId="5"/>
  </si>
  <si>
    <t>132(73)</t>
    <phoneticPr fontId="5"/>
  </si>
  <si>
    <t>39（24）</t>
    <phoneticPr fontId="5"/>
  </si>
  <si>
    <t>外国人(*)を含む応募・採択件数</t>
    <rPh sb="0" eb="2">
      <t>ガイコク</t>
    </rPh>
    <rPh sb="2" eb="3">
      <t>ジン</t>
    </rPh>
    <rPh sb="7" eb="8">
      <t>フク</t>
    </rPh>
    <rPh sb="9" eb="11">
      <t>オウボ</t>
    </rPh>
    <rPh sb="12" eb="14">
      <t>サイタク</t>
    </rPh>
    <rPh sb="14" eb="16">
      <t>ケンスウ</t>
    </rPh>
    <phoneticPr fontId="5"/>
  </si>
  <si>
    <t>* すばる定義の外国人(外国機関所属の外国人）</t>
    <rPh sb="5" eb="7">
      <t>テイギ</t>
    </rPh>
    <rPh sb="8" eb="10">
      <t>ガイコク</t>
    </rPh>
    <rPh sb="10" eb="11">
      <t>ジン</t>
    </rPh>
    <rPh sb="12" eb="14">
      <t>ガイコク</t>
    </rPh>
    <rPh sb="14" eb="16">
      <t>キカン</t>
    </rPh>
    <rPh sb="16" eb="18">
      <t>ショゾク</t>
    </rPh>
    <rPh sb="19" eb="21">
      <t>ガイコク</t>
    </rPh>
    <rPh sb="21" eb="22">
      <t>ジン</t>
    </rPh>
    <phoneticPr fontId="5"/>
  </si>
  <si>
    <t>S12A</t>
    <phoneticPr fontId="5"/>
  </si>
  <si>
    <t>2012.02-2012.07</t>
    <phoneticPr fontId="5"/>
  </si>
  <si>
    <t>ポーランド</t>
  </si>
  <si>
    <t>追加公募分を含む</t>
    <rPh sb="0" eb="2">
      <t>ツイカ</t>
    </rPh>
    <rPh sb="2" eb="4">
      <t>コウボ</t>
    </rPh>
    <rPh sb="4" eb="5">
      <t>ブン</t>
    </rPh>
    <rPh sb="6" eb="7">
      <t>フク</t>
    </rPh>
    <phoneticPr fontId="5"/>
  </si>
  <si>
    <t>追加公募は含まない</t>
    <rPh sb="0" eb="2">
      <t>ツイカ</t>
    </rPh>
    <rPh sb="2" eb="4">
      <t>コウボ</t>
    </rPh>
    <rPh sb="5" eb="6">
      <t>フク</t>
    </rPh>
    <phoneticPr fontId="5"/>
  </si>
  <si>
    <t>会津大</t>
    <rPh sb="0" eb="3">
      <t>アイヅダイ</t>
    </rPh>
    <phoneticPr fontId="5"/>
  </si>
  <si>
    <t>16件</t>
    <rPh sb="2" eb="3">
      <t>ケン</t>
    </rPh>
    <phoneticPr fontId="5"/>
  </si>
  <si>
    <t>2012/2/28午後,
2/29, 3/1</t>
    <rPh sb="9" eb="11">
      <t>ゴゴ</t>
    </rPh>
    <phoneticPr fontId="5"/>
  </si>
  <si>
    <t xml:space="preserve">2/29 SEEDS,SCExAO,インテンシブ, 一般サイエンス発表
3/1午前　英語のサイエンスセッション
</t>
    <rPh sb="26" eb="28">
      <t>イッパン</t>
    </rPh>
    <rPh sb="33" eb="35">
      <t>ハッピョウ</t>
    </rPh>
    <rPh sb="39" eb="41">
      <t>ゴゼン</t>
    </rPh>
    <phoneticPr fontId="5"/>
  </si>
  <si>
    <t>2/28午後　定例報告、PFS報告、TMT議論
3/1午後　次世代AOセッション</t>
    <rPh sb="4" eb="6">
      <t>ゴゴ</t>
    </rPh>
    <rPh sb="7" eb="9">
      <t>テイレイ</t>
    </rPh>
    <rPh sb="9" eb="11">
      <t>ホウコク</t>
    </rPh>
    <rPh sb="15" eb="17">
      <t>ホウコク</t>
    </rPh>
    <rPh sb="21" eb="23">
      <t>ギロン</t>
    </rPh>
    <rPh sb="27" eb="29">
      <t>ゴゴ</t>
    </rPh>
    <rPh sb="30" eb="33">
      <t>ジセダイ</t>
    </rPh>
    <phoneticPr fontId="5"/>
  </si>
  <si>
    <r>
      <rPr>
        <b/>
        <sz val="11"/>
        <rFont val="ＭＳ Ｐゴシック"/>
        <family val="3"/>
        <charset val="128"/>
      </rPr>
      <t>Aoki W.,</t>
    </r>
    <r>
      <rPr>
        <sz val="11"/>
        <rFont val="ＭＳ Ｐゴシック"/>
        <family val="3"/>
        <charset val="128"/>
      </rPr>
      <t xml:space="preserve"> Ito H., </t>
    </r>
    <r>
      <rPr>
        <b/>
        <sz val="11"/>
        <rFont val="ＭＳ Ｐゴシック"/>
        <family val="3"/>
        <charset val="128"/>
      </rPr>
      <t>Tajitsu A.</t>
    </r>
    <phoneticPr fontId="5"/>
  </si>
  <si>
    <t>2012ApJ...751L...6A</t>
  </si>
  <si>
    <t>05/2012</t>
    <phoneticPr fontId="5"/>
  </si>
  <si>
    <t>Examination of the Mass-dependent Li Depletion Hypothesis by the Li Abundances of the Very Metal-poor Double-lined Spectroscopic Binary G166-45</t>
    <phoneticPr fontId="5"/>
  </si>
  <si>
    <t>Cook, Richard I.</t>
    <phoneticPr fontId="5"/>
  </si>
  <si>
    <t>Cook R., Dell'Antonio I.</t>
    <phoneticPr fontId="5"/>
  </si>
  <si>
    <t>2012ApJ...750..153C</t>
  </si>
  <si>
    <t>The Missing Weak Lensing Mass in A781</t>
  </si>
  <si>
    <t>Dong, R.</t>
    <phoneticPr fontId="5"/>
  </si>
  <si>
    <r>
      <t xml:space="preserve">Dong R., Rafikov R., Zhu Z., Hartmann L., Whitney B., Brandt T., Muto T., </t>
    </r>
    <r>
      <rPr>
        <b/>
        <sz val="11"/>
        <rFont val="ＭＳ Ｐゴシック"/>
        <family val="3"/>
        <charset val="128"/>
      </rPr>
      <t>Hashimoto J.</t>
    </r>
    <r>
      <rPr>
        <sz val="11"/>
        <rFont val="ＭＳ Ｐゴシック"/>
        <family val="3"/>
        <charset val="128"/>
      </rPr>
      <t xml:space="preserve">, Grady C., Follette K., Kuzuhara M., Tanii R., Itoh Y., Thalmann C., Wisniewski J., Mayama S., Janson M., Abe L., Brandner W., Carson J., Egner S., Feldt M., Goto M., </t>
    </r>
    <r>
      <rPr>
        <b/>
        <sz val="11"/>
        <rFont val="ＭＳ Ｐゴシック"/>
        <family val="3"/>
        <charset val="128"/>
      </rPr>
      <t>Guyon O., Hayano Y., Hayashi M., Hayashi S.,</t>
    </r>
    <r>
      <rPr>
        <sz val="11"/>
        <rFont val="ＭＳ Ｐゴシック"/>
        <family val="3"/>
        <charset val="128"/>
      </rPr>
      <t xml:space="preserve"> Henning T., Hodapp K. W., Honda M., Inutsuka S., </t>
    </r>
    <r>
      <rPr>
        <b/>
        <sz val="11"/>
        <rFont val="ＭＳ Ｐゴシック"/>
        <family val="3"/>
        <charset val="128"/>
      </rPr>
      <t>Ishii M., Iye M., Kandori R.</t>
    </r>
    <r>
      <rPr>
        <sz val="11"/>
        <rFont val="ＭＳ Ｐゴシック"/>
        <family val="3"/>
        <charset val="128"/>
      </rPr>
      <t xml:space="preserve">, Knapp G. R., </t>
    </r>
    <r>
      <rPr>
        <b/>
        <sz val="11"/>
        <rFont val="ＭＳ Ｐゴシック"/>
        <family val="3"/>
        <charset val="128"/>
      </rPr>
      <t>Kudo T., Kusakabe N.,</t>
    </r>
    <r>
      <rPr>
        <sz val="11"/>
        <rFont val="ＭＳ Ｐゴシック"/>
        <family val="3"/>
        <charset val="128"/>
      </rPr>
      <t xml:space="preserve"> Matsuo T., McElwain M. W., Miyama S., </t>
    </r>
    <r>
      <rPr>
        <b/>
        <sz val="11"/>
        <rFont val="ＭＳ Ｐゴシック"/>
        <family val="3"/>
        <charset val="128"/>
      </rPr>
      <t>Morino J.-I.</t>
    </r>
    <r>
      <rPr>
        <sz val="11"/>
        <rFont val="ＭＳ Ｐゴシック"/>
        <family val="3"/>
        <charset val="128"/>
      </rPr>
      <t xml:space="preserve">, Moro-Martin A., </t>
    </r>
    <r>
      <rPr>
        <b/>
        <sz val="11"/>
        <rFont val="ＭＳ Ｐゴシック"/>
        <family val="3"/>
        <charset val="128"/>
      </rPr>
      <t>Nishimura T., Pyo T.-S., Suto H., Suzuki R.</t>
    </r>
    <r>
      <rPr>
        <sz val="11"/>
        <rFont val="ＭＳ Ｐゴシック"/>
        <family val="3"/>
        <charset val="128"/>
      </rPr>
      <t xml:space="preserve">, Takami M., </t>
    </r>
    <r>
      <rPr>
        <b/>
        <sz val="11"/>
        <rFont val="ＭＳ Ｐゴシック"/>
        <family val="3"/>
        <charset val="128"/>
      </rPr>
      <t>Takato N., Terada H., Tomono D.</t>
    </r>
    <r>
      <rPr>
        <sz val="11"/>
        <rFont val="ＭＳ Ｐゴシック"/>
        <family val="3"/>
        <charset val="128"/>
      </rPr>
      <t xml:space="preserve">, Turner E. L., Watanabe M., Yamada T., </t>
    </r>
    <r>
      <rPr>
        <b/>
        <sz val="11"/>
        <rFont val="ＭＳ Ｐゴシック"/>
        <family val="3"/>
        <charset val="128"/>
      </rPr>
      <t>Takami H., Usuda T., Tamura M.</t>
    </r>
    <phoneticPr fontId="5"/>
  </si>
  <si>
    <t>2012ApJ...750..161D</t>
  </si>
  <si>
    <t>The Missing Cavities in the SEEDS Polarized Scattered Light Images of Transitional Protoplanetary Disks: A Generic Disk Model</t>
  </si>
  <si>
    <t>Hashimoto, Mio</t>
    <phoneticPr fontId="5"/>
  </si>
  <si>
    <t>Hashimoto M., Kobayashi H., Kawakita H.</t>
    <phoneticPr fontId="5"/>
  </si>
  <si>
    <t>2012PASJ...64...27H</t>
  </si>
  <si>
    <t>Near-Infrared High-Dispersion Spectroscopic Observations of Water in Comet 81P/Wild 2 with Subaru/IRCS</t>
  </si>
  <si>
    <t>Ichikawa, Takashi</t>
    <phoneticPr fontId="5"/>
  </si>
  <si>
    <t>Ichikawa T., Kajisawa M., Akhlaghi M.</t>
    <phoneticPr fontId="5"/>
  </si>
  <si>
    <t>2012MNRAS.422.1014I</t>
  </si>
  <si>
    <t>1014-1027</t>
    <phoneticPr fontId="5"/>
  </si>
  <si>
    <t>A universal stellar mass-size relation of galaxies in the GOODS-North region</t>
  </si>
  <si>
    <t>Kajdič P., Reipurth B., Raga A., Bally J., Walawender J.</t>
    <phoneticPr fontId="5"/>
  </si>
  <si>
    <t>2012AJ....143..106K</t>
  </si>
  <si>
    <t>Proper Motions of the HH 110/270 System</t>
  </si>
  <si>
    <t>Koda, Jin</t>
    <phoneticPr fontId="5"/>
  </si>
  <si>
    <r>
      <t xml:space="preserve">Koda J., </t>
    </r>
    <r>
      <rPr>
        <b/>
        <sz val="11"/>
        <rFont val="ＭＳ Ｐゴシック"/>
        <family val="3"/>
        <charset val="128"/>
      </rPr>
      <t>Yagi M.</t>
    </r>
    <r>
      <rPr>
        <sz val="11"/>
        <rFont val="ＭＳ Ｐゴシック"/>
        <family val="3"/>
        <charset val="128"/>
      </rPr>
      <t>, Boissier S., Gil de Paz, A.,</t>
    </r>
    <r>
      <rPr>
        <b/>
        <sz val="11"/>
        <rFont val="ＭＳ Ｐゴシック"/>
        <family val="3"/>
        <charset val="128"/>
      </rPr>
      <t xml:space="preserve"> Imanishi M.</t>
    </r>
    <r>
      <rPr>
        <sz val="11"/>
        <rFont val="ＭＳ Ｐゴシック"/>
        <family val="3"/>
        <charset val="128"/>
      </rPr>
      <t>, Donovan M., Madore B., Thilker D.</t>
    </r>
    <phoneticPr fontId="5"/>
  </si>
  <si>
    <t>2012ApJ...749...20K</t>
  </si>
  <si>
    <t>The Universal Initial Mass Function in the Extended Ultraviolet Disk of M83</t>
  </si>
  <si>
    <t>Kurtz, Michael</t>
    <phoneticPr fontId="5"/>
  </si>
  <si>
    <r>
      <t xml:space="preserve">Kurtz M., Geller M., </t>
    </r>
    <r>
      <rPr>
        <b/>
        <sz val="11"/>
        <rFont val="ＭＳ Ｐゴシック"/>
        <family val="3"/>
        <charset val="128"/>
      </rPr>
      <t>Utsumi Y., Miyazaki S.</t>
    </r>
    <r>
      <rPr>
        <sz val="11"/>
        <rFont val="ＭＳ Ｐゴシック"/>
        <family val="3"/>
        <charset val="128"/>
      </rPr>
      <t>, Dell'Antonio I., Fabricant D.</t>
    </r>
    <phoneticPr fontId="5"/>
  </si>
  <si>
    <t>2012ApJ...750..168K</t>
  </si>
  <si>
    <t>Testing Weak-lensing Maps with Redshift Surveys: A Subaru Field</t>
  </si>
  <si>
    <t>Li, J. J.</t>
    <phoneticPr fontId="5"/>
  </si>
  <si>
    <t>2012ApJ...749...47L</t>
  </si>
  <si>
    <t>Massive Star Formation toward G28.87+0.07 (IRAS 18411-0338) Investigated by Means of Maser Kinematics and Radio to Infrared Continuum Observations</t>
  </si>
  <si>
    <t>Liu, Chun-Fan</t>
    <phoneticPr fontId="5"/>
  </si>
  <si>
    <r>
      <t xml:space="preserve">Li J.J., Moscadelli L., Cesaroni R., </t>
    </r>
    <r>
      <rPr>
        <b/>
        <sz val="11"/>
        <rFont val="ＭＳ Ｐゴシック"/>
        <family val="3"/>
        <charset val="128"/>
      </rPr>
      <t>Furuya R.</t>
    </r>
    <r>
      <rPr>
        <sz val="11"/>
        <rFont val="ＭＳ Ｐゴシック"/>
        <family val="3"/>
        <charset val="128"/>
      </rPr>
      <t xml:space="preserve">, Xu Y., </t>
    </r>
    <r>
      <rPr>
        <b/>
        <sz val="11"/>
        <rFont val="ＭＳ Ｐゴシック"/>
        <family val="3"/>
        <charset val="128"/>
      </rPr>
      <t>Usuda T.,</t>
    </r>
    <r>
      <rPr>
        <sz val="11"/>
        <rFont val="ＭＳ Ｐゴシック"/>
        <family val="3"/>
        <charset val="128"/>
      </rPr>
      <t xml:space="preserve"> Menten K., Pestalozzi M., Elia D., Schisano E.</t>
    </r>
    <phoneticPr fontId="5"/>
  </si>
  <si>
    <r>
      <t xml:space="preserve">Liu C.-F., Shang H., </t>
    </r>
    <r>
      <rPr>
        <b/>
        <sz val="11"/>
        <rFont val="ＭＳ Ｐゴシック"/>
        <family val="3"/>
        <charset val="128"/>
      </rPr>
      <t>Pyo T.-S.</t>
    </r>
    <r>
      <rPr>
        <sz val="11"/>
        <rFont val="ＭＳ Ｐゴシック"/>
        <family val="3"/>
        <charset val="128"/>
      </rPr>
      <t xml:space="preserve">, Takami M., Walter F., Yan C.-H., Wang S.-Y., </t>
    </r>
    <r>
      <rPr>
        <b/>
        <sz val="11"/>
        <rFont val="ＭＳ Ｐゴシック"/>
        <family val="3"/>
        <charset val="128"/>
      </rPr>
      <t>Ohashi N., Hayashi Masahiko</t>
    </r>
    <phoneticPr fontId="5"/>
  </si>
  <si>
    <t>2012ApJ...749...62L</t>
  </si>
  <si>
    <t>Is FS Tau B Driving an Asymmetric Jet?</t>
  </si>
  <si>
    <t>Matsuoka, Y.</t>
    <phoneticPr fontId="5"/>
  </si>
  <si>
    <t>Matsuoka Y.</t>
    <phoneticPr fontId="5"/>
  </si>
  <si>
    <t>2012ApJ...750...54M</t>
  </si>
  <si>
    <t>Co-evolution of Galaxies and Central Black Holes: Observational Evidence on the Trigger of AGN Feedback</t>
  </si>
  <si>
    <r>
      <t>Ota K.,</t>
    </r>
    <r>
      <rPr>
        <b/>
        <sz val="11"/>
        <rFont val="ＭＳ Ｐゴシック"/>
        <family val="3"/>
        <charset val="128"/>
      </rPr>
      <t xml:space="preserve"> Iye M.</t>
    </r>
    <phoneticPr fontId="5"/>
  </si>
  <si>
    <t>2012MNRAS.423..444O</t>
  </si>
  <si>
    <t>444-450</t>
    <phoneticPr fontId="5"/>
  </si>
  <si>
    <t>06/2012</t>
    <phoneticPr fontId="5"/>
  </si>
  <si>
    <t>Subaru FOCAS survey of z = 7-7.1 Lyα emitters: a test for z≳ 7 Lyα photometric luminosity functions</t>
    <phoneticPr fontId="5"/>
  </si>
  <si>
    <t>Shinnaka, Yoshiharu</t>
    <phoneticPr fontId="5"/>
  </si>
  <si>
    <t>Shinnaka Y., Kawakita H., Kobayashi H., Boice D., Martinez S.</t>
    <phoneticPr fontId="5"/>
  </si>
  <si>
    <t>2012ApJ...749..101S</t>
  </si>
  <si>
    <t>Ortho-to-para Abundance Ratio of Water Ion in Comet C/2001 Q4 (NEAT): Implication for Ortho-to-para Abundance Ratio of Water</t>
  </si>
  <si>
    <t>Simpson, Chris</t>
    <phoneticPr fontId="5"/>
  </si>
  <si>
    <t>Simpson C., Rawlings S., Ivison R., Akiyama M., Almaini O., Bradshaw E., Chapman S., Chuter R., Croom S., Dunlop J., Foucaud S., Hartley W.</t>
    <phoneticPr fontId="5"/>
  </si>
  <si>
    <t>2012MNRAS.421.3060S</t>
  </si>
  <si>
    <t>3060-3083</t>
    <phoneticPr fontId="5"/>
  </si>
  <si>
    <t>Radio imaging of the Subaru/XMM-Newton Deep Field- III. Evolution of the radio luminosity function beyond z= 1</t>
  </si>
  <si>
    <t>Solarz, A.</t>
    <phoneticPr fontId="5"/>
  </si>
  <si>
    <t>Solarz A., Pollo A., Takeuchi T., Pepiak A., Matsuhara H., Wada T., Oyabu S., Takagi T., Goto T., Ohyama Y., Pearson C., Hanami H., Ishigaki T.</t>
    <phoneticPr fontId="5"/>
  </si>
  <si>
    <t>2012A&amp;A...541A..50S</t>
  </si>
  <si>
    <t>A50</t>
    <phoneticPr fontId="5"/>
  </si>
  <si>
    <t>Star-galaxy separation in the AKARI NEP deep field</t>
  </si>
  <si>
    <t>2012PASJ...64...42T</t>
  </si>
  <si>
    <t>Behavior of [S/Fe] in Very Metal-Poor Stars from the S I 1.046 µm Lines Revisited</t>
  </si>
  <si>
    <t>2012ApJ...749..127T</t>
  </si>
  <si>
    <t>Measuring the Geometry of the Universe from Weak Gravitational Lensing behind Galaxy Groups in the HST COSMOS Survey</t>
  </si>
  <si>
    <t>Toshikawa, Jun</t>
    <phoneticPr fontId="5"/>
  </si>
  <si>
    <t>2012ApJ...750..137T</t>
  </si>
  <si>
    <t>Discovery of a Protocluster at z ~ 6</t>
  </si>
  <si>
    <r>
      <rPr>
        <b/>
        <sz val="11"/>
        <rFont val="ＭＳ Ｐゴシック"/>
        <family val="3"/>
        <charset val="128"/>
      </rPr>
      <t>Toshikawa J., Kashikawa N.,</t>
    </r>
    <r>
      <rPr>
        <sz val="11"/>
        <rFont val="ＭＳ Ｐゴシック"/>
        <family val="3"/>
        <charset val="128"/>
      </rPr>
      <t xml:space="preserve"> Ota K., Morokuma T., </t>
    </r>
    <r>
      <rPr>
        <b/>
        <sz val="11"/>
        <rFont val="ＭＳ Ｐゴシック"/>
        <family val="3"/>
        <charset val="128"/>
      </rPr>
      <t>Shibuya T., Hayashi Masao</t>
    </r>
    <r>
      <rPr>
        <sz val="11"/>
        <rFont val="ＭＳ Ｐゴシック"/>
        <family val="3"/>
        <charset val="128"/>
      </rPr>
      <t xml:space="preserve">, Nagao T., Jiang L., Malkan M., Egami E., Shimasaku K., Motohara K., </t>
    </r>
    <r>
      <rPr>
        <b/>
        <sz val="11"/>
        <rFont val="ＭＳ Ｐゴシック"/>
        <family val="3"/>
        <charset val="128"/>
      </rPr>
      <t>Ishizaki Y.</t>
    </r>
    <phoneticPr fontId="5"/>
  </si>
  <si>
    <t>2012.6.8</t>
    <phoneticPr fontId="5"/>
  </si>
  <si>
    <t>2012ApJ...750..116U</t>
  </si>
  <si>
    <t>Assembly of Massive Galaxies in a High-z Protocluster</t>
  </si>
  <si>
    <t>Subaru Constraint on Circular Polarization in I-Band Emission from the Magnetar 4U 0142+61</t>
  </si>
  <si>
    <t>2012A&amp;A...540A..89W</t>
  </si>
  <si>
    <t>Probing the envelopes of massive young stellar objects with diffraction limited mid-infrared imaging</t>
  </si>
  <si>
    <t>2012ApJ...749...43Y</t>
  </si>
  <si>
    <t>Kinematics and Excitation of the Ram Pressure Stripped Ionized Gas Filaments in the Coma Cluster of Galaxies</t>
  </si>
  <si>
    <t>Spitler, Lee</t>
    <phoneticPr fontId="5"/>
  </si>
  <si>
    <t>Spitler L., Romanowsky A., Diemand J., Strader H., Forbes D., Moore B., Brodie J.</t>
    <phoneticPr fontId="5"/>
  </si>
  <si>
    <t>Evidence for inhomogeneous reionization in the local Universe from metal-poor globular cluster systems</t>
  </si>
  <si>
    <t>A search for z= 7.3 Lyα emitters behind gravitationally lensing clusters</t>
  </si>
  <si>
    <r>
      <t xml:space="preserve">Ota K., Richard J., </t>
    </r>
    <r>
      <rPr>
        <b/>
        <sz val="11"/>
        <rFont val="ＭＳ Ｐゴシック"/>
        <family val="3"/>
        <charset val="128"/>
      </rPr>
      <t>Iye M., Shibuya T.</t>
    </r>
    <r>
      <rPr>
        <sz val="11"/>
        <rFont val="ＭＳ Ｐゴシック"/>
        <family val="3"/>
        <charset val="128"/>
      </rPr>
      <t xml:space="preserve">, Egami E., </t>
    </r>
    <r>
      <rPr>
        <b/>
        <sz val="11"/>
        <rFont val="ＭＳ Ｐゴシック"/>
        <family val="3"/>
        <charset val="128"/>
      </rPr>
      <t>Kashikawa N.</t>
    </r>
    <phoneticPr fontId="5"/>
  </si>
  <si>
    <t>A large-scale structure traced by [O II] emitters hosting a distant cluster at z= 1.62</t>
  </si>
  <si>
    <t>2012.6.8</t>
    <phoneticPr fontId="5"/>
  </si>
  <si>
    <t>S12B採択情報、2012年論文情報追加</t>
    <rPh sb="4" eb="6">
      <t>サイタク</t>
    </rPh>
    <rPh sb="6" eb="8">
      <t>ジョウホウ</t>
    </rPh>
    <rPh sb="13" eb="14">
      <t>ネン</t>
    </rPh>
    <rPh sb="14" eb="16">
      <t>ロンブン</t>
    </rPh>
    <rPh sb="16" eb="18">
      <t>ジョウホウ</t>
    </rPh>
    <rPh sb="18" eb="20">
      <t>ツイカ</t>
    </rPh>
    <phoneticPr fontId="5"/>
  </si>
  <si>
    <t>Terada, Hiroshi</t>
    <phoneticPr fontId="5"/>
  </si>
  <si>
    <r>
      <rPr>
        <b/>
        <sz val="11"/>
        <rFont val="ＭＳ Ｐゴシック"/>
        <family val="3"/>
        <charset val="128"/>
      </rPr>
      <t>Terada H.</t>
    </r>
    <r>
      <rPr>
        <sz val="11"/>
        <rFont val="ＭＳ Ｐゴシック"/>
        <family val="3"/>
        <charset val="128"/>
      </rPr>
      <t>, Tokunaga A.</t>
    </r>
    <phoneticPr fontId="5"/>
  </si>
  <si>
    <t>2012ApJ...753...19T</t>
  </si>
  <si>
    <t>07/2012</t>
    <phoneticPr fontId="5"/>
  </si>
  <si>
    <t>Bakos, G.A.</t>
    <phoneticPr fontId="5"/>
  </si>
  <si>
    <t>Bakos G. Á., Hartman J. D., Torres G., Béky B., Latham D. W., Buchhave L. A., Csubry Z., Kovács G., Bieryla A., Quinn S., Szklenár T., Esquerdo G. A., Shporer A., Noyes R. W., Fischer D. A., Johnson J. A., Howard A. W., Marcy G. W., Sato B., Penev K., Everett M., Sasselov D. D., Fűrész G., Stefanik R. P., Lázár J., Papp I., Sári P.</t>
  </si>
  <si>
    <t>HAT-P-34b-HAT-P-37b: Four Transiting Planets More Massive than Jupiter Orbiting Moderately Bright Stars</t>
  </si>
  <si>
    <t>2012.7.10</t>
    <phoneticPr fontId="5"/>
  </si>
  <si>
    <r>
      <t>24機関　</t>
    </r>
    <r>
      <rPr>
        <sz val="11"/>
        <color rgb="FFFF0000"/>
        <rFont val="ＭＳ Ｐゴシック"/>
        <family val="3"/>
        <charset val="128"/>
      </rPr>
      <t>127</t>
    </r>
    <r>
      <rPr>
        <sz val="11"/>
        <rFont val="ＭＳ Ｐゴシック"/>
        <family val="3"/>
        <charset val="128"/>
      </rPr>
      <t>名
（三鷹参加者のみ）</t>
    </r>
    <rPh sb="2" eb="4">
      <t>キカン</t>
    </rPh>
    <rPh sb="8" eb="9">
      <t>メイ</t>
    </rPh>
    <phoneticPr fontId="5"/>
  </si>
  <si>
    <t>2012MNRAS.423.2177S</t>
  </si>
  <si>
    <t>2177-2189</t>
    <phoneticPr fontId="5"/>
  </si>
  <si>
    <t>Araki, N.</t>
    <phoneticPr fontId="5"/>
  </si>
  <si>
    <t>2012A&amp;A...543A.143A</t>
  </si>
  <si>
    <t>A143</t>
    <phoneticPr fontId="5"/>
  </si>
  <si>
    <t>Near-infrared spectroscopy of a nitrogen-loud quasar SDSS J1707+6443</t>
  </si>
  <si>
    <t>Bowler, Brendan</t>
    <phoneticPr fontId="5"/>
  </si>
  <si>
    <r>
      <t xml:space="preserve">Bowler B., Liu M., Shkolnik E., Dupuy T., Cieza L., Kraus A., </t>
    </r>
    <r>
      <rPr>
        <b/>
        <sz val="11"/>
        <rFont val="ＭＳ Ｐゴシック"/>
        <family val="3"/>
        <charset val="128"/>
      </rPr>
      <t>Tamura M.</t>
    </r>
    <phoneticPr fontId="5"/>
  </si>
  <si>
    <t>PIの所属機関種別　応募夜数</t>
    <rPh sb="10" eb="12">
      <t>オウボ</t>
    </rPh>
    <phoneticPr fontId="5"/>
  </si>
  <si>
    <t>S09A</t>
  </si>
  <si>
    <t>S09B</t>
  </si>
  <si>
    <t>S10A</t>
  </si>
  <si>
    <t>S10B</t>
  </si>
  <si>
    <t>S11B</t>
  </si>
  <si>
    <t>S12A</t>
  </si>
  <si>
    <t>S12B</t>
    <phoneticPr fontId="5"/>
  </si>
  <si>
    <r>
      <t xml:space="preserve">Honda M., Maaskant K., Okamoto Y., Kataza H., Fukagawa M., Waters L., Dominik C., Tielens A., Mulders G., Min M., </t>
    </r>
    <r>
      <rPr>
        <b/>
        <sz val="11"/>
        <rFont val="ＭＳ Ｐゴシック"/>
        <family val="3"/>
        <charset val="128"/>
      </rPr>
      <t>Yamashita T., Fujiyoshi T.</t>
    </r>
    <r>
      <rPr>
        <sz val="11"/>
        <rFont val="ＭＳ Ｐゴシック"/>
        <family val="3"/>
        <charset val="128"/>
      </rPr>
      <t xml:space="preserve">, Miyata T., Sako S., Sakon I., </t>
    </r>
    <r>
      <rPr>
        <b/>
        <sz val="11"/>
        <rFont val="ＭＳ Ｐゴシック"/>
        <family val="3"/>
        <charset val="128"/>
      </rPr>
      <t>Fujiwara H.</t>
    </r>
    <r>
      <rPr>
        <sz val="11"/>
        <rFont val="ＭＳ Ｐゴシック"/>
        <family val="3"/>
        <charset val="128"/>
      </rPr>
      <t>, Onaka T.</t>
    </r>
    <phoneticPr fontId="5"/>
  </si>
  <si>
    <t>2012ApJ...752..143H</t>
  </si>
  <si>
    <t>Mid-infrared Imaging of the Transitional Disk of HD 169142: Measuring the Size of the Gap</t>
  </si>
  <si>
    <t>Ishigaki, Miho</t>
    <phoneticPr fontId="5"/>
  </si>
  <si>
    <r>
      <rPr>
        <b/>
        <sz val="11"/>
        <rFont val="ＭＳ Ｐゴシック"/>
        <family val="3"/>
        <charset val="128"/>
      </rPr>
      <t>Ishigaki M.</t>
    </r>
    <r>
      <rPr>
        <sz val="11"/>
        <rFont val="ＭＳ Ｐゴシック"/>
        <family val="3"/>
        <charset val="128"/>
      </rPr>
      <t xml:space="preserve">, Chiba M., </t>
    </r>
    <r>
      <rPr>
        <b/>
        <sz val="11"/>
        <rFont val="ＭＳ Ｐゴシック"/>
        <family val="3"/>
        <charset val="128"/>
      </rPr>
      <t>Aoki W.</t>
    </r>
    <phoneticPr fontId="5"/>
  </si>
  <si>
    <t>2012ApJ...753...64I</t>
  </si>
  <si>
    <t>Chemical Abundances of the Milky Way Thick Disk and Stellar Halo. I. Implications of [α/Fe] for Star Formation Histories in Their Progenitors</t>
    <phoneticPr fontId="5"/>
  </si>
  <si>
    <t>Kusakabe, N.</t>
    <phoneticPr fontId="5"/>
  </si>
  <si>
    <t>2012ApJ...753..153K</t>
  </si>
  <si>
    <t>High-contrast Near-infrared Polarization Imaging of MWC480</t>
  </si>
  <si>
    <t>2012MNRAS.423.2829O</t>
  </si>
  <si>
    <t>2829-2839</t>
    <phoneticPr fontId="5"/>
  </si>
  <si>
    <t>Shibuya, Takatoshi</t>
    <phoneticPr fontId="5"/>
  </si>
  <si>
    <r>
      <rPr>
        <b/>
        <sz val="11"/>
        <rFont val="ＭＳ Ｐゴシック"/>
        <family val="3"/>
        <charset val="128"/>
      </rPr>
      <t xml:space="preserve">Shibuya T., Kashikawa N., </t>
    </r>
    <r>
      <rPr>
        <sz val="11"/>
        <rFont val="ＭＳ Ｐゴシック"/>
        <family val="3"/>
        <charset val="128"/>
      </rPr>
      <t>Ota K.,</t>
    </r>
    <r>
      <rPr>
        <b/>
        <sz val="11"/>
        <rFont val="ＭＳ Ｐゴシック"/>
        <family val="3"/>
        <charset val="128"/>
      </rPr>
      <t xml:space="preserve"> Iye M.</t>
    </r>
    <r>
      <rPr>
        <sz val="11"/>
        <rFont val="ＭＳ Ｐゴシック"/>
        <family val="3"/>
        <charset val="128"/>
      </rPr>
      <t xml:space="preserve">, Ouchi M., </t>
    </r>
    <r>
      <rPr>
        <b/>
        <sz val="11"/>
        <rFont val="ＭＳ Ｐゴシック"/>
        <family val="3"/>
        <charset val="128"/>
      </rPr>
      <t>Furusawa H.</t>
    </r>
    <r>
      <rPr>
        <sz val="11"/>
        <rFont val="ＭＳ Ｐゴシック"/>
        <family val="3"/>
        <charset val="128"/>
      </rPr>
      <t>, Shimasaku K.,</t>
    </r>
    <r>
      <rPr>
        <b/>
        <sz val="11"/>
        <rFont val="ＭＳ Ｐゴシック"/>
        <family val="3"/>
        <charset val="128"/>
      </rPr>
      <t xml:space="preserve"> Hattori T.</t>
    </r>
    <phoneticPr fontId="5"/>
  </si>
  <si>
    <t>2012ApJ...752..114S</t>
  </si>
  <si>
    <t>The First Systematic Survey for Lyα Emitters at z = 7.3 with Red-sensitive Subaru/Suprime-Cam</t>
  </si>
  <si>
    <t>2012MNRAS.423.2617T</t>
  </si>
  <si>
    <t>2012ApJ...754...63T</t>
  </si>
  <si>
    <t>Three-dimensional Explosion Geometry of Stripped-envelope Core-collapse Supernovae. I. Spectropolarimetric Observations</t>
  </si>
  <si>
    <t>2012ApJ...753...78T</t>
  </si>
  <si>
    <r>
      <rPr>
        <b/>
        <sz val="11"/>
        <rFont val="ＭＳ Ｐゴシック"/>
        <family val="3"/>
        <charset val="128"/>
      </rPr>
      <t>Kusakabe N.</t>
    </r>
    <r>
      <rPr>
        <sz val="11"/>
        <rFont val="ＭＳ Ｐゴシック"/>
        <family val="3"/>
        <charset val="128"/>
      </rPr>
      <t xml:space="preserve">, Grady C. A., Sitko M. L., </t>
    </r>
    <r>
      <rPr>
        <b/>
        <sz val="11"/>
        <rFont val="ＭＳ Ｐゴシック"/>
        <family val="3"/>
        <charset val="128"/>
      </rPr>
      <t>Hashimoto J., Kudo T.,</t>
    </r>
    <r>
      <rPr>
        <sz val="11"/>
        <rFont val="ＭＳ Ｐゴシック"/>
        <family val="3"/>
        <charset val="128"/>
      </rPr>
      <t xml:space="preserve"> Fukagawa M., Muto T., Wisniewski J. P., Min M., Mayama S., Werren C., Day A. N., Beerman L. C., Lynch D. K., Russell R. W., Brafford S. M., Kuzuhara M., Brandt T. D., Abe L., Brandner W., Carson J., Egner S., Feldt M., Goto M., </t>
    </r>
    <r>
      <rPr>
        <b/>
        <sz val="11"/>
        <rFont val="ＭＳ Ｐゴシック"/>
        <family val="3"/>
        <charset val="128"/>
      </rPr>
      <t>Guyon O., Hayano Y., Hayashi M.,</t>
    </r>
    <r>
      <rPr>
        <sz val="11"/>
        <rFont val="ＭＳ Ｐゴシック"/>
        <family val="3"/>
        <charset val="128"/>
      </rPr>
      <t xml:space="preserve"> </t>
    </r>
    <r>
      <rPr>
        <b/>
        <sz val="11"/>
        <rFont val="ＭＳ Ｐゴシック"/>
        <family val="3"/>
        <charset val="128"/>
      </rPr>
      <t>Hayashi S. S.</t>
    </r>
    <r>
      <rPr>
        <sz val="11"/>
        <rFont val="ＭＳ Ｐゴシック"/>
        <family val="3"/>
        <charset val="128"/>
      </rPr>
      <t>, Henning T., Hodapp K. W.,</t>
    </r>
    <r>
      <rPr>
        <b/>
        <sz val="11"/>
        <rFont val="ＭＳ Ｐゴシック"/>
        <family val="3"/>
        <charset val="128"/>
      </rPr>
      <t xml:space="preserve"> Ishii M., Iye M.,</t>
    </r>
    <r>
      <rPr>
        <sz val="11"/>
        <rFont val="ＭＳ Ｐゴシック"/>
        <family val="3"/>
        <charset val="128"/>
      </rPr>
      <t xml:space="preserve"> Janson M., </t>
    </r>
    <r>
      <rPr>
        <b/>
        <sz val="11"/>
        <rFont val="ＭＳ Ｐゴシック"/>
        <family val="3"/>
        <charset val="128"/>
      </rPr>
      <t>Kandori R.,</t>
    </r>
    <r>
      <rPr>
        <sz val="11"/>
        <rFont val="ＭＳ Ｐゴシック"/>
        <family val="3"/>
        <charset val="128"/>
      </rPr>
      <t xml:space="preserve"> Knapp G. R., Matsuo T., McElwain M. W., </t>
    </r>
    <r>
      <rPr>
        <b/>
        <sz val="11"/>
        <rFont val="ＭＳ Ｐゴシック"/>
        <family val="3"/>
        <charset val="128"/>
      </rPr>
      <t>Miyama S., Morino J.-I.</t>
    </r>
    <r>
      <rPr>
        <sz val="11"/>
        <rFont val="ＭＳ Ｐゴシック"/>
        <family val="3"/>
        <charset val="128"/>
      </rPr>
      <t xml:space="preserve">, Moro-Martin A., </t>
    </r>
    <r>
      <rPr>
        <b/>
        <sz val="11"/>
        <rFont val="ＭＳ Ｐゴシック"/>
        <family val="3"/>
        <charset val="128"/>
      </rPr>
      <t>Nishimura T., Pyo T.-S., Suto H., Suzuki R., Takami M., Takato N., Terada H.</t>
    </r>
    <r>
      <rPr>
        <sz val="11"/>
        <rFont val="ＭＳ Ｐゴシック"/>
        <family val="3"/>
        <charset val="128"/>
      </rPr>
      <t xml:space="preserve">, Thalmann C., </t>
    </r>
    <r>
      <rPr>
        <b/>
        <sz val="11"/>
        <rFont val="ＭＳ Ｐゴシック"/>
        <family val="3"/>
        <charset val="128"/>
      </rPr>
      <t>Tomono D.</t>
    </r>
    <r>
      <rPr>
        <sz val="11"/>
        <rFont val="ＭＳ Ｐゴシック"/>
        <family val="3"/>
        <charset val="128"/>
      </rPr>
      <t xml:space="preserve">, Turner E. L., Watanabe M., Yamada T., </t>
    </r>
    <r>
      <rPr>
        <b/>
        <sz val="11"/>
        <rFont val="ＭＳ Ｐゴシック"/>
        <family val="3"/>
        <charset val="128"/>
      </rPr>
      <t>Takami H., Usuda T., Tamura M.</t>
    </r>
    <phoneticPr fontId="5"/>
  </si>
  <si>
    <t>Hamano, Satoshi</t>
    <phoneticPr fontId="5"/>
  </si>
  <si>
    <t>08/2012</t>
    <phoneticPr fontId="5"/>
  </si>
  <si>
    <t>2012ApJ...752...86P</t>
  </si>
  <si>
    <t>2012AJ....144...19B</t>
    <phoneticPr fontId="5"/>
  </si>
  <si>
    <t>2012ApJ...754...88H</t>
    <phoneticPr fontId="5"/>
  </si>
  <si>
    <t>Type Ia Supernova Remnant Shell at z = 3.5 Seen in the Three Sightlines toward the Gravitationally Lensed QSO B1422+231</t>
    <phoneticPr fontId="5"/>
  </si>
  <si>
    <t>Resolving the Galaxies within a Giant Lyα Nebula: Witnessing the Formation of a Galaxy Group?</t>
  </si>
  <si>
    <t>2012PASJ...64...60Y</t>
  </si>
  <si>
    <t>Discovery of Crystallized Water Ice in a Silhouette Disk in the M43 Region</t>
    <phoneticPr fontId="5"/>
  </si>
  <si>
    <t>Naito, H.</t>
    <phoneticPr fontId="5"/>
  </si>
  <si>
    <t>2012A&amp;A...543A..86N</t>
  </si>
  <si>
    <t>A86</t>
    <phoneticPr fontId="5"/>
  </si>
  <si>
    <t>Five-year optical and near-infrared observations of the extremely slow nova V1280 Scorpii</t>
  </si>
  <si>
    <t>2012.7.25</t>
    <phoneticPr fontId="5"/>
  </si>
  <si>
    <t>2012AJ....143..119I</t>
  </si>
  <si>
    <t>The Sloan Digital Sky Survey Quasar Lens Search. V. Final Catalog from the Seventh Data Release</t>
  </si>
  <si>
    <t>Graham, Alister W.</t>
    <phoneticPr fontId="5"/>
  </si>
  <si>
    <t>Graham A., Spitler L., Forbes D., Lisker T., Moore B., Janz J.</t>
    <phoneticPr fontId="5"/>
  </si>
  <si>
    <t>2012ApJ...750..121G</t>
  </si>
  <si>
    <t>LEDA 074886: A Remarkable Rectangular-looking Galaxy</t>
  </si>
  <si>
    <t>2012ApJ...751...29Y</t>
  </si>
  <si>
    <t>Profiles of Lyα Emission Lines of the Emitters at z = 3.1</t>
  </si>
  <si>
    <t>Fardal, Mark A.</t>
    <phoneticPr fontId="5"/>
  </si>
  <si>
    <r>
      <t xml:space="preserve">Fardal M., Guhathakurta P., Gilbert K., Tollerud E., Kalirai J., Tanaka M., Beaton R., Chiba M., </t>
    </r>
    <r>
      <rPr>
        <b/>
        <sz val="11"/>
        <rFont val="ＭＳ Ｐゴシック"/>
        <family val="3"/>
        <charset val="128"/>
      </rPr>
      <t>Komiyama Y., Iye M</t>
    </r>
    <r>
      <rPr>
        <sz val="11"/>
        <rFont val="ＭＳ Ｐゴシック"/>
        <family val="3"/>
        <charset val="128"/>
      </rPr>
      <t>.</t>
    </r>
    <phoneticPr fontId="5"/>
  </si>
  <si>
    <t>2012MNRAS.423.3134F</t>
  </si>
  <si>
    <t>3134-3147</t>
    <phoneticPr fontId="5"/>
  </si>
  <si>
    <t>A spectroscopic survey of Andromeda's Western Shelf</t>
  </si>
  <si>
    <t>Nakaya H.</t>
    <phoneticPr fontId="5"/>
  </si>
  <si>
    <t>2012PASP..124..485N</t>
  </si>
  <si>
    <t>485-493</t>
    <phoneticPr fontId="5"/>
  </si>
  <si>
    <t>00/2012</t>
    <phoneticPr fontId="5"/>
  </si>
  <si>
    <t>CCD Readout Electronics for Subaru Telescope Instruments</t>
  </si>
  <si>
    <t>Determining the Hubble constant using giant extragalactic H II regions and H II galaxies</t>
  </si>
  <si>
    <t>Chávez R., Terlevich E., Terlevich R., Plionis M., Bresolin F., Basilakos S., Melnick J.</t>
    <phoneticPr fontId="5"/>
  </si>
  <si>
    <t>Chavez, Ricardo</t>
    <phoneticPr fontId="5"/>
  </si>
  <si>
    <t>Conn B., Noel N., Rix H.-W., Lane R., Lewis G., Irwin M., Martin N., Ibata R., Dolphin A., Chapman S.</t>
    <phoneticPr fontId="5"/>
  </si>
  <si>
    <t>2012ApJ...754..101C</t>
  </si>
  <si>
    <t>Slicing the Monoceros Overdensity with SUPRIME-CAM</t>
  </si>
  <si>
    <t>2012PASJ...64...59I</t>
  </si>
  <si>
    <t>FIBRE-Pac: FMOS Image-Based Reduction Package</t>
  </si>
  <si>
    <r>
      <t xml:space="preserve">Iwamuro F., Moritani Y., Yabe K., Sumiyoshi M., Kawate K., Tamura N., Akiyama M., Kimura M., </t>
    </r>
    <r>
      <rPr>
        <b/>
        <sz val="11"/>
        <rFont val="ＭＳ Ｐゴシック"/>
        <family val="3"/>
        <charset val="128"/>
      </rPr>
      <t>Takato N., Tait P.,</t>
    </r>
    <r>
      <rPr>
        <sz val="11"/>
        <rFont val="ＭＳ Ｐゴシック"/>
        <family val="3"/>
        <charset val="128"/>
      </rPr>
      <t xml:space="preserve"> Ohta K., Totani T., Suzuki Y., Tonegawa M.</t>
    </r>
    <phoneticPr fontId="5"/>
  </si>
  <si>
    <t>Marrone, D.</t>
    <phoneticPr fontId="5"/>
  </si>
  <si>
    <t>Marrone D., Smith G., Okabe N., Bonamente M., Carlstrom J., Culverhouse T., Gralla M., Greer  C., Hasler N., Hawkins D., Hennessy R., Joy M., Lamb  J.,  Leitch E., Martino R., Mazzotta P., Miller A., Mroczkowski T., Muchovej S., Plagge T., Pryke C.,  Sanderson A., Takada M., Woody D., Zhang Y.</t>
    <phoneticPr fontId="5"/>
  </si>
  <si>
    <t>2012ApJ...754..119M</t>
  </si>
  <si>
    <t>LoCuSS: The Sunyaev–Zel'dovich Effect and Weak-lensing Mass Scaling Relation</t>
  </si>
  <si>
    <t>Povic, M.</t>
    <phoneticPr fontId="5"/>
  </si>
  <si>
    <t>Pović M., Sánchez-Portal M., Pérez García A. M., Bongiovanni A., Cepa J., Huertas-Company M., Lara-López M. A., Fernández Lorenzo M., Ederoclite A., Alfaro E., Castañeda H., Gallego J., González-Serrano J. I., González J. J.</t>
  </si>
  <si>
    <t>2012A&amp;A...541A.118P</t>
  </si>
  <si>
    <r>
      <t xml:space="preserve">Naito H., Mizoguchi S., Arai A., </t>
    </r>
    <r>
      <rPr>
        <b/>
        <sz val="11"/>
        <rFont val="ＭＳ Ｐゴシック"/>
        <family val="3"/>
        <charset val="128"/>
      </rPr>
      <t>Tajitsu A</t>
    </r>
    <r>
      <rPr>
        <sz val="11"/>
        <rFont val="ＭＳ Ｐゴシック"/>
        <family val="3"/>
        <charset val="128"/>
      </rPr>
      <t>., Narusawa S., Yamanaka M., Fujii M., Iijima T., Kinugasa K., Kurita M., Nagayama T., Yamaoka H., Sadakane K.</t>
    </r>
    <phoneticPr fontId="5"/>
  </si>
  <si>
    <t>AGN-host galaxy connection: morphology and colours of X-ray selected AGN at z ≤ 2</t>
    <phoneticPr fontId="5"/>
  </si>
  <si>
    <t>奈良高専</t>
    <rPh sb="0" eb="2">
      <t>ナラ</t>
    </rPh>
    <rPh sb="2" eb="4">
      <t>コウセン</t>
    </rPh>
    <phoneticPr fontId="5"/>
  </si>
  <si>
    <t>グーカー大</t>
    <rPh sb="4" eb="5">
      <t>ダイ</t>
    </rPh>
    <phoneticPr fontId="5"/>
  </si>
  <si>
    <t>USA</t>
    <phoneticPr fontId="5"/>
  </si>
  <si>
    <t>ルイジアナ州立大</t>
    <rPh sb="5" eb="8">
      <t>シュウリツダイ</t>
    </rPh>
    <phoneticPr fontId="5"/>
  </si>
  <si>
    <t>IFSI, INAF</t>
    <phoneticPr fontId="5"/>
  </si>
  <si>
    <t>イタリア</t>
    <phoneticPr fontId="5"/>
  </si>
  <si>
    <t>ユトレヒト大</t>
    <rPh sb="5" eb="6">
      <t>ダイ</t>
    </rPh>
    <phoneticPr fontId="5"/>
  </si>
  <si>
    <t>オランダ</t>
    <phoneticPr fontId="5"/>
  </si>
  <si>
    <t>プラハ科学アカデミー</t>
    <rPh sb="3" eb="5">
      <t>カガク</t>
    </rPh>
    <phoneticPr fontId="5"/>
  </si>
  <si>
    <t>チェコ</t>
    <phoneticPr fontId="5"/>
  </si>
  <si>
    <t>機関</t>
    <rPh sb="0" eb="2">
      <t>キカン</t>
    </rPh>
    <phoneticPr fontId="5"/>
  </si>
  <si>
    <t>マゼー大</t>
    <rPh sb="3" eb="4">
      <t>ダイ</t>
    </rPh>
    <phoneticPr fontId="5"/>
  </si>
  <si>
    <t>ニュージーランド</t>
    <phoneticPr fontId="5"/>
  </si>
  <si>
    <t>ワルシャワ大</t>
    <rPh sb="5" eb="6">
      <t>ダイ</t>
    </rPh>
    <phoneticPr fontId="5"/>
  </si>
  <si>
    <t>2012.8.16</t>
    <phoneticPr fontId="5"/>
  </si>
  <si>
    <r>
      <t xml:space="preserve">Onodera M., Renzini A., Carollo M., Cappellari M., Mancini C., Strazzullo V., Daddi E., </t>
    </r>
    <r>
      <rPr>
        <b/>
        <sz val="11"/>
        <rFont val="ＭＳ Ｐゴシック"/>
        <family val="3"/>
        <charset val="128"/>
      </rPr>
      <t>Arimoto N.</t>
    </r>
    <r>
      <rPr>
        <sz val="11"/>
        <rFont val="ＭＳ Ｐゴシック"/>
        <family val="3"/>
        <charset val="128"/>
      </rPr>
      <t xml:space="preserve">, Gobat R., </t>
    </r>
    <r>
      <rPr>
        <b/>
        <sz val="11"/>
        <rFont val="ＭＳ Ｐゴシック"/>
        <family val="3"/>
        <charset val="128"/>
      </rPr>
      <t>Yamada Y.</t>
    </r>
    <r>
      <rPr>
        <sz val="11"/>
        <rFont val="ＭＳ Ｐゴシック"/>
        <family val="3"/>
        <charset val="128"/>
      </rPr>
      <t>, McCracken H., Ilbert O., Capak P., Cimatti A., Giavalisco M., Koekemoer A., Kong X., Lilly S., Motohara K., Ohta K., Sanders D., Scoville N., Tamura N., Taniguchi Y.</t>
    </r>
    <phoneticPr fontId="5"/>
  </si>
  <si>
    <t>2012ApJ...755...26O</t>
  </si>
  <si>
    <t>Deep Near-infrared Spectroscopy of Passively Evolving Galaxies at z &gt;~ 1.4</t>
    <phoneticPr fontId="5"/>
  </si>
  <si>
    <t>Shi, J. R.</t>
    <phoneticPr fontId="5"/>
  </si>
  <si>
    <r>
      <t xml:space="preserve">Shi J.R., Takada-Hidai M., </t>
    </r>
    <r>
      <rPr>
        <b/>
        <sz val="11"/>
        <rFont val="ＭＳ Ｐゴシック"/>
        <family val="3"/>
        <charset val="128"/>
      </rPr>
      <t>Takeda Y.</t>
    </r>
    <r>
      <rPr>
        <sz val="11"/>
        <rFont val="ＭＳ Ｐゴシック"/>
        <family val="3"/>
        <charset val="128"/>
      </rPr>
      <t>, Tan K.F., Hu S.M., Zhao G., Cao C.</t>
    </r>
    <phoneticPr fontId="5"/>
  </si>
  <si>
    <t>2012ApJ...755...36S</t>
  </si>
  <si>
    <t>Silicon Abundances in nearby Stars from the Si I Infrared Lines</t>
  </si>
  <si>
    <t>Umetsu, Keiichi</t>
    <phoneticPr fontId="5"/>
  </si>
  <si>
    <t>Umetsu K., Medezinski E., Nonino M., Merten J., Zitrin A., Molino A., Grillo C., Carrasco M., Donahue M., Mahdavi A., Coe D., Postman M., Koekemoer A., Czakon N., Sayers J., Mroczkowski T., Golwala S., Koch P., Lin K.-Y., Molnar S ., Rosati P., Balestra I., Mercurio A., Scodeggio M., Biviano A., Anguita T., Infante L., Seidel G., Sendra I., Jouvel S., Host O., Lemze D., Broadhurst T., Meneghetti M., Moustakas L., Bartelmann M., Benítez N., Bouwens R., Bradley L., Ford H., Jiménez-Teja Y., Kelson D., Lahav O., Melchior P., Moustakas J., Ogaz S., Seitz S., Zheng W.</t>
    <phoneticPr fontId="5"/>
  </si>
  <si>
    <t>2012ApJ...755...56U</t>
  </si>
  <si>
    <t>CLASH: Mass Distribution in and around MACS J1206.2-0847 from a Full Cluster Lensing Analysis</t>
  </si>
  <si>
    <t>〇</t>
    <phoneticPr fontId="5"/>
  </si>
  <si>
    <t>〇</t>
    <phoneticPr fontId="5"/>
  </si>
  <si>
    <t>Fukagawa Misato</t>
    <phoneticPr fontId="5"/>
  </si>
  <si>
    <t>深川美里</t>
    <rPh sb="0" eb="2">
      <t>フカガワ</t>
    </rPh>
    <rPh sb="2" eb="4">
      <t>ミサト</t>
    </rPh>
    <phoneticPr fontId="5"/>
  </si>
  <si>
    <t>大阪大学</t>
    <rPh sb="0" eb="2">
      <t>オオサカ</t>
    </rPh>
    <rPh sb="2" eb="4">
      <t>ダイガク</t>
    </rPh>
    <phoneticPr fontId="5"/>
  </si>
  <si>
    <t>助教</t>
    <rPh sb="0" eb="2">
      <t>ジョキョウ</t>
    </rPh>
    <phoneticPr fontId="5"/>
  </si>
  <si>
    <t>〇ex-officio</t>
    <phoneticPr fontId="5"/>
  </si>
  <si>
    <t>Kashikawa Nobunari</t>
    <phoneticPr fontId="5"/>
  </si>
  <si>
    <t>柏川伸成</t>
    <rPh sb="0" eb="2">
      <t>カシカワ</t>
    </rPh>
    <rPh sb="2" eb="4">
      <t>ノブナリ</t>
    </rPh>
    <phoneticPr fontId="5"/>
  </si>
  <si>
    <t>光赤外研究部</t>
    <rPh sb="0" eb="1">
      <t>ヒカリ</t>
    </rPh>
    <rPh sb="1" eb="3">
      <t>セキガイ</t>
    </rPh>
    <rPh sb="3" eb="6">
      <t>ケンキュウブ</t>
    </rPh>
    <phoneticPr fontId="5"/>
  </si>
  <si>
    <t>〇ex-officio</t>
    <phoneticPr fontId="5"/>
  </si>
  <si>
    <t>Ohashi Nagayoshi</t>
    <phoneticPr fontId="5"/>
  </si>
  <si>
    <t>大橋永芳</t>
    <rPh sb="0" eb="2">
      <t>オオハシ</t>
    </rPh>
    <rPh sb="2" eb="3">
      <t>ナガ</t>
    </rPh>
    <rPh sb="3" eb="4">
      <t>ヨシ</t>
    </rPh>
    <phoneticPr fontId="5"/>
  </si>
  <si>
    <t>教授</t>
    <rPh sb="0" eb="2">
      <t>キョウジュ</t>
    </rPh>
    <phoneticPr fontId="5"/>
  </si>
  <si>
    <t>2012.10.1</t>
    <phoneticPr fontId="5"/>
  </si>
  <si>
    <t>2012PASP..124..469A</t>
  </si>
  <si>
    <t>Bian, Fuyan</t>
    <phoneticPr fontId="5"/>
  </si>
  <si>
    <t>Bian F., Fan X., Jiang L., Dey A., Green R., Maiolino R., Walter F., McGreer I., Wang R., Lin Y.-T.</t>
    <phoneticPr fontId="5"/>
  </si>
  <si>
    <t>2012ApJ...757..139B</t>
  </si>
  <si>
    <t>10/2012</t>
    <phoneticPr fontId="5"/>
  </si>
  <si>
    <t>An Ultraviolet Ultra-luminous Lyman Break Galaxy at Z = 2.78 in NDWFS Boötes Field</t>
    <phoneticPr fontId="5"/>
  </si>
  <si>
    <t>09/2012</t>
    <phoneticPr fontId="5"/>
  </si>
  <si>
    <t>Ｌ56-Ｌ60</t>
    <phoneticPr fontId="5"/>
  </si>
  <si>
    <t>Fougere, N.</t>
    <phoneticPr fontId="5"/>
  </si>
  <si>
    <t>Fougere N., Combi M.R., Tenishev V., Rubin M., Bonev B.P., Mumma M.</t>
    <phoneticPr fontId="5"/>
  </si>
  <si>
    <t>174-185</t>
    <phoneticPr fontId="5"/>
  </si>
  <si>
    <t>Understanding measured water rotational temperatures and column densities in the very innermost coma of Comet 73P/Schwassmann-Wachmann 3 B</t>
    <phoneticPr fontId="5"/>
  </si>
  <si>
    <t>Goncalves, Denise R.</t>
    <phoneticPr fontId="5"/>
  </si>
  <si>
    <t xml:space="preserve">Gonçalves D., Teodorescu A., Alves-Brito A., Mendez R., Magrini L.  </t>
    <phoneticPr fontId="5"/>
  </si>
  <si>
    <t>2557-2566</t>
    <phoneticPr fontId="5"/>
  </si>
  <si>
    <t>A kinematic study of planetary nebulae in the dwarf irregular galaxy IC10</t>
    <phoneticPr fontId="5"/>
  </si>
  <si>
    <t>Hamana, Takashi</t>
    <phoneticPr fontId="5"/>
  </si>
  <si>
    <r>
      <rPr>
        <b/>
        <sz val="11"/>
        <rFont val="ＭＳ Ｐゴシック"/>
        <family val="3"/>
        <charset val="128"/>
      </rPr>
      <t>Hamana T.</t>
    </r>
    <r>
      <rPr>
        <sz val="11"/>
        <rFont val="ＭＳ Ｐゴシック"/>
        <family val="3"/>
        <charset val="128"/>
      </rPr>
      <t>, Oguri M., Shirasaki M., Sato M.</t>
    </r>
    <phoneticPr fontId="5"/>
  </si>
  <si>
    <t>2012MNRAS.425.2287H</t>
  </si>
  <si>
    <t>2287-2298</t>
    <phoneticPr fontId="5"/>
  </si>
  <si>
    <t>Scatter and bias in weak lensing selected clusters</t>
  </si>
  <si>
    <t>Hanami, Hitoshi</t>
    <phoneticPr fontId="5"/>
  </si>
  <si>
    <r>
      <t xml:space="preserve">Hanami H., Ishigaki T., Fujishiro N., </t>
    </r>
    <r>
      <rPr>
        <b/>
        <sz val="11"/>
        <rFont val="ＭＳ Ｐゴシック"/>
        <family val="3"/>
        <charset val="128"/>
      </rPr>
      <t>Nakanishi K.,</t>
    </r>
    <r>
      <rPr>
        <sz val="11"/>
        <rFont val="ＭＳ Ｐゴシック"/>
        <family val="3"/>
        <charset val="128"/>
      </rPr>
      <t xml:space="preserve"> Miyaji T., Krumpe M., Umetsu K., Ohyama Y., Shim H., Im M., Lee H.-M., Lee M.-G., Serjeant S., White G., Willmer C., Goto T., Oyabu S., Takagi T., Wada T., Matsuhara H.</t>
    </r>
    <phoneticPr fontId="5"/>
  </si>
  <si>
    <t>2012PASJ...64...70H</t>
  </si>
  <si>
    <t>Star Formation and AGN Activity in Galaxies Classified Using the 1.6μm Bump and PAH Features at z = 0.4-2</t>
  </si>
  <si>
    <r>
      <rPr>
        <b/>
        <sz val="11"/>
        <rFont val="ＭＳ Ｐゴシック"/>
        <family val="3"/>
        <charset val="128"/>
      </rPr>
      <t>Hashimoto J.,</t>
    </r>
    <r>
      <rPr>
        <sz val="11"/>
        <rFont val="ＭＳ Ｐゴシック"/>
        <family val="3"/>
        <charset val="128"/>
      </rPr>
      <t xml:space="preserve"> Dong R., </t>
    </r>
    <r>
      <rPr>
        <b/>
        <sz val="11"/>
        <rFont val="ＭＳ Ｐゴシック"/>
        <family val="3"/>
        <charset val="128"/>
      </rPr>
      <t>Kudo T</t>
    </r>
    <r>
      <rPr>
        <sz val="11"/>
        <rFont val="ＭＳ Ｐゴシック"/>
        <family val="3"/>
        <charset val="128"/>
      </rPr>
      <t xml:space="preserve">., Honda M., McClure M. K., Zhu Z., Muto T., Wisniewski J., Abe L., Brandner W., Brandt T., Carson J., Egner S., Feldt M., Fukagawa M., Goto M., Grady C. A., </t>
    </r>
    <r>
      <rPr>
        <b/>
        <sz val="11"/>
        <rFont val="ＭＳ Ｐゴシック"/>
        <family val="3"/>
        <charset val="128"/>
      </rPr>
      <t>Guyon O., Hayano Y., Hayashi M., Hayashi S.,</t>
    </r>
    <r>
      <rPr>
        <sz val="11"/>
        <rFont val="ＭＳ Ｐゴシック"/>
        <family val="3"/>
        <charset val="128"/>
      </rPr>
      <t xml:space="preserve"> Henning T., Hodapp K.,</t>
    </r>
    <r>
      <rPr>
        <b/>
        <sz val="11"/>
        <rFont val="ＭＳ Ｐゴシック"/>
        <family val="3"/>
        <charset val="128"/>
      </rPr>
      <t xml:space="preserve"> Ishii M., Iye M.,</t>
    </r>
    <r>
      <rPr>
        <sz val="11"/>
        <rFont val="ＭＳ Ｐゴシック"/>
        <family val="3"/>
        <charset val="128"/>
      </rPr>
      <t xml:space="preserve"> Janson M., </t>
    </r>
    <r>
      <rPr>
        <b/>
        <sz val="11"/>
        <rFont val="ＭＳ Ｐゴシック"/>
        <family val="3"/>
        <charset val="128"/>
      </rPr>
      <t>Kandori R.,</t>
    </r>
    <r>
      <rPr>
        <sz val="11"/>
        <rFont val="ＭＳ Ｐゴシック"/>
        <family val="3"/>
        <charset val="128"/>
      </rPr>
      <t xml:space="preserve"> Knapp G., </t>
    </r>
    <r>
      <rPr>
        <b/>
        <sz val="11"/>
        <rFont val="ＭＳ Ｐゴシック"/>
        <family val="3"/>
        <charset val="128"/>
      </rPr>
      <t>Kusakabe N.,</t>
    </r>
    <r>
      <rPr>
        <sz val="11"/>
        <rFont val="ＭＳ Ｐゴシック"/>
        <family val="3"/>
        <charset val="128"/>
      </rPr>
      <t xml:space="preserve"> Kuzuhara M., </t>
    </r>
    <r>
      <rPr>
        <b/>
        <sz val="11"/>
        <rFont val="ＭＳ Ｐゴシック"/>
        <family val="3"/>
        <charset val="128"/>
      </rPr>
      <t>Kwon J.,</t>
    </r>
    <r>
      <rPr>
        <sz val="11"/>
        <rFont val="ＭＳ Ｐゴシック"/>
        <family val="3"/>
        <charset val="128"/>
      </rPr>
      <t xml:space="preserve"> Matsuo T., Mayama S., McElwain M. W., Miyama S., </t>
    </r>
    <r>
      <rPr>
        <b/>
        <sz val="11"/>
        <rFont val="ＭＳ Ｐゴシック"/>
        <family val="3"/>
        <charset val="128"/>
      </rPr>
      <t>Morino J.-I.</t>
    </r>
    <r>
      <rPr>
        <sz val="11"/>
        <rFont val="ＭＳ Ｐゴシック"/>
        <family val="3"/>
        <charset val="128"/>
      </rPr>
      <t xml:space="preserve">, Moro-Martin A., </t>
    </r>
    <r>
      <rPr>
        <b/>
        <sz val="11"/>
        <rFont val="ＭＳ Ｐゴシック"/>
        <family val="3"/>
        <charset val="128"/>
      </rPr>
      <t>Nishimura T., Pyo T.-S.</t>
    </r>
    <r>
      <rPr>
        <sz val="11"/>
        <rFont val="ＭＳ Ｐゴシック"/>
        <family val="3"/>
        <charset val="128"/>
      </rPr>
      <t xml:space="preserve">, Serabyn G., </t>
    </r>
    <r>
      <rPr>
        <b/>
        <sz val="11"/>
        <rFont val="ＭＳ Ｐゴシック"/>
        <family val="3"/>
        <charset val="128"/>
      </rPr>
      <t xml:space="preserve">Suenaga T., Suto H., Suzuki R., </t>
    </r>
    <r>
      <rPr>
        <sz val="11"/>
        <rFont val="ＭＳ Ｐゴシック"/>
        <family val="3"/>
        <charset val="128"/>
      </rPr>
      <t xml:space="preserve">Takahashi Y., Takami M., </t>
    </r>
    <r>
      <rPr>
        <b/>
        <sz val="11"/>
        <rFont val="ＭＳ Ｐゴシック"/>
        <family val="3"/>
        <charset val="128"/>
      </rPr>
      <t>Takato N., Terada H.</t>
    </r>
    <r>
      <rPr>
        <sz val="11"/>
        <rFont val="ＭＳ Ｐゴシック"/>
        <family val="3"/>
        <charset val="128"/>
      </rPr>
      <t xml:space="preserve">, Thalmann C., </t>
    </r>
    <r>
      <rPr>
        <b/>
        <sz val="11"/>
        <rFont val="ＭＳ Ｐゴシック"/>
        <family val="3"/>
        <charset val="128"/>
      </rPr>
      <t>Tomono D.,</t>
    </r>
    <r>
      <rPr>
        <sz val="11"/>
        <rFont val="ＭＳ Ｐゴシック"/>
        <family val="3"/>
        <charset val="128"/>
      </rPr>
      <t xml:space="preserve"> Turner E. L., Watanabe M., Yamada T., </t>
    </r>
    <r>
      <rPr>
        <b/>
        <sz val="11"/>
        <rFont val="ＭＳ Ｐゴシック"/>
        <family val="3"/>
        <charset val="128"/>
      </rPr>
      <t>Takami H., Usuda T., Tamura M.</t>
    </r>
    <phoneticPr fontId="5"/>
  </si>
  <si>
    <t>2012ApJ...758L..19H</t>
  </si>
  <si>
    <t>Polarimetric Imaging of Large Cavity Structures in the Pre-transitional Protoplanetary Disk around PDS 70: Observations of the Disk</t>
  </si>
  <si>
    <t>L19</t>
    <phoneticPr fontId="5"/>
  </si>
  <si>
    <t>Hashimoto, Jun</t>
    <phoneticPr fontId="5"/>
  </si>
  <si>
    <t>Hathi, Nimish P</t>
    <phoneticPr fontId="5"/>
  </si>
  <si>
    <t>Hathi N., Mobasher B., Capak P., Wang W.-H., Ferguson H.</t>
    <phoneticPr fontId="5"/>
  </si>
  <si>
    <t>2012ApJ...757...43H</t>
  </si>
  <si>
    <t>Near-infrared Survey of the GOODS-North Field: Search for Luminous Galaxy Candidates at z &gt;~ 6.5</t>
    <phoneticPr fontId="5"/>
  </si>
  <si>
    <r>
      <rPr>
        <b/>
        <sz val="11"/>
        <rFont val="ＭＳ Ｐゴシック"/>
        <family val="3"/>
        <charset val="128"/>
      </rPr>
      <t>Hayashi M., Kodama T.</t>
    </r>
    <r>
      <rPr>
        <sz val="11"/>
        <rFont val="ＭＳ Ｐゴシック"/>
        <family val="3"/>
        <charset val="128"/>
      </rPr>
      <t xml:space="preserve">, Tadaki K., </t>
    </r>
    <r>
      <rPr>
        <b/>
        <sz val="11"/>
        <rFont val="ＭＳ Ｐゴシック"/>
        <family val="3"/>
        <charset val="128"/>
      </rPr>
      <t>Koyama U., Tanaka I.</t>
    </r>
    <phoneticPr fontId="5"/>
  </si>
  <si>
    <t>2012ApJ...757...15H</t>
  </si>
  <si>
    <t>A Starbursting Proto-cluster in Making Associated with a Radio Galaxy at z = 2.53 Discovered by Hα Imaging</t>
  </si>
  <si>
    <t>Hirano, Teruyuki</t>
    <phoneticPr fontId="5"/>
  </si>
  <si>
    <r>
      <t xml:space="preserve">Hirano T., Sanchis-Ojeda R., </t>
    </r>
    <r>
      <rPr>
        <b/>
        <sz val="11"/>
        <rFont val="ＭＳ Ｐゴシック"/>
        <family val="3"/>
        <charset val="128"/>
      </rPr>
      <t>Takeda Y., Narita N.</t>
    </r>
    <r>
      <rPr>
        <sz val="11"/>
        <rFont val="ＭＳ Ｐゴシック"/>
        <family val="3"/>
        <charset val="128"/>
      </rPr>
      <t>, Winn J., Taruya A., Suto Y.</t>
    </r>
    <phoneticPr fontId="5"/>
  </si>
  <si>
    <t>2012ApJ...756...66H</t>
  </si>
  <si>
    <t>Measurements of Stellar Inclinations for Kepler Planet Candidates</t>
  </si>
  <si>
    <t>Hiroi, Kazuo</t>
    <phoneticPr fontId="5"/>
  </si>
  <si>
    <t>Hiroi K., Ueda Y., Akiyama M., Watson M.</t>
    <phoneticPr fontId="5"/>
  </si>
  <si>
    <t>2012ApJ...758...49H</t>
  </si>
  <si>
    <t>Comoving Space Density and Obscured Fraction of High-redshift Active Galactic Nuclei in the Subaru/XMM-Newton Deep Survey</t>
  </si>
  <si>
    <t>Ikeda H., Nagao T., Matsuoka K., Taniguchi Y., Shioya Y., Kajisawa M., Enoki M., Capak P., Civano F., Koekemoer A., Masters D., Morokuma T., Salvato M., Schinnerer E., Scoville N.</t>
    <phoneticPr fontId="5"/>
  </si>
  <si>
    <t>2012ApJ...756..160I</t>
  </si>
  <si>
    <t>Constraints on the Faint End of the Quasar Luminosity Function at z ~ 5 in the COSMOS Field</t>
  </si>
  <si>
    <t>Kawahara, Hajime</t>
    <phoneticPr fontId="5"/>
  </si>
  <si>
    <r>
      <t xml:space="preserve">Kawahara H., Matsuo T., Takami M., Fujii Y., </t>
    </r>
    <r>
      <rPr>
        <b/>
        <sz val="11"/>
        <rFont val="ＭＳ Ｐゴシック"/>
        <family val="3"/>
        <charset val="128"/>
      </rPr>
      <t>Kotani T.</t>
    </r>
    <r>
      <rPr>
        <sz val="11"/>
        <rFont val="ＭＳ Ｐゴシック"/>
        <family val="3"/>
        <charset val="128"/>
      </rPr>
      <t xml:space="preserve">, Murakami N., </t>
    </r>
    <r>
      <rPr>
        <b/>
        <sz val="11"/>
        <rFont val="ＭＳ Ｐゴシック"/>
        <family val="3"/>
        <charset val="128"/>
      </rPr>
      <t>Tamura M., Guyon O.</t>
    </r>
    <phoneticPr fontId="5"/>
  </si>
  <si>
    <t>2012ApJ...758...13K</t>
  </si>
  <si>
    <t>Can Ground-based Telescopes Detect the Oxygen 1.27 μm Absorption Feature as a Biomarker in Exoplanets?</t>
  </si>
  <si>
    <t>S-Cam,FOCAS,FMOS</t>
    <phoneticPr fontId="5"/>
  </si>
  <si>
    <r>
      <t xml:space="preserve">Ly C., Malkan M., </t>
    </r>
    <r>
      <rPr>
        <b/>
        <sz val="11"/>
        <rFont val="ＭＳ Ｐゴシック"/>
        <family val="3"/>
        <charset val="128"/>
      </rPr>
      <t>Kashikawa N., Hayashi Masao,</t>
    </r>
    <r>
      <rPr>
        <sz val="11"/>
        <rFont val="ＭＳ Ｐゴシック"/>
        <family val="3"/>
        <charset val="128"/>
      </rPr>
      <t xml:space="preserve"> Nagao T., Shimasaku K., Ota K., Ross N.</t>
    </r>
    <phoneticPr fontId="5"/>
  </si>
  <si>
    <t>2012ApJ...757...63L</t>
  </si>
  <si>
    <t>The Stellar Population and Star Formation Rates of z ≈ 1.5-1.6 [O II]-emitting Galaxies Selected from Narrowband Emission-line Surveys</t>
  </si>
  <si>
    <t>Park H.-S., Lee M.-G., Hwang H.-S.</t>
    <phoneticPr fontId="5"/>
  </si>
  <si>
    <t>2012ApJ...757..184P</t>
  </si>
  <si>
    <t>Subaru Spectroscopy of the Globular Clusters in the Virgo Giant Elliptical Galaxy M86</t>
  </si>
  <si>
    <t>Sand, David J.</t>
    <phoneticPr fontId="5"/>
  </si>
  <si>
    <t>Sand D., Strader J., Willman B., Zaritsky D., McLeod B., Caldwell N., Seth A., Olszewski E.</t>
    <phoneticPr fontId="5"/>
  </si>
  <si>
    <t>2012ApJ...756...79S</t>
  </si>
  <si>
    <t>Tidal Signatures in the Faintest Milky Way Satellites: The Detailed Properties of Leo V, Pisces II, and Canes Venatici II</t>
  </si>
  <si>
    <t>2012ApJ...756...24S</t>
  </si>
  <si>
    <t>Substellar Objects in Nearby Young Clusters (SONYC). VI. The Planetary-mass Domain of NGC 1333</t>
  </si>
  <si>
    <t>2012ApJ...758...56S</t>
  </si>
  <si>
    <t>Identifying the Young Low-mass Stars within 25 pc. II. Distances, Kinematics, and Group Membership</t>
  </si>
  <si>
    <t>Searching for planetary-mass T-dwarfs in the core of Serpens</t>
  </si>
  <si>
    <t>CLASH: Precise New Constraints on the Mass Profile of the Galaxy Cluster A2261</t>
  </si>
  <si>
    <t>2012PASJ...64...77T</t>
  </si>
  <si>
    <t>同じ著者の2012ApJ...756...69BはKeck論文</t>
    <rPh sb="0" eb="1">
      <t>オナ</t>
    </rPh>
    <rPh sb="2" eb="4">
      <t>チョシャ</t>
    </rPh>
    <rPh sb="29" eb="31">
      <t>ロンブン</t>
    </rPh>
    <phoneticPr fontId="5"/>
  </si>
  <si>
    <t>Y2012</t>
    <phoneticPr fontId="5"/>
  </si>
  <si>
    <t>AO論文　PASJ投稿予定</t>
    <rPh sb="2" eb="4">
      <t>ロンブン</t>
    </rPh>
    <rPh sb="9" eb="11">
      <t>トウコウ</t>
    </rPh>
    <rPh sb="11" eb="13">
      <t>ヨテイ</t>
    </rPh>
    <phoneticPr fontId="5"/>
  </si>
  <si>
    <t>06/2003</t>
  </si>
  <si>
    <t>2012.10.5</t>
    <phoneticPr fontId="5"/>
  </si>
  <si>
    <t>S13A応募情報、2012年論文情報追加</t>
    <rPh sb="4" eb="6">
      <t>オウボ</t>
    </rPh>
    <rPh sb="6" eb="8">
      <t>ジョウホウ</t>
    </rPh>
    <rPh sb="13" eb="14">
      <t>ネン</t>
    </rPh>
    <rPh sb="14" eb="16">
      <t>ロンブン</t>
    </rPh>
    <rPh sb="16" eb="18">
      <t>ジョウホウ</t>
    </rPh>
    <rPh sb="18" eb="20">
      <t>ツイカ</t>
    </rPh>
    <phoneticPr fontId="5"/>
  </si>
  <si>
    <t>S13Ａ</t>
    <phoneticPr fontId="5"/>
  </si>
  <si>
    <t>2013/02-2013/07</t>
    <phoneticPr fontId="5"/>
  </si>
  <si>
    <t>2012/11/6-7</t>
    <phoneticPr fontId="5"/>
  </si>
  <si>
    <r>
      <t xml:space="preserve">セメスタ前半に大規模・断続的なダウンタイムを予定(公募要項公開時点の情報。採択会議時点では8/9-27、10/4-17、12/5-18、1/7-16がダウンタイム）　S-Camはリスクシェアで公開。FOCASは10月からカレグレンオートガイダーは9月からリスクシェアで公開予定。
</t>
    </r>
    <r>
      <rPr>
        <sz val="11"/>
        <color rgb="FF0000FF"/>
        <rFont val="ＭＳ Ｐゴシック"/>
        <family val="3"/>
        <charset val="128"/>
      </rPr>
      <t>9/6にTUEが破損し、HDS観測のみ可能な状態に。9/26-27に可視副鏡を赤外副鏡に交換し、カセグレン装置が使用可能に。</t>
    </r>
    <rPh sb="4" eb="6">
      <t>ゼンハン</t>
    </rPh>
    <rPh sb="7" eb="10">
      <t>ダイキボ</t>
    </rPh>
    <rPh sb="11" eb="14">
      <t>ダンゾクテキ</t>
    </rPh>
    <rPh sb="22" eb="24">
      <t>ヨテイ</t>
    </rPh>
    <rPh sb="25" eb="27">
      <t>コウボ</t>
    </rPh>
    <rPh sb="27" eb="29">
      <t>ヨウコウ</t>
    </rPh>
    <rPh sb="29" eb="31">
      <t>コウカイ</t>
    </rPh>
    <rPh sb="31" eb="33">
      <t>ジテン</t>
    </rPh>
    <rPh sb="34" eb="36">
      <t>ジョウホウ</t>
    </rPh>
    <rPh sb="37" eb="39">
      <t>サイタク</t>
    </rPh>
    <rPh sb="39" eb="41">
      <t>カイギ</t>
    </rPh>
    <rPh sb="41" eb="43">
      <t>ジテン</t>
    </rPh>
    <rPh sb="96" eb="98">
      <t>コウカイ</t>
    </rPh>
    <rPh sb="107" eb="108">
      <t>ガツ</t>
    </rPh>
    <rPh sb="124" eb="125">
      <t>ガツ</t>
    </rPh>
    <rPh sb="134" eb="136">
      <t>コウカイ</t>
    </rPh>
    <rPh sb="136" eb="138">
      <t>ヨテイ</t>
    </rPh>
    <rPh sb="148" eb="150">
      <t>ハソン</t>
    </rPh>
    <rPh sb="155" eb="157">
      <t>カンソク</t>
    </rPh>
    <rPh sb="159" eb="161">
      <t>カノウ</t>
    </rPh>
    <rPh sb="162" eb="164">
      <t>ジョウタイ</t>
    </rPh>
    <rPh sb="174" eb="176">
      <t>カシ</t>
    </rPh>
    <rPh sb="176" eb="177">
      <t>フク</t>
    </rPh>
    <rPh sb="177" eb="178">
      <t>カガミ</t>
    </rPh>
    <rPh sb="179" eb="181">
      <t>セキガイ</t>
    </rPh>
    <rPh sb="181" eb="182">
      <t>フク</t>
    </rPh>
    <rPh sb="182" eb="183">
      <t>カガミ</t>
    </rPh>
    <rPh sb="184" eb="186">
      <t>コウカン</t>
    </rPh>
    <rPh sb="193" eb="195">
      <t>ソウチ</t>
    </rPh>
    <rPh sb="196" eb="198">
      <t>シヨウ</t>
    </rPh>
    <rPh sb="198" eb="200">
      <t>カノウ</t>
    </rPh>
    <phoneticPr fontId="5"/>
  </si>
  <si>
    <t>S13A</t>
    <phoneticPr fontId="5"/>
  </si>
  <si>
    <t>S13A</t>
    <phoneticPr fontId="5"/>
  </si>
  <si>
    <t>S13A</t>
    <phoneticPr fontId="5"/>
  </si>
  <si>
    <t>S13A</t>
    <phoneticPr fontId="5"/>
  </si>
  <si>
    <t>S13A</t>
    <phoneticPr fontId="5"/>
  </si>
  <si>
    <t>S13A</t>
    <phoneticPr fontId="5"/>
  </si>
  <si>
    <t>S13A応募</t>
    <rPh sb="4" eb="6">
      <t>オウボ</t>
    </rPh>
    <phoneticPr fontId="5"/>
  </si>
  <si>
    <t>S13A採択</t>
    <rPh sb="4" eb="6">
      <t>サイタク</t>
    </rPh>
    <phoneticPr fontId="5"/>
  </si>
  <si>
    <t>S13A</t>
    <phoneticPr fontId="5"/>
  </si>
  <si>
    <t>S13A</t>
    <phoneticPr fontId="5"/>
  </si>
  <si>
    <t>複数装置（GMOS-SとN, NIRSPECとMOSFIRE）あり</t>
    <rPh sb="0" eb="2">
      <t>フクスウ</t>
    </rPh>
    <rPh sb="2" eb="4">
      <t>ソウチ</t>
    </rPh>
    <phoneticPr fontId="5"/>
  </si>
  <si>
    <t>S13A</t>
    <phoneticPr fontId="5"/>
  </si>
  <si>
    <t>論文生産数の比較</t>
    <rPh sb="0" eb="2">
      <t>ロンブン</t>
    </rPh>
    <rPh sb="2" eb="5">
      <t>セイサンスウ</t>
    </rPh>
    <rPh sb="6" eb="8">
      <t>ヒカク</t>
    </rPh>
    <phoneticPr fontId="5"/>
  </si>
  <si>
    <t>主な望遠鏡一台あたりの査読論文生産数</t>
    <rPh sb="0" eb="1">
      <t>オモ</t>
    </rPh>
    <rPh sb="2" eb="5">
      <t>ボウエンキョウ</t>
    </rPh>
    <rPh sb="5" eb="7">
      <t>イチダイ</t>
    </rPh>
    <rPh sb="11" eb="13">
      <t>サドク</t>
    </rPh>
    <rPh sb="13" eb="15">
      <t>ロンブン</t>
    </rPh>
    <rPh sb="15" eb="18">
      <t>セイサンスウ</t>
    </rPh>
    <phoneticPr fontId="5"/>
  </si>
  <si>
    <t>Year</t>
    <phoneticPr fontId="89"/>
  </si>
  <si>
    <t>Subaru</t>
  </si>
  <si>
    <t xml:space="preserve">Keck </t>
  </si>
  <si>
    <t>VLT</t>
  </si>
  <si>
    <t>CFHT</t>
    <phoneticPr fontId="89"/>
  </si>
  <si>
    <t>年</t>
    <rPh sb="0" eb="1">
      <t>ネン</t>
    </rPh>
    <phoneticPr fontId="89"/>
  </si>
  <si>
    <t>上図は２０１１年PW資料</t>
    <rPh sb="0" eb="1">
      <t>ウエ</t>
    </rPh>
    <rPh sb="1" eb="2">
      <t>ズ</t>
    </rPh>
    <rPh sb="7" eb="8">
      <t>ネン</t>
    </rPh>
    <rPh sb="10" eb="12">
      <t>シリョウ</t>
    </rPh>
    <phoneticPr fontId="5"/>
  </si>
  <si>
    <t>Opt</t>
    <phoneticPr fontId="5"/>
  </si>
  <si>
    <t>IR</t>
    <phoneticPr fontId="5"/>
  </si>
  <si>
    <t>MIR</t>
    <phoneticPr fontId="5"/>
  </si>
  <si>
    <t>COMICS(MIR)</t>
    <phoneticPr fontId="5"/>
  </si>
  <si>
    <t>CISCO(IR, decomissioned)</t>
    <phoneticPr fontId="5"/>
  </si>
  <si>
    <t>OHS(IR, decomissioned)</t>
    <phoneticPr fontId="5"/>
  </si>
  <si>
    <t>IRCS(IR)</t>
    <phoneticPr fontId="5"/>
  </si>
  <si>
    <t>MOIRCS(IR)</t>
    <phoneticPr fontId="5"/>
  </si>
  <si>
    <t>FMOS(IR)</t>
    <phoneticPr fontId="5"/>
  </si>
  <si>
    <t>HDS(Opt)</t>
    <phoneticPr fontId="5"/>
  </si>
  <si>
    <t>FOCAS(Opt)</t>
    <phoneticPr fontId="5"/>
  </si>
  <si>
    <t>S-Cam(Opt)</t>
    <phoneticPr fontId="5"/>
  </si>
  <si>
    <t>CIAO-&gt;HiCIAO(IR)</t>
    <phoneticPr fontId="5"/>
  </si>
  <si>
    <t>ダウンタイム統計</t>
    <rPh sb="6" eb="8">
      <t>トウケイ</t>
    </rPh>
    <phoneticPr fontId="5"/>
  </si>
  <si>
    <t>観測時間</t>
  </si>
  <si>
    <t>望遠鏡トラブル</t>
  </si>
  <si>
    <t>装置トラブル</t>
  </si>
  <si>
    <t>ソフトウエアトラブル</t>
  </si>
  <si>
    <t>蒸着・地震</t>
  </si>
  <si>
    <t>合計</t>
  </si>
  <si>
    <t>天候トラブル</t>
  </si>
  <si>
    <t>総合計</t>
  </si>
  <si>
    <r>
      <t>S</t>
    </r>
    <r>
      <rPr>
        <sz val="10"/>
        <rFont val="Arial"/>
        <family val="2"/>
      </rPr>
      <t>09A</t>
    </r>
    <phoneticPr fontId="5"/>
  </si>
  <si>
    <r>
      <t>S</t>
    </r>
    <r>
      <rPr>
        <sz val="11"/>
        <rFont val="ＭＳ Ｐゴシック"/>
        <family val="3"/>
        <charset val="128"/>
      </rPr>
      <t>09B</t>
    </r>
    <phoneticPr fontId="5"/>
  </si>
  <si>
    <r>
      <t>S</t>
    </r>
    <r>
      <rPr>
        <sz val="11"/>
        <rFont val="ＭＳ Ｐゴシック"/>
        <family val="3"/>
        <charset val="128"/>
      </rPr>
      <t>10A</t>
    </r>
    <phoneticPr fontId="5"/>
  </si>
  <si>
    <r>
      <t>S</t>
    </r>
    <r>
      <rPr>
        <sz val="11"/>
        <rFont val="ＭＳ Ｐゴシック"/>
        <family val="3"/>
        <charset val="128"/>
      </rPr>
      <t>10B</t>
    </r>
    <phoneticPr fontId="5"/>
  </si>
  <si>
    <r>
      <t>S</t>
    </r>
    <r>
      <rPr>
        <sz val="11"/>
        <rFont val="ＭＳ Ｐゴシック"/>
        <family val="3"/>
        <charset val="128"/>
      </rPr>
      <t>11A</t>
    </r>
    <phoneticPr fontId="5"/>
  </si>
  <si>
    <r>
      <t>S</t>
    </r>
    <r>
      <rPr>
        <sz val="11"/>
        <rFont val="ＭＳ Ｐゴシック"/>
        <family val="3"/>
        <charset val="128"/>
      </rPr>
      <t>11B</t>
    </r>
    <phoneticPr fontId="5"/>
  </si>
  <si>
    <t>S05A=4/1/05~8/31/05</t>
  </si>
  <si>
    <t>S05B=9/1/05~1/31/06</t>
  </si>
  <si>
    <t>S06A=2/1/06~7/31/06</t>
  </si>
  <si>
    <t>S06B=8/1/06~1/31/07</t>
  </si>
  <si>
    <t>S07A=2/1/07~7/31/07</t>
  </si>
  <si>
    <t>S07B=8/1/07~1/31/08</t>
  </si>
  <si>
    <t>S08A=2/1/08~7/31/08</t>
  </si>
  <si>
    <t>S08B=8/1/08~1/31/09</t>
  </si>
  <si>
    <t>悪天候を除く観測時間
[総合計]-[天候トラブル]　A</t>
    <rPh sb="0" eb="3">
      <t>アクテンコウ</t>
    </rPh>
    <rPh sb="4" eb="5">
      <t>ノゾ</t>
    </rPh>
    <rPh sb="6" eb="10">
      <t>カンソクジカン</t>
    </rPh>
    <rPh sb="12" eb="15">
      <t>ソウゴウケイ</t>
    </rPh>
    <rPh sb="18" eb="20">
      <t>テンコウ</t>
    </rPh>
    <phoneticPr fontId="5"/>
  </si>
  <si>
    <t>望遠鏡・装置・ソフトウェア
ダインタイム*　B</t>
    <rPh sb="0" eb="3">
      <t>ボウエンキョウ</t>
    </rPh>
    <rPh sb="4" eb="6">
      <t>ソウチ</t>
    </rPh>
    <phoneticPr fontId="5"/>
  </si>
  <si>
    <t>望遠鏡・装置・ソフトウェア
ダウンタイム　％
＝B/A</t>
    <phoneticPr fontId="5"/>
  </si>
  <si>
    <t>* 蒸着・地震・HSC時間は除く</t>
    <rPh sb="2" eb="4">
      <t>ジョウチャク</t>
    </rPh>
    <rPh sb="5" eb="7">
      <t>ジシン</t>
    </rPh>
    <rPh sb="11" eb="13">
      <t>ジカン</t>
    </rPh>
    <rPh sb="14" eb="15">
      <t>ノゾ</t>
    </rPh>
    <phoneticPr fontId="5"/>
  </si>
  <si>
    <t>S11A</t>
    <phoneticPr fontId="5"/>
  </si>
  <si>
    <r>
      <t>S11A&amp;S11B</t>
    </r>
    <r>
      <rPr>
        <sz val="10"/>
        <rFont val="ＭＳ Ｐゴシック"/>
        <family val="3"/>
        <charset val="128"/>
      </rPr>
      <t>の</t>
    </r>
    <r>
      <rPr>
        <sz val="11"/>
        <rFont val="ＭＳ Ｐゴシック"/>
        <family val="3"/>
        <charset val="128"/>
      </rPr>
      <t>Average=8.74%</t>
    </r>
    <phoneticPr fontId="5"/>
  </si>
  <si>
    <t>S11B</t>
    <phoneticPr fontId="5"/>
  </si>
  <si>
    <t>S11AB</t>
    <phoneticPr fontId="5"/>
  </si>
  <si>
    <t>S12A</t>
    <phoneticPr fontId="5"/>
  </si>
  <si>
    <t>注：Subru-&gt;Geminiは共同利用から2夜、所長裁量時間から1夜（はやぶさ2）</t>
    <rPh sb="0" eb="1">
      <t>チュウ</t>
    </rPh>
    <rPh sb="16" eb="18">
      <t>キョウドウ</t>
    </rPh>
    <rPh sb="18" eb="20">
      <t>リヨウ</t>
    </rPh>
    <rPh sb="23" eb="24">
      <t>ヨル</t>
    </rPh>
    <rPh sb="25" eb="27">
      <t>ショチョウ</t>
    </rPh>
    <rPh sb="27" eb="29">
      <t>サイリョウ</t>
    </rPh>
    <rPh sb="29" eb="31">
      <t>ジカン</t>
    </rPh>
    <rPh sb="34" eb="35">
      <t>ヨル</t>
    </rPh>
    <phoneticPr fontId="5"/>
  </si>
  <si>
    <t>2012MNRAS.426.3490B</t>
  </si>
  <si>
    <t>2012MNRAS.426.2772B</t>
  </si>
  <si>
    <t>Discovery of bright z ≃ 7 galaxies in the UltraVISTA survey</t>
  </si>
  <si>
    <t>2012ApJ...759L..33B</t>
  </si>
  <si>
    <t>2012ApJ...760L..32C</t>
  </si>
  <si>
    <t>Direct Imaging Confirmation and Characterization of a Dust-enshrouded Candidate Exoplanet Orbiting Fomalhaut</t>
  </si>
  <si>
    <t>2012ApJ...759L..23G</t>
  </si>
  <si>
    <t>The Massive Distant Clusters of WISE Survey: The First Distant Galaxy Cluster Discovered by WISE</t>
  </si>
  <si>
    <t>2012ApJ...759L..36H</t>
  </si>
  <si>
    <t>Planet-Planet Eclipse and the Rossiter-McLaughlin Effect of a Multiple Transiting System: Joint Analysis of the Subaru Spectroscopy and the Kepler Photometry</t>
  </si>
  <si>
    <t>2012ApJ...759..133M</t>
  </si>
  <si>
    <t>Characterization of the Distribution of the Lyα Emitters in the 53w002 Field at z = 2.4</t>
  </si>
  <si>
    <t>Subaru Imaging of Asymmetric Features in a Transitional Disk in Upper Scorpius</t>
  </si>
  <si>
    <t>2012ApJ...760L..34O</t>
  </si>
  <si>
    <t>Unusual Carbonaceous Dust Distribution in PN G095.2+00.7</t>
  </si>
  <si>
    <t>2012ApJ...759..116P</t>
  </si>
  <si>
    <t>The Globular Cluster System of NGC 4636 and Formation of Globular Clusters in Giant Elliptical Galaxies</t>
  </si>
  <si>
    <t>Bernard Edouard J.</t>
  </si>
  <si>
    <t>A deep wide-field study of Holmberg II with Suprime-Cam: evidence for ram pressure stripping</t>
  </si>
  <si>
    <t>Bowler R.A.A.</t>
  </si>
  <si>
    <t>Brodie Jean P.</t>
  </si>
  <si>
    <t>Brodie J. Usher C. Conroy C. Strader J. Arnold J. Forbes D. Romanowsky A.</t>
  </si>
  <si>
    <t>The SLUGGS Survey: NGC 3115 A Critical Test Case for Metallicity Bimodality in Globular Cluster Systems</t>
  </si>
  <si>
    <t>Currie Thayne</t>
  </si>
  <si>
    <t>Currie T. Debes J. Rodigas T. Burrows A. Ito Y. Fukagawa M. Kenyon S. Kuchner M. Matsumura S.</t>
  </si>
  <si>
    <t>Gettings Daniel P</t>
  </si>
  <si>
    <t>Hirano Teruyuki</t>
  </si>
  <si>
    <t>Mawatari K.</t>
  </si>
  <si>
    <t>Mayama S.</t>
  </si>
  <si>
    <t>Ohsawa Ryou</t>
  </si>
  <si>
    <t>Ohsawa R. Onaka T. Sakon I. Mori T. Miyata T. Asano K. Matsuura M. Kaneda H.</t>
  </si>
  <si>
    <t>Park Hong Soo</t>
  </si>
  <si>
    <t>Roseboom I.G.</t>
  </si>
  <si>
    <t>2012MNRAS.426.1782R</t>
  </si>
  <si>
    <t>FMOS near-IR spectroscopy of Herschel-selected galaxies: star formation rates, metallicity and dust attenuation at z ˜ 1</t>
  </si>
  <si>
    <t>2012MNRAS.426.2994S</t>
  </si>
  <si>
    <t>The stellar initial mass function in red-sequence galaxies: 1-μm spectroscopy of Coma cluster galaxies with Subaru/FMOS</t>
  </si>
  <si>
    <t>2012AJ....144..175T</t>
  </si>
  <si>
    <t>Adaptive Optics Observations of 3 μm Water Ice in Silhouette Disks in the Orion Nebula Cluster and M43</t>
  </si>
  <si>
    <t>2012ApJ...760L..11U</t>
  </si>
  <si>
    <t>Unusual Long and Luminous Optical Transient in the Subaru Deep Field</t>
  </si>
  <si>
    <t>2012ApJ...761...19Y</t>
  </si>
  <si>
    <t>Intrinsic Shape of Star-forming BzK Galaxies. II. Rest-frame Ultraviolet and Optical Structures in GOODS-South and SXDS</t>
  </si>
  <si>
    <t>第一著者</t>
    <phoneticPr fontId="5"/>
  </si>
  <si>
    <t>I/D</t>
    <phoneticPr fontId="5"/>
  </si>
  <si>
    <t>I</t>
    <phoneticPr fontId="5"/>
  </si>
  <si>
    <t>D</t>
    <phoneticPr fontId="5"/>
  </si>
  <si>
    <t>ADS</t>
    <phoneticPr fontId="5"/>
  </si>
  <si>
    <t>today</t>
    <phoneticPr fontId="5"/>
  </si>
  <si>
    <t>Andersen, David R.</t>
    <phoneticPr fontId="5"/>
  </si>
  <si>
    <t>I</t>
    <phoneticPr fontId="5"/>
  </si>
  <si>
    <t>Andersen D., Jackson K., Blain C., Bradley C., Correia C., Ito M., Lardiere O., Veran J.-P.</t>
    <phoneticPr fontId="5"/>
  </si>
  <si>
    <t>RAVEN</t>
    <phoneticPr fontId="5"/>
  </si>
  <si>
    <t>PASP</t>
    <phoneticPr fontId="5"/>
  </si>
  <si>
    <t>469-484</t>
    <phoneticPr fontId="5"/>
  </si>
  <si>
    <t>05/2012</t>
    <phoneticPr fontId="5"/>
  </si>
  <si>
    <t>Performance Modeling for the RAVEN Multi-Object Adaptive Optics Demonstrator</t>
    <phoneticPr fontId="5"/>
  </si>
  <si>
    <t>Aoki, Wako</t>
    <phoneticPr fontId="5"/>
  </si>
  <si>
    <t>D</t>
    <phoneticPr fontId="5"/>
  </si>
  <si>
    <t>I</t>
    <phoneticPr fontId="5"/>
  </si>
  <si>
    <r>
      <t xml:space="preserve">Bernard E. Ferguson A. Barker M. Irwin M. Jablonka P. </t>
    </r>
    <r>
      <rPr>
        <b/>
        <sz val="11"/>
        <rFont val="ＭＳ Ｐゴシック"/>
        <family val="3"/>
        <charset val="128"/>
      </rPr>
      <t>Arimoto N.</t>
    </r>
    <phoneticPr fontId="5"/>
  </si>
  <si>
    <t>S-Cam</t>
    <phoneticPr fontId="5"/>
  </si>
  <si>
    <t>MNRAS</t>
    <phoneticPr fontId="5"/>
  </si>
  <si>
    <t>3490-3500</t>
    <phoneticPr fontId="5"/>
  </si>
  <si>
    <t>11/2012</t>
    <phoneticPr fontId="5"/>
  </si>
  <si>
    <t>Planets around Low-mass Stars (PALMS). I. A Substellar Companion to the Young M Dwarf 1RXS J235133.3+312720</t>
    <phoneticPr fontId="5"/>
  </si>
  <si>
    <t>2772-2788</t>
    <phoneticPr fontId="5"/>
  </si>
  <si>
    <t>L33</t>
    <phoneticPr fontId="5"/>
  </si>
  <si>
    <t>2012MNRAS.425L..56C</t>
    <phoneticPr fontId="5"/>
  </si>
  <si>
    <t>Coe, Dan</t>
    <phoneticPr fontId="5"/>
  </si>
  <si>
    <t>Coe D., Umetsu K., Zitrin A., Donahue M., Medezinski E., Postman M., Carrasco M., Anguita T., Geller M., Rines K., Diaferio A., Kurtz M., Bradley L., Koekemoer A.,  Zheng W., Nonino M., Molino A., Mahdavi A., Lemze D., Infante L., Ogaz S., Melchior P., Host O., Ford H., Grillo C., Rosati P., Jiménez-Teja Y., Moustakas J., Broadhurst T., Ascaso B., Lahav O., Bartelmann M., Benítez N., Bouwens R., Graur Or, Graves  G., Jha S., Jouvel S., Kelson D., Moustakas L., Maoz D., Meneghetti M., Merten J., Riess A., Rodney S., Seitz S.</t>
    <phoneticPr fontId="5"/>
  </si>
  <si>
    <t>2012ApJ...757...22C</t>
    <phoneticPr fontId="5"/>
  </si>
  <si>
    <t>L32</t>
    <phoneticPr fontId="5"/>
  </si>
  <si>
    <t>12/2012</t>
    <phoneticPr fontId="5"/>
  </si>
  <si>
    <t>2012Icar..221..174F</t>
    <phoneticPr fontId="5"/>
  </si>
  <si>
    <r>
      <t xml:space="preserve">Gettings D. Gonzalez A. Stanford A. Eisenhardt P. Brodwin M. Mancone C. Stern D. Zeimann G. Masci F. Papovich C. </t>
    </r>
    <r>
      <rPr>
        <b/>
        <sz val="11"/>
        <rFont val="ＭＳ Ｐゴシック"/>
        <family val="3"/>
        <charset val="128"/>
      </rPr>
      <t xml:space="preserve">Tanaka I., </t>
    </r>
    <r>
      <rPr>
        <sz val="11"/>
        <rFont val="ＭＳ Ｐゴシック"/>
        <family val="3"/>
        <charset val="128"/>
      </rPr>
      <t>Wright E.</t>
    </r>
    <phoneticPr fontId="5"/>
  </si>
  <si>
    <t>L23</t>
    <phoneticPr fontId="5"/>
  </si>
  <si>
    <t>2012MNRAS.425.2557G</t>
    <phoneticPr fontId="5"/>
  </si>
  <si>
    <r>
      <t xml:space="preserve">Hirano T. </t>
    </r>
    <r>
      <rPr>
        <b/>
        <sz val="11"/>
        <rFont val="ＭＳ Ｐゴシック"/>
        <family val="3"/>
        <charset val="128"/>
      </rPr>
      <t>Narita N.</t>
    </r>
    <r>
      <rPr>
        <sz val="11"/>
        <rFont val="ＭＳ Ｐゴシック"/>
        <family val="3"/>
        <charset val="128"/>
      </rPr>
      <t xml:space="preserve"> Sato B. Takahashi Y. Masuda K. </t>
    </r>
    <r>
      <rPr>
        <b/>
        <sz val="11"/>
        <rFont val="ＭＳ Ｐゴシック"/>
        <family val="3"/>
        <charset val="128"/>
      </rPr>
      <t>Takeda Y. Aoki W. Tamura M.</t>
    </r>
    <r>
      <rPr>
        <sz val="11"/>
        <rFont val="ＭＳ Ｐゴシック"/>
        <family val="3"/>
        <charset val="128"/>
      </rPr>
      <t xml:space="preserve"> Suto Y.</t>
    </r>
    <phoneticPr fontId="5"/>
  </si>
  <si>
    <t>L36</t>
    <phoneticPr fontId="5"/>
  </si>
  <si>
    <t>ApJ</t>
    <phoneticPr fontId="5"/>
  </si>
  <si>
    <t>L26</t>
    <phoneticPr fontId="5"/>
  </si>
  <si>
    <t>12/2012</t>
    <phoneticPr fontId="5"/>
  </si>
  <si>
    <t>D</t>
    <phoneticPr fontId="5"/>
  </si>
  <si>
    <t>L34</t>
    <phoneticPr fontId="5"/>
  </si>
  <si>
    <t>I</t>
    <phoneticPr fontId="5"/>
  </si>
  <si>
    <t>FOCAS</t>
    <phoneticPr fontId="5"/>
  </si>
  <si>
    <t>11/2012</t>
    <phoneticPr fontId="5"/>
  </si>
  <si>
    <t>Prescott, Moire</t>
    <phoneticPr fontId="5"/>
  </si>
  <si>
    <t>I</t>
    <phoneticPr fontId="5"/>
  </si>
  <si>
    <r>
      <t xml:space="preserve">Prescott M., Dey A., Brodwin M., Chaffee F., Desai V., Eisenhardt P., Le Floc'h E., Jannuzi B., </t>
    </r>
    <r>
      <rPr>
        <b/>
        <sz val="11"/>
        <rFont val="ＭＳ Ｐゴシック"/>
        <family val="3"/>
        <charset val="128"/>
      </rPr>
      <t>Kashikawa N., Matsuda Y.,</t>
    </r>
    <r>
      <rPr>
        <sz val="11"/>
        <rFont val="ＭＳ Ｐゴシック"/>
        <family val="3"/>
        <charset val="128"/>
      </rPr>
      <t xml:space="preserve"> Soifer B.</t>
    </r>
    <phoneticPr fontId="5"/>
  </si>
  <si>
    <t>S-Cam</t>
    <phoneticPr fontId="5"/>
  </si>
  <si>
    <t>ApJ</t>
    <phoneticPr fontId="5"/>
  </si>
  <si>
    <t>06/2012</t>
    <phoneticPr fontId="5"/>
  </si>
  <si>
    <t>Ramos Almeida, C.</t>
    <phoneticPr fontId="5"/>
  </si>
  <si>
    <t>I</t>
    <phoneticPr fontId="5"/>
  </si>
  <si>
    <t>Ramos Almeida C., Bessiere P., Tadhunter C., Pérez-González P., Barro G., Inskip K., Morganti R., Holt J., Dicken D.</t>
    <phoneticPr fontId="5"/>
  </si>
  <si>
    <t>S-Cam</t>
    <phoneticPr fontId="5"/>
  </si>
  <si>
    <t>MNRAS</t>
    <phoneticPr fontId="5"/>
  </si>
  <si>
    <t>687-705</t>
    <phoneticPr fontId="5"/>
  </si>
  <si>
    <t>01/2012</t>
    <phoneticPr fontId="5"/>
  </si>
  <si>
    <r>
      <t xml:space="preserve">Roseboom I. G., Bunker A., Sumiyoshi M., Wang L., Dalton G., Akiyama M., Bock J., Bonfield D., Buat V., Casey C., Chapin E., Clements D. L., Conley A., Curtis-Lake E., Cooray A., Dunlop J. S., Farrah D., Ham S. J., Ibar E., Iwamuro F., Kimura M., Lewis I., Macaulay E., Magdis G., Maihara T., Marsden G., Mauch T., Moritani Y., Ohta K., Oliver S. J., Page M. J., Schulz B., Scott Douglas, Symeonidis M., </t>
    </r>
    <r>
      <rPr>
        <b/>
        <sz val="11"/>
        <rFont val="ＭＳ Ｐゴシック"/>
        <family val="3"/>
        <charset val="128"/>
      </rPr>
      <t>Takato N.</t>
    </r>
    <r>
      <rPr>
        <sz val="11"/>
        <rFont val="ＭＳ Ｐゴシック"/>
        <family val="3"/>
        <charset val="128"/>
      </rPr>
      <t>, Tamura N., Totani T.,</t>
    </r>
    <r>
      <rPr>
        <b/>
        <sz val="11"/>
        <rFont val="ＭＳ Ｐゴシック"/>
        <family val="3"/>
        <charset val="128"/>
      </rPr>
      <t xml:space="preserve"> Yabe K.</t>
    </r>
    <r>
      <rPr>
        <sz val="11"/>
        <rFont val="ＭＳ Ｐゴシック"/>
        <family val="3"/>
        <charset val="128"/>
      </rPr>
      <t>, Zemcov M.</t>
    </r>
    <phoneticPr fontId="5"/>
  </si>
  <si>
    <t>FMOS</t>
    <phoneticPr fontId="5"/>
  </si>
  <si>
    <t>MNRAS</t>
    <phoneticPr fontId="5"/>
  </si>
  <si>
    <t>1782-1792</t>
    <phoneticPr fontId="5"/>
  </si>
  <si>
    <t>Shkolnik, Evgenya L</t>
    <phoneticPr fontId="5"/>
  </si>
  <si>
    <r>
      <t xml:space="preserve">Shkolnik E., Anglada-Escude G., Liu M., Bowler B., Weinberger A., Boss A., Reid N., </t>
    </r>
    <r>
      <rPr>
        <b/>
        <sz val="11"/>
        <rFont val="ＭＳ Ｐゴシック"/>
        <family val="3"/>
        <charset val="128"/>
      </rPr>
      <t>Tamura M.</t>
    </r>
    <phoneticPr fontId="5"/>
  </si>
  <si>
    <t>Smith, Russell J.</t>
    <phoneticPr fontId="5"/>
  </si>
  <si>
    <t>Smith R., Lucey J., Carter D.</t>
    <phoneticPr fontId="5"/>
  </si>
  <si>
    <t>2994-3007</t>
    <phoneticPr fontId="5"/>
  </si>
  <si>
    <t>Spezzi, L.</t>
    <phoneticPr fontId="5"/>
  </si>
  <si>
    <t>Spezzi L., Alves de Oliveira C., Moraux E., Bouvier J., Winston E., Hudelot P., Bouy H., Cuillandre J.-C.</t>
    <phoneticPr fontId="5"/>
  </si>
  <si>
    <t>2012A&amp;A...545A.105S</t>
    <phoneticPr fontId="5"/>
  </si>
  <si>
    <t>A&amp;A</t>
    <phoneticPr fontId="5"/>
  </si>
  <si>
    <t>09/2012</t>
    <phoneticPr fontId="5"/>
  </si>
  <si>
    <t>Tadaki, Ken-ichi</t>
    <phoneticPr fontId="5"/>
  </si>
  <si>
    <t>D</t>
    <phoneticPr fontId="5"/>
  </si>
  <si>
    <r>
      <t xml:space="preserve">Tadaki K., </t>
    </r>
    <r>
      <rPr>
        <b/>
        <sz val="11"/>
        <rFont val="ＭＳ Ｐゴシック"/>
        <family val="3"/>
        <charset val="128"/>
      </rPr>
      <t>Kodama T.,</t>
    </r>
    <r>
      <rPr>
        <sz val="11"/>
        <rFont val="ＭＳ Ｐゴシック"/>
        <family val="3"/>
        <charset val="128"/>
      </rPr>
      <t xml:space="preserve"> Ota K., </t>
    </r>
    <r>
      <rPr>
        <b/>
        <sz val="11"/>
        <rFont val="ＭＳ Ｐゴシック"/>
        <family val="3"/>
        <charset val="128"/>
      </rPr>
      <t>Hayashi Masao, Koyama Y.</t>
    </r>
    <r>
      <rPr>
        <sz val="11"/>
        <rFont val="ＭＳ Ｐゴシック"/>
        <family val="3"/>
        <charset val="128"/>
      </rPr>
      <t>, Papovich C., Brodwin M., Tanaka Masayuki,</t>
    </r>
    <r>
      <rPr>
        <b/>
        <sz val="11"/>
        <rFont val="ＭＳ Ｐゴシック"/>
        <family val="3"/>
        <charset val="128"/>
      </rPr>
      <t xml:space="preserve"> Iye M.</t>
    </r>
    <phoneticPr fontId="5"/>
  </si>
  <si>
    <t>2617-2626</t>
    <phoneticPr fontId="5"/>
  </si>
  <si>
    <t>05/2012</t>
    <phoneticPr fontId="5"/>
  </si>
  <si>
    <t>D</t>
    <phoneticPr fontId="5"/>
  </si>
  <si>
    <r>
      <rPr>
        <b/>
        <sz val="11"/>
        <rFont val="ＭＳ Ｐゴシック"/>
        <family val="3"/>
        <charset val="128"/>
      </rPr>
      <t>Tajitsu A., Aoki W.,</t>
    </r>
    <r>
      <rPr>
        <sz val="11"/>
        <rFont val="ＭＳ Ｐゴシック"/>
        <family val="3"/>
        <charset val="128"/>
      </rPr>
      <t xml:space="preserve"> Yamamuro T.</t>
    </r>
    <phoneticPr fontId="5"/>
  </si>
  <si>
    <t>HDS</t>
    <phoneticPr fontId="5"/>
  </si>
  <si>
    <t>PASJ</t>
    <phoneticPr fontId="5"/>
  </si>
  <si>
    <t>08/2012</t>
    <phoneticPr fontId="5"/>
  </si>
  <si>
    <t>Takagi, T.</t>
    <phoneticPr fontId="5"/>
  </si>
  <si>
    <t>Takagi T., Matsuhara H., Goto T., Hanami H., Im M., Imai K., Ishigaki T., Lee H.M., Lee M.G., Malkan M., Ohyama Y., Oyabu S., Pearson C., Serjeant S., Wada T., White G.</t>
    <phoneticPr fontId="5"/>
  </si>
  <si>
    <t>A24</t>
    <phoneticPr fontId="5"/>
  </si>
  <si>
    <t>01/2012</t>
    <phoneticPr fontId="5"/>
  </si>
  <si>
    <t>Takeda, Yoichi</t>
    <phoneticPr fontId="5"/>
  </si>
  <si>
    <t>IRCS+AO</t>
    <phoneticPr fontId="5"/>
  </si>
  <si>
    <t>04/2012</t>
    <phoneticPr fontId="5"/>
  </si>
  <si>
    <t>Tanaka, Masaomi</t>
    <phoneticPr fontId="5"/>
  </si>
  <si>
    <r>
      <rPr>
        <b/>
        <sz val="11"/>
        <rFont val="ＭＳ Ｐゴシック"/>
        <family val="3"/>
        <charset val="128"/>
      </rPr>
      <t xml:space="preserve">Tanaka Masaomi, </t>
    </r>
    <r>
      <rPr>
        <sz val="11"/>
        <rFont val="ＭＳ Ｐゴシック"/>
        <family val="3"/>
        <charset val="128"/>
      </rPr>
      <t xml:space="preserve">Kawabata K., </t>
    </r>
    <r>
      <rPr>
        <b/>
        <sz val="11"/>
        <rFont val="ＭＳ Ｐゴシック"/>
        <family val="3"/>
        <charset val="128"/>
      </rPr>
      <t>Hattori T.</t>
    </r>
    <r>
      <rPr>
        <sz val="11"/>
        <rFont val="ＭＳ Ｐゴシック"/>
        <family val="3"/>
        <charset val="128"/>
      </rPr>
      <t xml:space="preserve">, Mazzli P., </t>
    </r>
    <r>
      <rPr>
        <b/>
        <sz val="11"/>
        <rFont val="ＭＳ Ｐゴシック"/>
        <family val="3"/>
        <charset val="128"/>
      </rPr>
      <t>Aoki K., Iye M.,</t>
    </r>
    <r>
      <rPr>
        <sz val="11"/>
        <rFont val="ＭＳ Ｐゴシック"/>
        <family val="3"/>
        <charset val="128"/>
      </rPr>
      <t xml:space="preserve"> Maeda K., Nomoto K., Pian E., </t>
    </r>
    <r>
      <rPr>
        <b/>
        <sz val="11"/>
        <rFont val="ＭＳ Ｐゴシック"/>
        <family val="3"/>
        <charset val="128"/>
      </rPr>
      <t>Sasaki T.</t>
    </r>
    <r>
      <rPr>
        <sz val="11"/>
        <rFont val="ＭＳ Ｐゴシック"/>
        <family val="3"/>
        <charset val="128"/>
      </rPr>
      <t>, Yamanaka M.</t>
    </r>
    <phoneticPr fontId="5"/>
  </si>
  <si>
    <t>FOCAS</t>
    <phoneticPr fontId="5"/>
  </si>
  <si>
    <t>ApJ</t>
    <phoneticPr fontId="5"/>
  </si>
  <si>
    <t>07/2012</t>
    <phoneticPr fontId="5"/>
  </si>
  <si>
    <t>Taniguchi, Y.</t>
    <phoneticPr fontId="5"/>
  </si>
  <si>
    <t>Taniguchi Y., Matsubayashi K., Kajisawa M., Shioya Y., Ohyama Y., Nagao T., Ideue Y., Murayama T., Koda J.</t>
    <phoneticPr fontId="5"/>
  </si>
  <si>
    <t>S-Cam, FOCAS</t>
    <phoneticPr fontId="5"/>
  </si>
  <si>
    <t>07/2012</t>
    <phoneticPr fontId="5"/>
  </si>
  <si>
    <t>Post-starburst Tidal Tails in the Archetypical Ultra Luminous Infrared Galaxy Arp 220</t>
    <phoneticPr fontId="5"/>
  </si>
  <si>
    <t>Taylor, James</t>
    <phoneticPr fontId="5"/>
  </si>
  <si>
    <t>I</t>
    <phoneticPr fontId="5"/>
  </si>
  <si>
    <t>Taylor J., Massey R., Leauthaud A., George M., Rhodes J., Kitching T., Capak P., Ellis R., Finoguenov A., Ilbert O., Jullo E., Kneib J.-P., Koekemoer A., Scoville N., Tanaka Masayuki</t>
    <phoneticPr fontId="5"/>
  </si>
  <si>
    <t>S-Cam</t>
    <phoneticPr fontId="5"/>
  </si>
  <si>
    <t>ApJ</t>
    <phoneticPr fontId="5"/>
  </si>
  <si>
    <t>04/2012</t>
    <phoneticPr fontId="5"/>
  </si>
  <si>
    <t>Terada Hiroshi</t>
    <phoneticPr fontId="5"/>
  </si>
  <si>
    <r>
      <rPr>
        <b/>
        <sz val="11"/>
        <rFont val="ＭＳ Ｐゴシック"/>
        <family val="3"/>
        <charset val="128"/>
      </rPr>
      <t>Terada H.</t>
    </r>
    <r>
      <rPr>
        <sz val="11"/>
        <rFont val="ＭＳ Ｐゴシック"/>
        <family val="3"/>
        <charset val="128"/>
      </rPr>
      <t xml:space="preserve">, Tokunaga A., </t>
    </r>
    <r>
      <rPr>
        <b/>
        <sz val="11"/>
        <rFont val="ＭＳ Ｐゴシック"/>
        <family val="3"/>
        <charset val="128"/>
      </rPr>
      <t xml:space="preserve">Pyo T.-S., Minowa Y., Hayano Y., Oya S., </t>
    </r>
    <r>
      <rPr>
        <sz val="11"/>
        <rFont val="ＭＳ Ｐゴシック"/>
        <family val="3"/>
        <charset val="128"/>
      </rPr>
      <t xml:space="preserve">Watanabe M., </t>
    </r>
    <r>
      <rPr>
        <b/>
        <sz val="11"/>
        <rFont val="ＭＳ Ｐゴシック"/>
        <family val="3"/>
        <charset val="128"/>
      </rPr>
      <t>Hattori M.,</t>
    </r>
    <r>
      <rPr>
        <sz val="11"/>
        <rFont val="ＭＳ Ｐゴシック"/>
        <family val="3"/>
        <charset val="128"/>
      </rPr>
      <t xml:space="preserve"> Saito Y., Ito M., </t>
    </r>
    <r>
      <rPr>
        <b/>
        <sz val="11"/>
        <rFont val="ＭＳ Ｐゴシック"/>
        <family val="3"/>
        <charset val="128"/>
      </rPr>
      <t>Takami H., Iye M.</t>
    </r>
    <phoneticPr fontId="5"/>
  </si>
  <si>
    <t>IRCS+AO</t>
    <phoneticPr fontId="5"/>
  </si>
  <si>
    <t>AJ</t>
    <phoneticPr fontId="5"/>
  </si>
  <si>
    <t>Uchimoto, Yuka</t>
    <phoneticPr fontId="5"/>
  </si>
  <si>
    <t>D</t>
    <phoneticPr fontId="5"/>
  </si>
  <si>
    <r>
      <t xml:space="preserve">Uchimoto Y., Yamada T., Kajisawa M., Kubo M., Ichikawa T., Matsuda Y., Akiyama M., Hayashino T., Konishi M., </t>
    </r>
    <r>
      <rPr>
        <b/>
        <sz val="11"/>
        <rFont val="ＭＳ Ｐゴシック"/>
        <family val="3"/>
        <charset val="128"/>
      </rPr>
      <t>Nishimura T., Omata K., Suzuki R., Tanaka I.</t>
    </r>
    <r>
      <rPr>
        <sz val="11"/>
        <rFont val="ＭＳ Ｐゴシック"/>
        <family val="3"/>
        <charset val="128"/>
      </rPr>
      <t>, Tokoku C., Yoshikawa T.</t>
    </r>
    <phoneticPr fontId="5"/>
  </si>
  <si>
    <t>MOIRCS</t>
    <phoneticPr fontId="5"/>
  </si>
  <si>
    <t>05/2012</t>
    <phoneticPr fontId="5"/>
  </si>
  <si>
    <t>Urata, Yuji</t>
    <phoneticPr fontId="5"/>
  </si>
  <si>
    <t>D</t>
    <phoneticPr fontId="5"/>
  </si>
  <si>
    <r>
      <t xml:space="preserve">Urata Y., Tsai P., Huang K., Morokuma T., Yasuda N., </t>
    </r>
    <r>
      <rPr>
        <b/>
        <sz val="11"/>
        <rFont val="ＭＳ Ｐゴシック"/>
        <family val="3"/>
        <charset val="128"/>
      </rPr>
      <t xml:space="preserve">Tanaka Masaomi, </t>
    </r>
    <r>
      <rPr>
        <sz val="11"/>
        <rFont val="ＭＳ Ｐゴシック"/>
        <family val="3"/>
        <charset val="128"/>
      </rPr>
      <t xml:space="preserve">Motohara K., </t>
    </r>
    <r>
      <rPr>
        <b/>
        <sz val="11"/>
        <rFont val="ＭＳ Ｐゴシック"/>
        <family val="3"/>
        <charset val="128"/>
      </rPr>
      <t>Hayashi Masao, Kashikawa N.</t>
    </r>
    <r>
      <rPr>
        <sz val="11"/>
        <rFont val="ＭＳ Ｐゴシック"/>
        <family val="3"/>
        <charset val="128"/>
      </rPr>
      <t>, Ly Chun, Malkan M.</t>
    </r>
    <phoneticPr fontId="5"/>
  </si>
  <si>
    <t>S-Cam</t>
    <phoneticPr fontId="5"/>
  </si>
  <si>
    <t>ApJ</t>
    <phoneticPr fontId="5"/>
  </si>
  <si>
    <t>L11</t>
    <phoneticPr fontId="5"/>
  </si>
  <si>
    <t>11/2012</t>
    <phoneticPr fontId="5"/>
  </si>
  <si>
    <t>Wang, Zhongxiang</t>
    <phoneticPr fontId="5"/>
  </si>
  <si>
    <t>I</t>
    <phoneticPr fontId="5"/>
  </si>
  <si>
    <t>Wang Z., Tanaka Yasuyuki, Zhong J.</t>
    <phoneticPr fontId="5"/>
  </si>
  <si>
    <t>FOCAS</t>
    <phoneticPr fontId="5"/>
  </si>
  <si>
    <t>PASJ</t>
    <phoneticPr fontId="5"/>
  </si>
  <si>
    <t>L1</t>
    <phoneticPr fontId="5"/>
  </si>
  <si>
    <t>04/2012</t>
    <phoneticPr fontId="5"/>
  </si>
  <si>
    <t>Wheelwright, H.E.</t>
    <phoneticPr fontId="5"/>
  </si>
  <si>
    <r>
      <t xml:space="preserve">Wheelwright H., de Wit W., Oudmaijer R., Hoare M., Lumsden S., </t>
    </r>
    <r>
      <rPr>
        <b/>
        <sz val="11"/>
        <rFont val="ＭＳ Ｐゴシック"/>
        <family val="3"/>
        <charset val="128"/>
      </rPr>
      <t>Fujiyoshi T.</t>
    </r>
    <r>
      <rPr>
        <sz val="11"/>
        <rFont val="ＭＳ Ｐゴシック"/>
        <family val="3"/>
        <charset val="128"/>
      </rPr>
      <t>, Close J.</t>
    </r>
    <phoneticPr fontId="5"/>
  </si>
  <si>
    <t>COMICS</t>
    <phoneticPr fontId="5"/>
  </si>
  <si>
    <t>A&amp;A</t>
    <phoneticPr fontId="5"/>
  </si>
  <si>
    <t>A89</t>
    <phoneticPr fontId="5"/>
  </si>
  <si>
    <t>04/2012</t>
    <phoneticPr fontId="5"/>
  </si>
  <si>
    <t>Yabe, K.</t>
    <phoneticPr fontId="5"/>
  </si>
  <si>
    <t>D</t>
    <phoneticPr fontId="5"/>
  </si>
  <si>
    <r>
      <rPr>
        <b/>
        <sz val="11"/>
        <rFont val="ＭＳ Ｐゴシック"/>
        <family val="3"/>
        <charset val="128"/>
      </rPr>
      <t>Yabe K.</t>
    </r>
    <r>
      <rPr>
        <sz val="11"/>
        <rFont val="ＭＳ Ｐゴシック"/>
        <family val="3"/>
        <charset val="128"/>
      </rPr>
      <t xml:space="preserve">, Ohta K., Iwamura F., Yuma S., Akiyama M., Tamura N., Kimura M., </t>
    </r>
    <r>
      <rPr>
        <b/>
        <sz val="11"/>
        <rFont val="ＭＳ Ｐゴシック"/>
        <family val="3"/>
        <charset val="128"/>
      </rPr>
      <t>Takato N.</t>
    </r>
    <r>
      <rPr>
        <sz val="11"/>
        <rFont val="ＭＳ Ｐゴシック"/>
        <family val="3"/>
        <charset val="128"/>
      </rPr>
      <t>, Moritani Y., Sumiyoshi M., Maihara T., Silverman J., Dalton G., Lewis I., Bodfield D., Lee H., Curtis Lake E., Macaulay E., Clarke F.</t>
    </r>
    <phoneticPr fontId="5"/>
  </si>
  <si>
    <t>FMOS</t>
    <phoneticPr fontId="5"/>
  </si>
  <si>
    <t>06/2012</t>
    <phoneticPr fontId="5"/>
  </si>
  <si>
    <t>NIR Spectroscopy of Star-Forming Galaxies at z   1.4 with Subaru/FMOS: The Mass-Metallicity Relation</t>
    <phoneticPr fontId="5"/>
  </si>
  <si>
    <t>Yamada, T.</t>
    <phoneticPr fontId="5"/>
  </si>
  <si>
    <t>D</t>
    <phoneticPr fontId="5"/>
  </si>
  <si>
    <t>S-Cam</t>
    <phoneticPr fontId="5"/>
  </si>
  <si>
    <t>AJ</t>
    <phoneticPr fontId="5"/>
  </si>
  <si>
    <t>04/2012</t>
    <phoneticPr fontId="5"/>
  </si>
  <si>
    <t>FOCAS</t>
    <phoneticPr fontId="5"/>
  </si>
  <si>
    <t>ApJ</t>
    <phoneticPr fontId="5"/>
  </si>
  <si>
    <t>05/2012</t>
    <phoneticPr fontId="5"/>
  </si>
  <si>
    <t>Yamanoi, Hitomi</t>
    <phoneticPr fontId="5"/>
  </si>
  <si>
    <r>
      <rPr>
        <b/>
        <sz val="11"/>
        <rFont val="ＭＳ Ｐゴシック"/>
        <family val="3"/>
        <charset val="128"/>
      </rPr>
      <t>Yamanoi H., Komiyama Y., Yagi M.,</t>
    </r>
    <r>
      <rPr>
        <sz val="11"/>
        <rFont val="ＭＳ Ｐゴシック"/>
        <family val="3"/>
        <charset val="128"/>
      </rPr>
      <t xml:space="preserve"> Okamura S.,</t>
    </r>
    <r>
      <rPr>
        <b/>
        <sz val="11"/>
        <rFont val="ＭＳ Ｐゴシック"/>
        <family val="3"/>
        <charset val="128"/>
      </rPr>
      <t xml:space="preserve"> Iye M., Kashikawa N., Takata T., Furusawa H</t>
    </r>
    <r>
      <rPr>
        <sz val="11"/>
        <rFont val="ＭＳ Ｐゴシック"/>
        <family val="3"/>
        <charset val="128"/>
      </rPr>
      <t>., Yoshida M.</t>
    </r>
    <phoneticPr fontId="5"/>
  </si>
  <si>
    <t>2012AJ....144...40Y</t>
    <phoneticPr fontId="5"/>
  </si>
  <si>
    <t>AJ</t>
    <phoneticPr fontId="5"/>
  </si>
  <si>
    <r>
      <t>The Galaxy Luminosity Functions down to M</t>
    </r>
    <r>
      <rPr>
        <vertAlign val="subscript"/>
        <sz val="11"/>
        <rFont val="ＭＳ Ｐゴシック"/>
        <family val="3"/>
        <charset val="128"/>
      </rPr>
      <t>R</t>
    </r>
    <r>
      <rPr>
        <sz val="11"/>
        <rFont val="ＭＳ Ｐゴシック"/>
        <family val="3"/>
        <charset val="128"/>
      </rPr>
      <t xml:space="preserve"> = –10 in the Coma Cluster</t>
    </r>
    <phoneticPr fontId="5"/>
  </si>
  <si>
    <t>Yoshida, Michitoshi</t>
    <phoneticPr fontId="5"/>
  </si>
  <si>
    <r>
      <t xml:space="preserve">Yoshida M., </t>
    </r>
    <r>
      <rPr>
        <b/>
        <sz val="11"/>
        <rFont val="ＭＳ Ｐゴシック"/>
        <family val="3"/>
        <charset val="128"/>
      </rPr>
      <t xml:space="preserve">Yagi M., Komiyama Y., Furusawa H., Kashikawa N., Hattori T., </t>
    </r>
    <r>
      <rPr>
        <sz val="11"/>
        <rFont val="ＭＳ Ｐゴシック"/>
        <family val="3"/>
        <charset val="128"/>
      </rPr>
      <t>Okamura S.</t>
    </r>
    <phoneticPr fontId="5"/>
  </si>
  <si>
    <t>Yuma, Suraphong</t>
    <phoneticPr fontId="5"/>
  </si>
  <si>
    <t>D</t>
    <phoneticPr fontId="5"/>
  </si>
  <si>
    <r>
      <t xml:space="preserve">Yuma S., Ohta K., </t>
    </r>
    <r>
      <rPr>
        <b/>
        <sz val="11"/>
        <rFont val="ＭＳ Ｐゴシック"/>
        <family val="3"/>
        <charset val="128"/>
      </rPr>
      <t>Yabe K.</t>
    </r>
    <phoneticPr fontId="5"/>
  </si>
  <si>
    <t>S-Cam</t>
    <phoneticPr fontId="5"/>
  </si>
  <si>
    <t>ApJ</t>
    <phoneticPr fontId="5"/>
  </si>
  <si>
    <t>12/2012</t>
    <phoneticPr fontId="5"/>
  </si>
  <si>
    <t>Zitrin, Adi</t>
    <phoneticPr fontId="5"/>
  </si>
  <si>
    <t>I</t>
    <phoneticPr fontId="5"/>
  </si>
  <si>
    <t>Zitrin A., Rephaeli Y., Sadeh S., Medezinski E., Umetsu K., Sayers J., Nonino M., Morandi A., Molino A., Czakon N., Golwala S.</t>
    <phoneticPr fontId="5"/>
  </si>
  <si>
    <t>MNRAS</t>
    <phoneticPr fontId="5"/>
  </si>
  <si>
    <t>1621-1629</t>
    <phoneticPr fontId="5"/>
  </si>
  <si>
    <t>02/2012</t>
    <phoneticPr fontId="5"/>
  </si>
  <si>
    <t>2012.11.26</t>
    <phoneticPr fontId="5"/>
  </si>
  <si>
    <r>
      <t xml:space="preserve">Park H.-S. Lee M.-G. Hwang H.-S. Kim S.-C. </t>
    </r>
    <r>
      <rPr>
        <b/>
        <sz val="11"/>
        <rFont val="ＭＳ Ｐゴシック"/>
        <family val="3"/>
        <charset val="128"/>
      </rPr>
      <t xml:space="preserve">Arimoto N. Yamada Y. </t>
    </r>
    <r>
      <rPr>
        <sz val="11"/>
        <rFont val="ＭＳ Ｐゴシック"/>
        <family val="3"/>
        <charset val="128"/>
      </rPr>
      <t>Tamura N. Onodera M.</t>
    </r>
    <phoneticPr fontId="5"/>
  </si>
  <si>
    <r>
      <t xml:space="preserve">Mayama S. </t>
    </r>
    <r>
      <rPr>
        <b/>
        <sz val="11"/>
        <rFont val="ＭＳ Ｐゴシック"/>
        <family val="3"/>
        <charset val="128"/>
      </rPr>
      <t xml:space="preserve">Hashimoto J. </t>
    </r>
    <r>
      <rPr>
        <sz val="11"/>
        <rFont val="ＭＳ Ｐゴシック"/>
        <family val="3"/>
        <charset val="128"/>
      </rPr>
      <t xml:space="preserve">Muto T. Tsukagoshi T. </t>
    </r>
    <r>
      <rPr>
        <b/>
        <sz val="11"/>
        <rFont val="ＭＳ Ｐゴシック"/>
        <family val="3"/>
        <charset val="128"/>
      </rPr>
      <t xml:space="preserve">Kusakabe N. </t>
    </r>
    <r>
      <rPr>
        <sz val="11"/>
        <rFont val="ＭＳ Ｐゴシック"/>
        <family val="3"/>
        <charset val="128"/>
      </rPr>
      <t xml:space="preserve">Kuzuhara M. Takahashi Y. </t>
    </r>
    <r>
      <rPr>
        <b/>
        <sz val="11"/>
        <rFont val="ＭＳ Ｐゴシック"/>
        <family val="3"/>
        <charset val="128"/>
      </rPr>
      <t>Kudo T.</t>
    </r>
    <r>
      <rPr>
        <sz val="11"/>
        <rFont val="ＭＳ Ｐゴシック"/>
        <family val="3"/>
        <charset val="128"/>
      </rPr>
      <t xml:space="preserve"> Dong R. Fukagawa M. Takami M. Momose M. Wisniewski J. Follette K. Abe L.</t>
    </r>
    <r>
      <rPr>
        <b/>
        <sz val="11"/>
        <rFont val="ＭＳ Ｐゴシック"/>
        <family val="3"/>
        <charset val="128"/>
      </rPr>
      <t xml:space="preserve"> Akiyama E</t>
    </r>
    <r>
      <rPr>
        <sz val="11"/>
        <rFont val="ＭＳ Ｐゴシック"/>
        <family val="3"/>
        <charset val="128"/>
      </rPr>
      <t xml:space="preserve">. Brandner W. Brandt T. Carson J. </t>
    </r>
    <r>
      <rPr>
        <b/>
        <sz val="11"/>
        <rFont val="ＭＳ Ｐゴシック"/>
        <family val="3"/>
        <charset val="128"/>
      </rPr>
      <t>Hayashi S.</t>
    </r>
    <r>
      <rPr>
        <sz val="11"/>
        <rFont val="ＭＳ Ｐゴシック"/>
        <family val="3"/>
        <charset val="128"/>
      </rPr>
      <t xml:space="preserve"> Henning T. Hodapp K.</t>
    </r>
    <r>
      <rPr>
        <b/>
        <sz val="11"/>
        <rFont val="ＭＳ Ｐゴシック"/>
        <family val="3"/>
        <charset val="128"/>
      </rPr>
      <t xml:space="preserve"> Isii M. Iye M.</t>
    </r>
    <r>
      <rPr>
        <sz val="11"/>
        <rFont val="ＭＳ Ｐゴシック"/>
        <family val="3"/>
        <charset val="128"/>
      </rPr>
      <t xml:space="preserve"> Janson M. </t>
    </r>
    <r>
      <rPr>
        <b/>
        <sz val="11"/>
        <rFont val="ＭＳ Ｐゴシック"/>
        <family val="3"/>
        <charset val="128"/>
      </rPr>
      <t>Kandori R. Kwon J.</t>
    </r>
    <r>
      <rPr>
        <sz val="11"/>
        <rFont val="ＭＳ Ｐゴシック"/>
        <family val="3"/>
        <charset val="128"/>
      </rPr>
      <t xml:space="preserve"> Knapp G. Matsuo T. McElwain M. Miyama S. </t>
    </r>
    <r>
      <rPr>
        <b/>
        <sz val="11"/>
        <rFont val="ＭＳ Ｐゴシック"/>
        <family val="3"/>
        <charset val="128"/>
      </rPr>
      <t xml:space="preserve">Morino J. </t>
    </r>
    <r>
      <rPr>
        <sz val="11"/>
        <rFont val="ＭＳ Ｐゴシック"/>
        <family val="3"/>
        <charset val="128"/>
      </rPr>
      <t xml:space="preserve">Moro-Martin A. </t>
    </r>
    <r>
      <rPr>
        <b/>
        <sz val="11"/>
        <rFont val="ＭＳ Ｐゴシック"/>
        <family val="3"/>
        <charset val="128"/>
      </rPr>
      <t>Nishimura T. Pyo T.-S</t>
    </r>
    <r>
      <rPr>
        <sz val="11"/>
        <rFont val="ＭＳ Ｐゴシック"/>
        <family val="3"/>
        <charset val="128"/>
      </rPr>
      <t xml:space="preserve">. Serabyn E. </t>
    </r>
    <r>
      <rPr>
        <b/>
        <sz val="11"/>
        <rFont val="ＭＳ Ｐゴシック"/>
        <family val="3"/>
        <charset val="128"/>
      </rPr>
      <t>Suto H. Suzuki R. Takato N. Terada H.</t>
    </r>
    <r>
      <rPr>
        <sz val="11"/>
        <rFont val="ＭＳ Ｐゴシック"/>
        <family val="3"/>
        <charset val="128"/>
      </rPr>
      <t xml:space="preserve"> Thalmann C. </t>
    </r>
    <r>
      <rPr>
        <b/>
        <sz val="11"/>
        <rFont val="ＭＳ Ｐゴシック"/>
        <family val="3"/>
        <charset val="128"/>
      </rPr>
      <t>Tomono D.</t>
    </r>
    <r>
      <rPr>
        <sz val="11"/>
        <rFont val="ＭＳ Ｐゴシック"/>
        <family val="3"/>
        <charset val="128"/>
      </rPr>
      <t xml:space="preserve"> Turner E. Watanabe M. Yamada T.</t>
    </r>
    <r>
      <rPr>
        <b/>
        <sz val="11"/>
        <rFont val="ＭＳ Ｐゴシック"/>
        <family val="3"/>
        <charset val="128"/>
      </rPr>
      <t xml:space="preserve"> Takami H. Usuda T. Tamura M.</t>
    </r>
    <phoneticPr fontId="5"/>
  </si>
  <si>
    <r>
      <t xml:space="preserve">Mawatari K. Yamada T. Nakamura Y. Hayashino T. </t>
    </r>
    <r>
      <rPr>
        <b/>
        <sz val="11"/>
        <rFont val="ＭＳ Ｐゴシック"/>
        <family val="3"/>
        <charset val="128"/>
      </rPr>
      <t>Matsuda Y.</t>
    </r>
    <phoneticPr fontId="5"/>
  </si>
  <si>
    <t>Sato, Bun'ei</t>
    <phoneticPr fontId="5"/>
  </si>
  <si>
    <t>D</t>
    <phoneticPr fontId="5"/>
  </si>
  <si>
    <t>PASJ</t>
    <phoneticPr fontId="5"/>
  </si>
  <si>
    <t>10/2012</t>
    <phoneticPr fontId="5"/>
  </si>
  <si>
    <t>HAT-P-38b: A Saturn-Mass Planet Transiting a Late G Star</t>
    <phoneticPr fontId="5"/>
  </si>
  <si>
    <t>HDS</t>
    <phoneticPr fontId="5"/>
  </si>
  <si>
    <t>Sato B., Hartman J. D., Bakos G. Á., Béky B., Torres G., Latham D. W., Kovács G., Csubry Z., Penev K., Noyes R. W., Buchhave L. A., Quinn S. N., Everett M., Esquerdo G. A., Fischer D. A., Howard A. W., Johnson J. A., Marcy G. W., Sasselov D. D., Szklenár T., Lázár J., Papp I., Sári P.</t>
  </si>
  <si>
    <t>Niino, Yuu</t>
    <phoneticPr fontId="5"/>
  </si>
  <si>
    <t>FOCAS</t>
    <phoneticPr fontId="5"/>
  </si>
  <si>
    <t>PASJ</t>
    <phoneticPr fontId="5"/>
  </si>
  <si>
    <t>GRB 100418A: a Long GRB without a Bright Supernova in a High-Metallicity Host Galaxy</t>
    <phoneticPr fontId="5"/>
  </si>
  <si>
    <r>
      <rPr>
        <b/>
        <sz val="11"/>
        <rFont val="ＭＳ Ｐゴシック"/>
        <family val="3"/>
        <charset val="128"/>
      </rPr>
      <t>Niino Y., Hashimoto T., Aoki K., Hattori T., Yabe K.,</t>
    </r>
    <r>
      <rPr>
        <sz val="11"/>
        <rFont val="ＭＳ Ｐゴシック"/>
        <family val="3"/>
        <charset val="128"/>
      </rPr>
      <t xml:space="preserve"> Nomoto K.</t>
    </r>
    <phoneticPr fontId="5"/>
  </si>
  <si>
    <t>2012.12.4 PASJより</t>
    <phoneticPr fontId="5"/>
  </si>
  <si>
    <t>Keckには所長裁量時間を加えて7夜提供（9夜採択課題があった）</t>
    <rPh sb="6" eb="8">
      <t>ショチョウ</t>
    </rPh>
    <rPh sb="8" eb="10">
      <t>サイリョウ</t>
    </rPh>
    <rPh sb="10" eb="12">
      <t>ジカン</t>
    </rPh>
    <rPh sb="13" eb="14">
      <t>クワ</t>
    </rPh>
    <rPh sb="17" eb="18">
      <t>ヨル</t>
    </rPh>
    <rPh sb="18" eb="20">
      <t>テイキョウ</t>
    </rPh>
    <rPh sb="22" eb="23">
      <t>ヨル</t>
    </rPh>
    <rPh sb="23" eb="25">
      <t>サイタク</t>
    </rPh>
    <rPh sb="25" eb="27">
      <t>カダイ</t>
    </rPh>
    <phoneticPr fontId="5"/>
  </si>
  <si>
    <t>SMOKA</t>
    <phoneticPr fontId="5"/>
  </si>
  <si>
    <t>Romanowsky, Aaron J.</t>
    <phoneticPr fontId="5"/>
  </si>
  <si>
    <t>Franck, J.R.</t>
    <phoneticPr fontId="5"/>
  </si>
  <si>
    <t>I</t>
    <phoneticPr fontId="5"/>
  </si>
  <si>
    <t>Franck J.R., Shafter A.W., Hornoch K., Misselt K.A.</t>
    <phoneticPr fontId="5"/>
  </si>
  <si>
    <t>ApJ</t>
    <phoneticPr fontId="5"/>
  </si>
  <si>
    <t>11/2012</t>
    <phoneticPr fontId="5"/>
  </si>
  <si>
    <t>The Nova Rate in NGC 2403</t>
    <phoneticPr fontId="5"/>
  </si>
  <si>
    <t>S-Cam</t>
    <phoneticPr fontId="5"/>
  </si>
  <si>
    <t>Dietrifh, Jörg P.</t>
    <phoneticPr fontId="5"/>
  </si>
  <si>
    <t>I</t>
    <phoneticPr fontId="5"/>
  </si>
  <si>
    <t>Dietrich J., Werner N., Clowe D., Finoguenov A., Kitching T., Miller L., Simionescu A.</t>
    <phoneticPr fontId="5"/>
  </si>
  <si>
    <t>2012Natur.487..202D</t>
  </si>
  <si>
    <t>Nature</t>
    <phoneticPr fontId="5"/>
  </si>
  <si>
    <t>07/2012</t>
    <phoneticPr fontId="5"/>
  </si>
  <si>
    <t>A filament of dark matter between two clusters of galaxies</t>
  </si>
  <si>
    <t>Ho, Nhung</t>
    <phoneticPr fontId="5"/>
  </si>
  <si>
    <t>I</t>
    <phoneticPr fontId="5"/>
  </si>
  <si>
    <t>Ho N., Geha M., Munoz R., Guhathakurta P., Kalirai J., Gilbert K.M., Tollerud E., Bullock J., Beaton R.L., Majewski S.R.</t>
    <phoneticPr fontId="5"/>
  </si>
  <si>
    <t>S-Cam</t>
    <phoneticPr fontId="5"/>
  </si>
  <si>
    <t>2012ApJ...758..124H</t>
  </si>
  <si>
    <t>10/2012</t>
    <phoneticPr fontId="5"/>
  </si>
  <si>
    <t>Stellar Kinematics of the Andromeda II Dwarf Spheroidal Galaxy</t>
  </si>
  <si>
    <t>Pueyo, Laurent</t>
    <phoneticPr fontId="5"/>
  </si>
  <si>
    <t>Pueyo L., Hillenbrand L., Vasisht G., Oppenheimer B., Monnier J., Hinkley S., Crepp J., Roberts L., Brenner D., Zimmerman N., Parry I., Beichman C., Dekany R., Shao M., Burruss R., Cady E., Roberts J., Soummer R.</t>
    <phoneticPr fontId="5"/>
  </si>
  <si>
    <t>IRCS</t>
    <phoneticPr fontId="5"/>
  </si>
  <si>
    <t>2012ApJ...757...57P</t>
  </si>
  <si>
    <t>ApJ</t>
    <phoneticPr fontId="5"/>
  </si>
  <si>
    <t>09/2012</t>
    <phoneticPr fontId="5"/>
  </si>
  <si>
    <t>Constraining Mass Ratio and Extinction in the FU Orionis Binary System with Infrared Integral Field Spectroscopy</t>
  </si>
  <si>
    <t>2012.12.12_SMOKA_listより</t>
    <phoneticPr fontId="5"/>
  </si>
  <si>
    <t>Nestor, Daniel B</t>
    <phoneticPr fontId="5"/>
  </si>
  <si>
    <t>Nestor D., Shapley A., Steidel C., Siana B.</t>
    <phoneticPr fontId="5"/>
  </si>
  <si>
    <t>S-Cam</t>
    <phoneticPr fontId="5"/>
  </si>
  <si>
    <t>2011ApJ...736...18N</t>
  </si>
  <si>
    <t>07/2011</t>
    <phoneticPr fontId="5"/>
  </si>
  <si>
    <t>Narrowband Imaging of Escaping Lyman-continuum Emission in the SSA22 Field</t>
  </si>
  <si>
    <t>Shirasaki, Y.</t>
    <phoneticPr fontId="5"/>
  </si>
  <si>
    <t>Shirono, Chiaki</t>
    <phoneticPr fontId="5"/>
  </si>
  <si>
    <t>D</t>
    <phoneticPr fontId="5"/>
  </si>
  <si>
    <t>Shirono C., Itoh Y., Oasa Y.</t>
    <phoneticPr fontId="5"/>
  </si>
  <si>
    <t>MOIRCS, IRCS</t>
    <phoneticPr fontId="5"/>
  </si>
  <si>
    <t>2011PASJ...63.1071S</t>
  </si>
  <si>
    <t>PASJ</t>
    <phoneticPr fontId="5"/>
  </si>
  <si>
    <t>1071-1077</t>
    <phoneticPr fontId="5"/>
  </si>
  <si>
    <t>Infrared Search for Young Brown Dwarf Companions around Young Stellar Objects in the ρ Ophiuchi and the Serpens Molecular Clouds</t>
  </si>
  <si>
    <t>Taubengerger, S.</t>
    <phoneticPr fontId="5"/>
  </si>
  <si>
    <t>Taubenberger S., Benetti S., Childress M., Pakmor R., Hachinger S., Mazzali P. A., Stanishev V., Elias-Rosa N., Agnoletto I., Bufano F., Ergon M., Harutyunyan A., Inserra C., Kankare E., Kromer M., Navasardyan H., Nicolas J., Pastorello A., Prosperi E., Salgado F., Sollerman J., Stritzinger M., Turatto M., Valenti S., Hillebrandt W.</t>
  </si>
  <si>
    <t>FOCAS,S-Cam</t>
    <phoneticPr fontId="5"/>
  </si>
  <si>
    <t>2011MNRAS.412.2735T</t>
  </si>
  <si>
    <t>2735-2762</t>
    <phoneticPr fontId="5"/>
  </si>
  <si>
    <t>04/2011</t>
    <phoneticPr fontId="5"/>
  </si>
  <si>
    <t>High luminosity, slow ejecta and persistent carbon lines: SN 2009dc challenges thermonuclear explosion scenarios</t>
  </si>
  <si>
    <t>Ikarashi, S</t>
    <phoneticPr fontId="5"/>
  </si>
  <si>
    <t>D</t>
    <phoneticPr fontId="5"/>
  </si>
  <si>
    <t>S-Cam</t>
    <phoneticPr fontId="5"/>
  </si>
  <si>
    <t>2011MNRAS.415.3081I</t>
  </si>
  <si>
    <t>MNRAS</t>
    <phoneticPr fontId="5"/>
  </si>
  <si>
    <t>3081-3096</t>
    <phoneticPr fontId="5"/>
  </si>
  <si>
    <t>08/2011</t>
    <phoneticPr fontId="5"/>
  </si>
  <si>
    <t>Detection of an ultrabright submillimetre galaxy in the Subaru/XMM-Newton Deep Field using AzTEC/ASTE</t>
  </si>
  <si>
    <r>
      <t xml:space="preserve">Ikarashi S., Kohno K., Aguirre J. E., Aretxaga I., Arumugam V., Austermann J. E., Bock J. J., Bradford C. M., Cirasuolo M., Earle L., Ezawa H., </t>
    </r>
    <r>
      <rPr>
        <b/>
        <sz val="11"/>
        <rFont val="ＭＳ Ｐゴシック"/>
        <family val="3"/>
        <charset val="128"/>
      </rPr>
      <t>Furusawa H., Furusawa J.</t>
    </r>
    <r>
      <rPr>
        <sz val="11"/>
        <rFont val="ＭＳ Ｐゴシック"/>
        <family val="3"/>
        <charset val="128"/>
      </rPr>
      <t xml:space="preserve">, Glenn J., Hatsukade B., Hughes D. H., </t>
    </r>
    <r>
      <rPr>
        <b/>
        <sz val="11"/>
        <rFont val="ＭＳ Ｐゴシック"/>
        <family val="3"/>
        <charset val="128"/>
      </rPr>
      <t>Iono D.</t>
    </r>
    <r>
      <rPr>
        <sz val="11"/>
        <rFont val="ＭＳ Ｐゴシック"/>
        <family val="3"/>
        <charset val="128"/>
      </rPr>
      <t xml:space="preserve">, Ivison R. J., Johnson S., Kamenetzky J., </t>
    </r>
    <r>
      <rPr>
        <b/>
        <sz val="11"/>
        <rFont val="ＭＳ Ｐゴシック"/>
        <family val="3"/>
        <charset val="128"/>
      </rPr>
      <t>Kawabe R</t>
    </r>
    <r>
      <rPr>
        <sz val="11"/>
        <rFont val="ＭＳ Ｐゴシック"/>
        <family val="3"/>
        <charset val="128"/>
      </rPr>
      <t xml:space="preserve">., Lupu R., Maloney P., Matsuhara H., Mauskopf P. D., Motohara K., Murphy E. J., Nakajima K., </t>
    </r>
    <r>
      <rPr>
        <b/>
        <sz val="11"/>
        <rFont val="ＭＳ Ｐゴシック"/>
        <family val="3"/>
        <charset val="128"/>
      </rPr>
      <t>Nakanishi K.</t>
    </r>
    <r>
      <rPr>
        <sz val="11"/>
        <rFont val="ＭＳ Ｐゴシック"/>
        <family val="3"/>
        <charset val="128"/>
      </rPr>
      <t xml:space="preserve">, Naylor B. J., Nguyen H. T., Perera T. A., Scott K. S., Shimasaku K., Takagi T., </t>
    </r>
    <r>
      <rPr>
        <b/>
        <sz val="11"/>
        <rFont val="ＭＳ Ｐゴシック"/>
        <family val="3"/>
        <charset val="128"/>
      </rPr>
      <t>Takata T.</t>
    </r>
    <r>
      <rPr>
        <sz val="11"/>
        <rFont val="ＭＳ Ｐゴシック"/>
        <family val="3"/>
        <charset val="128"/>
      </rPr>
      <t xml:space="preserve">, </t>
    </r>
    <r>
      <rPr>
        <b/>
        <sz val="11"/>
        <rFont val="ＭＳ Ｐゴシック"/>
        <family val="3"/>
        <charset val="128"/>
      </rPr>
      <t>Tamura Y.</t>
    </r>
    <r>
      <rPr>
        <sz val="11"/>
        <rFont val="ＭＳ Ｐゴシック"/>
        <family val="3"/>
        <charset val="128"/>
      </rPr>
      <t>, Tanaka K., Tsukagoshi T., Wilner D. J., Wilson G. W., Yun M. S., Zmuidzinas J.</t>
    </r>
    <phoneticPr fontId="5"/>
  </si>
  <si>
    <t>I</t>
    <phoneticPr fontId="5"/>
  </si>
  <si>
    <t>Patel S., Kelson D., Holden B., Franx M., Illingworth G.</t>
    <phoneticPr fontId="5"/>
  </si>
  <si>
    <t>S-Cam</t>
    <phoneticPr fontId="5"/>
  </si>
  <si>
    <t>2011ApJ...735...53P</t>
  </si>
  <si>
    <t>ApJ</t>
    <phoneticPr fontId="5"/>
  </si>
  <si>
    <t>The Star-formation-rate-Density Relation at 0.6 &lt; z &lt; 0.9 and the Role of Star-forming Galaxies</t>
  </si>
  <si>
    <t>2012.12 add</t>
    <phoneticPr fontId="5"/>
  </si>
  <si>
    <t>SMOKA_listより</t>
    <phoneticPr fontId="5"/>
  </si>
  <si>
    <t>Barro, G.</t>
    <phoneticPr fontId="5"/>
  </si>
  <si>
    <t>I</t>
    <phoneticPr fontId="5"/>
  </si>
  <si>
    <t>Barro G., Gallego J., Perez-Gonzalez P., Eliche-Moral C., Balcells M., Villar V., Cardiel N., Cristobal-Hornillos D., Gil de Paz A., Guzman R., Pello R., Prieto M., Zamorano J.</t>
    <phoneticPr fontId="5"/>
  </si>
  <si>
    <t>S-Cam</t>
    <phoneticPr fontId="5"/>
  </si>
  <si>
    <t>2009A&amp;A...494...63B</t>
  </si>
  <si>
    <t>A&amp;A</t>
    <phoneticPr fontId="5"/>
  </si>
  <si>
    <t>01/2009</t>
    <phoneticPr fontId="5"/>
  </si>
  <si>
    <t>On the nature of the extragalactic number counts in the K-band</t>
  </si>
  <si>
    <t>Lemaux, B.</t>
    <phoneticPr fontId="5"/>
  </si>
  <si>
    <t xml:space="preserve">Lemaux B.C., Lubin L.M., Sawicki M., Martin C., Lagattuta D.J., Gal R.R., Kocevski D., Fassnacht C.D., Squires G.K., </t>
    <phoneticPr fontId="5"/>
  </si>
  <si>
    <t>2009ApJ...700...20L</t>
  </si>
  <si>
    <t>20-48</t>
    <phoneticPr fontId="5"/>
  </si>
  <si>
    <t>Serendipitous Discovery of an Overdensity of Lyα Emitters at z ~ 4.8 in the CL1604 Supercluster Field</t>
  </si>
  <si>
    <t>07/2009</t>
    <phoneticPr fontId="5"/>
  </si>
  <si>
    <t>2012.12 add</t>
    <phoneticPr fontId="5"/>
  </si>
  <si>
    <t>SMOKA_listより</t>
    <phoneticPr fontId="5"/>
  </si>
  <si>
    <r>
      <t>H</t>
    </r>
    <r>
      <rPr>
        <sz val="11"/>
        <rFont val="ＭＳ Ｐゴシック"/>
        <family val="3"/>
        <charset val="128"/>
      </rPr>
      <t>ornoch, K.</t>
    </r>
    <phoneticPr fontId="5"/>
  </si>
  <si>
    <r>
      <t>H</t>
    </r>
    <r>
      <rPr>
        <sz val="11"/>
        <rFont val="ＭＳ Ｐゴシック"/>
        <family val="3"/>
        <charset val="128"/>
      </rPr>
      <t>ornoch K., Scheirich P., Garnavich P., Hameed S., Thilker D.</t>
    </r>
    <phoneticPr fontId="5"/>
  </si>
  <si>
    <t>S-Cam</t>
    <phoneticPr fontId="5"/>
  </si>
  <si>
    <t>2008A&amp;A...492..301H</t>
  </si>
  <si>
    <t>301-317</t>
    <phoneticPr fontId="5"/>
  </si>
  <si>
    <t>12/2008</t>
    <phoneticPr fontId="5"/>
  </si>
  <si>
    <t>Discovery, photometry, and astrometry of 49 classical nova candidates in M 81 galaxy</t>
  </si>
  <si>
    <t>Pérez-González, P.</t>
    <phoneticPr fontId="5"/>
  </si>
  <si>
    <t>Pérez-González P., Rieke G., Villar V., Barro G., Blaylock M., Egami E., Gallego J., Gil de Paz A., Pascual S., Zamorano J., Donley J.</t>
    <phoneticPr fontId="5"/>
  </si>
  <si>
    <t>2008ApJ...675..234P</t>
  </si>
  <si>
    <t>234-261</t>
    <phoneticPr fontId="5"/>
  </si>
  <si>
    <t>The Stellar Mass Assembly of Galaxies from z = 0 to z = 4: Analysis of a Sample Selected in the Rest-Frame Near-Infrared with Spitzer</t>
  </si>
  <si>
    <t>03/2008</t>
    <phoneticPr fontId="5"/>
  </si>
  <si>
    <t>Auger, M.W.</t>
    <phoneticPr fontId="5"/>
  </si>
  <si>
    <t>Auger M.W., Fassnacht C.D., Abrahamse A.L., Lubin L.M., Squires G.K.</t>
    <phoneticPr fontId="5"/>
  </si>
  <si>
    <r>
      <t>S</t>
    </r>
    <r>
      <rPr>
        <sz val="11"/>
        <rFont val="ＭＳ Ｐゴシック"/>
        <family val="3"/>
        <charset val="128"/>
      </rPr>
      <t>-Cam</t>
    </r>
    <phoneticPr fontId="5"/>
  </si>
  <si>
    <t>2007AJ....134..668A</t>
  </si>
  <si>
    <r>
      <t>A</t>
    </r>
    <r>
      <rPr>
        <sz val="11"/>
        <rFont val="ＭＳ Ｐゴシック"/>
        <family val="3"/>
        <charset val="128"/>
      </rPr>
      <t>J</t>
    </r>
    <phoneticPr fontId="5"/>
  </si>
  <si>
    <r>
      <t>6</t>
    </r>
    <r>
      <rPr>
        <sz val="11"/>
        <rFont val="ＭＳ Ｐゴシック"/>
        <family val="3"/>
        <charset val="128"/>
      </rPr>
      <t>68-679</t>
    </r>
    <phoneticPr fontId="5"/>
  </si>
  <si>
    <r>
      <t>0</t>
    </r>
    <r>
      <rPr>
        <sz val="11"/>
        <rFont val="ＭＳ Ｐゴシック"/>
        <family val="3"/>
        <charset val="128"/>
      </rPr>
      <t>8/2007</t>
    </r>
    <phoneticPr fontId="5"/>
  </si>
  <si>
    <t>The Gravitational Lens-Galaxy Group Connection. II. Groups Associated with B2319+051 and B1600+434</t>
  </si>
  <si>
    <t>Ofek, E.</t>
    <phoneticPr fontId="5"/>
  </si>
  <si>
    <t>Ofek E., Oguri M., Jackson N., Inada N., Kayo I.</t>
    <phoneticPr fontId="5"/>
  </si>
  <si>
    <r>
      <t>S</t>
    </r>
    <r>
      <rPr>
        <sz val="11"/>
        <rFont val="ＭＳ Ｐゴシック"/>
        <family val="3"/>
        <charset val="128"/>
      </rPr>
      <t>-Cam</t>
    </r>
    <phoneticPr fontId="5"/>
  </si>
  <si>
    <t>2007MNRAS.382..412O</t>
  </si>
  <si>
    <r>
      <t>M</t>
    </r>
    <r>
      <rPr>
        <sz val="11"/>
        <rFont val="ＭＳ Ｐゴシック"/>
        <family val="3"/>
        <charset val="128"/>
      </rPr>
      <t>NRAS</t>
    </r>
    <phoneticPr fontId="5"/>
  </si>
  <si>
    <r>
      <t>4</t>
    </r>
    <r>
      <rPr>
        <sz val="11"/>
        <rFont val="ＭＳ Ｐゴシック"/>
        <family val="3"/>
        <charset val="128"/>
      </rPr>
      <t>12-418</t>
    </r>
    <phoneticPr fontId="5"/>
  </si>
  <si>
    <r>
      <t>1</t>
    </r>
    <r>
      <rPr>
        <sz val="11"/>
        <rFont val="ＭＳ Ｐゴシック"/>
        <family val="3"/>
        <charset val="128"/>
      </rPr>
      <t>1/2007</t>
    </r>
    <phoneticPr fontId="5"/>
  </si>
  <si>
    <t>SDSS J131339.98+515128.3: a new gravitationally lensed quasar selected based on near-infrared excess</t>
  </si>
  <si>
    <r>
      <t>2</t>
    </r>
    <r>
      <rPr>
        <sz val="11"/>
        <rFont val="ＭＳ Ｐゴシック"/>
        <family val="3"/>
        <charset val="128"/>
      </rPr>
      <t>012.12 SMOKA_listより</t>
    </r>
    <phoneticPr fontId="5"/>
  </si>
  <si>
    <r>
      <t>D</t>
    </r>
    <r>
      <rPr>
        <sz val="11"/>
        <rFont val="ＭＳ Ｐゴシック"/>
        <family val="3"/>
        <charset val="128"/>
      </rPr>
      <t>urant, Martin</t>
    </r>
    <phoneticPr fontId="5"/>
  </si>
  <si>
    <r>
      <t>D</t>
    </r>
    <r>
      <rPr>
        <sz val="11"/>
        <rFont val="ＭＳ Ｐゴシック"/>
        <family val="3"/>
        <charset val="128"/>
      </rPr>
      <t>urant M., van Kerkwijk M.</t>
    </r>
    <phoneticPr fontId="5"/>
  </si>
  <si>
    <r>
      <t>I</t>
    </r>
    <r>
      <rPr>
        <sz val="11"/>
        <rFont val="ＭＳ Ｐゴシック"/>
        <family val="3"/>
        <charset val="128"/>
      </rPr>
      <t>RCS</t>
    </r>
    <phoneticPr fontId="5"/>
  </si>
  <si>
    <t>2006ApJ...652..576D</t>
  </si>
  <si>
    <r>
      <t>A</t>
    </r>
    <r>
      <rPr>
        <sz val="11"/>
        <rFont val="ＭＳ Ｐゴシック"/>
        <family val="3"/>
        <charset val="128"/>
      </rPr>
      <t>pJ</t>
    </r>
    <phoneticPr fontId="5"/>
  </si>
  <si>
    <r>
      <t>5</t>
    </r>
    <r>
      <rPr>
        <sz val="11"/>
        <rFont val="ＭＳ Ｐゴシック"/>
        <family val="3"/>
        <charset val="128"/>
      </rPr>
      <t>76-583</t>
    </r>
    <phoneticPr fontId="5"/>
  </si>
  <si>
    <r>
      <t>1</t>
    </r>
    <r>
      <rPr>
        <sz val="11"/>
        <rFont val="ＭＳ Ｐゴシック"/>
        <family val="3"/>
        <charset val="128"/>
      </rPr>
      <t>1/2006</t>
    </r>
    <phoneticPr fontId="5"/>
  </si>
  <si>
    <t>Multiwavelength Variability of the Magnetar 4U 0142+61</t>
  </si>
  <si>
    <r>
      <t>L</t>
    </r>
    <r>
      <rPr>
        <sz val="11"/>
        <rFont val="ＭＳ Ｐゴシック"/>
        <family val="3"/>
        <charset val="128"/>
      </rPr>
      <t>amer, G.</t>
    </r>
    <phoneticPr fontId="5"/>
  </si>
  <si>
    <r>
      <t>L</t>
    </r>
    <r>
      <rPr>
        <sz val="11"/>
        <rFont val="ＭＳ Ｐゴシック"/>
        <family val="3"/>
        <charset val="128"/>
      </rPr>
      <t>amer G., Schwope A., Wisotzki L., Christensen L.</t>
    </r>
    <phoneticPr fontId="5"/>
  </si>
  <si>
    <t>2006A&amp;A...454..493L</t>
    <phoneticPr fontId="5"/>
  </si>
  <si>
    <r>
      <t>S</t>
    </r>
    <r>
      <rPr>
        <sz val="11"/>
        <rFont val="ＭＳ Ｐゴシック"/>
        <family val="3"/>
        <charset val="128"/>
      </rPr>
      <t>-Cam</t>
    </r>
    <phoneticPr fontId="5"/>
  </si>
  <si>
    <r>
      <t>A</t>
    </r>
    <r>
      <rPr>
        <sz val="11"/>
        <rFont val="ＭＳ Ｐゴシック"/>
        <family val="3"/>
        <charset val="128"/>
      </rPr>
      <t>&amp;A</t>
    </r>
    <phoneticPr fontId="5"/>
  </si>
  <si>
    <r>
      <t>4</t>
    </r>
    <r>
      <rPr>
        <sz val="11"/>
        <rFont val="ＭＳ Ｐゴシック"/>
        <family val="3"/>
        <charset val="128"/>
      </rPr>
      <t>93-501</t>
    </r>
    <phoneticPr fontId="5"/>
  </si>
  <si>
    <r>
      <t>0</t>
    </r>
    <r>
      <rPr>
        <sz val="11"/>
        <rFont val="ＭＳ Ｐゴシック"/>
        <family val="3"/>
        <charset val="128"/>
      </rPr>
      <t>8/2006</t>
    </r>
    <phoneticPr fontId="5"/>
  </si>
  <si>
    <t>Strange magnification pattern in the large separation lens SDSS J1004+4112 from optical to X-rays</t>
  </si>
  <si>
    <r>
      <t>P</t>
    </r>
    <r>
      <rPr>
        <sz val="11"/>
        <rFont val="ＭＳ Ｐゴシック"/>
        <family val="3"/>
        <charset val="128"/>
      </rPr>
      <t>latais, Imants</t>
    </r>
    <phoneticPr fontId="5"/>
  </si>
  <si>
    <r>
      <t>P</t>
    </r>
    <r>
      <rPr>
        <sz val="11"/>
        <rFont val="ＭＳ Ｐゴシック"/>
        <family val="3"/>
        <charset val="128"/>
      </rPr>
      <t>latais I., Whse R., Zacharias N.</t>
    </r>
    <phoneticPr fontId="5"/>
  </si>
  <si>
    <r>
      <t>S</t>
    </r>
    <r>
      <rPr>
        <sz val="11"/>
        <rFont val="ＭＳ Ｐゴシック"/>
        <family val="3"/>
        <charset val="128"/>
      </rPr>
      <t>-Cam</t>
    </r>
    <phoneticPr fontId="5"/>
  </si>
  <si>
    <t>2006PASP..118..107P</t>
  </si>
  <si>
    <r>
      <t>P</t>
    </r>
    <r>
      <rPr>
        <sz val="11"/>
        <rFont val="ＭＳ Ｐゴシック"/>
        <family val="3"/>
        <charset val="128"/>
      </rPr>
      <t>ASP</t>
    </r>
    <phoneticPr fontId="5"/>
  </si>
  <si>
    <r>
      <t>1</t>
    </r>
    <r>
      <rPr>
        <sz val="11"/>
        <rFont val="ＭＳ Ｐゴシック"/>
        <family val="3"/>
        <charset val="128"/>
      </rPr>
      <t>07-123</t>
    </r>
    <phoneticPr fontId="5"/>
  </si>
  <si>
    <r>
      <t>0</t>
    </r>
    <r>
      <rPr>
        <sz val="11"/>
        <rFont val="ＭＳ Ｐゴシック"/>
        <family val="3"/>
        <charset val="128"/>
      </rPr>
      <t>1/2006</t>
    </r>
    <phoneticPr fontId="5"/>
  </si>
  <si>
    <t>Deep Astrometric Standards and Galactic Structure</t>
  </si>
  <si>
    <r>
      <t>2</t>
    </r>
    <r>
      <rPr>
        <sz val="11"/>
        <rFont val="ＭＳ Ｐゴシック"/>
        <family val="3"/>
        <charset val="128"/>
      </rPr>
      <t>012.12 add</t>
    </r>
    <phoneticPr fontId="5"/>
  </si>
  <si>
    <r>
      <t>f</t>
    </r>
    <r>
      <rPr>
        <sz val="11"/>
        <rFont val="ＭＳ Ｐゴシック"/>
        <family val="3"/>
        <charset val="128"/>
      </rPr>
      <t>rom SMOKA_list</t>
    </r>
    <phoneticPr fontId="5"/>
  </si>
  <si>
    <r>
      <t>C</t>
    </r>
    <r>
      <rPr>
        <sz val="11"/>
        <rFont val="ＭＳ Ｐゴシック"/>
        <family val="3"/>
        <charset val="128"/>
      </rPr>
      <t>hapman, S.C.</t>
    </r>
    <phoneticPr fontId="5"/>
  </si>
  <si>
    <r>
      <t>S</t>
    </r>
    <r>
      <rPr>
        <sz val="11"/>
        <rFont val="ＭＳ Ｐゴシック"/>
        <family val="3"/>
        <charset val="128"/>
      </rPr>
      <t>-Cam, OHS</t>
    </r>
    <phoneticPr fontId="5"/>
  </si>
  <si>
    <t>A Redshift Survey of the Submillimeter Galaxy Population</t>
  </si>
  <si>
    <r>
      <t>0</t>
    </r>
    <r>
      <rPr>
        <sz val="11"/>
        <rFont val="ＭＳ Ｐゴシック"/>
        <family val="3"/>
        <charset val="128"/>
      </rPr>
      <t>4/2005</t>
    </r>
    <phoneticPr fontId="5"/>
  </si>
  <si>
    <t>772-796</t>
    <phoneticPr fontId="5"/>
  </si>
  <si>
    <t>2005ApJ...622..772C</t>
  </si>
  <si>
    <r>
      <t>C</t>
    </r>
    <r>
      <rPr>
        <sz val="11"/>
        <rFont val="ＭＳ Ｐゴシック"/>
        <family val="3"/>
        <charset val="128"/>
      </rPr>
      <t>hapman S., Blain A.W., Smail I., Ivison R.</t>
    </r>
    <phoneticPr fontId="5"/>
  </si>
  <si>
    <r>
      <t>W</t>
    </r>
    <r>
      <rPr>
        <sz val="11"/>
        <rFont val="ＭＳ Ｐゴシック"/>
        <family val="3"/>
        <charset val="128"/>
      </rPr>
      <t>ittman, D.</t>
    </r>
    <phoneticPr fontId="5"/>
  </si>
  <si>
    <t>2005ApJ...632L...5W</t>
  </si>
  <si>
    <r>
      <t>L</t>
    </r>
    <r>
      <rPr>
        <sz val="11"/>
        <rFont val="ＭＳ Ｐゴシック"/>
        <family val="3"/>
        <charset val="128"/>
      </rPr>
      <t>5-L8</t>
    </r>
    <phoneticPr fontId="5"/>
  </si>
  <si>
    <r>
      <t>1</t>
    </r>
    <r>
      <rPr>
        <sz val="11"/>
        <rFont val="ＭＳ Ｐゴシック"/>
        <family val="3"/>
        <charset val="128"/>
      </rPr>
      <t>0/2005</t>
    </r>
    <phoneticPr fontId="5"/>
  </si>
  <si>
    <t>Spurious Shear from the Atmosphere in Ground-based Weak-lensing Observations</t>
  </si>
  <si>
    <r>
      <t>2</t>
    </r>
    <r>
      <rPr>
        <sz val="11"/>
        <rFont val="ＭＳ Ｐゴシック"/>
        <family val="3"/>
        <charset val="128"/>
      </rPr>
      <t>012.12 SMOKA_listより</t>
    </r>
    <phoneticPr fontId="5"/>
  </si>
  <si>
    <t>Mahdavi, Andisheh</t>
    <phoneticPr fontId="5"/>
  </si>
  <si>
    <t>I</t>
    <phoneticPr fontId="5"/>
  </si>
  <si>
    <t>Mahdavi A., Hoekstra H., Babul A., Balam D., Capak P.</t>
    <phoneticPr fontId="5"/>
  </si>
  <si>
    <r>
      <t>S</t>
    </r>
    <r>
      <rPr>
        <sz val="11"/>
        <rFont val="ＭＳ Ｐゴシック"/>
        <family val="3"/>
        <charset val="128"/>
      </rPr>
      <t>-Cam</t>
    </r>
    <phoneticPr fontId="5"/>
  </si>
  <si>
    <t>2007ApJ...668..806M</t>
  </si>
  <si>
    <r>
      <t>A</t>
    </r>
    <r>
      <rPr>
        <sz val="11"/>
        <rFont val="ＭＳ Ｐゴシック"/>
        <family val="3"/>
        <charset val="128"/>
      </rPr>
      <t>pJ</t>
    </r>
    <phoneticPr fontId="5"/>
  </si>
  <si>
    <r>
      <t>8</t>
    </r>
    <r>
      <rPr>
        <sz val="11"/>
        <rFont val="ＭＳ Ｐゴシック"/>
        <family val="3"/>
        <charset val="128"/>
      </rPr>
      <t>06-814</t>
    </r>
    <phoneticPr fontId="5"/>
  </si>
  <si>
    <r>
      <t>1</t>
    </r>
    <r>
      <rPr>
        <sz val="11"/>
        <rFont val="ＭＳ Ｐゴシック"/>
        <family val="3"/>
        <charset val="128"/>
      </rPr>
      <t>0/2007</t>
    </r>
    <phoneticPr fontId="5"/>
  </si>
  <si>
    <t>A Dark Core in Abell 520</t>
  </si>
  <si>
    <t>2012.12.17</t>
    <phoneticPr fontId="5"/>
  </si>
  <si>
    <t>2012.12注</t>
    <rPh sb="7" eb="8">
      <t>チュウ</t>
    </rPh>
    <phoneticPr fontId="5"/>
  </si>
  <si>
    <t>戦略枠夜数は含まない</t>
    <rPh sb="0" eb="2">
      <t>センリャク</t>
    </rPh>
    <rPh sb="2" eb="3">
      <t>ワク</t>
    </rPh>
    <rPh sb="3" eb="5">
      <t>ヤスウ</t>
    </rPh>
    <rPh sb="6" eb="7">
      <t>フク</t>
    </rPh>
    <phoneticPr fontId="5"/>
  </si>
  <si>
    <t>S13A</t>
    <phoneticPr fontId="5"/>
  </si>
  <si>
    <t>S13A</t>
    <phoneticPr fontId="5"/>
  </si>
  <si>
    <t>Kashikawa, Nobunari</t>
    <phoneticPr fontId="5"/>
  </si>
  <si>
    <t>D</t>
    <phoneticPr fontId="5"/>
  </si>
  <si>
    <r>
      <rPr>
        <b/>
        <sz val="11"/>
        <rFont val="ＭＳ Ｐゴシック"/>
        <family val="3"/>
        <charset val="128"/>
      </rPr>
      <t>Kashikawa N.,</t>
    </r>
    <r>
      <rPr>
        <sz val="11"/>
        <rFont val="ＭＳ Ｐゴシック"/>
        <family val="3"/>
        <charset val="128"/>
      </rPr>
      <t xml:space="preserve"> Nagao T., </t>
    </r>
    <r>
      <rPr>
        <b/>
        <sz val="11"/>
        <rFont val="ＭＳ Ｐゴシック"/>
        <family val="3"/>
        <charset val="128"/>
      </rPr>
      <t>Toshikawa J., Ishizaki Y.</t>
    </r>
    <r>
      <rPr>
        <sz val="11"/>
        <rFont val="ＭＳ Ｐゴシック"/>
        <family val="3"/>
        <charset val="128"/>
      </rPr>
      <t xml:space="preserve">, Egami E., </t>
    </r>
    <r>
      <rPr>
        <b/>
        <sz val="11"/>
        <rFont val="ＭＳ Ｐゴシック"/>
        <family val="3"/>
        <charset val="128"/>
      </rPr>
      <t>Hayashi Masao,</t>
    </r>
    <r>
      <rPr>
        <sz val="11"/>
        <rFont val="ＭＳ Ｐゴシック"/>
        <family val="3"/>
        <charset val="128"/>
      </rPr>
      <t xml:space="preserve"> Ly Chun, Malkan M., </t>
    </r>
    <r>
      <rPr>
        <b/>
        <sz val="11"/>
        <rFont val="ＭＳ Ｐゴシック"/>
        <family val="3"/>
        <charset val="128"/>
      </rPr>
      <t>Matsuda Y.</t>
    </r>
    <r>
      <rPr>
        <sz val="11"/>
        <rFont val="ＭＳ Ｐゴシック"/>
        <family val="3"/>
        <charset val="128"/>
      </rPr>
      <t xml:space="preserve">, Shimasaku K., </t>
    </r>
    <r>
      <rPr>
        <b/>
        <sz val="11"/>
        <rFont val="ＭＳ Ｐゴシック"/>
        <family val="3"/>
        <charset val="128"/>
      </rPr>
      <t>Iye M.</t>
    </r>
    <r>
      <rPr>
        <sz val="11"/>
        <rFont val="ＭＳ Ｐゴシック"/>
        <family val="3"/>
        <charset val="128"/>
      </rPr>
      <t>, Ota K.,</t>
    </r>
    <r>
      <rPr>
        <b/>
        <sz val="11"/>
        <rFont val="ＭＳ Ｐゴシック"/>
        <family val="3"/>
        <charset val="128"/>
      </rPr>
      <t xml:space="preserve"> Shibuya T.,</t>
    </r>
    <r>
      <rPr>
        <sz val="11"/>
        <rFont val="ＭＳ Ｐゴシック"/>
        <family val="3"/>
        <charset val="128"/>
      </rPr>
      <t xml:space="preserve"> Jiang L., Taniguchi Y., Shioya Y.</t>
    </r>
    <phoneticPr fontId="5"/>
  </si>
  <si>
    <t>ApJ</t>
    <phoneticPr fontId="5"/>
  </si>
  <si>
    <t>12/2012</t>
    <phoneticPr fontId="5"/>
  </si>
  <si>
    <t>A Lyα Emitter with an Extremely Large Rest-frame Equivalent Width of ~900 Å at z = 6.5: A Candidate Population III-dominated Galaxy?</t>
  </si>
  <si>
    <t>MOIRCS, FOCAS, S-Cam</t>
    <phoneticPr fontId="5"/>
  </si>
  <si>
    <t>Nobuta, K.</t>
    <phoneticPr fontId="5"/>
  </si>
  <si>
    <r>
      <t xml:space="preserve">Nobuta K., Akiyama M., Ueda Y., Watson M., Silverman J., Hiroi K., Ohta K., Iwamuro F., </t>
    </r>
    <r>
      <rPr>
        <b/>
        <sz val="11"/>
        <rFont val="ＭＳ Ｐゴシック"/>
        <family val="3"/>
        <charset val="128"/>
      </rPr>
      <t>Yabe K.</t>
    </r>
    <r>
      <rPr>
        <sz val="11"/>
        <rFont val="ＭＳ Ｐゴシック"/>
        <family val="3"/>
        <charset val="128"/>
      </rPr>
      <t xml:space="preserve">, Tamura N., Moritani Y., Sumiyoshi M., </t>
    </r>
    <r>
      <rPr>
        <b/>
        <sz val="11"/>
        <rFont val="ＭＳ Ｐゴシック"/>
        <family val="3"/>
        <charset val="128"/>
      </rPr>
      <t xml:space="preserve">Takato N., </t>
    </r>
    <r>
      <rPr>
        <sz val="11"/>
        <rFont val="ＭＳ Ｐゴシック"/>
        <family val="3"/>
        <charset val="128"/>
      </rPr>
      <t xml:space="preserve">Kimura M., Maihara T., Dalton G., Lewis I., Bonfield D., Lee H., Curtis-Lake E., Macaulay E., Clarke F., </t>
    </r>
    <r>
      <rPr>
        <b/>
        <sz val="11"/>
        <rFont val="ＭＳ Ｐゴシック"/>
        <family val="3"/>
        <charset val="128"/>
      </rPr>
      <t>Sekiguchi K.</t>
    </r>
    <r>
      <rPr>
        <sz val="11"/>
        <rFont val="ＭＳ Ｐゴシック"/>
        <family val="3"/>
        <charset val="128"/>
      </rPr>
      <t>, Simpson C., Croom S., Ouchi M., Hanami H., Yamada T.</t>
    </r>
    <phoneticPr fontId="5"/>
  </si>
  <si>
    <t>2012ApJ...761..143N</t>
  </si>
  <si>
    <t>12/2012</t>
    <phoneticPr fontId="5"/>
  </si>
  <si>
    <t>Black Hole Mass and Eddington Ratio Distribution Functions of X-Ray-selected Broad-line AGNs at z ~ 1.4 in the Subaru XMM-Newton Deep Field</t>
  </si>
  <si>
    <t>S-Cam, FOCAS, FMOS</t>
    <phoneticPr fontId="5"/>
  </si>
  <si>
    <t>MOIRCS,S-Cam,FOCAS</t>
    <phoneticPr fontId="5"/>
  </si>
  <si>
    <t>Minowa, Y.</t>
    <phoneticPr fontId="5"/>
  </si>
  <si>
    <r>
      <rPr>
        <b/>
        <sz val="11"/>
        <rFont val="ＭＳ Ｐゴシック"/>
        <family val="3"/>
        <charset val="128"/>
      </rPr>
      <t>Minowa Y.,</t>
    </r>
    <r>
      <rPr>
        <sz val="11"/>
        <rFont val="ＭＳ Ｐゴシック"/>
        <family val="3"/>
        <charset val="128"/>
      </rPr>
      <t xml:space="preserve"> Okoshi K., Kobayashi N., </t>
    </r>
    <r>
      <rPr>
        <b/>
        <sz val="11"/>
        <rFont val="ＭＳ Ｐゴシック"/>
        <family val="3"/>
        <charset val="128"/>
      </rPr>
      <t>Takami H.</t>
    </r>
    <phoneticPr fontId="5"/>
  </si>
  <si>
    <t>AJ</t>
    <phoneticPr fontId="5"/>
  </si>
  <si>
    <t>09/2012</t>
    <phoneticPr fontId="5"/>
  </si>
  <si>
    <t>Constraining Stellar Properties of Intervening Damped Lyα and Mg II Absorbing Galaxies toward GRB 050730</t>
  </si>
  <si>
    <t>A105</t>
    <phoneticPr fontId="5"/>
  </si>
  <si>
    <t>Marley, Mark S.</t>
    <phoneticPr fontId="5"/>
  </si>
  <si>
    <t>I</t>
    <phoneticPr fontId="5"/>
  </si>
  <si>
    <t>Marley M., Saumon D., Cushing M., Ackerman A., Fortney J., Freedman R.</t>
    <phoneticPr fontId="5"/>
  </si>
  <si>
    <t>IRCS</t>
    <phoneticPr fontId="5"/>
  </si>
  <si>
    <t>2012ApJ...754..135M</t>
  </si>
  <si>
    <t>ApJ</t>
    <phoneticPr fontId="5"/>
  </si>
  <si>
    <t>08/2012</t>
    <phoneticPr fontId="5"/>
  </si>
  <si>
    <t>Masses, Radii, and Cloud Properties of the HR 8799 Planets</t>
  </si>
  <si>
    <t>Mei, Simona</t>
    <phoneticPr fontId="5"/>
  </si>
  <si>
    <t>I</t>
    <phoneticPr fontId="5"/>
  </si>
  <si>
    <r>
      <t xml:space="preserve">Mei S., Stanford A., Holden B., Raichoor A., Postman M., </t>
    </r>
    <r>
      <rPr>
        <b/>
        <sz val="11"/>
        <rFont val="ＭＳ Ｐゴシック"/>
        <family val="3"/>
        <charset val="128"/>
      </rPr>
      <t>Nakata F.</t>
    </r>
    <r>
      <rPr>
        <sz val="11"/>
        <rFont val="ＭＳ Ｐゴシック"/>
        <family val="3"/>
        <charset val="128"/>
      </rPr>
      <t>, Finoguenov A., Ford H., Illingworth G.,</t>
    </r>
    <r>
      <rPr>
        <b/>
        <sz val="11"/>
        <rFont val="ＭＳ Ｐゴシック"/>
        <family val="3"/>
        <charset val="128"/>
      </rPr>
      <t xml:space="preserve"> Kodama T.,</t>
    </r>
    <r>
      <rPr>
        <sz val="11"/>
        <rFont val="ＭＳ Ｐゴシック"/>
        <family val="3"/>
        <charset val="128"/>
      </rPr>
      <t xml:space="preserve"> Rosati P., Tanaka Masayuki, Huertas-Company M., Rettura A., Shankar F., Carrasco E., Demarco R., Eisenhardt P., Jee M., Koyama Y., White R.</t>
    </r>
    <phoneticPr fontId="5"/>
  </si>
  <si>
    <t>S-Cam, FOCAS</t>
    <phoneticPr fontId="5"/>
  </si>
  <si>
    <t>2012ApJ...754..141M</t>
  </si>
  <si>
    <t>08/2012</t>
    <phoneticPr fontId="5"/>
  </si>
  <si>
    <t>Early-type Galaxies at z = 1.3. I. The Lynx Supercluster: Cluster and Groups at z = 1.3. Morphology and Color-Magnitude Relation</t>
  </si>
  <si>
    <t>Fujiwara, Hideaki</t>
    <phoneticPr fontId="5"/>
  </si>
  <si>
    <t>D</t>
    <phoneticPr fontId="5"/>
  </si>
  <si>
    <t>COMICS</t>
    <phoneticPr fontId="5"/>
  </si>
  <si>
    <r>
      <rPr>
        <b/>
        <sz val="11"/>
        <rFont val="ＭＳ Ｐゴシック"/>
        <family val="3"/>
        <charset val="128"/>
      </rPr>
      <t>Fujiwara H.</t>
    </r>
    <r>
      <rPr>
        <sz val="11"/>
        <rFont val="ＭＳ Ｐゴシック"/>
        <family val="3"/>
        <charset val="128"/>
      </rPr>
      <t xml:space="preserve">, Onaka T., Takita S., </t>
    </r>
    <r>
      <rPr>
        <b/>
        <sz val="11"/>
        <rFont val="ＭＳ Ｐゴシック"/>
        <family val="3"/>
        <charset val="128"/>
      </rPr>
      <t>Yamashita T.,</t>
    </r>
    <r>
      <rPr>
        <sz val="11"/>
        <rFont val="ＭＳ Ｐゴシック"/>
        <family val="3"/>
        <charset val="128"/>
      </rPr>
      <t xml:space="preserve"> Fukagawa M., Ishihara D., Kataza H., Murakami H.</t>
    </r>
    <phoneticPr fontId="5"/>
  </si>
  <si>
    <t>2012ApJ...759L..18F</t>
  </si>
  <si>
    <t>L18</t>
    <phoneticPr fontId="5"/>
  </si>
  <si>
    <t>11/2012</t>
    <phoneticPr fontId="5"/>
  </si>
  <si>
    <t>The Absence of Cold Dust around Warm Debris Disk Star HD 15407A</t>
  </si>
  <si>
    <t>Matsuda, Y.</t>
    <phoneticPr fontId="5"/>
  </si>
  <si>
    <t>D</t>
    <phoneticPr fontId="5"/>
  </si>
  <si>
    <t>S-Cam</t>
    <phoneticPr fontId="5"/>
  </si>
  <si>
    <t>2012MNRAS.425..878M</t>
  </si>
  <si>
    <t>MNRAS</t>
    <phoneticPr fontId="5"/>
  </si>
  <si>
    <t>878-883</t>
    <phoneticPr fontId="5"/>
  </si>
  <si>
    <t>09/2012</t>
    <phoneticPr fontId="5"/>
  </si>
  <si>
    <t>Diffuse Lyα haloes around Lyα emitters at z=3: do dark matter distributions determine the Lyα spatial extents?</t>
  </si>
  <si>
    <r>
      <t xml:space="preserve">Dong R., </t>
    </r>
    <r>
      <rPr>
        <b/>
        <sz val="11"/>
        <rFont val="ＭＳ Ｐゴシック"/>
        <family val="3"/>
        <charset val="128"/>
      </rPr>
      <t>Hashimoto J</t>
    </r>
    <r>
      <rPr>
        <sz val="11"/>
        <rFont val="ＭＳ Ｐゴシック"/>
        <family val="3"/>
        <charset val="128"/>
      </rPr>
      <t xml:space="preserve">., Rafikov R., Zhu Z., Whitney B., </t>
    </r>
    <r>
      <rPr>
        <b/>
        <sz val="11"/>
        <rFont val="ＭＳ Ｐゴシック"/>
        <family val="3"/>
        <charset val="128"/>
      </rPr>
      <t>Kudo T</t>
    </r>
    <r>
      <rPr>
        <sz val="11"/>
        <rFont val="ＭＳ Ｐゴシック"/>
        <family val="3"/>
        <charset val="128"/>
      </rPr>
      <t>., Muto T., Brandt T., McClure M., Wisniewski J., Abe L., Brandner W., Carson J., Egner S., Feldt M., Goto M., Grady C.,</t>
    </r>
    <r>
      <rPr>
        <b/>
        <sz val="11"/>
        <rFont val="ＭＳ Ｐゴシック"/>
        <family val="3"/>
        <charset val="128"/>
      </rPr>
      <t xml:space="preserve"> Guyon O., Hayano Y., Hayashi M., Hayashi S.,</t>
    </r>
    <r>
      <rPr>
        <sz val="11"/>
        <rFont val="ＭＳ Ｐゴシック"/>
        <family val="3"/>
        <charset val="128"/>
      </rPr>
      <t xml:space="preserve"> Henning T., Hodapp K. W., </t>
    </r>
    <r>
      <rPr>
        <b/>
        <sz val="11"/>
        <rFont val="ＭＳ Ｐゴシック"/>
        <family val="3"/>
        <charset val="128"/>
      </rPr>
      <t xml:space="preserve">Ishii M., Iye M., </t>
    </r>
    <r>
      <rPr>
        <sz val="11"/>
        <rFont val="ＭＳ Ｐゴシック"/>
        <family val="3"/>
        <charset val="128"/>
      </rPr>
      <t xml:space="preserve">Janson M., </t>
    </r>
    <r>
      <rPr>
        <b/>
        <sz val="11"/>
        <rFont val="ＭＳ Ｐゴシック"/>
        <family val="3"/>
        <charset val="128"/>
      </rPr>
      <t>Kandori R.</t>
    </r>
    <r>
      <rPr>
        <sz val="11"/>
        <rFont val="ＭＳ Ｐゴシック"/>
        <family val="3"/>
        <charset val="128"/>
      </rPr>
      <t xml:space="preserve">, Knapp G. R., </t>
    </r>
    <r>
      <rPr>
        <b/>
        <sz val="11"/>
        <rFont val="ＭＳ Ｐゴシック"/>
        <family val="3"/>
        <charset val="128"/>
      </rPr>
      <t>Kusakabe N.</t>
    </r>
    <r>
      <rPr>
        <sz val="11"/>
        <rFont val="ＭＳ Ｐゴシック"/>
        <family val="3"/>
        <charset val="128"/>
      </rPr>
      <t xml:space="preserve">, Kuzuhara M., </t>
    </r>
    <r>
      <rPr>
        <b/>
        <sz val="11"/>
        <rFont val="ＭＳ Ｐゴシック"/>
        <family val="3"/>
        <charset val="128"/>
      </rPr>
      <t>Kwon J.</t>
    </r>
    <r>
      <rPr>
        <sz val="11"/>
        <rFont val="ＭＳ Ｐゴシック"/>
        <family val="3"/>
        <charset val="128"/>
      </rPr>
      <t xml:space="preserve">, Matsuo T., McElwain M., Miyama S., </t>
    </r>
    <r>
      <rPr>
        <b/>
        <sz val="11"/>
        <rFont val="ＭＳ Ｐゴシック"/>
        <family val="3"/>
        <charset val="128"/>
      </rPr>
      <t>Morino J.-I.,</t>
    </r>
    <r>
      <rPr>
        <sz val="11"/>
        <rFont val="ＭＳ Ｐゴシック"/>
        <family val="3"/>
        <charset val="128"/>
      </rPr>
      <t xml:space="preserve"> Moro-Martin A., </t>
    </r>
    <r>
      <rPr>
        <b/>
        <sz val="11"/>
        <rFont val="ＭＳ Ｐゴシック"/>
        <family val="3"/>
        <charset val="128"/>
      </rPr>
      <t>Nishimura T., Pyo T.-S.,</t>
    </r>
    <r>
      <rPr>
        <sz val="11"/>
        <rFont val="ＭＳ Ｐゴシック"/>
        <family val="3"/>
        <charset val="128"/>
      </rPr>
      <t xml:space="preserve"> Serabyn E., </t>
    </r>
    <r>
      <rPr>
        <b/>
        <sz val="11"/>
        <rFont val="ＭＳ Ｐゴシック"/>
        <family val="3"/>
        <charset val="128"/>
      </rPr>
      <t>Suto H., Suzuki R.</t>
    </r>
    <r>
      <rPr>
        <sz val="11"/>
        <rFont val="ＭＳ Ｐゴシック"/>
        <family val="3"/>
        <charset val="128"/>
      </rPr>
      <t xml:space="preserve">, Takami M., </t>
    </r>
    <r>
      <rPr>
        <b/>
        <sz val="11"/>
        <rFont val="ＭＳ Ｐゴシック"/>
        <family val="3"/>
        <charset val="128"/>
      </rPr>
      <t xml:space="preserve">Takato N., Terada H., </t>
    </r>
    <r>
      <rPr>
        <sz val="11"/>
        <rFont val="ＭＳ Ｐゴシック"/>
        <family val="3"/>
        <charset val="128"/>
      </rPr>
      <t xml:space="preserve">Thalmann C., </t>
    </r>
    <r>
      <rPr>
        <b/>
        <sz val="11"/>
        <rFont val="ＭＳ Ｐゴシック"/>
        <family val="3"/>
        <charset val="128"/>
      </rPr>
      <t>Tomono D.</t>
    </r>
    <r>
      <rPr>
        <sz val="11"/>
        <rFont val="ＭＳ Ｐゴシック"/>
        <family val="3"/>
        <charset val="128"/>
      </rPr>
      <t>, Turner E., Watanabe M., Yamada T.,</t>
    </r>
    <r>
      <rPr>
        <b/>
        <sz val="11"/>
        <rFont val="ＭＳ Ｐゴシック"/>
        <family val="3"/>
        <charset val="128"/>
      </rPr>
      <t xml:space="preserve"> Takami H., Usuda T., Tamura M.</t>
    </r>
    <phoneticPr fontId="5"/>
  </si>
  <si>
    <t>2012ApJ...760..111D</t>
  </si>
  <si>
    <t>ApJ</t>
    <phoneticPr fontId="5"/>
  </si>
  <si>
    <t>12/2012</t>
    <phoneticPr fontId="5"/>
  </si>
  <si>
    <t>The Structure of Pre-transitional Protoplanetary Disks. I. Radiative Transfer Modeling of the Disk+Cavity in the PDS 70 System</t>
  </si>
  <si>
    <t>I</t>
    <phoneticPr fontId="5"/>
  </si>
  <si>
    <t>Dong, Ruobing</t>
    <phoneticPr fontId="5"/>
  </si>
  <si>
    <t>Martinache, Frantz</t>
    <phoneticPr fontId="5"/>
  </si>
  <si>
    <t>D</t>
    <phoneticPr fontId="5"/>
  </si>
  <si>
    <r>
      <rPr>
        <b/>
        <sz val="11"/>
        <rFont val="ＭＳ Ｐゴシック"/>
        <family val="3"/>
        <charset val="128"/>
      </rPr>
      <t>Martinache F., Guyon O.</t>
    </r>
    <r>
      <rPr>
        <sz val="11"/>
        <rFont val="ＭＳ Ｐゴシック"/>
        <family val="3"/>
        <charset val="128"/>
      </rPr>
      <t>, Clergeon C., Blain C.</t>
    </r>
    <phoneticPr fontId="5"/>
  </si>
  <si>
    <t>SCExAO</t>
    <phoneticPr fontId="5"/>
  </si>
  <si>
    <t>PASP</t>
    <phoneticPr fontId="5"/>
  </si>
  <si>
    <t>1288-1294</t>
    <phoneticPr fontId="5"/>
  </si>
  <si>
    <t>12/2012</t>
    <phoneticPr fontId="5"/>
  </si>
  <si>
    <t>Speckle Control with a Remapped-Pupil PIAA Coronagraph</t>
  </si>
  <si>
    <t>Matsubayashi, K.</t>
    <phoneticPr fontId="5"/>
  </si>
  <si>
    <r>
      <t xml:space="preserve">Matsubayashi K., Sugai H., Shimono A., </t>
    </r>
    <r>
      <rPr>
        <b/>
        <sz val="11"/>
        <rFont val="ＭＳ Ｐゴシック"/>
        <family val="3"/>
        <charset val="128"/>
      </rPr>
      <t>Hattori T., Ozaki S.,</t>
    </r>
    <r>
      <rPr>
        <sz val="11"/>
        <rFont val="ＭＳ Ｐゴシック"/>
        <family val="3"/>
        <charset val="128"/>
      </rPr>
      <t xml:space="preserve"> Yoshikawa T., Taniguchi Y., Nagao T., Kajisawa M., Shioya Y., Bland-Hawthorn, J.</t>
    </r>
    <phoneticPr fontId="5"/>
  </si>
  <si>
    <t>2012ApJ...761...55M</t>
  </si>
  <si>
    <t>ApJ</t>
    <phoneticPr fontId="5"/>
  </si>
  <si>
    <t>12/2012</t>
    <phoneticPr fontId="5"/>
  </si>
  <si>
    <t>Ionization Source of a Minor-axis Cloud in the Outer Halo of M82</t>
  </si>
  <si>
    <t>Kyoto3DII</t>
    <phoneticPr fontId="5"/>
  </si>
  <si>
    <t>2012PASJ...64..115N</t>
  </si>
  <si>
    <t>Yagi, M.</t>
    <phoneticPr fontId="5"/>
  </si>
  <si>
    <t>S-Cam</t>
    <phoneticPr fontId="5"/>
  </si>
  <si>
    <t>2012PASP..124.1347Y</t>
  </si>
  <si>
    <t>1347-1359</t>
    <phoneticPr fontId="5"/>
  </si>
  <si>
    <t>12/2012</t>
    <phoneticPr fontId="5"/>
  </si>
  <si>
    <t>Crosstalk Analysis of Suprime-Cam FDCCDs Using Cosmic Rays in Dark Frames</t>
  </si>
  <si>
    <t>2012.12.12SMOKA_list&amp;ADS検索</t>
    <rPh sb="24" eb="26">
      <t>ケンサク</t>
    </rPh>
    <phoneticPr fontId="5"/>
  </si>
  <si>
    <t>Patel, Shannon G.</t>
    <phoneticPr fontId="5"/>
  </si>
  <si>
    <t>Henri, Alaina L</t>
    <phoneticPr fontId="5"/>
  </si>
  <si>
    <t>I</t>
    <phoneticPr fontId="5"/>
  </si>
  <si>
    <t>Henry A., Martin C., Dressler A., Sawicki M., McCarthy P.</t>
    <phoneticPr fontId="5"/>
  </si>
  <si>
    <t>S-Cam</t>
    <phoneticPr fontId="5"/>
  </si>
  <si>
    <t>2012ApJ...744..149H</t>
  </si>
  <si>
    <t>ApJ</t>
    <phoneticPr fontId="5"/>
  </si>
  <si>
    <t>01/2012</t>
    <phoneticPr fontId="5"/>
  </si>
  <si>
    <t>The Faint-end Slope of the Redshift 5.7 Lyα Luminosity Function</t>
  </si>
  <si>
    <t>DEIMOS</t>
    <phoneticPr fontId="5"/>
  </si>
  <si>
    <t>2012ApJ...760...13F</t>
    <phoneticPr fontId="5"/>
  </si>
  <si>
    <t>2012ApJ...761...85K</t>
    <phoneticPr fontId="5"/>
  </si>
  <si>
    <t>2012PASP..124.1288M</t>
    <phoneticPr fontId="5"/>
  </si>
  <si>
    <t>2012ApJ...760L..26M</t>
    <phoneticPr fontId="5"/>
  </si>
  <si>
    <t>2012AJ....144...74M</t>
    <phoneticPr fontId="5"/>
  </si>
  <si>
    <t>2012PASJ...64...97S</t>
  </si>
  <si>
    <t>2012MNRAS.421.1671B</t>
    <phoneticPr fontId="5"/>
  </si>
  <si>
    <t>Image Slicer for the Subaru Telescope High Dispersion Spectrograph</t>
    <phoneticPr fontId="5"/>
  </si>
  <si>
    <t>2012PASJ...64L...1W</t>
    <phoneticPr fontId="5"/>
  </si>
  <si>
    <t>2012MNRAS.420.1621Z</t>
    <phoneticPr fontId="5"/>
  </si>
  <si>
    <t>S13A</t>
    <phoneticPr fontId="5"/>
  </si>
  <si>
    <t>S13A</t>
    <phoneticPr fontId="5"/>
  </si>
  <si>
    <t>S13A</t>
    <phoneticPr fontId="5"/>
  </si>
  <si>
    <t>S13A</t>
    <phoneticPr fontId="5"/>
  </si>
  <si>
    <t>S13A</t>
    <phoneticPr fontId="5"/>
  </si>
  <si>
    <t>S13A採択</t>
    <phoneticPr fontId="5"/>
  </si>
  <si>
    <t>第3回</t>
    <phoneticPr fontId="5"/>
  </si>
  <si>
    <t>S13Bまでに開始が見込まれるもの、最大5年間</t>
    <phoneticPr fontId="5"/>
  </si>
  <si>
    <t>HSC</t>
    <phoneticPr fontId="5"/>
  </si>
  <si>
    <t>2012.8.1</t>
    <phoneticPr fontId="5"/>
  </si>
  <si>
    <t>2012.10.31</t>
    <phoneticPr fontId="5"/>
  </si>
  <si>
    <t>S13A</t>
    <phoneticPr fontId="5"/>
  </si>
  <si>
    <t>3件はnormalで採択されたので除外</t>
    <phoneticPr fontId="5"/>
  </si>
  <si>
    <t>S12B</t>
    <phoneticPr fontId="5"/>
  </si>
  <si>
    <t>S13A応募</t>
    <phoneticPr fontId="5"/>
  </si>
  <si>
    <t>S12B実施</t>
    <phoneticPr fontId="5"/>
  </si>
  <si>
    <t>Gemini-&gt;Subaruは3夜</t>
    <rPh sb="16" eb="17">
      <t>ヨル</t>
    </rPh>
    <phoneticPr fontId="5"/>
  </si>
  <si>
    <t>S13A</t>
    <phoneticPr fontId="5"/>
  </si>
  <si>
    <t>S13A</t>
    <phoneticPr fontId="5"/>
  </si>
  <si>
    <t>S13A</t>
    <phoneticPr fontId="5"/>
  </si>
  <si>
    <t>S12B-045 Silverman3夜</t>
    <phoneticPr fontId="5"/>
  </si>
  <si>
    <t>S13A</t>
    <phoneticPr fontId="5"/>
  </si>
  <si>
    <t>S13A</t>
    <phoneticPr fontId="5"/>
  </si>
  <si>
    <t>S13A</t>
    <phoneticPr fontId="5"/>
  </si>
  <si>
    <t>S13A</t>
    <phoneticPr fontId="5"/>
  </si>
  <si>
    <t>2013.02-2013.07</t>
    <phoneticPr fontId="5"/>
  </si>
  <si>
    <t>143（68）</t>
    <phoneticPr fontId="5"/>
  </si>
  <si>
    <t>52（27）</t>
    <phoneticPr fontId="5"/>
  </si>
  <si>
    <t>S13A</t>
    <phoneticPr fontId="5"/>
  </si>
  <si>
    <t>S12A</t>
    <phoneticPr fontId="5"/>
  </si>
  <si>
    <t>2012年度</t>
    <phoneticPr fontId="5"/>
  </si>
  <si>
    <t>2013/1/15午後、
1/16, 1/17</t>
    <phoneticPr fontId="5"/>
  </si>
  <si>
    <t>今後のすばる運用
（キュー観測について、アジア諸国との連携、マウナケア天文台構想、次世代装置、Euclidとのシナジー）</t>
    <phoneticPr fontId="5"/>
  </si>
  <si>
    <t>吉田道利、本原、高田（以上SAC), 大橋、美濃和、新納、青木和光（ハワイ観測所）</t>
    <phoneticPr fontId="5"/>
  </si>
  <si>
    <t>1/15午後　定例報告
1/16午前　Gemini, Keck, CFHT, VLT報告
1/17午後  議論</t>
    <phoneticPr fontId="5"/>
  </si>
  <si>
    <t>S13A</t>
    <phoneticPr fontId="5"/>
  </si>
  <si>
    <t>兵庫県立大</t>
    <phoneticPr fontId="5"/>
  </si>
  <si>
    <t>公立大</t>
    <phoneticPr fontId="5"/>
  </si>
  <si>
    <t>S13A</t>
    <phoneticPr fontId="5"/>
  </si>
  <si>
    <t>兵庫県立大</t>
    <phoneticPr fontId="5"/>
  </si>
  <si>
    <t>公立大</t>
    <phoneticPr fontId="5"/>
  </si>
  <si>
    <t>HE Space Operations</t>
  </si>
  <si>
    <t>機関</t>
    <rPh sb="0" eb="2">
      <t>キカン</t>
    </rPh>
    <phoneticPr fontId="24"/>
  </si>
  <si>
    <t>ウィーン大</t>
    <phoneticPr fontId="5"/>
  </si>
  <si>
    <t>オーストリア</t>
    <phoneticPr fontId="5"/>
  </si>
  <si>
    <t>大学</t>
    <phoneticPr fontId="5"/>
  </si>
  <si>
    <t>スイス連邦工科大</t>
    <rPh sb="3" eb="5">
      <t>レンポウ</t>
    </rPh>
    <rPh sb="5" eb="8">
      <t>コウカダイ</t>
    </rPh>
    <phoneticPr fontId="5"/>
  </si>
  <si>
    <t>スイス</t>
    <phoneticPr fontId="5"/>
  </si>
  <si>
    <t>2012.1.10</t>
    <phoneticPr fontId="5"/>
  </si>
  <si>
    <t>S13A採択情報</t>
    <phoneticPr fontId="5"/>
  </si>
  <si>
    <t>S13A採択情報の一部、論文リスト追加 (SMOKA論文より）</t>
    <rPh sb="4" eb="6">
      <t>サイタク</t>
    </rPh>
    <rPh sb="6" eb="8">
      <t>ジョウホウ</t>
    </rPh>
    <rPh sb="12" eb="14">
      <t>ロンブン</t>
    </rPh>
    <rPh sb="17" eb="19">
      <t>ツイカ</t>
    </rPh>
    <rPh sb="26" eb="28">
      <t>ロンブン</t>
    </rPh>
    <phoneticPr fontId="5"/>
  </si>
  <si>
    <r>
      <t>International Proposal</t>
    </r>
    <r>
      <rPr>
        <b/>
        <sz val="10"/>
        <rFont val="ＭＳ Ｐゴシック"/>
        <family val="3"/>
        <charset val="128"/>
      </rPr>
      <t>　</t>
    </r>
    <phoneticPr fontId="5"/>
  </si>
  <si>
    <t>S03B</t>
    <phoneticPr fontId="5"/>
  </si>
  <si>
    <t>S04B</t>
    <phoneticPr fontId="5"/>
  </si>
  <si>
    <t>S03B</t>
    <phoneticPr fontId="5"/>
  </si>
  <si>
    <t>S05B</t>
    <phoneticPr fontId="5"/>
  </si>
  <si>
    <t>S06B</t>
    <phoneticPr fontId="5"/>
  </si>
  <si>
    <t>S07B</t>
    <phoneticPr fontId="5"/>
  </si>
  <si>
    <t>S08A</t>
    <phoneticPr fontId="5"/>
  </si>
  <si>
    <t>S11A</t>
    <phoneticPr fontId="5"/>
  </si>
  <si>
    <t>S11B</t>
    <phoneticPr fontId="5"/>
  </si>
  <si>
    <t>S12A</t>
    <phoneticPr fontId="5"/>
  </si>
  <si>
    <t>S12B</t>
    <phoneticPr fontId="5"/>
  </si>
  <si>
    <t>S13A</t>
    <phoneticPr fontId="5"/>
  </si>
  <si>
    <t>S00</t>
    <phoneticPr fontId="5"/>
  </si>
  <si>
    <t>S01A</t>
    <phoneticPr fontId="5"/>
  </si>
  <si>
    <t>S01B</t>
    <phoneticPr fontId="5"/>
  </si>
  <si>
    <t>S02A</t>
    <phoneticPr fontId="5"/>
  </si>
  <si>
    <t>S02B</t>
    <phoneticPr fontId="5"/>
  </si>
  <si>
    <t>S03A</t>
    <phoneticPr fontId="5"/>
  </si>
  <si>
    <t>S04A</t>
    <phoneticPr fontId="5"/>
  </si>
  <si>
    <t>S05A</t>
    <phoneticPr fontId="5"/>
  </si>
  <si>
    <t>S05B</t>
    <phoneticPr fontId="5"/>
  </si>
  <si>
    <t>S06A</t>
    <phoneticPr fontId="5"/>
  </si>
  <si>
    <t>S06B</t>
    <phoneticPr fontId="5"/>
  </si>
  <si>
    <t>S07A</t>
    <phoneticPr fontId="5"/>
  </si>
  <si>
    <t>S07B</t>
    <phoneticPr fontId="5"/>
  </si>
  <si>
    <t>S08A</t>
    <phoneticPr fontId="5"/>
  </si>
  <si>
    <t>S08B</t>
    <phoneticPr fontId="5"/>
  </si>
  <si>
    <t>S09A</t>
    <phoneticPr fontId="5"/>
  </si>
  <si>
    <t>S09B</t>
    <phoneticPr fontId="5"/>
  </si>
  <si>
    <t>S10A</t>
    <phoneticPr fontId="5"/>
  </si>
  <si>
    <t>S10B</t>
    <phoneticPr fontId="5"/>
  </si>
  <si>
    <t>total</t>
    <phoneticPr fontId="5"/>
  </si>
  <si>
    <t>USA</t>
    <phoneticPr fontId="5"/>
  </si>
  <si>
    <t>UK</t>
    <phoneticPr fontId="5"/>
  </si>
  <si>
    <t>Germany</t>
    <phoneticPr fontId="5"/>
  </si>
  <si>
    <t>Korea</t>
    <phoneticPr fontId="5"/>
  </si>
  <si>
    <t>France</t>
    <phoneticPr fontId="5"/>
  </si>
  <si>
    <t>Italy</t>
    <phoneticPr fontId="5"/>
  </si>
  <si>
    <t>Australia</t>
    <phoneticPr fontId="5"/>
  </si>
  <si>
    <t>Taiwan</t>
    <phoneticPr fontId="5"/>
  </si>
  <si>
    <t>Sweden</t>
    <phoneticPr fontId="5"/>
  </si>
  <si>
    <t>China</t>
    <phoneticPr fontId="5"/>
  </si>
  <si>
    <t>Spain</t>
    <phoneticPr fontId="5"/>
  </si>
  <si>
    <t>Russia</t>
    <phoneticPr fontId="5"/>
  </si>
  <si>
    <t>India</t>
    <phoneticPr fontId="5"/>
  </si>
  <si>
    <t>Netherlands</t>
    <phoneticPr fontId="5"/>
  </si>
  <si>
    <t>Switzerland</t>
    <phoneticPr fontId="5"/>
  </si>
  <si>
    <t>Brazil</t>
    <phoneticPr fontId="5"/>
  </si>
  <si>
    <t>Chile</t>
    <phoneticPr fontId="5"/>
  </si>
  <si>
    <t>Canada</t>
    <phoneticPr fontId="5"/>
  </si>
  <si>
    <t>Ireland</t>
    <phoneticPr fontId="5"/>
  </si>
  <si>
    <t>Israel</t>
    <phoneticPr fontId="5"/>
  </si>
  <si>
    <t>Ivory Coast</t>
    <phoneticPr fontId="5"/>
  </si>
  <si>
    <t>Mexico</t>
    <phoneticPr fontId="5"/>
  </si>
  <si>
    <t>South Africa</t>
    <phoneticPr fontId="5"/>
  </si>
  <si>
    <t>Norway</t>
    <phoneticPr fontId="5"/>
  </si>
  <si>
    <t>Denmark</t>
    <phoneticPr fontId="5"/>
  </si>
  <si>
    <t>Poland</t>
    <phoneticPr fontId="5"/>
  </si>
  <si>
    <t>Austria</t>
    <phoneticPr fontId="5"/>
  </si>
  <si>
    <t>International Poposal</t>
    <phoneticPr fontId="5"/>
  </si>
  <si>
    <t>時間交換履歴</t>
    <phoneticPr fontId="5"/>
  </si>
  <si>
    <t>S00</t>
    <phoneticPr fontId="5"/>
  </si>
  <si>
    <t>S01A</t>
    <phoneticPr fontId="5"/>
  </si>
  <si>
    <t>S01B</t>
    <phoneticPr fontId="5"/>
  </si>
  <si>
    <t>S02A</t>
    <phoneticPr fontId="5"/>
  </si>
  <si>
    <t>S02B</t>
    <phoneticPr fontId="5"/>
  </si>
  <si>
    <t>S03A</t>
    <phoneticPr fontId="5"/>
  </si>
  <si>
    <t>S03B</t>
    <phoneticPr fontId="5"/>
  </si>
  <si>
    <t>S04A</t>
    <phoneticPr fontId="5"/>
  </si>
  <si>
    <t>S04B</t>
    <phoneticPr fontId="5"/>
  </si>
  <si>
    <t>S05A</t>
    <phoneticPr fontId="5"/>
  </si>
  <si>
    <t>S05B</t>
    <phoneticPr fontId="5"/>
  </si>
  <si>
    <t>S06A</t>
    <phoneticPr fontId="5"/>
  </si>
  <si>
    <t>S06B</t>
    <phoneticPr fontId="5"/>
  </si>
  <si>
    <t>S07A</t>
    <phoneticPr fontId="5"/>
  </si>
  <si>
    <t>S07B</t>
    <phoneticPr fontId="5"/>
  </si>
  <si>
    <t>S08A</t>
    <phoneticPr fontId="5"/>
  </si>
  <si>
    <t>S08B</t>
    <phoneticPr fontId="5"/>
  </si>
  <si>
    <t>S09A</t>
    <phoneticPr fontId="5"/>
  </si>
  <si>
    <t>S09B</t>
    <phoneticPr fontId="5"/>
  </si>
  <si>
    <t>S10A</t>
    <phoneticPr fontId="5"/>
  </si>
  <si>
    <t>S10B</t>
    <phoneticPr fontId="5"/>
  </si>
  <si>
    <t>S11A</t>
    <phoneticPr fontId="5"/>
  </si>
  <si>
    <t>S11B</t>
    <phoneticPr fontId="5"/>
  </si>
  <si>
    <t>S12A</t>
    <phoneticPr fontId="5"/>
  </si>
  <si>
    <t>S12B</t>
    <phoneticPr fontId="5"/>
  </si>
  <si>
    <t>S13A</t>
    <phoneticPr fontId="5"/>
  </si>
  <si>
    <t>（院生応募数/全応募数）</t>
    <rPh sb="1" eb="3">
      <t>インセイ</t>
    </rPh>
    <rPh sb="3" eb="5">
      <t>オウボ</t>
    </rPh>
    <rPh sb="5" eb="6">
      <t>スウ</t>
    </rPh>
    <rPh sb="7" eb="8">
      <t>ゼン</t>
    </rPh>
    <rPh sb="8" eb="10">
      <t>オウボ</t>
    </rPh>
    <rPh sb="10" eb="11">
      <t>スウ</t>
    </rPh>
    <phoneticPr fontId="5"/>
  </si>
  <si>
    <t>（院生採択数/全採択数）</t>
    <rPh sb="1" eb="3">
      <t>インセイ</t>
    </rPh>
    <rPh sb="3" eb="5">
      <t>サイタク</t>
    </rPh>
    <rPh sb="5" eb="6">
      <t>スウ</t>
    </rPh>
    <rPh sb="7" eb="8">
      <t>ゼン</t>
    </rPh>
    <rPh sb="8" eb="10">
      <t>サイタク</t>
    </rPh>
    <rPh sb="10" eb="11">
      <t>スウ</t>
    </rPh>
    <phoneticPr fontId="5"/>
  </si>
  <si>
    <t>全応募夜数</t>
    <rPh sb="1" eb="3">
      <t>オウボ</t>
    </rPh>
    <rPh sb="3" eb="5">
      <t>ヨルカズ</t>
    </rPh>
    <phoneticPr fontId="5"/>
  </si>
  <si>
    <t>全採択夜数</t>
    <rPh sb="1" eb="3">
      <t>サイタク</t>
    </rPh>
    <rPh sb="3" eb="5">
      <t>ヨルカズ</t>
    </rPh>
    <phoneticPr fontId="5"/>
  </si>
  <si>
    <t>全応募件数</t>
    <rPh sb="1" eb="3">
      <t>オウボ</t>
    </rPh>
    <rPh sb="3" eb="5">
      <t>ケンスウ</t>
    </rPh>
    <phoneticPr fontId="5"/>
  </si>
  <si>
    <t>全採択件数</t>
    <rPh sb="1" eb="3">
      <t>サイタク</t>
    </rPh>
    <rPh sb="3" eb="5">
      <t>ケンスウ</t>
    </rPh>
    <phoneticPr fontId="5"/>
  </si>
  <si>
    <t>国内大学院生の応募・採択割合（件数）</t>
    <phoneticPr fontId="5"/>
  </si>
  <si>
    <t>29機関　138名</t>
    <phoneticPr fontId="5"/>
  </si>
  <si>
    <t>16件</t>
    <phoneticPr fontId="5"/>
  </si>
  <si>
    <t>電子集録</t>
    <phoneticPr fontId="5"/>
  </si>
  <si>
    <t>1/16　SSP,インテンシブ、ハワイ大学報告　一般サイエンス発表
1/17午前　一般サイエンス発表</t>
    <phoneticPr fontId="5"/>
  </si>
  <si>
    <t>2013年査読論文</t>
    <rPh sb="4" eb="5">
      <t>ネン</t>
    </rPh>
    <rPh sb="5" eb="7">
      <t>サドク</t>
    </rPh>
    <rPh sb="7" eb="9">
      <t>ロンブン</t>
    </rPh>
    <phoneticPr fontId="5"/>
  </si>
  <si>
    <t>2013年査読論文</t>
    <phoneticPr fontId="5"/>
  </si>
  <si>
    <t>2013年1月～12月までに出版された査読論文リスト</t>
    <rPh sb="4" eb="5">
      <t>ネン</t>
    </rPh>
    <rPh sb="6" eb="7">
      <t>ガツ</t>
    </rPh>
    <rPh sb="10" eb="11">
      <t>ガツ</t>
    </rPh>
    <rPh sb="14" eb="16">
      <t>シュッパン</t>
    </rPh>
    <rPh sb="19" eb="21">
      <t>サドク</t>
    </rPh>
    <rPh sb="21" eb="23">
      <t>ロンブン</t>
    </rPh>
    <phoneticPr fontId="5"/>
  </si>
  <si>
    <t>D</t>
    <phoneticPr fontId="5"/>
  </si>
  <si>
    <t>High-resolution Spectroscopy of Extremely Metal-poor Stars from SDSS/SEGUE. I. Atmospheric Parameters and Chemical Compositions</t>
  </si>
  <si>
    <r>
      <rPr>
        <b/>
        <sz val="11"/>
        <rFont val="ＭＳ Ｐゴシック"/>
        <family val="3"/>
        <charset val="128"/>
      </rPr>
      <t>Aoki W.</t>
    </r>
    <r>
      <rPr>
        <sz val="11"/>
        <rFont val="ＭＳ Ｐゴシック"/>
        <family val="3"/>
        <charset val="128"/>
      </rPr>
      <t xml:space="preserve">, Beers T., Lee Y.S., Honda S., Ito H., Takada-Hidai M., Frebel A., </t>
    </r>
    <r>
      <rPr>
        <b/>
        <sz val="11"/>
        <rFont val="ＭＳ Ｐゴシック"/>
        <family val="3"/>
        <charset val="128"/>
      </rPr>
      <t>Suda T</t>
    </r>
    <r>
      <rPr>
        <sz val="11"/>
        <rFont val="ＭＳ Ｐゴシック"/>
        <family val="3"/>
        <charset val="128"/>
      </rPr>
      <t>., Fujimoto M., Carollo D., Sivarani T.</t>
    </r>
    <phoneticPr fontId="5"/>
  </si>
  <si>
    <t>2013AJ....145...13A</t>
  </si>
  <si>
    <t>AJ</t>
    <phoneticPr fontId="5"/>
  </si>
  <si>
    <t>01/2013</t>
    <phoneticPr fontId="5"/>
  </si>
  <si>
    <t>Brandt, Timothy D</t>
    <phoneticPr fontId="5"/>
  </si>
  <si>
    <t>HiCIAO</t>
    <phoneticPr fontId="5"/>
  </si>
  <si>
    <t>2013ApJ...764..183B</t>
  </si>
  <si>
    <t>ApJ</t>
    <phoneticPr fontId="5"/>
  </si>
  <si>
    <t>02/2013</t>
    <phoneticPr fontId="5"/>
  </si>
  <si>
    <t>New Techniques for High-contrast Imaging with ADI: The ACORNS-ADI SEEDS Data Reduction Pipeline</t>
  </si>
  <si>
    <t>I</t>
    <phoneticPr fontId="5"/>
  </si>
  <si>
    <t>Cao, Shuo</t>
    <phoneticPr fontId="5"/>
  </si>
  <si>
    <t>I</t>
    <phoneticPr fontId="5"/>
  </si>
  <si>
    <t>Cao S., Covone G., Paolillo M., Zhu Z.-H.</t>
    <phoneticPr fontId="5"/>
  </si>
  <si>
    <t>S-Cam</t>
    <phoneticPr fontId="5"/>
  </si>
  <si>
    <t>2013RAA....13...15C</t>
  </si>
  <si>
    <t>RAA</t>
    <phoneticPr fontId="5"/>
  </si>
  <si>
    <t>15-17</t>
    <phoneticPr fontId="5"/>
  </si>
  <si>
    <t>A multi-wavelength study of the gravitational lens COSMOS J095930+023427</t>
  </si>
  <si>
    <t>Carson, J.</t>
    <phoneticPr fontId="5"/>
  </si>
  <si>
    <r>
      <t xml:space="preserve">Carson J., Thalmann C., Janson M., Kozakis T., Bonnefoy M., Biller B., Schlieder J., Currie T., McElwain M., Goto M., Henning T., Brandner W., Feldt M., </t>
    </r>
    <r>
      <rPr>
        <b/>
        <sz val="11"/>
        <rFont val="ＭＳ Ｐゴシック"/>
        <family val="3"/>
        <charset val="128"/>
      </rPr>
      <t>Kandori R.</t>
    </r>
    <r>
      <rPr>
        <sz val="11"/>
        <rFont val="ＭＳ Ｐゴシック"/>
        <family val="3"/>
        <charset val="128"/>
      </rPr>
      <t xml:space="preserve">, Kuzuhara M., Stevens L., Wong P., Gainey K., Fukagawa M., Kuwada Y., Brandt T., </t>
    </r>
    <r>
      <rPr>
        <b/>
        <sz val="11"/>
        <rFont val="ＭＳ Ｐゴシック"/>
        <family val="3"/>
        <charset val="128"/>
      </rPr>
      <t>Kwon J.,</t>
    </r>
    <r>
      <rPr>
        <sz val="11"/>
        <rFont val="ＭＳ Ｐゴシック"/>
        <family val="3"/>
        <charset val="128"/>
      </rPr>
      <t xml:space="preserve"> Abe L., Egner S., Grady C., </t>
    </r>
    <r>
      <rPr>
        <b/>
        <sz val="11"/>
        <rFont val="ＭＳ Ｐゴシック"/>
        <family val="3"/>
        <charset val="128"/>
      </rPr>
      <t>Guyon O., Hashimoto J., Hayano Y., Hayashi M., Hayashi S.</t>
    </r>
    <r>
      <rPr>
        <sz val="11"/>
        <rFont val="ＭＳ Ｐゴシック"/>
        <family val="3"/>
        <charset val="128"/>
      </rPr>
      <t>, Hodapp K.,</t>
    </r>
    <r>
      <rPr>
        <b/>
        <sz val="11"/>
        <rFont val="ＭＳ Ｐゴシック"/>
        <family val="3"/>
        <charset val="128"/>
      </rPr>
      <t xml:space="preserve"> Ishii M., Iye M., </t>
    </r>
    <r>
      <rPr>
        <sz val="11"/>
        <rFont val="ＭＳ Ｐゴシック"/>
        <family val="3"/>
        <charset val="128"/>
      </rPr>
      <t xml:space="preserve">Knapp G., </t>
    </r>
    <r>
      <rPr>
        <b/>
        <sz val="11"/>
        <rFont val="ＭＳ Ｐゴシック"/>
        <family val="3"/>
        <charset val="128"/>
      </rPr>
      <t>Kudo T., Kusakabe N.</t>
    </r>
    <r>
      <rPr>
        <sz val="11"/>
        <rFont val="ＭＳ Ｐゴシック"/>
        <family val="3"/>
        <charset val="128"/>
      </rPr>
      <t xml:space="preserve">, Matsuo T., Miyama S., </t>
    </r>
    <r>
      <rPr>
        <b/>
        <sz val="11"/>
        <rFont val="ＭＳ Ｐゴシック"/>
        <family val="3"/>
        <charset val="128"/>
      </rPr>
      <t>Morino J.</t>
    </r>
    <r>
      <rPr>
        <sz val="11"/>
        <rFont val="ＭＳ Ｐゴシック"/>
        <family val="3"/>
        <charset val="128"/>
      </rPr>
      <t xml:space="preserve">, Moro-Martin A., </t>
    </r>
    <r>
      <rPr>
        <b/>
        <sz val="11"/>
        <rFont val="ＭＳ Ｐゴシック"/>
        <family val="3"/>
        <charset val="128"/>
      </rPr>
      <t>Nishimura T., Pyo T</t>
    </r>
    <r>
      <rPr>
        <sz val="11"/>
        <rFont val="ＭＳ Ｐゴシック"/>
        <family val="3"/>
        <charset val="128"/>
      </rPr>
      <t xml:space="preserve">., Serabyn E., </t>
    </r>
    <r>
      <rPr>
        <b/>
        <sz val="11"/>
        <rFont val="ＭＳ Ｐゴシック"/>
        <family val="3"/>
        <charset val="128"/>
      </rPr>
      <t>Suto H., Suzuki R.</t>
    </r>
    <r>
      <rPr>
        <sz val="11"/>
        <rFont val="ＭＳ Ｐゴシック"/>
        <family val="3"/>
        <charset val="128"/>
      </rPr>
      <t xml:space="preserve">, Takami M., </t>
    </r>
    <r>
      <rPr>
        <b/>
        <sz val="11"/>
        <rFont val="ＭＳ Ｐゴシック"/>
        <family val="3"/>
        <charset val="128"/>
      </rPr>
      <t>Takato N., Terada H., Tomono D.,</t>
    </r>
    <r>
      <rPr>
        <sz val="11"/>
        <rFont val="ＭＳ Ｐゴシック"/>
        <family val="3"/>
        <charset val="128"/>
      </rPr>
      <t xml:space="preserve"> Turner E., Watanabe M., Wisniewski J., Yamada T., </t>
    </r>
    <r>
      <rPr>
        <b/>
        <sz val="11"/>
        <rFont val="ＭＳ Ｐゴシック"/>
        <family val="3"/>
        <charset val="128"/>
      </rPr>
      <t>Takami H., Usuda T., Tamura M.</t>
    </r>
    <phoneticPr fontId="5"/>
  </si>
  <si>
    <t>HiCIAO</t>
    <phoneticPr fontId="5"/>
  </si>
  <si>
    <t>2013ApJ...763L..32C</t>
  </si>
  <si>
    <t>L32</t>
    <phoneticPr fontId="5"/>
  </si>
  <si>
    <t>02/2013</t>
    <phoneticPr fontId="5"/>
  </si>
  <si>
    <t>Direct Imaging Discovery of a "Super-Jupiter" around the Late B-type Star κ And</t>
  </si>
  <si>
    <t>Goswami, Aruna</t>
    <phoneticPr fontId="5"/>
  </si>
  <si>
    <t>HDS</t>
    <phoneticPr fontId="5"/>
  </si>
  <si>
    <t>2013ApJ...763L..37G</t>
  </si>
  <si>
    <t>L37</t>
    <phoneticPr fontId="5"/>
  </si>
  <si>
    <t>02/2013</t>
    <phoneticPr fontId="5"/>
  </si>
  <si>
    <t>Subaru/HDS Study of HE 1015–2050: Spectral Evidence of R Coronae Borealis Light Decline</t>
  </si>
  <si>
    <r>
      <t xml:space="preserve">Goswami A., </t>
    </r>
    <r>
      <rPr>
        <b/>
        <sz val="11"/>
        <rFont val="ＭＳ Ｐゴシック"/>
        <family val="3"/>
        <charset val="128"/>
      </rPr>
      <t>Aoki W.</t>
    </r>
    <phoneticPr fontId="5"/>
  </si>
  <si>
    <r>
      <t xml:space="preserve">Grady C. A., Muto T., </t>
    </r>
    <r>
      <rPr>
        <b/>
        <sz val="11"/>
        <rFont val="ＭＳ Ｐゴシック"/>
        <family val="3"/>
        <charset val="128"/>
      </rPr>
      <t>Hashimoto J.</t>
    </r>
    <r>
      <rPr>
        <sz val="11"/>
        <rFont val="ＭＳ Ｐゴシック"/>
        <family val="3"/>
        <charset val="128"/>
      </rPr>
      <t xml:space="preserve">, Fukagawa M., Currie T., Biller B., Thalmann C., Sitko M. L., Russell R., Wisniewski J., Dong R., </t>
    </r>
    <r>
      <rPr>
        <b/>
        <sz val="11"/>
        <rFont val="ＭＳ Ｐゴシック"/>
        <family val="3"/>
        <charset val="128"/>
      </rPr>
      <t>Kwon J.</t>
    </r>
    <r>
      <rPr>
        <sz val="11"/>
        <rFont val="ＭＳ Ｐゴシック"/>
        <family val="3"/>
        <charset val="128"/>
      </rPr>
      <t xml:space="preserve">, Sai S., Hornbeck J., Schneider G., Hines D., Moro Martín A., Feldt M., Henning Th., Pott J.-U., Bonnefoy M., Bouwman J., Lacour S., Mueller A., Juhász A., Crida A., Chauvin G., Andrews S., Wilner D., Kraus A., Dahm S., Robitaille T., Jang-Condell H., Abe L., </t>
    </r>
    <r>
      <rPr>
        <b/>
        <sz val="11"/>
        <rFont val="ＭＳ Ｐゴシック"/>
        <family val="3"/>
        <charset val="128"/>
      </rPr>
      <t>Akiyama E.</t>
    </r>
    <r>
      <rPr>
        <sz val="11"/>
        <rFont val="ＭＳ Ｐゴシック"/>
        <family val="3"/>
        <charset val="128"/>
      </rPr>
      <t xml:space="preserve">, Brandner W., Brandt T., Carson J., Egner S., Follette K. B., Goto M., </t>
    </r>
    <r>
      <rPr>
        <b/>
        <sz val="11"/>
        <rFont val="ＭＳ Ｐゴシック"/>
        <family val="3"/>
        <charset val="128"/>
      </rPr>
      <t>Guyon O., Hayano Y., Hayashi M., Hayashi S.,</t>
    </r>
    <r>
      <rPr>
        <sz val="11"/>
        <rFont val="ＭＳ Ｐゴシック"/>
        <family val="3"/>
        <charset val="128"/>
      </rPr>
      <t xml:space="preserve"> Hodapp K., </t>
    </r>
    <r>
      <rPr>
        <b/>
        <sz val="11"/>
        <rFont val="ＭＳ Ｐゴシック"/>
        <family val="3"/>
        <charset val="128"/>
      </rPr>
      <t>Ishii M., Iye M.,</t>
    </r>
    <r>
      <rPr>
        <sz val="11"/>
        <rFont val="ＭＳ Ｐゴシック"/>
        <family val="3"/>
        <charset val="128"/>
      </rPr>
      <t xml:space="preserve"> Janson M.,</t>
    </r>
    <r>
      <rPr>
        <b/>
        <sz val="11"/>
        <rFont val="ＭＳ Ｐゴシック"/>
        <family val="3"/>
        <charset val="128"/>
      </rPr>
      <t xml:space="preserve"> Kandori R.</t>
    </r>
    <r>
      <rPr>
        <sz val="11"/>
        <rFont val="ＭＳ Ｐゴシック"/>
        <family val="3"/>
        <charset val="128"/>
      </rPr>
      <t xml:space="preserve">, Knapp G., </t>
    </r>
    <r>
      <rPr>
        <b/>
        <sz val="11"/>
        <rFont val="ＭＳ Ｐゴシック"/>
        <family val="3"/>
        <charset val="128"/>
      </rPr>
      <t xml:space="preserve">Kudo T., Kusakabe N., </t>
    </r>
    <r>
      <rPr>
        <sz val="11"/>
        <rFont val="ＭＳ Ｐゴシック"/>
        <family val="3"/>
        <charset val="128"/>
      </rPr>
      <t xml:space="preserve">Kuzuhara M., Mayama S., McElwain M., Matsuo T., Miyama S., </t>
    </r>
    <r>
      <rPr>
        <b/>
        <sz val="11"/>
        <rFont val="ＭＳ Ｐゴシック"/>
        <family val="3"/>
        <charset val="128"/>
      </rPr>
      <t>Morino J.-I.</t>
    </r>
    <r>
      <rPr>
        <sz val="11"/>
        <rFont val="ＭＳ Ｐゴシック"/>
        <family val="3"/>
        <charset val="128"/>
      </rPr>
      <t xml:space="preserve">, </t>
    </r>
    <r>
      <rPr>
        <b/>
        <sz val="11"/>
        <rFont val="ＭＳ Ｐゴシック"/>
        <family val="3"/>
        <charset val="128"/>
      </rPr>
      <t>Nishimura T., Pyo T.-S</t>
    </r>
    <r>
      <rPr>
        <sz val="11"/>
        <rFont val="ＭＳ Ｐゴシック"/>
        <family val="3"/>
        <charset val="128"/>
      </rPr>
      <t xml:space="preserve">., Serabyn G., </t>
    </r>
    <r>
      <rPr>
        <b/>
        <sz val="11"/>
        <rFont val="ＭＳ Ｐゴシック"/>
        <family val="3"/>
        <charset val="128"/>
      </rPr>
      <t>Suto H., Suzuki R.</t>
    </r>
    <r>
      <rPr>
        <sz val="11"/>
        <rFont val="ＭＳ Ｐゴシック"/>
        <family val="3"/>
        <charset val="128"/>
      </rPr>
      <t xml:space="preserve">, Takami M., </t>
    </r>
    <r>
      <rPr>
        <b/>
        <sz val="11"/>
        <rFont val="ＭＳ Ｐゴシック"/>
        <family val="3"/>
        <charset val="128"/>
      </rPr>
      <t>Takato N., Terada H., Tomono D.</t>
    </r>
    <r>
      <rPr>
        <sz val="11"/>
        <rFont val="ＭＳ Ｐゴシック"/>
        <family val="3"/>
        <charset val="128"/>
      </rPr>
      <t xml:space="preserve">, Turner E., Watanabe M., Yamada T., </t>
    </r>
    <r>
      <rPr>
        <b/>
        <sz val="11"/>
        <rFont val="ＭＳ Ｐゴシック"/>
        <family val="3"/>
        <charset val="128"/>
      </rPr>
      <t>Takami H., Usuda T., Tamura M.</t>
    </r>
    <phoneticPr fontId="5"/>
  </si>
  <si>
    <t>2013ApJ...762...48G</t>
  </si>
  <si>
    <t>01/2013</t>
    <phoneticPr fontId="5"/>
  </si>
  <si>
    <t>Spiral Arms in the Asymmetrically Illuminated Disk of MWC 758 and Constraints on Giant Planets</t>
  </si>
  <si>
    <t>Koyama, Yusei</t>
    <phoneticPr fontId="5"/>
  </si>
  <si>
    <t>D</t>
    <phoneticPr fontId="5"/>
  </si>
  <si>
    <r>
      <rPr>
        <b/>
        <sz val="11"/>
        <rFont val="ＭＳ Ｐゴシック"/>
        <family val="3"/>
        <charset val="128"/>
      </rPr>
      <t>Koyama Y., Kodama T.,</t>
    </r>
    <r>
      <rPr>
        <sz val="11"/>
        <rFont val="ＭＳ Ｐゴシック"/>
        <family val="3"/>
        <charset val="128"/>
      </rPr>
      <t xml:space="preserve"> Tadaki K., </t>
    </r>
    <r>
      <rPr>
        <b/>
        <sz val="11"/>
        <rFont val="ＭＳ Ｐゴシック"/>
        <family val="3"/>
        <charset val="128"/>
      </rPr>
      <t>Hayashi M.</t>
    </r>
    <r>
      <rPr>
        <sz val="11"/>
        <rFont val="ＭＳ Ｐゴシック"/>
        <family val="3"/>
        <charset val="128"/>
      </rPr>
      <t xml:space="preserve">, Tanaka Msayuki, Smail I., </t>
    </r>
    <r>
      <rPr>
        <b/>
        <sz val="11"/>
        <rFont val="ＭＳ Ｐゴシック"/>
        <family val="3"/>
        <charset val="128"/>
      </rPr>
      <t>Tanaka Ichi,</t>
    </r>
    <r>
      <rPr>
        <sz val="11"/>
        <rFont val="ＭＳ Ｐゴシック"/>
        <family val="3"/>
        <charset val="128"/>
      </rPr>
      <t xml:space="preserve"> Kurk J.</t>
    </r>
    <phoneticPr fontId="5"/>
  </si>
  <si>
    <t>MOIRCS</t>
    <phoneticPr fontId="5"/>
  </si>
  <si>
    <t>2013MNRAS.428.1551K</t>
  </si>
  <si>
    <t>MNRAS</t>
    <phoneticPr fontId="5"/>
  </si>
  <si>
    <t>1551-1564</t>
    <phoneticPr fontId="5"/>
  </si>
  <si>
    <t>01/2013</t>
    <phoneticPr fontId="5"/>
  </si>
  <si>
    <t>Massive starburst galaxies in a z = 2.16 proto-cluster unveiled by panoramic Hα mapping</t>
  </si>
  <si>
    <t>HDS, FOCAS</t>
    <phoneticPr fontId="5"/>
  </si>
  <si>
    <t>Misawa, Toru</t>
    <phoneticPr fontId="5"/>
  </si>
  <si>
    <r>
      <t xml:space="preserve">Misawa T., Inada N., </t>
    </r>
    <r>
      <rPr>
        <b/>
        <sz val="11"/>
        <rFont val="ＭＳ Ｐゴシック"/>
        <family val="3"/>
        <charset val="128"/>
      </rPr>
      <t>Ohsuga K.</t>
    </r>
    <r>
      <rPr>
        <sz val="11"/>
        <rFont val="ＭＳ Ｐゴシック"/>
        <family val="3"/>
        <charset val="128"/>
      </rPr>
      <t>, Gandhi P., Takahashi R., Oguri M.</t>
    </r>
    <phoneticPr fontId="5"/>
  </si>
  <si>
    <t>2013AJ....145...48M</t>
  </si>
  <si>
    <t>02/2013</t>
    <phoneticPr fontId="5"/>
  </si>
  <si>
    <t>Spectroscopy along Multiple, Lensed Sight Lines through Outflowing Winds in the Quasar SDSS J1029+2623</t>
  </si>
  <si>
    <r>
      <t xml:space="preserve">Sobral D., Smail I., Best P., Geach J., </t>
    </r>
    <r>
      <rPr>
        <b/>
        <sz val="11"/>
        <rFont val="ＭＳ Ｐゴシック"/>
        <family val="3"/>
        <charset val="128"/>
      </rPr>
      <t>Matsuda Y.</t>
    </r>
    <r>
      <rPr>
        <sz val="11"/>
        <rFont val="ＭＳ Ｐゴシック"/>
        <family val="3"/>
        <charset val="128"/>
      </rPr>
      <t>, Stott J., Cirasuolo M., Kurk J.</t>
    </r>
    <phoneticPr fontId="5"/>
  </si>
  <si>
    <t>2013MNRAS.428.1128S</t>
  </si>
  <si>
    <t>1128-1146</t>
    <phoneticPr fontId="5"/>
  </si>
  <si>
    <t>01/2013</t>
    <phoneticPr fontId="5"/>
  </si>
  <si>
    <t>A large Hα survey at z = 2.23, 1.47, 0.84 and 0.40: the 11 Gyr evolution of star-forming galaxies from HiZELS</t>
  </si>
  <si>
    <t>S-Cam</t>
    <phoneticPr fontId="5"/>
  </si>
  <si>
    <r>
      <t xml:space="preserve">Thalmann C., Janson M., Buenzli E., Brandt T. D., Wisniewski J. P., Dominik C., Carson J., McElwain M. W., Currie T., Knapp G. R., Moro-Martín A., </t>
    </r>
    <r>
      <rPr>
        <b/>
        <sz val="11"/>
        <rFont val="ＭＳ Ｐゴシック"/>
        <family val="3"/>
        <charset val="128"/>
      </rPr>
      <t>Usuda T.</t>
    </r>
    <r>
      <rPr>
        <sz val="11"/>
        <rFont val="ＭＳ Ｐゴシック"/>
        <family val="3"/>
        <charset val="128"/>
      </rPr>
      <t xml:space="preserve">, Abe L., Brandner W., Egner S., Feldt M., Golota T., Goto M., </t>
    </r>
    <r>
      <rPr>
        <b/>
        <sz val="11"/>
        <rFont val="ＭＳ Ｐゴシック"/>
        <family val="3"/>
        <charset val="128"/>
      </rPr>
      <t>Guyon O., Hashimoto J., Hayano Y., Hayashi M., Hayashi S.,</t>
    </r>
    <r>
      <rPr>
        <sz val="11"/>
        <rFont val="ＭＳ Ｐゴシック"/>
        <family val="3"/>
        <charset val="128"/>
      </rPr>
      <t xml:space="preserve"> Henning T., Hodapp K. W., </t>
    </r>
    <r>
      <rPr>
        <b/>
        <sz val="11"/>
        <rFont val="ＭＳ Ｐゴシック"/>
        <family val="3"/>
        <charset val="128"/>
      </rPr>
      <t>Ishii M., Iye M.,</t>
    </r>
    <r>
      <rPr>
        <sz val="11"/>
        <rFont val="ＭＳ Ｐゴシック"/>
        <family val="3"/>
        <charset val="128"/>
      </rPr>
      <t xml:space="preserve"> </t>
    </r>
    <r>
      <rPr>
        <b/>
        <sz val="11"/>
        <rFont val="ＭＳ Ｐゴシック"/>
        <family val="3"/>
        <charset val="128"/>
      </rPr>
      <t>Kandori R., Kudo T., Kusakabe N.,</t>
    </r>
    <r>
      <rPr>
        <sz val="11"/>
        <rFont val="ＭＳ Ｐゴシック"/>
        <family val="3"/>
        <charset val="128"/>
      </rPr>
      <t xml:space="preserve"> Kuzuhara M., </t>
    </r>
    <r>
      <rPr>
        <b/>
        <sz val="11"/>
        <rFont val="ＭＳ Ｐゴシック"/>
        <family val="3"/>
        <charset val="128"/>
      </rPr>
      <t>Kwon J.,</t>
    </r>
    <r>
      <rPr>
        <sz val="11"/>
        <rFont val="ＭＳ Ｐゴシック"/>
        <family val="3"/>
        <charset val="128"/>
      </rPr>
      <t xml:space="preserve"> Matsuo T., Mayama S., Miyama S., </t>
    </r>
    <r>
      <rPr>
        <b/>
        <sz val="11"/>
        <rFont val="ＭＳ Ｐゴシック"/>
        <family val="3"/>
        <charset val="128"/>
      </rPr>
      <t>Morino J.-I., Nishimura T., Pyo T.-S.,</t>
    </r>
    <r>
      <rPr>
        <sz val="11"/>
        <rFont val="ＭＳ Ｐゴシック"/>
        <family val="3"/>
        <charset val="128"/>
      </rPr>
      <t xml:space="preserve"> Serabyn E., </t>
    </r>
    <r>
      <rPr>
        <b/>
        <sz val="11"/>
        <rFont val="ＭＳ Ｐゴシック"/>
        <family val="3"/>
        <charset val="128"/>
      </rPr>
      <t>Suto H., Suzuki R.,</t>
    </r>
    <r>
      <rPr>
        <sz val="11"/>
        <rFont val="ＭＳ Ｐゴシック"/>
        <family val="3"/>
        <charset val="128"/>
      </rPr>
      <t xml:space="preserve"> Takami M., </t>
    </r>
    <r>
      <rPr>
        <b/>
        <sz val="11"/>
        <rFont val="ＭＳ Ｐゴシック"/>
        <family val="3"/>
        <charset val="128"/>
      </rPr>
      <t xml:space="preserve">Takato N., Terada H., Tomono D., </t>
    </r>
    <r>
      <rPr>
        <sz val="11"/>
        <rFont val="ＭＳ Ｐゴシック"/>
        <family val="3"/>
        <charset val="128"/>
      </rPr>
      <t xml:space="preserve">Turner E. L., Watanabe M., Yamada T., </t>
    </r>
    <r>
      <rPr>
        <b/>
        <sz val="11"/>
        <rFont val="ＭＳ Ｐゴシック"/>
        <family val="3"/>
        <charset val="128"/>
      </rPr>
      <t>Takami H., Tamura M.</t>
    </r>
    <phoneticPr fontId="5"/>
  </si>
  <si>
    <t>2013ApJ...763L..29T</t>
  </si>
  <si>
    <t>L29</t>
    <phoneticPr fontId="5"/>
  </si>
  <si>
    <t>Imaging Discovery of the Debris Disk around HIP 79977</t>
  </si>
  <si>
    <t>Oguri M., Schrabback T., Jullo E., Ota N., Kochanek C., Dai X., Ofek E., Richards G., Blandford R., Falco E., Fohlmeister J.</t>
    <phoneticPr fontId="5"/>
  </si>
  <si>
    <t>2013MNRAS.429..482O</t>
  </si>
  <si>
    <t>482-493</t>
    <phoneticPr fontId="5"/>
  </si>
  <si>
    <t>The Hidden Fortress: structure and substructure of the complex strong lensing cluster SDSS J1029+2623</t>
  </si>
  <si>
    <t>Miyatake, Hironao</t>
    <phoneticPr fontId="5"/>
  </si>
  <si>
    <r>
      <t xml:space="preserve">Miyatake H., Nishizawa A., Takada M., Mandelbaum R., Mineo S., Aihara H., Spergel D., Bickerton S., Bond R., Gralla M., Hajian A., Hilton M., Hincks A., Hughes J., Infante L., Lin Y.-T., Lupton R., Marriage T., Marsden D., Menanteau F., </t>
    </r>
    <r>
      <rPr>
        <b/>
        <sz val="11"/>
        <rFont val="ＭＳ Ｐゴシック"/>
        <family val="3"/>
        <charset val="128"/>
      </rPr>
      <t>Miyazaki S.</t>
    </r>
    <r>
      <rPr>
        <sz val="11"/>
        <rFont val="ＭＳ Ｐゴシック"/>
        <family val="3"/>
        <charset val="128"/>
      </rPr>
      <t>, Moodley K., Niemack M., Oguri M., Price P., Reese E., Sifon C., Wollack E., Yasuda N.</t>
    </r>
    <phoneticPr fontId="5"/>
  </si>
  <si>
    <t>2013MNRAS.429.3627M</t>
  </si>
  <si>
    <t>3627-3644</t>
    <phoneticPr fontId="5"/>
  </si>
  <si>
    <t>03/2013</t>
    <phoneticPr fontId="5"/>
  </si>
  <si>
    <t>Subaru weak lensing measurement of a z = 0.81 cluster discovered by the Atacama Cosmology Telescope Survey</t>
  </si>
  <si>
    <t>Takeda, Yoichi</t>
    <phoneticPr fontId="5"/>
  </si>
  <si>
    <t>D</t>
    <phoneticPr fontId="5"/>
  </si>
  <si>
    <t>HDS</t>
    <phoneticPr fontId="5"/>
  </si>
  <si>
    <r>
      <rPr>
        <b/>
        <sz val="11"/>
        <rFont val="ＭＳ Ｐゴシック"/>
        <family val="3"/>
        <charset val="128"/>
      </rPr>
      <t>Takeda Y.</t>
    </r>
    <r>
      <rPr>
        <sz val="11"/>
        <rFont val="ＭＳ Ｐゴシック"/>
        <family val="3"/>
        <charset val="128"/>
      </rPr>
      <t>, Takada-Hidai M.</t>
    </r>
    <phoneticPr fontId="5"/>
  </si>
  <si>
    <r>
      <rPr>
        <b/>
        <sz val="11"/>
        <rFont val="ＭＳ Ｐゴシック"/>
        <family val="3"/>
        <charset val="128"/>
      </rPr>
      <t>Takeda Y., Tajitsu A.</t>
    </r>
    <r>
      <rPr>
        <sz val="11"/>
        <rFont val="ＭＳ Ｐゴシック"/>
        <family val="3"/>
        <charset val="128"/>
      </rPr>
      <t xml:space="preserve">, Honda S., </t>
    </r>
    <r>
      <rPr>
        <b/>
        <sz val="11"/>
        <rFont val="ＭＳ Ｐゴシック"/>
        <family val="3"/>
        <charset val="128"/>
      </rPr>
      <t>Kawanomoto S., Ando H., Sakurai T.</t>
    </r>
    <phoneticPr fontId="5"/>
  </si>
  <si>
    <t>2012PASJ...64..130T</t>
  </si>
  <si>
    <t>PASJ</t>
    <phoneticPr fontId="5"/>
  </si>
  <si>
    <t>12/2012</t>
    <phoneticPr fontId="5"/>
  </si>
  <si>
    <t>Detection of Low-Level Activities in Solar-Analog Stars from Emission Strengths of the Ca II 3934 Line</t>
  </si>
  <si>
    <t>Tanii, Ryoko</t>
    <phoneticPr fontId="5"/>
  </si>
  <si>
    <r>
      <t>Tanii R., Itoh Y.,</t>
    </r>
    <r>
      <rPr>
        <b/>
        <sz val="11"/>
        <rFont val="ＭＳ Ｐゴシック"/>
        <family val="3"/>
        <charset val="128"/>
      </rPr>
      <t xml:space="preserve"> Kudo T.</t>
    </r>
    <r>
      <rPr>
        <sz val="11"/>
        <rFont val="ＭＳ Ｐゴシック"/>
        <family val="3"/>
        <charset val="128"/>
      </rPr>
      <t xml:space="preserve">, Hioki T., Oasa Y., Gupta R., Sen A., Wisniewski J., Muto T., Grady C., </t>
    </r>
    <r>
      <rPr>
        <b/>
        <sz val="11"/>
        <rFont val="ＭＳ Ｐゴシック"/>
        <family val="3"/>
        <charset val="128"/>
      </rPr>
      <t xml:space="preserve">Hashimoto J., </t>
    </r>
    <r>
      <rPr>
        <sz val="11"/>
        <rFont val="ＭＳ Ｐゴシック"/>
        <family val="3"/>
        <charset val="128"/>
      </rPr>
      <t>Fukagawa M., Mayama S., Hornbeck J., Sitko M., Russell R., Werren C., Curé M., Currie T.,</t>
    </r>
    <r>
      <rPr>
        <b/>
        <sz val="11"/>
        <rFont val="ＭＳ Ｐゴシック"/>
        <family val="3"/>
        <charset val="128"/>
      </rPr>
      <t xml:space="preserve"> Ohashi N., </t>
    </r>
    <r>
      <rPr>
        <sz val="11"/>
        <rFont val="ＭＳ Ｐゴシック"/>
        <family val="3"/>
        <charset val="128"/>
      </rPr>
      <t>Okamoto Y., Momose M., Honda M., Inutsuka S., Takeuchi Taku, Dong R., Abe L., Brandner W., Brandt T., Carson J., Egner S., Feldt M.,</t>
    </r>
    <r>
      <rPr>
        <b/>
        <sz val="11"/>
        <rFont val="ＭＳ Ｐゴシック"/>
        <family val="3"/>
        <charset val="128"/>
      </rPr>
      <t xml:space="preserve"> Fukue T.,</t>
    </r>
    <r>
      <rPr>
        <sz val="11"/>
        <rFont val="ＭＳ Ｐゴシック"/>
        <family val="3"/>
        <charset val="128"/>
      </rPr>
      <t xml:space="preserve"> Goto M., </t>
    </r>
    <r>
      <rPr>
        <b/>
        <sz val="11"/>
        <rFont val="ＭＳ Ｐゴシック"/>
        <family val="3"/>
        <charset val="128"/>
      </rPr>
      <t>Guyon O., Hayano Y., Hayashi M., Hayashi S.,</t>
    </r>
    <r>
      <rPr>
        <sz val="11"/>
        <rFont val="ＭＳ Ｐゴシック"/>
        <family val="3"/>
        <charset val="128"/>
      </rPr>
      <t xml:space="preserve"> Henning T., Hodapp K.,</t>
    </r>
    <r>
      <rPr>
        <b/>
        <sz val="11"/>
        <rFont val="ＭＳ Ｐゴシック"/>
        <family val="3"/>
        <charset val="128"/>
      </rPr>
      <t xml:space="preserve"> Ishii M., Iye M., </t>
    </r>
    <r>
      <rPr>
        <sz val="11"/>
        <rFont val="ＭＳ Ｐゴシック"/>
        <family val="3"/>
        <charset val="128"/>
      </rPr>
      <t xml:space="preserve">Janson M., </t>
    </r>
    <r>
      <rPr>
        <b/>
        <sz val="11"/>
        <rFont val="ＭＳ Ｐゴシック"/>
        <family val="3"/>
        <charset val="128"/>
      </rPr>
      <t>Kandori R.</t>
    </r>
    <r>
      <rPr>
        <sz val="11"/>
        <rFont val="ＭＳ Ｐゴシック"/>
        <family val="3"/>
        <charset val="128"/>
      </rPr>
      <t>, Knapp G.,</t>
    </r>
    <r>
      <rPr>
        <b/>
        <sz val="11"/>
        <rFont val="ＭＳ Ｐゴシック"/>
        <family val="3"/>
        <charset val="128"/>
      </rPr>
      <t xml:space="preserve"> Kusakabe N.,</t>
    </r>
    <r>
      <rPr>
        <sz val="11"/>
        <rFont val="ＭＳ Ｐゴシック"/>
        <family val="3"/>
        <charset val="128"/>
      </rPr>
      <t xml:space="preserve"> Kuzuhara M., Matsuo T., McElwain M., Miyama S., </t>
    </r>
    <r>
      <rPr>
        <b/>
        <sz val="11"/>
        <rFont val="ＭＳ Ｐゴシック"/>
        <family val="3"/>
        <charset val="128"/>
      </rPr>
      <t xml:space="preserve">Morino J., </t>
    </r>
    <r>
      <rPr>
        <sz val="11"/>
        <rFont val="ＭＳ Ｐゴシック"/>
        <family val="3"/>
        <charset val="128"/>
      </rPr>
      <t xml:space="preserve">Moro-Martín A., </t>
    </r>
    <r>
      <rPr>
        <b/>
        <sz val="11"/>
        <rFont val="ＭＳ Ｐゴシック"/>
        <family val="3"/>
        <charset val="128"/>
      </rPr>
      <t>Nishimura T., Pyo T.-S.</t>
    </r>
    <r>
      <rPr>
        <sz val="11"/>
        <rFont val="ＭＳ Ｐゴシック"/>
        <family val="3"/>
        <charset val="128"/>
      </rPr>
      <t xml:space="preserve">, Serabyn E., </t>
    </r>
    <r>
      <rPr>
        <b/>
        <sz val="11"/>
        <rFont val="ＭＳ Ｐゴシック"/>
        <family val="3"/>
        <charset val="128"/>
      </rPr>
      <t>Suto H., Suzuki R.,</t>
    </r>
    <r>
      <rPr>
        <sz val="11"/>
        <rFont val="ＭＳ Ｐゴシック"/>
        <family val="3"/>
        <charset val="128"/>
      </rPr>
      <t xml:space="preserve"> Takami M., </t>
    </r>
    <r>
      <rPr>
        <b/>
        <sz val="11"/>
        <rFont val="ＭＳ Ｐゴシック"/>
        <family val="3"/>
        <charset val="128"/>
      </rPr>
      <t>Takato N., Terada H.,</t>
    </r>
    <r>
      <rPr>
        <sz val="11"/>
        <rFont val="ＭＳ Ｐゴシック"/>
        <family val="3"/>
        <charset val="128"/>
      </rPr>
      <t xml:space="preserve"> Thalmann C., </t>
    </r>
    <r>
      <rPr>
        <b/>
        <sz val="11"/>
        <rFont val="ＭＳ Ｐゴシック"/>
        <family val="3"/>
        <charset val="128"/>
      </rPr>
      <t>Tomono D.,</t>
    </r>
    <r>
      <rPr>
        <sz val="11"/>
        <rFont val="ＭＳ Ｐゴシック"/>
        <family val="3"/>
        <charset val="128"/>
      </rPr>
      <t xml:space="preserve"> Turner E., Watanabe M., Yamada T.,</t>
    </r>
    <r>
      <rPr>
        <b/>
        <sz val="11"/>
        <rFont val="ＭＳ Ｐゴシック"/>
        <family val="3"/>
        <charset val="128"/>
      </rPr>
      <t xml:space="preserve"> Takami H., Usuda T., Tamura M.</t>
    </r>
    <phoneticPr fontId="5"/>
  </si>
  <si>
    <t>HiCIAO+AO</t>
    <phoneticPr fontId="5"/>
  </si>
  <si>
    <t>2012PASJ...64..124T</t>
  </si>
  <si>
    <t>High-Resolution Near-Infrared Polarimetry of a Circumstellar Disk around UX Tau A</t>
  </si>
  <si>
    <t>2013.2.15 ADS</t>
    <phoneticPr fontId="5"/>
  </si>
  <si>
    <t>Pota, Vincenzo</t>
    <phoneticPr fontId="5"/>
  </si>
  <si>
    <t>I</t>
    <phoneticPr fontId="5"/>
  </si>
  <si>
    <t>Pota V., Forbes D., Romanowsky A., Brodie J., Spitler L., Strader J., Foster C., Arnold J., Benson A., Blom C., Hargis J., Rhode K., Usher C.</t>
    <phoneticPr fontId="5"/>
  </si>
  <si>
    <t>2013MNRAS.428..389P</t>
  </si>
  <si>
    <t>MNRAS</t>
    <phoneticPr fontId="5"/>
  </si>
  <si>
    <t>389-420</t>
    <phoneticPr fontId="5"/>
  </si>
  <si>
    <t>01/2013</t>
    <phoneticPr fontId="5"/>
  </si>
  <si>
    <t>The SLUGGS Survey: kinematics for over 2500 globular clusters in 12 early-type galaxies</t>
  </si>
  <si>
    <t>Zitran, A.</t>
    <phoneticPr fontId="5"/>
  </si>
  <si>
    <t>Zitrin A., Meneghetti M., Umetsu K., Broadhurst T., Bartelmann M., Bouwens R., Bradley L., Carrasco M., Coe D., Ford H., Kelson D., Koekemoer A. M., Medezinski E., Moustakas J., Moustakas L. A., Nonino M., Postman M., Rosati P., Seidel G., Seitz S., Sendra I., Shu X., Vega J., Zheng W.</t>
  </si>
  <si>
    <t>S-Cam</t>
    <phoneticPr fontId="5"/>
  </si>
  <si>
    <t>2013ApJ...762L..30Z</t>
  </si>
  <si>
    <t>ApJ</t>
    <phoneticPr fontId="5"/>
  </si>
  <si>
    <t>L30</t>
    <phoneticPr fontId="5"/>
  </si>
  <si>
    <t>01/2013</t>
    <phoneticPr fontId="5"/>
  </si>
  <si>
    <t>CLASH: The Enhanced Lensing Efficiency of the Highly Elongated Merging Cluster MACS J0416.1-2403</t>
  </si>
  <si>
    <t>2013論文</t>
    <phoneticPr fontId="5"/>
  </si>
  <si>
    <t>Narita, N.</t>
    <phoneticPr fontId="5"/>
  </si>
  <si>
    <t>D</t>
    <phoneticPr fontId="5"/>
  </si>
  <si>
    <t>IRCS,HiCIAO,HDS</t>
    <phoneticPr fontId="5"/>
  </si>
  <si>
    <t>2012PASJ...64L...7N</t>
  </si>
  <si>
    <t>PASJ</t>
    <phoneticPr fontId="5"/>
  </si>
  <si>
    <t>L7</t>
    <phoneticPr fontId="5"/>
  </si>
  <si>
    <t>12/2012</t>
    <phoneticPr fontId="5"/>
  </si>
  <si>
    <t>A Common Proper Motion Stellar Companion to HAT-P-7</t>
  </si>
  <si>
    <t>S13B</t>
    <phoneticPr fontId="5"/>
  </si>
  <si>
    <t>2013/08-2014/01</t>
    <phoneticPr fontId="5"/>
  </si>
  <si>
    <r>
      <t>FOCASとカレグレン・オートガイダーはセメスタの初めから使用可能。IRCSはオーバーホールのために6月以降使用できない。HDSの新しいイメージ・スライサーがリスクシェアで公開される。Gemini/Keckコミュニテイからは時間交換枠を通して応募することを推奨。</t>
    </r>
    <r>
      <rPr>
        <sz val="11"/>
        <color rgb="FF0000FF"/>
        <rFont val="ＭＳ Ｐゴシック"/>
        <family val="3"/>
        <charset val="128"/>
      </rPr>
      <t>2/27にTUEが破損し、主焦点観測ができなくなった。TACがバックアップ課題を追加し、観測スケジュールを大幅に変更して共同利用を継続。</t>
    </r>
    <rPh sb="25" eb="26">
      <t>ハジ</t>
    </rPh>
    <rPh sb="29" eb="31">
      <t>シヨウ</t>
    </rPh>
    <rPh sb="31" eb="33">
      <t>カノウ</t>
    </rPh>
    <rPh sb="51" eb="52">
      <t>ガツ</t>
    </rPh>
    <rPh sb="52" eb="54">
      <t>イコウ</t>
    </rPh>
    <rPh sb="54" eb="56">
      <t>シヨウ</t>
    </rPh>
    <rPh sb="65" eb="66">
      <t>アタラ</t>
    </rPh>
    <rPh sb="86" eb="88">
      <t>コウカイ</t>
    </rPh>
    <phoneticPr fontId="5"/>
  </si>
  <si>
    <r>
      <t xml:space="preserve">Gemini南天1件3夜  </t>
    </r>
    <r>
      <rPr>
        <sz val="11"/>
        <color indexed="10"/>
        <rFont val="ＭＳ Ｐゴシック"/>
        <family val="3"/>
        <charset val="128"/>
      </rPr>
      <t xml:space="preserve">Keck-&gt;Subaruの1夜不足分はS09Bにプラスする。
</t>
    </r>
    <r>
      <rPr>
        <sz val="11"/>
        <rFont val="ＭＳ Ｐゴシック"/>
        <family val="3"/>
        <charset val="128"/>
      </rPr>
      <t>GeminiでToO観測（キューモード）が可能に。</t>
    </r>
    <rPh sb="6" eb="8">
      <t>ナンテン</t>
    </rPh>
    <rPh sb="9" eb="10">
      <t>ケン</t>
    </rPh>
    <rPh sb="11" eb="12">
      <t>ヨル</t>
    </rPh>
    <rPh sb="28" eb="29">
      <t>ヨル</t>
    </rPh>
    <rPh sb="29" eb="31">
      <t>フソク</t>
    </rPh>
    <rPh sb="31" eb="32">
      <t>ブン</t>
    </rPh>
    <phoneticPr fontId="5"/>
  </si>
  <si>
    <t>Geminiとは3夜(南天2夜、北天1夜）、Keckとは4夜の交換。今回はGemini,Keckがすばる側の夜数に合わせた形
Gemini観測はクラシカルかキューを希望で選択する形に</t>
    <rPh sb="9" eb="10">
      <t>ヨル</t>
    </rPh>
    <rPh sb="11" eb="13">
      <t>ナンテン</t>
    </rPh>
    <rPh sb="14" eb="15">
      <t>ヨル</t>
    </rPh>
    <rPh sb="16" eb="18">
      <t>ホクテン</t>
    </rPh>
    <rPh sb="19" eb="20">
      <t>ヨル</t>
    </rPh>
    <rPh sb="29" eb="30">
      <t>ヨル</t>
    </rPh>
    <rPh sb="31" eb="33">
      <t>コウカン</t>
    </rPh>
    <rPh sb="34" eb="36">
      <t>コンカイ</t>
    </rPh>
    <rPh sb="52" eb="53">
      <t>ガワ</t>
    </rPh>
    <rPh sb="54" eb="56">
      <t>ヤスウ</t>
    </rPh>
    <rPh sb="57" eb="58">
      <t>ア</t>
    </rPh>
    <rPh sb="61" eb="62">
      <t>カタチ</t>
    </rPh>
    <phoneticPr fontId="5"/>
  </si>
  <si>
    <t>2013/4/24-25</t>
    <phoneticPr fontId="5"/>
  </si>
  <si>
    <t>S13B</t>
    <phoneticPr fontId="5"/>
  </si>
  <si>
    <t>S13B</t>
    <phoneticPr fontId="5"/>
  </si>
  <si>
    <t>S13B</t>
    <phoneticPr fontId="5"/>
  </si>
  <si>
    <t>S13B</t>
    <phoneticPr fontId="5"/>
  </si>
  <si>
    <t>S13B</t>
    <phoneticPr fontId="5"/>
  </si>
  <si>
    <t>S13B応募</t>
    <phoneticPr fontId="5"/>
  </si>
  <si>
    <t>S13B採択</t>
    <phoneticPr fontId="5"/>
  </si>
  <si>
    <t>S13B</t>
    <phoneticPr fontId="5"/>
  </si>
  <si>
    <t>S13B応募</t>
    <phoneticPr fontId="5"/>
  </si>
  <si>
    <t>S13B</t>
    <phoneticPr fontId="5"/>
  </si>
  <si>
    <t>Wide-field imaging with Hyper Suprime-Cam: Cosmology and Galaxy Evolution
A Strategic Survey Proposal for the Subaru Telescope</t>
    <phoneticPr fontId="5"/>
  </si>
  <si>
    <t>PI: 宮崎聡</t>
    <phoneticPr fontId="5"/>
  </si>
  <si>
    <t>S13B</t>
    <phoneticPr fontId="5"/>
  </si>
  <si>
    <t>S12B</t>
    <phoneticPr fontId="5"/>
  </si>
  <si>
    <t>S13B</t>
    <phoneticPr fontId="5"/>
  </si>
  <si>
    <t>Turkey</t>
    <phoneticPr fontId="5"/>
  </si>
  <si>
    <t>2013.08-2014.01</t>
    <phoneticPr fontId="5"/>
  </si>
  <si>
    <t>146(67)</t>
    <phoneticPr fontId="5"/>
  </si>
  <si>
    <t>201208-2013.01</t>
    <phoneticPr fontId="5"/>
  </si>
  <si>
    <t>S12B</t>
    <phoneticPr fontId="5"/>
  </si>
  <si>
    <t>Yamaguchi Univ.</t>
    <phoneticPr fontId="5"/>
  </si>
  <si>
    <t>山口大</t>
    <phoneticPr fontId="5"/>
  </si>
  <si>
    <t>国立大</t>
    <phoneticPr fontId="5"/>
  </si>
  <si>
    <t>S13B</t>
    <phoneticPr fontId="5"/>
  </si>
  <si>
    <t>山口大</t>
    <phoneticPr fontId="5"/>
  </si>
  <si>
    <t>国立大</t>
    <phoneticPr fontId="5"/>
  </si>
  <si>
    <t>マドリード自治大</t>
    <phoneticPr fontId="5"/>
  </si>
  <si>
    <t>スペイン</t>
    <phoneticPr fontId="5"/>
  </si>
  <si>
    <t>大学</t>
    <phoneticPr fontId="5"/>
  </si>
  <si>
    <t>アナドル大</t>
    <phoneticPr fontId="5"/>
  </si>
  <si>
    <t>トルコ</t>
    <phoneticPr fontId="5"/>
  </si>
  <si>
    <t>大学</t>
    <phoneticPr fontId="5"/>
  </si>
  <si>
    <t>リオグランデ大</t>
    <phoneticPr fontId="5"/>
  </si>
  <si>
    <t>ブラジル</t>
    <phoneticPr fontId="5"/>
  </si>
  <si>
    <t>LAM</t>
    <phoneticPr fontId="5"/>
  </si>
  <si>
    <r>
      <t>Geminiと9夜</t>
    </r>
    <r>
      <rPr>
        <sz val="11"/>
        <color rgb="FFFF0000"/>
        <rFont val="ＭＳ Ｐゴシック"/>
        <family val="3"/>
        <charset val="128"/>
      </rPr>
      <t>(注）</t>
    </r>
    <r>
      <rPr>
        <sz val="11"/>
        <rFont val="ＭＳ Ｐゴシック"/>
        <family val="3"/>
        <charset val="128"/>
      </rPr>
      <t>、Keckと2夜の交換</t>
    </r>
    <rPh sb="8" eb="9">
      <t>ヨル</t>
    </rPh>
    <rPh sb="19" eb="20">
      <t>ヨル</t>
    </rPh>
    <rPh sb="21" eb="23">
      <t>コウカン</t>
    </rPh>
    <phoneticPr fontId="5"/>
  </si>
  <si>
    <r>
      <t>Geminiと3.5夜</t>
    </r>
    <r>
      <rPr>
        <sz val="11"/>
        <color rgb="FFFF0000"/>
        <rFont val="ＭＳ Ｐゴシック"/>
        <family val="3"/>
        <charset val="128"/>
      </rPr>
      <t>(注）</t>
    </r>
    <r>
      <rPr>
        <sz val="11"/>
        <rFont val="ＭＳ Ｐゴシック"/>
        <family val="3"/>
        <charset val="128"/>
      </rPr>
      <t>、Keckと4夜の交換</t>
    </r>
    <rPh sb="10" eb="11">
      <t>ヨル</t>
    </rPh>
    <rPh sb="21" eb="22">
      <t>ヨル</t>
    </rPh>
    <rPh sb="23" eb="25">
      <t>コウカン</t>
    </rPh>
    <phoneticPr fontId="5"/>
  </si>
  <si>
    <t>注：Subru-&gt;Geminiは共同利用から8夜、所長裁量時間から1夜（はやぶさ2）</t>
    <rPh sb="0" eb="1">
      <t>チュウ</t>
    </rPh>
    <rPh sb="16" eb="18">
      <t>キョウドウ</t>
    </rPh>
    <rPh sb="18" eb="20">
      <t>リヨウ</t>
    </rPh>
    <rPh sb="23" eb="24">
      <t>ヨル</t>
    </rPh>
    <rPh sb="25" eb="27">
      <t>ショチョウ</t>
    </rPh>
    <rPh sb="27" eb="29">
      <t>サイリョウ</t>
    </rPh>
    <rPh sb="29" eb="31">
      <t>ジカン</t>
    </rPh>
    <rPh sb="34" eb="35">
      <t>ヨル</t>
    </rPh>
    <phoneticPr fontId="5"/>
  </si>
  <si>
    <t>注：Subru-&gt;Geminiは共同利用から3夜、所長裁量時間から0.5夜（はやぶさ2）</t>
    <rPh sb="0" eb="1">
      <t>チュウ</t>
    </rPh>
    <rPh sb="16" eb="18">
      <t>キョウドウ</t>
    </rPh>
    <rPh sb="18" eb="20">
      <t>リヨウ</t>
    </rPh>
    <rPh sb="23" eb="24">
      <t>ヨル</t>
    </rPh>
    <rPh sb="25" eb="27">
      <t>ショチョウ</t>
    </rPh>
    <rPh sb="27" eb="29">
      <t>サイリョウ</t>
    </rPh>
    <rPh sb="29" eb="31">
      <t>ジカン</t>
    </rPh>
    <rPh sb="36" eb="37">
      <t>ヨル</t>
    </rPh>
    <phoneticPr fontId="5"/>
  </si>
  <si>
    <t>Bunker, Andrew J.</t>
    <phoneticPr fontId="5"/>
  </si>
  <si>
    <t>I</t>
    <phoneticPr fontId="5"/>
  </si>
  <si>
    <t>Bunker A., Caruana J., Wilkins S., Stanway E., Lorenzoni S., Lacy M., Jarvis M., Hickey S.</t>
    <phoneticPr fontId="5"/>
  </si>
  <si>
    <t>MOIRCS</t>
    <phoneticPr fontId="5"/>
  </si>
  <si>
    <t>2013MNRAS.430.3314B</t>
  </si>
  <si>
    <t>MNRAS</t>
    <phoneticPr fontId="5"/>
  </si>
  <si>
    <t>3314-3319</t>
    <phoneticPr fontId="5"/>
  </si>
  <si>
    <t>04/2013</t>
    <phoneticPr fontId="5"/>
  </si>
  <si>
    <t>VLT/XSHOOTER and Subaru/MOIRCS spectroscopy of HUDF.YD3: no evidence for Lyman α emission at z = 8.55</t>
  </si>
  <si>
    <t>2013.5.10 ADS</t>
    <phoneticPr fontId="5"/>
  </si>
  <si>
    <t>Follette, Katherine B</t>
    <phoneticPr fontId="5"/>
  </si>
  <si>
    <r>
      <t xml:space="preserve">Follette K., </t>
    </r>
    <r>
      <rPr>
        <b/>
        <sz val="11"/>
        <rFont val="ＭＳ Ｐゴシック"/>
        <family val="3"/>
        <charset val="128"/>
      </rPr>
      <t>Tamura M., Hashimoto J.</t>
    </r>
    <r>
      <rPr>
        <sz val="11"/>
        <rFont val="ＭＳ Ｐゴシック"/>
        <family val="3"/>
        <charset val="128"/>
      </rPr>
      <t xml:space="preserve">, Whitney B., Grady C., Close L., Andrew S., </t>
    </r>
    <r>
      <rPr>
        <b/>
        <sz val="11"/>
        <rFont val="ＭＳ Ｐゴシック"/>
        <family val="3"/>
        <charset val="128"/>
      </rPr>
      <t>Kwon J.,</t>
    </r>
    <r>
      <rPr>
        <sz val="11"/>
        <rFont val="ＭＳ Ｐゴシック"/>
        <family val="3"/>
        <charset val="128"/>
      </rPr>
      <t xml:space="preserve"> Wisniewski J., Brandt T., Mayama S., </t>
    </r>
    <r>
      <rPr>
        <b/>
        <sz val="11"/>
        <rFont val="ＭＳ Ｐゴシック"/>
        <family val="3"/>
        <charset val="128"/>
      </rPr>
      <t>Kanrodi R.</t>
    </r>
    <r>
      <rPr>
        <sz val="11"/>
        <rFont val="ＭＳ Ｐゴシック"/>
        <family val="3"/>
        <charset val="128"/>
      </rPr>
      <t xml:space="preserve">, Dong R., Abe L., Brandner W., Carson J., Currie T., Egner S., Feldt M., Goto M., </t>
    </r>
    <r>
      <rPr>
        <b/>
        <sz val="11"/>
        <rFont val="ＭＳ Ｐゴシック"/>
        <family val="3"/>
        <charset val="128"/>
      </rPr>
      <t>Guyon O., Hayano Y., Hayashi Masa., Hayashi S.,</t>
    </r>
    <r>
      <rPr>
        <sz val="11"/>
        <rFont val="ＭＳ Ｐゴシック"/>
        <family val="3"/>
        <charset val="128"/>
      </rPr>
      <t xml:space="preserve"> Henning T., Hoddap K., </t>
    </r>
    <r>
      <rPr>
        <b/>
        <sz val="11"/>
        <rFont val="ＭＳ Ｐゴシック"/>
        <family val="3"/>
        <charset val="128"/>
      </rPr>
      <t>Ishii M., Iye M.,</t>
    </r>
    <r>
      <rPr>
        <sz val="11"/>
        <rFont val="ＭＳ Ｐゴシック"/>
        <family val="3"/>
        <charset val="128"/>
      </rPr>
      <t xml:space="preserve"> Janson M., Knapp G., </t>
    </r>
    <r>
      <rPr>
        <b/>
        <sz val="11"/>
        <rFont val="ＭＳ Ｐゴシック"/>
        <family val="3"/>
        <charset val="128"/>
      </rPr>
      <t>Kudo T., Kusakabe N</t>
    </r>
    <r>
      <rPr>
        <sz val="11"/>
        <rFont val="ＭＳ Ｐゴシック"/>
        <family val="3"/>
        <charset val="128"/>
      </rPr>
      <t xml:space="preserve">., Kuzuhara M., McElwain M., Matsuo T., Miyama S., </t>
    </r>
    <r>
      <rPr>
        <b/>
        <sz val="11"/>
        <rFont val="ＭＳ Ｐゴシック"/>
        <family val="3"/>
        <charset val="128"/>
      </rPr>
      <t>Morino J.,</t>
    </r>
    <r>
      <rPr>
        <sz val="11"/>
        <rFont val="ＭＳ Ｐゴシック"/>
        <family val="3"/>
        <charset val="128"/>
      </rPr>
      <t xml:space="preserve"> Moro-Martin A., </t>
    </r>
    <r>
      <rPr>
        <b/>
        <sz val="11"/>
        <rFont val="ＭＳ Ｐゴシック"/>
        <family val="3"/>
        <charset val="128"/>
      </rPr>
      <t>Nishimura T., Pyo T.-S.</t>
    </r>
    <r>
      <rPr>
        <sz val="11"/>
        <rFont val="ＭＳ Ｐゴシック"/>
        <family val="3"/>
        <charset val="128"/>
      </rPr>
      <t xml:space="preserve">, Serabyn E., </t>
    </r>
    <r>
      <rPr>
        <b/>
        <sz val="11"/>
        <rFont val="ＭＳ Ｐゴシック"/>
        <family val="3"/>
        <charset val="128"/>
      </rPr>
      <t>Suto H., Suzuki R.,</t>
    </r>
    <r>
      <rPr>
        <sz val="11"/>
        <rFont val="ＭＳ Ｐゴシック"/>
        <family val="3"/>
        <charset val="128"/>
      </rPr>
      <t xml:space="preserve"> Takami M., </t>
    </r>
    <r>
      <rPr>
        <b/>
        <sz val="11"/>
        <rFont val="ＭＳ Ｐゴシック"/>
        <family val="3"/>
        <charset val="128"/>
      </rPr>
      <t>Takato N., Terada H.,</t>
    </r>
    <r>
      <rPr>
        <sz val="11"/>
        <rFont val="ＭＳ Ｐゴシック"/>
        <family val="3"/>
        <charset val="128"/>
      </rPr>
      <t xml:space="preserve"> Thalman C., </t>
    </r>
    <r>
      <rPr>
        <b/>
        <sz val="11"/>
        <rFont val="ＭＳ Ｐゴシック"/>
        <family val="3"/>
        <charset val="128"/>
      </rPr>
      <t>Tomono D.</t>
    </r>
    <r>
      <rPr>
        <sz val="11"/>
        <rFont val="ＭＳ Ｐゴシック"/>
        <family val="3"/>
        <charset val="128"/>
      </rPr>
      <t xml:space="preserve">, Turner E., Watanabe M., Yamada T., </t>
    </r>
    <r>
      <rPr>
        <b/>
        <sz val="11"/>
        <rFont val="ＭＳ Ｐゴシック"/>
        <family val="3"/>
        <charset val="128"/>
      </rPr>
      <t xml:space="preserve">Takami H., Usuda T. </t>
    </r>
    <phoneticPr fontId="5"/>
  </si>
  <si>
    <t>HiCIAO</t>
    <phoneticPr fontId="5"/>
  </si>
  <si>
    <t>2013ApJ...767...10F</t>
  </si>
  <si>
    <t>Mapping H-band Scattered Light Emission in the Mysterious SR21 Transitional Disk</t>
  </si>
  <si>
    <t>ApJ</t>
    <phoneticPr fontId="5"/>
  </si>
  <si>
    <t>04/2013</t>
    <phoneticPr fontId="5"/>
  </si>
  <si>
    <t>Gandhi, P.</t>
    <phoneticPr fontId="5"/>
  </si>
  <si>
    <t>D</t>
    <phoneticPr fontId="5"/>
  </si>
  <si>
    <r>
      <t xml:space="preserve">Gandhi P., Yamanaka M., </t>
    </r>
    <r>
      <rPr>
        <b/>
        <sz val="11"/>
        <rFont val="ＭＳ Ｐゴシック"/>
        <family val="3"/>
        <charset val="128"/>
      </rPr>
      <t>Tanaka M.,</t>
    </r>
    <r>
      <rPr>
        <sz val="11"/>
        <rFont val="ＭＳ Ｐゴシック"/>
        <family val="3"/>
        <charset val="128"/>
      </rPr>
      <t xml:space="preserve"> Nozawa T., Kawabata K., Saviane I., Maeda K., Moriya T., </t>
    </r>
    <r>
      <rPr>
        <b/>
        <sz val="11"/>
        <rFont val="ＭＳ Ｐゴシック"/>
        <family val="3"/>
        <charset val="128"/>
      </rPr>
      <t>Hattori T.,</t>
    </r>
    <r>
      <rPr>
        <sz val="11"/>
        <rFont val="ＭＳ Ｐゴシック"/>
        <family val="3"/>
        <charset val="128"/>
      </rPr>
      <t xml:space="preserve"> Sasada M., Itoh R.</t>
    </r>
    <phoneticPr fontId="5"/>
  </si>
  <si>
    <t>2013ApJ...767..166G</t>
  </si>
  <si>
    <t>04/2013</t>
    <phoneticPr fontId="5"/>
  </si>
  <si>
    <t>SN 2009js at the Crossroads between Normal and Subluminous Type IIP Supernovae: Optical and Mid-infrared Evolution</t>
  </si>
  <si>
    <t>FOCAS</t>
    <phoneticPr fontId="5"/>
  </si>
  <si>
    <t>Garofalo, Alessia</t>
    <phoneticPr fontId="5"/>
  </si>
  <si>
    <t>2013ApJ...767...62G</t>
  </si>
  <si>
    <t>04/2013</t>
    <phoneticPr fontId="5"/>
  </si>
  <si>
    <t>Variable Stars in the Ultra-faint Dwarf Spheroidal Galaxy Ursa Major I</t>
  </si>
  <si>
    <t>Hayashi, Masao</t>
    <phoneticPr fontId="5"/>
  </si>
  <si>
    <t>D</t>
    <phoneticPr fontId="5"/>
  </si>
  <si>
    <r>
      <t xml:space="preserve">Hayashi Msao, Sobral D., Best P., Smail I. </t>
    </r>
    <r>
      <rPr>
        <b/>
        <sz val="11"/>
        <rFont val="ＭＳ Ｐゴシック"/>
        <family val="3"/>
        <charset val="128"/>
      </rPr>
      <t>Kodama T.</t>
    </r>
    <phoneticPr fontId="5"/>
  </si>
  <si>
    <t>2013MNRAS.430.1042H</t>
  </si>
  <si>
    <t>1042-1050</t>
    <phoneticPr fontId="5"/>
  </si>
  <si>
    <t>Calibrating [O II] star formation rates at z &lt; 1 from dual Hα-[O II] imaging from HiZELS</t>
  </si>
  <si>
    <t>Ichikawa, Kazuya</t>
    <phoneticPr fontId="5"/>
  </si>
  <si>
    <t>D</t>
    <phoneticPr fontId="5"/>
  </si>
  <si>
    <t>Ichikawa K., Matsushita K., Okabe N., Sato K., Zhang Y.-Y., Finoguenov A., Fujita Y., Fukazawa Y., Kawaharada M., Nakazawa K., Ohashi T., Ota N., Takizawa M., Tamura T., Umetsu K.</t>
    <phoneticPr fontId="5"/>
  </si>
  <si>
    <t>2013ApJ...766...90I</t>
  </si>
  <si>
    <t>Suzaku Observations of the Outskirts of A1835: Deviation from Hydrostatic Equilibrium</t>
  </si>
  <si>
    <t>Jerjen, H.</t>
    <phoneticPr fontId="5"/>
  </si>
  <si>
    <t>I</t>
    <phoneticPr fontId="5"/>
  </si>
  <si>
    <r>
      <t>Jerjen H., Da Costa G., Willman B., Tisserand P.,</t>
    </r>
    <r>
      <rPr>
        <b/>
        <sz val="11"/>
        <rFont val="ＭＳ Ｐゴシック"/>
        <family val="3"/>
        <charset val="128"/>
      </rPr>
      <t xml:space="preserve"> Arimoto N.,</t>
    </r>
    <r>
      <rPr>
        <sz val="11"/>
        <rFont val="ＭＳ Ｐゴシック"/>
        <family val="3"/>
        <charset val="128"/>
      </rPr>
      <t xml:space="preserve"> Okamoto S., Mateo M., Saviane I., Walsh S., Geha M., Jordan A., Olszewski E., Walker M., Zoccali M., Kroupa P.</t>
    </r>
    <phoneticPr fontId="5"/>
  </si>
  <si>
    <t>2013ApJ...769...14J</t>
  </si>
  <si>
    <t>05/2013</t>
    <phoneticPr fontId="5"/>
  </si>
  <si>
    <t>Main-Sequence Star Populations in the Virgo Overdensity Region</t>
  </si>
  <si>
    <t>Kajisawa, M.</t>
    <phoneticPr fontId="5"/>
  </si>
  <si>
    <t>Kajisawa M., Shioya Y., Aida Y., Ideue Y., Taniguchi Y., Nagao T., Murayama T., Matsubayashi K., Riguccini L.</t>
    <phoneticPr fontId="5"/>
  </si>
  <si>
    <t>2013ApJ...768...51K</t>
  </si>
  <si>
    <t>05/2013</t>
    <phoneticPr fontId="5"/>
  </si>
  <si>
    <t>Environmental Effects on Star Formation Activity at z ~ 0.9 in the COSMOS Field</t>
  </si>
  <si>
    <t>Meech, K. J.</t>
    <phoneticPr fontId="5"/>
  </si>
  <si>
    <t>Meech K., Kleyna J., Hainaut O., Lowry S. Fuse T., A'Hearn M., Chesley S., Yeomans D., Fernandez Y., Lisse C., Reach W., Bauer J., Mainzer A., Pittichova J., Christensen E., Osip D., Brink T., Mateo M., Motta V., Challis P., Holman M., Ferrin I.</t>
    <phoneticPr fontId="5"/>
  </si>
  <si>
    <t>2013Icar..222..662M</t>
  </si>
  <si>
    <t>Icarus</t>
    <phoneticPr fontId="5"/>
  </si>
  <si>
    <t>662-678</t>
    <phoneticPr fontId="5"/>
  </si>
  <si>
    <t>02/2013</t>
    <phoneticPr fontId="5"/>
  </si>
  <si>
    <t>The demise of Comet 85P/Boethin, the first EPOXI mission target</t>
  </si>
  <si>
    <t>Nakajima, Kimihiko</t>
    <phoneticPr fontId="5"/>
  </si>
  <si>
    <t>Nakajima K., Ouchi M., Shimasaku K., Hashimoto T., Ono Y., Lee J.</t>
    <phoneticPr fontId="5"/>
  </si>
  <si>
    <t>05/2013</t>
    <phoneticPr fontId="5"/>
  </si>
  <si>
    <t>First Spectroscopic Evidence for High Ionization State and Low Oxygen Abundance in Lyα Emitters</t>
  </si>
  <si>
    <t>Oya, Shin</t>
    <phoneticPr fontId="5"/>
  </si>
  <si>
    <r>
      <rPr>
        <b/>
        <sz val="11"/>
        <rFont val="ＭＳ Ｐゴシック"/>
        <family val="3"/>
        <charset val="128"/>
      </rPr>
      <t>Oya S., Minowa Y., Terada H.</t>
    </r>
    <r>
      <rPr>
        <sz val="11"/>
        <rFont val="ＭＳ Ｐゴシック"/>
        <family val="3"/>
        <charset val="128"/>
      </rPr>
      <t xml:space="preserve">, Watanabe M., </t>
    </r>
    <r>
      <rPr>
        <b/>
        <sz val="11"/>
        <rFont val="ＭＳ Ｐゴシック"/>
        <family val="3"/>
        <charset val="128"/>
      </rPr>
      <t>Hattori M., Hayano Y.,</t>
    </r>
    <r>
      <rPr>
        <sz val="11"/>
        <rFont val="ＭＳ Ｐゴシック"/>
        <family val="3"/>
        <charset val="128"/>
      </rPr>
      <t xml:space="preserve"> Saito Y., Ito M., </t>
    </r>
    <r>
      <rPr>
        <b/>
        <sz val="11"/>
        <rFont val="ＭＳ Ｐゴシック"/>
        <family val="3"/>
        <charset val="128"/>
      </rPr>
      <t>Pyo T.-S., Takami H., Iye M.</t>
    </r>
    <phoneticPr fontId="5"/>
  </si>
  <si>
    <t>2013PASJ...65....9O</t>
  </si>
  <si>
    <t>PASJ</t>
    <phoneticPr fontId="5"/>
  </si>
  <si>
    <t>02/2013</t>
    <phoneticPr fontId="5"/>
  </si>
  <si>
    <t>Spatially Resolved Near-Infrared Imaging of a Gravitationally Lensed Quasar, APM 08279+5255, with Adaptive Optics on the Subaru Telescope</t>
  </si>
  <si>
    <t>Rusu, Cristian E.</t>
    <phoneticPr fontId="5"/>
  </si>
  <si>
    <t>UH88</t>
    <phoneticPr fontId="5"/>
  </si>
  <si>
    <t>2013ApJ...765..139R</t>
  </si>
  <si>
    <t>03/2013</t>
    <phoneticPr fontId="5"/>
  </si>
  <si>
    <t>The Quasar-galaxy Cross SDSS J1320+1644: A Probable Large-separation Lensed Quasar</t>
  </si>
  <si>
    <t>Scoville, N.</t>
    <phoneticPr fontId="5"/>
  </si>
  <si>
    <t>Scoville N., Arnouts S., Aussel H., Benson A., Bongiorno A., Bundy K., Calvo M. A. A., Capak P., Carollo M., Civano F., Dunlop J., Elvis M., Faisst A., Finoguenov A., Fu Hai, Giavalisco M., Guo Q., Ilbert O., Iovino A., Kajisawa M., Kartaltepe J., Leauthaud A., Le Fèvre O., LeFloch E., Lilly S. J., Liu C. T.-C., Manohar S., Massey R., Masters D., McCracken H. J., Mobasher B., Peng Y.-J., Renzini A., Rhodes J., Salvato M., Sanders D. B., Sarvestani B. D., Scarlata C., Schinnerer E., Sheth K., Shopbell P. L., Smolčić V., Taniguchi Y., Taylor J. E., White S. D. M., Yan L.</t>
  </si>
  <si>
    <t>2013ApJS..206....3S</t>
  </si>
  <si>
    <t>ApJS</t>
    <phoneticPr fontId="5"/>
  </si>
  <si>
    <t>Evolution of Galaxies and Their Environments at z = 0.1-3 in COSMOS</t>
  </si>
  <si>
    <t>Teske, Johanna K.</t>
    <phoneticPr fontId="5"/>
  </si>
  <si>
    <t>Teske J., Schuler S., Cunha K., Smith V., Griffith C.</t>
    <phoneticPr fontId="5"/>
  </si>
  <si>
    <t>HDS</t>
    <phoneticPr fontId="5"/>
  </si>
  <si>
    <t>L12</t>
    <phoneticPr fontId="5"/>
  </si>
  <si>
    <t>Carbon and Oxygen Abundances in the Hot Jupiter Exoplanet Host Star XO-2B and Its Binary Companion</t>
  </si>
  <si>
    <t>Tozzi, P.</t>
    <phoneticPr fontId="5"/>
  </si>
  <si>
    <t>S-Cam, MOIRCS</t>
    <phoneticPr fontId="5"/>
  </si>
  <si>
    <t>Tozzi P., Santos J., Nonino M., Rosati P., Borgani S., Sartoris B., Altieri B., Sanchez-Portal M.</t>
    <phoneticPr fontId="5"/>
  </si>
  <si>
    <t>2013A&amp;A...551A..45T</t>
  </si>
  <si>
    <t>A&amp;A</t>
    <phoneticPr fontId="5"/>
  </si>
  <si>
    <t>A45</t>
    <phoneticPr fontId="5"/>
  </si>
  <si>
    <t>Chandra and optical/IR observations of CXO J1415.2+3610, a massive, newly discovered galaxy cluster at z ~ 1.5</t>
  </si>
  <si>
    <t>Umetsu, Keiichi</t>
    <phoneticPr fontId="5"/>
  </si>
  <si>
    <t>Umetsu K.</t>
    <phoneticPr fontId="5"/>
  </si>
  <si>
    <t>2013ApJ...769...13U</t>
  </si>
  <si>
    <t>Model-free Multi-probe Lensing Reconstruction of Cluster Mass Profiles</t>
  </si>
  <si>
    <t>S-Cam</t>
    <phoneticPr fontId="5"/>
  </si>
  <si>
    <t>Yagi, Masafumi</t>
    <phoneticPr fontId="5"/>
  </si>
  <si>
    <t>S-Cam</t>
    <phoneticPr fontId="5"/>
  </si>
  <si>
    <t>2013PASJ...65...22Y</t>
  </si>
  <si>
    <t>PASJ</t>
    <phoneticPr fontId="5"/>
  </si>
  <si>
    <t>02/2013</t>
    <phoneticPr fontId="5"/>
  </si>
  <si>
    <t>Re-Calibration of SDF/SXDS Photometric Catalogs of Suprime-Cam with SDSS Data Release 8</t>
  </si>
  <si>
    <t>CIAO</t>
    <phoneticPr fontId="5"/>
  </si>
  <si>
    <t>press release</t>
    <phoneticPr fontId="5"/>
  </si>
  <si>
    <t>Ohyama, Youichi</t>
    <phoneticPr fontId="5"/>
  </si>
  <si>
    <t>Ohyama Y., Hota A.</t>
    <phoneticPr fontId="5"/>
  </si>
  <si>
    <t>2013ApJ...767L..29O</t>
  </si>
  <si>
    <t>L29</t>
    <phoneticPr fontId="5"/>
  </si>
  <si>
    <t>04/2013</t>
    <phoneticPr fontId="5"/>
  </si>
  <si>
    <t>Discovery of a Possibly Single Blue Supergiant Star in the Intra-cluster Region of Virgo Cluster of Galaxies</t>
  </si>
  <si>
    <t>FOCAS</t>
    <phoneticPr fontId="5"/>
  </si>
  <si>
    <t>Nakahiro, Y.</t>
    <phoneticPr fontId="5"/>
  </si>
  <si>
    <r>
      <t xml:space="preserve">Nakahiro Y., Taniguchi Y., Inoue A., Shioya Y., Kajisawa M., Kobayashi M., </t>
    </r>
    <r>
      <rPr>
        <b/>
        <sz val="11"/>
        <rFont val="ＭＳ Ｐゴシック"/>
        <family val="3"/>
        <charset val="128"/>
      </rPr>
      <t>Iwata I., Matsuda Y.,</t>
    </r>
    <r>
      <rPr>
        <sz val="11"/>
        <rFont val="ＭＳ Ｐゴシック"/>
        <family val="3"/>
        <charset val="128"/>
      </rPr>
      <t xml:space="preserve"> Hayashino T., Tanaka A., Hamada K.</t>
    </r>
    <phoneticPr fontId="5"/>
  </si>
  <si>
    <t>2013ApJ...766..122N</t>
  </si>
  <si>
    <t>04/2013</t>
    <phoneticPr fontId="5"/>
  </si>
  <si>
    <t>A Gravitational Lens Model for the Lyα Emitter LAE 221724+001716 at z = 3.1 in the SSA 22 Field</t>
  </si>
  <si>
    <t>Otsuka, Masaaki</t>
    <phoneticPr fontId="5"/>
  </si>
  <si>
    <r>
      <t>Otsuka M., Kemper F., Hyung S., Sargent B., Meixner M.,</t>
    </r>
    <r>
      <rPr>
        <b/>
        <sz val="11"/>
        <rFont val="ＭＳ Ｐゴシック"/>
        <family val="3"/>
        <charset val="128"/>
      </rPr>
      <t xml:space="preserve"> Tajitsu A., Yanagisawa K.</t>
    </r>
    <phoneticPr fontId="5"/>
  </si>
  <si>
    <t>02/2013</t>
    <phoneticPr fontId="5"/>
  </si>
  <si>
    <t>The Detection of C60 in the Well-characterized Planetary Nebula M1-11</t>
  </si>
  <si>
    <t>ApJ</t>
    <phoneticPr fontId="5"/>
  </si>
  <si>
    <t>2013ApJ...764...77O</t>
  </si>
  <si>
    <t>S-Cam, MOIRCS</t>
    <phoneticPr fontId="5"/>
  </si>
  <si>
    <t>AO188</t>
    <phoneticPr fontId="5"/>
  </si>
  <si>
    <t>Y2013</t>
    <phoneticPr fontId="5"/>
  </si>
  <si>
    <t>Tajitsu, Akito</t>
    <phoneticPr fontId="5"/>
  </si>
  <si>
    <r>
      <t>S</t>
    </r>
    <r>
      <rPr>
        <sz val="11"/>
        <rFont val="ＭＳ Ｐゴシック"/>
        <family val="3"/>
        <charset val="128"/>
      </rPr>
      <t>-Cam</t>
    </r>
    <phoneticPr fontId="5"/>
  </si>
  <si>
    <t>2012年度</t>
    <phoneticPr fontId="5"/>
  </si>
  <si>
    <t>澁谷隆俊</t>
    <phoneticPr fontId="5"/>
  </si>
  <si>
    <t>Shibuya Takatoshi</t>
    <phoneticPr fontId="5"/>
  </si>
  <si>
    <t>Cosmic Reionization Revealed by Distant Galaxies and Role of Extragalactic Outflow</t>
  </si>
  <si>
    <t>総研大</t>
    <phoneticPr fontId="5"/>
  </si>
  <si>
    <t>三浦理絵</t>
    <phoneticPr fontId="5"/>
  </si>
  <si>
    <t>鈴木賢太</t>
    <phoneticPr fontId="5"/>
  </si>
  <si>
    <t>但木謙一</t>
    <phoneticPr fontId="5"/>
  </si>
  <si>
    <t>Dense Gas and Massive Star Formation within Giant Molecular Clouds in the Nearby Spiral Galaxy M33</t>
    <phoneticPr fontId="5"/>
  </si>
  <si>
    <t>東京大学</t>
    <phoneticPr fontId="5"/>
  </si>
  <si>
    <t>Dusty Starburst Galaxies in the High Redshift Proto-cluster around the Radio Galaxy 4C 23.56</t>
    <phoneticPr fontId="5"/>
  </si>
  <si>
    <t>Star formation activities of massive galaxies at the peak epoch　of galaxy formation</t>
    <phoneticPr fontId="5"/>
  </si>
  <si>
    <t>佐藤仙一</t>
    <phoneticPr fontId="5"/>
  </si>
  <si>
    <t>すばるレーザーガイド補償光学による球状星団M4のアストロメトリ</t>
  </si>
  <si>
    <t>東京大学</t>
    <phoneticPr fontId="5"/>
  </si>
  <si>
    <t>Hanindo Kuncarayakti</t>
  </si>
  <si>
    <t>An Integral Field Spectroscopic Study of Nearby Supernova Explosion Sites: Constraints on Progenitor Mass and Metallicity</t>
    <phoneticPr fontId="5"/>
  </si>
  <si>
    <t>* 時間交換枠によるGeminiのデータを使用</t>
  </si>
  <si>
    <t>Miura Rie</t>
    <phoneticPr fontId="5"/>
  </si>
  <si>
    <t>Suzuki Kenta</t>
    <phoneticPr fontId="5"/>
  </si>
  <si>
    <t>Tadaki Ken'ichi</t>
    <phoneticPr fontId="5"/>
  </si>
  <si>
    <t>廣井和雄</t>
    <phoneticPr fontId="5"/>
  </si>
  <si>
    <t>Hiroi Kazuo</t>
    <phoneticPr fontId="5"/>
  </si>
  <si>
    <t>X-ray Studies of Space Density and Obscured Fraction of Active Galactic Nuclei in Local and High-redshift Universe</t>
    <phoneticPr fontId="5"/>
  </si>
  <si>
    <t>すばるがメインでないが、後半すばるのデータを使用</t>
    <phoneticPr fontId="5"/>
  </si>
  <si>
    <t>舎川元成</t>
    <phoneticPr fontId="5"/>
  </si>
  <si>
    <t>A Study of Selection Methods for Hα Emitting Galaxies at z~1.3 for the Subaru/FMOS Galaxy Redshift Survey for Cosmology</t>
    <phoneticPr fontId="5"/>
  </si>
  <si>
    <t>京都大学</t>
    <phoneticPr fontId="5"/>
  </si>
  <si>
    <t>松岡健太</t>
    <phoneticPr fontId="5"/>
  </si>
  <si>
    <t>Matsuoka Kenta</t>
    <phoneticPr fontId="5"/>
  </si>
  <si>
    <t>Cosmic Evolution traced by Metals in Active Galactic Nuclei</t>
  </si>
  <si>
    <t>愛媛大学</t>
    <phoneticPr fontId="5"/>
  </si>
  <si>
    <t>落合未奈美</t>
    <phoneticPr fontId="5"/>
  </si>
  <si>
    <t>赤方偏移z&lt;1におけるバースト的な星生成史をもつ銀河についての研究</t>
  </si>
  <si>
    <t>堀　貴明</t>
    <phoneticPr fontId="5"/>
  </si>
  <si>
    <t>高赤方偏移クェーサー探査による巨大ブラックホール進化の研究：クェーサースペクトルの光度依存性の影響の検討</t>
    <phoneticPr fontId="5"/>
  </si>
  <si>
    <t>加藤恵理</t>
    <phoneticPr fontId="5"/>
  </si>
  <si>
    <t>Kato Eri</t>
    <phoneticPr fontId="5"/>
  </si>
  <si>
    <t>High-Angular Resolution Infrared Imaging Study of Star-Forming Region around Intermediate-Mass Star LkHa 234</t>
    <phoneticPr fontId="5"/>
  </si>
  <si>
    <t>大阪大学</t>
    <phoneticPr fontId="5"/>
  </si>
  <si>
    <t>蔡　承亨</t>
  </si>
  <si>
    <t>HD 15115に付随するデブリ円盤の近赤外直接撮像観測</t>
  </si>
  <si>
    <t>大阪大学</t>
    <phoneticPr fontId="5"/>
  </si>
  <si>
    <t>小西 美穂子</t>
  </si>
  <si>
    <t>太陽系外惑星探査における恒星混入率の評価</t>
  </si>
  <si>
    <t>東北大学</t>
    <phoneticPr fontId="5"/>
  </si>
  <si>
    <t>藤井 淳</t>
  </si>
  <si>
    <t>すばる望遠鏡高コントラスト撮像装置HiCIAO/AO188 を用いた直接撮像法による10 光年以内の太陽型星周りにおける惑星探査と潜在的伴星候補に対する検証</t>
  </si>
  <si>
    <t>藤井 慎人</t>
  </si>
  <si>
    <t>近赤外多天体分光による赤方偏移が１ー２の隠された活動銀河核の探査</t>
  </si>
  <si>
    <t>大野 良人</t>
  </si>
  <si>
    <t>次世代超大型望遠鏡の広視野多天体補償光学のためのトモグラフィック波面再構成の精度および計算速度に関する研究</t>
  </si>
  <si>
    <t>Mohammad Akhlaghi</t>
  </si>
  <si>
    <t>Study of significant size growth of quiescent galaxies based on flux ratio analysis</t>
  </si>
  <si>
    <t>D</t>
    <phoneticPr fontId="5"/>
  </si>
  <si>
    <t>HDS</t>
    <phoneticPr fontId="5"/>
  </si>
  <si>
    <t>PASJ</t>
    <phoneticPr fontId="5"/>
  </si>
  <si>
    <t>04/2013</t>
    <phoneticPr fontId="5"/>
  </si>
  <si>
    <t>Discovery of Metastable Helium Absorption Lines in V1280 Scorpii</t>
    <phoneticPr fontId="5"/>
  </si>
  <si>
    <t>Terai, Tsuyoshi</t>
    <phoneticPr fontId="5"/>
  </si>
  <si>
    <t>04/2013</t>
    <phoneticPr fontId="5"/>
  </si>
  <si>
    <t>High-Precision Measurements fo the Brightness Variation of Nereid</t>
    <phoneticPr fontId="5"/>
  </si>
  <si>
    <t>S-Cam</t>
    <phoneticPr fontId="5"/>
  </si>
  <si>
    <t>13-34</t>
    <phoneticPr fontId="5"/>
  </si>
  <si>
    <t>L6-L10</t>
    <phoneticPr fontId="5"/>
  </si>
  <si>
    <r>
      <t>Naito H.,</t>
    </r>
    <r>
      <rPr>
        <b/>
        <sz val="11"/>
        <rFont val="ＭＳ Ｐゴシック"/>
        <family val="3"/>
        <charset val="128"/>
      </rPr>
      <t xml:space="preserve"> Tajitsu A.</t>
    </r>
    <r>
      <rPr>
        <sz val="11"/>
        <rFont val="ＭＳ Ｐゴシック"/>
        <family val="3"/>
        <charset val="128"/>
      </rPr>
      <t>, Arai A., Sadakane K.</t>
    </r>
    <phoneticPr fontId="5"/>
  </si>
  <si>
    <r>
      <rPr>
        <b/>
        <sz val="11"/>
        <rFont val="ＭＳ Ｐゴシック"/>
        <family val="3"/>
        <charset val="128"/>
      </rPr>
      <t>Terai T</t>
    </r>
    <r>
      <rPr>
        <sz val="11"/>
        <rFont val="ＭＳ Ｐゴシック"/>
        <family val="3"/>
        <charset val="128"/>
      </rPr>
      <t>., Itoh Y.</t>
    </r>
    <phoneticPr fontId="5"/>
  </si>
  <si>
    <t>2013.5.20 年次報告より</t>
    <phoneticPr fontId="5"/>
  </si>
  <si>
    <t>Crossfield, Ian</t>
    <phoneticPr fontId="5"/>
  </si>
  <si>
    <t>I</t>
    <phoneticPr fontId="5"/>
  </si>
  <si>
    <r>
      <t xml:space="preserve">Crossfield I., Barman T., Hansen B., </t>
    </r>
    <r>
      <rPr>
        <b/>
        <sz val="11"/>
        <rFont val="ＭＳ Ｐゴシック"/>
        <family val="3"/>
        <charset val="128"/>
      </rPr>
      <t>Tanaka I., Kodama T.</t>
    </r>
    <phoneticPr fontId="5"/>
  </si>
  <si>
    <t>MOIRCS</t>
    <phoneticPr fontId="5"/>
  </si>
  <si>
    <t>2012ApJ...760..140C</t>
    <phoneticPr fontId="5"/>
  </si>
  <si>
    <t>ApJ</t>
    <phoneticPr fontId="5"/>
  </si>
  <si>
    <t>12/2012</t>
    <phoneticPr fontId="5"/>
  </si>
  <si>
    <t>Re-evaluating WASP-12b: Strong Emission at 2.315 μm, Deeper Occultations, and an Isothermal Atmosphere</t>
  </si>
  <si>
    <t>2013.5.20 PASJ掲載分（青木さんより）&amp;年次報告リスト参照</t>
    <phoneticPr fontId="5"/>
  </si>
  <si>
    <t>Fujiwara, H.</t>
    <phoneticPr fontId="5"/>
  </si>
  <si>
    <r>
      <rPr>
        <b/>
        <sz val="11"/>
        <rFont val="ＭＳ Ｐゴシック"/>
        <family val="3"/>
        <charset val="128"/>
      </rPr>
      <t>Fujiwara H</t>
    </r>
    <r>
      <rPr>
        <sz val="11"/>
        <rFont val="ＭＳ Ｐゴシック"/>
        <family val="3"/>
        <charset val="128"/>
      </rPr>
      <t>., Ishihara D., Onaka T., Takita S., Kataza H.,</t>
    </r>
    <r>
      <rPr>
        <b/>
        <sz val="11"/>
        <rFont val="ＭＳ Ｐゴシック"/>
        <family val="3"/>
        <charset val="128"/>
      </rPr>
      <t xml:space="preserve"> Yamashita T.,</t>
    </r>
    <r>
      <rPr>
        <sz val="11"/>
        <rFont val="ＭＳ Ｐゴシック"/>
        <family val="3"/>
        <charset val="128"/>
      </rPr>
      <t xml:space="preserve"> Fukagawa M., Ootsubo T., Hirano T., Enya K., Marshall J., White G., Nakagawa T., Murakami H.</t>
    </r>
    <phoneticPr fontId="5"/>
  </si>
  <si>
    <t>COMICS</t>
    <phoneticPr fontId="5"/>
  </si>
  <si>
    <t>2013A&amp;A...550A..45F</t>
  </si>
  <si>
    <t>A&amp;A</t>
    <phoneticPr fontId="5"/>
  </si>
  <si>
    <t>A45</t>
    <phoneticPr fontId="5"/>
  </si>
  <si>
    <t>02/2013</t>
    <phoneticPr fontId="5"/>
  </si>
  <si>
    <t>AKARI/IRC 18 μm survey of warm debris disks</t>
  </si>
  <si>
    <r>
      <rPr>
        <b/>
        <sz val="11"/>
        <rFont val="ＭＳ Ｐゴシック"/>
        <family val="3"/>
        <charset val="128"/>
      </rPr>
      <t>Yagi M.,</t>
    </r>
    <r>
      <rPr>
        <sz val="11"/>
        <rFont val="ＭＳ Ｐゴシック"/>
        <family val="3"/>
        <charset val="128"/>
      </rPr>
      <t xml:space="preserve"> Suzuki N., </t>
    </r>
    <r>
      <rPr>
        <b/>
        <sz val="11"/>
        <rFont val="ＭＳ Ｐゴシック"/>
        <family val="3"/>
        <charset val="128"/>
      </rPr>
      <t>Yamanoi H., Furusawa H., Nakata F., Komiyama Y.</t>
    </r>
    <phoneticPr fontId="5"/>
  </si>
  <si>
    <t>Grady, C.A.</t>
    <phoneticPr fontId="5"/>
  </si>
  <si>
    <t>Meyers, J.</t>
    <phoneticPr fontId="5"/>
  </si>
  <si>
    <t>I</t>
    <phoneticPr fontId="5"/>
  </si>
  <si>
    <r>
      <t>Meyers J., Aldering G., Barbary K., Barrientos L. F., Brodwin M., Dawson K. S., Deustua S., Doi M., Eisenhardt P., Faccioli L., Fakhouri H. K., Fruchter A. S., Gilbank D. G., Gladders M. D., Goldhaber G., Gonzalez A. H.,</t>
    </r>
    <r>
      <rPr>
        <b/>
        <sz val="11"/>
        <rFont val="ＭＳ Ｐゴシック"/>
        <family val="3"/>
        <charset val="128"/>
      </rPr>
      <t xml:space="preserve"> Hattori T.,</t>
    </r>
    <r>
      <rPr>
        <sz val="11"/>
        <rFont val="ＭＳ Ｐゴシック"/>
        <family val="3"/>
        <charset val="128"/>
      </rPr>
      <t xml:space="preserve"> Hsiao E., Ihara Y., </t>
    </r>
    <r>
      <rPr>
        <b/>
        <sz val="11"/>
        <rFont val="ＭＳ Ｐゴシック"/>
        <family val="3"/>
        <charset val="128"/>
      </rPr>
      <t>Kashikawa N.</t>
    </r>
    <r>
      <rPr>
        <sz val="11"/>
        <rFont val="ＭＳ Ｐゴシック"/>
        <family val="3"/>
        <charset val="128"/>
      </rPr>
      <t>, Koester B., Konishi K., Lidman C., Lubin L., Morokuma T., Oda T., Perlmutter S., Postman M., Ripoche P., Rosati P., Rubin D., Rykoff E., Spadafora A., Stanford S. A., Suzuki N., Takanashi N., Tokita K., Yasuda N., Supernova Cosmology Project The</t>
    </r>
    <phoneticPr fontId="5"/>
  </si>
  <si>
    <t>FOCAS</t>
    <phoneticPr fontId="5"/>
  </si>
  <si>
    <t>2012ApJ...750....1M</t>
  </si>
  <si>
    <t>ApJ</t>
    <phoneticPr fontId="5"/>
  </si>
  <si>
    <t>05/2012</t>
    <phoneticPr fontId="5"/>
  </si>
  <si>
    <t>The Hubble Space Telescope Cluster Supernova Survey. III. Correlated Properties of Type Ia Supernovae and Their Hosts at 0.9 &lt; Z &lt; 1.46</t>
  </si>
  <si>
    <t>Shirahata, M.</t>
    <phoneticPr fontId="5"/>
  </si>
  <si>
    <t>D</t>
    <phoneticPr fontId="5"/>
  </si>
  <si>
    <t>IRCS</t>
    <phoneticPr fontId="5"/>
  </si>
  <si>
    <t>2013PASJ...65....5S</t>
  </si>
  <si>
    <t>PASJ</t>
    <phoneticPr fontId="5"/>
  </si>
  <si>
    <t>02/2013</t>
    <phoneticPr fontId="5"/>
  </si>
  <si>
    <t>Infrared Spectroscopy of CO Ro-Vibrational Absorption Lines toward the Obscured AGN IRAS 08572+3915</t>
  </si>
  <si>
    <r>
      <t xml:space="preserve">Shirahata M., Nakagawa T., </t>
    </r>
    <r>
      <rPr>
        <b/>
        <sz val="11"/>
        <rFont val="ＭＳ Ｐゴシック"/>
        <family val="3"/>
        <charset val="128"/>
      </rPr>
      <t>Usuda T.</t>
    </r>
    <r>
      <rPr>
        <sz val="11"/>
        <rFont val="ＭＳ Ｐゴシック"/>
        <family val="3"/>
        <charset val="128"/>
      </rPr>
      <t>, Goto M.,</t>
    </r>
    <r>
      <rPr>
        <b/>
        <sz val="11"/>
        <rFont val="ＭＳ Ｐゴシック"/>
        <family val="3"/>
        <charset val="128"/>
      </rPr>
      <t xml:space="preserve"> Suto H.,</t>
    </r>
    <r>
      <rPr>
        <sz val="11"/>
        <rFont val="ＭＳ Ｐゴシック"/>
        <family val="3"/>
        <charset val="128"/>
      </rPr>
      <t xml:space="preserve"> Geballe T.</t>
    </r>
    <phoneticPr fontId="5"/>
  </si>
  <si>
    <t>2013PASJ...65...37N</t>
  </si>
  <si>
    <t>Okabe, Nobuhiro</t>
    <phoneticPr fontId="5"/>
  </si>
  <si>
    <t>Okabe N., Smith G., Umetsu K., Takada M., Futamase T.</t>
    <phoneticPr fontId="5"/>
  </si>
  <si>
    <t>S-Cam</t>
    <phoneticPr fontId="5"/>
  </si>
  <si>
    <t>2013ApJ...769L..35O</t>
  </si>
  <si>
    <t>ApJ</t>
    <phoneticPr fontId="5"/>
  </si>
  <si>
    <t>L35</t>
    <phoneticPr fontId="5"/>
  </si>
  <si>
    <t>06/2013</t>
    <phoneticPr fontId="5"/>
  </si>
  <si>
    <t>LoCuSS: The Mass Density Profile of Massive Galaxy Clusters at z = 0.2</t>
  </si>
  <si>
    <t>S-Cam</t>
    <phoneticPr fontId="5"/>
  </si>
  <si>
    <t>Huxor, A.P.</t>
    <phoneticPr fontId="5"/>
  </si>
  <si>
    <t>I</t>
    <phoneticPr fontId="5"/>
  </si>
  <si>
    <t>Huxor A.P., Phillips S., Price J.</t>
    <phoneticPr fontId="5"/>
  </si>
  <si>
    <t>2013MNRAS.430.1956H</t>
  </si>
  <si>
    <t>MNRAS</t>
    <phoneticPr fontId="5"/>
  </si>
  <si>
    <t>1956-1960</t>
    <phoneticPr fontId="5"/>
  </si>
  <si>
    <t>04/2013</t>
    <phoneticPr fontId="5"/>
  </si>
  <si>
    <t>Discovery of an isolated compact elliptical galaxy in the field</t>
  </si>
  <si>
    <t>Newman, Andrew B</t>
    <phoneticPr fontId="5"/>
  </si>
  <si>
    <t>Newman A., Treu T., Ellis R., Sand D., Nipoti C., Richard J., Jullo E.</t>
    <phoneticPr fontId="5"/>
  </si>
  <si>
    <t>S-Cam</t>
    <phoneticPr fontId="5"/>
  </si>
  <si>
    <t>ApJ</t>
    <phoneticPr fontId="5"/>
  </si>
  <si>
    <t>03/2013</t>
    <phoneticPr fontId="5"/>
  </si>
  <si>
    <t>The Density Profiles of Massive, Relaxed Galaxy Clusters. I. The Total Density Over Three Decades in Radius</t>
  </si>
  <si>
    <r>
      <t>2013.2.15 2件追加</t>
    </r>
    <r>
      <rPr>
        <sz val="11"/>
        <rFont val="ＭＳ Ｐゴシック"/>
        <family val="3"/>
        <charset val="128"/>
      </rPr>
      <t xml:space="preserve"> </t>
    </r>
    <phoneticPr fontId="5"/>
  </si>
  <si>
    <t>2013.5.10下表を参照して不整合を訂正</t>
    <phoneticPr fontId="5"/>
  </si>
  <si>
    <t>2013ApJ...769....3N</t>
    <phoneticPr fontId="5"/>
  </si>
  <si>
    <t>2013ApJ...765...24N</t>
    <phoneticPr fontId="5"/>
  </si>
  <si>
    <r>
      <t xml:space="preserve">Rusu E., Oguri M., </t>
    </r>
    <r>
      <rPr>
        <b/>
        <sz val="11"/>
        <rFont val="ＭＳ Ｐゴシック"/>
        <family val="3"/>
        <charset val="128"/>
      </rPr>
      <t>Iye M.</t>
    </r>
    <r>
      <rPr>
        <sz val="11"/>
        <rFont val="ＭＳ Ｐゴシック"/>
        <family val="3"/>
        <charset val="128"/>
      </rPr>
      <t>, Inada N., Kayo I., Shin M.-S., Sluse D., Strauss M.</t>
    </r>
    <phoneticPr fontId="5"/>
  </si>
  <si>
    <t>2013PASJ...65...46T</t>
    <phoneticPr fontId="5"/>
  </si>
  <si>
    <t>2013ApJ...768L..12T</t>
    <phoneticPr fontId="5"/>
  </si>
  <si>
    <t>Garofalo A., Cusano F., Clementini G., Ripepi V., Dall'Ora M., Moretti M., Coppola G., Musella I., Marconi M.</t>
    <phoneticPr fontId="5"/>
  </si>
  <si>
    <t>S13B</t>
    <phoneticPr fontId="5"/>
  </si>
  <si>
    <t>S13A 追加</t>
    <phoneticPr fontId="5"/>
  </si>
  <si>
    <t>S13B</t>
    <phoneticPr fontId="5"/>
  </si>
  <si>
    <t>S13B採択</t>
    <phoneticPr fontId="5"/>
  </si>
  <si>
    <r>
      <t>2+3+</t>
    </r>
    <r>
      <rPr>
        <sz val="11"/>
        <color rgb="FFFF0000"/>
        <rFont val="ＭＳ Ｐゴシック"/>
        <family val="3"/>
        <charset val="128"/>
      </rPr>
      <t>4</t>
    </r>
    <phoneticPr fontId="5"/>
  </si>
  <si>
    <t>2016年の最初のデータリリースの頃中間審査</t>
    <phoneticPr fontId="5"/>
  </si>
  <si>
    <t>2013.4.23</t>
    <phoneticPr fontId="5"/>
  </si>
  <si>
    <t>S13B</t>
    <phoneticPr fontId="5"/>
  </si>
  <si>
    <t>S13B応募</t>
    <phoneticPr fontId="5"/>
  </si>
  <si>
    <t>S13B</t>
    <phoneticPr fontId="5"/>
  </si>
  <si>
    <t>S13B</t>
    <phoneticPr fontId="5"/>
  </si>
  <si>
    <t>S13B</t>
    <phoneticPr fontId="5"/>
  </si>
  <si>
    <t>S13B</t>
    <phoneticPr fontId="5"/>
  </si>
  <si>
    <t>S13A</t>
    <phoneticPr fontId="5"/>
  </si>
  <si>
    <t>S13B</t>
    <phoneticPr fontId="5"/>
  </si>
  <si>
    <t>41（19）</t>
    <phoneticPr fontId="5"/>
  </si>
  <si>
    <t>S13A</t>
    <phoneticPr fontId="5"/>
  </si>
  <si>
    <t>2013.02-2013.07</t>
    <phoneticPr fontId="5"/>
  </si>
  <si>
    <t>S13A</t>
    <phoneticPr fontId="5"/>
  </si>
  <si>
    <t>S13B</t>
    <phoneticPr fontId="5"/>
  </si>
  <si>
    <r>
      <t xml:space="preserve">Scholz A., Muzic K., Geers V., Bonavita M., Jayawardhana R., </t>
    </r>
    <r>
      <rPr>
        <b/>
        <sz val="11"/>
        <rFont val="ＭＳ Ｐゴシック"/>
        <family val="3"/>
        <charset val="128"/>
      </rPr>
      <t>Tamura M.</t>
    </r>
    <phoneticPr fontId="5"/>
  </si>
  <si>
    <r>
      <t xml:space="preserve">Scholz A., Jayawardhana R., Muzic K., Geers V., </t>
    </r>
    <r>
      <rPr>
        <b/>
        <sz val="11"/>
        <rFont val="ＭＳ Ｐゴシック"/>
        <family val="3"/>
        <charset val="128"/>
      </rPr>
      <t>Tamura M., Tanaka I.</t>
    </r>
    <phoneticPr fontId="5"/>
  </si>
  <si>
    <t>Yagi M.</t>
    <phoneticPr fontId="5"/>
  </si>
  <si>
    <r>
      <t xml:space="preserve">Yamada T., Nakamura Y., </t>
    </r>
    <r>
      <rPr>
        <b/>
        <sz val="11"/>
        <rFont val="ＭＳ Ｐゴシック"/>
        <family val="3"/>
        <charset val="128"/>
      </rPr>
      <t>Matsuda Y.</t>
    </r>
    <r>
      <rPr>
        <sz val="11"/>
        <rFont val="ＭＳ Ｐゴシック"/>
        <family val="3"/>
        <charset val="128"/>
      </rPr>
      <t>, Hayashino T., Yamauchi R., Morimoto N., Kousai K., Umemura M.</t>
    </r>
    <phoneticPr fontId="5"/>
  </si>
  <si>
    <r>
      <t>Yamada T.,</t>
    </r>
    <r>
      <rPr>
        <b/>
        <sz val="11"/>
        <rFont val="ＭＳ Ｐゴシック"/>
        <family val="3"/>
        <charset val="128"/>
      </rPr>
      <t xml:space="preserve"> Matsuda Y</t>
    </r>
    <r>
      <rPr>
        <sz val="11"/>
        <rFont val="ＭＳ Ｐゴシック"/>
        <family val="3"/>
        <charset val="128"/>
      </rPr>
      <t>., Kousai K., Hayashino T., Morimoto N., Umemura M.</t>
    </r>
    <phoneticPr fontId="5"/>
  </si>
  <si>
    <r>
      <rPr>
        <b/>
        <sz val="11"/>
        <rFont val="ＭＳ Ｐゴシック"/>
        <family val="3"/>
        <charset val="128"/>
      </rPr>
      <t>Matsuda Y</t>
    </r>
    <r>
      <rPr>
        <sz val="11"/>
        <rFont val="ＭＳ Ｐゴシック"/>
        <family val="3"/>
        <charset val="128"/>
      </rPr>
      <t>., Yamada T., Hayashino T., Yamauchi R., Nakamura Y., Morimoto N., Ouchi M., Ono Y., Umemura M., Mori M.</t>
    </r>
    <phoneticPr fontId="5"/>
  </si>
  <si>
    <t>Takeda, Yoichi</t>
    <phoneticPr fontId="5"/>
  </si>
  <si>
    <t>D</t>
    <phoneticPr fontId="5"/>
  </si>
  <si>
    <t>IRCS+AO</t>
    <phoneticPr fontId="5"/>
  </si>
  <si>
    <t>06/2013</t>
    <phoneticPr fontId="5"/>
  </si>
  <si>
    <t>2013.7.1 PASJ掲載分（青木さんより）</t>
    <rPh sb="13" eb="15">
      <t>ケイサイ</t>
    </rPh>
    <rPh sb="15" eb="16">
      <t>ブン</t>
    </rPh>
    <rPh sb="17" eb="19">
      <t>アオキ</t>
    </rPh>
    <phoneticPr fontId="5"/>
  </si>
  <si>
    <t>S13A</t>
    <phoneticPr fontId="5"/>
  </si>
  <si>
    <t>S13B</t>
    <phoneticPr fontId="5"/>
  </si>
  <si>
    <t>ロチェスター工科大</t>
    <rPh sb="6" eb="8">
      <t>コウカ</t>
    </rPh>
    <rPh sb="8" eb="9">
      <t>ダイ</t>
    </rPh>
    <phoneticPr fontId="5"/>
  </si>
  <si>
    <t>USA</t>
    <phoneticPr fontId="5"/>
  </si>
  <si>
    <t>大学</t>
    <rPh sb="0" eb="2">
      <t>ダイガク</t>
    </rPh>
    <phoneticPr fontId="5"/>
  </si>
  <si>
    <t>マドリード・コンプルテーセ大</t>
    <rPh sb="13" eb="14">
      <t>ダイ</t>
    </rPh>
    <phoneticPr fontId="23"/>
  </si>
  <si>
    <t>大学</t>
    <rPh sb="0" eb="2">
      <t>ダイガク</t>
    </rPh>
    <phoneticPr fontId="23"/>
  </si>
  <si>
    <t>IRAM</t>
    <phoneticPr fontId="5"/>
  </si>
  <si>
    <t>機関</t>
    <rPh sb="0" eb="2">
      <t>キカン</t>
    </rPh>
    <phoneticPr fontId="5"/>
  </si>
  <si>
    <t>ニューヨーク州立大</t>
    <rPh sb="6" eb="9">
      <t>シュウリツダイ</t>
    </rPh>
    <phoneticPr fontId="5"/>
  </si>
  <si>
    <t>USA</t>
    <phoneticPr fontId="5"/>
  </si>
  <si>
    <t>大学</t>
    <rPh sb="0" eb="2">
      <t>ダイガク</t>
    </rPh>
    <phoneticPr fontId="5"/>
  </si>
  <si>
    <t>フロリダ州立大</t>
    <rPh sb="4" eb="7">
      <t>シュウリツダイ</t>
    </rPh>
    <phoneticPr fontId="5"/>
  </si>
  <si>
    <t>USA</t>
    <phoneticPr fontId="5"/>
  </si>
  <si>
    <t>ユタ大</t>
    <rPh sb="2" eb="3">
      <t>ダイ</t>
    </rPh>
    <phoneticPr fontId="5"/>
  </si>
  <si>
    <t>SNS, Pisa</t>
    <phoneticPr fontId="5"/>
  </si>
  <si>
    <t>ローマ大</t>
    <rPh sb="3" eb="4">
      <t>ダイ</t>
    </rPh>
    <phoneticPr fontId="5"/>
  </si>
  <si>
    <t>イタリア</t>
    <phoneticPr fontId="5"/>
  </si>
  <si>
    <t>パリ天文台</t>
    <rPh sb="2" eb="5">
      <t>テンモンダイ</t>
    </rPh>
    <phoneticPr fontId="5"/>
  </si>
  <si>
    <t>Garrel, Vincent</t>
    <phoneticPr fontId="5"/>
  </si>
  <si>
    <t>Implementation of a diffraction limited visible camera on a large ground-based telescope</t>
    <phoneticPr fontId="5"/>
  </si>
  <si>
    <t>2013.7.11訂正</t>
    <phoneticPr fontId="5"/>
  </si>
  <si>
    <t>兵庫県立大</t>
    <rPh sb="0" eb="2">
      <t>ヒョウゴ</t>
    </rPh>
    <rPh sb="2" eb="4">
      <t>ケンリツ</t>
    </rPh>
    <rPh sb="4" eb="5">
      <t>ダイ</t>
    </rPh>
    <phoneticPr fontId="5"/>
  </si>
  <si>
    <t>インディアナ大</t>
    <rPh sb="6" eb="7">
      <t>ダイ</t>
    </rPh>
    <phoneticPr fontId="5"/>
  </si>
  <si>
    <t>USA</t>
    <phoneticPr fontId="5"/>
  </si>
  <si>
    <t>大学</t>
    <rPh sb="0" eb="2">
      <t>ダイガク</t>
    </rPh>
    <phoneticPr fontId="5"/>
  </si>
  <si>
    <t>マッコーリー大</t>
    <rPh sb="6" eb="7">
      <t>ダイ</t>
    </rPh>
    <phoneticPr fontId="5"/>
  </si>
  <si>
    <t>デルパイスバスコ大</t>
    <rPh sb="8" eb="9">
      <t>ダイ</t>
    </rPh>
    <phoneticPr fontId="23"/>
  </si>
  <si>
    <t>大学</t>
    <rPh sb="0" eb="2">
      <t>ダイガク</t>
    </rPh>
    <phoneticPr fontId="26"/>
  </si>
  <si>
    <t>オーフス大</t>
    <rPh sb="4" eb="5">
      <t>ダイ</t>
    </rPh>
    <phoneticPr fontId="23"/>
  </si>
  <si>
    <t>ＩＡＳ</t>
    <phoneticPr fontId="5"/>
  </si>
  <si>
    <t>LAM</t>
    <phoneticPr fontId="5"/>
  </si>
  <si>
    <t>メキシコ国立自治大学</t>
    <rPh sb="4" eb="6">
      <t>コクリツ</t>
    </rPh>
    <rPh sb="6" eb="8">
      <t>ジチ</t>
    </rPh>
    <rPh sb="8" eb="10">
      <t>ダイガク</t>
    </rPh>
    <phoneticPr fontId="23"/>
  </si>
  <si>
    <t>TAC8</t>
    <phoneticPr fontId="5"/>
  </si>
  <si>
    <t>S14A～</t>
    <phoneticPr fontId="5"/>
  </si>
  <si>
    <t>2013.8～</t>
    <phoneticPr fontId="5"/>
  </si>
  <si>
    <t>TAC8</t>
    <phoneticPr fontId="5"/>
  </si>
  <si>
    <t>〇</t>
    <phoneticPr fontId="5"/>
  </si>
  <si>
    <t>〇</t>
    <phoneticPr fontId="5"/>
  </si>
  <si>
    <t>Kajisawa Masaru</t>
    <phoneticPr fontId="5"/>
  </si>
  <si>
    <t>鍛冶澤　賢</t>
    <rPh sb="0" eb="2">
      <t>カジ</t>
    </rPh>
    <rPh sb="2" eb="3">
      <t>サワ</t>
    </rPh>
    <rPh sb="4" eb="5">
      <t>ケン</t>
    </rPh>
    <phoneticPr fontId="5"/>
  </si>
  <si>
    <t>愛媛大学</t>
    <rPh sb="0" eb="2">
      <t>エヒメ</t>
    </rPh>
    <rPh sb="2" eb="4">
      <t>ダイガク</t>
    </rPh>
    <phoneticPr fontId="5"/>
  </si>
  <si>
    <r>
      <t>K</t>
    </r>
    <r>
      <rPr>
        <sz val="11"/>
        <rFont val="ＭＳ Ｐゴシック"/>
        <family val="3"/>
        <charset val="128"/>
      </rPr>
      <t>otake Kei</t>
    </r>
    <phoneticPr fontId="5"/>
  </si>
  <si>
    <t>固武　慶</t>
    <rPh sb="0" eb="2">
      <t>コタケ</t>
    </rPh>
    <rPh sb="3" eb="4">
      <t>ケイ</t>
    </rPh>
    <phoneticPr fontId="5"/>
  </si>
  <si>
    <t>福岡大学</t>
    <rPh sb="0" eb="2">
      <t>フクオカ</t>
    </rPh>
    <rPh sb="2" eb="4">
      <t>ダイガク</t>
    </rPh>
    <phoneticPr fontId="5"/>
  </si>
  <si>
    <t>High-z Galaxies</t>
    <phoneticPr fontId="5"/>
  </si>
  <si>
    <t>Compact Object</t>
    <phoneticPr fontId="5"/>
  </si>
  <si>
    <r>
      <t>K</t>
    </r>
    <r>
      <rPr>
        <sz val="11"/>
        <rFont val="ＭＳ Ｐゴシック"/>
        <family val="3"/>
        <charset val="128"/>
      </rPr>
      <t>omugi Shinya</t>
    </r>
    <phoneticPr fontId="5"/>
  </si>
  <si>
    <t>小麥真也</t>
    <rPh sb="0" eb="1">
      <t>ショウ</t>
    </rPh>
    <rPh sb="1" eb="2">
      <t>ムギ</t>
    </rPh>
    <rPh sb="2" eb="4">
      <t>シンヤ</t>
    </rPh>
    <phoneticPr fontId="5"/>
  </si>
  <si>
    <t>NAOJ</t>
    <phoneticPr fontId="5"/>
  </si>
  <si>
    <r>
      <t>N</t>
    </r>
    <r>
      <rPr>
        <sz val="11"/>
        <rFont val="ＭＳ Ｐゴシック"/>
        <family val="3"/>
        <charset val="128"/>
      </rPr>
      <t>earby Galaxies</t>
    </r>
    <phoneticPr fontId="5"/>
  </si>
  <si>
    <r>
      <t>Y</t>
    </r>
    <r>
      <rPr>
        <sz val="11"/>
        <rFont val="ＭＳ Ｐゴシック"/>
        <family val="3"/>
        <charset val="128"/>
      </rPr>
      <t>amashita Takuya</t>
    </r>
    <phoneticPr fontId="5"/>
  </si>
  <si>
    <t>山下卓也</t>
    <rPh sb="0" eb="2">
      <t>ヤマシタ</t>
    </rPh>
    <rPh sb="2" eb="4">
      <t>タクヤ</t>
    </rPh>
    <phoneticPr fontId="5"/>
  </si>
  <si>
    <t>NAOJ</t>
    <phoneticPr fontId="5"/>
  </si>
  <si>
    <t>教授</t>
    <rPh sb="0" eb="2">
      <t>キョウジュ</t>
    </rPh>
    <phoneticPr fontId="5"/>
  </si>
  <si>
    <t>Star/Planet Formation and ISM</t>
    <phoneticPr fontId="5"/>
  </si>
  <si>
    <t>Brightman, M.</t>
    <phoneticPr fontId="5"/>
  </si>
  <si>
    <t>I</t>
    <phoneticPr fontId="5"/>
  </si>
  <si>
    <t>FMOS</t>
    <phoneticPr fontId="5"/>
  </si>
  <si>
    <t>2013MNRAS.433.2485B</t>
  </si>
  <si>
    <t>MNRAS</t>
    <phoneticPr fontId="5"/>
  </si>
  <si>
    <t>2485-2496</t>
    <phoneticPr fontId="5"/>
  </si>
  <si>
    <t>08/2013</t>
    <phoneticPr fontId="5"/>
  </si>
  <si>
    <t>A statistical relation between the X-ray spectral index and Eddington ratio of active galactic nuclei in deep surveys</t>
  </si>
  <si>
    <t>do Nascimento, J.-D. Jr.</t>
    <phoneticPr fontId="5"/>
  </si>
  <si>
    <t>HDS</t>
    <phoneticPr fontId="5"/>
  </si>
  <si>
    <t>ApJ</t>
    <phoneticPr fontId="5"/>
  </si>
  <si>
    <t>L31</t>
    <phoneticPr fontId="5"/>
  </si>
  <si>
    <t>07/2013</t>
    <phoneticPr fontId="5"/>
  </si>
  <si>
    <t>The Future of the Sun: An Evolved Solar Twin Revealed by CoRoT</t>
  </si>
  <si>
    <r>
      <t xml:space="preserve">do Nascimento J.-D., </t>
    </r>
    <r>
      <rPr>
        <b/>
        <sz val="11"/>
        <rFont val="ＭＳ Ｐゴシック"/>
        <family val="3"/>
        <charset val="128"/>
      </rPr>
      <t>Takeda Y.,</t>
    </r>
    <r>
      <rPr>
        <sz val="11"/>
        <rFont val="ＭＳ Ｐゴシック"/>
        <family val="3"/>
        <charset val="128"/>
      </rPr>
      <t xml:space="preserve"> Melendez J., da Costa J. S., Porto de Mello G.F., Castro M.</t>
    </r>
    <phoneticPr fontId="5"/>
  </si>
  <si>
    <t>Brightman M., Silverman J. D., Mainieri V., Ueda Y., Schramm M., Matsuoka K., Nagao T., Steinhardt C., Kartaltepe J., Sanders D. B., Treister E., Shemmer O., Brandt W. N., Brusa M., Comastri A., Ho L. C., Lanzuisi G., Lusso E., Nandra K., Salvato M., Zamorani G., Akiyama M., Alexander D. M., Bongiorno A., Capak P., Civano F., Del Moro A., Doi A., Elvis M., Hasinger G., Laird E. S., Masters D., Mignoli M., Ohta K., Schawinski K., Taniguchi Y.</t>
  </si>
  <si>
    <t>Drake, Alyssa B.</t>
    <phoneticPr fontId="5"/>
  </si>
  <si>
    <t>I</t>
    <phoneticPr fontId="5"/>
  </si>
  <si>
    <t>Drake A., Simpson C., Collins C., James P., Baldry I., Ouchi M., Jarvis M., Bonfield D., Ono Y., Best P., Dalton G., Dunlop J., McLure R., Smith D.</t>
    <phoneticPr fontId="5"/>
  </si>
  <si>
    <t>S-Cam</t>
    <phoneticPr fontId="5"/>
  </si>
  <si>
    <t>2013MNRAS.433..796D</t>
  </si>
  <si>
    <t>MNRAS</t>
    <phoneticPr fontId="5"/>
  </si>
  <si>
    <t>796-811</t>
    <phoneticPr fontId="5"/>
  </si>
  <si>
    <t>07/2013</t>
    <phoneticPr fontId="5"/>
  </si>
  <si>
    <t>Evolution of star formation in the UKIDSS Ultra Deep Survey field - I. Luminosity functions and cosmic star formation rate out to z = 1.6</t>
  </si>
  <si>
    <t>Habibi, M.</t>
    <phoneticPr fontId="5"/>
  </si>
  <si>
    <t>Habibi M., Stolte A., Brandner W., Hußmann B., Motohara K.</t>
    <phoneticPr fontId="5"/>
  </si>
  <si>
    <t>CISCO</t>
    <phoneticPr fontId="5"/>
  </si>
  <si>
    <t>2013A&amp;A...556A..26H</t>
  </si>
  <si>
    <t>A&amp;A</t>
    <phoneticPr fontId="5"/>
  </si>
  <si>
    <t>A26</t>
    <phoneticPr fontId="5"/>
  </si>
  <si>
    <t>08/2013</t>
    <phoneticPr fontId="5"/>
  </si>
  <si>
    <t>The Arches cluster out to its tidal radius: dynamical mass segregation and the effect of the extinction law on the stellar mass function</t>
  </si>
  <si>
    <t>Ishigaki, M.</t>
    <phoneticPr fontId="5"/>
  </si>
  <si>
    <t>D</t>
    <phoneticPr fontId="5"/>
  </si>
  <si>
    <r>
      <t xml:space="preserve">Ishigaki M., </t>
    </r>
    <r>
      <rPr>
        <b/>
        <sz val="11"/>
        <rFont val="ＭＳ Ｐゴシック"/>
        <family val="3"/>
        <charset val="128"/>
      </rPr>
      <t>Aoki W.</t>
    </r>
    <r>
      <rPr>
        <sz val="11"/>
        <rFont val="ＭＳ Ｐゴシック"/>
        <family val="3"/>
        <charset val="128"/>
      </rPr>
      <t>, Chiba M.</t>
    </r>
    <phoneticPr fontId="5"/>
  </si>
  <si>
    <t>HDS</t>
    <phoneticPr fontId="5"/>
  </si>
  <si>
    <t>ApJ</t>
    <phoneticPr fontId="5"/>
  </si>
  <si>
    <t>07/2013</t>
    <phoneticPr fontId="5"/>
  </si>
  <si>
    <t>Chemical Abundances of the Milky Way Thick Disk and Stellar Halo. II. Sodium, Iron-peak, and Neutron-capture Elements</t>
  </si>
  <si>
    <t>Jiang, Linhua</t>
    <phoneticPr fontId="5"/>
  </si>
  <si>
    <t>I</t>
    <phoneticPr fontId="5"/>
  </si>
  <si>
    <t>S-Cam</t>
    <phoneticPr fontId="5"/>
  </si>
  <si>
    <t>2013ApJ...772...99J</t>
  </si>
  <si>
    <t>08/2013</t>
    <phoneticPr fontId="5"/>
  </si>
  <si>
    <t>Physical Properties of Spectroscopically Confirmed Galaxies at z &gt;= 6. I. Basic Characteristics of the Rest-frame UV Continuum and Lyα Emission</t>
  </si>
  <si>
    <t>Maaskant, K.M.</t>
    <phoneticPr fontId="5"/>
  </si>
  <si>
    <t>Maaskant K., Honda M., Waters L., Tielens A., Dominik C., Min M., Verhoeff A., Meeus G., van den Ancker M.</t>
    <phoneticPr fontId="5"/>
  </si>
  <si>
    <t>COMICS</t>
    <phoneticPr fontId="5"/>
  </si>
  <si>
    <t>2013A&amp;A...555A..64M</t>
  </si>
  <si>
    <t>A&amp;A</t>
    <phoneticPr fontId="5"/>
  </si>
  <si>
    <t>A64</t>
    <phoneticPr fontId="5"/>
  </si>
  <si>
    <t>Identifying gaps in flaring Herbig Ae/Be disks using spatially resolved mid-infrared imaging. Are all group I disks transitional?</t>
  </si>
  <si>
    <t>Matsuoka, K.</t>
    <phoneticPr fontId="5"/>
  </si>
  <si>
    <t>Matsuoka K., Silverman J., Schramm M., Steinhardt C., Nagao T., Kartaltepe J., Sanders D., Treister E., Hasinger G., Akiyama M., Ohta K., Ueda Y., Bongiorno A., Brandt W., Brusa M., Capak P., Civano F., Comastri A., Elvis M., Lilly S., Mainieri V., Masters D., Mignoli M., Salvato M., Trump J., Taniguchi Y., Zamorani G., Alexander D., Schawinski K.</t>
    <phoneticPr fontId="5"/>
  </si>
  <si>
    <t>FMOS</t>
    <phoneticPr fontId="5"/>
  </si>
  <si>
    <t>2013ApJ...771...64M</t>
  </si>
  <si>
    <t>A Comparative Analysis of Virial Black Hole Mass Estimates of Moderate-luminosity Active Galactic Nuclei Using Subaru/FMOS</t>
  </si>
  <si>
    <t>Mazzali, P.</t>
    <phoneticPr fontId="5"/>
  </si>
  <si>
    <t>FOCAS</t>
    <phoneticPr fontId="5"/>
  </si>
  <si>
    <t>2013MNRAS.432.2463M</t>
  </si>
  <si>
    <t>MNRAS</t>
    <phoneticPr fontId="5"/>
  </si>
  <si>
    <t>2463-2473</t>
    <phoneticPr fontId="5"/>
  </si>
  <si>
    <t>The very energetic, broad-lined Type Ic supernova 2010ah (PTF10bzf) in the context of GRB/SNe</t>
  </si>
  <si>
    <r>
      <t>Mazzali P., Walker E., Pian E.,</t>
    </r>
    <r>
      <rPr>
        <b/>
        <sz val="11"/>
        <rFont val="ＭＳ Ｐゴシック"/>
        <family val="3"/>
        <charset val="128"/>
      </rPr>
      <t xml:space="preserve"> Tanaka Masaomi,</t>
    </r>
    <r>
      <rPr>
        <sz val="11"/>
        <rFont val="ＭＳ Ｐゴシック"/>
        <family val="3"/>
        <charset val="128"/>
      </rPr>
      <t xml:space="preserve"> Corsi A.,</t>
    </r>
    <r>
      <rPr>
        <b/>
        <sz val="11"/>
        <rFont val="ＭＳ Ｐゴシック"/>
        <family val="3"/>
        <charset val="128"/>
      </rPr>
      <t xml:space="preserve"> Hattori T.</t>
    </r>
    <r>
      <rPr>
        <sz val="11"/>
        <rFont val="ＭＳ Ｐゴシック"/>
        <family val="3"/>
        <charset val="128"/>
      </rPr>
      <t>, Gal-Yam, A.</t>
    </r>
    <phoneticPr fontId="5"/>
  </si>
  <si>
    <t>Tanaka, Masayuki</t>
    <phoneticPr fontId="5"/>
  </si>
  <si>
    <r>
      <rPr>
        <b/>
        <sz val="11"/>
        <rFont val="ＭＳ Ｐゴシック"/>
        <family val="3"/>
        <charset val="128"/>
      </rPr>
      <t>Tanaka Masayuki,</t>
    </r>
    <r>
      <rPr>
        <sz val="11"/>
        <rFont val="ＭＳ Ｐゴシック"/>
        <family val="3"/>
        <charset val="128"/>
      </rPr>
      <t xml:space="preserve"> Toft S., Marchesini D., Zirm A., De Breuck C., </t>
    </r>
    <r>
      <rPr>
        <b/>
        <sz val="11"/>
        <rFont val="ＭＳ Ｐゴシック"/>
        <family val="3"/>
        <charset val="128"/>
      </rPr>
      <t>Kodama T., Koyama Y.</t>
    </r>
    <r>
      <rPr>
        <sz val="11"/>
        <rFont val="ＭＳ Ｐゴシック"/>
        <family val="3"/>
        <charset val="128"/>
      </rPr>
      <t>, Kurk J.,</t>
    </r>
    <r>
      <rPr>
        <b/>
        <sz val="11"/>
        <rFont val="ＭＳ Ｐゴシック"/>
        <family val="3"/>
        <charset val="128"/>
      </rPr>
      <t xml:space="preserve"> Tanaka I.</t>
    </r>
    <phoneticPr fontId="5"/>
  </si>
  <si>
    <r>
      <rPr>
        <b/>
        <sz val="11"/>
        <rFont val="ＭＳ Ｐゴシック"/>
        <family val="3"/>
        <charset val="128"/>
      </rPr>
      <t>Takeda Y.</t>
    </r>
    <r>
      <rPr>
        <sz val="11"/>
        <rFont val="ＭＳ Ｐゴシック"/>
        <family val="3"/>
        <charset val="128"/>
      </rPr>
      <t>, Takada-Hidai M.</t>
    </r>
    <phoneticPr fontId="5"/>
  </si>
  <si>
    <t>MOIRCS</t>
    <phoneticPr fontId="5"/>
  </si>
  <si>
    <t>2013ApJ...772..113T</t>
  </si>
  <si>
    <t>08/2013</t>
    <phoneticPr fontId="5"/>
  </si>
  <si>
    <t>On the Formation Timescale of Massive Cluster Ellipticals Based on Deep Near-infrared Spectroscopy at z ~ 2</t>
  </si>
  <si>
    <t>2013.7.23 ADS &amp; 自己申告</t>
    <rPh sb="16" eb="18">
      <t>ジコ</t>
    </rPh>
    <rPh sb="18" eb="20">
      <t>シンコク</t>
    </rPh>
    <phoneticPr fontId="5"/>
  </si>
  <si>
    <t>High Dispersion Spectroscopy of the Superflare Star KIC6934317</t>
  </si>
  <si>
    <t>10/2013</t>
    <phoneticPr fontId="5"/>
  </si>
  <si>
    <t>PASJ</t>
    <phoneticPr fontId="5"/>
  </si>
  <si>
    <t>Notsu, Shota</t>
    <phoneticPr fontId="5"/>
  </si>
  <si>
    <t xml:space="preserve">Notsu S., Honda S., Notsu Y., Nagao T., Shibayama T, Maehara H., Nogami D., Shibata K. </t>
    <phoneticPr fontId="5"/>
  </si>
  <si>
    <t>Ratajczak, M.</t>
    <phoneticPr fontId="5"/>
  </si>
  <si>
    <t>I</t>
    <phoneticPr fontId="5"/>
  </si>
  <si>
    <t>Ratajczak M., Helminiak K.G., Konacki M., Jordan A.</t>
    <phoneticPr fontId="5"/>
  </si>
  <si>
    <t>HDS</t>
    <phoneticPr fontId="5"/>
  </si>
  <si>
    <t>2013MNRAS.433.2357R</t>
  </si>
  <si>
    <t>MNRAS</t>
    <phoneticPr fontId="5"/>
  </si>
  <si>
    <t>2357-2367</t>
    <phoneticPr fontId="5"/>
  </si>
  <si>
    <t>08/2013</t>
    <phoneticPr fontId="5"/>
  </si>
  <si>
    <t>Orbital and physical parameters of eclipsing binaries from the ASAS catalogue - V. Investigation of subgiants and giants: the case of ASAS J010538-8003.7, ASAS J182510-2435.5 and V1980 Sgr★</t>
  </si>
  <si>
    <t>Galametz, Audrey</t>
    <phoneticPr fontId="5"/>
  </si>
  <si>
    <t>Galametz A., Grazian A., Fontana A., Ferguson H., Ashby M., Barro G., Castellano M., Dahlen T., Donley J., Faber S., Grogin N., Guo Y., Huang K.-H., Kocevski D., Koekemoer A., Lee K.-S., McGrath E., Peth M., Willner S., Almaini O., Cooper M., Cooray A., Conselice C., Dickinson M., Dunlop J., Fazio G., Foucaud S., Gardner J., Giavalisco M., Hathi N., Hartley W., Koo D., Lai K., de Mello D., McLure R., Lucas R., Paris D., Pentericci L., Santini P., Simpson C., Sommariva V., Targett T., Weiner B., Wuyts S., the CANDELS Team</t>
    <phoneticPr fontId="5"/>
  </si>
  <si>
    <t>2013ApJS..206...10G</t>
  </si>
  <si>
    <t>ApJS</t>
    <phoneticPr fontId="5"/>
  </si>
  <si>
    <t>06/2013</t>
    <phoneticPr fontId="5"/>
  </si>
  <si>
    <t>S-Cam</t>
    <phoneticPr fontId="5"/>
  </si>
  <si>
    <t>CANDELS Multiwavelength Catalogs: Source Identification and Photometry in the CANDELS UKIDSS Ultra-deep Survey Field</t>
  </si>
  <si>
    <t>2013.7.26:国立大人数を訂正（104-＞107）　（総務課への資料提出後）</t>
    <rPh sb="10" eb="13">
      <t>コクリツダイ</t>
    </rPh>
    <rPh sb="13" eb="15">
      <t>ニンズウ</t>
    </rPh>
    <rPh sb="16" eb="18">
      <t>テイセイ</t>
    </rPh>
    <rPh sb="30" eb="33">
      <t>ソウムカ</t>
    </rPh>
    <rPh sb="35" eb="37">
      <t>シリョウ</t>
    </rPh>
    <rPh sb="37" eb="39">
      <t>テイシュツ</t>
    </rPh>
    <rPh sb="39" eb="40">
      <t>ゴ</t>
    </rPh>
    <phoneticPr fontId="5"/>
  </si>
  <si>
    <t>2013.7.25:国立大プラス1、私立大マイナス1の変更(カウントミス）</t>
    <rPh sb="10" eb="13">
      <t>コクリツダイ</t>
    </rPh>
    <rPh sb="18" eb="21">
      <t>シリツダイ</t>
    </rPh>
    <rPh sb="27" eb="29">
      <t>ヘンコウ</t>
    </rPh>
    <phoneticPr fontId="5"/>
  </si>
  <si>
    <t>2013PASJ...65...65T</t>
  </si>
  <si>
    <r>
      <t>Carbon Abundances of Metal-Poor Stars Determined from the C</t>
    </r>
    <r>
      <rPr>
        <vertAlign val="subscript"/>
        <sz val="11"/>
        <rFont val="ＭＳ Ｐゴシック"/>
        <family val="3"/>
        <charset val="128"/>
      </rPr>
      <t>I</t>
    </r>
    <r>
      <rPr>
        <sz val="11"/>
        <rFont val="ＭＳ Ｐゴシック"/>
        <family val="3"/>
        <charset val="128"/>
      </rPr>
      <t>1.068-1.069 mum Lines</t>
    </r>
    <phoneticPr fontId="5"/>
  </si>
  <si>
    <t>2013ApJ...771L..31D</t>
    <phoneticPr fontId="5"/>
  </si>
  <si>
    <t>2013ApJ...771...67I</t>
    <phoneticPr fontId="5"/>
  </si>
  <si>
    <t>S14A</t>
    <phoneticPr fontId="5"/>
  </si>
  <si>
    <t>2014/02-2014/07</t>
    <phoneticPr fontId="5"/>
  </si>
  <si>
    <t>2013年9月下旬～10月中旬</t>
    <rPh sb="4" eb="5">
      <t>ネン</t>
    </rPh>
    <rPh sb="6" eb="7">
      <t>ガツ</t>
    </rPh>
    <rPh sb="7" eb="9">
      <t>ゲジュン</t>
    </rPh>
    <rPh sb="12" eb="13">
      <t>ガツ</t>
    </rPh>
    <rPh sb="13" eb="15">
      <t>チュウジュン</t>
    </rPh>
    <phoneticPr fontId="5"/>
  </si>
  <si>
    <t>2013/10/30-31</t>
    <phoneticPr fontId="5"/>
  </si>
  <si>
    <t>講師</t>
    <rPh sb="0" eb="2">
      <t>コウシ</t>
    </rPh>
    <phoneticPr fontId="5"/>
  </si>
  <si>
    <t>S14A</t>
    <phoneticPr fontId="5"/>
  </si>
  <si>
    <t>S13A</t>
    <phoneticPr fontId="5"/>
  </si>
  <si>
    <t>S13A実施</t>
    <phoneticPr fontId="5"/>
  </si>
  <si>
    <t>S12B-045Silverman4夜、赤字20130816訂正（JAXA-&gt;東大　JAXAにいる院生）</t>
    <rPh sb="20" eb="22">
      <t>アカジ</t>
    </rPh>
    <rPh sb="30" eb="32">
      <t>テイセイ</t>
    </rPh>
    <rPh sb="39" eb="41">
      <t>トウダイ</t>
    </rPh>
    <rPh sb="49" eb="51">
      <t>インセイ</t>
    </rPh>
    <phoneticPr fontId="5"/>
  </si>
  <si>
    <t>山口大</t>
    <rPh sb="0" eb="2">
      <t>ヤマグチ</t>
    </rPh>
    <rPh sb="2" eb="3">
      <t>ダイ</t>
    </rPh>
    <phoneticPr fontId="5"/>
  </si>
  <si>
    <t>都留文科大</t>
    <rPh sb="0" eb="2">
      <t>ツル</t>
    </rPh>
    <rPh sb="2" eb="4">
      <t>ブンカ</t>
    </rPh>
    <rPh sb="4" eb="5">
      <t>ダイ</t>
    </rPh>
    <phoneticPr fontId="5"/>
  </si>
  <si>
    <t>法政大</t>
    <rPh sb="0" eb="3">
      <t>ホウセイダイ</t>
    </rPh>
    <phoneticPr fontId="5"/>
  </si>
  <si>
    <t>トゥルク大</t>
    <rPh sb="4" eb="5">
      <t>ダイ</t>
    </rPh>
    <phoneticPr fontId="5"/>
  </si>
  <si>
    <t>フィンランド</t>
    <phoneticPr fontId="5"/>
  </si>
  <si>
    <t>D</t>
    <phoneticPr fontId="5"/>
  </si>
  <si>
    <t>Kuzuhara, M.</t>
    <phoneticPr fontId="5"/>
  </si>
  <si>
    <r>
      <t>Kuzuhara M.,</t>
    </r>
    <r>
      <rPr>
        <b/>
        <sz val="11"/>
        <rFont val="ＭＳ Ｐゴシック"/>
        <family val="3"/>
        <charset val="128"/>
      </rPr>
      <t xml:space="preserve"> Tamura M., Kudo T.</t>
    </r>
    <r>
      <rPr>
        <sz val="11"/>
        <rFont val="ＭＳ Ｐゴシック"/>
        <family val="3"/>
        <charset val="128"/>
      </rPr>
      <t xml:space="preserve">, Janson M., Kandori R., Brandt T. D., Thalmann C., Spiegel D., Biller B., Carson J., </t>
    </r>
    <r>
      <rPr>
        <b/>
        <sz val="11"/>
        <rFont val="ＭＳ Ｐゴシック"/>
        <family val="3"/>
        <charset val="128"/>
      </rPr>
      <t>Hori Y.</t>
    </r>
    <r>
      <rPr>
        <sz val="11"/>
        <rFont val="ＭＳ Ｐゴシック"/>
        <family val="3"/>
        <charset val="128"/>
      </rPr>
      <t xml:space="preserve">, </t>
    </r>
    <r>
      <rPr>
        <b/>
        <sz val="11"/>
        <rFont val="ＭＳ Ｐゴシック"/>
        <family val="3"/>
        <charset val="128"/>
      </rPr>
      <t>Suzuki R.,</t>
    </r>
    <r>
      <rPr>
        <sz val="11"/>
        <rFont val="ＭＳ Ｐゴシック"/>
        <family val="3"/>
        <charset val="128"/>
      </rPr>
      <t xml:space="preserve"> Burrows A., Henning T., Turner E. L., McElwain M. W., Moro-Martín A.,</t>
    </r>
    <r>
      <rPr>
        <b/>
        <sz val="11"/>
        <rFont val="ＭＳ Ｐゴシック"/>
        <family val="3"/>
        <charset val="128"/>
      </rPr>
      <t xml:space="preserve"> Suenaga T., </t>
    </r>
    <r>
      <rPr>
        <sz val="11"/>
        <rFont val="ＭＳ Ｐゴシック"/>
        <family val="3"/>
        <charset val="128"/>
      </rPr>
      <t xml:space="preserve">Takahashi Y. H., </t>
    </r>
    <r>
      <rPr>
        <b/>
        <sz val="11"/>
        <rFont val="ＭＳ Ｐゴシック"/>
        <family val="3"/>
        <charset val="128"/>
      </rPr>
      <t>Kwon J.</t>
    </r>
    <r>
      <rPr>
        <sz val="11"/>
        <rFont val="ＭＳ Ｐゴシック"/>
        <family val="3"/>
        <charset val="128"/>
      </rPr>
      <t xml:space="preserve">, Lucas P., Abe L., Brandner W., Egner S., Feldt M., </t>
    </r>
    <r>
      <rPr>
        <b/>
        <sz val="11"/>
        <rFont val="ＭＳ Ｐゴシック"/>
        <family val="3"/>
        <charset val="128"/>
      </rPr>
      <t>Fujiwara H.</t>
    </r>
    <r>
      <rPr>
        <sz val="11"/>
        <rFont val="ＭＳ Ｐゴシック"/>
        <family val="3"/>
        <charset val="128"/>
      </rPr>
      <t xml:space="preserve">, Goto M., Grady C. A., </t>
    </r>
    <r>
      <rPr>
        <b/>
        <sz val="11"/>
        <rFont val="ＭＳ Ｐゴシック"/>
        <family val="3"/>
        <charset val="128"/>
      </rPr>
      <t>Guyon O.,</t>
    </r>
    <r>
      <rPr>
        <sz val="11"/>
        <rFont val="ＭＳ Ｐゴシック"/>
        <family val="3"/>
        <charset val="128"/>
      </rPr>
      <t xml:space="preserve"> Hashimoto J., </t>
    </r>
    <r>
      <rPr>
        <b/>
        <sz val="11"/>
        <rFont val="ＭＳ Ｐゴシック"/>
        <family val="3"/>
        <charset val="128"/>
      </rPr>
      <t>Hayano Y., Hayashi M., Hayashi S. S.,</t>
    </r>
    <r>
      <rPr>
        <sz val="11"/>
        <rFont val="ＭＳ Ｐゴシック"/>
        <family val="3"/>
        <charset val="128"/>
      </rPr>
      <t xml:space="preserve"> Hodapp K. W., </t>
    </r>
    <r>
      <rPr>
        <b/>
        <sz val="11"/>
        <rFont val="ＭＳ Ｐゴシック"/>
        <family val="3"/>
        <charset val="128"/>
      </rPr>
      <t>Ishii M., Iye M.,</t>
    </r>
    <r>
      <rPr>
        <sz val="11"/>
        <rFont val="ＭＳ Ｐゴシック"/>
        <family val="3"/>
        <charset val="128"/>
      </rPr>
      <t xml:space="preserve"> Knapp G. R., Matsuo T., Mayama S., Miyama S., </t>
    </r>
    <r>
      <rPr>
        <b/>
        <sz val="11"/>
        <rFont val="ＭＳ Ｐゴシック"/>
        <family val="3"/>
        <charset val="128"/>
      </rPr>
      <t>Morino J.-I., Nishikawa J., Nishimura T., Kotani T., Kusakabe N., Pyo T.-S.</t>
    </r>
    <r>
      <rPr>
        <sz val="11"/>
        <rFont val="ＭＳ Ｐゴシック"/>
        <family val="3"/>
        <charset val="128"/>
      </rPr>
      <t xml:space="preserve">, Serabyn E., </t>
    </r>
    <r>
      <rPr>
        <b/>
        <sz val="11"/>
        <rFont val="ＭＳ Ｐゴシック"/>
        <family val="3"/>
        <charset val="128"/>
      </rPr>
      <t>Suto H.,</t>
    </r>
    <r>
      <rPr>
        <sz val="11"/>
        <rFont val="ＭＳ Ｐゴシック"/>
        <family val="3"/>
        <charset val="128"/>
      </rPr>
      <t xml:space="preserve"> Takami M., </t>
    </r>
    <r>
      <rPr>
        <b/>
        <sz val="11"/>
        <rFont val="ＭＳ Ｐゴシック"/>
        <family val="3"/>
        <charset val="128"/>
      </rPr>
      <t>Takato N., Terada H., Tomono D.,</t>
    </r>
    <r>
      <rPr>
        <sz val="11"/>
        <rFont val="ＭＳ Ｐゴシック"/>
        <family val="3"/>
        <charset val="128"/>
      </rPr>
      <t xml:space="preserve"> Watanabe M., Wisniewski J. P., Yamada T., </t>
    </r>
    <r>
      <rPr>
        <b/>
        <sz val="11"/>
        <rFont val="ＭＳ Ｐゴシック"/>
        <family val="3"/>
        <charset val="128"/>
      </rPr>
      <t>Takami H., Usuda T.</t>
    </r>
    <phoneticPr fontId="5"/>
  </si>
  <si>
    <t>HiCIAO+AO</t>
    <phoneticPr fontId="5"/>
  </si>
  <si>
    <t>2013ApJ...774...11K</t>
  </si>
  <si>
    <t>ApJ</t>
    <phoneticPr fontId="5"/>
  </si>
  <si>
    <t>09/2013</t>
    <phoneticPr fontId="5"/>
  </si>
  <si>
    <t>Direct Imaging of a Cold Jovian Exoplanet in Orbit around the Sun-like Star GJ 504</t>
  </si>
  <si>
    <t>Ito, Hiroko</t>
    <phoneticPr fontId="5"/>
  </si>
  <si>
    <t>Chemical Analysis of the Ninth Magnitude Carbon-enhanced Metal-poor Star BD+44°493</t>
  </si>
  <si>
    <t>08/2013</t>
    <phoneticPr fontId="5"/>
  </si>
  <si>
    <r>
      <t xml:space="preserve">Ito H., </t>
    </r>
    <r>
      <rPr>
        <b/>
        <sz val="11"/>
        <rFont val="ＭＳ Ｐゴシック"/>
        <family val="3"/>
        <charset val="128"/>
      </rPr>
      <t>Aoki W.,</t>
    </r>
    <r>
      <rPr>
        <sz val="11"/>
        <rFont val="ＭＳ Ｐゴシック"/>
        <family val="3"/>
        <charset val="128"/>
      </rPr>
      <t xml:space="preserve"> Beers T., Tominaga N., Honda S., Carollo, D.</t>
    </r>
    <phoneticPr fontId="5"/>
  </si>
  <si>
    <t>HDS</t>
    <phoneticPr fontId="5"/>
  </si>
  <si>
    <t>Narita, Norio</t>
    <phoneticPr fontId="5"/>
  </si>
  <si>
    <t>D</t>
    <phoneticPr fontId="5"/>
  </si>
  <si>
    <t>S-Cam, FOCAS</t>
    <phoneticPr fontId="5"/>
  </si>
  <si>
    <t>2013ApJ...773..144N</t>
  </si>
  <si>
    <t>Multi-color Transit Photometry of GJ 1214b through BJHK s Bands and a Long-term Monitoring of the Stellar Variability of GJ 1214</t>
  </si>
  <si>
    <t>ApJ</t>
    <phoneticPr fontId="5"/>
  </si>
  <si>
    <t>08/2013</t>
    <phoneticPr fontId="5"/>
  </si>
  <si>
    <r>
      <rPr>
        <b/>
        <sz val="11"/>
        <rFont val="ＭＳ Ｐゴシック"/>
        <family val="3"/>
        <charset val="128"/>
      </rPr>
      <t xml:space="preserve">Narita N., Fukui A., </t>
    </r>
    <r>
      <rPr>
        <sz val="11"/>
        <rFont val="ＭＳ Ｐゴシック"/>
        <family val="3"/>
        <charset val="128"/>
      </rPr>
      <t>Ikoma M.,</t>
    </r>
    <r>
      <rPr>
        <b/>
        <sz val="11"/>
        <rFont val="ＭＳ Ｐゴシック"/>
        <family val="3"/>
        <charset val="128"/>
      </rPr>
      <t xml:space="preserve"> Hori Y., </t>
    </r>
    <r>
      <rPr>
        <sz val="11"/>
        <rFont val="ＭＳ Ｐゴシック"/>
        <family val="3"/>
        <charset val="128"/>
      </rPr>
      <t>Kurosaki K., Kawashima Y., Nagayama T.,</t>
    </r>
    <r>
      <rPr>
        <b/>
        <sz val="11"/>
        <rFont val="ＭＳ Ｐゴシック"/>
        <family val="3"/>
        <charset val="128"/>
      </rPr>
      <t xml:space="preserve"> Onitsuka M., Sukom A.</t>
    </r>
    <r>
      <rPr>
        <sz val="11"/>
        <rFont val="ＭＳ Ｐゴシック"/>
        <family val="3"/>
        <charset val="128"/>
      </rPr>
      <t xml:space="preserve">, Nakajima Y., </t>
    </r>
    <r>
      <rPr>
        <b/>
        <sz val="11"/>
        <rFont val="ＭＳ Ｐゴシック"/>
        <family val="3"/>
        <charset val="128"/>
      </rPr>
      <t>Tamura M., Kuroda D., Yanagisawa K.,</t>
    </r>
    <r>
      <rPr>
        <sz val="11"/>
        <rFont val="ＭＳ Ｐゴシック"/>
        <family val="3"/>
        <charset val="128"/>
      </rPr>
      <t xml:space="preserve"> Hirano T., Kawauchi K., Kuzuhara M., Ohnuki H., </t>
    </r>
    <r>
      <rPr>
        <b/>
        <sz val="11"/>
        <rFont val="ＭＳ Ｐゴシック"/>
        <family val="3"/>
        <charset val="128"/>
      </rPr>
      <t>Suenaga T.</t>
    </r>
    <r>
      <rPr>
        <sz val="11"/>
        <rFont val="ＭＳ Ｐゴシック"/>
        <family val="3"/>
        <charset val="128"/>
      </rPr>
      <t xml:space="preserve">, Takahashi Y., </t>
    </r>
    <r>
      <rPr>
        <b/>
        <sz val="11"/>
        <rFont val="ＭＳ Ｐゴシック"/>
        <family val="3"/>
        <charset val="128"/>
      </rPr>
      <t>Izumiura H.,</t>
    </r>
    <r>
      <rPr>
        <sz val="11"/>
        <rFont val="ＭＳ Ｐゴシック"/>
        <family val="3"/>
        <charset val="128"/>
      </rPr>
      <t xml:space="preserve"> Kawai N., Yoshida M.</t>
    </r>
    <phoneticPr fontId="5"/>
  </si>
  <si>
    <t>Takami, Michihiro</t>
    <phoneticPr fontId="5"/>
  </si>
  <si>
    <t>High-contrast Near-infrared Imaging Polarimetry of the Protoplanetary Disk around RY TAU</t>
  </si>
  <si>
    <t>HiCIAO</t>
    <phoneticPr fontId="5"/>
  </si>
  <si>
    <r>
      <t xml:space="preserve">Takami M., Karr J., Hashimoto J., Kim H., Wisniewski J., Henning T., Grady C., Kandori R., Hodapp K., </t>
    </r>
    <r>
      <rPr>
        <b/>
        <sz val="11"/>
        <rFont val="ＭＳ Ｐゴシック"/>
        <family val="3"/>
        <charset val="128"/>
      </rPr>
      <t>Kudo T., Kusakabe N.</t>
    </r>
    <r>
      <rPr>
        <sz val="11"/>
        <rFont val="ＭＳ Ｐゴシック"/>
        <family val="3"/>
        <charset val="128"/>
      </rPr>
      <t xml:space="preserve">, Chou M.-Y., Itoh Y., Momose M., Mayama S., Currie T., Follette K., </t>
    </r>
    <r>
      <rPr>
        <b/>
        <sz val="11"/>
        <rFont val="ＭＳ Ｐゴシック"/>
        <family val="3"/>
        <charset val="128"/>
      </rPr>
      <t>Kwon J.,</t>
    </r>
    <r>
      <rPr>
        <sz val="11"/>
        <rFont val="ＭＳ Ｐゴシック"/>
        <family val="3"/>
        <charset val="128"/>
      </rPr>
      <t xml:space="preserve"> Abe L., Brandner W., Brandt T., Carson J., Egner S., Feldt M., </t>
    </r>
    <r>
      <rPr>
        <b/>
        <sz val="11"/>
        <rFont val="ＭＳ Ｐゴシック"/>
        <family val="3"/>
        <charset val="128"/>
      </rPr>
      <t>Guyon O., Hayano Y., Hayashi Masahiko, Hayashi Saeko, Ishii M., Iye M.,</t>
    </r>
    <r>
      <rPr>
        <sz val="11"/>
        <rFont val="ＭＳ Ｐゴシック"/>
        <family val="3"/>
        <charset val="128"/>
      </rPr>
      <t xml:space="preserve"> Janson M., Knapp G., Kuzuhara M., McElwain M., Matsuo T., Miyama S., </t>
    </r>
    <r>
      <rPr>
        <b/>
        <sz val="11"/>
        <rFont val="ＭＳ Ｐゴシック"/>
        <family val="3"/>
        <charset val="128"/>
      </rPr>
      <t xml:space="preserve">Morino J., </t>
    </r>
    <r>
      <rPr>
        <sz val="11"/>
        <rFont val="ＭＳ Ｐゴシック"/>
        <family val="3"/>
        <charset val="128"/>
      </rPr>
      <t xml:space="preserve">Moro-Martin A., </t>
    </r>
    <r>
      <rPr>
        <b/>
        <sz val="11"/>
        <rFont val="ＭＳ Ｐゴシック"/>
        <family val="3"/>
        <charset val="128"/>
      </rPr>
      <t>Nishimura T., Pyo T.-S.</t>
    </r>
    <r>
      <rPr>
        <sz val="11"/>
        <rFont val="ＭＳ Ｐゴシック"/>
        <family val="3"/>
        <charset val="128"/>
      </rPr>
      <t xml:space="preserve">, Serabyn E., </t>
    </r>
    <r>
      <rPr>
        <b/>
        <sz val="11"/>
        <rFont val="ＭＳ Ｐゴシック"/>
        <family val="3"/>
        <charset val="128"/>
      </rPr>
      <t>Suto H., Suzuki R., Takato N., Terada H.,</t>
    </r>
    <r>
      <rPr>
        <sz val="11"/>
        <rFont val="ＭＳ Ｐゴシック"/>
        <family val="3"/>
        <charset val="128"/>
      </rPr>
      <t xml:space="preserve"> Thalman C., </t>
    </r>
    <r>
      <rPr>
        <b/>
        <sz val="11"/>
        <rFont val="ＭＳ Ｐゴシック"/>
        <family val="3"/>
        <charset val="128"/>
      </rPr>
      <t xml:space="preserve">Tomono D., </t>
    </r>
    <r>
      <rPr>
        <sz val="11"/>
        <rFont val="ＭＳ Ｐゴシック"/>
        <family val="3"/>
        <charset val="128"/>
      </rPr>
      <t xml:space="preserve">Turner E., Watanabe M., Yamada T., </t>
    </r>
    <r>
      <rPr>
        <b/>
        <sz val="11"/>
        <rFont val="ＭＳ Ｐゴシック"/>
        <family val="3"/>
        <charset val="128"/>
      </rPr>
      <t>Takami H., Usuda T., Tamura M.</t>
    </r>
    <phoneticPr fontId="5"/>
  </si>
  <si>
    <t>2013.8.19 Press Release &amp; ADS</t>
    <phoneticPr fontId="5"/>
  </si>
  <si>
    <t>(実際には調整はほとんどしていない）</t>
    <rPh sb="1" eb="3">
      <t>ジッサイ</t>
    </rPh>
    <rPh sb="5" eb="7">
      <t>チョウセイ</t>
    </rPh>
    <phoneticPr fontId="5"/>
  </si>
  <si>
    <r>
      <t>SACでの議論を経て、S10Bからは外国人提案の採択が20％程度に収まるようにTAC</t>
    </r>
    <r>
      <rPr>
        <sz val="11"/>
        <color rgb="FFFF0000"/>
        <rFont val="ＭＳ Ｐゴシック"/>
        <family val="3"/>
        <charset val="128"/>
      </rPr>
      <t>に依頼している。＊</t>
    </r>
    <rPh sb="5" eb="7">
      <t>ギロン</t>
    </rPh>
    <rPh sb="8" eb="9">
      <t>ヘ</t>
    </rPh>
    <rPh sb="21" eb="23">
      <t>テイアン</t>
    </rPh>
    <rPh sb="33" eb="34">
      <t>オサ</t>
    </rPh>
    <rPh sb="43" eb="45">
      <t>イライ</t>
    </rPh>
    <phoneticPr fontId="5"/>
  </si>
  <si>
    <t>＊20130820訂正</t>
    <rPh sb="9" eb="11">
      <t>テイセイ</t>
    </rPh>
    <phoneticPr fontId="5"/>
  </si>
  <si>
    <r>
      <t>戦略枠の観測時間は共同利用全体の25％程度(</t>
    </r>
    <r>
      <rPr>
        <sz val="11"/>
        <color rgb="FFFF0000"/>
        <rFont val="ＭＳ Ｐゴシック"/>
        <family val="3"/>
        <charset val="128"/>
      </rPr>
      <t>所長裁量時間も加えて年間60夜程度</t>
    </r>
    <r>
      <rPr>
        <sz val="11"/>
        <rFont val="ＭＳ Ｐゴシック"/>
        <family val="3"/>
        <charset val="128"/>
      </rPr>
      <t>）を上限にしている。</t>
    </r>
    <rPh sb="0" eb="2">
      <t>センリャク</t>
    </rPh>
    <rPh sb="2" eb="3">
      <t>ワク</t>
    </rPh>
    <rPh sb="4" eb="6">
      <t>カンソク</t>
    </rPh>
    <rPh sb="6" eb="8">
      <t>ジカン</t>
    </rPh>
    <rPh sb="9" eb="11">
      <t>キョウドウ</t>
    </rPh>
    <rPh sb="11" eb="13">
      <t>リヨウ</t>
    </rPh>
    <rPh sb="13" eb="15">
      <t>ゼンタイ</t>
    </rPh>
    <rPh sb="19" eb="21">
      <t>テイド</t>
    </rPh>
    <rPh sb="22" eb="24">
      <t>ショチョウ</t>
    </rPh>
    <rPh sb="24" eb="26">
      <t>サイリョウ</t>
    </rPh>
    <rPh sb="26" eb="28">
      <t>ジカン</t>
    </rPh>
    <rPh sb="29" eb="30">
      <t>クワ</t>
    </rPh>
    <rPh sb="32" eb="34">
      <t>ネンカン</t>
    </rPh>
    <rPh sb="36" eb="37">
      <t>ヨル</t>
    </rPh>
    <rPh sb="37" eb="39">
      <t>テイド</t>
    </rPh>
    <rPh sb="41" eb="43">
      <t>ジョウゲン</t>
    </rPh>
    <phoneticPr fontId="5"/>
  </si>
  <si>
    <t>奈良高専</t>
    <rPh sb="0" eb="2">
      <t>ナラ</t>
    </rPh>
    <rPh sb="2" eb="4">
      <t>コウセン</t>
    </rPh>
    <phoneticPr fontId="5"/>
  </si>
  <si>
    <t>Nara National College of Technology</t>
    <phoneticPr fontId="5"/>
  </si>
  <si>
    <t>兵庫県立大</t>
    <rPh sb="0" eb="2">
      <t>ヒョウゴ</t>
    </rPh>
    <rPh sb="2" eb="4">
      <t>ケンリツ</t>
    </rPh>
    <rPh sb="4" eb="5">
      <t>ダイ</t>
    </rPh>
    <phoneticPr fontId="5"/>
  </si>
  <si>
    <t>University of Hyogo</t>
    <phoneticPr fontId="5"/>
  </si>
  <si>
    <t>オプトクラフト</t>
    <phoneticPr fontId="5"/>
  </si>
  <si>
    <t>民間</t>
    <rPh sb="0" eb="2">
      <t>ミンカン</t>
    </rPh>
    <phoneticPr fontId="5"/>
  </si>
  <si>
    <t>ウェスタンミシガン大</t>
    <rPh sb="9" eb="10">
      <t>ダイ</t>
    </rPh>
    <phoneticPr fontId="5"/>
  </si>
  <si>
    <t>USA</t>
    <phoneticPr fontId="5"/>
  </si>
  <si>
    <t>大学</t>
    <rPh sb="0" eb="2">
      <t>ダイガク</t>
    </rPh>
    <phoneticPr fontId="25"/>
  </si>
  <si>
    <t>ジョージメイスン大</t>
    <rPh sb="8" eb="9">
      <t>ダイ</t>
    </rPh>
    <phoneticPr fontId="23"/>
  </si>
  <si>
    <t>スミス大</t>
    <rPh sb="3" eb="4">
      <t>ダイ</t>
    </rPh>
    <phoneticPr fontId="5"/>
  </si>
  <si>
    <t>USA</t>
    <phoneticPr fontId="5"/>
  </si>
  <si>
    <t>ヨーク大</t>
    <rPh sb="3" eb="4">
      <t>ダイ</t>
    </rPh>
    <phoneticPr fontId="23"/>
  </si>
  <si>
    <t>ING</t>
    <phoneticPr fontId="5"/>
  </si>
  <si>
    <t>スペイン</t>
    <phoneticPr fontId="5"/>
  </si>
  <si>
    <t>INAOE</t>
    <phoneticPr fontId="5"/>
  </si>
  <si>
    <t>メキシコ</t>
    <phoneticPr fontId="5"/>
  </si>
  <si>
    <t>2013.8.27 PASJ掲載分(青木さんより）</t>
    <rPh sb="14" eb="16">
      <t>ケイサイ</t>
    </rPh>
    <rPh sb="16" eb="17">
      <t>ブン</t>
    </rPh>
    <rPh sb="18" eb="20">
      <t>アオキ</t>
    </rPh>
    <phoneticPr fontId="5"/>
  </si>
  <si>
    <t>Yamamoto, Kodai</t>
    <phoneticPr fontId="5"/>
  </si>
  <si>
    <t>D</t>
    <phoneticPr fontId="5"/>
  </si>
  <si>
    <t>PASJ</t>
    <phoneticPr fontId="5"/>
  </si>
  <si>
    <t>08/2013</t>
    <phoneticPr fontId="5"/>
  </si>
  <si>
    <t>Direct Imaging Search for Extrasolar Planets in the Pleiades</t>
    <phoneticPr fontId="5"/>
  </si>
  <si>
    <t>HiCIAO+AO</t>
    <phoneticPr fontId="5"/>
  </si>
  <si>
    <r>
      <t xml:space="preserve">Yamamoto K., Matsuo T., Shibai H., Itoh Y., Konishi M., Sudo J., Tani R., Fukagawa M., Sumi T., </t>
    </r>
    <r>
      <rPr>
        <b/>
        <sz val="11"/>
        <rFont val="ＭＳ Ｐゴシック"/>
        <family val="3"/>
        <charset val="128"/>
      </rPr>
      <t>Kudo T</t>
    </r>
    <r>
      <rPr>
        <sz val="11"/>
        <rFont val="ＭＳ Ｐゴシック"/>
        <family val="3"/>
        <charset val="128"/>
      </rPr>
      <t xml:space="preserve">., Hashimoto J., </t>
    </r>
    <r>
      <rPr>
        <b/>
        <sz val="11"/>
        <rFont val="ＭＳ Ｐゴシック"/>
        <family val="3"/>
        <charset val="128"/>
      </rPr>
      <t>Kusakabe N.</t>
    </r>
    <r>
      <rPr>
        <sz val="11"/>
        <rFont val="ＭＳ Ｐゴシック"/>
        <family val="3"/>
        <charset val="128"/>
      </rPr>
      <t xml:space="preserve">, Abe L., Brandner W., Brandt T., Carson J., Currie T., Egner S., Feldt M., Goto M., Grady C., </t>
    </r>
    <r>
      <rPr>
        <b/>
        <sz val="11"/>
        <rFont val="ＭＳ Ｐゴシック"/>
        <family val="3"/>
        <charset val="128"/>
      </rPr>
      <t>Guyon O., Hayano Y., Hayashi Masahiko, Hayashi S.</t>
    </r>
    <r>
      <rPr>
        <sz val="11"/>
        <rFont val="ＭＳ Ｐゴシック"/>
        <family val="3"/>
        <charset val="128"/>
      </rPr>
      <t xml:space="preserve">, Henning T., Hodapp K., </t>
    </r>
    <r>
      <rPr>
        <b/>
        <sz val="11"/>
        <rFont val="ＭＳ Ｐゴシック"/>
        <family val="3"/>
        <charset val="128"/>
      </rPr>
      <t>Ishii M., Iye M.,</t>
    </r>
    <r>
      <rPr>
        <sz val="11"/>
        <rFont val="ＭＳ Ｐゴシック"/>
        <family val="3"/>
        <charset val="128"/>
      </rPr>
      <t xml:space="preserve"> Janson M., Kandori R., Knapp G., Kuzuhara M., </t>
    </r>
    <r>
      <rPr>
        <b/>
        <sz val="11"/>
        <rFont val="ＭＳ Ｐゴシック"/>
        <family val="3"/>
        <charset val="128"/>
      </rPr>
      <t>Kwon J.,</t>
    </r>
    <r>
      <rPr>
        <sz val="11"/>
        <rFont val="ＭＳ Ｐゴシック"/>
        <family val="3"/>
        <charset val="128"/>
      </rPr>
      <t xml:space="preserve"> McElwain M., Miyama S., </t>
    </r>
    <r>
      <rPr>
        <b/>
        <sz val="11"/>
        <rFont val="ＭＳ Ｐゴシック"/>
        <family val="3"/>
        <charset val="128"/>
      </rPr>
      <t>Morino J.,</t>
    </r>
    <r>
      <rPr>
        <sz val="11"/>
        <rFont val="ＭＳ Ｐゴシック"/>
        <family val="3"/>
        <charset val="128"/>
      </rPr>
      <t xml:space="preserve"> Moro-Martin A., </t>
    </r>
    <r>
      <rPr>
        <b/>
        <sz val="11"/>
        <rFont val="ＭＳ Ｐゴシック"/>
        <family val="3"/>
        <charset val="128"/>
      </rPr>
      <t>Nishikawa J., Nishimura T., Pyo T.-S.</t>
    </r>
    <r>
      <rPr>
        <sz val="11"/>
        <rFont val="ＭＳ Ｐゴシック"/>
        <family val="3"/>
        <charset val="128"/>
      </rPr>
      <t xml:space="preserve">, Serabyn E., </t>
    </r>
    <r>
      <rPr>
        <b/>
        <sz val="11"/>
        <rFont val="ＭＳ Ｐゴシック"/>
        <family val="3"/>
        <charset val="128"/>
      </rPr>
      <t>Suto H., Suzuki R.,</t>
    </r>
    <r>
      <rPr>
        <sz val="11"/>
        <rFont val="ＭＳ Ｐゴシック"/>
        <family val="3"/>
        <charset val="128"/>
      </rPr>
      <t xml:space="preserve"> Takami M., </t>
    </r>
    <r>
      <rPr>
        <b/>
        <sz val="11"/>
        <rFont val="ＭＳ Ｐゴシック"/>
        <family val="3"/>
        <charset val="128"/>
      </rPr>
      <t>Takato N., Terada H.,</t>
    </r>
    <r>
      <rPr>
        <sz val="11"/>
        <rFont val="ＭＳ Ｐゴシック"/>
        <family val="3"/>
        <charset val="128"/>
      </rPr>
      <t xml:space="preserve"> Thalmann C., </t>
    </r>
    <r>
      <rPr>
        <b/>
        <sz val="11"/>
        <rFont val="ＭＳ Ｐゴシック"/>
        <family val="3"/>
        <charset val="128"/>
      </rPr>
      <t>Tomono D.,</t>
    </r>
    <r>
      <rPr>
        <sz val="11"/>
        <rFont val="ＭＳ Ｐゴシック"/>
        <family val="3"/>
        <charset val="128"/>
      </rPr>
      <t xml:space="preserve"> Turner E., Wisniewski J., Watanabe M., Yamada T., </t>
    </r>
    <r>
      <rPr>
        <b/>
        <sz val="11"/>
        <rFont val="ＭＳ Ｐゴシック"/>
        <family val="3"/>
        <charset val="128"/>
      </rPr>
      <t>Takami H., Usuda T., Tamura M.</t>
    </r>
    <phoneticPr fontId="5"/>
  </si>
  <si>
    <t>引用数（13.9.2）</t>
    <rPh sb="0" eb="2">
      <t>インヨウ</t>
    </rPh>
    <rPh sb="2" eb="3">
      <t>スウ</t>
    </rPh>
    <phoneticPr fontId="5"/>
  </si>
  <si>
    <t>2001ApJ, 562, L9</t>
    <phoneticPr fontId="5"/>
  </si>
  <si>
    <t>A Shock-Induced Pair of Superbubbles in the High-Redshift Powerful Radio Galaxy MRC0406-244</t>
    <phoneticPr fontId="5"/>
  </si>
  <si>
    <t>A New High-Redshift LyA Emitter: Possible Superwind Galaxy at z=5.69</t>
    <phoneticPr fontId="5"/>
  </si>
  <si>
    <t>An Optical Catalog of the Chandra Large Area Synoptic X-Ray Survey Sources</t>
    <phoneticPr fontId="5"/>
  </si>
  <si>
    <t>引用数（13.9.3）</t>
    <rPh sb="0" eb="2">
      <t>インヨウ</t>
    </rPh>
    <rPh sb="2" eb="3">
      <t>スウ</t>
    </rPh>
    <phoneticPr fontId="5"/>
  </si>
  <si>
    <t>2006ApJ...653L..97I</t>
    <phoneticPr fontId="5"/>
  </si>
  <si>
    <t>2006AJ....131.1074I</t>
    <phoneticPr fontId="5"/>
  </si>
  <si>
    <t>2006ApJ...650..706S</t>
    <phoneticPr fontId="5"/>
  </si>
  <si>
    <t>2006JGRE..11107S01W</t>
    <phoneticPr fontId="5"/>
  </si>
  <si>
    <t>引用数（2013.9.3）</t>
    <rPh sb="0" eb="2">
      <t>インヨウ</t>
    </rPh>
    <rPh sb="2" eb="3">
      <t>スウ</t>
    </rPh>
    <phoneticPr fontId="5"/>
  </si>
  <si>
    <t>2007PASJ...59L..15A</t>
    <phoneticPr fontId="5"/>
  </si>
  <si>
    <t>2007ApJ...660.1016S</t>
    <phoneticPr fontId="5"/>
  </si>
  <si>
    <t>2008MNRAS.391..700G</t>
    <phoneticPr fontId="5"/>
  </si>
  <si>
    <t>2008PASJ...60.1249N</t>
    <phoneticPr fontId="5"/>
  </si>
  <si>
    <t>2008ApJ...677...12O</t>
    <phoneticPr fontId="5"/>
  </si>
  <si>
    <t>2008MNRAS.384.1200R</t>
    <phoneticPr fontId="5"/>
  </si>
  <si>
    <t>2008MNRAS.385..667S</t>
    <phoneticPr fontId="5"/>
  </si>
  <si>
    <t>2008MNRAS.389..775T</t>
    <phoneticPr fontId="5"/>
  </si>
  <si>
    <t>2009ApJ...698.1803A</t>
    <phoneticPr fontId="5"/>
  </si>
  <si>
    <t>2009ApJ...697.1138J</t>
    <phoneticPr fontId="5"/>
  </si>
  <si>
    <t>2010PASJ...62.1063S20</t>
    <phoneticPr fontId="5"/>
  </si>
  <si>
    <t>2011A&amp;A...525A.124M</t>
    <phoneticPr fontId="5"/>
  </si>
  <si>
    <t>2011MNRAS.414..575M</t>
    <phoneticPr fontId="5"/>
  </si>
  <si>
    <t>2011ApJ...731L..27S</t>
    <phoneticPr fontId="5"/>
  </si>
  <si>
    <t>2012MNRAS.420.1926S</t>
    <phoneticPr fontId="5"/>
  </si>
  <si>
    <t>2013.9.3調査</t>
    <rPh sb="8" eb="10">
      <t>チョウサ</t>
    </rPh>
    <phoneticPr fontId="5"/>
  </si>
  <si>
    <t>論文出版年</t>
    <rPh sb="0" eb="2">
      <t>ロンブン</t>
    </rPh>
    <rPh sb="2" eb="4">
      <t>シュッパン</t>
    </rPh>
    <rPh sb="4" eb="5">
      <t>ネン</t>
    </rPh>
    <phoneticPr fontId="5"/>
  </si>
  <si>
    <t>検算</t>
    <rPh sb="0" eb="2">
      <t>ケンザン</t>
    </rPh>
    <phoneticPr fontId="5"/>
  </si>
  <si>
    <t>引用数履歴</t>
    <rPh sb="0" eb="2">
      <t>インヨウ</t>
    </rPh>
    <rPh sb="2" eb="3">
      <t>スウ</t>
    </rPh>
    <rPh sb="3" eb="5">
      <t>リレキ</t>
    </rPh>
    <phoneticPr fontId="5"/>
  </si>
  <si>
    <t>検算</t>
    <rPh sb="0" eb="2">
      <t>ケンザン</t>
    </rPh>
    <phoneticPr fontId="5"/>
  </si>
  <si>
    <t>Y2001</t>
    <phoneticPr fontId="5"/>
  </si>
  <si>
    <t>Y2001</t>
    <phoneticPr fontId="5"/>
  </si>
  <si>
    <t>Y2000</t>
    <phoneticPr fontId="5"/>
  </si>
  <si>
    <t>Y2000</t>
    <phoneticPr fontId="5"/>
  </si>
  <si>
    <t>Y2002</t>
  </si>
  <si>
    <t>Y2002</t>
    <phoneticPr fontId="5"/>
  </si>
  <si>
    <t>Y2002</t>
    <phoneticPr fontId="5"/>
  </si>
  <si>
    <t>Y2003</t>
  </si>
  <si>
    <t>Y2003</t>
    <phoneticPr fontId="5"/>
  </si>
  <si>
    <t>Y2003</t>
    <phoneticPr fontId="5"/>
  </si>
  <si>
    <t>Y2004</t>
  </si>
  <si>
    <t>Y2004</t>
    <phoneticPr fontId="5"/>
  </si>
  <si>
    <t>Y2004</t>
    <phoneticPr fontId="5"/>
  </si>
  <si>
    <t>Y2005</t>
  </si>
  <si>
    <t>Y2005</t>
    <phoneticPr fontId="5"/>
  </si>
  <si>
    <t>Y2005</t>
    <phoneticPr fontId="5"/>
  </si>
  <si>
    <t>Y2006</t>
  </si>
  <si>
    <t>Y2006</t>
    <phoneticPr fontId="5"/>
  </si>
  <si>
    <t>Y2006</t>
    <phoneticPr fontId="5"/>
  </si>
  <si>
    <t>Y2007</t>
  </si>
  <si>
    <t>Y2007</t>
    <phoneticPr fontId="5"/>
  </si>
  <si>
    <t>Y2007</t>
    <phoneticPr fontId="5"/>
  </si>
  <si>
    <t>Y2008</t>
  </si>
  <si>
    <t>Y2008</t>
    <phoneticPr fontId="5"/>
  </si>
  <si>
    <t>Y2008</t>
    <phoneticPr fontId="5"/>
  </si>
  <si>
    <t>Y2009</t>
  </si>
  <si>
    <t>Y2009</t>
    <phoneticPr fontId="5"/>
  </si>
  <si>
    <t>Y2009</t>
    <phoneticPr fontId="5"/>
  </si>
  <si>
    <t>Y2010</t>
  </si>
  <si>
    <t>Y2010</t>
    <phoneticPr fontId="5"/>
  </si>
  <si>
    <t>Y2010</t>
    <phoneticPr fontId="5"/>
  </si>
  <si>
    <t>Y2011</t>
  </si>
  <si>
    <t>Y2011</t>
    <phoneticPr fontId="5"/>
  </si>
  <si>
    <t>Y2011</t>
    <phoneticPr fontId="5"/>
  </si>
  <si>
    <t>Y2012</t>
  </si>
  <si>
    <t>Y2012</t>
    <phoneticPr fontId="5"/>
  </si>
  <si>
    <t>Y2012</t>
    <phoneticPr fontId="5"/>
  </si>
  <si>
    <t>Y2013</t>
  </si>
  <si>
    <t>Y2013</t>
    <phoneticPr fontId="5"/>
  </si>
  <si>
    <t>Y2013</t>
    <phoneticPr fontId="5"/>
  </si>
  <si>
    <t>引用数小計</t>
    <rPh sb="0" eb="2">
      <t>インヨウ</t>
    </rPh>
    <rPh sb="2" eb="3">
      <t>スウ</t>
    </rPh>
    <rPh sb="3" eb="5">
      <t>ショウケイ</t>
    </rPh>
    <phoneticPr fontId="5"/>
  </si>
  <si>
    <t>論文引用数</t>
    <rPh sb="0" eb="2">
      <t>ロンブン</t>
    </rPh>
    <rPh sb="2" eb="4">
      <t>インヨウ</t>
    </rPh>
    <rPh sb="4" eb="5">
      <t>スウ</t>
    </rPh>
    <phoneticPr fontId="5"/>
  </si>
  <si>
    <t>2013.9.4　</t>
    <phoneticPr fontId="5"/>
  </si>
  <si>
    <t>成果論文の引用数履歴のシート　新設</t>
    <rPh sb="0" eb="2">
      <t>セイカ</t>
    </rPh>
    <rPh sb="2" eb="4">
      <t>ロンブン</t>
    </rPh>
    <rPh sb="5" eb="7">
      <t>インヨウ</t>
    </rPh>
    <rPh sb="7" eb="8">
      <t>スウ</t>
    </rPh>
    <rPh sb="8" eb="10">
      <t>リレキ</t>
    </rPh>
    <rPh sb="15" eb="17">
      <t>シンセツ</t>
    </rPh>
    <phoneticPr fontId="5"/>
  </si>
  <si>
    <t>S13B採択情報</t>
    <rPh sb="4" eb="6">
      <t>サイタク</t>
    </rPh>
    <rPh sb="6" eb="8">
      <t>ジョウホウ</t>
    </rPh>
    <phoneticPr fontId="5"/>
  </si>
  <si>
    <t>2013.6.x</t>
    <phoneticPr fontId="5"/>
  </si>
  <si>
    <t>2013.10.31　PASJ掲載分(青木さんより）</t>
    <rPh sb="15" eb="17">
      <t>ケイサイ</t>
    </rPh>
    <rPh sb="17" eb="18">
      <t>ブン</t>
    </rPh>
    <rPh sb="19" eb="21">
      <t>アオキ</t>
    </rPh>
    <phoneticPr fontId="5"/>
  </si>
  <si>
    <t>Hamana, Takashi</t>
    <phoneticPr fontId="5"/>
  </si>
  <si>
    <t>D</t>
    <phoneticPr fontId="5"/>
  </si>
  <si>
    <t>PASJ</t>
    <phoneticPr fontId="5"/>
  </si>
  <si>
    <t>10/2013</t>
    <phoneticPr fontId="5"/>
  </si>
  <si>
    <t>Toward Understanding the Anisotropic Poing Spread Function of Suprime-Cam and Its Impact on Cosmic Shear Measurement</t>
    <phoneticPr fontId="5"/>
  </si>
  <si>
    <t>S-Cam</t>
    <phoneticPr fontId="5"/>
  </si>
  <si>
    <t>Astudillo-Defru, N.</t>
    <phoneticPr fontId="5"/>
  </si>
  <si>
    <t>I</t>
    <phoneticPr fontId="5"/>
  </si>
  <si>
    <t>Astudillo-Defru N., Rojo P.</t>
    <phoneticPr fontId="5"/>
  </si>
  <si>
    <t>HDS</t>
    <phoneticPr fontId="5"/>
  </si>
  <si>
    <t>2013A&amp;A...557A..56A</t>
  </si>
  <si>
    <t>A&amp;A</t>
    <phoneticPr fontId="5"/>
  </si>
  <si>
    <t>A56</t>
    <phoneticPr fontId="5"/>
  </si>
  <si>
    <t>09/2013</t>
    <phoneticPr fontId="5"/>
  </si>
  <si>
    <t>Ground-based detection of calcium and possibly scandium and hydrogen in the atmosphere of HD 209458b</t>
  </si>
  <si>
    <t>Biviano, A.</t>
    <phoneticPr fontId="5"/>
  </si>
  <si>
    <t>S-Cam</t>
    <phoneticPr fontId="5"/>
  </si>
  <si>
    <t>2013A&amp;A...558A...1B</t>
  </si>
  <si>
    <t>A1</t>
    <phoneticPr fontId="5"/>
  </si>
  <si>
    <t>10/2013</t>
    <phoneticPr fontId="5"/>
  </si>
  <si>
    <t>CLASH-VLT: The mass, velocity-anisotropy, and pseudo-phase-space density profiles of the z = 0.44 galaxy cluster MACS J1206.2-0847</t>
  </si>
  <si>
    <t>Bowler, Brendan P.</t>
    <phoneticPr fontId="5"/>
  </si>
  <si>
    <t>ApJ</t>
    <phoneticPr fontId="5"/>
  </si>
  <si>
    <t>Planets around Low-mass Stars. III. A Young Dusty L Dwarf Companion at the Deuterium-burning Limit</t>
  </si>
  <si>
    <t>IRCS+AO</t>
    <phoneticPr fontId="5"/>
  </si>
  <si>
    <t>de Diego, J. A.</t>
    <phoneticPr fontId="5"/>
  </si>
  <si>
    <t>2013AJ....146...96D</t>
  </si>
  <si>
    <t>AJ</t>
    <phoneticPr fontId="5"/>
  </si>
  <si>
    <t>Filter-induced Bias in Lyα Emitter Surveys: A Comparison between Standard and Tunable Filters. Gran Telescopio Canarias Preliminary Results</t>
  </si>
  <si>
    <t>Goto, M.</t>
    <phoneticPr fontId="5"/>
  </si>
  <si>
    <t>D</t>
    <phoneticPr fontId="5"/>
  </si>
  <si>
    <t>2013A&amp;A...558L...5G</t>
  </si>
  <si>
    <t>L5</t>
    <phoneticPr fontId="5"/>
  </si>
  <si>
    <t>Fundamental vibrational transitions of hydrogen chloride detected in CRL 2136</t>
  </si>
  <si>
    <t>IRCS</t>
    <phoneticPr fontId="5"/>
  </si>
  <si>
    <t>Janson, Markus</t>
    <phoneticPr fontId="5"/>
  </si>
  <si>
    <t>HiCIAO+AO</t>
    <phoneticPr fontId="5"/>
  </si>
  <si>
    <t>2013ApJ...778L...4J</t>
  </si>
  <si>
    <t>L4</t>
    <phoneticPr fontId="5"/>
  </si>
  <si>
    <t>11/2013</t>
    <phoneticPr fontId="5"/>
  </si>
  <si>
    <t>Direct Imaging Detection of Methane in the Atmosphere of GJ 504 b</t>
  </si>
  <si>
    <t>Jiang, Linhua</t>
  </si>
  <si>
    <t>2013ApJ...773..153J</t>
  </si>
  <si>
    <t>08/2013</t>
    <phoneticPr fontId="5"/>
  </si>
  <si>
    <t>Physical Properties of Spectroscopically Confirmed Galaxies at z &gt;= 6. II. Morphology of the Rest-frame UV Continuum and Lyα Emission</t>
  </si>
  <si>
    <t>Kashino, D.</t>
    <phoneticPr fontId="5"/>
  </si>
  <si>
    <t>2013ApJ...777L...8K</t>
  </si>
  <si>
    <t>Liu, Shu</t>
    <phoneticPr fontId="5"/>
  </si>
  <si>
    <t>2013RAA....13.1307L</t>
  </si>
  <si>
    <t>RAA</t>
    <phoneticPr fontId="5"/>
  </si>
  <si>
    <t>1307-1329</t>
    <phoneticPr fontId="5"/>
  </si>
  <si>
    <t>Abundances of 23 field RR Lyrae stars</t>
  </si>
  <si>
    <t>Maeda, K.</t>
    <phoneticPr fontId="5"/>
  </si>
  <si>
    <t>2013ApJ...776....5M</t>
  </si>
  <si>
    <t>Properties of Newly Formed Dust Grains in the Luminous Type IIn Supernova 2010jl</t>
    <phoneticPr fontId="5"/>
  </si>
  <si>
    <t>Medezinski, E.</t>
    <phoneticPr fontId="5"/>
  </si>
  <si>
    <t>2013ApJ...777...43M</t>
  </si>
  <si>
    <t>CLASH: Complete Lensing Analysis of the Largest Cosmic Lens MACS J0717.5+3745 and Surrounding Structures</t>
  </si>
  <si>
    <t>Moscadelli, L.</t>
    <phoneticPr fontId="5"/>
  </si>
  <si>
    <t>COMICS</t>
    <phoneticPr fontId="5"/>
  </si>
  <si>
    <t>2013A&amp;A...558A.145M</t>
  </si>
  <si>
    <t>A study on subarcsecond scales of the ammonia and continuum emission toward the G16.59-0.05 high-mass star-forming region</t>
  </si>
  <si>
    <t>Muzzin, Adam</t>
    <phoneticPr fontId="5"/>
  </si>
  <si>
    <t>2013ApJS..206....8M</t>
  </si>
  <si>
    <t>5/2013</t>
    <phoneticPr fontId="5"/>
  </si>
  <si>
    <t>A Public Ks -selected Catalog in the COSMOS/ULTRAVISTA Field: Photometry, Photometric Redshifts, and Stellar Population Parameters</t>
  </si>
  <si>
    <t>Shirasaki, Masato</t>
    <phoneticPr fontId="5"/>
  </si>
  <si>
    <t>2013ApJ...774..111S</t>
  </si>
  <si>
    <t>Effect of Masked Regions on Weak-lensing Statistics</t>
  </si>
  <si>
    <t>2013AJ....146..111T</t>
  </si>
  <si>
    <t>High Ecliptic Latitude Survey for Small Main-belt Asteroids</t>
  </si>
  <si>
    <t>2013.11.5 ADS</t>
    <phoneticPr fontId="5"/>
  </si>
  <si>
    <t>5年で300夜（予備を含む）</t>
    <phoneticPr fontId="5"/>
  </si>
  <si>
    <t>Biviano A., Rosati P., Balestra I., Mercurio A., Girardi M., Nonino M., Grillo C., Scodeggio M., Lemze D., Kelson D., Umetsu K., Postman M., Zitrin A., Czoske O., Ettori S., Fritz A., Lombardi M., Maier C., Medezinski E., Mei S., Presotto V., Strazzullo V., Tozzi P., Ziegler B., Annunziatella M., Bartelmann M., Benitez N., Bradley L., Brescia M., Broadhurst T., Coe D., Demarco R., Donahue M., Ford H., Gobat R., Graves G., Koekemoer A., Kuchner U., Melchior P., Meneghetti M., Merten J., Moustakas L., Munari E., Regős E., Sartoris B., Seitz S., Zheng W.</t>
  </si>
  <si>
    <t>2013ApJ...774...55B</t>
    <phoneticPr fontId="5"/>
  </si>
  <si>
    <t>Bowler B., Liu M., Shkolnik E., Dupuy T.</t>
    <phoneticPr fontId="5"/>
  </si>
  <si>
    <t>de Diego J. A., De Leo M. A., Cepa J., Bongiovanni A., Verdugo T., Sánchez-Portal M., González-Serrano J. I.</t>
    <phoneticPr fontId="5"/>
  </si>
  <si>
    <r>
      <t xml:space="preserve">Goto M., </t>
    </r>
    <r>
      <rPr>
        <b/>
        <sz val="11"/>
        <rFont val="ＭＳ Ｐゴシック"/>
        <family val="3"/>
        <charset val="128"/>
      </rPr>
      <t>Usuda T.</t>
    </r>
    <r>
      <rPr>
        <sz val="11"/>
        <rFont val="ＭＳ Ｐゴシック"/>
        <family val="3"/>
        <charset val="128"/>
      </rPr>
      <t>, Geballe T. R., Menten K. M., Indriolo N., Neufeld D. A.</t>
    </r>
    <phoneticPr fontId="5"/>
  </si>
  <si>
    <r>
      <t xml:space="preserve">Janson M., Brandt T., Kuzuhara M., Spiegel D., Thalmann C., Currie T., Bonnefoy M., Zimmerman N., Sorahana S., </t>
    </r>
    <r>
      <rPr>
        <b/>
        <sz val="11"/>
        <rFont val="ＭＳ Ｐゴシック"/>
        <family val="3"/>
        <charset val="128"/>
      </rPr>
      <t>Kotani T.</t>
    </r>
    <r>
      <rPr>
        <sz val="11"/>
        <rFont val="ＭＳ Ｐゴシック"/>
        <family val="3"/>
        <charset val="128"/>
      </rPr>
      <t xml:space="preserve">, Schlieder J., Hashimoto J., </t>
    </r>
    <r>
      <rPr>
        <b/>
        <sz val="11"/>
        <rFont val="ＭＳ Ｐゴシック"/>
        <family val="3"/>
        <charset val="128"/>
      </rPr>
      <t>Kudo T.,</t>
    </r>
    <r>
      <rPr>
        <sz val="11"/>
        <rFont val="ＭＳ Ｐゴシック"/>
        <family val="3"/>
        <charset val="128"/>
      </rPr>
      <t xml:space="preserve"> Kusakabe N., Abe L., Brandner W., Carson J., Egner S., Feldt M., Goto M., Grady C., </t>
    </r>
    <r>
      <rPr>
        <b/>
        <sz val="11"/>
        <rFont val="ＭＳ Ｐゴシック"/>
        <family val="3"/>
        <charset val="128"/>
      </rPr>
      <t>Guyon O., Hayano Y., Hayashi Masahiko, Hayashi S.</t>
    </r>
    <r>
      <rPr>
        <sz val="11"/>
        <rFont val="ＭＳ Ｐゴシック"/>
        <family val="3"/>
        <charset val="128"/>
      </rPr>
      <t>, Henning T., Hodapp K.,</t>
    </r>
    <r>
      <rPr>
        <b/>
        <sz val="11"/>
        <rFont val="ＭＳ Ｐゴシック"/>
        <family val="3"/>
        <charset val="128"/>
      </rPr>
      <t xml:space="preserve"> Ishii M., Iye M., Kandori R.,</t>
    </r>
    <r>
      <rPr>
        <sz val="11"/>
        <rFont val="ＭＳ Ｐゴシック"/>
        <family val="3"/>
        <charset val="128"/>
      </rPr>
      <t xml:space="preserve"> Knapp G.,</t>
    </r>
    <r>
      <rPr>
        <b/>
        <sz val="11"/>
        <rFont val="ＭＳ Ｐゴシック"/>
        <family val="3"/>
        <charset val="128"/>
      </rPr>
      <t xml:space="preserve"> Kwon J.,</t>
    </r>
    <r>
      <rPr>
        <sz val="11"/>
        <rFont val="ＭＳ Ｐゴシック"/>
        <family val="3"/>
        <charset val="128"/>
      </rPr>
      <t xml:space="preserve"> Matsuo T., McElwain M., Mede K., Miyama S., </t>
    </r>
    <r>
      <rPr>
        <b/>
        <sz val="11"/>
        <rFont val="ＭＳ Ｐゴシック"/>
        <family val="3"/>
        <charset val="128"/>
      </rPr>
      <t>Morino J.,</t>
    </r>
    <r>
      <rPr>
        <sz val="11"/>
        <rFont val="ＭＳ Ｐゴシック"/>
        <family val="3"/>
        <charset val="128"/>
      </rPr>
      <t xml:space="preserve"> Moro-Martín A., Nakagawa T., </t>
    </r>
    <r>
      <rPr>
        <b/>
        <sz val="11"/>
        <rFont val="ＭＳ Ｐゴシック"/>
        <family val="3"/>
        <charset val="128"/>
      </rPr>
      <t>Nishimura T., Pyo T.-S.,</t>
    </r>
    <r>
      <rPr>
        <sz val="11"/>
        <rFont val="ＭＳ Ｐゴシック"/>
        <family val="3"/>
        <charset val="128"/>
      </rPr>
      <t xml:space="preserve"> Serabyn E., Suenaga T.,</t>
    </r>
    <r>
      <rPr>
        <b/>
        <sz val="11"/>
        <rFont val="ＭＳ Ｐゴシック"/>
        <family val="3"/>
        <charset val="128"/>
      </rPr>
      <t xml:space="preserve"> Suto H., Suzuki R., Takahashi Y.,</t>
    </r>
    <r>
      <rPr>
        <sz val="11"/>
        <rFont val="ＭＳ Ｐゴシック"/>
        <family val="3"/>
        <charset val="128"/>
      </rPr>
      <t xml:space="preserve"> Takami M., </t>
    </r>
    <r>
      <rPr>
        <b/>
        <sz val="11"/>
        <rFont val="ＭＳ Ｐゴシック"/>
        <family val="3"/>
        <charset val="128"/>
      </rPr>
      <t>Takato N., Terada H., Tomono D.,</t>
    </r>
    <r>
      <rPr>
        <sz val="11"/>
        <rFont val="ＭＳ Ｐゴシック"/>
        <family val="3"/>
        <charset val="128"/>
      </rPr>
      <t xml:space="preserve"> Turner E., Watanabe M., Wisniewski J., Yamada T., </t>
    </r>
    <r>
      <rPr>
        <b/>
        <sz val="11"/>
        <rFont val="ＭＳ Ｐゴシック"/>
        <family val="3"/>
        <charset val="128"/>
      </rPr>
      <t>Takami H., Usuda T., Tamura M.</t>
    </r>
    <phoneticPr fontId="5"/>
  </si>
  <si>
    <r>
      <t>Jiang L., Egami E., Mechtley M., Fan X., Cohen S., Windhorst R., Dave R., Finlator K.,</t>
    </r>
    <r>
      <rPr>
        <b/>
        <sz val="11"/>
        <rFont val="ＭＳ Ｐゴシック"/>
        <family val="3"/>
        <charset val="128"/>
      </rPr>
      <t xml:space="preserve"> Kashikawa N.</t>
    </r>
    <r>
      <rPr>
        <sz val="11"/>
        <rFont val="ＭＳ Ｐゴシック"/>
        <family val="3"/>
        <charset val="128"/>
      </rPr>
      <t>, Ouchi M., Shimasaku K.</t>
    </r>
    <phoneticPr fontId="5"/>
  </si>
  <si>
    <r>
      <t xml:space="preserve">Jiang L., Egami E., Fan X., Cohen S., Windhorst R., Cohen S., Dave R., Finlator K., </t>
    </r>
    <r>
      <rPr>
        <b/>
        <sz val="11"/>
        <rFont val="ＭＳ Ｐゴシック"/>
        <family val="3"/>
        <charset val="128"/>
      </rPr>
      <t>Kashikawa N.</t>
    </r>
    <r>
      <rPr>
        <sz val="11"/>
        <rFont val="ＭＳ Ｐゴシック"/>
        <family val="3"/>
        <charset val="128"/>
      </rPr>
      <t>, Mechtley M.,Ouchi M., Shimasaku K.</t>
    </r>
    <phoneticPr fontId="5"/>
  </si>
  <si>
    <t>ApJ</t>
    <phoneticPr fontId="5"/>
  </si>
  <si>
    <r>
      <t xml:space="preserve">Kashino D., Silverman J., Rodighiero G., Renzini A., </t>
    </r>
    <r>
      <rPr>
        <b/>
        <sz val="11"/>
        <rFont val="ＭＳ Ｐゴシック"/>
        <family val="3"/>
        <charset val="128"/>
      </rPr>
      <t>Arimoto N.,</t>
    </r>
    <r>
      <rPr>
        <sz val="11"/>
        <rFont val="ＭＳ Ｐゴシック"/>
        <family val="3"/>
        <charset val="128"/>
      </rPr>
      <t xml:space="preserve"> Daddi E., Lilly S., Sanders D., Kartaltepe J., Zahid H., Nagao T., Sugiyama N., Capak P., Carollo C., Chu J., Hasinger G., Ilbert O., Kajisawa M., Kewley L., Koekemoer A., Kovač K., Le Fèvre O., Masters D., McCracken H., Onodera M., Scoville N., Strazzullo V., Symeonidis M., Taniguchi Y.</t>
    </r>
    <phoneticPr fontId="5"/>
  </si>
  <si>
    <t>L8</t>
    <phoneticPr fontId="5"/>
  </si>
  <si>
    <r>
      <t xml:space="preserve">Maeda K., Nozawa T., Sahu D., </t>
    </r>
    <r>
      <rPr>
        <b/>
        <sz val="11"/>
        <rFont val="ＭＳ Ｐゴシック"/>
        <family val="3"/>
        <charset val="128"/>
      </rPr>
      <t>Minowa Y.</t>
    </r>
    <r>
      <rPr>
        <sz val="11"/>
        <rFont val="ＭＳ Ｐゴシック"/>
        <family val="3"/>
        <charset val="128"/>
      </rPr>
      <t xml:space="preserve">, Motohara K., Ueno I., Folatelli G., </t>
    </r>
    <r>
      <rPr>
        <b/>
        <sz val="11"/>
        <rFont val="ＭＳ Ｐゴシック"/>
        <family val="3"/>
        <charset val="128"/>
      </rPr>
      <t>Pyo T.-S.</t>
    </r>
    <r>
      <rPr>
        <sz val="11"/>
        <rFont val="ＭＳ Ｐゴシック"/>
        <family val="3"/>
        <charset val="128"/>
      </rPr>
      <t xml:space="preserve">, Kitagawa Y., Kawabata K., Anupama G., Kozasa T., Moriya T., Yamanaka M., Nomoto K., Bersten M., Quimby R., </t>
    </r>
    <r>
      <rPr>
        <b/>
        <sz val="11"/>
        <rFont val="ＭＳ Ｐゴシック"/>
        <family val="3"/>
        <charset val="128"/>
      </rPr>
      <t>Iye M.</t>
    </r>
    <phoneticPr fontId="5"/>
  </si>
  <si>
    <t>Medezinski E., Umetsu K., Nonino M., Merten J., Zitrin A., Broadhurst T., Donahue M., Sayers J., Waizmann J.-C., Koekemoer A., Coe D., Molino A., Melchior P., Mroczkowski T., Czakon N., Postman M., Meneghetti M., Lemze D., Ford H., Grillo C., Kelson D., Bradley L., Moustakas J., Bartelmann M., Benítez N., Biviano A., Bouwens R., Golwala S., Graves G., Infante L., Jiménez-Teja Y., Jouvel S., Lahav O., Moustakas L., Ogaz S., Rosati P., Seitz S., Zheng W.</t>
    <phoneticPr fontId="5"/>
  </si>
  <si>
    <t>ApJ</t>
    <phoneticPr fontId="5"/>
  </si>
  <si>
    <t>Moscadelli L., Cesaroni R., Sánchez-Monge Á., Goddi C., Furuya R., Sanna A., Pestalozzi M.</t>
    <phoneticPr fontId="5"/>
  </si>
  <si>
    <t>A&amp;A</t>
    <phoneticPr fontId="5"/>
  </si>
  <si>
    <t>A145</t>
    <phoneticPr fontId="5"/>
  </si>
  <si>
    <t>Muzzin A., Marchesini D., Stefanon M., Franx M., Milvang-Jensen B., Dunlop J., Fynbo J., Brammer G., Labbé I., van Dokkum P.</t>
    <phoneticPr fontId="5"/>
  </si>
  <si>
    <t>ApJS</t>
    <phoneticPr fontId="5"/>
  </si>
  <si>
    <r>
      <rPr>
        <b/>
        <sz val="11"/>
        <rFont val="ＭＳ Ｐゴシック"/>
        <family val="3"/>
        <charset val="128"/>
      </rPr>
      <t>Terai T</t>
    </r>
    <r>
      <rPr>
        <sz val="11"/>
        <rFont val="ＭＳ Ｐゴシック"/>
        <family val="3"/>
        <charset val="128"/>
      </rPr>
      <t>., Takahashi J., Itoh Y.</t>
    </r>
    <phoneticPr fontId="5"/>
  </si>
  <si>
    <t>AJ</t>
    <phoneticPr fontId="5"/>
  </si>
  <si>
    <r>
      <rPr>
        <b/>
        <sz val="11"/>
        <rFont val="ＭＳ Ｐゴシック"/>
        <family val="3"/>
        <charset val="128"/>
      </rPr>
      <t>Hamana T., Miyazaki S., Okura Y.,</t>
    </r>
    <r>
      <rPr>
        <sz val="11"/>
        <rFont val="ＭＳ Ｐゴシック"/>
        <family val="3"/>
        <charset val="128"/>
      </rPr>
      <t xml:space="preserve"> Okamura T., Futamase T.</t>
    </r>
    <phoneticPr fontId="5"/>
  </si>
  <si>
    <t>2013ApJ...773...33I</t>
    <phoneticPr fontId="5"/>
  </si>
  <si>
    <t>2013ApJ...772..145T</t>
    <phoneticPr fontId="5"/>
  </si>
  <si>
    <t>可視装置合計</t>
    <rPh sb="0" eb="2">
      <t>カシ</t>
    </rPh>
    <rPh sb="2" eb="4">
      <t>ソウチ</t>
    </rPh>
    <rPh sb="4" eb="6">
      <t>ゴウケイ</t>
    </rPh>
    <phoneticPr fontId="5"/>
  </si>
  <si>
    <t>2013.11.22 SMOKA</t>
    <phoneticPr fontId="5"/>
  </si>
  <si>
    <t>D</t>
    <phoneticPr fontId="5"/>
  </si>
  <si>
    <t>S-Cam</t>
    <phoneticPr fontId="5"/>
  </si>
  <si>
    <t>ApJ</t>
    <phoneticPr fontId="5"/>
  </si>
  <si>
    <t>12/2013</t>
    <phoneticPr fontId="5"/>
  </si>
  <si>
    <t>Multi-wavelength Studies of Spectacular Ram-pressure Stripping of a Galaxy. II. Star Formation in the Tail</t>
  </si>
  <si>
    <t>2013ApJ...778...91Y</t>
    <phoneticPr fontId="5"/>
  </si>
  <si>
    <t>SMOKA-C</t>
    <phoneticPr fontId="5"/>
  </si>
  <si>
    <t>Ishiguro, Masateru</t>
    <phoneticPr fontId="5"/>
  </si>
  <si>
    <t>2013ApJ...778...19I</t>
  </si>
  <si>
    <t>11/2013</t>
    <phoneticPr fontId="5"/>
  </si>
  <si>
    <t>Comet 17P/Holmes: Contrast in Activity between before and after the 2007 Outburst</t>
  </si>
  <si>
    <t>SMOKA-C</t>
    <phoneticPr fontId="5"/>
  </si>
  <si>
    <t>SMOKA-C, Obs</t>
    <phoneticPr fontId="5"/>
  </si>
  <si>
    <t>SMOKA-A</t>
    <phoneticPr fontId="5"/>
  </si>
  <si>
    <t>Ginski, C.</t>
    <phoneticPr fontId="5"/>
  </si>
  <si>
    <t>I</t>
    <phoneticPr fontId="5"/>
  </si>
  <si>
    <t>IRCS+AO</t>
    <phoneticPr fontId="5"/>
  </si>
  <si>
    <t>2013MNRAS.434..671G</t>
  </si>
  <si>
    <t>MNRAS</t>
    <phoneticPr fontId="5"/>
  </si>
  <si>
    <t>09/2013</t>
    <phoneticPr fontId="5"/>
  </si>
  <si>
    <t>Orbital motion of the binary brown dwarf companions HD 130948 BC around their host star</t>
  </si>
  <si>
    <t>SMOKA-C</t>
    <phoneticPr fontId="5"/>
  </si>
  <si>
    <t>SMOKA-B</t>
    <phoneticPr fontId="5"/>
  </si>
  <si>
    <t>SMOKA-C</t>
    <phoneticPr fontId="5"/>
  </si>
  <si>
    <t>SMOKA-C</t>
    <phoneticPr fontId="5"/>
  </si>
  <si>
    <t>SMOKA-B</t>
    <phoneticPr fontId="5"/>
  </si>
  <si>
    <t>SMOKA</t>
    <phoneticPr fontId="5"/>
  </si>
  <si>
    <t>SMOKA-C</t>
    <phoneticPr fontId="5"/>
  </si>
  <si>
    <t>SMOKA-C</t>
    <phoneticPr fontId="5"/>
  </si>
  <si>
    <t>SMOKA-B</t>
    <phoneticPr fontId="5"/>
  </si>
  <si>
    <t>SMOKA-B, DEIMOS</t>
    <phoneticPr fontId="5"/>
  </si>
  <si>
    <t>SMOKA-D(S-Cam)</t>
    <phoneticPr fontId="5"/>
  </si>
  <si>
    <t>SMOKA-C</t>
    <phoneticPr fontId="5"/>
  </si>
  <si>
    <t>2013PASJ...65...90Y</t>
  </si>
  <si>
    <t>Lee, Young-Wook</t>
    <phoneticPr fontId="5"/>
  </si>
  <si>
    <t>I</t>
    <phoneticPr fontId="5"/>
  </si>
  <si>
    <t>2013ApJ...778L..13L</t>
  </si>
  <si>
    <t>Two Distinct Red Giant Branch Populations in the Globular Cluster NGC 2419 as Tracers of a Merger Event in the Milky Way*</t>
  </si>
  <si>
    <t>ApJ</t>
    <phoneticPr fontId="5"/>
  </si>
  <si>
    <t>L13</t>
    <phoneticPr fontId="5"/>
  </si>
  <si>
    <t>11/2013</t>
    <phoneticPr fontId="5"/>
  </si>
  <si>
    <t>S-Cam</t>
    <phoneticPr fontId="5"/>
  </si>
  <si>
    <t>2013.11.26 ADS</t>
    <phoneticPr fontId="5"/>
  </si>
  <si>
    <t>Usher, Christopher</t>
    <phoneticPr fontId="5"/>
  </si>
  <si>
    <t>I</t>
    <phoneticPr fontId="5"/>
  </si>
  <si>
    <t>Usher C., Forbes D., Spitler L., Brodie J., Romanowsky A., Strader J., Woodley K.</t>
    <phoneticPr fontId="5"/>
  </si>
  <si>
    <t>S-Cam</t>
    <phoneticPr fontId="5"/>
  </si>
  <si>
    <t>2013MNRAS.436.1172U</t>
  </si>
  <si>
    <t>MNRAS</t>
    <phoneticPr fontId="5"/>
  </si>
  <si>
    <t>1172-1190</t>
    <phoneticPr fontId="5"/>
  </si>
  <si>
    <t>12/2013</t>
    <phoneticPr fontId="5"/>
  </si>
  <si>
    <t>The SLUGGS Survey: wide field imaging of the globular cluster system of NGC 4278</t>
  </si>
  <si>
    <t>Stott, John P</t>
    <phoneticPr fontId="5"/>
  </si>
  <si>
    <r>
      <t xml:space="preserve">Stott J., Sobral D., Bower R., Smail I., Best P., </t>
    </r>
    <r>
      <rPr>
        <b/>
        <sz val="11"/>
        <rFont val="ＭＳ Ｐゴシック"/>
        <family val="3"/>
        <charset val="128"/>
      </rPr>
      <t>Matsuda Y.,</t>
    </r>
    <r>
      <rPr>
        <sz val="11"/>
        <rFont val="ＭＳ Ｐゴシック"/>
        <family val="3"/>
        <charset val="128"/>
      </rPr>
      <t xml:space="preserve"> Hayashi M., Geach J., </t>
    </r>
    <r>
      <rPr>
        <b/>
        <sz val="11"/>
        <rFont val="ＭＳ Ｐゴシック"/>
        <family val="3"/>
        <charset val="128"/>
      </rPr>
      <t>Kodama T.</t>
    </r>
    <phoneticPr fontId="5"/>
  </si>
  <si>
    <t>FMOS</t>
    <phoneticPr fontId="5"/>
  </si>
  <si>
    <t>2013MNRAS.436.1130S</t>
  </si>
  <si>
    <t>1130-1141</t>
    <phoneticPr fontId="5"/>
  </si>
  <si>
    <t>A fundamental metallicity relation for galaxies at z = 0.84-1.47 from HiZELS</t>
  </si>
  <si>
    <t>D</t>
    <phoneticPr fontId="5"/>
  </si>
  <si>
    <r>
      <t xml:space="preserve">Otsuka M., </t>
    </r>
    <r>
      <rPr>
        <b/>
        <sz val="11"/>
        <rFont val="ＭＳ Ｐゴシック"/>
        <family val="3"/>
        <charset val="128"/>
      </rPr>
      <t>Tajitsu A.</t>
    </r>
    <phoneticPr fontId="5"/>
  </si>
  <si>
    <t>HDS</t>
    <phoneticPr fontId="5"/>
  </si>
  <si>
    <t>2013ApJ...778..146O</t>
  </si>
  <si>
    <t>ApJ</t>
    <phoneticPr fontId="5"/>
  </si>
  <si>
    <t>Chemical Abundances in the Extremely Carbon-rich and Xenon-rich Halo Planetary Nebula H4-1</t>
  </si>
  <si>
    <t>Tadaki, ken-ichi</t>
    <phoneticPr fontId="5"/>
  </si>
  <si>
    <r>
      <rPr>
        <b/>
        <sz val="11"/>
        <rFont val="ＭＳ Ｐゴシック"/>
        <family val="3"/>
        <charset val="128"/>
      </rPr>
      <t>Tadaki K., Kodama T., Tanaka I.,</t>
    </r>
    <r>
      <rPr>
        <sz val="11"/>
        <rFont val="ＭＳ Ｐゴシック"/>
        <family val="3"/>
        <charset val="128"/>
      </rPr>
      <t xml:space="preserve"> Hayashi M., </t>
    </r>
    <r>
      <rPr>
        <b/>
        <sz val="11"/>
        <rFont val="ＭＳ Ｐゴシック"/>
        <family val="3"/>
        <charset val="128"/>
      </rPr>
      <t>Koyama Y., Shimakawa R.</t>
    </r>
    <phoneticPr fontId="5"/>
  </si>
  <si>
    <t>MOIRCS</t>
    <phoneticPr fontId="5"/>
  </si>
  <si>
    <t>2013ApJ...778..114T</t>
  </si>
  <si>
    <t>Nature of Hα Selected Galaxies at z &gt; 2. I. Main-sequence and Dusty Star-forming Galaxies</t>
  </si>
  <si>
    <t>Yoshikawa, Tatsuhito</t>
    <phoneticPr fontId="5"/>
  </si>
  <si>
    <t>CIAO+AO</t>
    <phoneticPr fontId="5"/>
  </si>
  <si>
    <t>2013ApJ...778...92Y</t>
  </si>
  <si>
    <t>Intrinsically Polarized Stars and Implication for Star Formation in the Central Parsec of Our Galaxy</t>
  </si>
  <si>
    <t>Kettula, K.</t>
    <phoneticPr fontId="5"/>
  </si>
  <si>
    <r>
      <t xml:space="preserve">Kettula K., Finoguenov A., Massey R., Rhodes J., Hoekstra H., Taylor J., Spinelli P., </t>
    </r>
    <r>
      <rPr>
        <b/>
        <sz val="11"/>
        <rFont val="ＭＳ Ｐゴシック"/>
        <family val="3"/>
        <charset val="128"/>
      </rPr>
      <t>Tanaka M.</t>
    </r>
    <r>
      <rPr>
        <sz val="11"/>
        <rFont val="ＭＳ Ｐゴシック"/>
        <family val="3"/>
        <charset val="128"/>
      </rPr>
      <t>, Ilbert O., capak P., McCracken H., Koekemoer A.</t>
    </r>
    <phoneticPr fontId="5"/>
  </si>
  <si>
    <t>2013ApJ...778...74K</t>
  </si>
  <si>
    <t>11/2013</t>
    <phoneticPr fontId="5"/>
  </si>
  <si>
    <r>
      <t>Weak Lensing Calibrated M-T Scaling Relation of Galaxy Groups in the COSMOS Field</t>
    </r>
    <r>
      <rPr>
        <vertAlign val="superscript"/>
        <sz val="11"/>
        <rFont val="ＭＳ Ｐゴシック"/>
        <family val="3"/>
        <charset val="128"/>
      </rPr>
      <t>sstarf</t>
    </r>
    <phoneticPr fontId="5"/>
  </si>
  <si>
    <t>FMOS</t>
    <phoneticPr fontId="5"/>
  </si>
  <si>
    <t>Lieder, S.</t>
    <phoneticPr fontId="5"/>
  </si>
  <si>
    <r>
      <t xml:space="preserve">Lieder S., Mieske S., Sánchez-Janssen R., Hilker M., Lisker T., </t>
    </r>
    <r>
      <rPr>
        <b/>
        <sz val="11"/>
        <rFont val="ＭＳ Ｐゴシック"/>
        <family val="3"/>
        <charset val="128"/>
      </rPr>
      <t>Tanaka M.</t>
    </r>
    <phoneticPr fontId="5"/>
  </si>
  <si>
    <t>2013A&amp;A...559A..76L</t>
  </si>
  <si>
    <t>A&amp;A</t>
    <phoneticPr fontId="5"/>
  </si>
  <si>
    <t>A76</t>
    <phoneticPr fontId="5"/>
  </si>
  <si>
    <t>A normal abundance of faint satellites in the fossil group NGC 6482</t>
  </si>
  <si>
    <r>
      <t>Shirasaki M., Yoshida N.,</t>
    </r>
    <r>
      <rPr>
        <b/>
        <sz val="11"/>
        <rFont val="ＭＳ Ｐゴシック"/>
        <family val="3"/>
        <charset val="128"/>
      </rPr>
      <t xml:space="preserve"> Hamana T.</t>
    </r>
    <phoneticPr fontId="5"/>
  </si>
  <si>
    <r>
      <t xml:space="preserve">Liu S., Zhao G., Chen Y.-Q., </t>
    </r>
    <r>
      <rPr>
        <b/>
        <sz val="11"/>
        <rFont val="ＭＳ Ｐゴシック"/>
        <family val="3"/>
        <charset val="128"/>
      </rPr>
      <t>Takeda Y</t>
    </r>
    <r>
      <rPr>
        <sz val="11"/>
        <rFont val="ＭＳ Ｐゴシック"/>
        <family val="3"/>
        <charset val="128"/>
      </rPr>
      <t>., Honda S.</t>
    </r>
    <phoneticPr fontId="5"/>
  </si>
  <si>
    <r>
      <t xml:space="preserve">Lee Y.-W., Han S.-I., Joo S.-J., Jang S., Na C., Okamoto S., </t>
    </r>
    <r>
      <rPr>
        <b/>
        <sz val="11"/>
        <rFont val="ＭＳ Ｐゴシック"/>
        <family val="3"/>
        <charset val="128"/>
      </rPr>
      <t>Arimoto N.,</t>
    </r>
    <r>
      <rPr>
        <sz val="11"/>
        <rFont val="ＭＳ Ｐゴシック"/>
        <family val="3"/>
        <charset val="128"/>
      </rPr>
      <t xml:space="preserve"> Lim D., Kim H.-S., Yoon S.-J.</t>
    </r>
    <phoneticPr fontId="5"/>
  </si>
  <si>
    <r>
      <t>Ishiguro M., Kim Y., Kim J., Usui F., Vaubaillon J., Ishihara D.,</t>
    </r>
    <r>
      <rPr>
        <b/>
        <sz val="11"/>
        <rFont val="ＭＳ Ｐゴシック"/>
        <family val="3"/>
        <charset val="128"/>
      </rPr>
      <t xml:space="preserve"> Hanayama H.,</t>
    </r>
    <r>
      <rPr>
        <sz val="11"/>
        <rFont val="ＭＳ Ｐゴシック"/>
        <family val="3"/>
        <charset val="128"/>
      </rPr>
      <t xml:space="preserve"> Sarugaku Y., Hasegawa S., </t>
    </r>
    <r>
      <rPr>
        <b/>
        <sz val="11"/>
        <rFont val="ＭＳ Ｐゴシック"/>
        <family val="3"/>
        <charset val="128"/>
      </rPr>
      <t>Kasuga T.</t>
    </r>
    <r>
      <rPr>
        <sz val="11"/>
        <rFont val="ＭＳ Ｐゴシック"/>
        <family val="3"/>
        <charset val="128"/>
      </rPr>
      <t xml:space="preserve">, Warjurkar D., Ham J.-B., Pyo J., </t>
    </r>
    <r>
      <rPr>
        <b/>
        <sz val="11"/>
        <rFont val="ＭＳ Ｐゴシック"/>
        <family val="3"/>
        <charset val="128"/>
      </rPr>
      <t>Kuroda D.</t>
    </r>
    <r>
      <rPr>
        <sz val="11"/>
        <rFont val="ＭＳ Ｐゴシック"/>
        <family val="3"/>
        <charset val="128"/>
      </rPr>
      <t>, Ootsubo T., Sakamoto M., Narusawa S., Takahashi J., Akisawa H.,</t>
    </r>
    <r>
      <rPr>
        <b/>
        <sz val="11"/>
        <rFont val="ＭＳ Ｐゴシック"/>
        <family val="3"/>
        <charset val="128"/>
      </rPr>
      <t xml:space="preserve"> Watanabe J.</t>
    </r>
    <phoneticPr fontId="5"/>
  </si>
  <si>
    <t>Ginski C., Neuhäuser R., Mugrauer M., Schmidt T., Adam C.</t>
    <phoneticPr fontId="5"/>
  </si>
  <si>
    <t>SMOKA-B</t>
    <phoneticPr fontId="5"/>
  </si>
  <si>
    <t>SMOKA-C, Umetsuさんから連絡</t>
    <rPh sb="19" eb="21">
      <t>レンラク</t>
    </rPh>
    <phoneticPr fontId="5"/>
  </si>
  <si>
    <t>SMOKA-C, DEIMOSも</t>
    <phoneticPr fontId="5"/>
  </si>
  <si>
    <t>SMOKA-B/ASTE</t>
    <phoneticPr fontId="5"/>
  </si>
  <si>
    <t>SMOKA-C/HST</t>
    <phoneticPr fontId="5"/>
  </si>
  <si>
    <t>SMOKA-C</t>
    <phoneticPr fontId="5"/>
  </si>
  <si>
    <t>SMOKA-C(S-Cam)</t>
    <phoneticPr fontId="5"/>
  </si>
  <si>
    <t>SMOKA</t>
    <phoneticPr fontId="5"/>
  </si>
  <si>
    <t>SMOKA-C</t>
    <phoneticPr fontId="5"/>
  </si>
  <si>
    <t>SMOKA-D</t>
    <phoneticPr fontId="5"/>
  </si>
  <si>
    <t>SMOKA-D</t>
    <phoneticPr fontId="5"/>
  </si>
  <si>
    <t>SMOKA-C/DEIMOS</t>
    <phoneticPr fontId="5"/>
  </si>
  <si>
    <t>SMOKA-A</t>
    <phoneticPr fontId="5"/>
  </si>
  <si>
    <t>SMOKA-C</t>
    <phoneticPr fontId="5"/>
  </si>
  <si>
    <t>SMOKA-B</t>
    <phoneticPr fontId="5"/>
  </si>
  <si>
    <t>SMOKA-C/CFHT</t>
    <phoneticPr fontId="5"/>
  </si>
  <si>
    <t>SMOKA-C/Keck,HST</t>
    <phoneticPr fontId="5"/>
  </si>
  <si>
    <t>SMOKA-C/various tel.</t>
    <phoneticPr fontId="5"/>
  </si>
  <si>
    <t>SMOKA-C/Keck</t>
    <phoneticPr fontId="5"/>
  </si>
  <si>
    <t>2013.12.13</t>
    <phoneticPr fontId="5"/>
  </si>
  <si>
    <t>Yuma, Suraphong</t>
    <phoneticPr fontId="5"/>
  </si>
  <si>
    <t>2013ApJ...779...53Y</t>
  </si>
  <si>
    <t>First Systematic Search for Oxygen-line Blobs at High Redshift: Uncovering AGN Feedback and Star Formation Quenching</t>
  </si>
  <si>
    <t>Yuma S., Ouchi M., Drake A., Simpson C., Shimasaku K., Nakajima K., Ono Y., Momose R., Akiyama M., Mori M., Umemura M.</t>
    <phoneticPr fontId="5"/>
  </si>
  <si>
    <t>ApJ</t>
    <phoneticPr fontId="5"/>
  </si>
  <si>
    <t>12/2013</t>
    <phoneticPr fontId="5"/>
  </si>
  <si>
    <r>
      <t>T</t>
    </r>
    <r>
      <rPr>
        <sz val="11"/>
        <rFont val="ＭＳ Ｐゴシック"/>
        <family val="3"/>
        <charset val="128"/>
      </rPr>
      <t>AC8委員長</t>
    </r>
    <rPh sb="4" eb="7">
      <t>イインチョウ</t>
    </rPh>
    <phoneticPr fontId="5"/>
  </si>
  <si>
    <r>
      <t>T</t>
    </r>
    <r>
      <rPr>
        <sz val="11"/>
        <rFont val="ＭＳ Ｐゴシック"/>
        <family val="3"/>
        <charset val="128"/>
      </rPr>
      <t>AC8副委員長</t>
    </r>
    <rPh sb="4" eb="5">
      <t>フク</t>
    </rPh>
    <rPh sb="5" eb="8">
      <t>イインチョウ</t>
    </rPh>
    <phoneticPr fontId="5"/>
  </si>
  <si>
    <t>2012.7-2014.6</t>
    <phoneticPr fontId="5"/>
  </si>
  <si>
    <t>2010.7-2012.6(実質的には2010.4～）</t>
    <rPh sb="14" eb="16">
      <t>ジッシツ</t>
    </rPh>
    <rPh sb="16" eb="17">
      <t>テキ</t>
    </rPh>
    <phoneticPr fontId="5"/>
  </si>
  <si>
    <t>S14A</t>
    <phoneticPr fontId="5"/>
  </si>
  <si>
    <t>S14A</t>
    <phoneticPr fontId="5"/>
  </si>
  <si>
    <t>S14A</t>
    <phoneticPr fontId="5"/>
  </si>
  <si>
    <t>S14A</t>
    <phoneticPr fontId="5"/>
  </si>
  <si>
    <t>Princeton University</t>
    <phoneticPr fontId="73"/>
  </si>
  <si>
    <t>ASIAA</t>
    <phoneticPr fontId="73"/>
  </si>
  <si>
    <t>Taiwan_all (include ASIAA)</t>
    <phoneticPr fontId="73"/>
  </si>
  <si>
    <t>Total # Submitted Proposals</t>
    <phoneticPr fontId="73"/>
  </si>
  <si>
    <t>Total # of Accepted Proposals</t>
    <phoneticPr fontId="73"/>
  </si>
  <si>
    <t>All (PI+CoI)</t>
    <phoneticPr fontId="73"/>
  </si>
  <si>
    <t>PI</t>
    <phoneticPr fontId="73"/>
  </si>
  <si>
    <t>S09A</t>
    <phoneticPr fontId="73"/>
  </si>
  <si>
    <t>S09B</t>
    <phoneticPr fontId="73"/>
  </si>
  <si>
    <t>S10A</t>
    <phoneticPr fontId="73"/>
  </si>
  <si>
    <t>S10B</t>
    <phoneticPr fontId="73"/>
  </si>
  <si>
    <t>S11A</t>
    <phoneticPr fontId="73"/>
  </si>
  <si>
    <t>S11B</t>
    <phoneticPr fontId="73"/>
  </si>
  <si>
    <t>S12A</t>
    <phoneticPr fontId="73"/>
  </si>
  <si>
    <t>S12B</t>
    <phoneticPr fontId="73"/>
  </si>
  <si>
    <t>S13A</t>
    <phoneticPr fontId="73"/>
  </si>
  <si>
    <t>S13B</t>
    <phoneticPr fontId="73"/>
  </si>
  <si>
    <t>S14A</t>
    <phoneticPr fontId="89"/>
  </si>
  <si>
    <t>FMOS UK proposal</t>
    <phoneticPr fontId="73"/>
  </si>
  <si>
    <t>Geminiと5夜、Keckと6夜の交換</t>
    <rPh sb="8" eb="9">
      <t>ヨル</t>
    </rPh>
    <rPh sb="16" eb="17">
      <t>ヨル</t>
    </rPh>
    <rPh sb="18" eb="20">
      <t>コウカン</t>
    </rPh>
    <phoneticPr fontId="5"/>
  </si>
  <si>
    <t>Domestic研究者
のみの提案数</t>
    <rPh sb="8" eb="11">
      <t>ケンキュウシャ</t>
    </rPh>
    <rPh sb="15" eb="17">
      <t>テイアン</t>
    </rPh>
    <rPh sb="17" eb="18">
      <t>スウ</t>
    </rPh>
    <phoneticPr fontId="5"/>
  </si>
  <si>
    <t>全提案数</t>
    <rPh sb="0" eb="1">
      <t>ゼン</t>
    </rPh>
    <rPh sb="1" eb="3">
      <t>テイアン</t>
    </rPh>
    <rPh sb="3" eb="4">
      <t>スウ</t>
    </rPh>
    <phoneticPr fontId="5"/>
  </si>
  <si>
    <t>Domesticのみの提案割合</t>
    <rPh sb="11" eb="13">
      <t>テイアン</t>
    </rPh>
    <rPh sb="13" eb="15">
      <t>ワリアイ</t>
    </rPh>
    <phoneticPr fontId="5"/>
  </si>
  <si>
    <t>domestic proposal</t>
    <phoneticPr fontId="5"/>
  </si>
  <si>
    <t>domestic研究者のみの提案の割合(シート33と対になる資料）</t>
    <rPh sb="8" eb="11">
      <t>ケンキュウシャ</t>
    </rPh>
    <rPh sb="14" eb="16">
      <t>テイアン</t>
    </rPh>
    <rPh sb="17" eb="19">
      <t>ワリアイ</t>
    </rPh>
    <rPh sb="26" eb="27">
      <t>ツイ</t>
    </rPh>
    <rPh sb="30" eb="32">
      <t>シリョウ</t>
    </rPh>
    <phoneticPr fontId="5"/>
  </si>
  <si>
    <t>応募夜数</t>
    <rPh sb="0" eb="2">
      <t>オウボ</t>
    </rPh>
    <phoneticPr fontId="5"/>
  </si>
  <si>
    <t>採択夜数</t>
    <rPh sb="0" eb="2">
      <t>サイタク</t>
    </rPh>
    <phoneticPr fontId="5"/>
  </si>
  <si>
    <t>すばるからの装置別観測提案　(応募数）</t>
    <rPh sb="6" eb="8">
      <t>ソウチ</t>
    </rPh>
    <rPh sb="8" eb="9">
      <t>ベツ</t>
    </rPh>
    <rPh sb="9" eb="11">
      <t>カンソク</t>
    </rPh>
    <rPh sb="11" eb="13">
      <t>テイアン</t>
    </rPh>
    <rPh sb="15" eb="17">
      <t>オウボ</t>
    </rPh>
    <rPh sb="17" eb="18">
      <t>スウ</t>
    </rPh>
    <phoneticPr fontId="5"/>
  </si>
  <si>
    <t>すばるからの装置別観測提案　(採択数）</t>
    <rPh sb="6" eb="8">
      <t>ソウチ</t>
    </rPh>
    <rPh sb="8" eb="9">
      <t>ベツ</t>
    </rPh>
    <rPh sb="9" eb="11">
      <t>カンソク</t>
    </rPh>
    <rPh sb="11" eb="13">
      <t>テイアン</t>
    </rPh>
    <rPh sb="15" eb="17">
      <t>サイタク</t>
    </rPh>
    <rPh sb="17" eb="18">
      <t>スウ</t>
    </rPh>
    <phoneticPr fontId="5"/>
  </si>
  <si>
    <t>HSC</t>
    <phoneticPr fontId="5"/>
  </si>
  <si>
    <t>S14A</t>
    <phoneticPr fontId="5"/>
  </si>
  <si>
    <t>HSC</t>
    <phoneticPr fontId="5"/>
  </si>
  <si>
    <t>S14A</t>
    <phoneticPr fontId="5"/>
  </si>
  <si>
    <t>Iwata Ikuru</t>
    <phoneticPr fontId="5"/>
  </si>
  <si>
    <t>岩田生</t>
    <rPh sb="0" eb="2">
      <t>イワタ</t>
    </rPh>
    <rPh sb="2" eb="3">
      <t>イ</t>
    </rPh>
    <phoneticPr fontId="5"/>
  </si>
  <si>
    <t>ハワイ観測所</t>
    <rPh sb="3" eb="5">
      <t>カンソク</t>
    </rPh>
    <rPh sb="5" eb="6">
      <t>ジョ</t>
    </rPh>
    <phoneticPr fontId="5"/>
  </si>
  <si>
    <t>〇</t>
    <phoneticPr fontId="5"/>
  </si>
  <si>
    <t>〇ex-officio2013.6より</t>
    <phoneticPr fontId="5"/>
  </si>
  <si>
    <t>2010.12.1</t>
    <phoneticPr fontId="5"/>
  </si>
  <si>
    <t>Gemini-&gt;Subaru</t>
    <phoneticPr fontId="5"/>
  </si>
  <si>
    <t>Keck-&gt;Subaru</t>
    <phoneticPr fontId="5"/>
  </si>
  <si>
    <t>Subaru-&gt;Gemini</t>
    <phoneticPr fontId="5"/>
  </si>
  <si>
    <t>Subaru-&gt;Keck</t>
    <phoneticPr fontId="5"/>
  </si>
  <si>
    <t>MEMO</t>
    <phoneticPr fontId="5"/>
  </si>
  <si>
    <t>S06B</t>
    <phoneticPr fontId="5"/>
  </si>
  <si>
    <t>79.2h</t>
    <phoneticPr fontId="5"/>
  </si>
  <si>
    <t>112h</t>
    <phoneticPr fontId="5"/>
  </si>
  <si>
    <t>40h</t>
    <phoneticPr fontId="5"/>
  </si>
  <si>
    <t>S07A</t>
    <phoneticPr fontId="5"/>
  </si>
  <si>
    <t>27h</t>
    <phoneticPr fontId="5"/>
  </si>
  <si>
    <t>45h</t>
    <phoneticPr fontId="5"/>
  </si>
  <si>
    <t>S07B</t>
    <phoneticPr fontId="5"/>
  </si>
  <si>
    <t>180h</t>
    <phoneticPr fontId="5"/>
  </si>
  <si>
    <t>169h</t>
    <phoneticPr fontId="5"/>
  </si>
  <si>
    <t>53h</t>
    <phoneticPr fontId="5"/>
  </si>
  <si>
    <t>S10A</t>
    <phoneticPr fontId="5"/>
  </si>
  <si>
    <t>S10B</t>
    <phoneticPr fontId="5"/>
  </si>
  <si>
    <t>S12Ａ</t>
    <phoneticPr fontId="5"/>
  </si>
  <si>
    <t>S12B</t>
    <phoneticPr fontId="5"/>
  </si>
  <si>
    <t>S13A</t>
    <phoneticPr fontId="5"/>
  </si>
  <si>
    <t>S13B</t>
    <phoneticPr fontId="5"/>
  </si>
  <si>
    <t>Keck3夜は前期の貸し分</t>
    <phoneticPr fontId="5"/>
  </si>
  <si>
    <t>S-&gt;G  S13A課題の2夜（Subaruから移動）とS13B2.5夜の計4.5夜</t>
    <phoneticPr fontId="5"/>
  </si>
  <si>
    <t>S14A</t>
    <phoneticPr fontId="5"/>
  </si>
  <si>
    <t>semester</t>
    <phoneticPr fontId="5"/>
  </si>
  <si>
    <t>GMOS-N</t>
    <phoneticPr fontId="5"/>
  </si>
  <si>
    <t>NIFS</t>
    <phoneticPr fontId="5"/>
  </si>
  <si>
    <t>NIRI</t>
    <phoneticPr fontId="5"/>
  </si>
  <si>
    <t>Michelle</t>
    <phoneticPr fontId="5"/>
  </si>
  <si>
    <t>GNIRS</t>
    <phoneticPr fontId="5"/>
  </si>
  <si>
    <t>(AO)</t>
    <phoneticPr fontId="5"/>
  </si>
  <si>
    <t>GMOS-S</t>
    <phoneticPr fontId="5"/>
  </si>
  <si>
    <t>T-ReCS</t>
    <phoneticPr fontId="5"/>
  </si>
  <si>
    <t>NICI</t>
    <phoneticPr fontId="5"/>
  </si>
  <si>
    <t>FLAMINGOS</t>
    <phoneticPr fontId="5"/>
  </si>
  <si>
    <t>others</t>
    <phoneticPr fontId="5"/>
  </si>
  <si>
    <t>DEIMOS</t>
    <phoneticPr fontId="5"/>
  </si>
  <si>
    <t>ESI</t>
    <phoneticPr fontId="5"/>
  </si>
  <si>
    <t>OSIRIS</t>
    <phoneticPr fontId="5"/>
  </si>
  <si>
    <t>NIRC2</t>
    <phoneticPr fontId="5"/>
  </si>
  <si>
    <t>NIRSPEC</t>
    <phoneticPr fontId="5"/>
  </si>
  <si>
    <t>(LGS-AO)</t>
    <phoneticPr fontId="5"/>
  </si>
  <si>
    <t>LRIS</t>
    <phoneticPr fontId="5"/>
  </si>
  <si>
    <t>MOSFIRE</t>
    <phoneticPr fontId="5"/>
  </si>
  <si>
    <t>S07B</t>
    <phoneticPr fontId="5"/>
  </si>
  <si>
    <t>S08A</t>
    <phoneticPr fontId="5"/>
  </si>
  <si>
    <t>(1-2)</t>
    <phoneticPr fontId="5"/>
  </si>
  <si>
    <t>S08B</t>
    <phoneticPr fontId="5"/>
  </si>
  <si>
    <t>3</t>
    <phoneticPr fontId="5"/>
  </si>
  <si>
    <t>S09A</t>
    <phoneticPr fontId="5"/>
  </si>
  <si>
    <t>S09B</t>
    <phoneticPr fontId="5"/>
  </si>
  <si>
    <t>S10A</t>
    <phoneticPr fontId="5"/>
  </si>
  <si>
    <t>S10B</t>
    <phoneticPr fontId="5"/>
  </si>
  <si>
    <t>1</t>
    <phoneticPr fontId="5"/>
  </si>
  <si>
    <t>S11A</t>
    <phoneticPr fontId="5"/>
  </si>
  <si>
    <t>S11B</t>
    <phoneticPr fontId="5"/>
  </si>
  <si>
    <t>S12A</t>
    <phoneticPr fontId="5"/>
  </si>
  <si>
    <t>S12B</t>
    <phoneticPr fontId="5"/>
  </si>
  <si>
    <t>S13A</t>
    <phoneticPr fontId="5"/>
  </si>
  <si>
    <t>2</t>
    <phoneticPr fontId="5"/>
  </si>
  <si>
    <t>S07B</t>
    <phoneticPr fontId="5"/>
  </si>
  <si>
    <t>S08A</t>
    <phoneticPr fontId="5"/>
  </si>
  <si>
    <t>2-5</t>
    <phoneticPr fontId="5"/>
  </si>
  <si>
    <t>S08B</t>
    <phoneticPr fontId="5"/>
  </si>
  <si>
    <t>7</t>
    <phoneticPr fontId="5"/>
  </si>
  <si>
    <t>S09A</t>
    <phoneticPr fontId="5"/>
  </si>
  <si>
    <t>S09B</t>
    <phoneticPr fontId="5"/>
  </si>
  <si>
    <t>S10A</t>
    <phoneticPr fontId="5"/>
  </si>
  <si>
    <t>S10B</t>
    <phoneticPr fontId="5"/>
  </si>
  <si>
    <t>S11A</t>
    <phoneticPr fontId="5"/>
  </si>
  <si>
    <t>S11B</t>
    <phoneticPr fontId="5"/>
  </si>
  <si>
    <t>S12A</t>
    <phoneticPr fontId="5"/>
  </si>
  <si>
    <t>S12B</t>
    <phoneticPr fontId="5"/>
  </si>
  <si>
    <t>S13A</t>
    <phoneticPr fontId="5"/>
  </si>
  <si>
    <t>S13B</t>
    <phoneticPr fontId="5"/>
  </si>
  <si>
    <t>S14A</t>
    <phoneticPr fontId="5"/>
  </si>
  <si>
    <t>semester</t>
    <phoneticPr fontId="5"/>
  </si>
  <si>
    <t>GMOS-N</t>
    <phoneticPr fontId="5"/>
  </si>
  <si>
    <t>NIFS</t>
    <phoneticPr fontId="5"/>
  </si>
  <si>
    <t>NIRI</t>
    <phoneticPr fontId="5"/>
  </si>
  <si>
    <t>Michelle</t>
    <phoneticPr fontId="5"/>
  </si>
  <si>
    <t>GNIRS</t>
    <phoneticPr fontId="5"/>
  </si>
  <si>
    <t>(AO)</t>
    <phoneticPr fontId="5"/>
  </si>
  <si>
    <t>GMOS-S</t>
    <phoneticPr fontId="5"/>
  </si>
  <si>
    <t>T-ReCS</t>
    <phoneticPr fontId="5"/>
  </si>
  <si>
    <t>NICI</t>
    <phoneticPr fontId="5"/>
  </si>
  <si>
    <t>FLAMINGOS</t>
    <phoneticPr fontId="5"/>
  </si>
  <si>
    <t>others</t>
    <phoneticPr fontId="5"/>
  </si>
  <si>
    <t>DEIMOS</t>
    <phoneticPr fontId="5"/>
  </si>
  <si>
    <t>ESI</t>
    <phoneticPr fontId="5"/>
  </si>
  <si>
    <t>OSIRIS</t>
    <phoneticPr fontId="5"/>
  </si>
  <si>
    <t>NIRC2</t>
    <phoneticPr fontId="5"/>
  </si>
  <si>
    <t>NIRSPEC</t>
    <phoneticPr fontId="5"/>
  </si>
  <si>
    <t>(LGS-AO)</t>
    <phoneticPr fontId="5"/>
  </si>
  <si>
    <t>LRIS</t>
    <phoneticPr fontId="5"/>
  </si>
  <si>
    <t>MOSFIRE</t>
    <phoneticPr fontId="5"/>
  </si>
  <si>
    <t>Keckとの時間交換（申請夜数/採択夜数）</t>
    <phoneticPr fontId="5"/>
  </si>
  <si>
    <t>Subaru-&gt;Gemini</t>
    <phoneticPr fontId="5"/>
  </si>
  <si>
    <t>Gemini-&gt;Subaru</t>
    <phoneticPr fontId="5"/>
  </si>
  <si>
    <t>Subaru-&gt;Keck</t>
    <phoneticPr fontId="5"/>
  </si>
  <si>
    <t>Keck-&gt;Subaru</t>
    <phoneticPr fontId="5"/>
  </si>
  <si>
    <t>S-Cam</t>
    <phoneticPr fontId="5"/>
  </si>
  <si>
    <t>HDS</t>
    <phoneticPr fontId="5"/>
  </si>
  <si>
    <t>IRCS</t>
    <phoneticPr fontId="5"/>
  </si>
  <si>
    <t>FOCAS</t>
    <phoneticPr fontId="5"/>
  </si>
  <si>
    <t>MOIRCS</t>
    <phoneticPr fontId="5"/>
  </si>
  <si>
    <t>COMICS</t>
    <phoneticPr fontId="5"/>
  </si>
  <si>
    <t>FMOS</t>
    <phoneticPr fontId="5"/>
  </si>
  <si>
    <t>HSC</t>
    <phoneticPr fontId="5"/>
  </si>
  <si>
    <t>S-Cam</t>
    <phoneticPr fontId="5"/>
  </si>
  <si>
    <t>HDS</t>
    <phoneticPr fontId="5"/>
  </si>
  <si>
    <t>IRCS</t>
    <phoneticPr fontId="5"/>
  </si>
  <si>
    <t>FOCAS</t>
    <phoneticPr fontId="5"/>
  </si>
  <si>
    <t>MOIRCS</t>
    <phoneticPr fontId="5"/>
  </si>
  <si>
    <t>COMICS</t>
    <phoneticPr fontId="5"/>
  </si>
  <si>
    <t>FMOS</t>
    <phoneticPr fontId="5"/>
  </si>
  <si>
    <t>S08A</t>
    <phoneticPr fontId="5"/>
  </si>
  <si>
    <t>S08B</t>
    <phoneticPr fontId="5"/>
  </si>
  <si>
    <t>S09A</t>
    <phoneticPr fontId="5"/>
  </si>
  <si>
    <t>S09B</t>
    <phoneticPr fontId="5"/>
  </si>
  <si>
    <t>S10A</t>
    <phoneticPr fontId="5"/>
  </si>
  <si>
    <t>S10B</t>
    <phoneticPr fontId="5"/>
  </si>
  <si>
    <t>S11A</t>
    <phoneticPr fontId="5"/>
  </si>
  <si>
    <t>S11B</t>
    <phoneticPr fontId="5"/>
  </si>
  <si>
    <t>S12A</t>
    <phoneticPr fontId="5"/>
  </si>
  <si>
    <t>S12B</t>
    <phoneticPr fontId="5"/>
  </si>
  <si>
    <t>S13A</t>
    <phoneticPr fontId="5"/>
  </si>
  <si>
    <t>S13B</t>
    <phoneticPr fontId="5"/>
  </si>
  <si>
    <t>S14A</t>
    <phoneticPr fontId="5"/>
  </si>
  <si>
    <t>Gemini-&gt;Subaru 応募夜数</t>
    <rPh sb="15" eb="17">
      <t>オウボ</t>
    </rPh>
    <rPh sb="17" eb="19">
      <t>ヤスウ</t>
    </rPh>
    <phoneticPr fontId="5"/>
  </si>
  <si>
    <t>Gemini-&gt;Subaru 採択夜数</t>
    <rPh sb="15" eb="17">
      <t>サイタク</t>
    </rPh>
    <rPh sb="17" eb="19">
      <t>ヤスウ</t>
    </rPh>
    <phoneticPr fontId="5"/>
  </si>
  <si>
    <t>HSC</t>
    <phoneticPr fontId="5"/>
  </si>
  <si>
    <t>S14A</t>
    <phoneticPr fontId="5"/>
  </si>
  <si>
    <t>HSC</t>
    <phoneticPr fontId="5"/>
  </si>
  <si>
    <t>S14A</t>
    <phoneticPr fontId="5"/>
  </si>
  <si>
    <t>S14A</t>
    <phoneticPr fontId="5"/>
  </si>
  <si>
    <t>S14A</t>
    <phoneticPr fontId="5"/>
  </si>
  <si>
    <t>HSC</t>
    <phoneticPr fontId="5"/>
  </si>
  <si>
    <t>S14A応募</t>
    <phoneticPr fontId="5"/>
  </si>
  <si>
    <t>S14A採択</t>
    <phoneticPr fontId="5"/>
  </si>
  <si>
    <t>S14A</t>
    <phoneticPr fontId="5"/>
  </si>
  <si>
    <t>S14A</t>
    <phoneticPr fontId="5"/>
  </si>
  <si>
    <t>S14A応募</t>
    <rPh sb="4" eb="6">
      <t>オウボ</t>
    </rPh>
    <phoneticPr fontId="5"/>
  </si>
  <si>
    <t>S14B応募</t>
    <phoneticPr fontId="5"/>
  </si>
  <si>
    <t>S14A採択</t>
    <rPh sb="4" eb="6">
      <t>サイタク</t>
    </rPh>
    <phoneticPr fontId="5"/>
  </si>
  <si>
    <t>S14A</t>
    <phoneticPr fontId="5"/>
  </si>
  <si>
    <t>S13B</t>
    <phoneticPr fontId="5"/>
  </si>
  <si>
    <t>S14A応募</t>
    <rPh sb="4" eb="6">
      <t>オウボ</t>
    </rPh>
    <phoneticPr fontId="5"/>
  </si>
  <si>
    <t>S13B実施</t>
    <rPh sb="4" eb="6">
      <t>ジッシ</t>
    </rPh>
    <phoneticPr fontId="5"/>
  </si>
  <si>
    <t>時間交換割合(夜数）</t>
    <rPh sb="0" eb="2">
      <t>ジカン</t>
    </rPh>
    <rPh sb="2" eb="4">
      <t>コウカン</t>
    </rPh>
    <rPh sb="4" eb="6">
      <t>ワリアイ</t>
    </rPh>
    <rPh sb="7" eb="9">
      <t>ヤスウ</t>
    </rPh>
    <phoneticPr fontId="5"/>
  </si>
  <si>
    <t>S14A</t>
    <phoneticPr fontId="5"/>
  </si>
  <si>
    <t>S14A</t>
    <phoneticPr fontId="5"/>
  </si>
  <si>
    <t>S14A</t>
    <phoneticPr fontId="5"/>
  </si>
  <si>
    <t>S14A</t>
    <phoneticPr fontId="5"/>
  </si>
  <si>
    <t>S14A</t>
    <phoneticPr fontId="5"/>
  </si>
  <si>
    <t>S12B-045Silverman3夜(実際にはこの内の2夜は所長裁量時間を用いての補填）</t>
    <rPh sb="20" eb="22">
      <t>ジッサイ</t>
    </rPh>
    <rPh sb="26" eb="27">
      <t>ウチ</t>
    </rPh>
    <rPh sb="29" eb="30">
      <t>ヨル</t>
    </rPh>
    <rPh sb="31" eb="33">
      <t>ショチョウ</t>
    </rPh>
    <rPh sb="33" eb="35">
      <t>サイリョウ</t>
    </rPh>
    <rPh sb="35" eb="37">
      <t>ジカン</t>
    </rPh>
    <rPh sb="38" eb="39">
      <t>モチ</t>
    </rPh>
    <rPh sb="42" eb="44">
      <t>ホテン</t>
    </rPh>
    <phoneticPr fontId="5"/>
  </si>
  <si>
    <t>S14A</t>
    <phoneticPr fontId="5"/>
  </si>
  <si>
    <t>S13B</t>
    <phoneticPr fontId="5"/>
  </si>
  <si>
    <t>S14A</t>
    <phoneticPr fontId="5"/>
  </si>
  <si>
    <t>domestic proposal</t>
    <phoneticPr fontId="5"/>
  </si>
  <si>
    <t>semester</t>
    <phoneticPr fontId="5"/>
  </si>
  <si>
    <t>S00</t>
    <phoneticPr fontId="5"/>
  </si>
  <si>
    <t>S01A</t>
    <phoneticPr fontId="5"/>
  </si>
  <si>
    <t>S01B</t>
    <phoneticPr fontId="5"/>
  </si>
  <si>
    <t>S02A</t>
    <phoneticPr fontId="5"/>
  </si>
  <si>
    <t>S02B</t>
    <phoneticPr fontId="5"/>
  </si>
  <si>
    <t>S03A</t>
    <phoneticPr fontId="5"/>
  </si>
  <si>
    <t>S03B</t>
    <phoneticPr fontId="5"/>
  </si>
  <si>
    <t>S04A</t>
    <phoneticPr fontId="5"/>
  </si>
  <si>
    <t>S04B</t>
    <phoneticPr fontId="5"/>
  </si>
  <si>
    <t>S05A</t>
    <phoneticPr fontId="5"/>
  </si>
  <si>
    <t>S05B</t>
    <phoneticPr fontId="5"/>
  </si>
  <si>
    <t>S06A</t>
    <phoneticPr fontId="5"/>
  </si>
  <si>
    <t>S06B</t>
    <phoneticPr fontId="5"/>
  </si>
  <si>
    <t>S07A</t>
    <phoneticPr fontId="5"/>
  </si>
  <si>
    <t>S07B</t>
    <phoneticPr fontId="5"/>
  </si>
  <si>
    <t>S08A</t>
    <phoneticPr fontId="5"/>
  </si>
  <si>
    <t>S08B</t>
    <phoneticPr fontId="5"/>
  </si>
  <si>
    <t>S09A</t>
    <phoneticPr fontId="5"/>
  </si>
  <si>
    <t>S09B</t>
    <phoneticPr fontId="5"/>
  </si>
  <si>
    <t>S10A</t>
    <phoneticPr fontId="5"/>
  </si>
  <si>
    <t>S10B</t>
    <phoneticPr fontId="5"/>
  </si>
  <si>
    <t>S11A</t>
    <phoneticPr fontId="5"/>
  </si>
  <si>
    <t>S11B</t>
    <phoneticPr fontId="5"/>
  </si>
  <si>
    <t>S12A</t>
    <phoneticPr fontId="5"/>
  </si>
  <si>
    <t>S12B</t>
    <phoneticPr fontId="5"/>
  </si>
  <si>
    <t>S13A</t>
    <phoneticPr fontId="5"/>
  </si>
  <si>
    <t>S13B</t>
    <phoneticPr fontId="5"/>
  </si>
  <si>
    <t>S14A</t>
    <phoneticPr fontId="5"/>
  </si>
  <si>
    <t>2014.1.16訂正</t>
    <rPh sb="9" eb="11">
      <t>テイセイ</t>
    </rPh>
    <phoneticPr fontId="5"/>
  </si>
  <si>
    <t>S14A</t>
    <phoneticPr fontId="5"/>
  </si>
  <si>
    <t>国内院生のみに訂正（20140116）</t>
    <rPh sb="0" eb="2">
      <t>コクナイ</t>
    </rPh>
    <rPh sb="2" eb="4">
      <t>インセイ</t>
    </rPh>
    <rPh sb="7" eb="9">
      <t>テイセイ</t>
    </rPh>
    <phoneticPr fontId="5"/>
  </si>
  <si>
    <t>S14A</t>
    <phoneticPr fontId="5"/>
  </si>
  <si>
    <t>S14A</t>
    <phoneticPr fontId="5"/>
  </si>
  <si>
    <t>S14A</t>
    <phoneticPr fontId="5"/>
  </si>
  <si>
    <t>S14A</t>
    <phoneticPr fontId="5"/>
  </si>
  <si>
    <t>S14A</t>
    <phoneticPr fontId="5"/>
  </si>
  <si>
    <t>S14A</t>
    <phoneticPr fontId="5"/>
  </si>
  <si>
    <t>Austria</t>
    <phoneticPr fontId="5"/>
  </si>
  <si>
    <t>S14A</t>
    <phoneticPr fontId="5"/>
  </si>
  <si>
    <t>2014.02-2014.07</t>
    <phoneticPr fontId="5"/>
  </si>
  <si>
    <t>163(92)</t>
    <phoneticPr fontId="5"/>
  </si>
  <si>
    <t>S14A</t>
    <phoneticPr fontId="5"/>
  </si>
  <si>
    <t>70 (37)</t>
    <phoneticPr fontId="5"/>
  </si>
  <si>
    <t>S13B</t>
    <phoneticPr fontId="5"/>
  </si>
  <si>
    <t>201308-2014.01</t>
    <phoneticPr fontId="5"/>
  </si>
  <si>
    <t>S14A</t>
    <phoneticPr fontId="5"/>
  </si>
  <si>
    <t>山口大</t>
    <rPh sb="0" eb="2">
      <t>ヤマグチ</t>
    </rPh>
    <rPh sb="2" eb="3">
      <t>ダイ</t>
    </rPh>
    <phoneticPr fontId="5"/>
  </si>
  <si>
    <t>国際基督教大</t>
    <rPh sb="0" eb="2">
      <t>コクサイ</t>
    </rPh>
    <rPh sb="2" eb="5">
      <t>キリストキョウ</t>
    </rPh>
    <rPh sb="5" eb="6">
      <t>ダイ</t>
    </rPh>
    <phoneticPr fontId="5"/>
  </si>
  <si>
    <t>ウィーン大</t>
    <rPh sb="4" eb="5">
      <t>ダイ</t>
    </rPh>
    <phoneticPr fontId="5"/>
  </si>
  <si>
    <t>オーストリア</t>
    <phoneticPr fontId="5"/>
  </si>
  <si>
    <t>大学</t>
    <rPh sb="0" eb="2">
      <t>ダイガク</t>
    </rPh>
    <phoneticPr fontId="5"/>
  </si>
  <si>
    <t>フランス理工科学校</t>
    <rPh sb="4" eb="6">
      <t>リコウ</t>
    </rPh>
    <rPh sb="6" eb="7">
      <t>カ</t>
    </rPh>
    <rPh sb="7" eb="9">
      <t>ガッコウ</t>
    </rPh>
    <phoneticPr fontId="5"/>
  </si>
  <si>
    <t>フランス</t>
    <phoneticPr fontId="5"/>
  </si>
  <si>
    <t>2013年度</t>
    <rPh sb="4" eb="6">
      <t>ネンド</t>
    </rPh>
    <phoneticPr fontId="5"/>
  </si>
  <si>
    <t>2014/1/21　11：00～、1/22,1/23</t>
    <phoneticPr fontId="5"/>
  </si>
  <si>
    <t>児玉、Pyo, 吉田道利、本原、高田、大橋、矢部、須田</t>
    <rPh sb="0" eb="2">
      <t>コダマ</t>
    </rPh>
    <rPh sb="8" eb="10">
      <t>ヨシダ</t>
    </rPh>
    <rPh sb="10" eb="11">
      <t>ミチ</t>
    </rPh>
    <rPh sb="13" eb="15">
      <t>モトハラ</t>
    </rPh>
    <rPh sb="16" eb="18">
      <t>タカダ</t>
    </rPh>
    <rPh sb="19" eb="21">
      <t>オオハシ</t>
    </rPh>
    <rPh sb="22" eb="24">
      <t>ヤベ</t>
    </rPh>
    <rPh sb="25" eb="27">
      <t>スダ</t>
    </rPh>
    <phoneticPr fontId="5"/>
  </si>
  <si>
    <t>S14A</t>
    <phoneticPr fontId="5"/>
  </si>
  <si>
    <t>S14A</t>
    <phoneticPr fontId="5"/>
  </si>
  <si>
    <t>2013PASJ...65..104H</t>
  </si>
  <si>
    <t>Narusawa, Shin-ya</t>
    <phoneticPr fontId="5"/>
  </si>
  <si>
    <t>D</t>
    <phoneticPr fontId="5"/>
  </si>
  <si>
    <t>Narusawa S.</t>
    <phoneticPr fontId="5"/>
  </si>
  <si>
    <t>HDS</t>
    <phoneticPr fontId="5"/>
  </si>
  <si>
    <t>2013PASJ...65..105N</t>
  </si>
  <si>
    <t>PASJ</t>
    <phoneticPr fontId="5"/>
  </si>
  <si>
    <t>10/2013</t>
    <phoneticPr fontId="5"/>
  </si>
  <si>
    <t>Abundance Analysis of the Pulsating Primary Component of the Algol-Type System AS Eridani</t>
  </si>
  <si>
    <t>2013PASJ...65..112N</t>
  </si>
  <si>
    <t>2014.1.20 ADS</t>
    <phoneticPr fontId="5"/>
  </si>
  <si>
    <t>2000-2013</t>
    <phoneticPr fontId="5"/>
  </si>
  <si>
    <t>2014年査読論文</t>
    <rPh sb="4" eb="5">
      <t>ネン</t>
    </rPh>
    <rPh sb="5" eb="7">
      <t>サドク</t>
    </rPh>
    <rPh sb="7" eb="9">
      <t>ロンブン</t>
    </rPh>
    <phoneticPr fontId="5"/>
  </si>
  <si>
    <t>2014年査読論文</t>
    <rPh sb="4" eb="5">
      <t>ネン</t>
    </rPh>
    <rPh sb="5" eb="7">
      <t>サドク</t>
    </rPh>
    <rPh sb="7" eb="9">
      <t>ロンブン</t>
    </rPh>
    <phoneticPr fontId="5"/>
  </si>
  <si>
    <t>国際基督教大</t>
    <rPh sb="0" eb="2">
      <t>コクサイ</t>
    </rPh>
    <rPh sb="2" eb="5">
      <t>キリストキョウ</t>
    </rPh>
    <rPh sb="5" eb="6">
      <t>ダイ</t>
    </rPh>
    <phoneticPr fontId="5"/>
  </si>
  <si>
    <t>私立大</t>
    <rPh sb="0" eb="3">
      <t>シリツダイ</t>
    </rPh>
    <phoneticPr fontId="5"/>
  </si>
  <si>
    <t>USA</t>
    <phoneticPr fontId="5"/>
  </si>
  <si>
    <t>大学</t>
    <rPh sb="0" eb="2">
      <t>ダイガク</t>
    </rPh>
    <phoneticPr fontId="5"/>
  </si>
  <si>
    <t>ロチェスター工科大</t>
    <rPh sb="6" eb="8">
      <t>コウカ</t>
    </rPh>
    <rPh sb="8" eb="9">
      <t>ダイ</t>
    </rPh>
    <phoneticPr fontId="5"/>
  </si>
  <si>
    <t>フランス理工科学校</t>
    <rPh sb="4" eb="6">
      <t>リコウ</t>
    </rPh>
    <rPh sb="6" eb="7">
      <t>カ</t>
    </rPh>
    <rPh sb="7" eb="9">
      <t>ガッコウ</t>
    </rPh>
    <phoneticPr fontId="5"/>
  </si>
  <si>
    <t>フランス</t>
    <phoneticPr fontId="5"/>
  </si>
  <si>
    <t>教育機関</t>
    <rPh sb="0" eb="2">
      <t>キョウイク</t>
    </rPh>
    <rPh sb="2" eb="4">
      <t>キカン</t>
    </rPh>
    <phoneticPr fontId="5"/>
  </si>
  <si>
    <t>S14A</t>
    <phoneticPr fontId="5"/>
  </si>
  <si>
    <t>New Horizonに所長裁量時間を提供した見返り</t>
    <rPh sb="12" eb="14">
      <t>ショチョウ</t>
    </rPh>
    <rPh sb="14" eb="16">
      <t>サイリョウ</t>
    </rPh>
    <rPh sb="16" eb="18">
      <t>ジカン</t>
    </rPh>
    <rPh sb="19" eb="21">
      <t>テイキョウ</t>
    </rPh>
    <rPh sb="23" eb="25">
      <t>ミカエ</t>
    </rPh>
    <phoneticPr fontId="5"/>
  </si>
  <si>
    <t>17件</t>
    <rPh sb="2" eb="3">
      <t>ケン</t>
    </rPh>
    <phoneticPr fontId="5"/>
  </si>
  <si>
    <t>1/21　定例報告
1/22午前　Ｋｅｃｋ，CFHT, Gemini報告
1/23午後　議論</t>
    <rPh sb="5" eb="7">
      <t>テイレイ</t>
    </rPh>
    <rPh sb="7" eb="9">
      <t>ホウコク</t>
    </rPh>
    <rPh sb="14" eb="16">
      <t>ゴゼン</t>
    </rPh>
    <rPh sb="34" eb="36">
      <t>ホウコク</t>
    </rPh>
    <rPh sb="41" eb="43">
      <t>ゴゴ</t>
    </rPh>
    <rPh sb="44" eb="46">
      <t>ギロン</t>
    </rPh>
    <phoneticPr fontId="5"/>
  </si>
  <si>
    <t>1/22午後　ポスターセッション、一般講演
1/23午前　一般講演</t>
    <rPh sb="4" eb="6">
      <t>ゴゴ</t>
    </rPh>
    <rPh sb="17" eb="19">
      <t>イッパン</t>
    </rPh>
    <rPh sb="19" eb="21">
      <t>コウエン</t>
    </rPh>
    <rPh sb="26" eb="28">
      <t>ゴゼン</t>
    </rPh>
    <rPh sb="29" eb="31">
      <t>イッパン</t>
    </rPh>
    <rPh sb="31" eb="33">
      <t>コウエン</t>
    </rPh>
    <phoneticPr fontId="5"/>
  </si>
  <si>
    <t>Ammons, S. Mark</t>
    <phoneticPr fontId="5"/>
  </si>
  <si>
    <t>I</t>
    <phoneticPr fontId="5"/>
  </si>
  <si>
    <t>Ammons M., Wong K., Zabludoff A., Keeton C.</t>
    <phoneticPr fontId="5"/>
  </si>
  <si>
    <t>S-Cam</t>
    <phoneticPr fontId="5"/>
  </si>
  <si>
    <t>2014ApJ...781....2A</t>
  </si>
  <si>
    <t>ApJ</t>
    <phoneticPr fontId="5"/>
  </si>
  <si>
    <t>01/2014</t>
    <phoneticPr fontId="5"/>
  </si>
  <si>
    <t>Mapping Compound Cosmic Telescopes Containing Multiple Projected Cluster-scale Halos</t>
  </si>
  <si>
    <t>Aoki, W.</t>
    <phoneticPr fontId="5"/>
  </si>
  <si>
    <t>D</t>
    <phoneticPr fontId="5"/>
  </si>
  <si>
    <t>HDS</t>
    <phoneticPr fontId="5"/>
  </si>
  <si>
    <t>2014AN....335...27A</t>
  </si>
  <si>
    <t>AN</t>
    <phoneticPr fontId="5"/>
  </si>
  <si>
    <t>The Subaru Telescope High Dispersion Spectrograph (HDS)</t>
  </si>
  <si>
    <t>de Juan Ovelar, M.</t>
    <phoneticPr fontId="5"/>
  </si>
  <si>
    <t>I</t>
    <phoneticPr fontId="5"/>
  </si>
  <si>
    <t>de Juan Ovelar M., Min M., Dominik C., Thalmann C., Pinilla P., Benisty M., Birnstiel T.</t>
    <phoneticPr fontId="5"/>
  </si>
  <si>
    <t>HiCIAO</t>
    <phoneticPr fontId="5"/>
  </si>
  <si>
    <t>2013A&amp;A...560A.111D</t>
  </si>
  <si>
    <t>A&amp;A</t>
    <phoneticPr fontId="5"/>
  </si>
  <si>
    <t>A111</t>
    <phoneticPr fontId="5"/>
  </si>
  <si>
    <t>12/2013</t>
    <phoneticPr fontId="5"/>
  </si>
  <si>
    <t>Imaging diagnostics for transitional discs</t>
  </si>
  <si>
    <t>Ehlert, S.</t>
    <phoneticPr fontId="5"/>
  </si>
  <si>
    <t>I</t>
    <phoneticPr fontId="5"/>
  </si>
  <si>
    <t>Ehlert S., von der Linden A., Allen S.W., Brandt W.N., Xue Y.Q., Luo B., Mantz A., Morris R.G., Applegate D., Kelly P.</t>
    <phoneticPr fontId="5"/>
  </si>
  <si>
    <t>S-Cam</t>
    <phoneticPr fontId="5"/>
  </si>
  <si>
    <t>2014MNRAS.437.1942E</t>
  </si>
  <si>
    <t>MNRAS</t>
    <phoneticPr fontId="5"/>
  </si>
  <si>
    <t>1942-1949</t>
    <phoneticPr fontId="5"/>
  </si>
  <si>
    <t>01/2014</t>
    <phoneticPr fontId="5"/>
  </si>
  <si>
    <t>X-ray bright active galactic nuclei in massive galaxy clusters - II. The fraction of galaxies hosting active nuclei</t>
    <phoneticPr fontId="5"/>
  </si>
  <si>
    <t>Imanishi, M.</t>
    <phoneticPr fontId="5"/>
  </si>
  <si>
    <t>Imanishi M., Saito Y.</t>
    <phoneticPr fontId="5"/>
  </si>
  <si>
    <t>IRCS+AO</t>
    <phoneticPr fontId="5"/>
  </si>
  <si>
    <t>2014ApJ...780..106I</t>
  </si>
  <si>
    <t>Subaru Adaptive-optics High-spatial-resolution Infrared K- and L'-band Imaging Search for Deeply Buried Dual AGNs in Merging Galaxies</t>
  </si>
  <si>
    <t>Kartha, Sreeja S.</t>
    <phoneticPr fontId="5"/>
  </si>
  <si>
    <t>Kartha S., Forbes D., Spitler L., Romanowsky A., Arnold J., Brodie J.</t>
    <phoneticPr fontId="5"/>
  </si>
  <si>
    <t>2014MNRAS.437..273K</t>
  </si>
  <si>
    <t>MNRAS</t>
    <phoneticPr fontId="5"/>
  </si>
  <si>
    <t>273-292</t>
    <phoneticPr fontId="5"/>
  </si>
  <si>
    <t>The SLUGGS survey: the globular cluster systems of three early-type galaxies using wide-field imaging</t>
  </si>
  <si>
    <t>Kashikawa, Nobunari</t>
    <phoneticPr fontId="5"/>
  </si>
  <si>
    <t>D</t>
    <phoneticPr fontId="5"/>
  </si>
  <si>
    <t>FOCAS</t>
    <phoneticPr fontId="5"/>
  </si>
  <si>
    <t>2014ApJ...780..116K</t>
  </si>
  <si>
    <t>Extended Lyα Emission from a Damped Lyα Absorber at z = 3.115</t>
  </si>
  <si>
    <t>Aoki W.</t>
    <phoneticPr fontId="5"/>
  </si>
  <si>
    <r>
      <rPr>
        <b/>
        <sz val="11"/>
        <rFont val="ＭＳ Ｐゴシック"/>
        <family val="3"/>
        <charset val="128"/>
      </rPr>
      <t>Kashikawa N.,</t>
    </r>
    <r>
      <rPr>
        <sz val="11"/>
        <rFont val="ＭＳ Ｐゴシック"/>
        <family val="3"/>
        <charset val="128"/>
      </rPr>
      <t xml:space="preserve"> Misawa T., </t>
    </r>
    <r>
      <rPr>
        <b/>
        <sz val="11"/>
        <rFont val="ＭＳ Ｐゴシック"/>
        <family val="3"/>
        <charset val="128"/>
      </rPr>
      <t>Minowa Y.</t>
    </r>
    <r>
      <rPr>
        <sz val="11"/>
        <rFont val="ＭＳ Ｐゴシック"/>
        <family val="3"/>
        <charset val="128"/>
      </rPr>
      <t xml:space="preserve">, Okoshi K., </t>
    </r>
    <r>
      <rPr>
        <b/>
        <sz val="11"/>
        <rFont val="ＭＳ Ｐゴシック"/>
        <family val="3"/>
        <charset val="128"/>
      </rPr>
      <t>Hattori T., Toshikawa J., Ishikawa S., Onoue M.</t>
    </r>
    <phoneticPr fontId="5"/>
  </si>
  <si>
    <t>Ouchi, Masami</t>
    <phoneticPr fontId="5"/>
  </si>
  <si>
    <t>D</t>
    <phoneticPr fontId="5"/>
  </si>
  <si>
    <r>
      <t>Ouchi M., Ellis R., Ono Y.,</t>
    </r>
    <r>
      <rPr>
        <b/>
        <sz val="11"/>
        <rFont val="ＭＳ Ｐゴシック"/>
        <family val="3"/>
        <charset val="128"/>
      </rPr>
      <t xml:space="preserve"> Nakanishi K.,</t>
    </r>
    <r>
      <rPr>
        <sz val="11"/>
        <rFont val="ＭＳ Ｐゴシック"/>
        <family val="3"/>
        <charset val="128"/>
      </rPr>
      <t xml:space="preserve"> Kohno K., Momose R., Kurono Y., Ashby M.L.N., Simasaku K., Willner S.P., Fazio G.G., Tamura Y., </t>
    </r>
    <r>
      <rPr>
        <b/>
        <sz val="11"/>
        <rFont val="ＭＳ Ｐゴシック"/>
        <family val="3"/>
        <charset val="128"/>
      </rPr>
      <t>Iono D.</t>
    </r>
    <phoneticPr fontId="5"/>
  </si>
  <si>
    <t>S-Cam</t>
    <phoneticPr fontId="5"/>
  </si>
  <si>
    <t>2013ApJ...778..102O</t>
  </si>
  <si>
    <t>ApJ</t>
    <phoneticPr fontId="5"/>
  </si>
  <si>
    <t>12/2013</t>
    <phoneticPr fontId="5"/>
  </si>
  <si>
    <t>An Intensely Star-forming Galaxy at z ~ 7 with Low Dust and Metal Content Revealed by Deep ALMA and HST Observations</t>
  </si>
  <si>
    <r>
      <rPr>
        <sz val="11"/>
        <color rgb="FFFF0000"/>
        <rFont val="ＭＳ Ｐゴシック"/>
        <family val="3"/>
        <charset val="128"/>
      </rPr>
      <t>2004.8  DEIMOS&lt;-&gt;S-Cam 2夜(採択済みのFOCAS課題1夜を移動＆所員時間観測1夜）</t>
    </r>
    <r>
      <rPr>
        <sz val="11"/>
        <rFont val="ＭＳ Ｐゴシック"/>
        <family val="3"/>
        <charset val="128"/>
      </rPr>
      <t xml:space="preserve">
2004.12 DEIMOS&lt;-&gt;S-Cam　1夜公募</t>
    </r>
    <rPh sb="24" eb="25">
      <t>ヨル</t>
    </rPh>
    <rPh sb="26" eb="28">
      <t>サイタク</t>
    </rPh>
    <rPh sb="28" eb="29">
      <t>ズ</t>
    </rPh>
    <rPh sb="36" eb="38">
      <t>カダイ</t>
    </rPh>
    <rPh sb="39" eb="40">
      <t>ヨル</t>
    </rPh>
    <rPh sb="41" eb="43">
      <t>イドウ</t>
    </rPh>
    <rPh sb="44" eb="46">
      <t>ショイン</t>
    </rPh>
    <rPh sb="46" eb="48">
      <t>ジカン</t>
    </rPh>
    <rPh sb="48" eb="50">
      <t>カンソク</t>
    </rPh>
    <rPh sb="51" eb="52">
      <t>ヨル</t>
    </rPh>
    <rPh sb="78" eb="79">
      <t>ヨル</t>
    </rPh>
    <rPh sb="79" eb="81">
      <t>コウボ</t>
    </rPh>
    <phoneticPr fontId="5"/>
  </si>
  <si>
    <t>SMOKA-C</t>
    <phoneticPr fontId="5"/>
  </si>
  <si>
    <t>SMOKA-C</t>
    <phoneticPr fontId="5"/>
  </si>
  <si>
    <t>SMOKA-D</t>
    <phoneticPr fontId="5"/>
  </si>
  <si>
    <t>Kim, Jae-Woo</t>
    <phoneticPr fontId="5"/>
  </si>
  <si>
    <t>I</t>
    <phoneticPr fontId="5"/>
  </si>
  <si>
    <t>Kim J.-W., Edge A., Wake D., Gonzalez-Perez V., Baugh C., Lacey C., Yamada T., Sato Y., Burgett W., Chambers K., Price P., Foucaud S., Draper P., Kaiser N.</t>
    <phoneticPr fontId="5"/>
  </si>
  <si>
    <t>S-Cam</t>
    <phoneticPr fontId="5"/>
  </si>
  <si>
    <t>2014MNRAS.438..825K</t>
  </si>
  <si>
    <t>MNRAS</t>
    <phoneticPr fontId="5"/>
  </si>
  <si>
    <t>02/2014</t>
    <phoneticPr fontId="5"/>
  </si>
  <si>
    <t>Clustering of extremely red objects in Elais-N1 from the UKIDSS DXS with optical photometry from Pan-STARRS 1 and Subaru</t>
  </si>
  <si>
    <t>Shinnaka, Yoshiharu</t>
    <phoneticPr fontId="5"/>
  </si>
  <si>
    <t>D</t>
    <phoneticPr fontId="5"/>
  </si>
  <si>
    <t>HDS</t>
    <phoneticPr fontId="5"/>
  </si>
  <si>
    <t>2014ApJ...782L..16S</t>
  </si>
  <si>
    <t>ApJ</t>
    <phoneticPr fontId="5"/>
  </si>
  <si>
    <t>L16</t>
    <phoneticPr fontId="5"/>
  </si>
  <si>
    <r>
      <t>14</t>
    </r>
    <r>
      <rPr>
        <sz val="11"/>
        <rFont val="ＭＳ Ｐゴシック"/>
        <family val="3"/>
        <charset val="128"/>
      </rPr>
      <t>NH</t>
    </r>
    <r>
      <rPr>
        <vertAlign val="subscript"/>
        <sz val="11"/>
        <rFont val="ＭＳ Ｐゴシック"/>
        <family val="3"/>
        <charset val="128"/>
      </rPr>
      <t>2</t>
    </r>
    <r>
      <rPr>
        <sz val="11"/>
        <rFont val="ＭＳ Ｐゴシック"/>
        <family val="3"/>
        <charset val="128"/>
      </rPr>
      <t>/</t>
    </r>
    <r>
      <rPr>
        <vertAlign val="superscript"/>
        <sz val="11"/>
        <rFont val="ＭＳ Ｐゴシック"/>
        <family val="3"/>
        <charset val="128"/>
      </rPr>
      <t>15</t>
    </r>
    <r>
      <rPr>
        <sz val="11"/>
        <rFont val="ＭＳ Ｐゴシック"/>
        <family val="3"/>
        <charset val="128"/>
      </rPr>
      <t>NH</t>
    </r>
    <r>
      <rPr>
        <vertAlign val="subscript"/>
        <sz val="11"/>
        <rFont val="ＭＳ Ｐゴシック"/>
        <family val="3"/>
        <charset val="128"/>
      </rPr>
      <t>2</t>
    </r>
    <r>
      <rPr>
        <sz val="11"/>
        <rFont val="ＭＳ Ｐゴシック"/>
        <family val="3"/>
        <charset val="128"/>
      </rPr>
      <t xml:space="preserve"> Ratio in Comet C/2012 S1 (ISON) Observed during its Outburst in 2013 November</t>
    </r>
  </si>
  <si>
    <t>Yabe, Kiyoto</t>
    <phoneticPr fontId="5"/>
  </si>
  <si>
    <t>FMOS</t>
    <phoneticPr fontId="5"/>
  </si>
  <si>
    <t>2014MNRAS.437.3647Y</t>
  </si>
  <si>
    <t>3647-3663</t>
    <phoneticPr fontId="5"/>
  </si>
  <si>
    <t>The mass-metallicity relation at z ˜ 1.4 revealed with Subaru/FMOS</t>
  </si>
  <si>
    <t>Guyon, Olivier</t>
    <phoneticPr fontId="5"/>
  </si>
  <si>
    <r>
      <rPr>
        <b/>
        <sz val="11"/>
        <rFont val="ＭＳ Ｐゴシック"/>
        <family val="3"/>
        <charset val="128"/>
      </rPr>
      <t>Guyon O</t>
    </r>
    <r>
      <rPr>
        <sz val="11"/>
        <rFont val="ＭＳ Ｐゴシック"/>
        <family val="3"/>
        <charset val="128"/>
      </rPr>
      <t xml:space="preserve">., Hinz P., Cady E., Belikov R., </t>
    </r>
    <r>
      <rPr>
        <b/>
        <sz val="11"/>
        <rFont val="ＭＳ Ｐゴシック"/>
        <family val="3"/>
        <charset val="128"/>
      </rPr>
      <t>Martinache F.</t>
    </r>
    <phoneticPr fontId="5"/>
  </si>
  <si>
    <t>2014ApJ...780..171G</t>
  </si>
  <si>
    <t>High Performance Lyot and PIAA Coronagraphy for Arbitrarily Shaped Telescope Apertures</t>
  </si>
  <si>
    <r>
      <rPr>
        <b/>
        <sz val="11"/>
        <rFont val="ＭＳ Ｐゴシック"/>
        <family val="3"/>
        <charset val="128"/>
      </rPr>
      <t>Yabe K.</t>
    </r>
    <r>
      <rPr>
        <sz val="11"/>
        <rFont val="ＭＳ Ｐゴシック"/>
        <family val="3"/>
        <charset val="128"/>
      </rPr>
      <t xml:space="preserve">, Ohta K., Iwamuro F., Akiyama M., Tamura N., Yuma S., Kimura M., </t>
    </r>
    <r>
      <rPr>
        <b/>
        <sz val="11"/>
        <rFont val="ＭＳ Ｐゴシック"/>
        <family val="3"/>
        <charset val="128"/>
      </rPr>
      <t>Takato N</t>
    </r>
    <r>
      <rPr>
        <sz val="11"/>
        <rFont val="ＭＳ Ｐゴシック"/>
        <family val="3"/>
        <charset val="128"/>
      </rPr>
      <t>., Moritani Y., Sumiyoshi M., Maihara T., Silverman J., Dalton G., Lewis I., Bonfield D., Lee H., Curtis-Lake E., Macaulay E., Clarke F.</t>
    </r>
    <phoneticPr fontId="5"/>
  </si>
  <si>
    <t>D</t>
    <phoneticPr fontId="5"/>
  </si>
  <si>
    <t>HDS</t>
    <phoneticPr fontId="5"/>
  </si>
  <si>
    <t>Bayliss, Matthew B.</t>
    <phoneticPr fontId="5"/>
  </si>
  <si>
    <t>I</t>
    <phoneticPr fontId="5"/>
  </si>
  <si>
    <t>Bayliss M., Johnson T., Gladders M., Sharon K., Oguri M.</t>
    <phoneticPr fontId="5"/>
  </si>
  <si>
    <t>S-Cam</t>
    <phoneticPr fontId="5"/>
  </si>
  <si>
    <t>2014ApJ...783...41B</t>
  </si>
  <si>
    <t>ApJ</t>
    <phoneticPr fontId="5"/>
  </si>
  <si>
    <t>03/2014</t>
    <phoneticPr fontId="5"/>
  </si>
  <si>
    <t>Line-of-sight Structure toward Strong Lensing Galaxy Clusters</t>
    <phoneticPr fontId="5"/>
  </si>
  <si>
    <t>2014.3.26 ADS</t>
    <phoneticPr fontId="5"/>
  </si>
  <si>
    <t>Fujita, Yutaka</t>
    <phoneticPr fontId="5"/>
  </si>
  <si>
    <t>S-Cam</t>
    <phoneticPr fontId="5"/>
  </si>
  <si>
    <t>Fujita Y., Okabe N., Sato K., Tamura T., Matsushita S., Hirashita H., Nakamura M., Matsushita K., Nakazawa K., Takizawa M.</t>
    <phoneticPr fontId="5"/>
  </si>
  <si>
    <t>2013PASJ...65L..15F</t>
  </si>
  <si>
    <t>PASJ</t>
    <phoneticPr fontId="5"/>
  </si>
  <si>
    <t>L15</t>
    <phoneticPr fontId="5"/>
  </si>
  <si>
    <t>12/2013</t>
    <phoneticPr fontId="5"/>
  </si>
  <si>
    <t>Discovery of an Outstanding Disk in the cD Galaxy of the Hydra A Cluster</t>
  </si>
  <si>
    <t>Graur, O.</t>
    <phoneticPr fontId="5"/>
  </si>
  <si>
    <t>2014ApJ...783...28G</t>
  </si>
  <si>
    <t>Type-Ia Supernova Rates to Redshift 2.4 from CLASH: The Cluster Lensing And Supernova Survey with Hubble</t>
  </si>
  <si>
    <t>Graur O., Rodney S., Maoz D., Riess A., Jha S., Postman M., Dahlen T., Holoien T., McCully C., Patel B., Strolger L., Benitez N., Coe D., Jouvel S., Medezinski E., Molino A., Nonino M., Bradley L., Koekemoer A., Balestra I., Cenko S., Clubb K., Dickinson M., Filippenko A., Frederiksen T., Garnavich P., Hjorth J., Jones D., Leibundgut B., Matheson T., Mobasher B., Rosati P., Silverman J., U.V., Jedruszczuk K., Li C., Lin K., Mirmelstein M., Neustadt J., Ovadia A., Rogers E.</t>
    <phoneticPr fontId="5"/>
  </si>
  <si>
    <t>Hayashi, Masao</t>
    <phoneticPr fontId="5"/>
  </si>
  <si>
    <r>
      <t xml:space="preserve">Hayashi Masao, </t>
    </r>
    <r>
      <rPr>
        <b/>
        <sz val="11"/>
        <rFont val="ＭＳ Ｐゴシック"/>
        <family val="3"/>
        <charset val="128"/>
      </rPr>
      <t>Kodama T., Koyama Y., Tadaki K.,</t>
    </r>
    <r>
      <rPr>
        <sz val="11"/>
        <rFont val="ＭＳ Ｐゴシック"/>
        <family val="3"/>
        <charset val="128"/>
      </rPr>
      <t xml:space="preserve"> </t>
    </r>
    <r>
      <rPr>
        <b/>
        <sz val="11"/>
        <rFont val="ＭＳ Ｐゴシック"/>
        <family val="3"/>
        <charset val="128"/>
      </rPr>
      <t>Tanaka I., Shimakawa R., Matsuda Y.,</t>
    </r>
    <r>
      <rPr>
        <sz val="11"/>
        <rFont val="ＭＳ Ｐゴシック"/>
        <family val="3"/>
        <charset val="128"/>
      </rPr>
      <t xml:space="preserve"> Sobral D., Best P., Smail I.</t>
    </r>
    <phoneticPr fontId="5"/>
  </si>
  <si>
    <t>S-Cam, MOIRCS, FMOS</t>
    <phoneticPr fontId="5"/>
  </si>
  <si>
    <t>2014MNRAS.439.2571H</t>
  </si>
  <si>
    <t>MNRAS</t>
    <phoneticPr fontId="5"/>
  </si>
  <si>
    <t>2571-2583</t>
    <phoneticPr fontId="5"/>
  </si>
  <si>
    <t>02/2014</t>
    <phoneticPr fontId="5"/>
  </si>
  <si>
    <t>Mapping the large-scale structure around a z = 1.46 galaxy cluster in 3D using two adjacent narrow-band filters</t>
  </si>
  <si>
    <t>Hirano, Teruyuki</t>
    <phoneticPr fontId="5"/>
  </si>
  <si>
    <t>2014ApJ...783....9H</t>
  </si>
  <si>
    <t>Measurements of Stellar Inclinations for Kepler Planet Candidates. II. Candidate Spin-Orbit Misalignments in Single- and Multiple-transiting Systems</t>
  </si>
  <si>
    <r>
      <t xml:space="preserve">Hirano T., Sanchis-Ojeda R., </t>
    </r>
    <r>
      <rPr>
        <b/>
        <sz val="11"/>
        <rFont val="ＭＳ Ｐゴシック"/>
        <family val="3"/>
        <charset val="128"/>
      </rPr>
      <t>Takeda Y.</t>
    </r>
    <r>
      <rPr>
        <sz val="11"/>
        <rFont val="ＭＳ Ｐゴシック"/>
        <family val="3"/>
        <charset val="128"/>
      </rPr>
      <t xml:space="preserve">, Winn J., </t>
    </r>
    <r>
      <rPr>
        <b/>
        <sz val="11"/>
        <rFont val="ＭＳ Ｐゴシック"/>
        <family val="3"/>
        <charset val="128"/>
      </rPr>
      <t>Narita N.,</t>
    </r>
    <r>
      <rPr>
        <sz val="11"/>
        <rFont val="ＭＳ Ｐゴシック"/>
        <family val="3"/>
        <charset val="128"/>
      </rPr>
      <t xml:space="preserve"> Takahashi Y.</t>
    </r>
    <phoneticPr fontId="5"/>
  </si>
  <si>
    <t>Ishigaki, M.</t>
    <phoneticPr fontId="5"/>
  </si>
  <si>
    <r>
      <rPr>
        <sz val="11"/>
        <rFont val="ＭＳ Ｐゴシック"/>
        <family val="3"/>
        <charset val="128"/>
      </rPr>
      <t>Ishigaki M.</t>
    </r>
    <r>
      <rPr>
        <b/>
        <sz val="11"/>
        <rFont val="ＭＳ Ｐゴシック"/>
        <family val="3"/>
        <charset val="128"/>
      </rPr>
      <t xml:space="preserve">, Aoki W., Arimoto N., </t>
    </r>
    <r>
      <rPr>
        <sz val="11"/>
        <rFont val="ＭＳ Ｐゴシック"/>
        <family val="3"/>
        <charset val="128"/>
      </rPr>
      <t>Okamoto S.</t>
    </r>
    <phoneticPr fontId="5"/>
  </si>
  <si>
    <t>HDS</t>
    <phoneticPr fontId="5"/>
  </si>
  <si>
    <t>2014A&amp;A...562A.146I</t>
  </si>
  <si>
    <t>A&amp;A</t>
    <phoneticPr fontId="5"/>
  </si>
  <si>
    <t>A146</t>
    <phoneticPr fontId="5"/>
  </si>
  <si>
    <t>Chemical compositions of six metal-poor stars in the ultra-faint dwarf spheroidal galaxy Boötes I</t>
  </si>
  <si>
    <t>Okabe, Nobuhiro</t>
    <phoneticPr fontId="5"/>
  </si>
  <si>
    <t>Okabe N., Futamase T., Kajisawa M., Kuroshima R.</t>
    <phoneticPr fontId="5"/>
  </si>
  <si>
    <t>2014ApJ...784...90O</t>
  </si>
  <si>
    <t>04/2014</t>
    <phoneticPr fontId="5"/>
  </si>
  <si>
    <t>Subaru Weak-lensing Survey of Dark Matter Subhalos in the Coma Cluster: Subhalo Mass Function and Statistical Properties</t>
  </si>
  <si>
    <t>Tsukagoshi, Takashi</t>
    <phoneticPr fontId="5"/>
  </si>
  <si>
    <r>
      <t xml:space="preserve">Tsukagoshi T., Momose M., Hashimoto J., </t>
    </r>
    <r>
      <rPr>
        <b/>
        <sz val="11"/>
        <rFont val="ＭＳ Ｐゴシック"/>
        <family val="3"/>
        <charset val="128"/>
      </rPr>
      <t>Kudo T.,</t>
    </r>
    <r>
      <rPr>
        <sz val="11"/>
        <rFont val="ＭＳ Ｐゴシック"/>
        <family val="3"/>
        <charset val="128"/>
      </rPr>
      <t xml:space="preserve"> Andrews S., </t>
    </r>
    <r>
      <rPr>
        <b/>
        <sz val="11"/>
        <rFont val="ＭＳ Ｐゴシック"/>
        <family val="3"/>
        <charset val="128"/>
      </rPr>
      <t>Saito Masao</t>
    </r>
    <r>
      <rPr>
        <sz val="11"/>
        <rFont val="ＭＳ Ｐゴシック"/>
        <family val="3"/>
        <charset val="128"/>
      </rPr>
      <t xml:space="preserve">, Kitamura Y., </t>
    </r>
    <r>
      <rPr>
        <b/>
        <sz val="11"/>
        <rFont val="ＭＳ Ｐゴシック"/>
        <family val="3"/>
        <charset val="128"/>
      </rPr>
      <t>Ohashi N.</t>
    </r>
    <r>
      <rPr>
        <sz val="11"/>
        <rFont val="ＭＳ Ｐゴシック"/>
        <family val="3"/>
        <charset val="128"/>
      </rPr>
      <t xml:space="preserve">, Wilner D., </t>
    </r>
    <r>
      <rPr>
        <b/>
        <sz val="11"/>
        <rFont val="ＭＳ Ｐゴシック"/>
        <family val="3"/>
        <charset val="128"/>
      </rPr>
      <t>Kawabe R</t>
    </r>
    <r>
      <rPr>
        <sz val="11"/>
        <rFont val="ＭＳ Ｐゴシック"/>
        <family val="3"/>
        <charset val="128"/>
      </rPr>
      <t xml:space="preserve">., Abe L., </t>
    </r>
    <r>
      <rPr>
        <b/>
        <sz val="11"/>
        <rFont val="ＭＳ Ｐゴシック"/>
        <family val="3"/>
        <charset val="128"/>
      </rPr>
      <t>Akiyama E.</t>
    </r>
    <r>
      <rPr>
        <sz val="11"/>
        <rFont val="ＭＳ Ｐゴシック"/>
        <family val="3"/>
        <charset val="128"/>
      </rPr>
      <t>, Brandner W., Brandt T., Carson J.,</t>
    </r>
    <r>
      <rPr>
        <b/>
        <sz val="11"/>
        <rFont val="ＭＳ Ｐゴシック"/>
        <family val="3"/>
        <charset val="128"/>
      </rPr>
      <t xml:space="preserve"> </t>
    </r>
    <r>
      <rPr>
        <sz val="11"/>
        <rFont val="ＭＳ Ｐゴシック"/>
        <family val="3"/>
        <charset val="128"/>
      </rPr>
      <t>Currie T</t>
    </r>
    <r>
      <rPr>
        <b/>
        <sz val="11"/>
        <rFont val="ＭＳ Ｐゴシック"/>
        <family val="3"/>
        <charset val="128"/>
      </rPr>
      <t>.</t>
    </r>
    <r>
      <rPr>
        <sz val="11"/>
        <rFont val="ＭＳ Ｐゴシック"/>
        <family val="3"/>
        <charset val="128"/>
      </rPr>
      <t xml:space="preserve">, Egner S., Goto M., Grady C., </t>
    </r>
    <r>
      <rPr>
        <b/>
        <sz val="11"/>
        <rFont val="ＭＳ Ｐゴシック"/>
        <family val="3"/>
        <charset val="128"/>
      </rPr>
      <t>Guyon O., Hayano Y., Hayashi Masahiko, Hayashi S.</t>
    </r>
    <r>
      <rPr>
        <sz val="11"/>
        <rFont val="ＭＳ Ｐゴシック"/>
        <family val="3"/>
        <charset val="128"/>
      </rPr>
      <t xml:space="preserve">, Henning T., Hodapp K., </t>
    </r>
    <r>
      <rPr>
        <b/>
        <sz val="11"/>
        <rFont val="ＭＳ Ｐゴシック"/>
        <family val="3"/>
        <charset val="128"/>
      </rPr>
      <t>Ishii M., Iye M.,</t>
    </r>
    <r>
      <rPr>
        <sz val="11"/>
        <rFont val="ＭＳ Ｐゴシック"/>
        <family val="3"/>
        <charset val="128"/>
      </rPr>
      <t xml:space="preserve"> Janson M., </t>
    </r>
    <r>
      <rPr>
        <b/>
        <sz val="11"/>
        <rFont val="ＭＳ Ｐゴシック"/>
        <family val="3"/>
        <charset val="128"/>
      </rPr>
      <t>Kandori R</t>
    </r>
    <r>
      <rPr>
        <sz val="11"/>
        <rFont val="ＭＳ Ｐゴシック"/>
        <family val="3"/>
        <charset val="128"/>
      </rPr>
      <t xml:space="preserve">., Knapp G., </t>
    </r>
    <r>
      <rPr>
        <b/>
        <sz val="11"/>
        <rFont val="ＭＳ Ｐゴシック"/>
        <family val="3"/>
        <charset val="128"/>
      </rPr>
      <t>Kusakabe N.</t>
    </r>
    <r>
      <rPr>
        <sz val="11"/>
        <rFont val="ＭＳ Ｐゴシック"/>
        <family val="3"/>
        <charset val="128"/>
      </rPr>
      <t xml:space="preserve">, Kuzuhara M., </t>
    </r>
    <r>
      <rPr>
        <b/>
        <sz val="11"/>
        <rFont val="ＭＳ Ｐゴシック"/>
        <family val="3"/>
        <charset val="128"/>
      </rPr>
      <t>Kwon J.,</t>
    </r>
    <r>
      <rPr>
        <sz val="11"/>
        <rFont val="ＭＳ Ｐゴシック"/>
        <family val="3"/>
        <charset val="128"/>
      </rPr>
      <t xml:space="preserve"> McElwain M., Matsuo T., Mayama S., Miyama S., </t>
    </r>
    <r>
      <rPr>
        <b/>
        <sz val="11"/>
        <rFont val="ＭＳ Ｐゴシック"/>
        <family val="3"/>
        <charset val="128"/>
      </rPr>
      <t>Morino J.,</t>
    </r>
    <r>
      <rPr>
        <sz val="11"/>
        <rFont val="ＭＳ Ｐゴシック"/>
        <family val="3"/>
        <charset val="128"/>
      </rPr>
      <t xml:space="preserve"> Moro-Martín A., </t>
    </r>
    <r>
      <rPr>
        <b/>
        <sz val="11"/>
        <rFont val="ＭＳ Ｐゴシック"/>
        <family val="3"/>
        <charset val="128"/>
      </rPr>
      <t xml:space="preserve">Nishimura T., Pyo T.-S., </t>
    </r>
    <r>
      <rPr>
        <sz val="11"/>
        <rFont val="ＭＳ Ｐゴシック"/>
        <family val="3"/>
        <charset val="128"/>
      </rPr>
      <t xml:space="preserve">Serabyn E., </t>
    </r>
    <r>
      <rPr>
        <b/>
        <sz val="11"/>
        <rFont val="ＭＳ Ｐゴシック"/>
        <family val="3"/>
        <charset val="128"/>
      </rPr>
      <t>Suenaga T., Suto H., Suzuki R.,</t>
    </r>
    <r>
      <rPr>
        <sz val="11"/>
        <rFont val="ＭＳ Ｐゴシック"/>
        <family val="3"/>
        <charset val="128"/>
      </rPr>
      <t xml:space="preserve"> Takahashi Y., </t>
    </r>
    <r>
      <rPr>
        <b/>
        <sz val="11"/>
        <rFont val="ＭＳ Ｐゴシック"/>
        <family val="3"/>
        <charset val="128"/>
      </rPr>
      <t xml:space="preserve">Takami H., </t>
    </r>
    <r>
      <rPr>
        <sz val="11"/>
        <rFont val="ＭＳ Ｐゴシック"/>
        <family val="3"/>
        <charset val="128"/>
      </rPr>
      <t xml:space="preserve">Takami M., </t>
    </r>
    <r>
      <rPr>
        <b/>
        <sz val="11"/>
        <rFont val="ＭＳ Ｐゴシック"/>
        <family val="3"/>
        <charset val="128"/>
      </rPr>
      <t>Takato N., Terada H.,</t>
    </r>
    <r>
      <rPr>
        <sz val="11"/>
        <rFont val="ＭＳ Ｐゴシック"/>
        <family val="3"/>
        <charset val="128"/>
      </rPr>
      <t xml:space="preserve"> Thalmann C., </t>
    </r>
    <r>
      <rPr>
        <b/>
        <sz val="11"/>
        <rFont val="ＭＳ Ｐゴシック"/>
        <family val="3"/>
        <charset val="128"/>
      </rPr>
      <t>Tomono D.</t>
    </r>
    <r>
      <rPr>
        <sz val="11"/>
        <rFont val="ＭＳ Ｐゴシック"/>
        <family val="3"/>
        <charset val="128"/>
      </rPr>
      <t xml:space="preserve">, Turner E., </t>
    </r>
    <r>
      <rPr>
        <b/>
        <sz val="11"/>
        <rFont val="ＭＳ Ｐゴシック"/>
        <family val="3"/>
        <charset val="128"/>
      </rPr>
      <t>Usuda T</t>
    </r>
    <r>
      <rPr>
        <sz val="11"/>
        <rFont val="ＭＳ Ｐゴシック"/>
        <family val="3"/>
        <charset val="128"/>
      </rPr>
      <t xml:space="preserve">., Watanabe M., Wisniewski J., Yamada T., </t>
    </r>
    <r>
      <rPr>
        <b/>
        <sz val="11"/>
        <rFont val="ＭＳ Ｐゴシック"/>
        <family val="3"/>
        <charset val="128"/>
      </rPr>
      <t>Tamura M.</t>
    </r>
    <phoneticPr fontId="5"/>
  </si>
  <si>
    <t>Shinnaka Y., Kawakita H., Kobayashi H., Nagashima M., Boice D.</t>
    <phoneticPr fontId="5"/>
  </si>
  <si>
    <t>HiCIAO</t>
    <phoneticPr fontId="5"/>
  </si>
  <si>
    <t>2014ApJ...783...90T</t>
  </si>
  <si>
    <t>High-resolution Submillimeter and Near-infrared Studies of the Transition Disk around Sz 91</t>
  </si>
  <si>
    <t>Kelly, Patrick L.</t>
    <phoneticPr fontId="5"/>
  </si>
  <si>
    <t>I</t>
    <phoneticPr fontId="5"/>
  </si>
  <si>
    <t>Kelly P., von der Linden A., Applegate D., Allen M., Allen S., Burchat P., Burke D., Ebeling H., Capak P., Czoske O., Donovan D., Mantz A., Morris G.</t>
    <phoneticPr fontId="5"/>
  </si>
  <si>
    <t>S-Cam</t>
    <phoneticPr fontId="5"/>
  </si>
  <si>
    <t>2014MNRAS.439...28K</t>
  </si>
  <si>
    <t>MNRAS</t>
    <phoneticPr fontId="5"/>
  </si>
  <si>
    <t>28-47</t>
    <phoneticPr fontId="5"/>
  </si>
  <si>
    <t>03/2014</t>
    <phoneticPr fontId="5"/>
  </si>
  <si>
    <t>Weighing the Giants - II. Improved calibration of photometry from stellar colours and accurate photometric redshifts</t>
  </si>
  <si>
    <t>D</t>
    <phoneticPr fontId="5"/>
  </si>
  <si>
    <t>ApJ</t>
    <phoneticPr fontId="5"/>
  </si>
  <si>
    <t>von der Linden, Anja</t>
    <phoneticPr fontId="5"/>
  </si>
  <si>
    <t>von der Linden A., Allen M., Applegate D., Kelly P., Allen S., Ebeling H., Burchat P., Burke D., Donovan D., Morris G., Blandford R., Erben T., Mantz A.</t>
    <phoneticPr fontId="5"/>
  </si>
  <si>
    <t>2014MNRAS.439....2V</t>
  </si>
  <si>
    <t>Weighing the Giants - I. Weak-lensing masses for 51 massive galaxy clusters: project overview, data analysis methods and cluster images</t>
  </si>
  <si>
    <t>2014論文</t>
    <rPh sb="4" eb="6">
      <t>ロンブン</t>
    </rPh>
    <phoneticPr fontId="5"/>
  </si>
  <si>
    <t>S14B</t>
    <phoneticPr fontId="5"/>
  </si>
  <si>
    <t>2014/08-2015/01</t>
    <phoneticPr fontId="5"/>
  </si>
  <si>
    <t>2014/5/7-8</t>
    <phoneticPr fontId="5"/>
  </si>
  <si>
    <t>S14Ｂ</t>
    <phoneticPr fontId="5"/>
  </si>
  <si>
    <t>HIRES</t>
    <phoneticPr fontId="5"/>
  </si>
  <si>
    <t>S14B</t>
    <phoneticPr fontId="5"/>
  </si>
  <si>
    <t>S14B</t>
    <phoneticPr fontId="5"/>
  </si>
  <si>
    <t>S14B</t>
    <phoneticPr fontId="5"/>
  </si>
  <si>
    <t>Piinstr</t>
    <phoneticPr fontId="5"/>
  </si>
  <si>
    <t>Piinstr</t>
    <phoneticPr fontId="5"/>
  </si>
  <si>
    <r>
      <t>2</t>
    </r>
    <r>
      <rPr>
        <sz val="11"/>
        <rFont val="ＭＳ Ｐゴシック"/>
        <family val="3"/>
        <charset val="128"/>
      </rPr>
      <t>014.3.26現在</t>
    </r>
    <rPh sb="9" eb="11">
      <t>ゲンザイ</t>
    </rPh>
    <phoneticPr fontId="5"/>
  </si>
  <si>
    <r>
      <t>2</t>
    </r>
    <r>
      <rPr>
        <sz val="11"/>
        <rFont val="ＭＳ Ｐゴシック"/>
        <family val="3"/>
        <charset val="128"/>
      </rPr>
      <t>000-2013計</t>
    </r>
    <rPh sb="9" eb="10">
      <t>ケイ</t>
    </rPh>
    <phoneticPr fontId="5"/>
  </si>
  <si>
    <t>2013年度</t>
    <rPh sb="4" eb="6">
      <t>ネンド</t>
    </rPh>
    <phoneticPr fontId="5"/>
  </si>
  <si>
    <t>久保真理子</t>
    <rPh sb="0" eb="2">
      <t>クボ</t>
    </rPh>
    <rPh sb="2" eb="5">
      <t>マリコ</t>
    </rPh>
    <phoneticPr fontId="5"/>
  </si>
  <si>
    <t>Kubo Mariko</t>
    <phoneticPr fontId="5"/>
  </si>
  <si>
    <t>Formation of Massive Early-type Galaxies at z=3 Studied by DeepNear-infrared Imaging and Spectroscopic Observations (近赤外線深撮像・分光観測による、赤方偏移z=3での大質量早期型銀河形成の研究)</t>
  </si>
  <si>
    <t>東北大学</t>
    <rPh sb="0" eb="2">
      <t>トウホク</t>
    </rPh>
    <rPh sb="2" eb="4">
      <t>ダイガク</t>
    </rPh>
    <phoneticPr fontId="5"/>
  </si>
  <si>
    <t>大塚拓也</t>
    <rPh sb="0" eb="2">
      <t>オオツカ</t>
    </rPh>
    <rPh sb="2" eb="4">
      <t>タクヤ</t>
    </rPh>
    <phoneticPr fontId="5"/>
  </si>
  <si>
    <t>SSA22領域における過剰なLyα光子を放出する天体の分光観測による解析(Analyzing the spectroscopic data of objects that emit excess Lyαphotons in the SSA22 field)</t>
  </si>
  <si>
    <t>増田 貴大</t>
  </si>
  <si>
    <t>ハッブル系列の発現時期の大質量銀河内部における星質量分布の宇宙論的進化と星形成率分布の比較(Comparison between cosmological evolution of stellar mass distributionand star-formation rate distribution inside massive galaxies in the eraof emergence of the Hubble sequence)</t>
  </si>
  <si>
    <t>森下 貴弘</t>
  </si>
  <si>
    <t>赤方偏移z~3から0.5における銀河形態進化の研究 (The Evolution of Galaxy Size and Morphology at z~0.5 to 3.0)</t>
    <phoneticPr fontId="5"/>
  </si>
  <si>
    <t>水木 敏幸</t>
  </si>
  <si>
    <t>Subaru/HiCIAOを用いた近傍低質量星における惑星探査とコア降着モデルへの制限(Direct Imaging search for exoplanets around nearby low-mass stars withSubaru/HiCIAO and constraint on Core Accretion model)</t>
  </si>
  <si>
    <t>山中 郷史</t>
  </si>
  <si>
    <t>SXDS領域における広視野新撮像データに基づいた赤方偏移4の星形成銀河の紫外線領域スペクトルスロープβと密度環境に関する研究(The relation between UV spectral slope β of z~4 Star-Forming galaxiesand density environment from New wide image in SXDS field)</t>
  </si>
  <si>
    <t>すばるのデータはメインではない</t>
    <phoneticPr fontId="5"/>
  </si>
  <si>
    <t>Harakawa Hiroki</t>
    <phoneticPr fontId="5"/>
  </si>
  <si>
    <t>Radial Velocity Search and Statistical Studies for Extrasolar Planets around Metal-rich FGK-dwarfs</t>
    <phoneticPr fontId="5"/>
  </si>
  <si>
    <t>東京工業大学</t>
    <rPh sb="0" eb="2">
      <t>トウキョウ</t>
    </rPh>
    <rPh sb="2" eb="4">
      <t>コウギョウ</t>
    </rPh>
    <rPh sb="4" eb="6">
      <t>ダイガク</t>
    </rPh>
    <phoneticPr fontId="5"/>
  </si>
  <si>
    <t>池田浩之</t>
    <rPh sb="0" eb="2">
      <t>イケダ</t>
    </rPh>
    <rPh sb="2" eb="4">
      <t>ヒロユキ</t>
    </rPh>
    <phoneticPr fontId="5"/>
  </si>
  <si>
    <t>Ikeda Hiroyuki</t>
    <phoneticPr fontId="5"/>
  </si>
  <si>
    <t>Statistical Properties of Low-Luminosity Quasars in the Early Universe</t>
  </si>
  <si>
    <t>相田優</t>
  </si>
  <si>
    <t>近赤外線撮像観測によるz=2.4の53W002原始銀河団における大質量銀河探査</t>
  </si>
  <si>
    <t>市川あき江</t>
  </si>
  <si>
    <t>Observational Properties of Passive Galaxies at z～2 in the UltraVISTA Field</t>
  </si>
  <si>
    <t>高橋安大</t>
    <rPh sb="0" eb="2">
      <t>タカハシ</t>
    </rPh>
    <rPh sb="2" eb="3">
      <t>ヤス</t>
    </rPh>
    <rPh sb="3" eb="4">
      <t>ダイ</t>
    </rPh>
    <phoneticPr fontId="5"/>
  </si>
  <si>
    <t>中島王彦</t>
    <rPh sb="0" eb="2">
      <t>ナカジマ</t>
    </rPh>
    <rPh sb="2" eb="3">
      <t>オウ</t>
    </rPh>
    <rPh sb="3" eb="4">
      <t>ヒコ</t>
    </rPh>
    <phoneticPr fontId="5"/>
  </si>
  <si>
    <t>樋口祐一</t>
    <rPh sb="0" eb="2">
      <t>ヒグチ</t>
    </rPh>
    <rPh sb="2" eb="4">
      <t>ユウイチ</t>
    </rPh>
    <phoneticPr fontId="5"/>
  </si>
  <si>
    <t>Rusu Christian Eduard</t>
    <phoneticPr fontId="5"/>
  </si>
  <si>
    <t>Takahashi Yasuhiro</t>
    <phoneticPr fontId="5"/>
  </si>
  <si>
    <t>Nakajima Kimihiko</t>
    <phoneticPr fontId="5"/>
  </si>
  <si>
    <t>Higuchi Yuichi</t>
    <phoneticPr fontId="5"/>
  </si>
  <si>
    <t>Study of Exoplanet Migration Mechanisms with the Direct Imaging Method</t>
    <phoneticPr fontId="5"/>
  </si>
  <si>
    <t>The Chemical Evolution and Ionization State of Star-Forming Galaxies</t>
    <phoneticPr fontId="5"/>
  </si>
  <si>
    <t>Weak lensing analysis of structure formation of the Universe</t>
  </si>
  <si>
    <t>Subaru Telescope Adaptive Optics Observations of Gravitationally Lensed Quasars in the Sloan DigitalSky Survey</t>
    <phoneticPr fontId="5"/>
  </si>
  <si>
    <t>岩城大地</t>
    <rPh sb="0" eb="2">
      <t>イワキ</t>
    </rPh>
    <rPh sb="2" eb="4">
      <t>ダイチ</t>
    </rPh>
    <phoneticPr fontId="5"/>
  </si>
  <si>
    <t>すばる補償光学AO188による球状星団の固有運動の研究</t>
  </si>
  <si>
    <t>後藤亮介</t>
    <rPh sb="0" eb="2">
      <t>ゴトウ</t>
    </rPh>
    <rPh sb="2" eb="4">
      <t>リョウスケ</t>
    </rPh>
    <phoneticPr fontId="5"/>
  </si>
  <si>
    <t>ｚ～２のライマンアルファ輝線銀河のクラスタリングの性質</t>
  </si>
  <si>
    <t>今野　彰</t>
    <rPh sb="0" eb="2">
      <t>コンノ</t>
    </rPh>
    <rPh sb="3" eb="4">
      <t>アキラ</t>
    </rPh>
    <phoneticPr fontId="5"/>
  </si>
  <si>
    <t>赤方偏移6.6と7.3のライマンアルファ輝線銀河を用いた宇宙再電離の研究</t>
  </si>
  <si>
    <t>東京大学</t>
    <rPh sb="0" eb="2">
      <t>トウキョウ</t>
    </rPh>
    <rPh sb="2" eb="4">
      <t>ダイガク</t>
    </rPh>
    <phoneticPr fontId="5"/>
  </si>
  <si>
    <t>末永拓也</t>
    <rPh sb="0" eb="2">
      <t>スエナガ</t>
    </rPh>
    <rPh sb="2" eb="4">
      <t>タクヤ</t>
    </rPh>
    <phoneticPr fontId="5"/>
  </si>
  <si>
    <t>Suenaga Takuya</t>
    <phoneticPr fontId="5"/>
  </si>
  <si>
    <t>Brown Dwarfs and Planetary Mass Objects in Star Forming Regions</t>
  </si>
  <si>
    <t>奥村　純</t>
    <rPh sb="0" eb="2">
      <t>オクムラ</t>
    </rPh>
    <rPh sb="3" eb="4">
      <t>ジュン</t>
    </rPh>
    <phoneticPr fontId="5"/>
  </si>
  <si>
    <t>Okumura Jun</t>
    <phoneticPr fontId="5"/>
  </si>
  <si>
    <t>The Type Ia supernovae rate with Subaru/XMM-Newton Deep Survey</t>
  </si>
  <si>
    <t>京都大学</t>
    <rPh sb="0" eb="2">
      <t>キョウト</t>
    </rPh>
    <rPh sb="2" eb="4">
      <t>ダイガク</t>
    </rPh>
    <phoneticPr fontId="5"/>
  </si>
  <si>
    <t>SXDSデータ使用</t>
    <rPh sb="7" eb="9">
      <t>シヨウ</t>
    </rPh>
    <phoneticPr fontId="5"/>
  </si>
  <si>
    <t>岡田裕行</t>
    <rPh sb="0" eb="2">
      <t>オカダ</t>
    </rPh>
    <rPh sb="2" eb="4">
      <t>ヒロユキ</t>
    </rPh>
    <phoneticPr fontId="5"/>
  </si>
  <si>
    <t>Testing the Theory of Gravity by Galaxy Redshift Surveys</t>
  </si>
  <si>
    <t>FMOS戦略枠データ使用</t>
    <rPh sb="4" eb="6">
      <t>センリャク</t>
    </rPh>
    <rPh sb="6" eb="7">
      <t>ワク</t>
    </rPh>
    <rPh sb="10" eb="12">
      <t>シヨウ</t>
    </rPh>
    <phoneticPr fontId="5"/>
  </si>
  <si>
    <t>五十嵐　創</t>
    <rPh sb="0" eb="3">
      <t>イガラシ</t>
    </rPh>
    <rPh sb="4" eb="5">
      <t>ハジメ</t>
    </rPh>
    <phoneticPr fontId="5"/>
  </si>
  <si>
    <t>Ikarashi Soh</t>
    <phoneticPr fontId="5"/>
  </si>
  <si>
    <t>Study of Dust-Obscured Massive Galaxies beyond Redshift 5 based on Submillimeter Photometric and Spectroscopic Surveys</t>
    <phoneticPr fontId="5"/>
  </si>
  <si>
    <t>山本広大</t>
    <rPh sb="0" eb="2">
      <t>ヤマモト</t>
    </rPh>
    <rPh sb="2" eb="4">
      <t>コウダイ</t>
    </rPh>
    <phoneticPr fontId="5"/>
  </si>
  <si>
    <t>Yamamoto Kodai</t>
    <phoneticPr fontId="5"/>
  </si>
  <si>
    <t>Direct Imaging Search for Extrasolar Planets in the Pleiades Cluster</t>
    <phoneticPr fontId="5"/>
  </si>
  <si>
    <t>大阪大学</t>
    <rPh sb="0" eb="2">
      <t>オオサカ</t>
    </rPh>
    <rPh sb="2" eb="4">
      <t>ダイガク</t>
    </rPh>
    <phoneticPr fontId="5"/>
  </si>
  <si>
    <t>丸田弥生</t>
    <rPh sb="0" eb="2">
      <t>マルタ</t>
    </rPh>
    <rPh sb="2" eb="4">
      <t>ヤヨイ</t>
    </rPh>
    <phoneticPr fontId="5"/>
  </si>
  <si>
    <t>前主系列星 HD 34282 に付随する原始惑星系円盤の近赤外線偏光撮像観測</t>
    <phoneticPr fontId="5"/>
  </si>
  <si>
    <t>引用数（2014.5.2）</t>
    <rPh sb="0" eb="2">
      <t>インヨウ</t>
    </rPh>
    <rPh sb="2" eb="3">
      <t>スウ</t>
    </rPh>
    <phoneticPr fontId="5"/>
  </si>
  <si>
    <t>Naito, Hiroyuki</t>
    <phoneticPr fontId="5"/>
  </si>
  <si>
    <r>
      <t>Geminiと</t>
    </r>
    <r>
      <rPr>
        <sz val="11"/>
        <color rgb="FFFF0000"/>
        <rFont val="ＭＳ Ｐゴシック"/>
        <family val="3"/>
        <charset val="128"/>
      </rPr>
      <t>2</t>
    </r>
    <r>
      <rPr>
        <sz val="11"/>
        <rFont val="ＭＳ Ｐゴシック"/>
        <family val="3"/>
        <charset val="128"/>
      </rPr>
      <t>夜、Keckと4夜の交換</t>
    </r>
    <r>
      <rPr>
        <sz val="11"/>
        <color rgb="FFFF0000"/>
        <rFont val="ＭＳ Ｐゴシック"/>
        <family val="3"/>
        <charset val="128"/>
      </rPr>
      <t>(注）</t>
    </r>
    <rPh sb="8" eb="9">
      <t>ヨル</t>
    </rPh>
    <rPh sb="16" eb="17">
      <t>ヨル</t>
    </rPh>
    <rPh sb="18" eb="20">
      <t>コウカン</t>
    </rPh>
    <phoneticPr fontId="5"/>
  </si>
  <si>
    <t>Geminiと4.5夜、Keckと6夜の交換</t>
    <rPh sb="10" eb="11">
      <t>ヨル</t>
    </rPh>
    <rPh sb="18" eb="19">
      <t>ヨル</t>
    </rPh>
    <rPh sb="20" eb="22">
      <t>コウカン</t>
    </rPh>
    <phoneticPr fontId="5"/>
  </si>
  <si>
    <t>S13B</t>
    <phoneticPr fontId="5"/>
  </si>
  <si>
    <t>マドリード・コンプルテンセ大</t>
    <rPh sb="13" eb="14">
      <t>ダイ</t>
    </rPh>
    <phoneticPr fontId="5"/>
  </si>
  <si>
    <t>スペイン</t>
    <phoneticPr fontId="5"/>
  </si>
  <si>
    <t>大学</t>
    <rPh sb="0" eb="2">
      <t>ダイガク</t>
    </rPh>
    <phoneticPr fontId="5"/>
  </si>
  <si>
    <t>上海天文台</t>
    <rPh sb="0" eb="2">
      <t>シャンハイ</t>
    </rPh>
    <rPh sb="2" eb="5">
      <t>テンモンダイ</t>
    </rPh>
    <phoneticPr fontId="5"/>
  </si>
  <si>
    <t>中国</t>
    <rPh sb="0" eb="2">
      <t>チュウゴク</t>
    </rPh>
    <phoneticPr fontId="5"/>
  </si>
  <si>
    <t>コートダジュール天文台</t>
    <rPh sb="8" eb="11">
      <t>テンモンダイ</t>
    </rPh>
    <phoneticPr fontId="5"/>
  </si>
  <si>
    <t>フランス</t>
    <phoneticPr fontId="5"/>
  </si>
  <si>
    <t>機関</t>
    <rPh sb="0" eb="2">
      <t>キカン</t>
    </rPh>
    <phoneticPr fontId="5"/>
  </si>
  <si>
    <t>INAOE</t>
    <phoneticPr fontId="5"/>
  </si>
  <si>
    <t>メキシコ</t>
    <phoneticPr fontId="5"/>
  </si>
  <si>
    <t>Instituto Nacional de Astrofisica, Optica y Electronica</t>
  </si>
  <si>
    <t>S12までは日本のTACが採択したランの観測者（S-&gt;G/Kを含み、G/K-&gt;を含まない。UH枠も含まない）。S13からはG/K-&gt;Sを含め、S-&gt;G/Kを除外。</t>
    <rPh sb="6" eb="8">
      <t>ニホン</t>
    </rPh>
    <rPh sb="13" eb="15">
      <t>サイタク</t>
    </rPh>
    <rPh sb="20" eb="23">
      <t>カンソクシャ</t>
    </rPh>
    <rPh sb="31" eb="32">
      <t>フク</t>
    </rPh>
    <rPh sb="40" eb="41">
      <t>フク</t>
    </rPh>
    <rPh sb="47" eb="48">
      <t>ワク</t>
    </rPh>
    <rPh sb="49" eb="50">
      <t>フク</t>
    </rPh>
    <rPh sb="68" eb="69">
      <t>フク</t>
    </rPh>
    <rPh sb="78" eb="80">
      <t>ジョガイ</t>
    </rPh>
    <phoneticPr fontId="5"/>
  </si>
  <si>
    <t>ローレンス・リバモア国立研究所</t>
    <rPh sb="10" eb="12">
      <t>コクリツ</t>
    </rPh>
    <rPh sb="12" eb="15">
      <t>ケンキュウジョ</t>
    </rPh>
    <phoneticPr fontId="3"/>
  </si>
  <si>
    <t>機関</t>
    <rPh sb="0" eb="2">
      <t>キカン</t>
    </rPh>
    <phoneticPr fontId="3"/>
  </si>
  <si>
    <t>Lawrence Livemore National Laboratory</t>
  </si>
  <si>
    <t>S13で13夜(中野さん情報）</t>
    <rPh sb="6" eb="7">
      <t>ヨル</t>
    </rPh>
    <rPh sb="8" eb="10">
      <t>ナカノ</t>
    </rPh>
    <rPh sb="12" eb="14">
      <t>ジョウホウ</t>
    </rPh>
    <phoneticPr fontId="5"/>
  </si>
  <si>
    <t>2013.5.9　S13AよりG/K-&gt;Sを含み、S-&gt;G/Kを含まない、に変更(UH時間を含めないことは従来通り）</t>
    <rPh sb="22" eb="23">
      <t>フク</t>
    </rPh>
    <rPh sb="32" eb="33">
      <t>フク</t>
    </rPh>
    <rPh sb="38" eb="40">
      <t>ヘンコウ</t>
    </rPh>
    <rPh sb="43" eb="45">
      <t>ジカン</t>
    </rPh>
    <rPh sb="46" eb="47">
      <t>フク</t>
    </rPh>
    <rPh sb="53" eb="55">
      <t>ジュウライ</t>
    </rPh>
    <rPh sb="55" eb="56">
      <t>ドオ</t>
    </rPh>
    <phoneticPr fontId="5"/>
  </si>
  <si>
    <t>すばるTAC採択分（S-&gt;G/Kを含み、G/K-&gt;Sを含まない）</t>
    <rPh sb="6" eb="8">
      <t>サイタク</t>
    </rPh>
    <rPh sb="8" eb="9">
      <t>ブン</t>
    </rPh>
    <rPh sb="17" eb="18">
      <t>フク</t>
    </rPh>
    <rPh sb="27" eb="28">
      <t>フク</t>
    </rPh>
    <phoneticPr fontId="5"/>
  </si>
  <si>
    <t>（外国機関所属の外国人数。
S12BまではJapan TAC採択分、
S13A以降はS-&gt;G/Kを除外し、G/K-&gt;Sを算入）</t>
    <rPh sb="39" eb="41">
      <t>イコウ</t>
    </rPh>
    <rPh sb="49" eb="51">
      <t>ジョガイ</t>
    </rPh>
    <rPh sb="60" eb="62">
      <t>サンニュウ</t>
    </rPh>
    <phoneticPr fontId="5"/>
  </si>
  <si>
    <t>2014.5.9　</t>
    <phoneticPr fontId="5"/>
  </si>
  <si>
    <t>観測者の数え方を変更（S13よりS-&gt;G/Kを除外し、G/K-&gt;Sを算入。年次報告提出を機会により実状に合った数字にするため。）</t>
    <rPh sb="0" eb="3">
      <t>カンソクシャ</t>
    </rPh>
    <rPh sb="4" eb="5">
      <t>カゾ</t>
    </rPh>
    <rPh sb="6" eb="7">
      <t>カタ</t>
    </rPh>
    <rPh sb="8" eb="10">
      <t>ヘンコウ</t>
    </rPh>
    <rPh sb="23" eb="25">
      <t>ジョガイ</t>
    </rPh>
    <rPh sb="34" eb="36">
      <t>サンニュウ</t>
    </rPh>
    <rPh sb="37" eb="39">
      <t>ネンジ</t>
    </rPh>
    <rPh sb="39" eb="41">
      <t>ホウコク</t>
    </rPh>
    <rPh sb="41" eb="43">
      <t>テイシュツ</t>
    </rPh>
    <rPh sb="44" eb="46">
      <t>キカイ</t>
    </rPh>
    <rPh sb="49" eb="51">
      <t>ジツジョウ</t>
    </rPh>
    <rPh sb="52" eb="53">
      <t>ア</t>
    </rPh>
    <rPh sb="55" eb="57">
      <t>スウジ</t>
    </rPh>
    <phoneticPr fontId="5"/>
  </si>
  <si>
    <t>Brandt, Timothy D</t>
    <phoneticPr fontId="5"/>
  </si>
  <si>
    <t>I</t>
    <phoneticPr fontId="5"/>
  </si>
  <si>
    <r>
      <t xml:space="preserve">Brandt T., Kuzuhara M., McElwain M., Schlieder J., Wisniewski J., Turner E., Carson J., Matsuo T., Biller B., Bonnefoy M., Dressing C., Janson M., Knapp G.R., Moro-Martin A., Thalman C., </t>
    </r>
    <r>
      <rPr>
        <b/>
        <sz val="11"/>
        <rFont val="ＭＳ Ｐゴシック"/>
        <family val="3"/>
        <charset val="128"/>
      </rPr>
      <t>Kudo T.</t>
    </r>
    <r>
      <rPr>
        <sz val="11"/>
        <rFont val="ＭＳ Ｐゴシック"/>
        <family val="3"/>
        <charset val="128"/>
      </rPr>
      <t xml:space="preserve">, Kusakabe N., Hashimoto J., Abe L., Brandner W., Currie T., Egner S., Feldt M., Golota T., Goto M., Grady C.A., </t>
    </r>
    <r>
      <rPr>
        <b/>
        <sz val="11"/>
        <rFont val="ＭＳ Ｐゴシック"/>
        <family val="3"/>
        <charset val="128"/>
      </rPr>
      <t>Guyon O., Hayano Y., Hayashi M., Hayashi S.,</t>
    </r>
    <r>
      <rPr>
        <sz val="11"/>
        <rFont val="ＭＳ Ｐゴシック"/>
        <family val="3"/>
        <charset val="128"/>
      </rPr>
      <t xml:space="preserve"> Henning T., Hodapp K.W., </t>
    </r>
    <r>
      <rPr>
        <b/>
        <sz val="11"/>
        <rFont val="ＭＳ Ｐゴシック"/>
        <family val="3"/>
        <charset val="128"/>
      </rPr>
      <t>Ishii M., Iye M., Kandori R.,</t>
    </r>
    <r>
      <rPr>
        <sz val="11"/>
        <rFont val="ＭＳ Ｐゴシック"/>
        <family val="3"/>
        <charset val="128"/>
      </rPr>
      <t xml:space="preserve"> Kwon J., Mede K., Miyama S., </t>
    </r>
    <r>
      <rPr>
        <b/>
        <sz val="11"/>
        <rFont val="ＭＳ Ｐゴシック"/>
        <family val="3"/>
        <charset val="128"/>
      </rPr>
      <t>Morino J., Nishiyama T., Pyo T.-S.</t>
    </r>
    <r>
      <rPr>
        <sz val="11"/>
        <rFont val="ＭＳ Ｐゴシック"/>
        <family val="3"/>
        <charset val="128"/>
      </rPr>
      <t xml:space="preserve">, Serabyn E., Suenaga T., </t>
    </r>
    <r>
      <rPr>
        <b/>
        <sz val="11"/>
        <rFont val="ＭＳ Ｐゴシック"/>
        <family val="3"/>
        <charset val="128"/>
      </rPr>
      <t>Suto H., Suzuki R., Takami M.,</t>
    </r>
    <r>
      <rPr>
        <sz val="11"/>
        <rFont val="ＭＳ Ｐゴシック"/>
        <family val="3"/>
        <charset val="128"/>
      </rPr>
      <t xml:space="preserve"> Takahashi Y., </t>
    </r>
    <r>
      <rPr>
        <b/>
        <sz val="11"/>
        <rFont val="ＭＳ Ｐゴシック"/>
        <family val="3"/>
        <charset val="128"/>
      </rPr>
      <t xml:space="preserve">Takato N., Terada H., Tomono D., </t>
    </r>
    <r>
      <rPr>
        <sz val="11"/>
        <rFont val="ＭＳ Ｐゴシック"/>
        <family val="3"/>
        <charset val="128"/>
      </rPr>
      <t xml:space="preserve">Watanabe M., Yamada T., </t>
    </r>
    <r>
      <rPr>
        <b/>
        <sz val="11"/>
        <rFont val="ＭＳ Ｐゴシック"/>
        <family val="3"/>
        <charset val="128"/>
      </rPr>
      <t>Takami H., Usuda T., Tamura M.</t>
    </r>
    <phoneticPr fontId="5"/>
  </si>
  <si>
    <t>HiCIAO</t>
    <phoneticPr fontId="5"/>
  </si>
  <si>
    <t>2014ApJ...786....1B</t>
    <phoneticPr fontId="5"/>
  </si>
  <si>
    <t>ApJ</t>
    <phoneticPr fontId="5"/>
  </si>
  <si>
    <t>05/2014</t>
    <phoneticPr fontId="5"/>
  </si>
  <si>
    <t>The Moving Group Targets of the SEEDS High-contrast Imaging Survey of Exoplanets and Disks: Results and Observations from the First Three Years</t>
  </si>
  <si>
    <t>Goto, Miwa</t>
    <phoneticPr fontId="5"/>
  </si>
  <si>
    <t>D</t>
    <phoneticPr fontId="5"/>
  </si>
  <si>
    <t>IRCS</t>
    <phoneticPr fontId="5"/>
  </si>
  <si>
    <t>2014ApJ...786...96G</t>
  </si>
  <si>
    <t>Infrared H_3^+ and CO Studies of the Galactic Core: GCIRS 3 and GCIRS 1W</t>
  </si>
  <si>
    <r>
      <t xml:space="preserve">Goto M., Geballe T.R., Indriolo N., Yusef-Zadeh F., </t>
    </r>
    <r>
      <rPr>
        <b/>
        <sz val="11"/>
        <rFont val="ＭＳ Ｐゴシック"/>
        <family val="3"/>
        <charset val="128"/>
      </rPr>
      <t>Usuda T.,</t>
    </r>
    <r>
      <rPr>
        <sz val="11"/>
        <rFont val="ＭＳ Ｐゴシック"/>
        <family val="3"/>
        <charset val="128"/>
      </rPr>
      <t xml:space="preserve"> Henning T., Oka T.</t>
    </r>
    <phoneticPr fontId="5"/>
  </si>
  <si>
    <t>Hashimoto, Yasuhiro</t>
    <phoneticPr fontId="5"/>
  </si>
  <si>
    <t>S-Cam</t>
    <phoneticPr fontId="5"/>
  </si>
  <si>
    <t>2014MNRAS.440..588H</t>
  </si>
  <si>
    <t>MNRAS</t>
    <phoneticPr fontId="5"/>
  </si>
  <si>
    <t>05/2014</t>
    <phoneticPr fontId="5"/>
  </si>
  <si>
    <t>Multiwavelength investigations of co-evolution of bright cluster galaxies and their host clusters</t>
  </si>
  <si>
    <t>Mesa-Delgado, A.</t>
    <phoneticPr fontId="5"/>
  </si>
  <si>
    <t>I</t>
    <phoneticPr fontId="5"/>
  </si>
  <si>
    <t>Mesa-Delgado A., Esteban C., Garcia-Rojas J., Reyes-Perez J., Morisset C., Bresolin F.</t>
    <phoneticPr fontId="5"/>
  </si>
  <si>
    <t>HDS</t>
    <phoneticPr fontId="5"/>
  </si>
  <si>
    <t>2014ApJ...785..100M</t>
  </si>
  <si>
    <t>04/2014</t>
    <phoneticPr fontId="5"/>
  </si>
  <si>
    <t>The Trace of the CNO Cycle in the Ring Nebula NGC 6888</t>
  </si>
  <si>
    <t>D</t>
    <phoneticPr fontId="5"/>
  </si>
  <si>
    <t>Shibuya, Takatoshi</t>
    <phoneticPr fontId="5"/>
  </si>
  <si>
    <t>2014ApJ...785...64S</t>
  </si>
  <si>
    <t>04/2014</t>
    <phoneticPr fontId="5"/>
  </si>
  <si>
    <t>What is the Physical Origin of Strong Lyalpha Emission? I. Demographics of Lyalpha Emitter Structures</t>
  </si>
  <si>
    <t>S-Cam</t>
    <phoneticPr fontId="5"/>
  </si>
  <si>
    <t>Shimakawa, Rhythm</t>
    <phoneticPr fontId="5"/>
  </si>
  <si>
    <r>
      <rPr>
        <b/>
        <sz val="11"/>
        <rFont val="ＭＳ Ｐゴシック"/>
        <family val="3"/>
        <charset val="128"/>
      </rPr>
      <t xml:space="preserve">Shimakawa R., Kodama T., Tadaki K., Tanaka I., Hayashi Masao, </t>
    </r>
    <r>
      <rPr>
        <sz val="11"/>
        <rFont val="ＭＳ Ｐゴシック"/>
        <family val="3"/>
        <charset val="128"/>
      </rPr>
      <t>Koyama U.</t>
    </r>
    <phoneticPr fontId="5"/>
  </si>
  <si>
    <t>MOIRCS</t>
    <phoneticPr fontId="5"/>
  </si>
  <si>
    <t>2014MNRAS.441L...1S</t>
  </si>
  <si>
    <t>L1</t>
    <phoneticPr fontId="5"/>
  </si>
  <si>
    <t>06/2014</t>
    <phoneticPr fontId="5"/>
  </si>
  <si>
    <t>Identification of the progenitors of rich clusters and member galaxies in rapid formation at z &gt; 2</t>
  </si>
  <si>
    <t>Utsumi, Yousuke</t>
    <phoneticPr fontId="5"/>
  </si>
  <si>
    <t>2014ApJ...786...93U</t>
  </si>
  <si>
    <t>05/2014</t>
    <phoneticPr fontId="5"/>
  </si>
  <si>
    <t>Reducing Systematic Error in Weak Lensing Cluster Surveys</t>
  </si>
  <si>
    <r>
      <t xml:space="preserve">Utsumi Y., </t>
    </r>
    <r>
      <rPr>
        <b/>
        <sz val="11"/>
        <rFont val="ＭＳ Ｐゴシック"/>
        <family val="3"/>
        <charset val="128"/>
      </rPr>
      <t>Miyazaki S.</t>
    </r>
    <r>
      <rPr>
        <sz val="11"/>
        <rFont val="ＭＳ Ｐゴシック"/>
        <family val="3"/>
        <charset val="128"/>
      </rPr>
      <t xml:space="preserve">, Geller M., Dell'Antonio I., Oguri M., Kurtz M., </t>
    </r>
    <r>
      <rPr>
        <b/>
        <sz val="11"/>
        <rFont val="ＭＳ Ｐゴシック"/>
        <family val="3"/>
        <charset val="128"/>
      </rPr>
      <t>Hamana T</t>
    </r>
    <r>
      <rPr>
        <sz val="11"/>
        <rFont val="ＭＳ Ｐゴシック"/>
        <family val="3"/>
        <charset val="128"/>
      </rPr>
      <t>., Fabricant D.</t>
    </r>
    <phoneticPr fontId="5"/>
  </si>
  <si>
    <t>SMOKA-B</t>
    <phoneticPr fontId="5"/>
  </si>
  <si>
    <t>SMOKA</t>
    <phoneticPr fontId="5"/>
  </si>
  <si>
    <t>SMOKA-D</t>
    <phoneticPr fontId="5"/>
  </si>
  <si>
    <t>SMOKA-D</t>
    <phoneticPr fontId="5"/>
  </si>
  <si>
    <t>Suenaga, T.</t>
    <phoneticPr fontId="5"/>
  </si>
  <si>
    <t>D</t>
    <phoneticPr fontId="5"/>
  </si>
  <si>
    <t>MOIRCS</t>
    <phoneticPr fontId="5"/>
  </si>
  <si>
    <t>PASJ</t>
    <phoneticPr fontId="5"/>
  </si>
  <si>
    <t>Multi-Object and Long-Slit Spectroscopy of Very Low Mass Brown Dwarfs in the Orion Nebular Cluster</t>
    <phoneticPr fontId="5"/>
  </si>
  <si>
    <r>
      <t xml:space="preserve">Suenaga T. </t>
    </r>
    <r>
      <rPr>
        <b/>
        <sz val="11"/>
        <rFont val="ＭＳ Ｐゴシック"/>
        <family val="3"/>
        <charset val="128"/>
      </rPr>
      <t>Tamura M.</t>
    </r>
    <r>
      <rPr>
        <sz val="11"/>
        <rFont val="ＭＳ Ｐゴシック"/>
        <family val="3"/>
        <charset val="128"/>
      </rPr>
      <t xml:space="preserve">, Kuzuhara M., </t>
    </r>
    <r>
      <rPr>
        <b/>
        <sz val="11"/>
        <rFont val="ＭＳ Ｐゴシック"/>
        <family val="3"/>
        <charset val="128"/>
      </rPr>
      <t>Yanagisawa K., Ishii M.,</t>
    </r>
    <r>
      <rPr>
        <sz val="11"/>
        <rFont val="ＭＳ Ｐゴシック"/>
        <family val="3"/>
        <charset val="128"/>
      </rPr>
      <t xml:space="preserve"> Lucas P.</t>
    </r>
    <phoneticPr fontId="5"/>
  </si>
  <si>
    <t>SMOKA-B</t>
    <phoneticPr fontId="5"/>
  </si>
  <si>
    <t>Tonegawa, Motonari</t>
    <phoneticPr fontId="5"/>
  </si>
  <si>
    <t>PASJ</t>
    <phoneticPr fontId="5"/>
  </si>
  <si>
    <t>FMOS</t>
    <phoneticPr fontId="5"/>
  </si>
  <si>
    <r>
      <t xml:space="preserve">Tonegawa M., Totani T., Akiyama M., Dalton G., Glazebrook K., Iwamuro F., Sumiyoshi M., Tamura N., </t>
    </r>
    <r>
      <rPr>
        <b/>
        <sz val="11"/>
        <rFont val="ＭＳ Ｐゴシック"/>
        <family val="3"/>
        <charset val="128"/>
      </rPr>
      <t>Yabe K.</t>
    </r>
    <r>
      <rPr>
        <sz val="11"/>
        <rFont val="ＭＳ Ｐゴシック"/>
        <family val="3"/>
        <charset val="128"/>
      </rPr>
      <t>, Coupon J., Goto T., Spitler L.</t>
    </r>
    <phoneticPr fontId="5"/>
  </si>
  <si>
    <t>Takada, Masahiro</t>
    <phoneticPr fontId="5"/>
  </si>
  <si>
    <t>D</t>
    <phoneticPr fontId="5"/>
  </si>
  <si>
    <t>PFS plan</t>
    <phoneticPr fontId="5"/>
  </si>
  <si>
    <t>2014PASJ...66R...1T</t>
  </si>
  <si>
    <t>PASJ</t>
    <phoneticPr fontId="5"/>
  </si>
  <si>
    <t>02/2014</t>
    <phoneticPr fontId="5"/>
  </si>
  <si>
    <t>Extragalactic science, cosmology, and Galactic archaeology with the Subaru Prime Focus Spectrograph</t>
  </si>
  <si>
    <t>Totani, T.</t>
    <phoneticPr fontId="5"/>
  </si>
  <si>
    <t>FOCAS</t>
    <phoneticPr fontId="5"/>
  </si>
  <si>
    <r>
      <t xml:space="preserve">Takada M., Ellis R., Chiba M., Greene J., Aihara H., </t>
    </r>
    <r>
      <rPr>
        <b/>
        <sz val="11"/>
        <rFont val="ＭＳ Ｐゴシック"/>
        <family val="3"/>
        <charset val="128"/>
      </rPr>
      <t>Arimoto N.,</t>
    </r>
    <r>
      <rPr>
        <sz val="11"/>
        <rFont val="ＭＳ Ｐゴシック"/>
        <family val="3"/>
        <charset val="128"/>
      </rPr>
      <t xml:space="preserve"> Bundy K., Cohen J., Doré O., Graves G., Gunn J., Heckman T., Hirata C., Ho P., Kneib J.-P., Févre O. L., Lin L., More S., Murayama H., Nagao T., Ouchi M., Seiffert M., Silverman J., Sodré L., Spergel D., Strauss M., Sugai H., Suto Y., </t>
    </r>
    <r>
      <rPr>
        <b/>
        <sz val="11"/>
        <rFont val="ＭＳ Ｐゴシック"/>
        <family val="3"/>
        <charset val="128"/>
      </rPr>
      <t>Takami H.</t>
    </r>
    <r>
      <rPr>
        <sz val="11"/>
        <rFont val="ＭＳ Ｐゴシック"/>
        <family val="3"/>
        <charset val="128"/>
      </rPr>
      <t>, Wyse R.</t>
    </r>
    <phoneticPr fontId="5"/>
  </si>
  <si>
    <r>
      <t xml:space="preserve">Totani T., </t>
    </r>
    <r>
      <rPr>
        <b/>
        <sz val="11"/>
        <rFont val="ＭＳ Ｐゴシック"/>
        <family val="3"/>
        <charset val="128"/>
      </rPr>
      <t>Aoki K., Hattori T., Kosugi G., Niino Y., Hashimoto T.</t>
    </r>
    <r>
      <rPr>
        <sz val="11"/>
        <rFont val="ＭＳ Ｐゴシック"/>
        <family val="3"/>
        <charset val="128"/>
      </rPr>
      <t>, Kawai N., Ohta K., Sakamoto T., Yamada T.</t>
    </r>
    <phoneticPr fontId="5"/>
  </si>
  <si>
    <t>D</t>
    <phoneticPr fontId="5"/>
  </si>
  <si>
    <t>The FMOS-COSMOS Survey of Star-forming Galaxies at z ~ 1.6. I. Hα-based Star Formation Rates and Dust Extinction [Erratum]</t>
    <phoneticPr fontId="5"/>
  </si>
  <si>
    <t>2014.5.15 Arimoto's list</t>
    <phoneticPr fontId="5"/>
  </si>
  <si>
    <t>Strazzullo, V.</t>
    <phoneticPr fontId="5"/>
  </si>
  <si>
    <t>I</t>
    <phoneticPr fontId="5"/>
  </si>
  <si>
    <r>
      <t xml:space="preserve">Strazzullo V., Gobat R., Daddi E., Onodera M., Carollo M., Dickinson M., Renzini A., </t>
    </r>
    <r>
      <rPr>
        <b/>
        <sz val="11"/>
        <rFont val="ＭＳ Ｐゴシック"/>
        <family val="3"/>
        <charset val="128"/>
      </rPr>
      <t>Arimoto N.</t>
    </r>
    <r>
      <rPr>
        <sz val="11"/>
        <rFont val="ＭＳ Ｐゴシック"/>
        <family val="3"/>
        <charset val="128"/>
      </rPr>
      <t>, Cimatti A., Finoguenov A., Chary R.-R.</t>
    </r>
    <phoneticPr fontId="5"/>
  </si>
  <si>
    <t>S-Cam, MOIRCS</t>
    <phoneticPr fontId="5"/>
  </si>
  <si>
    <t>2013ApJ...772..118S</t>
  </si>
  <si>
    <t>ApJ</t>
    <phoneticPr fontId="5"/>
  </si>
  <si>
    <t>08/2013</t>
    <phoneticPr fontId="5"/>
  </si>
  <si>
    <t>Galaxy Evolution in Overdense Environments at High Redshift: Passive Early-type Galaxies in a Cluster at z ~ 2</t>
  </si>
  <si>
    <t>Collins, Michaelle L.M.</t>
    <phoneticPr fontId="5"/>
  </si>
  <si>
    <r>
      <t xml:space="preserve">Collins M., Chapman S., Rich M., Ibata R., Martin N., Irwin M., Bate N., Lewis G., Peňarrubia J., </t>
    </r>
    <r>
      <rPr>
        <b/>
        <sz val="11"/>
        <rFont val="ＭＳ Ｐゴシック"/>
        <family val="3"/>
        <charset val="128"/>
      </rPr>
      <t>Arimoto N.</t>
    </r>
    <r>
      <rPr>
        <sz val="11"/>
        <rFont val="ＭＳ Ｐゴシック"/>
        <family val="3"/>
        <charset val="128"/>
      </rPr>
      <t>, Casey C., Ferguson A., Koch A., McConnachie A., Tanvir N.</t>
    </r>
    <phoneticPr fontId="5"/>
  </si>
  <si>
    <t>S-Cam</t>
    <phoneticPr fontId="5"/>
  </si>
  <si>
    <t>2013ApJ...768..172C</t>
  </si>
  <si>
    <t>05/2013</t>
    <phoneticPr fontId="5"/>
  </si>
  <si>
    <t>A Kinematic Study of the Andromeda Dwarf Spheroidal System</t>
  </si>
  <si>
    <t>Hashimoto Y., Henry P., Boehringer H.</t>
    <phoneticPr fontId="5"/>
  </si>
  <si>
    <t>Nogami, Daisaku</t>
    <phoneticPr fontId="5"/>
  </si>
  <si>
    <t>D</t>
    <phoneticPr fontId="5"/>
  </si>
  <si>
    <t>HDS</t>
    <phoneticPr fontId="5"/>
  </si>
  <si>
    <t>PASJ</t>
    <phoneticPr fontId="5"/>
  </si>
  <si>
    <t>Nogami D., Notsu Y., Honda S., Maehara H., Notsu S., Shibayama T., Shibata K.</t>
    <phoneticPr fontId="5"/>
  </si>
  <si>
    <t>Bowler, R.A.A.</t>
    <phoneticPr fontId="5"/>
  </si>
  <si>
    <t>I</t>
    <phoneticPr fontId="5"/>
  </si>
  <si>
    <t>S-Cam</t>
    <phoneticPr fontId="5"/>
  </si>
  <si>
    <t>2014MNRAS.440.2810B</t>
  </si>
  <si>
    <t>MNRAS</t>
    <phoneticPr fontId="5"/>
  </si>
  <si>
    <t>2810-2842</t>
    <phoneticPr fontId="5"/>
  </si>
  <si>
    <t>05/2014</t>
    <phoneticPr fontId="5"/>
  </si>
  <si>
    <t>The bright end of the galaxy luminosity function at z~=7: before the onset of mass quenching?</t>
  </si>
  <si>
    <r>
      <t xml:space="preserve">Bowler R., Dunlop J., McLure R., Rogers A., McCracken H., Milvang-Jensen B., </t>
    </r>
    <r>
      <rPr>
        <b/>
        <sz val="11"/>
        <rFont val="ＭＳ Ｐゴシック"/>
        <family val="3"/>
        <charset val="128"/>
      </rPr>
      <t>Furusawa H.</t>
    </r>
    <r>
      <rPr>
        <sz val="11"/>
        <rFont val="ＭＳ Ｐゴシック"/>
        <family val="3"/>
        <charset val="128"/>
      </rPr>
      <t>, Fynbo J., Taniguchi Y., Afonso J., Bremer M., Le Fèvre O.</t>
    </r>
    <phoneticPr fontId="5"/>
  </si>
  <si>
    <t>H25年度年次報告＆</t>
    <rPh sb="3" eb="5">
      <t>ネンド</t>
    </rPh>
    <rPh sb="5" eb="7">
      <t>ネンジ</t>
    </rPh>
    <rPh sb="7" eb="9">
      <t>ホウコク</t>
    </rPh>
    <phoneticPr fontId="5"/>
  </si>
  <si>
    <t>Henry, J. Patrick</t>
    <phoneticPr fontId="5"/>
  </si>
  <si>
    <t>I</t>
    <phoneticPr fontId="5"/>
  </si>
  <si>
    <t>MOIRCS, FMOS</t>
    <phoneticPr fontId="5"/>
  </si>
  <si>
    <t>2014ApJ...780...58H</t>
  </si>
  <si>
    <r>
      <t xml:space="preserve">Henry P., </t>
    </r>
    <r>
      <rPr>
        <b/>
        <sz val="11"/>
        <rFont val="ＭＳ Ｐゴシック"/>
        <family val="3"/>
        <charset val="128"/>
      </rPr>
      <t>Aoki K.</t>
    </r>
    <r>
      <rPr>
        <sz val="11"/>
        <rFont val="ＭＳ Ｐゴシック"/>
        <family val="3"/>
        <charset val="128"/>
      </rPr>
      <t xml:space="preserve">, Finoguenov A., Fotopoulou S., Hasinger G., Salvato M., Suh H., </t>
    </r>
    <r>
      <rPr>
        <b/>
        <sz val="11"/>
        <rFont val="ＭＳ Ｐゴシック"/>
        <family val="3"/>
        <charset val="128"/>
      </rPr>
      <t>Tanaka M.</t>
    </r>
    <phoneticPr fontId="5"/>
  </si>
  <si>
    <t>ApJ</t>
    <phoneticPr fontId="5"/>
  </si>
  <si>
    <t>01/2014</t>
    <phoneticPr fontId="5"/>
  </si>
  <si>
    <t>A Large-scale Structure at Redshift 1.71 in the Lockman Hole</t>
  </si>
  <si>
    <t>2014.6.10 年次報告より</t>
    <rPh sb="10" eb="12">
      <t>ネンジ</t>
    </rPh>
    <rPh sb="12" eb="14">
      <t>ホウコク</t>
    </rPh>
    <phoneticPr fontId="5"/>
  </si>
  <si>
    <t>I</t>
    <phoneticPr fontId="5"/>
  </si>
  <si>
    <t>HiCIAO+AO</t>
    <phoneticPr fontId="5"/>
  </si>
  <si>
    <t>2013ApJ...773...73J</t>
  </si>
  <si>
    <t>ApJ</t>
    <phoneticPr fontId="5"/>
  </si>
  <si>
    <t>08/2013</t>
    <phoneticPr fontId="5"/>
  </si>
  <si>
    <t>The SEEDS Direct Imaging Survey for Planets and Scattered Dust Emission in Debris Disk Systems</t>
  </si>
  <si>
    <r>
      <t xml:space="preserve">Janson M., Brandt T., Moro-Martín A., </t>
    </r>
    <r>
      <rPr>
        <b/>
        <sz val="11"/>
        <rFont val="ＭＳ Ｐゴシック"/>
        <family val="3"/>
        <charset val="128"/>
      </rPr>
      <t>Usuda T.,</t>
    </r>
    <r>
      <rPr>
        <sz val="11"/>
        <rFont val="ＭＳ Ｐゴシック"/>
        <family val="3"/>
        <charset val="128"/>
      </rPr>
      <t xml:space="preserve"> Thalmann C., Carson J., Goto M., Currie T., McElwain M., Itoh Y., Fukagawa M., Crepp J., Kuzuhara M., </t>
    </r>
    <r>
      <rPr>
        <b/>
        <sz val="11"/>
        <rFont val="ＭＳ Ｐゴシック"/>
        <family val="3"/>
        <charset val="128"/>
      </rPr>
      <t>Hashimoto J.,</t>
    </r>
    <r>
      <rPr>
        <sz val="11"/>
        <rFont val="ＭＳ Ｐゴシック"/>
        <family val="3"/>
        <charset val="128"/>
      </rPr>
      <t xml:space="preserve"> </t>
    </r>
    <r>
      <rPr>
        <b/>
        <sz val="11"/>
        <rFont val="ＭＳ Ｐゴシック"/>
        <family val="3"/>
        <charset val="128"/>
      </rPr>
      <t>Kudo T., Kusakabe N.,</t>
    </r>
    <r>
      <rPr>
        <sz val="11"/>
        <rFont val="ＭＳ Ｐゴシック"/>
        <family val="3"/>
        <charset val="128"/>
      </rPr>
      <t xml:space="preserve"> Abe L., Brandner W., Egner S., Feldt M., Grady C., </t>
    </r>
    <r>
      <rPr>
        <b/>
        <sz val="11"/>
        <rFont val="ＭＳ Ｐゴシック"/>
        <family val="3"/>
        <charset val="128"/>
      </rPr>
      <t xml:space="preserve">Guyon O., Hayano Y., Hayashi Masahiko, Hayashi S., </t>
    </r>
    <r>
      <rPr>
        <sz val="11"/>
        <rFont val="ＭＳ Ｐゴシック"/>
        <family val="3"/>
        <charset val="128"/>
      </rPr>
      <t xml:space="preserve">Henning T., Hodapp K., </t>
    </r>
    <r>
      <rPr>
        <b/>
        <sz val="11"/>
        <rFont val="ＭＳ Ｐゴシック"/>
        <family val="3"/>
        <charset val="128"/>
      </rPr>
      <t>Ishii M., Iye M., Kandori R.</t>
    </r>
    <r>
      <rPr>
        <sz val="11"/>
        <rFont val="ＭＳ Ｐゴシック"/>
        <family val="3"/>
        <charset val="128"/>
      </rPr>
      <t>, Knapp G.,</t>
    </r>
    <r>
      <rPr>
        <b/>
        <sz val="11"/>
        <rFont val="ＭＳ Ｐゴシック"/>
        <family val="3"/>
        <charset val="128"/>
      </rPr>
      <t xml:space="preserve"> Kwon J., </t>
    </r>
    <r>
      <rPr>
        <sz val="11"/>
        <rFont val="ＭＳ Ｐゴシック"/>
        <family val="3"/>
        <charset val="128"/>
      </rPr>
      <t xml:space="preserve">Matsuo T., Miyama S., </t>
    </r>
    <r>
      <rPr>
        <b/>
        <sz val="11"/>
        <rFont val="ＭＳ Ｐゴシック"/>
        <family val="3"/>
        <charset val="128"/>
      </rPr>
      <t>Morino J., Nishimura T., Pyo T.-S.,</t>
    </r>
    <r>
      <rPr>
        <sz val="11"/>
        <rFont val="ＭＳ Ｐゴシック"/>
        <family val="3"/>
        <charset val="128"/>
      </rPr>
      <t xml:space="preserve"> Serabyn E., </t>
    </r>
    <r>
      <rPr>
        <b/>
        <sz val="11"/>
        <rFont val="ＭＳ Ｐゴシック"/>
        <family val="3"/>
        <charset val="128"/>
      </rPr>
      <t>Suenaga T., Suto H., Suzuki R., Takahashi Y.</t>
    </r>
    <r>
      <rPr>
        <sz val="11"/>
        <rFont val="ＭＳ Ｐゴシック"/>
        <family val="3"/>
        <charset val="128"/>
      </rPr>
      <t xml:space="preserve">, Takami M., </t>
    </r>
    <r>
      <rPr>
        <b/>
        <sz val="11"/>
        <rFont val="ＭＳ Ｐゴシック"/>
        <family val="3"/>
        <charset val="128"/>
      </rPr>
      <t>Takato N., Terada H., Tomono D.,</t>
    </r>
    <r>
      <rPr>
        <sz val="11"/>
        <rFont val="ＭＳ Ｐゴシック"/>
        <family val="3"/>
        <charset val="128"/>
      </rPr>
      <t xml:space="preserve"> Turner E., Watanabe M., Wisniewski J., Yamada T., </t>
    </r>
    <r>
      <rPr>
        <b/>
        <sz val="11"/>
        <rFont val="ＭＳ Ｐゴシック"/>
        <family val="3"/>
        <charset val="128"/>
      </rPr>
      <t>Takami H., Tamura M.</t>
    </r>
    <phoneticPr fontId="5"/>
  </si>
  <si>
    <t>Kubo, M.</t>
    <phoneticPr fontId="5"/>
  </si>
  <si>
    <t>D</t>
    <phoneticPr fontId="5"/>
  </si>
  <si>
    <t>MOIRCS, S-Cam</t>
    <phoneticPr fontId="5"/>
  </si>
  <si>
    <t>2013ApJ...778..170K</t>
  </si>
  <si>
    <t>12/2013</t>
    <phoneticPr fontId="5"/>
  </si>
  <si>
    <t>The Formation of the Massive Galaxies in the SSA22 z = 3.1 Protocluster</t>
  </si>
  <si>
    <r>
      <t xml:space="preserve">Kubo M., Uchimoto Y., Yamada T., Kajisawa M., Ichikawa T., </t>
    </r>
    <r>
      <rPr>
        <b/>
        <sz val="11"/>
        <rFont val="ＭＳ Ｐゴシック"/>
        <family val="3"/>
        <charset val="128"/>
      </rPr>
      <t>Matsuda Y.,</t>
    </r>
    <r>
      <rPr>
        <sz val="11"/>
        <rFont val="ＭＳ Ｐゴシック"/>
        <family val="3"/>
        <charset val="128"/>
      </rPr>
      <t xml:space="preserve"> Akiyama M., Hayashino T., Konishi M., </t>
    </r>
    <r>
      <rPr>
        <b/>
        <sz val="11"/>
        <rFont val="ＭＳ Ｐゴシック"/>
        <family val="3"/>
        <charset val="128"/>
      </rPr>
      <t>Nishimura T., Omata K., Suzuki R., Tanaka I.,</t>
    </r>
    <r>
      <rPr>
        <sz val="11"/>
        <rFont val="ＭＳ Ｐゴシック"/>
        <family val="3"/>
        <charset val="128"/>
      </rPr>
      <t xml:space="preserve"> Yoshikawa T., Alexander D., Fazio G., Huang J., Lehmer B.</t>
    </r>
    <phoneticPr fontId="5"/>
  </si>
  <si>
    <t>Magakian, Tigran Yu</t>
    <phoneticPr fontId="5"/>
  </si>
  <si>
    <r>
      <t xml:space="preserve">Magakian T., Nikogossian E., Movsessian T., Moiseev A., Aspin C., Davis C., </t>
    </r>
    <r>
      <rPr>
        <b/>
        <sz val="11"/>
        <rFont val="ＭＳ Ｐゴシック"/>
        <family val="3"/>
        <charset val="128"/>
      </rPr>
      <t>Pyo T.-S.</t>
    </r>
    <r>
      <rPr>
        <sz val="11"/>
        <rFont val="ＭＳ Ｐゴシック"/>
        <family val="3"/>
        <charset val="128"/>
      </rPr>
      <t>, Khanzadyan T., Froebrich D., Smith M.., Moriarty-Schieven G., Beck T.</t>
    </r>
    <phoneticPr fontId="5"/>
  </si>
  <si>
    <t>S-Cam</t>
    <phoneticPr fontId="5"/>
  </si>
  <si>
    <t>2013MNRAS.432.2685M</t>
  </si>
  <si>
    <t>MNRAS</t>
    <phoneticPr fontId="5"/>
  </si>
  <si>
    <t>2685-2695</t>
    <phoneticPr fontId="5"/>
  </si>
  <si>
    <t>07/2013</t>
    <phoneticPr fontId="5"/>
  </si>
  <si>
    <t>V2494 Cyg: a unique FU Ori type object in the Cygnus OB7 complex</t>
  </si>
  <si>
    <t>Tadaki, Ken-ichi</t>
    <phoneticPr fontId="5"/>
  </si>
  <si>
    <t>D</t>
    <phoneticPr fontId="5"/>
  </si>
  <si>
    <r>
      <rPr>
        <b/>
        <sz val="11"/>
        <rFont val="ＭＳ Ｐゴシック"/>
        <family val="3"/>
        <charset val="128"/>
      </rPr>
      <t>Tadaki K., Kodama T., Tanaka I., Hayashi M.,</t>
    </r>
    <r>
      <rPr>
        <sz val="11"/>
        <rFont val="ＭＳ Ｐゴシック"/>
        <family val="3"/>
        <charset val="128"/>
      </rPr>
      <t xml:space="preserve"> Koyama Y., </t>
    </r>
    <r>
      <rPr>
        <b/>
        <sz val="11"/>
        <rFont val="ＭＳ Ｐゴシック"/>
        <family val="3"/>
        <charset val="128"/>
      </rPr>
      <t>Shimakawa R.</t>
    </r>
    <phoneticPr fontId="5"/>
  </si>
  <si>
    <t>MOIRCS</t>
    <phoneticPr fontId="5"/>
  </si>
  <si>
    <t>2014ApJ...780...77T</t>
  </si>
  <si>
    <t>ApJ</t>
    <phoneticPr fontId="5"/>
  </si>
  <si>
    <t>01/2014</t>
    <phoneticPr fontId="5"/>
  </si>
  <si>
    <t>The Nature of Halpha-selected Galaxies at z &gt; 2. II. Clumpy Galaxies and Compact Star-forming Galaxies</t>
  </si>
  <si>
    <t>Walawender, J.</t>
    <phoneticPr fontId="5"/>
  </si>
  <si>
    <r>
      <rPr>
        <b/>
        <sz val="11"/>
        <rFont val="ＭＳ Ｐゴシック"/>
        <family val="3"/>
        <charset val="128"/>
      </rPr>
      <t>Walawender J.,</t>
    </r>
    <r>
      <rPr>
        <sz val="11"/>
        <rFont val="ＭＳ Ｐゴシック"/>
        <family val="3"/>
        <charset val="128"/>
      </rPr>
      <t xml:space="preserve"> Reipurth B., Bally J.</t>
    </r>
    <phoneticPr fontId="5"/>
  </si>
  <si>
    <t>2013AJ....146...66W</t>
  </si>
  <si>
    <t>AJ</t>
    <phoneticPr fontId="5"/>
  </si>
  <si>
    <t>09/2013</t>
    <phoneticPr fontId="5"/>
  </si>
  <si>
    <t>Optical and Near-infrared Shocks in the L988 Cloud Complex</t>
  </si>
  <si>
    <t>2014PASJ...66L...4N</t>
  </si>
  <si>
    <t>L4</t>
    <phoneticPr fontId="5"/>
  </si>
  <si>
    <t>04/2014</t>
    <phoneticPr fontId="5"/>
  </si>
  <si>
    <t>Two sun-like superflare stars rotating as slow as the Sun*</t>
  </si>
  <si>
    <t>2014PASJ...66...33S</t>
  </si>
  <si>
    <t>04/2014</t>
    <phoneticPr fontId="5"/>
  </si>
  <si>
    <t>2014PASJ...66...43T</t>
  </si>
  <si>
    <t>A study of selection methods for Halpha-emitting galaxies at z ˜ 1.3 for the Subaru/FMOS galaxy redshift survey for cosmology (FastSound)</t>
  </si>
  <si>
    <t>Probing Intergalactic Neutral Hydrogen by the Lyman-Alpha Red Damping Wing of Gamma-Ray Burst 130606A Afterglow Spectrum at z=5.913</t>
    <phoneticPr fontId="5"/>
  </si>
  <si>
    <t>D</t>
    <phoneticPr fontId="5"/>
  </si>
  <si>
    <t>Okumura, Jun E.</t>
    <phoneticPr fontId="5"/>
  </si>
  <si>
    <t>Okumura J., Ihara Y., Doi M., Morokuma T., Pain R., Totani T., Barbary K., Takanashi N., Yasuda N., Aldering G., Dawson K., Goldhaber G., Hool I., Lidman C., Perlmutter S., Spadafora A., Suzuki N., Wang L.</t>
    <phoneticPr fontId="5"/>
  </si>
  <si>
    <t>S-Cam, FOCAS</t>
    <phoneticPr fontId="5"/>
  </si>
  <si>
    <t>2014PASJ...66...49O</t>
  </si>
  <si>
    <t>PASJ</t>
    <phoneticPr fontId="5"/>
  </si>
  <si>
    <t>04/2014</t>
    <phoneticPr fontId="5"/>
  </si>
  <si>
    <r>
      <t xml:space="preserve">Sugai H., Kawai A., </t>
    </r>
    <r>
      <rPr>
        <b/>
        <sz val="11"/>
        <rFont val="ＭＳ Ｐゴシック"/>
        <family val="3"/>
        <charset val="128"/>
      </rPr>
      <t>Hattori T</t>
    </r>
    <r>
      <rPr>
        <sz val="11"/>
        <rFont val="ＭＳ Ｐゴシック"/>
        <family val="3"/>
        <charset val="128"/>
      </rPr>
      <t xml:space="preserve">., Ozaki S., </t>
    </r>
    <r>
      <rPr>
        <b/>
        <sz val="11"/>
        <rFont val="ＭＳ Ｐゴシック"/>
        <family val="3"/>
        <charset val="128"/>
      </rPr>
      <t>Kosugi G</t>
    </r>
    <r>
      <rPr>
        <sz val="11"/>
        <rFont val="ＭＳ Ｐゴシック"/>
        <family val="3"/>
        <charset val="128"/>
      </rPr>
      <t>., Shimono A., Okita Y.</t>
    </r>
    <phoneticPr fontId="5"/>
  </si>
  <si>
    <t>Imanishi M.</t>
    <phoneticPr fontId="5"/>
  </si>
  <si>
    <r>
      <t>Fuse T., Yamamoto N., Kinoshita D.,</t>
    </r>
    <r>
      <rPr>
        <b/>
        <sz val="11"/>
        <color indexed="8"/>
        <rFont val="ＭＳ Ｐゴシック"/>
        <family val="3"/>
        <charset val="128"/>
      </rPr>
      <t xml:space="preserve"> Furusawa H., Watanabe J.</t>
    </r>
    <phoneticPr fontId="5"/>
  </si>
  <si>
    <r>
      <t>Gerhard O., Arnaboldi M., Freeman K.C., Okamura S.,</t>
    </r>
    <r>
      <rPr>
        <b/>
        <sz val="11"/>
        <color indexed="8"/>
        <rFont val="ＭＳ Ｐゴシック"/>
        <family val="3"/>
        <charset val="128"/>
      </rPr>
      <t xml:space="preserve"> Kashikawa N.</t>
    </r>
    <r>
      <rPr>
        <sz val="11"/>
        <color indexed="8"/>
        <rFont val="ＭＳ Ｐゴシック"/>
        <family val="3"/>
        <charset val="128"/>
      </rPr>
      <t>, Yasuda N.</t>
    </r>
    <phoneticPr fontId="5"/>
  </si>
  <si>
    <r>
      <rPr>
        <b/>
        <sz val="11"/>
        <color indexed="8"/>
        <rFont val="ＭＳ Ｐゴシック"/>
        <family val="3"/>
        <charset val="128"/>
      </rPr>
      <t>Imanishi M.</t>
    </r>
    <r>
      <rPr>
        <sz val="11"/>
        <color indexed="8"/>
        <rFont val="ＭＳ Ｐゴシック"/>
        <family val="3"/>
        <charset val="128"/>
      </rPr>
      <t>,</t>
    </r>
    <r>
      <rPr>
        <b/>
        <sz val="11"/>
        <color indexed="8"/>
        <rFont val="ＭＳ Ｐゴシック"/>
        <family val="3"/>
        <charset val="128"/>
      </rPr>
      <t xml:space="preserve"> Nakanishi, K.,</t>
    </r>
    <r>
      <rPr>
        <sz val="11"/>
        <color indexed="8"/>
        <rFont val="ＭＳ Ｐゴシック"/>
        <family val="3"/>
        <charset val="128"/>
      </rPr>
      <t xml:space="preserve"> Tamura, Y., </t>
    </r>
    <r>
      <rPr>
        <b/>
        <sz val="11"/>
        <color indexed="8"/>
        <rFont val="ＭＳ Ｐゴシック"/>
        <family val="3"/>
        <charset val="128"/>
      </rPr>
      <t>Oi Nagisa.</t>
    </r>
    <r>
      <rPr>
        <sz val="11"/>
        <color indexed="8"/>
        <rFont val="ＭＳ Ｐゴシック"/>
        <family val="3"/>
        <charset val="128"/>
      </rPr>
      <t>, Kohno, K.</t>
    </r>
    <phoneticPr fontId="5"/>
  </si>
  <si>
    <r>
      <t xml:space="preserve">Kobayashi H., Kawakita H., Mumma M., Bonev B.P., </t>
    </r>
    <r>
      <rPr>
        <b/>
        <sz val="11"/>
        <color indexed="8"/>
        <rFont val="ＭＳ Ｐゴシック"/>
        <family val="3"/>
        <charset val="128"/>
      </rPr>
      <t>Watanabe J., Fuse T.</t>
    </r>
    <phoneticPr fontId="5"/>
  </si>
  <si>
    <r>
      <t xml:space="preserve">Prescott M., </t>
    </r>
    <r>
      <rPr>
        <b/>
        <sz val="11"/>
        <rFont val="ＭＳ Ｐゴシック"/>
        <family val="3"/>
        <charset val="128"/>
      </rPr>
      <t>Kashikawa N.</t>
    </r>
    <r>
      <rPr>
        <sz val="11"/>
        <rFont val="ＭＳ Ｐゴシック"/>
        <family val="3"/>
        <charset val="128"/>
      </rPr>
      <t>, Dey A., Matsuda Y.</t>
    </r>
    <phoneticPr fontId="5"/>
  </si>
  <si>
    <r>
      <t xml:space="preserve">Yoshida Makiko, Shimasaku K., Ouchi M., </t>
    </r>
    <r>
      <rPr>
        <b/>
        <sz val="11"/>
        <color indexed="8"/>
        <rFont val="ＭＳ Ｐゴシック"/>
        <family val="3"/>
        <charset val="128"/>
      </rPr>
      <t>Sekiguchi K., Furusawa H.,</t>
    </r>
    <r>
      <rPr>
        <sz val="11"/>
        <color indexed="8"/>
        <rFont val="ＭＳ Ｐゴシック"/>
        <family val="3"/>
        <charset val="128"/>
      </rPr>
      <t xml:space="preserve"> Okamura S.</t>
    </r>
    <phoneticPr fontId="5"/>
  </si>
  <si>
    <r>
      <t>Hioki T., Itoh Y., Oasa Y., Fukagawa M.,</t>
    </r>
    <r>
      <rPr>
        <b/>
        <sz val="11"/>
        <color indexed="8"/>
        <rFont val="ＭＳ Ｐゴシック"/>
        <family val="3"/>
        <charset val="128"/>
      </rPr>
      <t xml:space="preserve"> Kudo T., Mayama S.,</t>
    </r>
    <r>
      <rPr>
        <sz val="11"/>
        <color indexed="8"/>
        <rFont val="ＭＳ Ｐゴシック"/>
        <family val="3"/>
        <charset val="128"/>
      </rPr>
      <t xml:space="preserve"> </t>
    </r>
    <r>
      <rPr>
        <b/>
        <sz val="11"/>
        <color indexed="8"/>
        <rFont val="ＭＳ Ｐゴシック"/>
        <family val="3"/>
        <charset val="128"/>
      </rPr>
      <t>Pyo T.-S., Hayashi Masahiko, Hayashi Saeko, Ishii M., Tamura M.</t>
    </r>
    <phoneticPr fontId="5"/>
  </si>
  <si>
    <r>
      <t>Ito H.,</t>
    </r>
    <r>
      <rPr>
        <b/>
        <sz val="11"/>
        <color indexed="8"/>
        <rFont val="ＭＳ Ｐゴシック"/>
        <family val="3"/>
        <charset val="128"/>
      </rPr>
      <t xml:space="preserve"> Aoki W.,</t>
    </r>
    <r>
      <rPr>
        <sz val="11"/>
        <color indexed="8"/>
        <rFont val="ＭＳ Ｐゴシック"/>
        <family val="3"/>
        <charset val="128"/>
      </rPr>
      <t xml:space="preserve"> Honda S., Beers T.</t>
    </r>
    <phoneticPr fontId="5"/>
  </si>
  <si>
    <r>
      <t xml:space="preserve">Kajisawa, M.; Ichikawa, T.; </t>
    </r>
    <r>
      <rPr>
        <b/>
        <sz val="11"/>
        <rFont val="ＭＳ Ｐゴシック"/>
        <family val="3"/>
        <charset val="128"/>
      </rPr>
      <t>Tanaka, I.</t>
    </r>
    <r>
      <rPr>
        <sz val="11"/>
        <rFont val="ＭＳ Ｐゴシック"/>
        <family val="3"/>
        <charset val="128"/>
      </rPr>
      <t>; Konishi, M.; Yamada, T.; Akiyama, M.;</t>
    </r>
    <r>
      <rPr>
        <b/>
        <sz val="11"/>
        <rFont val="ＭＳ Ｐゴシック"/>
        <family val="3"/>
        <charset val="128"/>
      </rPr>
      <t xml:space="preserve"> Suzuki, R.; Tokoku, C.</t>
    </r>
    <r>
      <rPr>
        <sz val="11"/>
        <rFont val="ＭＳ Ｐゴシック"/>
        <family val="3"/>
        <charset val="128"/>
      </rPr>
      <t>; Uchimoto, Y. K.; Yoshikawa, T.; Ouchi, M.;</t>
    </r>
    <r>
      <rPr>
        <b/>
        <sz val="11"/>
        <rFont val="ＭＳ Ｐゴシック"/>
        <family val="3"/>
        <charset val="128"/>
      </rPr>
      <t xml:space="preserve"> Iwata, I.; Hamana, T.; </t>
    </r>
    <r>
      <rPr>
        <sz val="11"/>
        <rFont val="ＭＳ Ｐゴシック"/>
        <family val="3"/>
        <charset val="128"/>
      </rPr>
      <t>Onodera, M.</t>
    </r>
    <phoneticPr fontId="5"/>
  </si>
  <si>
    <t>Lozi J., Martinache F., Guyon O.</t>
    <phoneticPr fontId="5"/>
  </si>
  <si>
    <r>
      <t xml:space="preserve">Nishiyama S., </t>
    </r>
    <r>
      <rPr>
        <b/>
        <sz val="11"/>
        <color indexed="8"/>
        <rFont val="ＭＳ Ｐゴシック"/>
        <family val="3"/>
        <charset val="128"/>
      </rPr>
      <t>Tamura M.,</t>
    </r>
    <r>
      <rPr>
        <sz val="11"/>
        <color indexed="8"/>
        <rFont val="ＭＳ Ｐゴシック"/>
        <family val="3"/>
        <charset val="128"/>
      </rPr>
      <t xml:space="preserve"> Hatano H., Nagata T.,</t>
    </r>
    <r>
      <rPr>
        <b/>
        <sz val="11"/>
        <color indexed="8"/>
        <rFont val="ＭＳ Ｐゴシック"/>
        <family val="3"/>
        <charset val="128"/>
      </rPr>
      <t xml:space="preserve"> Kudo T., Ishii M.</t>
    </r>
    <r>
      <rPr>
        <sz val="11"/>
        <color indexed="8"/>
        <rFont val="ＭＳ Ｐゴシック"/>
        <family val="3"/>
        <charset val="128"/>
      </rPr>
      <t>, Schodel R., Eckart A.</t>
    </r>
    <phoneticPr fontId="5"/>
  </si>
  <si>
    <r>
      <t xml:space="preserve">Zhang L., Ishigaki M., </t>
    </r>
    <r>
      <rPr>
        <b/>
        <sz val="11"/>
        <color indexed="8"/>
        <rFont val="ＭＳ Ｐゴシック"/>
        <family val="3"/>
        <charset val="128"/>
      </rPr>
      <t>Aoki W.</t>
    </r>
    <r>
      <rPr>
        <sz val="11"/>
        <color indexed="8"/>
        <rFont val="ＭＳ Ｐゴシック"/>
        <family val="3"/>
        <charset val="128"/>
      </rPr>
      <t>, Zhao G., Chiba M.</t>
    </r>
    <phoneticPr fontId="5"/>
  </si>
  <si>
    <r>
      <t xml:space="preserve">Fujiwara H., Onaka T., Ishihara D., </t>
    </r>
    <r>
      <rPr>
        <b/>
        <sz val="11"/>
        <rFont val="ＭＳ Ｐゴシック"/>
        <family val="3"/>
        <charset val="128"/>
      </rPr>
      <t>Yamashita T.</t>
    </r>
    <r>
      <rPr>
        <sz val="11"/>
        <rFont val="ＭＳ Ｐゴシック"/>
        <family val="3"/>
        <charset val="128"/>
      </rPr>
      <t>, Fukagawa M., Nakagawa T., Kataza H., Ootsubo T., Murakami H.</t>
    </r>
    <phoneticPr fontId="5"/>
  </si>
  <si>
    <r>
      <t xml:space="preserve">Kawabata K., Maeda K., Nomoto K., Taubenberger S., Tanaka M., Deng J., Pian E., </t>
    </r>
    <r>
      <rPr>
        <b/>
        <sz val="11"/>
        <rFont val="ＭＳ Ｐゴシック"/>
        <family val="3"/>
        <charset val="128"/>
      </rPr>
      <t>Hattori T.</t>
    </r>
    <r>
      <rPr>
        <sz val="11"/>
        <rFont val="ＭＳ Ｐゴシック"/>
        <family val="3"/>
        <charset val="128"/>
      </rPr>
      <t>, Itagaki K.</t>
    </r>
    <phoneticPr fontId="5"/>
  </si>
  <si>
    <t>Kajdic P., Reipurth B., Raga A.C., Walawender J.</t>
    <phoneticPr fontId="5"/>
  </si>
  <si>
    <t>Yoshida M., Kawabata K., Ohyama Y.</t>
    <phoneticPr fontId="5"/>
  </si>
  <si>
    <r>
      <t xml:space="preserve">Hamano S., Kobayashi N., Kondo S., </t>
    </r>
    <r>
      <rPr>
        <b/>
        <sz val="11"/>
        <rFont val="ＭＳ Ｐゴシック"/>
        <family val="3"/>
        <charset val="128"/>
      </rPr>
      <t>Tsujimoto T</t>
    </r>
    <r>
      <rPr>
        <sz val="11"/>
        <rFont val="ＭＳ Ｐゴシック"/>
        <family val="3"/>
        <charset val="128"/>
      </rPr>
      <t>., Okoshi K., Shigeyama T.</t>
    </r>
    <phoneticPr fontId="5"/>
  </si>
  <si>
    <r>
      <t xml:space="preserve">Lidman C., Howell D.A., Folatelli G., </t>
    </r>
    <r>
      <rPr>
        <sz val="11"/>
        <rFont val="ＭＳ Ｐゴシック"/>
        <family val="3"/>
        <charset val="128"/>
      </rPr>
      <t xml:space="preserve">Garavini G., Nobili S., Aldering G., Amanullah R., Antilogus P., Astier P., Blanc G., Burns M.S., Conley A., Deustua S.E., Doi M., Ellis R., Fabbro S., Fadeyev V., Gibbons R., Goldhaber G., Goobar A., Groom D.E., Hook I., </t>
    </r>
    <r>
      <rPr>
        <b/>
        <sz val="11"/>
        <rFont val="ＭＳ Ｐゴシック"/>
        <family val="3"/>
        <charset val="128"/>
      </rPr>
      <t>Kashikawa N.,</t>
    </r>
    <r>
      <rPr>
        <sz val="11"/>
        <rFont val="ＭＳ Ｐゴシック"/>
        <family val="3"/>
        <charset val="128"/>
      </rPr>
      <t xml:space="preserve"> Kim A.G., Knop R.A., Lee B.C., Mendez J., Morokuma T., Motohara K., Nugent P.E., Pain R., Perlmutter S., Prasad V., Quimby R., Raux J., Regnault N., Ruiz-Lapuente P., Sainton G., Schaefer B.E., Schahmaneche K., Smith E., Spadafora A.L., Stanishev V., Walton N.A., Wang L., Wood-Vasey W.M., Yasuda N., The Supernova Cosmology Project</t>
    </r>
    <phoneticPr fontId="5"/>
  </si>
  <si>
    <r>
      <rPr>
        <b/>
        <sz val="11"/>
        <rFont val="ＭＳ Ｐゴシック"/>
        <family val="3"/>
        <charset val="128"/>
      </rPr>
      <t>Murakawa K., Suto H., Oya S.</t>
    </r>
    <r>
      <rPr>
        <sz val="11"/>
        <rFont val="ＭＳ Ｐゴシック"/>
        <family val="3"/>
        <charset val="128"/>
      </rPr>
      <t xml:space="preserve">, </t>
    </r>
    <r>
      <rPr>
        <sz val="11"/>
        <rFont val="ＭＳ Ｐゴシック"/>
        <family val="3"/>
        <charset val="128"/>
      </rPr>
      <t>Yates J.A., Ueta T., Meixner M.</t>
    </r>
    <phoneticPr fontId="5"/>
  </si>
  <si>
    <r>
      <t xml:space="preserve">Sadakane K., Arai A., </t>
    </r>
    <r>
      <rPr>
        <b/>
        <sz val="11"/>
        <rFont val="ＭＳ Ｐゴシック"/>
        <family val="3"/>
        <charset val="128"/>
      </rPr>
      <t>Aoki W., Arimoto N.</t>
    </r>
    <r>
      <rPr>
        <sz val="11"/>
        <rFont val="ＭＳ Ｐゴシック"/>
        <family val="3"/>
        <charset val="128"/>
      </rPr>
      <t>, Takada-Hidai M., Ohnishi T.,</t>
    </r>
    <r>
      <rPr>
        <b/>
        <sz val="11"/>
        <rFont val="ＭＳ Ｐゴシック"/>
        <family val="3"/>
        <charset val="128"/>
      </rPr>
      <t xml:space="preserve"> Tajitsu A.</t>
    </r>
    <r>
      <rPr>
        <sz val="11"/>
        <rFont val="ＭＳ Ｐゴシック"/>
        <family val="3"/>
        <charset val="128"/>
      </rPr>
      <t xml:space="preserve">, </t>
    </r>
    <r>
      <rPr>
        <sz val="11"/>
        <rFont val="ＭＳ Ｐゴシック"/>
        <family val="3"/>
        <charset val="128"/>
      </rPr>
      <t>Beers T., Iwamoto Nobuyuki, Tominaga N., Umeda Hideyuki, Maeda K., Nomoto K.</t>
    </r>
    <phoneticPr fontId="5"/>
  </si>
  <si>
    <r>
      <t>Capak P., Aussel H., Ajiki M., McCracken H. J., Mobasher B., Scoville N., Shopbell P., Taniguchi Y., Thompson D., Tribiano S., Sasaki S., Blain A. W., Brusa M., Carilli C., Comastri A., Carollo C. M., Cassata P., Colbert J., Ellis R. S., Elvis M., Giavalisco M., Green W., Guzzo L., Hasinger G., Ilbert O., Impey C., Jahnke K., Kartaltepe J., Kneib J.-P., Koda J., Koekemoer A.,</t>
    </r>
    <r>
      <rPr>
        <b/>
        <sz val="11"/>
        <color indexed="8"/>
        <rFont val="ＭＳ Ｐゴシック"/>
        <family val="3"/>
        <charset val="128"/>
      </rPr>
      <t xml:space="preserve"> Komiyama Y.</t>
    </r>
    <r>
      <rPr>
        <sz val="11"/>
        <color indexed="8"/>
        <rFont val="ＭＳ Ｐゴシック"/>
        <family val="3"/>
        <charset val="128"/>
      </rPr>
      <t xml:space="preserve">, Leauthaud A., Lefevre O., Lilly S., Liu C., Massey R., </t>
    </r>
    <r>
      <rPr>
        <b/>
        <sz val="11"/>
        <color indexed="8"/>
        <rFont val="ＭＳ Ｐゴシック"/>
        <family val="3"/>
        <charset val="128"/>
      </rPr>
      <t>Miyazaki S</t>
    </r>
    <r>
      <rPr>
        <sz val="11"/>
        <color indexed="8"/>
        <rFont val="ＭＳ Ｐゴシック"/>
        <family val="3"/>
        <charset val="128"/>
      </rPr>
      <t>., Murayama T., Nagao T., Peacock J. A., Pickles A., Porciani C., Renzini A., Rhodes J., Rich M., Salvato M., Sanders D. B., Scarlata C., Schiminovich D., Schinnerer E., Scodeggio M., Sheth K., Shioya Y., Tasca L. A. M., Taylor J. E., Yan L., Zamorani G.</t>
    </r>
    <phoneticPr fontId="5"/>
  </si>
  <si>
    <r>
      <t xml:space="preserve">Currie T., Burrows A., Itoh Y., Matsumura S., Fukagawa M., Apai  D., Madhusudhan N., Hinz P., Rodigas T., Kasper M., </t>
    </r>
    <r>
      <rPr>
        <b/>
        <sz val="11"/>
        <rFont val="ＭＳ Ｐゴシック"/>
        <family val="3"/>
        <charset val="128"/>
      </rPr>
      <t>Pyo T.-S.</t>
    </r>
    <r>
      <rPr>
        <sz val="11"/>
        <rFont val="ＭＳ Ｐゴシック"/>
        <family val="3"/>
        <charset val="128"/>
      </rPr>
      <t>,  Ogino S.</t>
    </r>
    <phoneticPr fontId="5"/>
  </si>
  <si>
    <r>
      <t>Itoh Y., Oasa Y., Funayama H.,</t>
    </r>
    <r>
      <rPr>
        <b/>
        <sz val="11"/>
        <rFont val="ＭＳ Ｐゴシック"/>
        <family val="3"/>
        <charset val="128"/>
      </rPr>
      <t xml:space="preserve"> Hayashi M.</t>
    </r>
    <r>
      <rPr>
        <sz val="11"/>
        <rFont val="ＭＳ Ｐゴシック"/>
        <family val="3"/>
        <charset val="128"/>
      </rPr>
      <t>, Fukagawa M., Hashiguchi T., Currie T.</t>
    </r>
    <phoneticPr fontId="5"/>
  </si>
  <si>
    <r>
      <t>Maeda K., Kawabata K., Mazzali P., Tanaka Masaomi, Valenti S., Nomoto K., Hattori T., Deng J., Pian E., Taubenberger S.,</t>
    </r>
    <r>
      <rPr>
        <b/>
        <sz val="11"/>
        <color indexed="8"/>
        <rFont val="ＭＳ Ｐゴシック"/>
        <family val="3"/>
        <charset val="128"/>
      </rPr>
      <t xml:space="preserve"> Iye M.</t>
    </r>
    <r>
      <rPr>
        <sz val="11"/>
        <color indexed="8"/>
        <rFont val="ＭＳ Ｐゴシック"/>
        <family val="3"/>
        <charset val="128"/>
      </rPr>
      <t xml:space="preserve">, Matheson T., Filippenko A., </t>
    </r>
    <r>
      <rPr>
        <b/>
        <sz val="11"/>
        <color indexed="8"/>
        <rFont val="ＭＳ Ｐゴシック"/>
        <family val="3"/>
        <charset val="128"/>
      </rPr>
      <t>Aoki K., Kosugi G.</t>
    </r>
    <r>
      <rPr>
        <sz val="11"/>
        <color indexed="8"/>
        <rFont val="ＭＳ Ｐゴシック"/>
        <family val="3"/>
        <charset val="128"/>
      </rPr>
      <t xml:space="preserve">, Oyhama Y., Sasaki T., </t>
    </r>
    <r>
      <rPr>
        <b/>
        <sz val="11"/>
        <color indexed="8"/>
        <rFont val="ＭＳ Ｐゴシック"/>
        <family val="3"/>
        <charset val="128"/>
      </rPr>
      <t>Takata T</t>
    </r>
    <r>
      <rPr>
        <sz val="11"/>
        <color indexed="8"/>
        <rFont val="ＭＳ Ｐゴシック"/>
        <family val="3"/>
        <charset val="128"/>
      </rPr>
      <t>.</t>
    </r>
    <phoneticPr fontId="5"/>
  </si>
  <si>
    <r>
      <t xml:space="preserve">Matsumoto H., Sakon I., Onaka T., Sako S., Miyata T., Kataza H., Okada Y., Okamoto Y., Honda M., Yamashita T., Takahashi H., </t>
    </r>
    <r>
      <rPr>
        <b/>
        <sz val="11"/>
        <rFont val="ＭＳ Ｐゴシック"/>
        <family val="3"/>
        <charset val="128"/>
      </rPr>
      <t>Fujiyoshi T.</t>
    </r>
    <phoneticPr fontId="5"/>
  </si>
  <si>
    <r>
      <rPr>
        <b/>
        <sz val="11"/>
        <rFont val="ＭＳ Ｐゴシック"/>
        <family val="3"/>
        <charset val="128"/>
      </rPr>
      <t>Morokuma T.</t>
    </r>
    <r>
      <rPr>
        <sz val="11"/>
        <rFont val="ＭＳ Ｐゴシック"/>
        <family val="3"/>
        <charset val="128"/>
      </rPr>
      <t xml:space="preserve">, Doi M., Yasuda N., </t>
    </r>
    <r>
      <rPr>
        <b/>
        <sz val="11"/>
        <rFont val="ＭＳ Ｐゴシック"/>
        <family val="3"/>
        <charset val="128"/>
      </rPr>
      <t>Akiyama M., Sekiguchi K., Furusawa H.</t>
    </r>
    <r>
      <rPr>
        <sz val="11"/>
        <rFont val="ＭＳ Ｐゴシック"/>
        <family val="3"/>
        <charset val="128"/>
      </rPr>
      <t xml:space="preserve">, Ueda Y., Totani T., Oda T., </t>
    </r>
    <r>
      <rPr>
        <b/>
        <sz val="11"/>
        <rFont val="ＭＳ Ｐゴシック"/>
        <family val="3"/>
        <charset val="128"/>
      </rPr>
      <t>Nagao T., Kashikawa N.,</t>
    </r>
    <r>
      <rPr>
        <sz val="11"/>
        <rFont val="ＭＳ Ｐゴシック"/>
        <family val="3"/>
        <charset val="128"/>
      </rPr>
      <t xml:space="preserve"> Murayama T., Ouchi M., Watson M.</t>
    </r>
    <phoneticPr fontId="5"/>
  </si>
  <si>
    <r>
      <t>Furusawa H., Kosugi G.</t>
    </r>
    <r>
      <rPr>
        <sz val="11"/>
        <rFont val="ＭＳ Ｐゴシック"/>
        <family val="3"/>
        <charset val="128"/>
      </rPr>
      <t>,</t>
    </r>
    <r>
      <rPr>
        <b/>
        <sz val="11"/>
        <rFont val="ＭＳ Ｐゴシック"/>
        <family val="3"/>
        <charset val="128"/>
      </rPr>
      <t xml:space="preserve"> Akiyama M</t>
    </r>
    <r>
      <rPr>
        <sz val="11"/>
        <rFont val="ＭＳ Ｐゴシック"/>
        <family val="3"/>
        <charset val="128"/>
      </rPr>
      <t xml:space="preserve">., </t>
    </r>
    <r>
      <rPr>
        <b/>
        <sz val="11"/>
        <rFont val="ＭＳ Ｐゴシック"/>
        <family val="3"/>
        <charset val="128"/>
      </rPr>
      <t>Takata T., Sekiguchi K., Tanaka I., Iwata I., Kajisawa M.</t>
    </r>
    <r>
      <rPr>
        <sz val="11"/>
        <rFont val="ＭＳ Ｐゴシック"/>
        <family val="3"/>
        <charset val="128"/>
      </rPr>
      <t xml:space="preserve">, Yasuda N., Doi M., Ouchi M., Simpson C., Shimasaku K., Yamada T., </t>
    </r>
    <r>
      <rPr>
        <b/>
        <sz val="11"/>
        <rFont val="ＭＳ Ｐゴシック"/>
        <family val="3"/>
        <charset val="128"/>
      </rPr>
      <t>Furusawa J., Morokuma T.</t>
    </r>
    <r>
      <rPr>
        <sz val="11"/>
        <rFont val="ＭＳ Ｐゴシック"/>
        <family val="3"/>
        <charset val="128"/>
      </rPr>
      <t xml:space="preserve">, Ishida C., </t>
    </r>
    <r>
      <rPr>
        <b/>
        <sz val="11"/>
        <rFont val="ＭＳ Ｐゴシック"/>
        <family val="3"/>
        <charset val="128"/>
      </rPr>
      <t>Aoki K., Fuse T., Imanishi M., Iye M., Karoji H.</t>
    </r>
    <r>
      <rPr>
        <sz val="11"/>
        <rFont val="ＭＳ Ｐゴシック"/>
        <family val="3"/>
        <charset val="128"/>
      </rPr>
      <t xml:space="preserve">, Kobayashi N., </t>
    </r>
    <r>
      <rPr>
        <b/>
        <sz val="11"/>
        <rFont val="ＭＳ Ｐゴシック"/>
        <family val="3"/>
        <charset val="128"/>
      </rPr>
      <t>Kodama T., Komiyama Y.</t>
    </r>
    <r>
      <rPr>
        <sz val="11"/>
        <rFont val="ＭＳ Ｐゴシック"/>
        <family val="3"/>
        <charset val="128"/>
      </rPr>
      <t xml:space="preserve">, Maeda Y., </t>
    </r>
    <r>
      <rPr>
        <b/>
        <sz val="11"/>
        <rFont val="ＭＳ Ｐゴシック"/>
        <family val="3"/>
        <charset val="128"/>
      </rPr>
      <t>Miyazaki S.</t>
    </r>
    <r>
      <rPr>
        <sz val="11"/>
        <rFont val="ＭＳ Ｐゴシック"/>
        <family val="3"/>
        <charset val="128"/>
      </rPr>
      <t xml:space="preserve">, </t>
    </r>
    <r>
      <rPr>
        <b/>
        <sz val="11"/>
        <rFont val="ＭＳ Ｐゴシック"/>
        <family val="3"/>
        <charset val="128"/>
      </rPr>
      <t>Mizumoto Y., Nakata F., Noumaru J., Ogasawara R.</t>
    </r>
    <r>
      <rPr>
        <sz val="11"/>
        <rFont val="ＭＳ Ｐゴシック"/>
        <family val="3"/>
        <charset val="128"/>
      </rPr>
      <t xml:space="preserve">, Okamura S., Saito T., </t>
    </r>
    <r>
      <rPr>
        <b/>
        <sz val="11"/>
        <rFont val="ＭＳ Ｐゴシック"/>
        <family val="3"/>
        <charset val="128"/>
      </rPr>
      <t>Sasaki T.</t>
    </r>
    <r>
      <rPr>
        <sz val="11"/>
        <rFont val="ＭＳ Ｐゴシック"/>
        <family val="3"/>
        <charset val="128"/>
      </rPr>
      <t xml:space="preserve">, Ueda Y., </t>
    </r>
    <r>
      <rPr>
        <b/>
        <sz val="11"/>
        <rFont val="ＭＳ Ｐゴシック"/>
        <family val="3"/>
        <charset val="128"/>
      </rPr>
      <t>Yoshida M.</t>
    </r>
    <phoneticPr fontId="5"/>
  </si>
  <si>
    <r>
      <t xml:space="preserve">Ouchi M., Shimasaku K., </t>
    </r>
    <r>
      <rPr>
        <b/>
        <sz val="11"/>
        <color indexed="8"/>
        <rFont val="ＭＳ Ｐゴシック"/>
        <family val="3"/>
        <charset val="128"/>
      </rPr>
      <t>Akiyama M.</t>
    </r>
    <r>
      <rPr>
        <sz val="11"/>
        <color indexed="8"/>
        <rFont val="ＭＳ Ｐゴシック"/>
        <family val="3"/>
        <charset val="128"/>
      </rPr>
      <t xml:space="preserve">, Simpson C., Saito Tomoki, Ueda Y., </t>
    </r>
    <r>
      <rPr>
        <b/>
        <sz val="11"/>
        <color indexed="8"/>
        <rFont val="ＭＳ Ｐゴシック"/>
        <family val="3"/>
        <charset val="128"/>
      </rPr>
      <t>Furusawa H., Sekiguchi K.</t>
    </r>
    <r>
      <rPr>
        <sz val="11"/>
        <color indexed="8"/>
        <rFont val="ＭＳ Ｐゴシック"/>
        <family val="3"/>
        <charset val="128"/>
      </rPr>
      <t xml:space="preserve">, Yamada T., </t>
    </r>
    <r>
      <rPr>
        <b/>
        <sz val="11"/>
        <color indexed="8"/>
        <rFont val="ＭＳ Ｐゴシック"/>
        <family val="3"/>
        <charset val="128"/>
      </rPr>
      <t>Kodama T., Kashikawa N.</t>
    </r>
    <r>
      <rPr>
        <sz val="11"/>
        <color indexed="8"/>
        <rFont val="ＭＳ Ｐゴシック"/>
        <family val="3"/>
        <charset val="128"/>
      </rPr>
      <t xml:space="preserve">, Okamura S., </t>
    </r>
    <r>
      <rPr>
        <b/>
        <sz val="11"/>
        <color indexed="8"/>
        <rFont val="ＭＳ Ｐゴシック"/>
        <family val="3"/>
        <charset val="128"/>
      </rPr>
      <t>Iye M., Takata T., Yoshida Michitoshi,</t>
    </r>
    <r>
      <rPr>
        <sz val="11"/>
        <color indexed="8"/>
        <rFont val="ＭＳ Ｐゴシック"/>
        <family val="3"/>
        <charset val="128"/>
      </rPr>
      <t xml:space="preserve"> Yoshida Makiko</t>
    </r>
    <phoneticPr fontId="5"/>
  </si>
  <si>
    <r>
      <t xml:space="preserve">Uchimoto Y. K., </t>
    </r>
    <r>
      <rPr>
        <b/>
        <sz val="11"/>
        <rFont val="ＭＳ Ｐゴシック"/>
        <family val="3"/>
        <charset val="128"/>
      </rPr>
      <t>Suzuki R.</t>
    </r>
    <r>
      <rPr>
        <sz val="11"/>
        <rFont val="ＭＳ Ｐゴシック"/>
        <family val="3"/>
        <charset val="128"/>
      </rPr>
      <t xml:space="preserve">, Tokoku C., Ichikawa T., Konishi M., Yoshikawa T., </t>
    </r>
    <r>
      <rPr>
        <b/>
        <sz val="11"/>
        <rFont val="ＭＳ Ｐゴシック"/>
        <family val="3"/>
        <charset val="128"/>
      </rPr>
      <t>Omata K., Nishimura T.</t>
    </r>
    <r>
      <rPr>
        <sz val="11"/>
        <rFont val="ＭＳ Ｐゴシック"/>
        <family val="3"/>
        <charset val="128"/>
      </rPr>
      <t xml:space="preserve">, Yamada T., </t>
    </r>
    <r>
      <rPr>
        <b/>
        <sz val="11"/>
        <rFont val="ＭＳ Ｐゴシック"/>
        <family val="3"/>
        <charset val="128"/>
      </rPr>
      <t>Tanaka I</t>
    </r>
    <r>
      <rPr>
        <sz val="11"/>
        <rFont val="ＭＳ Ｐゴシック"/>
        <family val="3"/>
        <charset val="128"/>
      </rPr>
      <t xml:space="preserve">., Kajisawa M., </t>
    </r>
    <r>
      <rPr>
        <b/>
        <sz val="11"/>
        <rFont val="ＭＳ Ｐゴシック"/>
        <family val="3"/>
        <charset val="128"/>
      </rPr>
      <t>Akiyama M.,</t>
    </r>
    <r>
      <rPr>
        <sz val="11"/>
        <rFont val="ＭＳ Ｐゴシック"/>
        <family val="3"/>
        <charset val="128"/>
      </rPr>
      <t xml:space="preserve"> Matsuda Y., Yamauchi R., Hayashino T.</t>
    </r>
    <phoneticPr fontId="5"/>
  </si>
  <si>
    <r>
      <t xml:space="preserve">Matsuura, M.; Speck, A. K.; McHunu, B. M.; </t>
    </r>
    <r>
      <rPr>
        <b/>
        <sz val="11"/>
        <color indexed="8"/>
        <rFont val="ＭＳ Ｐゴシック"/>
        <family val="3"/>
        <charset val="128"/>
      </rPr>
      <t>Tanaka, I.</t>
    </r>
    <r>
      <rPr>
        <sz val="11"/>
        <color indexed="8"/>
        <rFont val="ＭＳ Ｐゴシック"/>
        <family val="3"/>
        <charset val="128"/>
      </rPr>
      <t>; Wright, N. J.; Smith, M. D.; Zijlstra, A. A.; Viti, S.; Wesson, R.</t>
    </r>
    <phoneticPr fontId="5"/>
  </si>
  <si>
    <r>
      <t>Watanabe J.</t>
    </r>
    <r>
      <rPr>
        <sz val="11"/>
        <color indexed="8"/>
        <rFont val="ＭＳ Ｐゴシック"/>
        <family val="3"/>
        <charset val="128"/>
      </rPr>
      <t xml:space="preserve">, Honda M., </t>
    </r>
    <r>
      <rPr>
        <b/>
        <sz val="11"/>
        <color indexed="8"/>
        <rFont val="ＭＳ Ｐゴシック"/>
        <family val="3"/>
        <charset val="128"/>
      </rPr>
      <t>Ishiguro M.,</t>
    </r>
    <r>
      <rPr>
        <sz val="11"/>
        <color indexed="8"/>
        <rFont val="ＭＳ Ｐゴシック"/>
        <family val="3"/>
        <charset val="128"/>
      </rPr>
      <t xml:space="preserve"> Ootsubo Ｔ., Sarugaku Y., Kadono T., Sakon I., </t>
    </r>
    <r>
      <rPr>
        <b/>
        <sz val="11"/>
        <color indexed="8"/>
        <rFont val="ＭＳ Ｐゴシック"/>
        <family val="3"/>
        <charset val="128"/>
      </rPr>
      <t>Fuse T., Takato N., Furusho R.</t>
    </r>
    <phoneticPr fontId="5"/>
  </si>
  <si>
    <r>
      <t xml:space="preserve">Yamanaka M., Naito H., Kinugasa K., Takanashi N., Tanaka M., Kawabata K., </t>
    </r>
    <r>
      <rPr>
        <b/>
        <sz val="11"/>
        <color indexed="8"/>
        <rFont val="ＭＳ Ｐゴシック"/>
        <family val="3"/>
        <charset val="128"/>
      </rPr>
      <t>Ozaki S</t>
    </r>
    <r>
      <rPr>
        <sz val="11"/>
        <color indexed="8"/>
        <rFont val="ＭＳ Ｐゴシック"/>
        <family val="3"/>
        <charset val="128"/>
      </rPr>
      <t>., Narusawa S., Sadakane K.</t>
    </r>
    <phoneticPr fontId="5"/>
  </si>
  <si>
    <r>
      <t xml:space="preserve">Amanullah R., Lidman C., Rubin D., Aldering G., Astier P., Barbary K., Burns M. S., Conley A., Dawson K. S., Deustua S. E., Doi M., Fabbro S., Faccioli L., Fakhouri H. K., Folatelli G., Fruchter A. S., </t>
    </r>
    <r>
      <rPr>
        <b/>
        <sz val="11"/>
        <rFont val="ＭＳ Ｐゴシック"/>
        <family val="3"/>
        <charset val="128"/>
      </rPr>
      <t>Furusawa H.,</t>
    </r>
    <r>
      <rPr>
        <sz val="11"/>
        <rFont val="ＭＳ Ｐゴシック"/>
        <family val="3"/>
        <charset val="128"/>
      </rPr>
      <t xml:space="preserve"> Garavini G., Goldhaber G., Goobar A., Groom D. E., Hook I., Howell D. A., </t>
    </r>
    <r>
      <rPr>
        <b/>
        <sz val="11"/>
        <rFont val="ＭＳ Ｐゴシック"/>
        <family val="3"/>
        <charset val="128"/>
      </rPr>
      <t>Kashikawa N.</t>
    </r>
    <r>
      <rPr>
        <sz val="11"/>
        <rFont val="ＭＳ Ｐゴシック"/>
        <family val="3"/>
        <charset val="128"/>
      </rPr>
      <t xml:space="preserve">, Kim A. G., Knop R. A., Kowalski M., Linder E., Meyers J., </t>
    </r>
    <r>
      <rPr>
        <b/>
        <sz val="11"/>
        <rFont val="ＭＳ Ｐゴシック"/>
        <family val="3"/>
        <charset val="128"/>
      </rPr>
      <t>Morokuma T</t>
    </r>
    <r>
      <rPr>
        <sz val="11"/>
        <rFont val="ＭＳ Ｐゴシック"/>
        <family val="3"/>
        <charset val="128"/>
      </rPr>
      <t>., Nobili S., Nordin J., Nugent P. E., Östman L., Pain R., Panagia N., Perlmutter S., Raux J., Ruiz-Lapuente P., Spadafora A. L., Strovink M., Suzuki N., Wang L., Wood-Vasey W. M., Yasuda N., Supernova Cosmology Project</t>
    </r>
    <phoneticPr fontId="5"/>
  </si>
  <si>
    <r>
      <t xml:space="preserve">Yamanaka, M.; Kawabata, K. S.; Kinugasa, K.; Tanaka, M.; </t>
    </r>
    <r>
      <rPr>
        <b/>
        <sz val="11"/>
        <color indexed="8"/>
        <rFont val="ＭＳ Ｐゴシック"/>
        <family val="3"/>
        <charset val="128"/>
      </rPr>
      <t>Imada, A.</t>
    </r>
    <r>
      <rPr>
        <sz val="11"/>
        <color indexed="8"/>
        <rFont val="ＭＳ Ｐゴシック"/>
        <family val="3"/>
        <charset val="128"/>
      </rPr>
      <t xml:space="preserve">; Maeda, K.; Nomoto, K.; Arai, A.; Chiyonobu, S.; Fukazawa, Y.; Hashimoto, O.; Honda, S.; Ikejiri, Y.; Itoh, R.; </t>
    </r>
    <r>
      <rPr>
        <b/>
        <sz val="11"/>
        <color indexed="8"/>
        <rFont val="ＭＳ Ｐゴシック"/>
        <family val="3"/>
        <charset val="128"/>
      </rPr>
      <t>Kamata, Y.</t>
    </r>
    <r>
      <rPr>
        <sz val="11"/>
        <color indexed="8"/>
        <rFont val="ＭＳ Ｐゴシック"/>
        <family val="3"/>
        <charset val="128"/>
      </rPr>
      <t xml:space="preserve">; Kawai, N.; Komatsu, T.; Konishi, K.; </t>
    </r>
    <r>
      <rPr>
        <b/>
        <sz val="11"/>
        <color indexed="8"/>
        <rFont val="ＭＳ Ｐゴシック"/>
        <family val="3"/>
        <charset val="128"/>
      </rPr>
      <t>Kuroda, D.;</t>
    </r>
    <r>
      <rPr>
        <sz val="11"/>
        <color indexed="8"/>
        <rFont val="ＭＳ Ｐゴシック"/>
        <family val="3"/>
        <charset val="128"/>
      </rPr>
      <t xml:space="preserve"> Miyamoto, H.; </t>
    </r>
    <r>
      <rPr>
        <b/>
        <sz val="11"/>
        <color indexed="8"/>
        <rFont val="ＭＳ Ｐゴシック"/>
        <family val="3"/>
        <charset val="128"/>
      </rPr>
      <t>Miyazaki, S.</t>
    </r>
    <r>
      <rPr>
        <sz val="11"/>
        <color indexed="8"/>
        <rFont val="ＭＳ Ｐゴシック"/>
        <family val="3"/>
        <charset val="128"/>
      </rPr>
      <t>; Nagae, O.;</t>
    </r>
    <r>
      <rPr>
        <b/>
        <sz val="11"/>
        <color indexed="8"/>
        <rFont val="ＭＳ Ｐゴシック"/>
        <family val="3"/>
        <charset val="128"/>
      </rPr>
      <t xml:space="preserve"> Nakaya, H</t>
    </r>
    <r>
      <rPr>
        <sz val="11"/>
        <color indexed="8"/>
        <rFont val="ＭＳ Ｐゴシック"/>
        <family val="3"/>
        <charset val="128"/>
      </rPr>
      <t xml:space="preserve">.; Ohsugi, T.; Omodaka, T.; Sakai, N.; Sasada, M.; Suzuki, M.; Taguchi, H.; Takahashi, H.; Tanaka, H.; Uemura, M.; </t>
    </r>
    <r>
      <rPr>
        <b/>
        <sz val="11"/>
        <color indexed="8"/>
        <rFont val="ＭＳ Ｐゴシック"/>
        <family val="3"/>
        <charset val="128"/>
      </rPr>
      <t>Yamashita, T.; Yanagisawa, K.</t>
    </r>
    <r>
      <rPr>
        <sz val="11"/>
        <color indexed="8"/>
        <rFont val="ＭＳ Ｐゴシック"/>
        <family val="3"/>
        <charset val="128"/>
      </rPr>
      <t xml:space="preserve">; </t>
    </r>
    <r>
      <rPr>
        <b/>
        <sz val="11"/>
        <color indexed="8"/>
        <rFont val="ＭＳ Ｐゴシック"/>
        <family val="3"/>
        <charset val="128"/>
      </rPr>
      <t>Yoshida, M.</t>
    </r>
    <phoneticPr fontId="5"/>
  </si>
  <si>
    <r>
      <t xml:space="preserve">Hatsukade B., </t>
    </r>
    <r>
      <rPr>
        <b/>
        <sz val="11"/>
        <rFont val="ＭＳ Ｐゴシック"/>
        <family val="3"/>
        <charset val="128"/>
      </rPr>
      <t>Iono D.</t>
    </r>
    <r>
      <rPr>
        <sz val="11"/>
        <rFont val="ＭＳ Ｐゴシック"/>
        <family val="3"/>
        <charset val="128"/>
      </rPr>
      <t xml:space="preserve">, Akiyama T., Yoshikawa M., Dunlop J. S., Ivison R. J., Peck A. B., Ikarashi S., Biggs A., Ezawa H., Hanami H., Ho P., Hughes D. H., </t>
    </r>
    <r>
      <rPr>
        <b/>
        <sz val="11"/>
        <rFont val="ＭＳ Ｐゴシック"/>
        <family val="3"/>
        <charset val="128"/>
      </rPr>
      <t>Kawabe R.,</t>
    </r>
    <r>
      <rPr>
        <sz val="11"/>
        <rFont val="ＭＳ Ｐゴシック"/>
        <family val="3"/>
        <charset val="128"/>
      </rPr>
      <t xml:space="preserve"> Kohno K., Matsushita S., </t>
    </r>
    <r>
      <rPr>
        <b/>
        <sz val="11"/>
        <rFont val="ＭＳ Ｐゴシック"/>
        <family val="3"/>
        <charset val="128"/>
      </rPr>
      <t>Nakanishi K.</t>
    </r>
    <r>
      <rPr>
        <sz val="11"/>
        <rFont val="ＭＳ Ｐゴシック"/>
        <family val="3"/>
        <charset val="128"/>
      </rPr>
      <t xml:space="preserve">, Padilla N., Petitpas G., </t>
    </r>
    <r>
      <rPr>
        <b/>
        <sz val="11"/>
        <rFont val="ＭＳ Ｐゴシック"/>
        <family val="3"/>
        <charset val="128"/>
      </rPr>
      <t>Tamura Y.</t>
    </r>
    <r>
      <rPr>
        <sz val="11"/>
        <rFont val="ＭＳ Ｐゴシック"/>
        <family val="3"/>
        <charset val="128"/>
      </rPr>
      <t>, Wagg J., Wilner D. J., Wilson G. W., Yamada T., Yun M. S.</t>
    </r>
    <phoneticPr fontId="5"/>
  </si>
  <si>
    <r>
      <t>Kawaharada M., Okabe N., Umetsu K., Takizawa M., Matsushita K., Fukazawa Y.,</t>
    </r>
    <r>
      <rPr>
        <b/>
        <sz val="11"/>
        <rFont val="ＭＳ Ｐゴシック"/>
        <family val="3"/>
        <charset val="128"/>
      </rPr>
      <t xml:space="preserve"> Hamana T.</t>
    </r>
    <r>
      <rPr>
        <sz val="11"/>
        <rFont val="ＭＳ Ｐゴシック"/>
        <family val="3"/>
        <charset val="128"/>
      </rPr>
      <t>,</t>
    </r>
    <r>
      <rPr>
        <b/>
        <sz val="11"/>
        <rFont val="ＭＳ Ｐゴシック"/>
        <family val="3"/>
        <charset val="128"/>
      </rPr>
      <t xml:space="preserve"> Miyazaki S.,</t>
    </r>
    <r>
      <rPr>
        <sz val="11"/>
        <rFont val="ＭＳ Ｐゴシック"/>
        <family val="3"/>
        <charset val="128"/>
      </rPr>
      <t xml:space="preserve"> Nakazawa K., Ohashi T.</t>
    </r>
    <phoneticPr fontId="5"/>
  </si>
  <si>
    <r>
      <t xml:space="preserve">Kayo I., Inada N., </t>
    </r>
    <r>
      <rPr>
        <b/>
        <sz val="11"/>
        <rFont val="ＭＳ Ｐゴシック"/>
        <family val="3"/>
        <charset val="128"/>
      </rPr>
      <t>Oguri M., Morokuma T.,</t>
    </r>
    <r>
      <rPr>
        <sz val="11"/>
        <rFont val="ＭＳ Ｐゴシック"/>
        <family val="3"/>
        <charset val="128"/>
      </rPr>
      <t xml:space="preserve"> Hall P., Kochanek C., Schneider D.</t>
    </r>
    <phoneticPr fontId="5"/>
  </si>
  <si>
    <r>
      <rPr>
        <b/>
        <sz val="11"/>
        <rFont val="ＭＳ Ｐゴシック"/>
        <family val="3"/>
        <charset val="128"/>
      </rPr>
      <t>Kimura M.</t>
    </r>
    <r>
      <rPr>
        <sz val="11"/>
        <rFont val="ＭＳ Ｐゴシック"/>
        <family val="3"/>
        <charset val="128"/>
      </rPr>
      <t xml:space="preserve">, Maihara T., Iwamuro F., Akiyama M., </t>
    </r>
    <r>
      <rPr>
        <b/>
        <sz val="11"/>
        <rFont val="ＭＳ Ｐゴシック"/>
        <family val="3"/>
        <charset val="128"/>
      </rPr>
      <t>Tamura N.</t>
    </r>
    <r>
      <rPr>
        <sz val="11"/>
        <rFont val="ＭＳ Ｐゴシック"/>
        <family val="3"/>
        <charset val="128"/>
      </rPr>
      <t xml:space="preserve">, Dalton G., </t>
    </r>
    <r>
      <rPr>
        <b/>
        <sz val="11"/>
        <rFont val="ＭＳ Ｐゴシック"/>
        <family val="3"/>
        <charset val="128"/>
      </rPr>
      <t>Takato N</t>
    </r>
    <r>
      <rPr>
        <sz val="11"/>
        <rFont val="ＭＳ Ｐゴシック"/>
        <family val="3"/>
        <charset val="128"/>
      </rPr>
      <t xml:space="preserve">., Tait P., Ohta K., Eto S., Mochida D., Elms B., Kawate K., </t>
    </r>
    <r>
      <rPr>
        <b/>
        <sz val="11"/>
        <rFont val="ＭＳ Ｐゴシック"/>
        <family val="3"/>
        <charset val="128"/>
      </rPr>
      <t>Kurakami T</t>
    </r>
    <r>
      <rPr>
        <sz val="11"/>
        <rFont val="ＭＳ Ｐゴシック"/>
        <family val="3"/>
        <charset val="128"/>
      </rPr>
      <t xml:space="preserve">., Moritani Y., </t>
    </r>
    <r>
      <rPr>
        <b/>
        <sz val="11"/>
        <rFont val="ＭＳ Ｐゴシック"/>
        <family val="3"/>
        <charset val="128"/>
      </rPr>
      <t>Noumaru J., Ohshima N.,</t>
    </r>
    <r>
      <rPr>
        <sz val="11"/>
        <rFont val="ＭＳ Ｐゴシック"/>
        <family val="3"/>
        <charset val="128"/>
      </rPr>
      <t xml:space="preserve"> Sumiyoshi M., Yabe K., Brzeski J., Farrell T., Frost G., Gillingham P., Haynes R., Moore A., Muller R., Smedley S., Smith G., Bonfield D., Brooks C., Holmes A., Curtis Lake E., Lee H., Lewis I., Froud T., Tosh I., Woodhouse G., Blackburn C., Content R., Dipper N., Murray G., Sharples R., Robertson D.</t>
    </r>
    <phoneticPr fontId="5"/>
  </si>
  <si>
    <r>
      <t>Narita N., Kudo T</t>
    </r>
    <r>
      <rPr>
        <sz val="11"/>
        <rFont val="ＭＳ Ｐゴシック"/>
        <family val="3"/>
        <charset val="128"/>
      </rPr>
      <t xml:space="preserve">., Bergfors C., Nagasawa M., Thalmann C., Sato B., </t>
    </r>
    <r>
      <rPr>
        <b/>
        <sz val="11"/>
        <rFont val="ＭＳ Ｐゴシック"/>
        <family val="3"/>
        <charset val="128"/>
      </rPr>
      <t>Suzuki R.</t>
    </r>
    <r>
      <rPr>
        <sz val="11"/>
        <rFont val="ＭＳ Ｐゴシック"/>
        <family val="3"/>
        <charset val="128"/>
      </rPr>
      <t>,</t>
    </r>
    <r>
      <rPr>
        <b/>
        <sz val="11"/>
        <rFont val="ＭＳ Ｐゴシック"/>
        <family val="3"/>
        <charset val="128"/>
      </rPr>
      <t xml:space="preserve"> Kandori R.</t>
    </r>
    <r>
      <rPr>
        <sz val="11"/>
        <rFont val="ＭＳ Ｐゴシック"/>
        <family val="3"/>
        <charset val="128"/>
      </rPr>
      <t xml:space="preserve">, Janson M., Goto M., Brandner W., Ida S., Abe L., Carson J., Egner S., Feldt M., Golota T., </t>
    </r>
    <r>
      <rPr>
        <b/>
        <sz val="11"/>
        <rFont val="ＭＳ Ｐゴシック"/>
        <family val="3"/>
        <charset val="128"/>
      </rPr>
      <t>Guyon O., Hashimoto J., Hayano Y., Hayashi Masahiko, Hayashi Saeko</t>
    </r>
    <r>
      <rPr>
        <sz val="11"/>
        <rFont val="ＭＳ Ｐゴシック"/>
        <family val="3"/>
        <charset val="128"/>
      </rPr>
      <t xml:space="preserve">, Henning T., Hodapp K., </t>
    </r>
    <r>
      <rPr>
        <b/>
        <sz val="11"/>
        <rFont val="ＭＳ Ｐゴシック"/>
        <family val="3"/>
        <charset val="128"/>
      </rPr>
      <t>Ishii M.</t>
    </r>
    <r>
      <rPr>
        <sz val="11"/>
        <rFont val="ＭＳ Ｐゴシック"/>
        <family val="3"/>
        <charset val="128"/>
      </rPr>
      <t xml:space="preserve">, Knapp G., </t>
    </r>
    <r>
      <rPr>
        <b/>
        <sz val="11"/>
        <rFont val="ＭＳ Ｐゴシック"/>
        <family val="3"/>
        <charset val="128"/>
      </rPr>
      <t>Kusakabe N.</t>
    </r>
    <r>
      <rPr>
        <sz val="11"/>
        <rFont val="ＭＳ Ｐゴシック"/>
        <family val="3"/>
        <charset val="128"/>
      </rPr>
      <t xml:space="preserve">, Kuzuhara M., </t>
    </r>
    <r>
      <rPr>
        <b/>
        <sz val="11"/>
        <rFont val="ＭＳ Ｐゴシック"/>
        <family val="3"/>
        <charset val="128"/>
      </rPr>
      <t>Matsuo T</t>
    </r>
    <r>
      <rPr>
        <sz val="11"/>
        <rFont val="ＭＳ Ｐゴシック"/>
        <family val="3"/>
        <charset val="128"/>
      </rPr>
      <t xml:space="preserve">., McElwain M., </t>
    </r>
    <r>
      <rPr>
        <b/>
        <sz val="11"/>
        <rFont val="ＭＳ Ｐゴシック"/>
        <family val="3"/>
        <charset val="128"/>
      </rPr>
      <t>Miyama S., Morino J.</t>
    </r>
    <r>
      <rPr>
        <sz val="11"/>
        <rFont val="ＭＳ Ｐゴシック"/>
        <family val="3"/>
        <charset val="128"/>
      </rPr>
      <t xml:space="preserve">, Moro-Martin A., </t>
    </r>
    <r>
      <rPr>
        <b/>
        <sz val="11"/>
        <rFont val="ＭＳ Ｐゴシック"/>
        <family val="3"/>
        <charset val="128"/>
      </rPr>
      <t>Nishimura T., Pyo T.-S.</t>
    </r>
    <r>
      <rPr>
        <sz val="11"/>
        <rFont val="ＭＳ Ｐゴシック"/>
        <family val="3"/>
        <charset val="128"/>
      </rPr>
      <t xml:space="preserve">, Serabyn E., </t>
    </r>
    <r>
      <rPr>
        <b/>
        <sz val="11"/>
        <rFont val="ＭＳ Ｐゴシック"/>
        <family val="3"/>
        <charset val="128"/>
      </rPr>
      <t>Suenaga T</t>
    </r>
    <r>
      <rPr>
        <sz val="11"/>
        <rFont val="ＭＳ Ｐゴシック"/>
        <family val="3"/>
        <charset val="128"/>
      </rPr>
      <t xml:space="preserve">., </t>
    </r>
    <r>
      <rPr>
        <b/>
        <sz val="11"/>
        <rFont val="ＭＳ Ｐゴシック"/>
        <family val="3"/>
        <charset val="128"/>
      </rPr>
      <t>Suto H</t>
    </r>
    <r>
      <rPr>
        <sz val="11"/>
        <rFont val="ＭＳ Ｐゴシック"/>
        <family val="3"/>
        <charset val="128"/>
      </rPr>
      <t xml:space="preserve">., Takahashi Y.H., </t>
    </r>
    <r>
      <rPr>
        <b/>
        <sz val="11"/>
        <rFont val="ＭＳ Ｐゴシック"/>
        <family val="3"/>
        <charset val="128"/>
      </rPr>
      <t>Takami M., Takato N., Terada H., Tomono D.</t>
    </r>
    <r>
      <rPr>
        <sz val="11"/>
        <rFont val="ＭＳ Ｐゴシック"/>
        <family val="3"/>
        <charset val="128"/>
      </rPr>
      <t xml:space="preserve">, Turner E., Watanabe M., Yamada T., </t>
    </r>
    <r>
      <rPr>
        <b/>
        <sz val="11"/>
        <rFont val="ＭＳ Ｐゴシック"/>
        <family val="3"/>
        <charset val="128"/>
      </rPr>
      <t xml:space="preserve">Takami H., Usuda T., Tamura M. </t>
    </r>
    <phoneticPr fontId="5"/>
  </si>
  <si>
    <r>
      <t xml:space="preserve">Sato B., Omiya M., Liu Y., Harakawa H., </t>
    </r>
    <r>
      <rPr>
        <b/>
        <sz val="11"/>
        <rFont val="ＭＳ Ｐゴシック"/>
        <family val="3"/>
        <charset val="128"/>
      </rPr>
      <t>Izumiura H., Kambe E.</t>
    </r>
    <r>
      <rPr>
        <sz val="11"/>
        <rFont val="ＭＳ Ｐゴシック"/>
        <family val="3"/>
        <charset val="128"/>
      </rPr>
      <t xml:space="preserve">, Toyota E., Murata D., Lee B.-C., Masuda S., </t>
    </r>
    <r>
      <rPr>
        <b/>
        <sz val="11"/>
        <rFont val="ＭＳ Ｐゴシック"/>
        <family val="3"/>
        <charset val="128"/>
      </rPr>
      <t>Takeda Y</t>
    </r>
    <r>
      <rPr>
        <sz val="11"/>
        <rFont val="ＭＳ Ｐゴシック"/>
        <family val="3"/>
        <charset val="128"/>
      </rPr>
      <t xml:space="preserve">., Yoshida M., Itoh Y., </t>
    </r>
    <r>
      <rPr>
        <b/>
        <sz val="11"/>
        <rFont val="ＭＳ Ｐゴシック"/>
        <family val="3"/>
        <charset val="128"/>
      </rPr>
      <t>Ando H.</t>
    </r>
    <r>
      <rPr>
        <sz val="11"/>
        <rFont val="ＭＳ Ｐゴシック"/>
        <family val="3"/>
        <charset val="128"/>
      </rPr>
      <t xml:space="preserve">, </t>
    </r>
    <r>
      <rPr>
        <b/>
        <sz val="11"/>
        <rFont val="ＭＳ Ｐゴシック"/>
        <family val="3"/>
        <charset val="128"/>
      </rPr>
      <t>Kokubo E.</t>
    </r>
    <r>
      <rPr>
        <sz val="11"/>
        <rFont val="ＭＳ Ｐゴシック"/>
        <family val="3"/>
        <charset val="128"/>
      </rPr>
      <t>, Ida S., Zhao G., Han I.</t>
    </r>
    <phoneticPr fontId="5"/>
  </si>
  <si>
    <r>
      <t xml:space="preserve">Hirano T., </t>
    </r>
    <r>
      <rPr>
        <b/>
        <sz val="11"/>
        <rFont val="ＭＳ Ｐゴシック"/>
        <family val="3"/>
        <charset val="128"/>
      </rPr>
      <t>Narita N.</t>
    </r>
    <r>
      <rPr>
        <sz val="11"/>
        <rFont val="ＭＳ Ｐゴシック"/>
        <family val="3"/>
        <charset val="128"/>
      </rPr>
      <t xml:space="preserve">, Sato B., Winn J., </t>
    </r>
    <r>
      <rPr>
        <b/>
        <sz val="11"/>
        <rFont val="ＭＳ Ｐゴシック"/>
        <family val="3"/>
        <charset val="128"/>
      </rPr>
      <t>Aoki W., Tamura M.</t>
    </r>
    <r>
      <rPr>
        <sz val="11"/>
        <rFont val="ＭＳ Ｐゴシック"/>
        <family val="3"/>
        <charset val="128"/>
      </rPr>
      <t>, Taruya A., Suto Y.</t>
    </r>
    <phoneticPr fontId="5"/>
  </si>
  <si>
    <r>
      <t xml:space="preserve">Rusu C., Oguri M., Inada N., Kayo I., </t>
    </r>
    <r>
      <rPr>
        <b/>
        <sz val="11"/>
        <rFont val="ＭＳ Ｐゴシック"/>
        <family val="3"/>
        <charset val="128"/>
      </rPr>
      <t>Iye M., Hayano Y., Oya S., Hattori M., Saito Y., Ito M., Minowa Y., Pyo T.-S., Terada H., Takami H.,</t>
    </r>
    <r>
      <rPr>
        <sz val="11"/>
        <rFont val="ＭＳ Ｐゴシック"/>
        <family val="3"/>
        <charset val="128"/>
      </rPr>
      <t xml:space="preserve"> Watanabe M.</t>
    </r>
    <phoneticPr fontId="5"/>
  </si>
  <si>
    <r>
      <t xml:space="preserve">Thalmann C., </t>
    </r>
    <r>
      <rPr>
        <b/>
        <sz val="11"/>
        <rFont val="ＭＳ Ｐゴシック"/>
        <family val="3"/>
        <charset val="128"/>
      </rPr>
      <t>Usuda T.,</t>
    </r>
    <r>
      <rPr>
        <sz val="11"/>
        <rFont val="ＭＳ Ｐゴシック"/>
        <family val="3"/>
        <charset val="128"/>
      </rPr>
      <t xml:space="preserve"> Kenworthy M., Janson M., Mamajek E., Brandner W., Dominik C., Goto M., </t>
    </r>
    <r>
      <rPr>
        <b/>
        <sz val="11"/>
        <rFont val="ＭＳ Ｐゴシック"/>
        <family val="3"/>
        <charset val="128"/>
      </rPr>
      <t>Hayano Y.</t>
    </r>
    <r>
      <rPr>
        <sz val="11"/>
        <rFont val="ＭＳ Ｐゴシック"/>
        <family val="3"/>
        <charset val="128"/>
      </rPr>
      <t>, Henning T., Hinz P.,</t>
    </r>
    <r>
      <rPr>
        <b/>
        <sz val="11"/>
        <rFont val="ＭＳ Ｐゴシック"/>
        <family val="3"/>
        <charset val="128"/>
      </rPr>
      <t xml:space="preserve"> Minowa Y., Tamura M.</t>
    </r>
    <phoneticPr fontId="5"/>
  </si>
  <si>
    <t>Vogt F., Martinache F., Guyon O., Yoshikawa T., Yokochi K., Garrel V., Matsuo T.</t>
    <phoneticPr fontId="5"/>
  </si>
  <si>
    <r>
      <t xml:space="preserve">Araki N., Nagao T., Matsuoka K., Marconi A., Maiolino R., Ikeda H., </t>
    </r>
    <r>
      <rPr>
        <b/>
        <sz val="11"/>
        <rFont val="ＭＳ Ｐゴシック"/>
        <family val="3"/>
        <charset val="128"/>
      </rPr>
      <t>Hashimoto T.,</t>
    </r>
    <r>
      <rPr>
        <sz val="11"/>
        <rFont val="ＭＳ Ｐゴシック"/>
        <family val="3"/>
        <charset val="128"/>
      </rPr>
      <t xml:space="preserve"> Taniguchi Y., Murayama T.</t>
    </r>
    <phoneticPr fontId="5"/>
  </si>
  <si>
    <r>
      <t xml:space="preserve">Bowler R. Dunlop J. McLure R. McCracken H. Milvang-Jensen B. </t>
    </r>
    <r>
      <rPr>
        <b/>
        <sz val="11"/>
        <rFont val="ＭＳ Ｐゴシック"/>
        <family val="3"/>
        <charset val="128"/>
      </rPr>
      <t xml:space="preserve">Furusawa H. </t>
    </r>
    <r>
      <rPr>
        <sz val="11"/>
        <rFont val="ＭＳ Ｐゴシック"/>
        <family val="3"/>
        <charset val="128"/>
      </rPr>
      <t>Fynbo J. Le Fevre O. Holt J. Ideue Y. Ihara Y. Rogers A. Taniguchi Y.</t>
    </r>
    <phoneticPr fontId="5"/>
  </si>
  <si>
    <r>
      <t xml:space="preserve">Inada N., Oguri M., Shin M.-S., Kayo I., Strauss M., Morokuma T., </t>
    </r>
    <r>
      <rPr>
        <b/>
        <sz val="11"/>
        <rFont val="ＭＳ Ｐゴシック"/>
        <family val="3"/>
        <charset val="128"/>
      </rPr>
      <t>Rusu E.</t>
    </r>
    <r>
      <rPr>
        <sz val="11"/>
        <rFont val="ＭＳ Ｐゴシック"/>
        <family val="3"/>
        <charset val="128"/>
      </rPr>
      <t>, Fukugita M., Kochanek C., Richards G., Schneider D., York D., Bahcall N., Frieman J., Hall P., White R.</t>
    </r>
    <phoneticPr fontId="5"/>
  </si>
  <si>
    <r>
      <rPr>
        <b/>
        <sz val="11"/>
        <rFont val="ＭＳ Ｐゴシック"/>
        <family val="3"/>
        <charset val="128"/>
      </rPr>
      <t>Narita N.,</t>
    </r>
    <r>
      <rPr>
        <sz val="11"/>
        <rFont val="ＭＳ Ｐゴシック"/>
        <family val="3"/>
        <charset val="128"/>
      </rPr>
      <t xml:space="preserve"> Takahashi Y., Kuzuhara M., Hirano T., </t>
    </r>
    <r>
      <rPr>
        <b/>
        <sz val="11"/>
        <rFont val="ＭＳ Ｐゴシック"/>
        <family val="3"/>
        <charset val="128"/>
      </rPr>
      <t>Suenaga T., Kandori R., Kudo T.,</t>
    </r>
    <r>
      <rPr>
        <sz val="11"/>
        <rFont val="ＭＳ Ｐゴシック"/>
        <family val="3"/>
        <charset val="128"/>
      </rPr>
      <t xml:space="preserve"> Sato B., </t>
    </r>
    <r>
      <rPr>
        <b/>
        <sz val="11"/>
        <rFont val="ＭＳ Ｐゴシック"/>
        <family val="3"/>
        <charset val="128"/>
      </rPr>
      <t>Suzuki R.</t>
    </r>
    <r>
      <rPr>
        <sz val="11"/>
        <rFont val="ＭＳ Ｐゴシック"/>
        <family val="3"/>
        <charset val="128"/>
      </rPr>
      <t>, Ida S., Nagasawa M., Abe L., Brandner W., Brandt T., Carson J., Egner S., Feldt M., Goto M., Grady C.,</t>
    </r>
    <r>
      <rPr>
        <b/>
        <sz val="11"/>
        <rFont val="ＭＳ Ｐゴシック"/>
        <family val="3"/>
        <charset val="128"/>
      </rPr>
      <t xml:space="preserve"> Guyon O., Hashimoto J., Hayano Y., Hayashi Masahiko, Hayashi S., </t>
    </r>
    <r>
      <rPr>
        <sz val="11"/>
        <rFont val="ＭＳ Ｐゴシック"/>
        <family val="3"/>
        <charset val="128"/>
      </rPr>
      <t xml:space="preserve">Henning T., Hodapp K., </t>
    </r>
    <r>
      <rPr>
        <b/>
        <sz val="11"/>
        <rFont val="ＭＳ Ｐゴシック"/>
        <family val="3"/>
        <charset val="128"/>
      </rPr>
      <t>Ishii M., Iye M.,</t>
    </r>
    <r>
      <rPr>
        <sz val="11"/>
        <rFont val="ＭＳ Ｐゴシック"/>
        <family val="3"/>
        <charset val="128"/>
      </rPr>
      <t xml:space="preserve"> Janson M., Knapp G., </t>
    </r>
    <r>
      <rPr>
        <b/>
        <sz val="11"/>
        <rFont val="ＭＳ Ｐゴシック"/>
        <family val="3"/>
        <charset val="128"/>
      </rPr>
      <t>Kusakabe N., Kwon J.</t>
    </r>
    <r>
      <rPr>
        <sz val="11"/>
        <rFont val="ＭＳ Ｐゴシック"/>
        <family val="3"/>
        <charset val="128"/>
      </rPr>
      <t xml:space="preserve">, Matsuo T., Mayama S., McElwain M., </t>
    </r>
    <r>
      <rPr>
        <b/>
        <sz val="11"/>
        <rFont val="ＭＳ Ｐゴシック"/>
        <family val="3"/>
        <charset val="128"/>
      </rPr>
      <t>Miyama S.</t>
    </r>
    <r>
      <rPr>
        <sz val="11"/>
        <rFont val="ＭＳ Ｐゴシック"/>
        <family val="3"/>
        <charset val="128"/>
      </rPr>
      <t xml:space="preserve">, </t>
    </r>
    <r>
      <rPr>
        <b/>
        <sz val="11"/>
        <rFont val="ＭＳ Ｐゴシック"/>
        <family val="3"/>
        <charset val="128"/>
      </rPr>
      <t>Morino J.,</t>
    </r>
    <r>
      <rPr>
        <sz val="11"/>
        <rFont val="ＭＳ Ｐゴシック"/>
        <family val="3"/>
        <charset val="128"/>
      </rPr>
      <t xml:space="preserve"> Moro-Martin A., </t>
    </r>
    <r>
      <rPr>
        <b/>
        <sz val="11"/>
        <rFont val="ＭＳ Ｐゴシック"/>
        <family val="3"/>
        <charset val="128"/>
      </rPr>
      <t>Nishimura T., Pyo T.-S.</t>
    </r>
    <r>
      <rPr>
        <sz val="11"/>
        <rFont val="ＭＳ Ｐゴシック"/>
        <family val="3"/>
        <charset val="128"/>
      </rPr>
      <t xml:space="preserve">, Serabyn E., </t>
    </r>
    <r>
      <rPr>
        <b/>
        <sz val="11"/>
        <rFont val="ＭＳ Ｐゴシック"/>
        <family val="3"/>
        <charset val="128"/>
      </rPr>
      <t>Suto H.,</t>
    </r>
    <r>
      <rPr>
        <sz val="11"/>
        <rFont val="ＭＳ Ｐゴシック"/>
        <family val="3"/>
        <charset val="128"/>
      </rPr>
      <t xml:space="preserve"> Takami M., </t>
    </r>
    <r>
      <rPr>
        <b/>
        <sz val="11"/>
        <rFont val="ＭＳ Ｐゴシック"/>
        <family val="3"/>
        <charset val="128"/>
      </rPr>
      <t>Takato N., Terada H.,</t>
    </r>
    <r>
      <rPr>
        <sz val="11"/>
        <rFont val="ＭＳ Ｐゴシック"/>
        <family val="3"/>
        <charset val="128"/>
      </rPr>
      <t xml:space="preserve"> Thalmann C., </t>
    </r>
    <r>
      <rPr>
        <b/>
        <sz val="11"/>
        <rFont val="ＭＳ Ｐゴシック"/>
        <family val="3"/>
        <charset val="128"/>
      </rPr>
      <t>Tomono D.</t>
    </r>
    <r>
      <rPr>
        <sz val="11"/>
        <rFont val="ＭＳ Ｐゴシック"/>
        <family val="3"/>
        <charset val="128"/>
      </rPr>
      <t>, Turner E., Watanabe M., Wisniewski J., Yamada T</t>
    </r>
    <r>
      <rPr>
        <b/>
        <sz val="11"/>
        <rFont val="ＭＳ Ｐゴシック"/>
        <family val="3"/>
        <charset val="128"/>
      </rPr>
      <t>., Takami H., Usuda T., Tamura M.</t>
    </r>
    <phoneticPr fontId="5"/>
  </si>
  <si>
    <r>
      <t xml:space="preserve">Brandt T., McElwain M., Turner E., Abe L., Brandner W., Carson J., Egner S., Feldt M., Golota T., Goto M., Grady C. A., </t>
    </r>
    <r>
      <rPr>
        <b/>
        <sz val="11"/>
        <rFont val="ＭＳ Ｐゴシック"/>
        <family val="3"/>
        <charset val="128"/>
      </rPr>
      <t>Guyon O.</t>
    </r>
    <r>
      <rPr>
        <sz val="11"/>
        <rFont val="ＭＳ Ｐゴシック"/>
        <family val="3"/>
        <charset val="128"/>
      </rPr>
      <t xml:space="preserve">, </t>
    </r>
    <r>
      <rPr>
        <b/>
        <sz val="11"/>
        <rFont val="ＭＳ Ｐゴシック"/>
        <family val="3"/>
        <charset val="128"/>
      </rPr>
      <t>Hashimoto J., Hayano Y., Hayashi M., Hayashi S.</t>
    </r>
    <r>
      <rPr>
        <sz val="11"/>
        <rFont val="ＭＳ Ｐゴシック"/>
        <family val="3"/>
        <charset val="128"/>
      </rPr>
      <t xml:space="preserve">, Henning T., Hodapp K. W., </t>
    </r>
    <r>
      <rPr>
        <b/>
        <sz val="11"/>
        <rFont val="ＭＳ Ｐゴシック"/>
        <family val="3"/>
        <charset val="128"/>
      </rPr>
      <t>Ishii M., Iye M.,</t>
    </r>
    <r>
      <rPr>
        <sz val="11"/>
        <rFont val="ＭＳ Ｐゴシック"/>
        <family val="3"/>
        <charset val="128"/>
      </rPr>
      <t xml:space="preserve"> Janson M., </t>
    </r>
    <r>
      <rPr>
        <b/>
        <sz val="11"/>
        <rFont val="ＭＳ Ｐゴシック"/>
        <family val="3"/>
        <charset val="128"/>
      </rPr>
      <t>Kandori R</t>
    </r>
    <r>
      <rPr>
        <sz val="11"/>
        <rFont val="ＭＳ Ｐゴシック"/>
        <family val="3"/>
        <charset val="128"/>
      </rPr>
      <t xml:space="preserve">., Knapp G. R., </t>
    </r>
    <r>
      <rPr>
        <b/>
        <sz val="11"/>
        <rFont val="ＭＳ Ｐゴシック"/>
        <family val="3"/>
        <charset val="128"/>
      </rPr>
      <t xml:space="preserve">Kudo T., Kusakabe N., </t>
    </r>
    <r>
      <rPr>
        <sz val="11"/>
        <rFont val="ＭＳ Ｐゴシック"/>
        <family val="3"/>
        <charset val="128"/>
      </rPr>
      <t xml:space="preserve">Kuzuhara M., </t>
    </r>
    <r>
      <rPr>
        <b/>
        <sz val="11"/>
        <rFont val="ＭＳ Ｐゴシック"/>
        <family val="3"/>
        <charset val="128"/>
      </rPr>
      <t>Kwon J.,</t>
    </r>
    <r>
      <rPr>
        <sz val="11"/>
        <rFont val="ＭＳ Ｐゴシック"/>
        <family val="3"/>
        <charset val="128"/>
      </rPr>
      <t xml:space="preserve"> Matsuo T., </t>
    </r>
    <r>
      <rPr>
        <b/>
        <sz val="11"/>
        <rFont val="ＭＳ Ｐゴシック"/>
        <family val="3"/>
        <charset val="128"/>
      </rPr>
      <t>Miyama S.,</t>
    </r>
    <r>
      <rPr>
        <sz val="11"/>
        <rFont val="ＭＳ Ｐゴシック"/>
        <family val="3"/>
        <charset val="128"/>
      </rPr>
      <t xml:space="preserve"> </t>
    </r>
    <r>
      <rPr>
        <b/>
        <sz val="11"/>
        <rFont val="ＭＳ Ｐゴシック"/>
        <family val="3"/>
        <charset val="128"/>
      </rPr>
      <t>Morino J.-I.</t>
    </r>
    <r>
      <rPr>
        <sz val="11"/>
        <rFont val="ＭＳ Ｐゴシック"/>
        <family val="3"/>
        <charset val="128"/>
      </rPr>
      <t xml:space="preserve">, Moro-Martín A., </t>
    </r>
    <r>
      <rPr>
        <b/>
        <sz val="11"/>
        <rFont val="ＭＳ Ｐゴシック"/>
        <family val="3"/>
        <charset val="128"/>
      </rPr>
      <t>Nishimura T., Pyo T.-S.</t>
    </r>
    <r>
      <rPr>
        <sz val="11"/>
        <rFont val="ＭＳ Ｐゴシック"/>
        <family val="3"/>
        <charset val="128"/>
      </rPr>
      <t xml:space="preserve">, Serabyn E., </t>
    </r>
    <r>
      <rPr>
        <b/>
        <sz val="11"/>
        <rFont val="ＭＳ Ｐゴシック"/>
        <family val="3"/>
        <charset val="128"/>
      </rPr>
      <t xml:space="preserve">Suto H., Suzuki R., </t>
    </r>
    <r>
      <rPr>
        <sz val="11"/>
        <rFont val="ＭＳ Ｐゴシック"/>
        <family val="3"/>
        <charset val="128"/>
      </rPr>
      <t>Takami M.</t>
    </r>
    <r>
      <rPr>
        <b/>
        <sz val="11"/>
        <rFont val="ＭＳ Ｐゴシック"/>
        <family val="3"/>
        <charset val="128"/>
      </rPr>
      <t>, Takato N., Terada H.,</t>
    </r>
    <r>
      <rPr>
        <sz val="11"/>
        <rFont val="ＭＳ Ｐゴシック"/>
        <family val="3"/>
        <charset val="128"/>
      </rPr>
      <t xml:space="preserve"> Thalmann C., </t>
    </r>
    <r>
      <rPr>
        <b/>
        <sz val="11"/>
        <rFont val="ＭＳ Ｐゴシック"/>
        <family val="3"/>
        <charset val="128"/>
      </rPr>
      <t>Tomono D.,</t>
    </r>
    <r>
      <rPr>
        <sz val="11"/>
        <rFont val="ＭＳ Ｐゴシック"/>
        <family val="3"/>
        <charset val="128"/>
      </rPr>
      <t xml:space="preserve"> Watanabe M., Wisniewski J. P., Yamada T.,</t>
    </r>
    <r>
      <rPr>
        <b/>
        <sz val="11"/>
        <rFont val="ＭＳ Ｐゴシック"/>
        <family val="3"/>
        <charset val="128"/>
      </rPr>
      <t xml:space="preserve"> Takami H., Usuda T., Tamura M.</t>
    </r>
    <phoneticPr fontId="5"/>
  </si>
  <si>
    <r>
      <rPr>
        <b/>
        <sz val="11"/>
        <rFont val="ＭＳ Ｐゴシック"/>
        <family val="3"/>
        <charset val="128"/>
      </rPr>
      <t>Yagi M.</t>
    </r>
    <r>
      <rPr>
        <sz val="11"/>
        <rFont val="ＭＳ Ｐゴシック"/>
        <family val="3"/>
        <charset val="128"/>
      </rPr>
      <t xml:space="preserve">, Gu L., Fujita Y., Nakazawa K., Akahori T., </t>
    </r>
    <r>
      <rPr>
        <b/>
        <sz val="11"/>
        <rFont val="ＭＳ Ｐゴシック"/>
        <family val="3"/>
        <charset val="128"/>
      </rPr>
      <t>Hattori T</t>
    </r>
    <r>
      <rPr>
        <sz val="11"/>
        <rFont val="ＭＳ Ｐゴシック"/>
        <family val="3"/>
        <charset val="128"/>
      </rPr>
      <t>., Yoshida M., Makishiｍa K.</t>
    </r>
    <phoneticPr fontId="5"/>
  </si>
  <si>
    <r>
      <rPr>
        <sz val="11"/>
        <rFont val="ＭＳ Ｐゴシック"/>
        <family val="3"/>
        <charset val="128"/>
      </rPr>
      <t>Yoshikawa T.</t>
    </r>
    <r>
      <rPr>
        <b/>
        <sz val="11"/>
        <rFont val="ＭＳ Ｐゴシック"/>
        <family val="3"/>
        <charset val="128"/>
      </rPr>
      <t xml:space="preserve">, Nishiyama S., Tamura M., Ishii M., </t>
    </r>
    <r>
      <rPr>
        <sz val="11"/>
        <rFont val="ＭＳ Ｐゴシック"/>
        <family val="3"/>
        <charset val="128"/>
      </rPr>
      <t>Nagata T.</t>
    </r>
    <phoneticPr fontId="5"/>
  </si>
  <si>
    <t>S14B</t>
    <phoneticPr fontId="5"/>
  </si>
  <si>
    <t>S14B</t>
    <phoneticPr fontId="5"/>
  </si>
  <si>
    <t>応募</t>
    <rPh sb="0" eb="2">
      <t>オウボ</t>
    </rPh>
    <phoneticPr fontId="5"/>
  </si>
  <si>
    <t>HSCは広帯域フィルターのみで3回のラン(2か月に一度）。S-Camはフィルター交換機構のオーバーホールのために約3か月使用停止。IRCS+LGSAOのサービスモードを公開。FMOSインテンシブ提案に限りセメスタあたりの上限10夜を撤廃（最大20夜）。旅費補助は1ラン3名から原則2名に削減。三鷹リモートモニター観測の試験運用開始。</t>
    <rPh sb="4" eb="7">
      <t>コウタイイキ</t>
    </rPh>
    <rPh sb="16" eb="17">
      <t>カイ</t>
    </rPh>
    <rPh sb="23" eb="24">
      <t>ゲツ</t>
    </rPh>
    <rPh sb="25" eb="27">
      <t>イチド</t>
    </rPh>
    <rPh sb="40" eb="42">
      <t>コウカン</t>
    </rPh>
    <rPh sb="42" eb="44">
      <t>キコウ</t>
    </rPh>
    <rPh sb="56" eb="57">
      <t>ヤク</t>
    </rPh>
    <rPh sb="59" eb="60">
      <t>ゲツ</t>
    </rPh>
    <rPh sb="60" eb="62">
      <t>シヨウ</t>
    </rPh>
    <rPh sb="62" eb="64">
      <t>テイシ</t>
    </rPh>
    <rPh sb="84" eb="86">
      <t>コウカイ</t>
    </rPh>
    <rPh sb="97" eb="99">
      <t>テイアン</t>
    </rPh>
    <rPh sb="100" eb="101">
      <t>カギ</t>
    </rPh>
    <rPh sb="110" eb="112">
      <t>ジョウゲン</t>
    </rPh>
    <rPh sb="114" eb="115">
      <t>ヨル</t>
    </rPh>
    <rPh sb="116" eb="118">
      <t>テッパイ</t>
    </rPh>
    <rPh sb="119" eb="121">
      <t>サイダイ</t>
    </rPh>
    <rPh sb="123" eb="124">
      <t>ヨル</t>
    </rPh>
    <rPh sb="126" eb="128">
      <t>リョヒ</t>
    </rPh>
    <rPh sb="128" eb="130">
      <t>ホジョ</t>
    </rPh>
    <rPh sb="135" eb="136">
      <t>メイ</t>
    </rPh>
    <rPh sb="138" eb="140">
      <t>ゲンソク</t>
    </rPh>
    <rPh sb="141" eb="142">
      <t>メイ</t>
    </rPh>
    <rPh sb="143" eb="145">
      <t>サクゲン</t>
    </rPh>
    <rPh sb="146" eb="148">
      <t>ミタカ</t>
    </rPh>
    <rPh sb="156" eb="158">
      <t>カンソク</t>
    </rPh>
    <rPh sb="159" eb="161">
      <t>シケン</t>
    </rPh>
    <rPh sb="161" eb="163">
      <t>ウンヨウ</t>
    </rPh>
    <rPh sb="163" eb="165">
      <t>カイシ</t>
    </rPh>
    <phoneticPr fontId="5"/>
  </si>
  <si>
    <r>
      <t>HSC戦略枠の開始。HSCをリスクシェアで公開(ランは2回でトータル20夜、一般公募分は7-8夜）。</t>
    </r>
    <r>
      <rPr>
        <strike/>
        <sz val="11"/>
        <rFont val="ＭＳ Ｐゴシック"/>
        <family val="3"/>
        <charset val="128"/>
      </rPr>
      <t>望遠鏡メンテナンスのために2週間のダウンタイムがある可能性。</t>
    </r>
    <rPh sb="21" eb="23">
      <t>コウカイ</t>
    </rPh>
    <rPh sb="28" eb="29">
      <t>カイ</t>
    </rPh>
    <rPh sb="36" eb="37">
      <t>ヨル</t>
    </rPh>
    <rPh sb="38" eb="40">
      <t>イッパン</t>
    </rPh>
    <rPh sb="40" eb="42">
      <t>コウボ</t>
    </rPh>
    <rPh sb="42" eb="43">
      <t>ブン</t>
    </rPh>
    <rPh sb="47" eb="48">
      <t>ヨル</t>
    </rPh>
    <rPh sb="50" eb="53">
      <t>ボウエンキョウ</t>
    </rPh>
    <rPh sb="64" eb="66">
      <t>シュウカン</t>
    </rPh>
    <rPh sb="76" eb="79">
      <t>カノウセイ</t>
    </rPh>
    <phoneticPr fontId="5"/>
  </si>
  <si>
    <r>
      <t xml:space="preserve">主鏡の蒸着のため実際のセメスタ開始は9/20過ぎの予定 </t>
    </r>
    <r>
      <rPr>
        <sz val="11"/>
        <color rgb="FF0000FF"/>
        <rFont val="ＭＳ Ｐゴシック"/>
        <family val="3"/>
        <charset val="128"/>
      </rPr>
      <t>(9/27開始</t>
    </r>
    <r>
      <rPr>
        <sz val="11"/>
        <rFont val="ＭＳ Ｐゴシック"/>
        <family val="3"/>
        <charset val="128"/>
      </rPr>
      <t>）。</t>
    </r>
    <rPh sb="33" eb="35">
      <t>カイシ</t>
    </rPh>
    <phoneticPr fontId="5"/>
  </si>
  <si>
    <t>S14B</t>
    <phoneticPr fontId="5"/>
  </si>
  <si>
    <t>S14B</t>
    <phoneticPr fontId="5"/>
  </si>
  <si>
    <t>S14B採択</t>
    <phoneticPr fontId="5"/>
  </si>
  <si>
    <t>S14B採択</t>
    <rPh sb="4" eb="6">
      <t>サイタク</t>
    </rPh>
    <phoneticPr fontId="5"/>
  </si>
  <si>
    <t>S14B-060</t>
    <phoneticPr fontId="5"/>
  </si>
  <si>
    <t>Chiba Masahi</t>
    <phoneticPr fontId="5"/>
  </si>
  <si>
    <t>HSC</t>
    <phoneticPr fontId="5"/>
  </si>
  <si>
    <t>S14B</t>
    <phoneticPr fontId="5"/>
  </si>
  <si>
    <t>Probing faint substructures in the outer halo of the Andromeda galaxy</t>
  </si>
  <si>
    <t>local</t>
    <phoneticPr fontId="5"/>
  </si>
  <si>
    <t>S14A</t>
    <phoneticPr fontId="5"/>
  </si>
  <si>
    <t>S14A実施</t>
    <rPh sb="4" eb="6">
      <t>ジッシ</t>
    </rPh>
    <phoneticPr fontId="5"/>
  </si>
  <si>
    <t>S14B実施</t>
    <rPh sb="4" eb="6">
      <t>ジッシ</t>
    </rPh>
    <phoneticPr fontId="5"/>
  </si>
  <si>
    <t>S14B応募</t>
    <rPh sb="4" eb="6">
      <t>オウボ</t>
    </rPh>
    <phoneticPr fontId="5"/>
  </si>
  <si>
    <t>Geminiと3夜、Keckと5夜の交換</t>
    <rPh sb="8" eb="9">
      <t>ヨル</t>
    </rPh>
    <rPh sb="16" eb="17">
      <t>ヨル</t>
    </rPh>
    <rPh sb="18" eb="20">
      <t>コウカン</t>
    </rPh>
    <phoneticPr fontId="5"/>
  </si>
  <si>
    <t>S14B</t>
    <phoneticPr fontId="5"/>
  </si>
  <si>
    <t>S14B</t>
    <phoneticPr fontId="5"/>
  </si>
  <si>
    <t>S14B</t>
    <phoneticPr fontId="5"/>
  </si>
  <si>
    <t>2014.08-2015.01</t>
    <phoneticPr fontId="5"/>
  </si>
  <si>
    <t>58(32)</t>
    <phoneticPr fontId="5"/>
  </si>
  <si>
    <t>134(76)</t>
    <phoneticPr fontId="5"/>
  </si>
  <si>
    <r>
      <t>S</t>
    </r>
    <r>
      <rPr>
        <sz val="11"/>
        <rFont val="ＭＳ Ｐゴシック"/>
        <family val="3"/>
        <charset val="128"/>
      </rPr>
      <t>14B</t>
    </r>
    <phoneticPr fontId="5"/>
  </si>
  <si>
    <t>S14A</t>
    <phoneticPr fontId="5"/>
  </si>
  <si>
    <t>S14B</t>
    <phoneticPr fontId="5"/>
  </si>
  <si>
    <t>S14B</t>
    <phoneticPr fontId="5"/>
  </si>
  <si>
    <t>第5回(論文調査第1回）</t>
    <rPh sb="0" eb="1">
      <t>ダイ</t>
    </rPh>
    <rPh sb="2" eb="3">
      <t>カイ</t>
    </rPh>
    <rPh sb="4" eb="6">
      <t>ロンブン</t>
    </rPh>
    <rPh sb="6" eb="8">
      <t>チョウサ</t>
    </rPh>
    <rPh sb="8" eb="9">
      <t>ダイ</t>
    </rPh>
    <rPh sb="10" eb="11">
      <t>カイ</t>
    </rPh>
    <phoneticPr fontId="5"/>
  </si>
  <si>
    <t>2014.7月～8月</t>
    <rPh sb="6" eb="7">
      <t>ガツ</t>
    </rPh>
    <rPh sb="9" eb="10">
      <t>ガツ</t>
    </rPh>
    <phoneticPr fontId="5"/>
  </si>
  <si>
    <t>S00-S03B, UH時間とGemini/Keck時間を含む全採択者</t>
    <rPh sb="12" eb="14">
      <t>ジカン</t>
    </rPh>
    <rPh sb="26" eb="28">
      <t>ジカン</t>
    </rPh>
    <rPh sb="29" eb="30">
      <t>フク</t>
    </rPh>
    <rPh sb="31" eb="32">
      <t>ゼン</t>
    </rPh>
    <rPh sb="32" eb="34">
      <t>サイタク</t>
    </rPh>
    <rPh sb="34" eb="35">
      <t>シャ</t>
    </rPh>
    <phoneticPr fontId="5"/>
  </si>
  <si>
    <t>S14B</t>
    <phoneticPr fontId="73"/>
  </si>
  <si>
    <t>S14B</t>
    <phoneticPr fontId="73"/>
  </si>
  <si>
    <t>S14A</t>
    <phoneticPr fontId="5"/>
  </si>
  <si>
    <t>2014.02-2014.07</t>
    <phoneticPr fontId="5"/>
  </si>
  <si>
    <t>茨城大</t>
    <rPh sb="0" eb="3">
      <t>イバラキダイ</t>
    </rPh>
    <phoneticPr fontId="5"/>
  </si>
  <si>
    <t>岩手大</t>
    <rPh sb="0" eb="2">
      <t>イワテ</t>
    </rPh>
    <rPh sb="2" eb="3">
      <t>ダイ</t>
    </rPh>
    <phoneticPr fontId="5"/>
  </si>
  <si>
    <t>愛媛大</t>
    <rPh sb="0" eb="3">
      <t>エヒメダイ</t>
    </rPh>
    <phoneticPr fontId="5"/>
  </si>
  <si>
    <t>大阪教育大</t>
    <rPh sb="0" eb="2">
      <t>オオサカ</t>
    </rPh>
    <rPh sb="2" eb="5">
      <t>キョウイクダイ</t>
    </rPh>
    <phoneticPr fontId="5"/>
  </si>
  <si>
    <t>大阪大</t>
    <rPh sb="0" eb="3">
      <t>オオサカダイ</t>
    </rPh>
    <phoneticPr fontId="5"/>
  </si>
  <si>
    <t>鹿児島大</t>
    <rPh sb="0" eb="4">
      <t>カゴシマダイ</t>
    </rPh>
    <phoneticPr fontId="5"/>
  </si>
  <si>
    <t>京大</t>
    <rPh sb="0" eb="2">
      <t>キョウダイ</t>
    </rPh>
    <phoneticPr fontId="5"/>
  </si>
  <si>
    <t>神戸大</t>
    <rPh sb="0" eb="2">
      <t>コウベ</t>
    </rPh>
    <rPh sb="2" eb="3">
      <t>ダイ</t>
    </rPh>
    <phoneticPr fontId="5"/>
  </si>
  <si>
    <t>総研大</t>
    <rPh sb="0" eb="2">
      <t>ソウケン</t>
    </rPh>
    <rPh sb="2" eb="3">
      <t>ダイ</t>
    </rPh>
    <phoneticPr fontId="5"/>
  </si>
  <si>
    <t>千葉大</t>
    <rPh sb="0" eb="2">
      <t>チバ</t>
    </rPh>
    <rPh sb="2" eb="3">
      <t>ダイ</t>
    </rPh>
    <phoneticPr fontId="5"/>
  </si>
  <si>
    <t>筑波大</t>
    <rPh sb="0" eb="3">
      <t>ツクバダイ</t>
    </rPh>
    <phoneticPr fontId="5"/>
  </si>
  <si>
    <t>東工大</t>
    <rPh sb="0" eb="3">
      <t>トウコウダイ</t>
    </rPh>
    <phoneticPr fontId="5"/>
  </si>
  <si>
    <t>東大</t>
    <rPh sb="0" eb="2">
      <t>トウダイ</t>
    </rPh>
    <phoneticPr fontId="5"/>
  </si>
  <si>
    <t>東北大</t>
    <rPh sb="0" eb="3">
      <t>トウホクダイ</t>
    </rPh>
    <phoneticPr fontId="5"/>
  </si>
  <si>
    <t>徳島大</t>
    <rPh sb="0" eb="3">
      <t>トクシマダイ</t>
    </rPh>
    <phoneticPr fontId="5"/>
  </si>
  <si>
    <t>名大</t>
    <rPh sb="0" eb="2">
      <t>メイダイ</t>
    </rPh>
    <phoneticPr fontId="5"/>
  </si>
  <si>
    <t>一ツ橋大</t>
    <rPh sb="0" eb="1">
      <t>ヒト</t>
    </rPh>
    <rPh sb="2" eb="3">
      <t>バシ</t>
    </rPh>
    <rPh sb="3" eb="4">
      <t>ダイ</t>
    </rPh>
    <phoneticPr fontId="5"/>
  </si>
  <si>
    <t>広島大</t>
    <rPh sb="0" eb="3">
      <t>ヒロシマダイ</t>
    </rPh>
    <phoneticPr fontId="5"/>
  </si>
  <si>
    <t>北海道教育大</t>
    <rPh sb="0" eb="3">
      <t>ホッカイドウ</t>
    </rPh>
    <rPh sb="3" eb="6">
      <t>キョウイクダイ</t>
    </rPh>
    <phoneticPr fontId="5"/>
  </si>
  <si>
    <t>北大</t>
    <rPh sb="0" eb="2">
      <t>ホクダイ</t>
    </rPh>
    <phoneticPr fontId="5"/>
  </si>
  <si>
    <t>首都大学</t>
    <rPh sb="0" eb="4">
      <t>シュトダイガク</t>
    </rPh>
    <phoneticPr fontId="5"/>
  </si>
  <si>
    <t>名古屋市大</t>
    <rPh sb="0" eb="3">
      <t>ナゴヤ</t>
    </rPh>
    <rPh sb="3" eb="5">
      <t>シダイ</t>
    </rPh>
    <phoneticPr fontId="5"/>
  </si>
  <si>
    <t>青山学院大</t>
    <rPh sb="0" eb="2">
      <t>アオヤマ</t>
    </rPh>
    <rPh sb="2" eb="5">
      <t>ガクインダイ</t>
    </rPh>
    <phoneticPr fontId="5"/>
  </si>
  <si>
    <t>大阪産業大</t>
    <rPh sb="0" eb="2">
      <t>オオサカ</t>
    </rPh>
    <rPh sb="2" eb="5">
      <t>サンギョウダイ</t>
    </rPh>
    <phoneticPr fontId="5"/>
  </si>
  <si>
    <t>神奈川大</t>
    <rPh sb="0" eb="3">
      <t>カナガワ</t>
    </rPh>
    <rPh sb="3" eb="4">
      <t>ダイ</t>
    </rPh>
    <phoneticPr fontId="5"/>
  </si>
  <si>
    <t>京産大</t>
    <rPh sb="0" eb="3">
      <t>キョウサンダイ</t>
    </rPh>
    <phoneticPr fontId="5"/>
  </si>
  <si>
    <t>近畿大</t>
    <rPh sb="0" eb="3">
      <t>キンキダイ</t>
    </rPh>
    <phoneticPr fontId="5"/>
  </si>
  <si>
    <t>慶応大</t>
    <rPh sb="0" eb="2">
      <t>ケイオウ</t>
    </rPh>
    <rPh sb="2" eb="3">
      <t>ダイ</t>
    </rPh>
    <phoneticPr fontId="5"/>
  </si>
  <si>
    <t>東海大</t>
    <rPh sb="0" eb="3">
      <t>トウカイダイ</t>
    </rPh>
    <phoneticPr fontId="5"/>
  </si>
  <si>
    <t>東京理科大</t>
    <rPh sb="0" eb="2">
      <t>トウキョウ</t>
    </rPh>
    <rPh sb="2" eb="5">
      <t>リカダイ</t>
    </rPh>
    <phoneticPr fontId="5"/>
  </si>
  <si>
    <t>東邦大</t>
    <rPh sb="0" eb="3">
      <t>トウホウダイ</t>
    </rPh>
    <phoneticPr fontId="5"/>
  </si>
  <si>
    <t>日本女子大</t>
    <rPh sb="0" eb="2">
      <t>ニホン</t>
    </rPh>
    <rPh sb="2" eb="5">
      <t>ジョシダイ</t>
    </rPh>
    <phoneticPr fontId="5"/>
  </si>
  <si>
    <t>日大</t>
    <rPh sb="0" eb="2">
      <t>ニチダイ</t>
    </rPh>
    <phoneticPr fontId="5"/>
  </si>
  <si>
    <t>放送大</t>
    <rPh sb="0" eb="2">
      <t>ホウソウ</t>
    </rPh>
    <rPh sb="2" eb="3">
      <t>ダイ</t>
    </rPh>
    <phoneticPr fontId="5"/>
  </si>
  <si>
    <t>国内大学別著者数</t>
    <rPh sb="0" eb="2">
      <t>コクナイ</t>
    </rPh>
    <rPh sb="2" eb="4">
      <t>ダイガク</t>
    </rPh>
    <rPh sb="4" eb="5">
      <t>ベツ</t>
    </rPh>
    <rPh sb="5" eb="7">
      <t>チョシャ</t>
    </rPh>
    <rPh sb="7" eb="8">
      <t>スウ</t>
    </rPh>
    <phoneticPr fontId="5"/>
  </si>
  <si>
    <t>すばる望遠鏡共同利用　国内大学の利用状況　（2008-2013）</t>
    <rPh sb="3" eb="6">
      <t>ボウエンキョウ</t>
    </rPh>
    <rPh sb="6" eb="8">
      <t>キョウドウ</t>
    </rPh>
    <rPh sb="8" eb="10">
      <t>リヨウ</t>
    </rPh>
    <rPh sb="11" eb="13">
      <t>コクナイ</t>
    </rPh>
    <rPh sb="13" eb="15">
      <t>ダイガク</t>
    </rPh>
    <rPh sb="16" eb="18">
      <t>リヨウ</t>
    </rPh>
    <rPh sb="18" eb="20">
      <t>ジョウキョウ</t>
    </rPh>
    <phoneticPr fontId="89"/>
  </si>
  <si>
    <t>採択研究者（PI+CoI)数 (延べ数）</t>
    <rPh sb="0" eb="2">
      <t>サイタク</t>
    </rPh>
    <rPh sb="2" eb="5">
      <t>ケンキュウシャ</t>
    </rPh>
    <rPh sb="13" eb="14">
      <t>スウ</t>
    </rPh>
    <rPh sb="16" eb="17">
      <t>ノ</t>
    </rPh>
    <rPh sb="18" eb="19">
      <t>スウ</t>
    </rPh>
    <phoneticPr fontId="89"/>
  </si>
  <si>
    <t>共同利用観測者数(延べ数）</t>
    <rPh sb="0" eb="2">
      <t>キョウドウ</t>
    </rPh>
    <rPh sb="2" eb="4">
      <t>リヨウ</t>
    </rPh>
    <rPh sb="4" eb="7">
      <t>カンソクシャ</t>
    </rPh>
    <rPh sb="7" eb="8">
      <t>スウ</t>
    </rPh>
    <rPh sb="9" eb="10">
      <t>ノ</t>
    </rPh>
    <rPh sb="11" eb="12">
      <t>スウ</t>
    </rPh>
    <phoneticPr fontId="89"/>
  </si>
  <si>
    <t>査読論文共著者数(延べ数）</t>
    <rPh sb="0" eb="2">
      <t>サドク</t>
    </rPh>
    <rPh sb="2" eb="4">
      <t>ロンブン</t>
    </rPh>
    <rPh sb="4" eb="7">
      <t>キョウチョシャ</t>
    </rPh>
    <rPh sb="7" eb="8">
      <t>スウ</t>
    </rPh>
    <rPh sb="9" eb="10">
      <t>ノ</t>
    </rPh>
    <rPh sb="11" eb="12">
      <t>スウ</t>
    </rPh>
    <phoneticPr fontId="89"/>
  </si>
  <si>
    <t>大学名</t>
    <rPh sb="0" eb="2">
      <t>ダイガク</t>
    </rPh>
    <rPh sb="2" eb="3">
      <t>メイ</t>
    </rPh>
    <phoneticPr fontId="9"/>
  </si>
  <si>
    <t>種別</t>
    <rPh sb="0" eb="2">
      <t>シュベツ</t>
    </rPh>
    <phoneticPr fontId="9"/>
  </si>
  <si>
    <t>累計</t>
    <rPh sb="0" eb="2">
      <t>ルイケイ</t>
    </rPh>
    <phoneticPr fontId="89"/>
  </si>
  <si>
    <t>茨城大学</t>
    <rPh sb="0" eb="2">
      <t>イバラキ</t>
    </rPh>
    <rPh sb="2" eb="4">
      <t>ダイガク</t>
    </rPh>
    <phoneticPr fontId="9"/>
  </si>
  <si>
    <t>岩手大学</t>
    <rPh sb="0" eb="2">
      <t>イワテ</t>
    </rPh>
    <rPh sb="2" eb="4">
      <t>ダイガク</t>
    </rPh>
    <phoneticPr fontId="9"/>
  </si>
  <si>
    <t>愛媛大学</t>
    <rPh sb="0" eb="2">
      <t>エヒメ</t>
    </rPh>
    <rPh sb="2" eb="4">
      <t>ダイガク</t>
    </rPh>
    <phoneticPr fontId="9"/>
  </si>
  <si>
    <t>大阪教育大学</t>
    <rPh sb="0" eb="2">
      <t>オオサカ</t>
    </rPh>
    <rPh sb="2" eb="4">
      <t>キョウイク</t>
    </rPh>
    <rPh sb="4" eb="6">
      <t>ダイガク</t>
    </rPh>
    <phoneticPr fontId="9"/>
  </si>
  <si>
    <t>大阪大学</t>
    <rPh sb="0" eb="2">
      <t>オオサカ</t>
    </rPh>
    <rPh sb="2" eb="4">
      <t>ダイガク</t>
    </rPh>
    <phoneticPr fontId="9"/>
  </si>
  <si>
    <t>鹿児島大学</t>
    <phoneticPr fontId="89"/>
  </si>
  <si>
    <t>国立大</t>
    <rPh sb="0" eb="3">
      <t>コクリツダイ</t>
    </rPh>
    <phoneticPr fontId="89"/>
  </si>
  <si>
    <t>九州大学</t>
    <phoneticPr fontId="5"/>
  </si>
  <si>
    <t>京都大学</t>
    <phoneticPr fontId="9"/>
  </si>
  <si>
    <t>神戸大学</t>
    <rPh sb="0" eb="2">
      <t>コウベ</t>
    </rPh>
    <phoneticPr fontId="9"/>
  </si>
  <si>
    <t>埼玉大学</t>
    <phoneticPr fontId="5"/>
  </si>
  <si>
    <t>信州大学</t>
    <phoneticPr fontId="5"/>
  </si>
  <si>
    <t>総合研究大学院大学</t>
    <rPh sb="0" eb="2">
      <t>ソウゴウ</t>
    </rPh>
    <rPh sb="2" eb="4">
      <t>ケンキュウ</t>
    </rPh>
    <rPh sb="4" eb="7">
      <t>ダイガクイン</t>
    </rPh>
    <phoneticPr fontId="9"/>
  </si>
  <si>
    <t>千葉大学</t>
    <phoneticPr fontId="89"/>
  </si>
  <si>
    <t>筑波大学</t>
    <rPh sb="0" eb="2">
      <t>ツクバ</t>
    </rPh>
    <phoneticPr fontId="5"/>
  </si>
  <si>
    <t>電気通信大学</t>
    <rPh sb="0" eb="2">
      <t>デンキ</t>
    </rPh>
    <rPh sb="2" eb="4">
      <t>ツウシン</t>
    </rPh>
    <rPh sb="4" eb="6">
      <t>ダイガク</t>
    </rPh>
    <phoneticPr fontId="5"/>
  </si>
  <si>
    <t>東京学芸大学</t>
    <rPh sb="0" eb="2">
      <t>トウキョウ</t>
    </rPh>
    <phoneticPr fontId="9"/>
  </si>
  <si>
    <t>東京工業大学</t>
    <rPh sb="0" eb="2">
      <t>トウキョウ</t>
    </rPh>
    <rPh sb="2" eb="4">
      <t>コウギョウ</t>
    </rPh>
    <phoneticPr fontId="9"/>
  </si>
  <si>
    <t>東京大学</t>
    <rPh sb="0" eb="2">
      <t>トウキョウ</t>
    </rPh>
    <rPh sb="2" eb="4">
      <t>ダイガク</t>
    </rPh>
    <phoneticPr fontId="9"/>
  </si>
  <si>
    <t>東北大学</t>
    <phoneticPr fontId="9"/>
  </si>
  <si>
    <t>徳島大学</t>
    <phoneticPr fontId="89"/>
  </si>
  <si>
    <t>長崎大学</t>
    <phoneticPr fontId="5"/>
  </si>
  <si>
    <t>名古屋大学</t>
    <phoneticPr fontId="9"/>
  </si>
  <si>
    <t>奈良女子大学</t>
    <rPh sb="0" eb="2">
      <t>ナラ</t>
    </rPh>
    <rPh sb="2" eb="4">
      <t>ジョシ</t>
    </rPh>
    <phoneticPr fontId="5"/>
  </si>
  <si>
    <t>一橋大学</t>
    <phoneticPr fontId="89"/>
  </si>
  <si>
    <t>広島大学</t>
    <rPh sb="0" eb="2">
      <t>ヒロシマ</t>
    </rPh>
    <phoneticPr fontId="9"/>
  </si>
  <si>
    <t>北海道教育大学</t>
    <rPh sb="0" eb="3">
      <t>ホッカイドウ</t>
    </rPh>
    <phoneticPr fontId="89"/>
  </si>
  <si>
    <t>北海道大学</t>
    <phoneticPr fontId="9"/>
  </si>
  <si>
    <t>山形大学</t>
    <rPh sb="0" eb="2">
      <t>ヤマガタ</t>
    </rPh>
    <phoneticPr fontId="5"/>
  </si>
  <si>
    <t>山口大学</t>
    <rPh sb="0" eb="2">
      <t>ヤマグチ</t>
    </rPh>
    <phoneticPr fontId="5"/>
  </si>
  <si>
    <t>首都大学東京</t>
    <rPh sb="4" eb="6">
      <t>トウキョウ</t>
    </rPh>
    <phoneticPr fontId="5"/>
  </si>
  <si>
    <t>名古屋市立大学</t>
    <rPh sb="0" eb="3">
      <t>ナゴヤ</t>
    </rPh>
    <rPh sb="4" eb="5">
      <t>リツ</t>
    </rPh>
    <phoneticPr fontId="9"/>
  </si>
  <si>
    <t>兵庫県立大学</t>
    <rPh sb="0" eb="2">
      <t>ヒョウゴ</t>
    </rPh>
    <rPh sb="2" eb="4">
      <t>ケンリツ</t>
    </rPh>
    <phoneticPr fontId="5"/>
  </si>
  <si>
    <t>青山学院大学</t>
    <rPh sb="0" eb="2">
      <t>アオヤマ</t>
    </rPh>
    <phoneticPr fontId="9"/>
  </si>
  <si>
    <t>大阪産業大学</t>
    <phoneticPr fontId="9"/>
  </si>
  <si>
    <t>神奈川大学</t>
    <rPh sb="0" eb="3">
      <t>カナガワ</t>
    </rPh>
    <phoneticPr fontId="9"/>
  </si>
  <si>
    <t>京都産業大学</t>
    <rPh sb="0" eb="2">
      <t>キョウト</t>
    </rPh>
    <rPh sb="2" eb="4">
      <t>サンギョウ</t>
    </rPh>
    <phoneticPr fontId="9"/>
  </si>
  <si>
    <t>近畿大学</t>
    <phoneticPr fontId="9"/>
  </si>
  <si>
    <t>慶応大学</t>
    <rPh sb="0" eb="2">
      <t>ケイオウ</t>
    </rPh>
    <phoneticPr fontId="9"/>
  </si>
  <si>
    <t>工学院大学</t>
    <rPh sb="0" eb="3">
      <t>コウガクイン</t>
    </rPh>
    <phoneticPr fontId="9"/>
  </si>
  <si>
    <t>甲南大学</t>
    <phoneticPr fontId="5"/>
  </si>
  <si>
    <t>都留文科大学</t>
    <rPh sb="0" eb="2">
      <t>ツル</t>
    </rPh>
    <rPh sb="2" eb="4">
      <t>ブンカ</t>
    </rPh>
    <phoneticPr fontId="5"/>
  </si>
  <si>
    <t>帝京平成大学</t>
    <rPh sb="0" eb="2">
      <t>テイキョウ</t>
    </rPh>
    <rPh sb="2" eb="4">
      <t>ヘイセイ</t>
    </rPh>
    <phoneticPr fontId="5"/>
  </si>
  <si>
    <t>東海大学</t>
    <phoneticPr fontId="9"/>
  </si>
  <si>
    <t>東京経済大学</t>
    <rPh sb="0" eb="2">
      <t>トウキョウ</t>
    </rPh>
    <phoneticPr fontId="5"/>
  </si>
  <si>
    <t>東京理科大学</t>
    <rPh sb="0" eb="2">
      <t>トウキョウ</t>
    </rPh>
    <rPh sb="2" eb="4">
      <t>リカ</t>
    </rPh>
    <phoneticPr fontId="9"/>
  </si>
  <si>
    <t>東邦大学</t>
    <rPh sb="0" eb="2">
      <t>トウホウ</t>
    </rPh>
    <phoneticPr fontId="5"/>
  </si>
  <si>
    <t>日本女子大学</t>
    <rPh sb="0" eb="2">
      <t>ニホン</t>
    </rPh>
    <phoneticPr fontId="9"/>
  </si>
  <si>
    <t>日本大学</t>
    <rPh sb="1" eb="2">
      <t>ホン</t>
    </rPh>
    <phoneticPr fontId="9"/>
  </si>
  <si>
    <t>福岡大学</t>
    <phoneticPr fontId="5"/>
  </si>
  <si>
    <t>法政大学</t>
    <phoneticPr fontId="5"/>
  </si>
  <si>
    <t>放送大学</t>
    <rPh sb="0" eb="2">
      <t>ホウソウ</t>
    </rPh>
    <phoneticPr fontId="89"/>
  </si>
  <si>
    <t>立教大学</t>
    <phoneticPr fontId="5"/>
  </si>
  <si>
    <t>立命館大学</t>
    <rPh sb="0" eb="3">
      <t>リツメイカン</t>
    </rPh>
    <phoneticPr fontId="9"/>
  </si>
  <si>
    <t>早稲田大学</t>
    <rPh sb="0" eb="3">
      <t>ワセダ</t>
    </rPh>
    <phoneticPr fontId="9"/>
  </si>
  <si>
    <t>国立大学が予算を削減されている中で、共同利用機関として多額の予算を交付されている国立天文台が国内大学へ貢献していることを数字として示す必要から、台長の依頼で作成（20140619林台長に提出）</t>
    <rPh sb="0" eb="2">
      <t>コクリツ</t>
    </rPh>
    <rPh sb="2" eb="4">
      <t>ダイガク</t>
    </rPh>
    <rPh sb="5" eb="7">
      <t>ヨサン</t>
    </rPh>
    <rPh sb="8" eb="10">
      <t>サクゲン</t>
    </rPh>
    <rPh sb="15" eb="16">
      <t>ナカ</t>
    </rPh>
    <rPh sb="18" eb="20">
      <t>キョウドウ</t>
    </rPh>
    <rPh sb="20" eb="22">
      <t>リヨウ</t>
    </rPh>
    <rPh sb="22" eb="24">
      <t>キカン</t>
    </rPh>
    <rPh sb="27" eb="29">
      <t>タガク</t>
    </rPh>
    <rPh sb="30" eb="32">
      <t>ヨサン</t>
    </rPh>
    <rPh sb="33" eb="35">
      <t>コウフ</t>
    </rPh>
    <rPh sb="40" eb="42">
      <t>コクリツ</t>
    </rPh>
    <rPh sb="42" eb="45">
      <t>テンモンダイ</t>
    </rPh>
    <rPh sb="46" eb="48">
      <t>コクナイ</t>
    </rPh>
    <rPh sb="48" eb="50">
      <t>ダイガク</t>
    </rPh>
    <rPh sb="51" eb="53">
      <t>コウケン</t>
    </rPh>
    <rPh sb="60" eb="62">
      <t>スウジ</t>
    </rPh>
    <rPh sb="65" eb="66">
      <t>シメ</t>
    </rPh>
    <rPh sb="67" eb="69">
      <t>ヒツヨウ</t>
    </rPh>
    <rPh sb="72" eb="74">
      <t>ダイチョウ</t>
    </rPh>
    <rPh sb="75" eb="77">
      <t>イライ</t>
    </rPh>
    <rPh sb="78" eb="80">
      <t>サクセイ</t>
    </rPh>
    <rPh sb="89" eb="90">
      <t>ハヤシ</t>
    </rPh>
    <rPh sb="90" eb="92">
      <t>ダイチョウ</t>
    </rPh>
    <rPh sb="93" eb="95">
      <t>テイシュツ</t>
    </rPh>
    <phoneticPr fontId="5"/>
  </si>
  <si>
    <t>HDS</t>
    <phoneticPr fontId="5"/>
  </si>
  <si>
    <t>I</t>
    <phoneticPr fontId="5"/>
  </si>
  <si>
    <t>Chávez, R.</t>
    <phoneticPr fontId="5"/>
  </si>
  <si>
    <t>Chavez R., Terlevich R., Terlevich E., Bresolin F., Melnick J., Plionis M., Basilakos S.</t>
    <phoneticPr fontId="5"/>
  </si>
  <si>
    <t>2014MNRAS.442.3565C</t>
  </si>
  <si>
    <t>MNRAS</t>
    <phoneticPr fontId="5"/>
  </si>
  <si>
    <t>3565-3597</t>
    <phoneticPr fontId="5"/>
  </si>
  <si>
    <t>08/2014</t>
    <phoneticPr fontId="5"/>
  </si>
  <si>
    <t>The L-sigma relation for massive bursts of star formation</t>
  </si>
  <si>
    <t>Foster, C.</t>
    <phoneticPr fontId="5"/>
  </si>
  <si>
    <t>Foster C., Lux H., Romanowsky A.J., Martinez-Delgado D., Zibetti S., Arnold J.A., Brodie J.P., Ciardullo R., GaBany R.J., Merrifield M.R., Singh N., Strader J.</t>
    <phoneticPr fontId="5"/>
  </si>
  <si>
    <t>S-Cam</t>
    <phoneticPr fontId="5"/>
  </si>
  <si>
    <t>2014MNRAS.442.3544F</t>
  </si>
  <si>
    <t>3544-3564</t>
    <phoneticPr fontId="5"/>
  </si>
  <si>
    <t>08/2014</t>
    <phoneticPr fontId="5"/>
  </si>
  <si>
    <t>Kinematics and simulations of the stellar stream in the halo of the Umbrella Galaxy</t>
  </si>
  <si>
    <t>Gazak, J. Zachary</t>
    <phoneticPr fontId="5"/>
  </si>
  <si>
    <t>Gazack J.Z., Davies B., Kudritzki R., Bergemann M., Plez B.</t>
    <phoneticPr fontId="5"/>
  </si>
  <si>
    <t>2014ApJ...788...58G</t>
  </si>
  <si>
    <t>ApJ</t>
    <phoneticPr fontId="5"/>
  </si>
  <si>
    <t>06/2014</t>
    <phoneticPr fontId="5"/>
  </si>
  <si>
    <t>Quantitative Spectroscopic J-band study of Red Supergiants in Perseus OB-1</t>
  </si>
  <si>
    <t>IRCS</t>
    <phoneticPr fontId="5"/>
  </si>
  <si>
    <t>Jennings, Zachary G.</t>
    <phoneticPr fontId="5"/>
  </si>
  <si>
    <t>I</t>
    <phoneticPr fontId="5"/>
  </si>
  <si>
    <t>Jennings Z.G., Strader J., Romanowsky A., Brodie J., Arnold J., Lin D., Irwin J., Sivakoff G., Wong k.-W.</t>
    <phoneticPr fontId="5"/>
  </si>
  <si>
    <t>2014AJ....148...32J</t>
  </si>
  <si>
    <t>AJ</t>
    <phoneticPr fontId="5"/>
  </si>
  <si>
    <t>08/2014</t>
    <phoneticPr fontId="5"/>
  </si>
  <si>
    <t>The SLUGGS Survey: HST/ACS Mosaic Imaging of the NGC 3115 Globular Cluster System</t>
  </si>
  <si>
    <t>Jordán, Andrés,</t>
    <phoneticPr fontId="5"/>
  </si>
  <si>
    <t>Jordán A., Brahm R., Bakos G., Bayliss D., Penev K., Hartman J. D., Zhou G., Mancini L., Mohler-Fischer M., Ciceri S., Sato B., Csubry Z., Rabus M., Suc V., Espinoza N., Bhatti W., Borro M. de Val, Buchhave L., Csák B., Henning T., Schmidt B., Tan T. G., Noyes R. W., Béky B., Butler R. P., Shectman S., Crane J., Thompson I., Williams A., Martin R., Contreras C., Lázár J., Papp I., Sári P.</t>
    <phoneticPr fontId="5"/>
  </si>
  <si>
    <t>2014AJ....148...29J</t>
  </si>
  <si>
    <t>HDS</t>
    <phoneticPr fontId="5"/>
  </si>
  <si>
    <t>08/2014</t>
    <phoneticPr fontId="5"/>
  </si>
  <si>
    <t>HATS-4b: A Dense Hot Jupiter Transiting a Super Metal-rich G star</t>
  </si>
  <si>
    <t>Koptelova, E.</t>
    <phoneticPr fontId="5"/>
  </si>
  <si>
    <t xml:space="preserve">Koptelova E., Chiueh T., Chen W.P., Chan H.H. </t>
    <phoneticPr fontId="5"/>
  </si>
  <si>
    <t>A&amp;A</t>
    <phoneticPr fontId="5"/>
  </si>
  <si>
    <t>A36</t>
    <phoneticPr fontId="5"/>
  </si>
  <si>
    <t>06/2014</t>
    <phoneticPr fontId="5"/>
  </si>
  <si>
    <t>New near-infrared observations and lens-model constraints for UM673</t>
  </si>
  <si>
    <t>IRCS+AO</t>
    <phoneticPr fontId="5"/>
  </si>
  <si>
    <t>Koyama, Yusei</t>
    <phoneticPr fontId="5"/>
  </si>
  <si>
    <t>D</t>
    <phoneticPr fontId="5"/>
  </si>
  <si>
    <t>Koyama Y., Kodama T., Tadaki K., Hayashi Masao, Tanaka I., Shimakawa r.</t>
    <phoneticPr fontId="5"/>
  </si>
  <si>
    <t>2014ApJ...789...18K</t>
  </si>
  <si>
    <t>07/2014</t>
    <phoneticPr fontId="5"/>
  </si>
  <si>
    <t>The Environmental Impacts on the Star Formation Main Sequence: An Halpha Study of the Newly Discovered Rich Cluster at z = 1.52</t>
  </si>
  <si>
    <t>S-Cam, MOIRCS</t>
    <phoneticPr fontId="5"/>
  </si>
  <si>
    <t>Kuroda, D.</t>
    <phoneticPr fontId="5"/>
  </si>
  <si>
    <r>
      <t xml:space="preserve">Kuroda D., Ishiguro M., </t>
    </r>
    <r>
      <rPr>
        <b/>
        <sz val="11"/>
        <rFont val="ＭＳ Ｐゴシック"/>
        <family val="3"/>
        <charset val="128"/>
      </rPr>
      <t>Takato N.</t>
    </r>
    <r>
      <rPr>
        <sz val="11"/>
        <rFont val="ＭＳ Ｐゴシック"/>
        <family val="3"/>
        <charset val="128"/>
      </rPr>
      <t>, Hasegawa S., Abe M., Tsuda Y., Sugita S., Usui F.,</t>
    </r>
    <r>
      <rPr>
        <b/>
        <sz val="11"/>
        <rFont val="ＭＳ Ｐゴシック"/>
        <family val="3"/>
        <charset val="128"/>
      </rPr>
      <t xml:space="preserve"> Hattori T., Iwata I., Imanishi M., Terada H.,</t>
    </r>
    <r>
      <rPr>
        <sz val="11"/>
        <rFont val="ＭＳ Ｐゴシック"/>
        <family val="3"/>
        <charset val="128"/>
      </rPr>
      <t xml:space="preserve"> Choi Y.-J., Watanabe S., Yoshikawa M.</t>
    </r>
    <phoneticPr fontId="5"/>
  </si>
  <si>
    <t>FOCAS</t>
    <phoneticPr fontId="5"/>
  </si>
  <si>
    <t>2014PASJ...66...51K</t>
  </si>
  <si>
    <t>PASJ</t>
    <phoneticPr fontId="5"/>
  </si>
  <si>
    <t>06/2014</t>
    <phoneticPr fontId="5"/>
  </si>
  <si>
    <t>Visible-wavelength spectroscopy of subkilometer-sized near-Earth asteroids with a low delta-v</t>
  </si>
  <si>
    <t>Martinache, Frantz</t>
    <phoneticPr fontId="5"/>
  </si>
  <si>
    <r>
      <t xml:space="preserve">Martinache F., </t>
    </r>
    <r>
      <rPr>
        <b/>
        <sz val="11"/>
        <rFont val="ＭＳ Ｐゴシック"/>
        <family val="3"/>
        <charset val="128"/>
      </rPr>
      <t xml:space="preserve">Guyon O., Jovanovic N., </t>
    </r>
    <r>
      <rPr>
        <sz val="11"/>
        <rFont val="ＭＳ Ｐゴシック"/>
        <family val="3"/>
        <charset val="128"/>
      </rPr>
      <t>Clergeon C.</t>
    </r>
    <r>
      <rPr>
        <b/>
        <sz val="11"/>
        <rFont val="ＭＳ Ｐゴシック"/>
        <family val="3"/>
        <charset val="128"/>
      </rPr>
      <t>, Singh G., Kudo T.</t>
    </r>
    <r>
      <rPr>
        <sz val="11"/>
        <rFont val="ＭＳ Ｐゴシック"/>
        <family val="3"/>
        <charset val="128"/>
      </rPr>
      <t xml:space="preserve">, Currie T., Thalmann C., McElwain M., </t>
    </r>
    <r>
      <rPr>
        <b/>
        <sz val="11"/>
        <rFont val="ＭＳ Ｐゴシック"/>
        <family val="3"/>
        <charset val="128"/>
      </rPr>
      <t>Tamura M.</t>
    </r>
    <phoneticPr fontId="5"/>
  </si>
  <si>
    <t>SCExAO</t>
    <phoneticPr fontId="5"/>
  </si>
  <si>
    <t>2014PASP..126..565M</t>
  </si>
  <si>
    <t>PASP</t>
    <phoneticPr fontId="5"/>
  </si>
  <si>
    <t>565-572</t>
    <phoneticPr fontId="5"/>
  </si>
  <si>
    <t>06/2014</t>
    <phoneticPr fontId="5"/>
  </si>
  <si>
    <t>On-Sky Speckle Nulling Demonstration at Small Angular Separation with SCExAO</t>
  </si>
  <si>
    <t>Merlo, Matthew J.</t>
    <phoneticPr fontId="5"/>
  </si>
  <si>
    <r>
      <t xml:space="preserve">Merlo M., Perlman E., Nikutta R., Packham C., Elitzur M., </t>
    </r>
    <r>
      <rPr>
        <b/>
        <sz val="11"/>
        <rFont val="ＭＳ Ｐゴシック"/>
        <family val="3"/>
        <charset val="128"/>
      </rPr>
      <t>Imanishi M.</t>
    </r>
    <r>
      <rPr>
        <sz val="11"/>
        <rFont val="ＭＳ Ｐゴシック"/>
        <family val="3"/>
        <charset val="128"/>
      </rPr>
      <t>, Levenson N.A., Radomski J., Aretxaga I.</t>
    </r>
    <phoneticPr fontId="5"/>
  </si>
  <si>
    <t>2014ApJ...788....6M</t>
  </si>
  <si>
    <t>Subaru Spectroscopy and Spectral Modeling of Cygnus A</t>
  </si>
  <si>
    <t>IRCS,COMICS</t>
    <phoneticPr fontId="5"/>
  </si>
  <si>
    <t>Momose, Rieko</t>
    <phoneticPr fontId="5"/>
  </si>
  <si>
    <t>Momose R., Ouchi M., Nakajima K., Ono Y., Shibuya T., Shimasaku K., Yuma S., Mori M., Umemura M.</t>
    <phoneticPr fontId="5"/>
  </si>
  <si>
    <t>110-120</t>
    <phoneticPr fontId="5"/>
  </si>
  <si>
    <t>07/2014</t>
    <phoneticPr fontId="5"/>
  </si>
  <si>
    <t>Diffuse Lyalpha haloes around galaxies at z = 2.2-6.6: implications for galaxy formation and cosmic reionization</t>
  </si>
  <si>
    <t>S-Cam</t>
    <phoneticPr fontId="5"/>
  </si>
  <si>
    <t>Murata K.L.</t>
    <phoneticPr fontId="5"/>
  </si>
  <si>
    <t>Murata K., Kajisawa M., Taniguchi Y., Kobayashi M., Shioya Y., Capak P., Ilbert O., Koekemoer A., Salvato M., Scoville N.</t>
    <phoneticPr fontId="5"/>
  </si>
  <si>
    <t>2014ApJ...786...15M</t>
  </si>
  <si>
    <t>05/2014</t>
    <phoneticPr fontId="5"/>
  </si>
  <si>
    <t>Evolution of the Fraction of Clumpy Galaxies at 0.2 &lt; z &lt; 1.0 in the COSMOS Field</t>
  </si>
  <si>
    <t>Presotto V., Girardi M., Nonino M., Mercurio A., Grillo C., Rosati P., Biviano A., Annunziatella M., Balestra I., Cui W., Sartoris B., Lemze D., Ascaso B., Moustakas J., Ford H., Fritz A., Czoske O., Ettori S., Kuchner U., Lombardi M., Maier C., Medezinski E., Molino A., Scodeggio M., Strazzullo V., Tozzi P., Ziegler B., Bartelmann M., Benitez N., Bradley L., Brescia M., Broadhurst T., Coe D., Donahue M., Gobat R., Graves G., Kelson D., Koekemoer A., Melchior P., Meneghetti M., Merten J., Moustakas L. A., Munari E., Postman M., Regos E., Seitz S., Umetsu K., Zheng W., Zitrin A.</t>
  </si>
  <si>
    <t>Presotto, V.</t>
    <phoneticPr fontId="5"/>
  </si>
  <si>
    <t>S-Cam</t>
    <phoneticPr fontId="5"/>
  </si>
  <si>
    <t>2014A&amp;A...565A.126P</t>
  </si>
  <si>
    <t>A126</t>
    <phoneticPr fontId="5"/>
  </si>
  <si>
    <t>05/2014</t>
    <phoneticPr fontId="5"/>
  </si>
  <si>
    <t>Intracluster light properties in the CLASH-VLT cluster MACS J1206.2-0847</t>
  </si>
  <si>
    <t>Shibuya, Takatoshi</t>
    <phoneticPr fontId="5"/>
  </si>
  <si>
    <r>
      <t xml:space="preserve">Shibuya T., Ouchi M., </t>
    </r>
    <r>
      <rPr>
        <b/>
        <sz val="11"/>
        <rFont val="ＭＳ Ｐゴシック"/>
        <family val="3"/>
        <charset val="128"/>
      </rPr>
      <t>Nakajima K.,</t>
    </r>
    <r>
      <rPr>
        <sz val="11"/>
        <rFont val="ＭＳ Ｐゴシック"/>
        <family val="3"/>
        <charset val="128"/>
      </rPr>
      <t xml:space="preserve"> Yuma S., Hashimoto T., Shimasaku K., Mori M., Umemura M.</t>
    </r>
    <phoneticPr fontId="5"/>
  </si>
  <si>
    <r>
      <t xml:space="preserve">Shibuya T., Ouchi M., </t>
    </r>
    <r>
      <rPr>
        <b/>
        <sz val="11"/>
        <rFont val="ＭＳ Ｐゴシック"/>
        <family val="3"/>
        <charset val="128"/>
      </rPr>
      <t>Nakajima K.</t>
    </r>
    <r>
      <rPr>
        <sz val="11"/>
        <rFont val="ＭＳ Ｐゴシック"/>
        <family val="3"/>
        <charset val="128"/>
      </rPr>
      <t>, Hashimoto T., Ono Y., Rauch M., Gauthier J.-R., Shimasaku K., Goto R., Mori M., Umemura M.</t>
    </r>
    <phoneticPr fontId="5"/>
  </si>
  <si>
    <t>S-Cam,FMOS</t>
    <phoneticPr fontId="5"/>
  </si>
  <si>
    <t>2014ApJ...788...74S</t>
  </si>
  <si>
    <t>06/2014</t>
    <phoneticPr fontId="5"/>
  </si>
  <si>
    <t>What is the Physical Origin of Strong Lyalpha Emission? II. Gas Kinematics and Distribution of Lyalpha Emitters</t>
  </si>
  <si>
    <t>Teske, Johanna K</t>
    <phoneticPr fontId="5"/>
  </si>
  <si>
    <t>Teske J., Cunha K., Smith V., Schuler S., Griffith C.</t>
    <phoneticPr fontId="5"/>
  </si>
  <si>
    <t>2014ApJ...788...39T</t>
  </si>
  <si>
    <t>06/2014</t>
    <phoneticPr fontId="5"/>
  </si>
  <si>
    <t>C/O Ratios of Stars with Transiting Hot Jupiter Exoplanets</t>
  </si>
  <si>
    <t>2014PASJ...66...63T</t>
  </si>
  <si>
    <t>Tsumura, K.</t>
    <phoneticPr fontId="5"/>
  </si>
  <si>
    <r>
      <t xml:space="preserve">Tsumura K., Arimatsu K., Egami E., </t>
    </r>
    <r>
      <rPr>
        <b/>
        <sz val="11"/>
        <rFont val="ＭＳ Ｐゴシック"/>
        <family val="3"/>
        <charset val="128"/>
      </rPr>
      <t>Hayano Y.</t>
    </r>
    <r>
      <rPr>
        <sz val="11"/>
        <rFont val="ＭＳ Ｐゴシック"/>
        <family val="3"/>
        <charset val="128"/>
      </rPr>
      <t xml:space="preserve">, Honda C., Kimura J., Kuramoto K., Matsuura S., </t>
    </r>
    <r>
      <rPr>
        <b/>
        <sz val="11"/>
        <rFont val="ＭＳ Ｐゴシック"/>
        <family val="3"/>
        <charset val="128"/>
      </rPr>
      <t>Minowa Y., Nakajima K.,</t>
    </r>
    <r>
      <rPr>
        <sz val="11"/>
        <rFont val="ＭＳ Ｐゴシック"/>
        <family val="3"/>
        <charset val="128"/>
      </rPr>
      <t xml:space="preserve"> Nakamoto T.,</t>
    </r>
    <r>
      <rPr>
        <b/>
        <sz val="11"/>
        <rFont val="ＭＳ Ｐゴシック"/>
        <family val="3"/>
        <charset val="128"/>
      </rPr>
      <t xml:space="preserve"> Shirahata M.,</t>
    </r>
    <r>
      <rPr>
        <sz val="11"/>
        <rFont val="ＭＳ Ｐゴシック"/>
        <family val="3"/>
        <charset val="128"/>
      </rPr>
      <t xml:space="preserve"> Surace J., Takahashi Y., Wada T.</t>
    </r>
    <phoneticPr fontId="5"/>
  </si>
  <si>
    <t>2014ApJ...789..122T</t>
  </si>
  <si>
    <t>Near-infrared Brightness of the Galilean Satellites Eclipsed in Jovian Shadow: A New Technique to Investigate Jovian Upper Atmosphere</t>
  </si>
  <si>
    <t>2014A&amp;A...566A..36K</t>
    <phoneticPr fontId="5"/>
  </si>
  <si>
    <t>2014MNRAS.442..110M</t>
    <phoneticPr fontId="5"/>
  </si>
  <si>
    <t>日本宇宙フォーラム</t>
    <rPh sb="0" eb="2">
      <t>ニホン</t>
    </rPh>
    <rPh sb="2" eb="4">
      <t>ウチュウ</t>
    </rPh>
    <phoneticPr fontId="5"/>
  </si>
  <si>
    <t>Japan Space Forum</t>
  </si>
  <si>
    <t>愛知教育大</t>
    <rPh sb="0" eb="2">
      <t>アイチ</t>
    </rPh>
    <rPh sb="2" eb="4">
      <t>キョウイク</t>
    </rPh>
    <rPh sb="4" eb="5">
      <t>ダイ</t>
    </rPh>
    <phoneticPr fontId="5"/>
  </si>
  <si>
    <t>Aichi Univ. of Education</t>
    <phoneticPr fontId="5"/>
  </si>
  <si>
    <t>宮城教育大</t>
    <rPh sb="0" eb="2">
      <t>ミヤギ</t>
    </rPh>
    <rPh sb="2" eb="5">
      <t>キョウイクダイ</t>
    </rPh>
    <phoneticPr fontId="5"/>
  </si>
  <si>
    <t>Miyagi Univ. of Education</t>
    <phoneticPr fontId="5"/>
  </si>
  <si>
    <t>国際基督教大</t>
    <rPh sb="0" eb="2">
      <t>コクサイ</t>
    </rPh>
    <rPh sb="2" eb="4">
      <t>キリスト</t>
    </rPh>
    <rPh sb="4" eb="5">
      <t>キョウ</t>
    </rPh>
    <rPh sb="5" eb="6">
      <t>ダイ</t>
    </rPh>
    <phoneticPr fontId="5"/>
  </si>
  <si>
    <t>私立大</t>
    <rPh sb="0" eb="3">
      <t>シリツダイ</t>
    </rPh>
    <phoneticPr fontId="5"/>
  </si>
  <si>
    <t>International Christian Univ.</t>
    <phoneticPr fontId="5"/>
  </si>
  <si>
    <t>大同大</t>
    <rPh sb="0" eb="2">
      <t>ダイドウ</t>
    </rPh>
    <rPh sb="2" eb="3">
      <t>ダイ</t>
    </rPh>
    <phoneticPr fontId="5"/>
  </si>
  <si>
    <t>Daido Univ.</t>
    <phoneticPr fontId="5"/>
  </si>
  <si>
    <t>東京工科大</t>
    <rPh sb="0" eb="2">
      <t>トウキョウ</t>
    </rPh>
    <rPh sb="2" eb="5">
      <t>コウカダイ</t>
    </rPh>
    <phoneticPr fontId="5"/>
  </si>
  <si>
    <t>Tokyo Univ. of Technology</t>
    <phoneticPr fontId="5"/>
  </si>
  <si>
    <t>梨花女子大</t>
    <rPh sb="0" eb="1">
      <t>ナシ</t>
    </rPh>
    <rPh sb="1" eb="2">
      <t>ハナ</t>
    </rPh>
    <rPh sb="2" eb="5">
      <t>ジョシダイ</t>
    </rPh>
    <phoneticPr fontId="5"/>
  </si>
  <si>
    <t>韓国</t>
    <rPh sb="0" eb="2">
      <t>カンコク</t>
    </rPh>
    <phoneticPr fontId="5"/>
  </si>
  <si>
    <t>大学</t>
    <rPh sb="0" eb="2">
      <t>ダイガク</t>
    </rPh>
    <phoneticPr fontId="5"/>
  </si>
  <si>
    <t>Ewha Womans Univ.</t>
    <phoneticPr fontId="5"/>
  </si>
  <si>
    <t>IRAP</t>
    <phoneticPr fontId="5"/>
  </si>
  <si>
    <t>フランス</t>
    <phoneticPr fontId="5"/>
  </si>
  <si>
    <t>Institut de Recherche en Astrophysique et Planétologie</t>
  </si>
  <si>
    <t>リエージュ大</t>
    <rPh sb="5" eb="6">
      <t>ダイ</t>
    </rPh>
    <phoneticPr fontId="5"/>
  </si>
  <si>
    <t>ベルギー</t>
    <phoneticPr fontId="5"/>
  </si>
  <si>
    <t>Université de Liége</t>
    <phoneticPr fontId="5"/>
  </si>
  <si>
    <t>Obs. de la  Cote de Azur</t>
    <phoneticPr fontId="5"/>
  </si>
  <si>
    <t>依頼数</t>
    <rPh sb="0" eb="2">
      <t>イライ</t>
    </rPh>
    <rPh sb="2" eb="3">
      <t>スウ</t>
    </rPh>
    <phoneticPr fontId="5"/>
  </si>
  <si>
    <t>サービス観測</t>
    <rPh sb="4" eb="6">
      <t>カンソク</t>
    </rPh>
    <phoneticPr fontId="5"/>
  </si>
  <si>
    <t>S03A-S05A</t>
    <phoneticPr fontId="5"/>
  </si>
  <si>
    <t>大藪進喜</t>
    <rPh sb="0" eb="2">
      <t>オオヤブ</t>
    </rPh>
    <rPh sb="2" eb="3">
      <t>ススム</t>
    </rPh>
    <rPh sb="3" eb="4">
      <t>ヨロコ</t>
    </rPh>
    <phoneticPr fontId="5"/>
  </si>
  <si>
    <r>
      <t>O</t>
    </r>
    <r>
      <rPr>
        <sz val="11"/>
        <rFont val="ＭＳ Ｐゴシック"/>
        <family val="3"/>
        <charset val="128"/>
      </rPr>
      <t>yabu Shinki</t>
    </r>
    <phoneticPr fontId="5"/>
  </si>
  <si>
    <t>2003年</t>
    <rPh sb="4" eb="5">
      <t>ネン</t>
    </rPh>
    <phoneticPr fontId="5"/>
  </si>
  <si>
    <t>続　唯美彦</t>
    <rPh sb="0" eb="1">
      <t>ツヅ</t>
    </rPh>
    <rPh sb="2" eb="4">
      <t>ユイビ</t>
    </rPh>
    <rPh sb="4" eb="5">
      <t>ヒコ</t>
    </rPh>
    <phoneticPr fontId="5"/>
  </si>
  <si>
    <r>
      <t>T</t>
    </r>
    <r>
      <rPr>
        <sz val="11"/>
        <rFont val="ＭＳ Ｐゴシック"/>
        <family val="3"/>
        <charset val="128"/>
      </rPr>
      <t>suzuki Yumihiko</t>
    </r>
    <phoneticPr fontId="5"/>
  </si>
  <si>
    <t>2004年</t>
    <rPh sb="4" eb="5">
      <t>ネン</t>
    </rPh>
    <phoneticPr fontId="5"/>
  </si>
  <si>
    <t>平野照幸</t>
    <rPh sb="0" eb="2">
      <t>ヒラノ</t>
    </rPh>
    <rPh sb="2" eb="4">
      <t>テルユキ</t>
    </rPh>
    <phoneticPr fontId="5"/>
  </si>
  <si>
    <t>Hirano Teruyuki</t>
    <phoneticPr fontId="5"/>
  </si>
  <si>
    <t>Measurements of Spin-Orbit Angles for Transiting Systems: Toward an Understanding of the Migration History of Exoplanets</t>
    <phoneticPr fontId="5"/>
  </si>
  <si>
    <t>2013年</t>
    <rPh sb="4" eb="5">
      <t>ネン</t>
    </rPh>
    <phoneticPr fontId="5"/>
  </si>
  <si>
    <t>宇野　健</t>
    <rPh sb="0" eb="2">
      <t>ウノ</t>
    </rPh>
    <rPh sb="3" eb="4">
      <t>ケン</t>
    </rPh>
    <phoneticPr fontId="5"/>
  </si>
  <si>
    <t>Uno Takeru</t>
    <phoneticPr fontId="5"/>
  </si>
  <si>
    <t xml:space="preserve">Vertical and horizontal structures of Jovian infrared aurora: Observations and newly development of echelle spectrometer (木星赤外オーロラの高度・水平構造:観測研究および新エシェル分光器の開発) </t>
  </si>
  <si>
    <t>東北大学</t>
    <rPh sb="0" eb="2">
      <t>トウホク</t>
    </rPh>
    <rPh sb="2" eb="4">
      <t>ダイガク</t>
    </rPh>
    <phoneticPr fontId="5"/>
  </si>
  <si>
    <t>青木翔平</t>
    <rPh sb="0" eb="2">
      <t>アオキ</t>
    </rPh>
    <rPh sb="2" eb="4">
      <t>ショウヘイ</t>
    </rPh>
    <phoneticPr fontId="5"/>
  </si>
  <si>
    <t>Aoki Shohei</t>
    <phoneticPr fontId="5"/>
  </si>
  <si>
    <t>Study of Trace Gases in the Martian Atmosphere by Infrared Spectroscopy (赤外分光観測による火星大気微量成分の研究）</t>
  </si>
  <si>
    <t>2014年</t>
    <rPh sb="4" eb="5">
      <t>ネン</t>
    </rPh>
    <phoneticPr fontId="5"/>
  </si>
  <si>
    <t>2014年論文調査で判明した分</t>
    <rPh sb="4" eb="5">
      <t>ネン</t>
    </rPh>
    <rPh sb="5" eb="7">
      <t>ロンブン</t>
    </rPh>
    <rPh sb="7" eb="9">
      <t>チョウサ</t>
    </rPh>
    <rPh sb="10" eb="12">
      <t>ハンメイ</t>
    </rPh>
    <rPh sb="14" eb="15">
      <t>ブン</t>
    </rPh>
    <phoneticPr fontId="5"/>
  </si>
  <si>
    <r>
      <t>Observations of ISO far-infrared galaxies</t>
    </r>
    <r>
      <rPr>
        <sz val="11"/>
        <rFont val="ＭＳ Ｐゴシック"/>
        <family val="3"/>
        <charset val="128"/>
      </rPr>
      <t xml:space="preserve"> (ISO遠赤外線銀河の観測)</t>
    </r>
    <phoneticPr fontId="5"/>
  </si>
  <si>
    <r>
      <t>Fe/Mg Abundance in the Broad Line Region of Quasars</t>
    </r>
    <r>
      <rPr>
        <sz val="11"/>
        <rFont val="ＭＳ Ｐゴシック"/>
        <family val="3"/>
        <charset val="128"/>
      </rPr>
      <t xml:space="preserve"> (クェーサーの広輝線領域におけるFe/Mg組成比)</t>
    </r>
    <phoneticPr fontId="5"/>
  </si>
  <si>
    <t>東京大学</t>
    <rPh sb="0" eb="2">
      <t>トウキョウ</t>
    </rPh>
    <rPh sb="2" eb="3">
      <t>ダイ</t>
    </rPh>
    <rPh sb="3" eb="4">
      <t>ガク</t>
    </rPh>
    <phoneticPr fontId="5"/>
  </si>
  <si>
    <t>I</t>
    <phoneticPr fontId="5"/>
  </si>
  <si>
    <t>Bayliss M., Rigby J., Sharon K., Wuyts E., Florian M., Gladders M., Johnson T., Oguri M.</t>
    <phoneticPr fontId="5"/>
  </si>
  <si>
    <t>2014ApJ...790..144B</t>
  </si>
  <si>
    <t>ApJ</t>
    <phoneticPr fontId="5"/>
  </si>
  <si>
    <t>08/2014</t>
    <phoneticPr fontId="5"/>
  </si>
  <si>
    <t>The Physical Conditions, Metallicity and Metal Abundance Ratios in a Highly Magnified Galaxy at z = 3.6252</t>
  </si>
  <si>
    <t>Bayliss, Matthew B.</t>
    <phoneticPr fontId="5"/>
  </si>
  <si>
    <t>S-Cam</t>
    <phoneticPr fontId="5"/>
  </si>
  <si>
    <t>Fassbender, R.</t>
    <phoneticPr fontId="5"/>
  </si>
  <si>
    <t>Fassbender R., Nastasi A., Santos J.S., Lidman C., Verdugo M., Koyama Y., Rosati P., Pierini D., Padilla N., Romeo A.D., Menci N., Bongiorno A., Castellano M., Cerulo P., Fontana A., Galametz A., Grazian A., Lamastra A., Pentericci L., Sommariva V., Strazzullo V., Suhada R., Tozzi P.</t>
    <phoneticPr fontId="5"/>
  </si>
  <si>
    <t>2014A&amp;A...568A...5F</t>
  </si>
  <si>
    <t>A&amp;A</t>
    <phoneticPr fontId="5"/>
  </si>
  <si>
    <t>A5</t>
    <phoneticPr fontId="5"/>
  </si>
  <si>
    <t>08/2014</t>
    <phoneticPr fontId="5"/>
  </si>
  <si>
    <t>Galaxy population properties of the massive X-ray luminous galaxy cluster XDCP J0044.0-2033 at z = 1.58. Red-sequence formation, massive galaxy assembly, and central star formation activity</t>
  </si>
  <si>
    <t>PIAA</t>
    <phoneticPr fontId="5"/>
  </si>
  <si>
    <t>Le, Huynh Anh Nguyen</t>
    <phoneticPr fontId="5"/>
  </si>
  <si>
    <t>Le H.A.N., Pak S., Im M., Kim M., Sim C.-K., Ho L.</t>
    <phoneticPr fontId="5"/>
  </si>
  <si>
    <t>IRCS</t>
    <phoneticPr fontId="5"/>
  </si>
  <si>
    <t>2014AdSpR..54.1129L</t>
  </si>
  <si>
    <t>AdSpR</t>
    <phoneticPr fontId="5"/>
  </si>
  <si>
    <t>1129-1134</t>
    <phoneticPr fontId="5"/>
  </si>
  <si>
    <t>09/2014</t>
    <phoneticPr fontId="5"/>
  </si>
  <si>
    <t>Medium resolution near-infrared spectra of the host galaxies of nearby quasars</t>
  </si>
  <si>
    <t>Maier, C.</t>
    <phoneticPr fontId="5"/>
  </si>
  <si>
    <t>Maier C., Lillly S.J., Ziegler B.L., Contini T., Pérez Montero E., Peng Y., Balestra I.</t>
    <phoneticPr fontId="5"/>
  </si>
  <si>
    <t>MOIRCS</t>
    <phoneticPr fontId="5"/>
  </si>
  <si>
    <t>2014ApJ...792....3M</t>
  </si>
  <si>
    <t>ApJ</t>
    <phoneticPr fontId="5"/>
  </si>
  <si>
    <t>09/2014</t>
    <phoneticPr fontId="5"/>
  </si>
  <si>
    <t>The Mass-Metallicity and Fundamental Metallicity Relations at z &gt; 2 Using Very Large Telescope and Subaru Near-infrared Spectroscopy of zCOSMOS Galaxies</t>
  </si>
  <si>
    <t>Misawa, Toru</t>
    <phoneticPr fontId="5"/>
  </si>
  <si>
    <t>D</t>
    <phoneticPr fontId="5"/>
  </si>
  <si>
    <t>Misawa T., Charlton J., Eracleous M.</t>
    <phoneticPr fontId="5"/>
  </si>
  <si>
    <t>2014ApJ...792...77M</t>
  </si>
  <si>
    <t>ApJ</t>
    <phoneticPr fontId="5"/>
  </si>
  <si>
    <t>Monitoring the Variability of Intrinsic Absorption Lines in Quasar Spectra</t>
  </si>
  <si>
    <t>Ota, Kazuaki</t>
    <phoneticPr fontId="5"/>
  </si>
  <si>
    <r>
      <t xml:space="preserve">Ota K., Walter F., Ohta K., Hatsukade B., Carilli C., da Cunha E., González-López J., Decarli R., Hodge J., Nagai H., Egami E., Jiang L., </t>
    </r>
    <r>
      <rPr>
        <b/>
        <sz val="11"/>
        <rFont val="ＭＳ Ｐゴシック"/>
        <family val="3"/>
        <charset val="128"/>
      </rPr>
      <t>Iye M., Kashikawa N.,</t>
    </r>
    <r>
      <rPr>
        <sz val="11"/>
        <rFont val="ＭＳ Ｐゴシック"/>
        <family val="3"/>
        <charset val="128"/>
      </rPr>
      <t xml:space="preserve"> Riechers D., Bertoldi F., Cox P., Neri R., Weiss A.</t>
    </r>
    <phoneticPr fontId="5"/>
  </si>
  <si>
    <t>2014ApJ...792...34O</t>
  </si>
  <si>
    <t>S-Cam</t>
    <phoneticPr fontId="5"/>
  </si>
  <si>
    <t>ALMA Observation of 158 mum [C II] Line and Dust Continuum of a z = 7 Normally Star-forming Galaxy in the Epoch of Reionization</t>
  </si>
  <si>
    <t>Toshikawa, Jun</t>
    <phoneticPr fontId="5"/>
  </si>
  <si>
    <r>
      <rPr>
        <b/>
        <sz val="11"/>
        <rFont val="ＭＳ Ｐゴシック"/>
        <family val="3"/>
        <charset val="128"/>
      </rPr>
      <t>Toshikawa J., Kashikawa N.,</t>
    </r>
    <r>
      <rPr>
        <sz val="11"/>
        <rFont val="ＭＳ Ｐゴシック"/>
        <family val="3"/>
        <charset val="128"/>
      </rPr>
      <t xml:space="preserve"> Overzier R., Shibuya T., </t>
    </r>
    <r>
      <rPr>
        <b/>
        <sz val="11"/>
        <rFont val="ＭＳ Ｐゴシック"/>
        <family val="3"/>
        <charset val="128"/>
      </rPr>
      <t xml:space="preserve">Ishikawa S., </t>
    </r>
    <r>
      <rPr>
        <sz val="11"/>
        <rFont val="ＭＳ Ｐゴシック"/>
        <family val="3"/>
        <charset val="128"/>
      </rPr>
      <t xml:space="preserve">Ota K., Shimasaku K., </t>
    </r>
    <r>
      <rPr>
        <b/>
        <sz val="11"/>
        <rFont val="ＭＳ Ｐゴシック"/>
        <family val="3"/>
        <charset val="128"/>
      </rPr>
      <t>Tanaka M., Hayashi M., Niino Y., Onoue M.</t>
    </r>
    <phoneticPr fontId="5"/>
  </si>
  <si>
    <t>FOCAS, S-Cam</t>
    <phoneticPr fontId="5"/>
  </si>
  <si>
    <t>2014ApJ...792...15T</t>
  </si>
  <si>
    <t>09/2014</t>
    <phoneticPr fontId="5"/>
  </si>
  <si>
    <t>A First Site of Galaxy Cluster Formation: Complete Spectroscopy of a Protocluster at z = 6.01</t>
  </si>
  <si>
    <t>Zahid, H.J.</t>
    <phoneticPr fontId="5"/>
  </si>
  <si>
    <r>
      <t xml:space="preserve">Zahida H.J., Kashino D., Silverman J., Kewley L., Daddi E., Renzini A., Rodighiero G., Nagao T., </t>
    </r>
    <r>
      <rPr>
        <b/>
        <sz val="11"/>
        <rFont val="ＭＳ Ｐゴシック"/>
        <family val="3"/>
        <charset val="128"/>
      </rPr>
      <t>Arimoto N.</t>
    </r>
    <r>
      <rPr>
        <sz val="11"/>
        <rFont val="ＭＳ Ｐゴシック"/>
        <family val="3"/>
        <charset val="128"/>
      </rPr>
      <t>, Sanders D., Kartaltepe J., Lilly S., Maier C., Geller M., Capak P., Carollo C.M., Chu J., Hasinger G., Ilbert O., Kajisawa M., Koekemoer A., Kobac K., Le Fevre O., Masters D., McCracken H., Onodera M., Scoville N., Strazzullo V., Sugiyama N., Taniguchi Y., The COSMOS Team</t>
    </r>
    <phoneticPr fontId="5"/>
  </si>
  <si>
    <t>FMOS</t>
    <phoneticPr fontId="5"/>
  </si>
  <si>
    <t>2014ApJ...792...75Z</t>
  </si>
  <si>
    <t>09/2014</t>
    <phoneticPr fontId="5"/>
  </si>
  <si>
    <t>The FMOS-COSMOS Survey of Star-forming Galaxies at z ~ 1.6. II. The Mass-Metallicity Relation and the Dependence on Star Formation Rate and Dust Extinction</t>
  </si>
  <si>
    <t>pubsurvey2014</t>
    <phoneticPr fontId="5"/>
  </si>
  <si>
    <t>pubsurvey2014</t>
    <phoneticPr fontId="5"/>
  </si>
  <si>
    <t>Itoh, Y.</t>
    <phoneticPr fontId="5"/>
  </si>
  <si>
    <t>D</t>
    <phoneticPr fontId="5"/>
  </si>
  <si>
    <r>
      <t xml:space="preserve">Ito Y., </t>
    </r>
    <r>
      <rPr>
        <b/>
        <sz val="11"/>
        <rFont val="ＭＳ Ｐゴシック"/>
        <family val="3"/>
        <charset val="128"/>
      </rPr>
      <t>Tamura M.</t>
    </r>
    <r>
      <rPr>
        <sz val="11"/>
        <rFont val="ＭＳ Ｐゴシック"/>
        <family val="3"/>
        <charset val="128"/>
      </rPr>
      <t>, Tokunaga A.</t>
    </r>
    <phoneticPr fontId="5"/>
  </si>
  <si>
    <t>2002PASJ...54..561I</t>
  </si>
  <si>
    <r>
      <t>P</t>
    </r>
    <r>
      <rPr>
        <sz val="11"/>
        <rFont val="ＭＳ Ｐゴシック"/>
        <family val="3"/>
        <charset val="128"/>
      </rPr>
      <t>ASJ</t>
    </r>
    <phoneticPr fontId="5"/>
  </si>
  <si>
    <r>
      <t>5</t>
    </r>
    <r>
      <rPr>
        <sz val="11"/>
        <rFont val="ＭＳ Ｐゴシック"/>
        <family val="3"/>
        <charset val="128"/>
      </rPr>
      <t>61-574</t>
    </r>
    <phoneticPr fontId="5"/>
  </si>
  <si>
    <t>Near-Infrared Spectroscopy of Very Low-Luminosity Young Stellar Objects in the Taurus Molecular Cloud</t>
    <phoneticPr fontId="5"/>
  </si>
  <si>
    <r>
      <t>0</t>
    </r>
    <r>
      <rPr>
        <sz val="11"/>
        <rFont val="ＭＳ Ｐゴシック"/>
        <family val="3"/>
        <charset val="128"/>
      </rPr>
      <t>8/2002</t>
    </r>
    <phoneticPr fontId="5"/>
  </si>
  <si>
    <t>IRCS</t>
    <phoneticPr fontId="5"/>
  </si>
  <si>
    <t>2010MNRAS.401.2299W</t>
    <phoneticPr fontId="5"/>
  </si>
  <si>
    <t>20140929_add_from pusurvey</t>
    <phoneticPr fontId="5"/>
  </si>
  <si>
    <t>Pyo, T.S.</t>
    <phoneticPr fontId="5"/>
  </si>
  <si>
    <r>
      <rPr>
        <b/>
        <sz val="11"/>
        <rFont val="ＭＳ Ｐゴシック"/>
        <family val="3"/>
        <charset val="128"/>
      </rPr>
      <t>Pyo T-S., Hayashi Masahiko, Kobayashi N.,</t>
    </r>
    <r>
      <rPr>
        <sz val="11"/>
        <rFont val="ＭＳ Ｐゴシック"/>
        <family val="3"/>
        <charset val="128"/>
      </rPr>
      <t xml:space="preserve"> Tokunaga A., </t>
    </r>
    <r>
      <rPr>
        <b/>
        <sz val="11"/>
        <rFont val="ＭＳ Ｐゴシック"/>
        <family val="3"/>
        <charset val="128"/>
      </rPr>
      <t>Terada H., Goto M., Yamashita T.</t>
    </r>
    <r>
      <rPr>
        <sz val="11"/>
        <rFont val="ＭＳ Ｐゴシック"/>
        <family val="3"/>
        <charset val="128"/>
      </rPr>
      <t xml:space="preserve">, Ito Y., </t>
    </r>
    <r>
      <rPr>
        <b/>
        <sz val="11"/>
        <rFont val="ＭＳ Ｐゴシック"/>
        <family val="3"/>
        <charset val="128"/>
      </rPr>
      <t>Takami H., Takato N., Hayano Y., Gaessler W., Kamata Y., Minowa Y., Iye M.</t>
    </r>
    <phoneticPr fontId="5"/>
  </si>
  <si>
    <t>2003Ap&amp;SS.287...21P</t>
  </si>
  <si>
    <r>
      <t>A</t>
    </r>
    <r>
      <rPr>
        <sz val="11"/>
        <rFont val="ＭＳ Ｐゴシック"/>
        <family val="3"/>
        <charset val="128"/>
      </rPr>
      <t>p&amp;SS</t>
    </r>
    <phoneticPr fontId="5"/>
  </si>
  <si>
    <r>
      <t>2</t>
    </r>
    <r>
      <rPr>
        <sz val="11"/>
        <rFont val="ＭＳ Ｐゴシック"/>
        <family val="3"/>
        <charset val="128"/>
      </rPr>
      <t>1-24</t>
    </r>
    <phoneticPr fontId="5"/>
  </si>
  <si>
    <r>
      <t>0</t>
    </r>
    <r>
      <rPr>
        <sz val="11"/>
        <rFont val="ＭＳ Ｐゴシック"/>
        <family val="3"/>
        <charset val="128"/>
      </rPr>
      <t>0/2003</t>
    </r>
    <phoneticPr fontId="5"/>
  </si>
  <si>
    <t>The Structure of Young Stellar Jets and Winds Revealed by High Resolution [Fe II] lambda1.644mum Line Observations</t>
  </si>
  <si>
    <r>
      <t>I</t>
    </r>
    <r>
      <rPr>
        <sz val="11"/>
        <rFont val="ＭＳ Ｐゴシック"/>
        <family val="3"/>
        <charset val="128"/>
      </rPr>
      <t>noue, Susumu</t>
    </r>
    <phoneticPr fontId="5"/>
  </si>
  <si>
    <r>
      <t xml:space="preserve">Inoue S., Nagashima M., Suzuki Takeru, </t>
    </r>
    <r>
      <rPr>
        <b/>
        <sz val="11"/>
        <rFont val="ＭＳ Ｐゴシック"/>
        <family val="3"/>
        <charset val="128"/>
      </rPr>
      <t>Aoki W.</t>
    </r>
    <phoneticPr fontId="5"/>
  </si>
  <si>
    <t>2004JKAS...37..447I</t>
  </si>
  <si>
    <r>
      <t>J</t>
    </r>
    <r>
      <rPr>
        <sz val="11"/>
        <rFont val="ＭＳ Ｐゴシック"/>
        <family val="3"/>
        <charset val="128"/>
      </rPr>
      <t>KAS</t>
    </r>
    <phoneticPr fontId="5"/>
  </si>
  <si>
    <r>
      <t>4</t>
    </r>
    <r>
      <rPr>
        <sz val="11"/>
        <rFont val="ＭＳ Ｐゴシック"/>
        <family val="3"/>
        <charset val="128"/>
      </rPr>
      <t>47-454</t>
    </r>
    <phoneticPr fontId="5"/>
  </si>
  <si>
    <r>
      <t>1</t>
    </r>
    <r>
      <rPr>
        <sz val="11"/>
        <rFont val="ＭＳ Ｐゴシック"/>
        <family val="3"/>
        <charset val="128"/>
      </rPr>
      <t>2/2004</t>
    </r>
    <phoneticPr fontId="5"/>
  </si>
  <si>
    <t>Cosmic Rays and Gamma-Rays in Large-Scale Structure</t>
  </si>
  <si>
    <r>
      <t>S</t>
    </r>
    <r>
      <rPr>
        <sz val="11"/>
        <rFont val="ＭＳ Ｐゴシック"/>
        <family val="3"/>
        <charset val="128"/>
      </rPr>
      <t>impson, Chris</t>
    </r>
    <phoneticPr fontId="5"/>
  </si>
  <si>
    <t>I</t>
    <phoneticPr fontId="5"/>
  </si>
  <si>
    <t>Simpson C., Dunlop J., Eales S., Ivison R., Scott S., Lilly S., Webb T.</t>
    <phoneticPr fontId="5"/>
  </si>
  <si>
    <t>2004MNRAS.353..179S</t>
  </si>
  <si>
    <r>
      <t>M</t>
    </r>
    <r>
      <rPr>
        <sz val="11"/>
        <rFont val="ＭＳ Ｐゴシック"/>
        <family val="3"/>
        <charset val="128"/>
      </rPr>
      <t>NRAS</t>
    </r>
    <phoneticPr fontId="5"/>
  </si>
  <si>
    <r>
      <t>1</t>
    </r>
    <r>
      <rPr>
        <sz val="11"/>
        <rFont val="ＭＳ Ｐゴシック"/>
        <family val="3"/>
        <charset val="128"/>
      </rPr>
      <t>79-188</t>
    </r>
    <phoneticPr fontId="5"/>
  </si>
  <si>
    <r>
      <t>0</t>
    </r>
    <r>
      <rPr>
        <sz val="11"/>
        <rFont val="ＭＳ Ｐゴシック"/>
        <family val="3"/>
        <charset val="128"/>
      </rPr>
      <t>9/2004</t>
    </r>
    <phoneticPr fontId="5"/>
  </si>
  <si>
    <t>Deep near-infrared spectroscopy of submillimetre-selected galaxies</t>
  </si>
  <si>
    <r>
      <t>J</t>
    </r>
    <r>
      <rPr>
        <sz val="11"/>
        <rFont val="ＭＳ Ｐゴシック"/>
        <family val="3"/>
        <charset val="128"/>
      </rPr>
      <t>ewitt, David</t>
    </r>
    <phoneticPr fontId="5"/>
  </si>
  <si>
    <t>Jewitt D., Luu J.</t>
    <phoneticPr fontId="5"/>
  </si>
  <si>
    <t>2004Natur.432..731J</t>
  </si>
  <si>
    <t>Nature</t>
    <phoneticPr fontId="5"/>
  </si>
  <si>
    <r>
      <t>7</t>
    </r>
    <r>
      <rPr>
        <sz val="11"/>
        <rFont val="ＭＳ Ｐゴシック"/>
        <family val="3"/>
        <charset val="128"/>
      </rPr>
      <t>31-733</t>
    </r>
    <phoneticPr fontId="5"/>
  </si>
  <si>
    <r>
      <t>1</t>
    </r>
    <r>
      <rPr>
        <sz val="11"/>
        <rFont val="ＭＳ Ｐゴシック"/>
        <family val="3"/>
        <charset val="128"/>
      </rPr>
      <t>2/2004</t>
    </r>
    <phoneticPr fontId="5"/>
  </si>
  <si>
    <t>Crystalline water ice on the Kuiper belt object (50000) Quaoar</t>
  </si>
  <si>
    <r>
      <t>O</t>
    </r>
    <r>
      <rPr>
        <sz val="11"/>
        <rFont val="ＭＳ Ｐゴシック"/>
        <family val="3"/>
        <charset val="128"/>
      </rPr>
      <t>yabu, S.</t>
    </r>
    <phoneticPr fontId="5"/>
  </si>
  <si>
    <r>
      <t>O</t>
    </r>
    <r>
      <rPr>
        <sz val="11"/>
        <rFont val="ＭＳ Ｐゴシック"/>
        <family val="3"/>
        <charset val="128"/>
      </rPr>
      <t>yabu S., Yun M., Murayama T., Sanders D., Kawara K., Taniguchi Y., Veilleux S., Okuda H., Matsuhara H., Cowie L., Sato Y., Wakamatsu K., Sofue Y.</t>
    </r>
    <phoneticPr fontId="5"/>
  </si>
  <si>
    <t>2005AJ....130.2019O</t>
  </si>
  <si>
    <r>
      <t>A</t>
    </r>
    <r>
      <rPr>
        <sz val="11"/>
        <rFont val="ＭＳ Ｐゴシック"/>
        <family val="3"/>
        <charset val="128"/>
      </rPr>
      <t>J</t>
    </r>
    <phoneticPr fontId="5"/>
  </si>
  <si>
    <r>
      <t>2</t>
    </r>
    <r>
      <rPr>
        <sz val="11"/>
        <rFont val="ＭＳ Ｐゴシック"/>
        <family val="3"/>
        <charset val="128"/>
      </rPr>
      <t>019-2042</t>
    </r>
    <phoneticPr fontId="5"/>
  </si>
  <si>
    <r>
      <t>1</t>
    </r>
    <r>
      <rPr>
        <sz val="11"/>
        <rFont val="ＭＳ Ｐゴシック"/>
        <family val="3"/>
        <charset val="128"/>
      </rPr>
      <t>1/2005</t>
    </r>
    <phoneticPr fontId="5"/>
  </si>
  <si>
    <t>Optical Identification of Infrared Space Observatory Far-Infrared Sources in the Lockman Hole Using a Deep Very Large Array 1.4 GHz Continuum Survey</t>
  </si>
  <si>
    <r>
      <t>S</t>
    </r>
    <r>
      <rPr>
        <sz val="11"/>
        <rFont val="ＭＳ Ｐゴシック"/>
        <family val="3"/>
        <charset val="128"/>
      </rPr>
      <t>-Cam</t>
    </r>
    <phoneticPr fontId="5"/>
  </si>
  <si>
    <r>
      <t>T</t>
    </r>
    <r>
      <rPr>
        <sz val="11"/>
        <rFont val="ＭＳ Ｐゴシック"/>
        <family val="3"/>
        <charset val="128"/>
      </rPr>
      <t>ominaga N.</t>
    </r>
    <phoneticPr fontId="5"/>
  </si>
  <si>
    <r>
      <t xml:space="preserve">Tominaga N., Tanaka M., Nomoto K., Mazzali P., Deng J., Maeda K., Umeda H., Modjaz M., Hicken M., Challis P., Kirshner R., Wood-Vasey W., Blacke C., Bloom J., Skrutskie M., Szentgyorgyi A., Falco E., Inada N., Minezaki T., Yoshii Y., Kawabata K., </t>
    </r>
    <r>
      <rPr>
        <b/>
        <sz val="11"/>
        <rFont val="ＭＳ Ｐゴシック"/>
        <family val="3"/>
        <charset val="128"/>
      </rPr>
      <t>Iye M.,</t>
    </r>
    <r>
      <rPr>
        <sz val="11"/>
        <rFont val="ＭＳ Ｐゴシック"/>
        <family val="3"/>
        <charset val="128"/>
      </rPr>
      <t xml:space="preserve"> Anupama G., Sahu D., Prabhu T.</t>
    </r>
    <phoneticPr fontId="5"/>
  </si>
  <si>
    <r>
      <t>A</t>
    </r>
    <r>
      <rPr>
        <sz val="11"/>
        <rFont val="ＭＳ Ｐゴシック"/>
        <family val="3"/>
        <charset val="128"/>
      </rPr>
      <t>pJ</t>
    </r>
    <phoneticPr fontId="5"/>
  </si>
  <si>
    <r>
      <t>L</t>
    </r>
    <r>
      <rPr>
        <sz val="11"/>
        <rFont val="ＭＳ Ｐゴシック"/>
        <family val="3"/>
        <charset val="128"/>
      </rPr>
      <t>97-L100</t>
    </r>
    <phoneticPr fontId="5"/>
  </si>
  <si>
    <r>
      <t>1</t>
    </r>
    <r>
      <rPr>
        <sz val="11"/>
        <rFont val="ＭＳ Ｐゴシック"/>
        <family val="3"/>
        <charset val="128"/>
      </rPr>
      <t>1/2005</t>
    </r>
    <phoneticPr fontId="5"/>
  </si>
  <si>
    <t>The Unique Type Ib Supernova 2005bf: A WN Star Explosion Model for Peculiar Light Curves and Spectra</t>
  </si>
  <si>
    <r>
      <t>J</t>
    </r>
    <r>
      <rPr>
        <sz val="11"/>
        <rFont val="ＭＳ Ｐゴシック"/>
        <family val="3"/>
        <charset val="128"/>
      </rPr>
      <t>iang, Zibo</t>
    </r>
    <phoneticPr fontId="5"/>
  </si>
  <si>
    <r>
      <t xml:space="preserve">Jiang Z., </t>
    </r>
    <r>
      <rPr>
        <b/>
        <sz val="11"/>
        <rFont val="ＭＳ Ｐゴシック"/>
        <family val="3"/>
        <charset val="128"/>
      </rPr>
      <t>Tamura M.,</t>
    </r>
    <r>
      <rPr>
        <sz val="11"/>
        <rFont val="ＭＳ Ｐゴシック"/>
        <family val="3"/>
        <charset val="128"/>
      </rPr>
      <t xml:space="preserve"> Fukagawa M., Hough J., Lucas P., </t>
    </r>
    <r>
      <rPr>
        <b/>
        <sz val="11"/>
        <rFont val="ＭＳ Ｐゴシック"/>
        <family val="3"/>
        <charset val="128"/>
      </rPr>
      <t xml:space="preserve">Suto H., Ishii M., </t>
    </r>
    <r>
      <rPr>
        <sz val="11"/>
        <rFont val="ＭＳ Ｐゴシック"/>
        <family val="3"/>
        <charset val="128"/>
      </rPr>
      <t>Yang J.</t>
    </r>
    <phoneticPr fontId="5"/>
  </si>
  <si>
    <t>2005Natur.437..112J</t>
  </si>
  <si>
    <t>Nature</t>
    <phoneticPr fontId="5"/>
  </si>
  <si>
    <r>
      <t>1</t>
    </r>
    <r>
      <rPr>
        <sz val="11"/>
        <rFont val="ＭＳ Ｐゴシック"/>
        <family val="3"/>
        <charset val="128"/>
      </rPr>
      <t>12-115</t>
    </r>
    <phoneticPr fontId="5"/>
  </si>
  <si>
    <r>
      <t>0</t>
    </r>
    <r>
      <rPr>
        <sz val="11"/>
        <rFont val="ＭＳ Ｐゴシック"/>
        <family val="3"/>
        <charset val="128"/>
      </rPr>
      <t>9/2005</t>
    </r>
    <phoneticPr fontId="5"/>
  </si>
  <si>
    <t>A circumstellar disk associated with a massive protostellar object</t>
  </si>
  <si>
    <r>
      <t>F</t>
    </r>
    <r>
      <rPr>
        <sz val="11"/>
        <rFont val="ＭＳ Ｐゴシック"/>
        <family val="3"/>
        <charset val="128"/>
      </rPr>
      <t>urusho, R.</t>
    </r>
    <phoneticPr fontId="5"/>
  </si>
  <si>
    <r>
      <t xml:space="preserve">Furusho R., Kawakita H., </t>
    </r>
    <r>
      <rPr>
        <b/>
        <sz val="11"/>
        <rFont val="ＭＳ Ｐゴシック"/>
        <family val="3"/>
        <charset val="128"/>
      </rPr>
      <t>Fuse T., Watanabe J.</t>
    </r>
    <phoneticPr fontId="5"/>
  </si>
  <si>
    <t>2006AdSpR..38.1983F</t>
  </si>
  <si>
    <r>
      <t>H</t>
    </r>
    <r>
      <rPr>
        <sz val="11"/>
        <rFont val="ＭＳ Ｐゴシック"/>
        <family val="3"/>
        <charset val="128"/>
      </rPr>
      <t>DS</t>
    </r>
    <phoneticPr fontId="5"/>
  </si>
  <si>
    <r>
      <t>1</t>
    </r>
    <r>
      <rPr>
        <sz val="11"/>
        <rFont val="ＭＳ Ｐゴシック"/>
        <family val="3"/>
        <charset val="128"/>
      </rPr>
      <t>983-1986</t>
    </r>
    <phoneticPr fontId="5"/>
  </si>
  <si>
    <r>
      <t>0</t>
    </r>
    <r>
      <rPr>
        <sz val="11"/>
        <rFont val="ＭＳ Ｐゴシック"/>
        <family val="3"/>
        <charset val="128"/>
      </rPr>
      <t>1/2006</t>
    </r>
    <phoneticPr fontId="5"/>
  </si>
  <si>
    <t>Forbidden oxygen emission lines of Comet 116P/Wild 4 at 2.4 AU</t>
  </si>
  <si>
    <r>
      <t xml:space="preserve">Kawakita H., Ootsubo T., Furusho R., </t>
    </r>
    <r>
      <rPr>
        <b/>
        <sz val="11"/>
        <rFont val="ＭＳ Ｐゴシック"/>
        <family val="3"/>
        <charset val="128"/>
      </rPr>
      <t>Watanabe J.</t>
    </r>
    <phoneticPr fontId="5"/>
  </si>
  <si>
    <t>2006AdSpR..38.1968K</t>
  </si>
  <si>
    <r>
      <t>1</t>
    </r>
    <r>
      <rPr>
        <sz val="11"/>
        <rFont val="ＭＳ Ｐゴシック"/>
        <family val="3"/>
        <charset val="128"/>
      </rPr>
      <t>968-1971</t>
    </r>
    <phoneticPr fontId="5"/>
  </si>
  <si>
    <r>
      <t>0</t>
    </r>
    <r>
      <rPr>
        <sz val="11"/>
        <rFont val="ＭＳ Ｐゴシック"/>
        <family val="3"/>
        <charset val="128"/>
      </rPr>
      <t>1/2006</t>
    </r>
    <phoneticPr fontId="5"/>
  </si>
  <si>
    <t>Crystallinity and temperature of icy grains in comet C/2002 T7 (LINEAR)</t>
  </si>
  <si>
    <t>Narbutis, D.</t>
    <phoneticPr fontId="5"/>
  </si>
  <si>
    <t>I</t>
    <phoneticPr fontId="5"/>
  </si>
  <si>
    <t>Narbutis D., Vansevicius V., Kodaira K., Sableviciute I., Stonkute R., Bridzius A.</t>
    <phoneticPr fontId="5"/>
  </si>
  <si>
    <t>2006BaltA..15..461N</t>
  </si>
  <si>
    <r>
      <t>B</t>
    </r>
    <r>
      <rPr>
        <sz val="11"/>
        <rFont val="ＭＳ Ｐゴシック"/>
        <family val="3"/>
        <charset val="128"/>
      </rPr>
      <t>altic Astronomy</t>
    </r>
    <phoneticPr fontId="5"/>
  </si>
  <si>
    <r>
      <t>4</t>
    </r>
    <r>
      <rPr>
        <sz val="11"/>
        <rFont val="ＭＳ Ｐゴシック"/>
        <family val="3"/>
        <charset val="128"/>
      </rPr>
      <t>61-469</t>
    </r>
    <phoneticPr fontId="5"/>
  </si>
  <si>
    <r>
      <t>0</t>
    </r>
    <r>
      <rPr>
        <sz val="11"/>
        <rFont val="ＭＳ Ｐゴシック"/>
        <family val="3"/>
        <charset val="128"/>
      </rPr>
      <t>0/2006</t>
    </r>
    <phoneticPr fontId="5"/>
  </si>
  <si>
    <t>A Survey of Compact Star Clusters in the South- West Field of The M 31 Disk. UBVRI Photometry</t>
  </si>
  <si>
    <r>
      <t>S</t>
    </r>
    <r>
      <rPr>
        <sz val="11"/>
        <rFont val="ＭＳ Ｐゴシック"/>
        <family val="3"/>
        <charset val="128"/>
      </rPr>
      <t>ableviciute I.</t>
    </r>
    <phoneticPr fontId="5"/>
  </si>
  <si>
    <t>Sableviciute I., Vansevicius V., Kodaira K., Narbutis D., Stonkute R., Bridzius A.</t>
    <phoneticPr fontId="5"/>
  </si>
  <si>
    <t>2006BaltA..15..547S</t>
  </si>
  <si>
    <t>Baltic Astronomy</t>
    <phoneticPr fontId="5"/>
  </si>
  <si>
    <r>
      <t>5</t>
    </r>
    <r>
      <rPr>
        <sz val="11"/>
        <rFont val="ＭＳ Ｐゴシック"/>
        <family val="3"/>
        <charset val="128"/>
      </rPr>
      <t>47-560</t>
    </r>
    <phoneticPr fontId="5"/>
  </si>
  <si>
    <r>
      <t>0</t>
    </r>
    <r>
      <rPr>
        <sz val="11"/>
        <rFont val="ＭＳ Ｐゴシック"/>
        <family val="3"/>
        <charset val="128"/>
      </rPr>
      <t>0/2006</t>
    </r>
    <phoneticPr fontId="5"/>
  </si>
  <si>
    <t>A Survey of Compact Star Clusters in the South-West Field of the M 31 Disk. Structural Parameters</t>
  </si>
  <si>
    <r>
      <t>2</t>
    </r>
    <r>
      <rPr>
        <sz val="11"/>
        <rFont val="ＭＳ Ｐゴシック"/>
        <family val="3"/>
        <charset val="128"/>
      </rPr>
      <t>0140929 pubsurvey results</t>
    </r>
    <phoneticPr fontId="5"/>
  </si>
  <si>
    <r>
      <t>p</t>
    </r>
    <r>
      <rPr>
        <sz val="11"/>
        <rFont val="ＭＳ Ｐゴシック"/>
        <family val="3"/>
        <charset val="128"/>
      </rPr>
      <t>ubsurvey results</t>
    </r>
    <phoneticPr fontId="5"/>
  </si>
  <si>
    <t>pubsurvey results</t>
    <phoneticPr fontId="5"/>
  </si>
  <si>
    <t>pubsurvey results</t>
    <phoneticPr fontId="5"/>
  </si>
  <si>
    <t>IRCS</t>
    <phoneticPr fontId="5"/>
  </si>
  <si>
    <r>
      <t>O</t>
    </r>
    <r>
      <rPr>
        <sz val="11"/>
        <rFont val="ＭＳ Ｐゴシック"/>
        <family val="3"/>
        <charset val="128"/>
      </rPr>
      <t>HS</t>
    </r>
    <phoneticPr fontId="5"/>
  </si>
  <si>
    <r>
      <t>C</t>
    </r>
    <r>
      <rPr>
        <sz val="11"/>
        <rFont val="ＭＳ Ｐゴシック"/>
        <family val="3"/>
        <charset val="128"/>
      </rPr>
      <t>ISCO</t>
    </r>
    <phoneticPr fontId="5"/>
  </si>
  <si>
    <t>2005ApJ...633L..97T</t>
  </si>
  <si>
    <r>
      <t>F</t>
    </r>
    <r>
      <rPr>
        <sz val="11"/>
        <rFont val="ＭＳ Ｐゴシック"/>
        <family val="3"/>
        <charset val="128"/>
      </rPr>
      <t>OCAS</t>
    </r>
    <phoneticPr fontId="5"/>
  </si>
  <si>
    <r>
      <t>C</t>
    </r>
    <r>
      <rPr>
        <sz val="11"/>
        <rFont val="ＭＳ Ｐゴシック"/>
        <family val="3"/>
        <charset val="128"/>
      </rPr>
      <t>IAO</t>
    </r>
    <phoneticPr fontId="5"/>
  </si>
  <si>
    <r>
      <t>I</t>
    </r>
    <r>
      <rPr>
        <sz val="11"/>
        <rFont val="ＭＳ Ｐゴシック"/>
        <family val="3"/>
        <charset val="128"/>
      </rPr>
      <t>RCS+AO36</t>
    </r>
    <phoneticPr fontId="5"/>
  </si>
  <si>
    <r>
      <t>S</t>
    </r>
    <r>
      <rPr>
        <sz val="11"/>
        <rFont val="ＭＳ Ｐゴシック"/>
        <family val="3"/>
        <charset val="128"/>
      </rPr>
      <t>-Cam</t>
    </r>
    <phoneticPr fontId="5"/>
  </si>
  <si>
    <r>
      <t>2</t>
    </r>
    <r>
      <rPr>
        <sz val="11"/>
        <rFont val="ＭＳ Ｐゴシック"/>
        <family val="3"/>
        <charset val="128"/>
      </rPr>
      <t>0140929 IRCS 1件追加</t>
    </r>
    <rPh sb="15" eb="16">
      <t>ケン</t>
    </rPh>
    <rPh sb="16" eb="18">
      <t>ツイカ</t>
    </rPh>
    <phoneticPr fontId="5"/>
  </si>
  <si>
    <r>
      <t>20140929</t>
    </r>
    <r>
      <rPr>
        <sz val="11"/>
        <rFont val="ＭＳ Ｐゴシック"/>
        <family val="3"/>
        <charset val="128"/>
      </rPr>
      <t xml:space="preserve"> HDS,CISCO,OHS各１件追加</t>
    </r>
    <rPh sb="22" eb="23">
      <t>カク</t>
    </rPh>
    <rPh sb="24" eb="25">
      <t>ケン</t>
    </rPh>
    <rPh sb="25" eb="27">
      <t>ツイカ</t>
    </rPh>
    <phoneticPr fontId="5"/>
  </si>
  <si>
    <r>
      <t>20140929</t>
    </r>
    <r>
      <rPr>
        <sz val="11"/>
        <rFont val="ＭＳ Ｐゴシック"/>
        <family val="3"/>
        <charset val="128"/>
      </rPr>
      <t xml:space="preserve"> S-Cam, FOCAS,CIAO各１件追加</t>
    </r>
    <rPh sb="26" eb="27">
      <t>カク</t>
    </rPh>
    <rPh sb="28" eb="29">
      <t>ケン</t>
    </rPh>
    <rPh sb="29" eb="31">
      <t>ツイカ</t>
    </rPh>
    <phoneticPr fontId="5"/>
  </si>
  <si>
    <t>20140929　S-Cam2件、 HDS, IRCS+AO36各１件追加</t>
    <rPh sb="15" eb="16">
      <t>ケン</t>
    </rPh>
    <rPh sb="32" eb="33">
      <t>カク</t>
    </rPh>
    <rPh sb="34" eb="35">
      <t>ケン</t>
    </rPh>
    <rPh sb="35" eb="37">
      <t>ツイカ</t>
    </rPh>
    <phoneticPr fontId="5"/>
  </si>
  <si>
    <t>下西　隆</t>
    <rPh sb="0" eb="1">
      <t>シタ</t>
    </rPh>
    <rPh sb="1" eb="2">
      <t>ニシ</t>
    </rPh>
    <rPh sb="3" eb="4">
      <t>タカシ</t>
    </rPh>
    <phoneticPr fontId="5"/>
  </si>
  <si>
    <t>Shimonishi Takashi</t>
    <phoneticPr fontId="5"/>
  </si>
  <si>
    <t>An Infrared Study of Ices around Young Stellar Objects in the Magellanic Clouds</t>
  </si>
  <si>
    <t>木下大輔</t>
    <rPh sb="0" eb="2">
      <t>キノシタ</t>
    </rPh>
    <rPh sb="2" eb="4">
      <t>ダイスケ</t>
    </rPh>
    <phoneticPr fontId="5"/>
  </si>
  <si>
    <t>Kinoshita Daisuke</t>
    <phoneticPr fontId="5"/>
  </si>
  <si>
    <t>Size and Spatial Distribution of Trans-Neptunian Object</t>
  </si>
  <si>
    <t>山本直孝</t>
    <rPh sb="0" eb="2">
      <t>ヤマモト</t>
    </rPh>
    <rPh sb="2" eb="4">
      <t>ナオタカ</t>
    </rPh>
    <phoneticPr fontId="5"/>
  </si>
  <si>
    <r>
      <t>Y</t>
    </r>
    <r>
      <rPr>
        <sz val="11"/>
        <rFont val="ＭＳ Ｐゴシック"/>
        <family val="3"/>
        <charset val="128"/>
      </rPr>
      <t>amamoto Naotaka</t>
    </r>
    <phoneticPr fontId="5"/>
  </si>
  <si>
    <t>Distributions of Small Bodies in Solar System　(太陽系内小天体のサイズ及び空間分布の究明)　</t>
  </si>
  <si>
    <t>2007年</t>
    <rPh sb="4" eb="5">
      <t>ネン</t>
    </rPh>
    <phoneticPr fontId="5"/>
  </si>
  <si>
    <t>すばる関連学位取得者（国内）</t>
    <rPh sb="3" eb="5">
      <t>カンレン</t>
    </rPh>
    <rPh sb="5" eb="7">
      <t>ガクイ</t>
    </rPh>
    <rPh sb="7" eb="10">
      <t>シュトクシャ</t>
    </rPh>
    <rPh sb="11" eb="13">
      <t>コクナイ</t>
    </rPh>
    <phoneticPr fontId="5"/>
  </si>
  <si>
    <t>学位論文取得者数（国内）</t>
    <rPh sb="0" eb="2">
      <t>ガクイ</t>
    </rPh>
    <rPh sb="2" eb="4">
      <t>ロンブン</t>
    </rPh>
    <rPh sb="4" eb="7">
      <t>シュトクシャ</t>
    </rPh>
    <rPh sb="7" eb="8">
      <t>スウ</t>
    </rPh>
    <rPh sb="9" eb="11">
      <t>コクナイ</t>
    </rPh>
    <phoneticPr fontId="5"/>
  </si>
  <si>
    <t>20141007 pubsurvey results</t>
    <phoneticPr fontId="5"/>
  </si>
  <si>
    <t>Melbourne, J.</t>
    <phoneticPr fontId="5"/>
  </si>
  <si>
    <t>I</t>
    <phoneticPr fontId="5"/>
  </si>
  <si>
    <r>
      <t xml:space="preserve">Melbourne J., Dawson K. S., Koo D. C., Max C., Larkin J. E., Wright S. A., Steinbring E., Barczys M., Aldering G., Barbary K., Doi M., Fadeyev V., Goldhaber G., </t>
    </r>
    <r>
      <rPr>
        <b/>
        <sz val="11"/>
        <color indexed="8"/>
        <rFont val="ＭＳ Ｐゴシック"/>
        <family val="3"/>
        <charset val="128"/>
      </rPr>
      <t>Hattori T.,</t>
    </r>
    <r>
      <rPr>
        <sz val="11"/>
        <color indexed="8"/>
        <rFont val="ＭＳ Ｐゴシック"/>
        <family val="3"/>
        <charset val="128"/>
      </rPr>
      <t xml:space="preserve"> Ihara Y., </t>
    </r>
    <r>
      <rPr>
        <b/>
        <sz val="11"/>
        <color indexed="8"/>
        <rFont val="ＭＳ Ｐゴシック"/>
        <family val="3"/>
        <charset val="128"/>
      </rPr>
      <t>Kashikawa N.,</t>
    </r>
    <r>
      <rPr>
        <sz val="11"/>
        <color indexed="8"/>
        <rFont val="ＭＳ Ｐゴシック"/>
        <family val="3"/>
        <charset val="128"/>
      </rPr>
      <t xml:space="preserve"> Konishi K., Kowalski M., Kuznetsova N., Lidman C., Morokuma T., Perlmutter S., Rubin D., Schlegel D. J., Spadafora A. L., Takanashi N., Yasuda N.</t>
    </r>
    <phoneticPr fontId="5"/>
  </si>
  <si>
    <t>2007AJ....133.2709M</t>
  </si>
  <si>
    <r>
      <t>A</t>
    </r>
    <r>
      <rPr>
        <sz val="11"/>
        <rFont val="ＭＳ Ｐゴシック"/>
        <family val="3"/>
        <charset val="128"/>
      </rPr>
      <t>J</t>
    </r>
    <phoneticPr fontId="5"/>
  </si>
  <si>
    <r>
      <t>2</t>
    </r>
    <r>
      <rPr>
        <sz val="11"/>
        <rFont val="ＭＳ Ｐゴシック"/>
        <family val="3"/>
        <charset val="128"/>
      </rPr>
      <t>709-2715</t>
    </r>
    <phoneticPr fontId="5"/>
  </si>
  <si>
    <r>
      <t>0</t>
    </r>
    <r>
      <rPr>
        <sz val="11"/>
        <rFont val="ＭＳ Ｐゴシック"/>
        <family val="3"/>
        <charset val="128"/>
      </rPr>
      <t>6/2007</t>
    </r>
    <phoneticPr fontId="5"/>
  </si>
  <si>
    <t>Rest-Frame R-band Light Curve of a z ~ 1.3 Supernova Obtained with Keck Laser Adaptive Optics</t>
  </si>
  <si>
    <r>
      <t>K</t>
    </r>
    <r>
      <rPr>
        <sz val="11"/>
        <rFont val="ＭＳ Ｐゴシック"/>
        <family val="3"/>
        <charset val="128"/>
      </rPr>
      <t>adono, T.</t>
    </r>
    <phoneticPr fontId="5"/>
  </si>
  <si>
    <t>D</t>
    <phoneticPr fontId="5"/>
  </si>
  <si>
    <r>
      <rPr>
        <sz val="11"/>
        <rFont val="ＭＳ Ｐゴシック"/>
        <family val="3"/>
        <charset val="128"/>
      </rPr>
      <t>Kadono T., Sugita S., Sako S., Ootsubo T., Honda M., Kawakita H., Miyata T., Furusho R.,</t>
    </r>
    <r>
      <rPr>
        <b/>
        <sz val="11"/>
        <rFont val="ＭＳ Ｐゴシック"/>
        <family val="3"/>
        <charset val="128"/>
      </rPr>
      <t xml:space="preserve"> Watanabe J.</t>
    </r>
    <phoneticPr fontId="5"/>
  </si>
  <si>
    <t>COMICS</t>
    <phoneticPr fontId="5"/>
  </si>
  <si>
    <t>2007ApJ...661L..89K</t>
  </si>
  <si>
    <r>
      <t>A</t>
    </r>
    <r>
      <rPr>
        <sz val="11"/>
        <rFont val="ＭＳ Ｐゴシック"/>
        <family val="3"/>
        <charset val="128"/>
      </rPr>
      <t>pJ</t>
    </r>
    <phoneticPr fontId="5"/>
  </si>
  <si>
    <r>
      <t>L</t>
    </r>
    <r>
      <rPr>
        <sz val="11"/>
        <rFont val="ＭＳ Ｐゴシック"/>
        <family val="3"/>
        <charset val="128"/>
      </rPr>
      <t>89-L92</t>
    </r>
    <phoneticPr fontId="5"/>
  </si>
  <si>
    <r>
      <t>0</t>
    </r>
    <r>
      <rPr>
        <sz val="11"/>
        <rFont val="ＭＳ Ｐゴシック"/>
        <family val="3"/>
        <charset val="128"/>
      </rPr>
      <t>5/2007</t>
    </r>
    <phoneticPr fontId="5"/>
  </si>
  <si>
    <t>The Thickness and Formation Age of the Surface Layer on Comet 9P/Tempel 1</t>
  </si>
  <si>
    <t>Sableviciute, I.</t>
    <phoneticPr fontId="5"/>
  </si>
  <si>
    <t>Sableviciute I., Vansevicius V., Kodaira K., Narbutis D., Stonkute R., Bridzius A.</t>
    <phoneticPr fontId="5"/>
  </si>
  <si>
    <r>
      <t>S</t>
    </r>
    <r>
      <rPr>
        <sz val="11"/>
        <rFont val="ＭＳ Ｐゴシック"/>
        <family val="3"/>
        <charset val="128"/>
      </rPr>
      <t>-Cam</t>
    </r>
    <phoneticPr fontId="5"/>
  </si>
  <si>
    <t>2007BaltA..16..397S</t>
  </si>
  <si>
    <r>
      <t>B</t>
    </r>
    <r>
      <rPr>
        <sz val="11"/>
        <rFont val="ＭＳ Ｐゴシック"/>
        <family val="3"/>
        <charset val="128"/>
      </rPr>
      <t>altA</t>
    </r>
    <phoneticPr fontId="5"/>
  </si>
  <si>
    <r>
      <t>3</t>
    </r>
    <r>
      <rPr>
        <sz val="11"/>
        <rFont val="ＭＳ Ｐゴシック"/>
        <family val="3"/>
        <charset val="128"/>
      </rPr>
      <t>97-408</t>
    </r>
    <phoneticPr fontId="5"/>
  </si>
  <si>
    <r>
      <t>0</t>
    </r>
    <r>
      <rPr>
        <sz val="11"/>
        <rFont val="ＭＳ Ｐゴシック"/>
        <family val="3"/>
        <charset val="128"/>
      </rPr>
      <t>0/2007</t>
    </r>
    <phoneticPr fontId="5"/>
  </si>
  <si>
    <t>A Survey of Compact Star Clusters in the S-W Field of the M 31 Disk. Structural Parameters. Ii</t>
  </si>
  <si>
    <r>
      <t>N</t>
    </r>
    <r>
      <rPr>
        <sz val="11"/>
        <rFont val="ＭＳ Ｐゴシック"/>
        <family val="3"/>
        <charset val="128"/>
      </rPr>
      <t>arbutis, D.</t>
    </r>
    <phoneticPr fontId="5"/>
  </si>
  <si>
    <t>I</t>
    <phoneticPr fontId="5"/>
  </si>
  <si>
    <t>Narbutis D., Vansevicius V., Kodaira K., Bridzius A., Stonkute R.</t>
    <phoneticPr fontId="5"/>
  </si>
  <si>
    <t>2007BaltA..16..409N</t>
  </si>
  <si>
    <t>BaltA</t>
    <phoneticPr fontId="5"/>
  </si>
  <si>
    <r>
      <t>4</t>
    </r>
    <r>
      <rPr>
        <sz val="11"/>
        <rFont val="ＭＳ Ｐゴシック"/>
        <family val="3"/>
        <charset val="128"/>
      </rPr>
      <t>09-420</t>
    </r>
    <phoneticPr fontId="5"/>
  </si>
  <si>
    <r>
      <t>0</t>
    </r>
    <r>
      <rPr>
        <sz val="11"/>
        <rFont val="ＭＳ Ｐゴシック"/>
        <family val="3"/>
        <charset val="128"/>
      </rPr>
      <t>0/2007</t>
    </r>
    <phoneticPr fontId="5"/>
  </si>
  <si>
    <t>Photometry of Star Clusters in the M 31 Galaxy. Aperture Size Effects</t>
  </si>
  <si>
    <t>Valenti, S.</t>
    <phoneticPr fontId="5"/>
  </si>
  <si>
    <r>
      <t>F</t>
    </r>
    <r>
      <rPr>
        <sz val="11"/>
        <rFont val="ＭＳ Ｐゴシック"/>
        <family val="3"/>
        <charset val="128"/>
      </rPr>
      <t>OCAS</t>
    </r>
    <phoneticPr fontId="5"/>
  </si>
  <si>
    <t>2008MNRAS.383.1485V</t>
  </si>
  <si>
    <r>
      <t>M</t>
    </r>
    <r>
      <rPr>
        <sz val="11"/>
        <rFont val="ＭＳ Ｐゴシック"/>
        <family val="3"/>
        <charset val="128"/>
      </rPr>
      <t>NRAS</t>
    </r>
    <phoneticPr fontId="5"/>
  </si>
  <si>
    <r>
      <t>1</t>
    </r>
    <r>
      <rPr>
        <sz val="11"/>
        <rFont val="ＭＳ Ｐゴシック"/>
        <family val="3"/>
        <charset val="128"/>
      </rPr>
      <t>485-1500</t>
    </r>
    <phoneticPr fontId="5"/>
  </si>
  <si>
    <r>
      <t>0</t>
    </r>
    <r>
      <rPr>
        <sz val="11"/>
        <rFont val="ＭＳ Ｐゴシック"/>
        <family val="3"/>
        <charset val="128"/>
      </rPr>
      <t>2/2008</t>
    </r>
    <phoneticPr fontId="5"/>
  </si>
  <si>
    <t>The broad-lined Type Ic supernova 2003jd</t>
  </si>
  <si>
    <r>
      <t xml:space="preserve">Valenti S., Benetti S., Cappellaro E., Patat F., Mazzali P., Turatto M., Hurley K., Maeda K., Gal-Yam A., Foley R. J., Filippenko A. V., Pastorello A., Challis P., Frontera F., Harutyunyan A., </t>
    </r>
    <r>
      <rPr>
        <b/>
        <sz val="11"/>
        <color indexed="8"/>
        <rFont val="ＭＳ Ｐゴシック"/>
        <family val="3"/>
        <charset val="128"/>
      </rPr>
      <t>Iye M.</t>
    </r>
    <r>
      <rPr>
        <sz val="11"/>
        <color indexed="8"/>
        <rFont val="ＭＳ Ｐゴシック"/>
        <family val="3"/>
        <charset val="128"/>
      </rPr>
      <t>, Kawabata K., Kirshner R. P., Li W., Lipkin Y. M., Matheson T., Nomoto K., Ofek E. O., Ohyama Y., Pian E., Poznanski D., Salvo M., Sauer D. N., Schmidt B. P., Soderberg A., Zampieri L.</t>
    </r>
    <phoneticPr fontId="5"/>
  </si>
  <si>
    <t>Fellhauer, M.</t>
    <phoneticPr fontId="5"/>
  </si>
  <si>
    <t>Fellhauer M., Wilkinson M., Evans N., Belokurov V., Irwin M., Gilmore G., Zucker D., Kleyna J.</t>
    <phoneticPr fontId="5"/>
  </si>
  <si>
    <r>
      <t>S</t>
    </r>
    <r>
      <rPr>
        <sz val="11"/>
        <rFont val="ＭＳ Ｐゴシック"/>
        <family val="3"/>
        <charset val="128"/>
      </rPr>
      <t>-Cam</t>
    </r>
    <phoneticPr fontId="5"/>
  </si>
  <si>
    <t>2008MNRAS.385.1095F</t>
  </si>
  <si>
    <r>
      <t>1</t>
    </r>
    <r>
      <rPr>
        <sz val="11"/>
        <rFont val="ＭＳ Ｐゴシック"/>
        <family val="3"/>
        <charset val="128"/>
      </rPr>
      <t>095-1104</t>
    </r>
    <phoneticPr fontId="5"/>
  </si>
  <si>
    <r>
      <t>0</t>
    </r>
    <r>
      <rPr>
        <sz val="11"/>
        <rFont val="ＭＳ Ｐゴシック"/>
        <family val="3"/>
        <charset val="128"/>
      </rPr>
      <t>4/2008</t>
    </r>
    <phoneticPr fontId="5"/>
  </si>
  <si>
    <t>Modelling the dynamical evolution of the Bootes dwarf spheroidal galaxy</t>
  </si>
  <si>
    <r>
      <t>2</t>
    </r>
    <r>
      <rPr>
        <sz val="11"/>
        <rFont val="ＭＳ Ｐゴシック"/>
        <family val="3"/>
        <charset val="128"/>
      </rPr>
      <t>0141008 pubsurvey results</t>
    </r>
    <phoneticPr fontId="5"/>
  </si>
  <si>
    <t>Pinfield, D. J.</t>
    <phoneticPr fontId="5"/>
  </si>
  <si>
    <t>I</t>
    <phoneticPr fontId="5"/>
  </si>
  <si>
    <r>
      <t xml:space="preserve">Pinfield D. J., Burningham B., </t>
    </r>
    <r>
      <rPr>
        <b/>
        <sz val="11"/>
        <color indexed="8"/>
        <rFont val="ＭＳ Ｐゴシック"/>
        <family val="3"/>
        <charset val="128"/>
      </rPr>
      <t>Tamura M.</t>
    </r>
    <r>
      <rPr>
        <sz val="11"/>
        <color indexed="8"/>
        <rFont val="ＭＳ Ｐゴシック"/>
        <family val="3"/>
        <charset val="128"/>
      </rPr>
      <t xml:space="preserve">, Leggett S. K., Lodieu N., Lucas P. W., Mortlock D. J., Warren S. J., Homeier D., </t>
    </r>
    <r>
      <rPr>
        <b/>
        <sz val="11"/>
        <color indexed="8"/>
        <rFont val="ＭＳ Ｐゴシック"/>
        <family val="3"/>
        <charset val="128"/>
      </rPr>
      <t>Ishii M.</t>
    </r>
    <r>
      <rPr>
        <sz val="11"/>
        <color indexed="8"/>
        <rFont val="ＭＳ Ｐゴシック"/>
        <family val="3"/>
        <charset val="128"/>
      </rPr>
      <t xml:space="preserve">, Deacon N. R., McMahon R. G., Hewett P. C., Osori M. R. Zapatero, Martin E. L., Jones H. R. A., Venemans B. P., Day-Jones A. C., Dobbie P. D., Folkes S. L., Dye S., Allard F., Baraffe I., Barrado Y Navascués D., Casewell S. L., Chiu K., Chabrier G., Clarke F., Hodgkin S. T., Magazzù A., McCaughrean M. J., </t>
    </r>
    <r>
      <rPr>
        <b/>
        <sz val="11"/>
        <color indexed="8"/>
        <rFont val="ＭＳ Ｐゴシック"/>
        <family val="3"/>
        <charset val="128"/>
      </rPr>
      <t>Nakajima T.</t>
    </r>
    <r>
      <rPr>
        <sz val="11"/>
        <color indexed="8"/>
        <rFont val="ＭＳ Ｐゴシック"/>
        <family val="3"/>
        <charset val="128"/>
      </rPr>
      <t>, Pavlenko Y., Tinney C. G.</t>
    </r>
    <phoneticPr fontId="5"/>
  </si>
  <si>
    <t>2008MNRAS.390..304P</t>
  </si>
  <si>
    <t>MNRAS</t>
    <phoneticPr fontId="5"/>
  </si>
  <si>
    <t>304-322</t>
    <phoneticPr fontId="5"/>
  </si>
  <si>
    <t>10/2008</t>
    <phoneticPr fontId="5"/>
  </si>
  <si>
    <t>Fifteen new T dwarfs discovered in the UKIDSS Large Area Survey</t>
  </si>
  <si>
    <t>IRCS</t>
    <phoneticPr fontId="5"/>
  </si>
  <si>
    <t>Burningham, Ben</t>
    <phoneticPr fontId="5"/>
  </si>
  <si>
    <r>
      <t xml:space="preserve">Burningham B., Pinfield D., Leggett S., </t>
    </r>
    <r>
      <rPr>
        <b/>
        <sz val="11"/>
        <color indexed="8"/>
        <rFont val="ＭＳ Ｐゴシック"/>
        <family val="3"/>
        <charset val="128"/>
      </rPr>
      <t>Tamura M.,</t>
    </r>
    <r>
      <rPr>
        <sz val="11"/>
        <color indexed="8"/>
        <rFont val="ＭＳ Ｐゴシック"/>
        <family val="3"/>
        <charset val="128"/>
      </rPr>
      <t xml:space="preserve"> Lucas P., Homeier D., Day-Jones A., Jones H., Clarke J., </t>
    </r>
    <r>
      <rPr>
        <b/>
        <sz val="11"/>
        <color indexed="8"/>
        <rFont val="ＭＳ Ｐゴシック"/>
        <family val="3"/>
        <charset val="128"/>
      </rPr>
      <t>Ishii M.</t>
    </r>
    <r>
      <rPr>
        <sz val="11"/>
        <color indexed="8"/>
        <rFont val="ＭＳ Ｐゴシック"/>
        <family val="3"/>
        <charset val="128"/>
      </rPr>
      <t>, Kuzuhara M., Lodieu N., Zapatero O., Venemans B., Mortlock D., Barrado Y Navascues D., Martin E., Magazzu A.</t>
    </r>
    <phoneticPr fontId="5"/>
  </si>
  <si>
    <t>2008MNRAS.391..320B</t>
  </si>
  <si>
    <t>320-333</t>
    <phoneticPr fontId="5"/>
  </si>
  <si>
    <t>11/2008</t>
    <phoneticPr fontId="5"/>
  </si>
  <si>
    <t>Exploring the substellar temperature regime down to ~550K</t>
  </si>
  <si>
    <t>Orton, Glenn</t>
    <phoneticPr fontId="5"/>
  </si>
  <si>
    <r>
      <t xml:space="preserve">Orton G., Yanamandra-Fisher P., Fisher B., Friedson J., Parrish P., Nelson J., Bauermeister A., Fletcher L., Gezari D., Varosi F., Tokunaga A., Caldwell J., Baines K., Hora J., Ressler M., </t>
    </r>
    <r>
      <rPr>
        <b/>
        <sz val="11"/>
        <color indexed="8"/>
        <rFont val="ＭＳ Ｐゴシック"/>
        <family val="3"/>
        <charset val="128"/>
      </rPr>
      <t>Fujiyoshi T., Fuse T.</t>
    </r>
    <r>
      <rPr>
        <sz val="11"/>
        <color indexed="8"/>
        <rFont val="ＭＳ Ｐゴシック"/>
        <family val="3"/>
        <charset val="128"/>
      </rPr>
      <t>, Hagopian H., Martin T., Bergstralh J., Howett C., Hoffmann W., Deutsch L., van Cleve J., Noe E., Adams J., Kassis M., Tollestrup E.</t>
    </r>
    <phoneticPr fontId="5"/>
  </si>
  <si>
    <t>COMICS</t>
    <phoneticPr fontId="5"/>
  </si>
  <si>
    <t>2008Natur.453..196O</t>
  </si>
  <si>
    <t>Nature</t>
    <phoneticPr fontId="5"/>
  </si>
  <si>
    <t>196-199</t>
    <phoneticPr fontId="5"/>
  </si>
  <si>
    <t>05/2008</t>
    <phoneticPr fontId="5"/>
  </si>
  <si>
    <t>Semi-annual oscillations in Saturn's low-latitude stratospheric temperatures</t>
  </si>
  <si>
    <r>
      <t>H</t>
    </r>
    <r>
      <rPr>
        <sz val="11"/>
        <rFont val="ＭＳ Ｐゴシック"/>
        <family val="3"/>
        <charset val="128"/>
      </rPr>
      <t>amana, Takashi</t>
    </r>
    <phoneticPr fontId="5"/>
  </si>
  <si>
    <t>D</t>
    <phoneticPr fontId="5"/>
  </si>
  <si>
    <t>Hamana T., Miyazaki S.</t>
    <phoneticPr fontId="5"/>
  </si>
  <si>
    <t>S-Cam</t>
    <phoneticPr fontId="5"/>
  </si>
  <si>
    <t>2008PASJ...60.1363H</t>
  </si>
  <si>
    <t>PASJ</t>
    <phoneticPr fontId="5"/>
  </si>
  <si>
    <t>1363-1370</t>
    <phoneticPr fontId="5"/>
  </si>
  <si>
    <t>12/2008</t>
    <phoneticPr fontId="5"/>
  </si>
  <si>
    <t>Note on Artificial Deformation in Object Shapes Due to Pixelization</t>
  </si>
  <si>
    <t>Imanishi, Masatoshi</t>
    <phoneticPr fontId="5"/>
  </si>
  <si>
    <r>
      <rPr>
        <b/>
        <sz val="11"/>
        <color indexed="8"/>
        <rFont val="ＭＳ Ｐゴシック"/>
        <family val="3"/>
        <charset val="128"/>
      </rPr>
      <t>Imanishi M.,</t>
    </r>
    <r>
      <rPr>
        <sz val="11"/>
        <color indexed="8"/>
        <rFont val="ＭＳ Ｐゴシック"/>
        <family val="3"/>
        <charset val="128"/>
      </rPr>
      <t xml:space="preserve"> Nakagawa T., Ohyama Y., Shirahata M., Wada T., Onaka T., </t>
    </r>
    <r>
      <rPr>
        <b/>
        <sz val="11"/>
        <color indexed="8"/>
        <rFont val="ＭＳ Ｐゴシック"/>
        <family val="3"/>
        <charset val="128"/>
      </rPr>
      <t>Oi Nagisa</t>
    </r>
    <phoneticPr fontId="5"/>
  </si>
  <si>
    <t>IRCS, NIRSPEC</t>
    <phoneticPr fontId="5"/>
  </si>
  <si>
    <t>2008PASJ...60S.489I</t>
  </si>
  <si>
    <t>S489-S515</t>
    <phoneticPr fontId="5"/>
  </si>
  <si>
    <t>12/2008</t>
    <phoneticPr fontId="5"/>
  </si>
  <si>
    <t>Systematic Infrared 2.5-5 mum Spectroscopy of Nearby Ultraluminous Infrared Galaxies with AKARI</t>
  </si>
  <si>
    <t>Lacerda, Pedro</t>
    <phoneticPr fontId="5"/>
  </si>
  <si>
    <t>Lacerda P.</t>
    <phoneticPr fontId="5"/>
  </si>
  <si>
    <t>MOIRCS</t>
    <phoneticPr fontId="5"/>
  </si>
  <si>
    <t>2009AJ....137.3404L</t>
  </si>
  <si>
    <t>AJ</t>
    <phoneticPr fontId="5"/>
  </si>
  <si>
    <t>3404-3413</t>
    <phoneticPr fontId="5"/>
  </si>
  <si>
    <t>02/2009</t>
    <phoneticPr fontId="5"/>
  </si>
  <si>
    <t>Time-Resolved Near-Infrared Photometry of Extreme Kuiper Belt Object Haumea</t>
  </si>
  <si>
    <t>Greiner, J.</t>
    <phoneticPr fontId="5"/>
  </si>
  <si>
    <r>
      <t xml:space="preserve">Greiner J., Krühler T., Fynbo J. P. U., Rossi A., Schwarz R., Klose S., Savaglio S., Tanvir N. R., McBreen S., Totani T., Zhang B. B., Wu X. F., Watson D., Barthelmy S. D., Beardmore A. P., Ferrero P., Gehrels N., Kann D. A., Kawai N., Yoldas A. Küpcü, Mészáros P., Milvang-Jensen B., Oates S. R., Pierini D., Schady P., Toma K., Vreeswijk P. M., Yoldas A., Zhang B., Afonso P., </t>
    </r>
    <r>
      <rPr>
        <b/>
        <sz val="11"/>
        <color indexed="8"/>
        <rFont val="ＭＳ Ｐゴシック"/>
        <family val="3"/>
        <charset val="128"/>
      </rPr>
      <t>Aoki K.,</t>
    </r>
    <r>
      <rPr>
        <sz val="11"/>
        <color indexed="8"/>
        <rFont val="ＭＳ Ｐゴシック"/>
        <family val="3"/>
        <charset val="128"/>
      </rPr>
      <t xml:space="preserve"> Burrows D. N., Clemens C., Filgas R., Haiman Z., Hartmann D. H., Hasinger G., Hjorth J., Jehin E., Levan A. J., Liang E. W., Malesani D., </t>
    </r>
    <r>
      <rPr>
        <b/>
        <sz val="11"/>
        <color indexed="8"/>
        <rFont val="ＭＳ Ｐゴシック"/>
        <family val="3"/>
        <charset val="128"/>
      </rPr>
      <t>Pyo T.-S</t>
    </r>
    <r>
      <rPr>
        <sz val="11"/>
        <color indexed="8"/>
        <rFont val="ＭＳ Ｐゴシック"/>
        <family val="3"/>
        <charset val="128"/>
      </rPr>
      <t>., Schulze S., Szokoly G., Terada K., Wiersema K.</t>
    </r>
    <phoneticPr fontId="5"/>
  </si>
  <si>
    <t>IRCS</t>
    <phoneticPr fontId="5"/>
  </si>
  <si>
    <t>2009ApJ...693.1610G</t>
  </si>
  <si>
    <t>ApJ</t>
    <phoneticPr fontId="5"/>
  </si>
  <si>
    <t>1610-1620</t>
    <phoneticPr fontId="5"/>
  </si>
  <si>
    <t>03/2009</t>
    <phoneticPr fontId="5"/>
  </si>
  <si>
    <t>GRB 080913 at Redshift 6.7</t>
  </si>
  <si>
    <t>Leggett, S.K.</t>
    <phoneticPr fontId="5"/>
  </si>
  <si>
    <r>
      <t xml:space="preserve">Leggett S., Cushing M., Saumon D., Marley M., Roellig T., Warren S., Burningham B., Jones H., Kirkpatrick J., Lodieu N., Lucas P., Mainzer A., Martin E., McCaughrean M., Pinfield D., Sloan G., Smart R., </t>
    </r>
    <r>
      <rPr>
        <b/>
        <sz val="11"/>
        <color indexed="8"/>
        <rFont val="ＭＳ Ｐゴシック"/>
        <family val="3"/>
        <charset val="128"/>
      </rPr>
      <t xml:space="preserve">Tamura M., </t>
    </r>
    <r>
      <rPr>
        <sz val="11"/>
        <color indexed="8"/>
        <rFont val="ＭＳ Ｐゴシック"/>
        <family val="3"/>
        <charset val="128"/>
      </rPr>
      <t>Van Cleve</t>
    </r>
    <phoneticPr fontId="5"/>
  </si>
  <si>
    <t>2009ApJ...695.1517L</t>
  </si>
  <si>
    <t>1517-1526</t>
    <phoneticPr fontId="5"/>
  </si>
  <si>
    <t>04/2009</t>
    <phoneticPr fontId="5"/>
  </si>
  <si>
    <t>The Physical Properties of Four ~600 K T Dwarfs</t>
  </si>
  <si>
    <t>20141008 S-Cam2件、COMICS,FOCAS各1件追加</t>
    <rPh sb="15" eb="16">
      <t>ケン</t>
    </rPh>
    <rPh sb="29" eb="30">
      <t>カク</t>
    </rPh>
    <rPh sb="31" eb="32">
      <t>ケン</t>
    </rPh>
    <rPh sb="32" eb="34">
      <t>ツイカ</t>
    </rPh>
    <phoneticPr fontId="5"/>
  </si>
  <si>
    <r>
      <t>2</t>
    </r>
    <r>
      <rPr>
        <sz val="11"/>
        <rFont val="ＭＳ Ｐゴシック"/>
        <family val="3"/>
        <charset val="128"/>
      </rPr>
      <t>0141008 S-Cam2件、IRCS3件、COMICS,FOCAS各1件追加</t>
    </r>
    <rPh sb="15" eb="16">
      <t>ケン</t>
    </rPh>
    <rPh sb="22" eb="23">
      <t>ケン</t>
    </rPh>
    <rPh sb="36" eb="37">
      <t>カク</t>
    </rPh>
    <rPh sb="38" eb="39">
      <t>ケン</t>
    </rPh>
    <rPh sb="39" eb="41">
      <t>ツイカ</t>
    </rPh>
    <phoneticPr fontId="5"/>
  </si>
  <si>
    <r>
      <t>20141008 IRCS2件、</t>
    </r>
    <r>
      <rPr>
        <sz val="11"/>
        <rFont val="ＭＳ Ｐゴシック"/>
        <family val="3"/>
        <charset val="128"/>
      </rPr>
      <t>MOIRCS1件追加</t>
    </r>
    <rPh sb="14" eb="15">
      <t>ケン</t>
    </rPh>
    <rPh sb="23" eb="24">
      <t>ケン</t>
    </rPh>
    <rPh sb="24" eb="26">
      <t>ツイカ</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</si>
</sst>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0_ "/>
    <numFmt numFmtId="177" formatCode="0.0_);[Red]\(0.0\)"/>
    <numFmt numFmtId="178" formatCode="0_ "/>
    <numFmt numFmtId="179" formatCode="yyyy/m/d;@"/>
    <numFmt numFmtId="180" formatCode="0.00_ "/>
    <numFmt numFmtId="181" formatCode="yyyy&quot;年&quot;m&quot;月&quot;;@"/>
    <numFmt numFmtId="182" formatCode="mm/yyyy"/>
    <numFmt numFmtId="183" formatCode="0.00_);[Red]\(0.00\)"/>
  </numFmts>
  <fonts count="10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b/>
      <sz val="11"/>
      <name val="ＭＳ Ｐゴシック"/>
      <family val="3"/>
      <charset val="128"/>
    </font>
    <font>
      <sz val="6"/>
      <name val="ＭＳ Ｐゴシック"/>
      <family val="3"/>
      <charset val="128"/>
    </font>
    <font>
      <u/>
      <sz val="11"/>
      <color indexed="12"/>
      <name val="ＭＳ Ｐゴシック"/>
      <family val="3"/>
      <charset val="128"/>
    </font>
    <font>
      <b/>
      <sz val="10"/>
      <name val="ＭＳ Ｐゴシック"/>
      <family val="3"/>
      <charset val="128"/>
    </font>
    <font>
      <sz val="9"/>
      <name val="ＭＳ Ｐゴシック"/>
      <family val="3"/>
      <charset val="128"/>
    </font>
    <font>
      <sz val="9.5"/>
      <name val="ＭＳ Ｐゴシック"/>
      <family val="3"/>
      <charset val="128"/>
    </font>
    <font>
      <sz val="12"/>
      <name val="ＭＳ Ｐゴシック"/>
      <family val="3"/>
      <charset val="128"/>
    </font>
    <font>
      <sz val="7.5"/>
      <name val="ＭＳ Ｐゴシック"/>
      <family val="3"/>
      <charset val="128"/>
    </font>
    <font>
      <vertAlign val="superscript"/>
      <sz val="11"/>
      <name val="ＭＳ Ｐゴシック"/>
      <family val="3"/>
      <charset val="128"/>
    </font>
    <font>
      <vertAlign val="subscript"/>
      <sz val="11"/>
      <name val="ＭＳ Ｐゴシック"/>
      <family val="3"/>
      <charset val="128"/>
    </font>
    <font>
      <sz val="11"/>
      <color indexed="8"/>
      <name val="ＭＳ Ｐゴシック"/>
      <family val="3"/>
      <charset val="128"/>
    </font>
    <font>
      <b/>
      <sz val="9"/>
      <name val="ＭＳ Ｐゴシック"/>
      <family val="3"/>
      <charset val="128"/>
    </font>
    <font>
      <sz val="10"/>
      <color indexed="81"/>
      <name val="ＭＳ Ｐゴシック"/>
      <family val="3"/>
      <charset val="128"/>
    </font>
    <font>
      <b/>
      <sz val="12"/>
      <name val="ＭＳ Ｐゴシック"/>
      <family val="3"/>
      <charset val="128"/>
    </font>
    <font>
      <sz val="11"/>
      <color indexed="18"/>
      <name val="ＭＳ Ｐゴシック"/>
      <family val="3"/>
      <charset val="128"/>
    </font>
    <font>
      <sz val="10"/>
      <name val="ＭＳ Ｐゴシック"/>
      <family val="3"/>
      <charset val="128"/>
    </font>
    <font>
      <sz val="11"/>
      <name val="Arial"/>
      <family val="2"/>
    </font>
    <font>
      <b/>
      <sz val="14"/>
      <name val="ＭＳ Ｐゴシック"/>
      <family val="3"/>
      <charset val="128"/>
    </font>
    <font>
      <b/>
      <sz val="11"/>
      <color indexed="10"/>
      <name val="ＭＳ Ｐゴシック"/>
      <family val="3"/>
      <charset val="128"/>
    </font>
    <font>
      <sz val="11"/>
      <color indexed="12"/>
      <name val="ＭＳ Ｐゴシック"/>
      <family val="3"/>
      <charset val="128"/>
    </font>
    <font>
      <sz val="11"/>
      <name val="ＭＳ ゴシック"/>
      <family val="3"/>
      <charset val="128"/>
    </font>
    <font>
      <b/>
      <sz val="8"/>
      <name val="ＭＳ Ｐゴシック"/>
      <family val="3"/>
      <charset val="128"/>
    </font>
    <font>
      <b/>
      <sz val="10"/>
      <color indexed="81"/>
      <name val="ＭＳ Ｐゴシック"/>
      <family val="3"/>
      <charset val="128"/>
    </font>
    <font>
      <sz val="11"/>
      <name val="Century"/>
      <family val="1"/>
    </font>
    <font>
      <b/>
      <sz val="11"/>
      <name val="Century"/>
      <family val="1"/>
    </font>
    <font>
      <b/>
      <sz val="10"/>
      <name val="Century"/>
      <family val="1"/>
    </font>
    <font>
      <b/>
      <sz val="16"/>
      <name val="ＭＳ Ｐゴシック"/>
      <family val="3"/>
      <charset val="128"/>
    </font>
    <font>
      <sz val="11"/>
      <name val="ヒラギノ角ゴ Pro W6"/>
      <family val="3"/>
      <charset val="128"/>
    </font>
    <font>
      <b/>
      <sz val="14"/>
      <color indexed="10"/>
      <name val="ＭＳ Ｐゴシック"/>
      <family val="3"/>
      <charset val="128"/>
    </font>
    <font>
      <sz val="11"/>
      <name val="ＭＳ Ｐゴシック"/>
      <family val="3"/>
      <charset val="128"/>
    </font>
    <font>
      <b/>
      <sz val="14"/>
      <name val="ＭＳ ゴシック"/>
      <family val="3"/>
      <charset val="128"/>
    </font>
    <font>
      <sz val="14"/>
      <name val="ＭＳ Ｐゴシック"/>
      <family val="3"/>
      <charset val="128"/>
    </font>
    <font>
      <b/>
      <sz val="14"/>
      <color indexed="12"/>
      <name val="ＭＳ Ｐゴシック"/>
      <family val="3"/>
      <charset val="128"/>
    </font>
    <font>
      <b/>
      <sz val="14"/>
      <name val="Century"/>
      <family val="1"/>
    </font>
    <font>
      <b/>
      <sz val="14"/>
      <name val="ＭＳ Ｐ明朝"/>
      <family val="1"/>
      <charset val="128"/>
    </font>
    <font>
      <b/>
      <sz val="11"/>
      <name val="ＭＳ Ｐ明朝"/>
      <family val="1"/>
      <charset val="128"/>
    </font>
    <font>
      <sz val="10"/>
      <name val="Century"/>
      <family val="1"/>
    </font>
    <font>
      <sz val="11"/>
      <color indexed="10"/>
      <name val="ＭＳ Ｐゴシック"/>
      <family val="3"/>
      <charset val="128"/>
    </font>
    <font>
      <sz val="9"/>
      <color indexed="81"/>
      <name val="ＭＳ Ｐゴシック"/>
      <family val="3"/>
      <charset val="128"/>
    </font>
    <font>
      <b/>
      <sz val="9"/>
      <color indexed="81"/>
      <name val="ＭＳ Ｐゴシック"/>
      <family val="3"/>
      <charset val="128"/>
    </font>
    <font>
      <vertAlign val="superscript"/>
      <sz val="11"/>
      <color indexed="8"/>
      <name val="ＭＳ Ｐゴシック"/>
      <family val="3"/>
      <charset val="128"/>
    </font>
    <font>
      <vertAlign val="subscript"/>
      <sz val="11"/>
      <color indexed="8"/>
      <name val="ＭＳ Ｐゴシック"/>
      <family val="3"/>
      <charset val="128"/>
    </font>
    <font>
      <u/>
      <sz val="11"/>
      <name val="ＭＳ Ｐゴシック"/>
      <family val="3"/>
      <charset val="128"/>
    </font>
    <font>
      <sz val="11"/>
      <name val="ＭＳ Ｐゴシック"/>
      <family val="3"/>
      <charset val="128"/>
    </font>
    <font>
      <b/>
      <sz val="11"/>
      <color indexed="8"/>
      <name val="ＭＳ Ｐゴシック"/>
      <family val="3"/>
      <charset val="128"/>
    </font>
    <font>
      <sz val="11"/>
      <name val="ＭＳ Ｐゴシック"/>
      <family val="3"/>
      <charset val="128"/>
    </font>
    <font>
      <sz val="10"/>
      <name val="Arial Unicode MS"/>
      <family val="3"/>
    </font>
    <font>
      <sz val="11"/>
      <name val="Arial Unicode MS"/>
      <family val="3"/>
    </font>
    <font>
      <b/>
      <sz val="12"/>
      <color indexed="10"/>
      <name val="ＭＳ Ｐ明朝"/>
      <family val="1"/>
      <charset val="128"/>
    </font>
    <font>
      <b/>
      <sz val="12"/>
      <color indexed="10"/>
      <name val="Century"/>
      <family val="1"/>
    </font>
    <font>
      <sz val="11"/>
      <color indexed="12"/>
      <name val="Century"/>
      <family val="1"/>
    </font>
    <font>
      <sz val="11"/>
      <color indexed="10"/>
      <name val="Century"/>
      <family val="1"/>
    </font>
    <font>
      <sz val="11"/>
      <color indexed="10"/>
      <name val="ＭＳ ゴシック"/>
      <family val="3"/>
      <charset val="128"/>
    </font>
    <font>
      <sz val="9"/>
      <color indexed="12"/>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2"/>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Arial"/>
      <family val="2"/>
    </font>
    <font>
      <b/>
      <sz val="11"/>
      <color indexed="12"/>
      <name val="ＭＳ Ｐゴシック"/>
      <family val="3"/>
      <charset val="128"/>
    </font>
    <font>
      <i/>
      <sz val="11"/>
      <name val="ＭＳ Ｐゴシック"/>
      <family val="3"/>
      <charset val="128"/>
    </font>
    <font>
      <strike/>
      <sz val="11"/>
      <name val="ＭＳ Ｐゴシック"/>
      <family val="3"/>
      <charset val="128"/>
    </font>
    <font>
      <sz val="9"/>
      <color indexed="10"/>
      <name val="ＭＳ Ｐゴシック"/>
      <family val="3"/>
      <charset val="128"/>
    </font>
    <font>
      <sz val="8"/>
      <name val="ＭＳ Ｐゴシック"/>
      <family val="3"/>
      <charset val="128"/>
    </font>
    <font>
      <sz val="9"/>
      <color indexed="10"/>
      <name val="Arial"/>
      <family val="2"/>
    </font>
    <font>
      <b/>
      <sz val="10"/>
      <color indexed="10"/>
      <name val="ＭＳ Ｐゴシック"/>
      <family val="3"/>
      <charset val="128"/>
    </font>
    <font>
      <sz val="9"/>
      <name val="ＭＳ ゴシック"/>
      <family val="3"/>
      <charset val="128"/>
    </font>
    <font>
      <sz val="10"/>
      <name val="ＭＳ ゴシック"/>
      <family val="3"/>
      <charset val="128"/>
    </font>
    <font>
      <b/>
      <sz val="18"/>
      <name val="ＭＳ Ｐゴシック"/>
      <family val="3"/>
      <charset val="128"/>
    </font>
    <font>
      <sz val="11"/>
      <color rgb="FFFF0000"/>
      <name val="ＭＳ Ｐゴシック"/>
      <family val="3"/>
      <charset val="128"/>
    </font>
    <font>
      <b/>
      <sz val="11"/>
      <color rgb="FFFF0000"/>
      <name val="ＭＳ Ｐゴシック"/>
      <family val="3"/>
      <charset val="128"/>
    </font>
    <font>
      <sz val="9"/>
      <color rgb="FFFF0000"/>
      <name val="ＭＳ Ｐゴシック"/>
      <family val="3"/>
      <charset val="128"/>
    </font>
    <font>
      <b/>
      <sz val="10"/>
      <color rgb="FFFF0000"/>
      <name val="ＭＳ Ｐゴシック"/>
      <family val="3"/>
      <charset val="128"/>
    </font>
    <font>
      <sz val="11"/>
      <color rgb="FF0000FF"/>
      <name val="ＭＳ Ｐゴシック"/>
      <family val="3"/>
      <charset val="128"/>
    </font>
    <font>
      <sz val="6"/>
      <name val="ＭＳ Ｐゴシック"/>
      <family val="2"/>
      <charset val="128"/>
      <scheme val="minor"/>
    </font>
    <font>
      <sz val="11"/>
      <color rgb="FF0000FF"/>
      <name val="ＭＳ Ｐゴシック"/>
      <family val="2"/>
      <charset val="128"/>
      <scheme val="minor"/>
    </font>
    <font>
      <sz val="11"/>
      <color rgb="FFFF0000"/>
      <name val="ＭＳ Ｐゴシック"/>
      <family val="2"/>
      <charset val="128"/>
      <scheme val="minor"/>
    </font>
    <font>
      <sz val="10"/>
      <name val="Arial"/>
      <family val="2"/>
    </font>
    <font>
      <sz val="10"/>
      <color rgb="FFFF0000"/>
      <name val="Arial"/>
      <family val="2"/>
    </font>
    <font>
      <sz val="11"/>
      <name val="ＭＳ Ｐゴシック"/>
      <family val="2"/>
      <charset val="128"/>
      <scheme val="minor"/>
    </font>
    <font>
      <sz val="11"/>
      <name val="ＭＳ Ｐゴシック"/>
      <family val="3"/>
      <charset val="128"/>
      <scheme val="minor"/>
    </font>
    <font>
      <sz val="9"/>
      <color rgb="FF0000FF"/>
      <name val="ＭＳ Ｐゴシック"/>
      <family val="3"/>
      <charset val="128"/>
    </font>
    <font>
      <sz val="11"/>
      <color rgb="FFFF0000"/>
      <name val="Century"/>
      <family val="1"/>
    </font>
    <font>
      <b/>
      <sz val="11"/>
      <color rgb="FFFF0000"/>
      <name val="Century"/>
      <family val="1"/>
    </font>
    <font>
      <sz val="18"/>
      <name val="ＭＳ Ｐゴシック"/>
      <family val="3"/>
      <charset val="128"/>
    </font>
    <font>
      <sz val="22"/>
      <color theme="1"/>
      <name val="ＭＳ Ｐゴシック"/>
      <family val="2"/>
      <charset val="128"/>
      <scheme val="minor"/>
    </font>
    <font>
      <sz val="18"/>
      <color theme="1"/>
      <name val="ＭＳ Ｐゴシック"/>
      <family val="2"/>
      <charset val="128"/>
      <scheme val="minor"/>
    </font>
    <font>
      <b/>
      <sz val="11"/>
      <color theme="1"/>
      <name val="ＭＳ Ｐゴシック"/>
      <family val="3"/>
      <charset val="128"/>
      <scheme val="minor"/>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
      <patternFill patternType="solid">
        <fgColor indexed="46"/>
        <bgColor indexed="64"/>
      </patternFill>
    </fill>
    <fill>
      <patternFill patternType="solid">
        <fgColor indexed="47"/>
        <bgColor indexed="64"/>
      </patternFill>
    </fill>
    <fill>
      <patternFill patternType="solid">
        <fgColor indexed="27"/>
        <bgColor indexed="64"/>
      </patternFill>
    </fill>
    <fill>
      <patternFill patternType="solid">
        <fgColor indexed="9"/>
        <bgColor indexed="64"/>
      </patternFill>
    </fill>
    <fill>
      <patternFill patternType="solid">
        <fgColor indexed="44"/>
        <bgColor indexed="64"/>
      </patternFill>
    </fill>
    <fill>
      <patternFill patternType="solid">
        <fgColor indexed="42"/>
        <bgColor indexed="64"/>
      </patternFill>
    </fill>
    <fill>
      <patternFill patternType="solid">
        <fgColor indexed="13"/>
        <bgColor indexed="64"/>
      </patternFill>
    </fill>
    <fill>
      <patternFill patternType="solid">
        <fgColor indexed="50"/>
        <bgColor indexed="64"/>
      </patternFill>
    </fill>
    <fill>
      <patternFill patternType="solid">
        <fgColor indexed="45"/>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rgb="FFCCFFFF"/>
        <bgColor indexed="64"/>
      </patternFill>
    </fill>
    <fill>
      <patternFill patternType="solid">
        <fgColor rgb="FFFFFF99"/>
        <bgColor indexed="64"/>
      </patternFill>
    </fill>
    <fill>
      <patternFill patternType="solid">
        <fgColor rgb="FFCC66FF"/>
        <bgColor indexed="64"/>
      </patternFill>
    </fill>
    <fill>
      <patternFill patternType="solid">
        <fgColor rgb="FF7030A0"/>
        <bgColor indexed="64"/>
      </patternFill>
    </fill>
    <fill>
      <patternFill patternType="solid">
        <fgColor rgb="FFFFC000"/>
        <bgColor indexed="64"/>
      </patternFill>
    </fill>
    <fill>
      <patternFill patternType="solid">
        <fgColor rgb="FFFFFF00"/>
        <bgColor indexed="64"/>
      </patternFill>
    </fill>
    <fill>
      <patternFill patternType="solid">
        <fgColor rgb="FFFFFF66"/>
        <bgColor indexed="64"/>
      </patternFill>
    </fill>
    <fill>
      <patternFill patternType="solid">
        <fgColor rgb="FFCCFF99"/>
        <bgColor indexed="64"/>
      </patternFill>
    </fill>
    <fill>
      <patternFill patternType="solid">
        <fgColor rgb="FF92D050"/>
        <bgColor indexed="64"/>
      </patternFill>
    </fill>
    <fill>
      <patternFill patternType="solid">
        <fgColor rgb="FF00B0F0"/>
        <bgColor indexed="64"/>
      </patternFill>
    </fill>
    <fill>
      <patternFill patternType="solid">
        <fgColor rgb="FF9966FF"/>
        <bgColor indexed="64"/>
      </patternFill>
    </fill>
    <fill>
      <patternFill patternType="solid">
        <fgColor rgb="FF00B050"/>
        <bgColor indexed="64"/>
      </patternFill>
    </fill>
    <fill>
      <patternFill patternType="solid">
        <fgColor rgb="FFFF99FF"/>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99CC"/>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CCCC00"/>
        <bgColor indexed="64"/>
      </patternFill>
    </fill>
    <fill>
      <patternFill patternType="solid">
        <fgColor rgb="FF66FFFF"/>
        <bgColor indexed="64"/>
      </patternFill>
    </fill>
    <fill>
      <patternFill patternType="solid">
        <fgColor rgb="FF00FFFF"/>
        <bgColor indexed="64"/>
      </patternFill>
    </fill>
    <fill>
      <patternFill patternType="solid">
        <fgColor theme="0"/>
        <bgColor indexed="64"/>
      </patternFill>
    </fill>
    <fill>
      <patternFill patternType="solid">
        <fgColor rgb="FF99CC00"/>
        <bgColor indexed="64"/>
      </patternFill>
    </fill>
    <fill>
      <patternFill patternType="solid">
        <fgColor rgb="FFFFCC00"/>
        <bgColor indexed="64"/>
      </patternFill>
    </fill>
    <fill>
      <patternFill patternType="solid">
        <fgColor theme="0" tint="-0.249977111117893"/>
        <bgColor indexed="64"/>
      </patternFill>
    </fill>
    <fill>
      <patternFill patternType="solid">
        <fgColor rgb="FF66CCFF"/>
        <bgColor indexed="64"/>
      </patternFill>
    </fill>
    <fill>
      <patternFill patternType="solid">
        <fgColor rgb="FFFF00FF"/>
        <bgColor indexed="64"/>
      </patternFill>
    </fill>
    <fill>
      <patternFill patternType="solid">
        <fgColor rgb="FF339933"/>
        <bgColor indexed="64"/>
      </patternFill>
    </fill>
    <fill>
      <patternFill patternType="solid">
        <fgColor rgb="FF00FF00"/>
        <bgColor indexed="64"/>
      </patternFill>
    </fill>
    <fill>
      <patternFill patternType="solid">
        <fgColor rgb="FF3399FF"/>
        <bgColor indexed="64"/>
      </patternFill>
    </fill>
    <fill>
      <patternFill patternType="solid">
        <fgColor rgb="FFFFCCFF"/>
        <bgColor indexed="64"/>
      </patternFill>
    </fill>
    <fill>
      <patternFill patternType="solid">
        <fgColor rgb="FFFF6600"/>
        <bgColor indexed="64"/>
      </patternFill>
    </fill>
    <fill>
      <patternFill patternType="solid">
        <fgColor rgb="FFCC9900"/>
        <bgColor indexed="64"/>
      </patternFill>
    </fill>
    <fill>
      <patternFill patternType="solid">
        <fgColor rgb="FF99FF33"/>
        <bgColor indexed="64"/>
      </patternFill>
    </fill>
    <fill>
      <patternFill patternType="solid">
        <fgColor rgb="FFCC99FF"/>
        <bgColor indexed="64"/>
      </patternFill>
    </fill>
    <fill>
      <patternFill patternType="solid">
        <fgColor rgb="FFFF0000"/>
        <bgColor indexed="64"/>
      </patternFill>
    </fill>
  </fills>
  <borders count="16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medium">
        <color indexed="8"/>
      </left>
      <right style="medium">
        <color indexed="8"/>
      </right>
      <top style="medium">
        <color indexed="8"/>
      </top>
      <bottom style="medium">
        <color indexed="8"/>
      </bottom>
      <diagonal/>
    </border>
    <border diagonalUp="1">
      <left style="thin">
        <color indexed="64"/>
      </left>
      <right style="thin">
        <color indexed="64"/>
      </right>
      <top style="thin">
        <color indexed="64"/>
      </top>
      <bottom style="thin">
        <color indexed="64"/>
      </bottom>
      <diagonal style="thin">
        <color indexed="64"/>
      </diagonal>
    </border>
    <border>
      <left style="double">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bottom style="thin">
        <color indexed="64"/>
      </bottom>
      <diagonal/>
    </border>
    <border>
      <left style="thin">
        <color indexed="64"/>
      </left>
      <right style="double">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double">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8"/>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double">
        <color indexed="64"/>
      </top>
      <bottom/>
      <diagonal/>
    </border>
    <border>
      <left style="double">
        <color indexed="64"/>
      </left>
      <right style="double">
        <color indexed="64"/>
      </right>
      <top style="thin">
        <color indexed="64"/>
      </top>
      <bottom/>
      <diagonal/>
    </border>
    <border>
      <left style="double">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style="medium">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bottom style="medium">
        <color indexed="8"/>
      </bottom>
      <diagonal/>
    </border>
    <border>
      <left/>
      <right/>
      <top style="thin">
        <color indexed="64"/>
      </top>
      <bottom/>
      <diagonal/>
    </border>
    <border>
      <left/>
      <right style="thin">
        <color indexed="64"/>
      </right>
      <top/>
      <bottom/>
      <diagonal/>
    </border>
    <border diagonalUp="1">
      <left style="thin">
        <color indexed="64"/>
      </left>
      <right/>
      <top style="thin">
        <color indexed="64"/>
      </top>
      <bottom style="thin">
        <color indexed="64"/>
      </bottom>
      <diagonal style="thin">
        <color indexed="64"/>
      </diagonal>
    </border>
    <border>
      <left style="double">
        <color indexed="64"/>
      </left>
      <right style="double">
        <color indexed="64"/>
      </right>
      <top style="double">
        <color indexed="64"/>
      </top>
      <bottom/>
      <diagonal/>
    </border>
    <border>
      <left style="medium">
        <color indexed="64"/>
      </left>
      <right style="medium">
        <color indexed="64"/>
      </right>
      <top style="medium">
        <color indexed="64"/>
      </top>
      <bottom style="medium">
        <color indexed="64"/>
      </bottom>
      <diagonal/>
    </border>
    <border>
      <left style="medium">
        <color indexed="8"/>
      </left>
      <right style="medium">
        <color indexed="8"/>
      </right>
      <top style="medium">
        <color indexed="8"/>
      </top>
      <bottom style="medium">
        <color indexed="64"/>
      </bottom>
      <diagonal/>
    </border>
    <border>
      <left style="medium">
        <color indexed="8"/>
      </left>
      <right style="medium">
        <color indexed="8"/>
      </right>
      <top style="medium">
        <color indexed="8"/>
      </top>
      <bottom/>
      <diagonal/>
    </border>
    <border>
      <left style="double">
        <color indexed="64"/>
      </left>
      <right/>
      <top/>
      <bottom/>
      <diagonal/>
    </border>
    <border>
      <left style="thin">
        <color indexed="64"/>
      </left>
      <right style="thin">
        <color indexed="64"/>
      </right>
      <top/>
      <bottom style="medium">
        <color indexed="64"/>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right/>
      <top/>
      <bottom style="thin">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8"/>
      </left>
      <right style="medium">
        <color indexed="8"/>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diagonal style="thin">
        <color indexed="64"/>
      </diagonal>
    </border>
    <border>
      <left style="thin">
        <color indexed="8"/>
      </left>
      <right style="thin">
        <color indexed="8"/>
      </right>
      <top style="thin">
        <color indexed="8"/>
      </top>
      <bottom/>
      <diagonal/>
    </border>
    <border>
      <left style="double">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double">
        <color indexed="64"/>
      </right>
      <top style="thin">
        <color indexed="64"/>
      </top>
      <bottom style="double">
        <color indexed="64"/>
      </bottom>
      <diagonal/>
    </border>
    <border>
      <left/>
      <right style="double">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double">
        <color indexed="64"/>
      </left>
      <right style="double">
        <color indexed="64"/>
      </right>
      <top/>
      <bottom/>
      <diagonal/>
    </border>
    <border>
      <left/>
      <right style="double">
        <color indexed="64"/>
      </right>
      <top style="double">
        <color indexed="64"/>
      </top>
      <bottom/>
      <diagonal/>
    </border>
    <border>
      <left style="medium">
        <color indexed="64"/>
      </left>
      <right/>
      <top style="medium">
        <color indexed="64"/>
      </top>
      <bottom style="medium">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style="double">
        <color indexed="64"/>
      </top>
      <bottom style="thin">
        <color indexed="64"/>
      </bottom>
      <diagonal style="thin">
        <color indexed="64"/>
      </diagonal>
    </border>
    <border diagonalUp="1">
      <left style="thin">
        <color indexed="64"/>
      </left>
      <right style="thin">
        <color indexed="64"/>
      </right>
      <top/>
      <bottom/>
      <diagonal style="thin">
        <color indexed="64"/>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style="thin">
        <color indexed="64"/>
      </left>
      <right style="thin">
        <color indexed="64"/>
      </right>
      <top/>
      <bottom style="double">
        <color indexed="64"/>
      </bottom>
      <diagonal/>
    </border>
    <border>
      <left/>
      <right style="thin">
        <color indexed="8"/>
      </right>
      <top style="thin">
        <color indexed="8"/>
      </top>
      <bottom/>
      <diagonal/>
    </border>
    <border>
      <left style="medium">
        <color indexed="64"/>
      </left>
      <right style="thin">
        <color indexed="64"/>
      </right>
      <top style="double">
        <color indexed="64"/>
      </top>
      <bottom style="thin">
        <color indexed="64"/>
      </bottom>
      <diagonal/>
    </border>
    <border>
      <left style="thin">
        <color indexed="64"/>
      </left>
      <right/>
      <top style="hair">
        <color indexed="64"/>
      </top>
      <bottom style="thin">
        <color indexed="64"/>
      </bottom>
      <diagonal/>
    </border>
    <border>
      <left style="hair">
        <color indexed="64"/>
      </left>
      <right style="thin">
        <color indexed="64"/>
      </right>
      <top/>
      <bottom style="thin">
        <color indexed="64"/>
      </bottom>
      <diagonal/>
    </border>
    <border>
      <left/>
      <right/>
      <top style="hair">
        <color indexed="64"/>
      </top>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bottom/>
      <diagonal/>
    </border>
    <border>
      <left style="double">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s>
  <cellStyleXfs count="58">
    <xf numFmtId="0" fontId="0"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58" fillId="12" borderId="0" applyNumberFormat="0" applyBorder="0" applyAlignment="0" applyProtection="0">
      <alignment vertical="center"/>
    </xf>
    <xf numFmtId="0" fontId="58" fillId="9" borderId="0" applyNumberFormat="0" applyBorder="0" applyAlignment="0" applyProtection="0">
      <alignment vertical="center"/>
    </xf>
    <xf numFmtId="0" fontId="58" fillId="10" borderId="0" applyNumberFormat="0" applyBorder="0" applyAlignment="0" applyProtection="0">
      <alignment vertical="center"/>
    </xf>
    <xf numFmtId="0" fontId="58" fillId="13" borderId="0" applyNumberFormat="0" applyBorder="0" applyAlignment="0" applyProtection="0">
      <alignment vertical="center"/>
    </xf>
    <xf numFmtId="0" fontId="58" fillId="14" borderId="0" applyNumberFormat="0" applyBorder="0" applyAlignment="0" applyProtection="0">
      <alignment vertical="center"/>
    </xf>
    <xf numFmtId="0" fontId="58" fillId="15" borderId="0" applyNumberFormat="0" applyBorder="0" applyAlignment="0" applyProtection="0">
      <alignment vertical="center"/>
    </xf>
    <xf numFmtId="0" fontId="58" fillId="16" borderId="0" applyNumberFormat="0" applyBorder="0" applyAlignment="0" applyProtection="0">
      <alignment vertical="center"/>
    </xf>
    <xf numFmtId="0" fontId="58" fillId="17" borderId="0" applyNumberFormat="0" applyBorder="0" applyAlignment="0" applyProtection="0">
      <alignment vertical="center"/>
    </xf>
    <xf numFmtId="0" fontId="58" fillId="18" borderId="0" applyNumberFormat="0" applyBorder="0" applyAlignment="0" applyProtection="0">
      <alignment vertical="center"/>
    </xf>
    <xf numFmtId="0" fontId="58" fillId="13" borderId="0" applyNumberFormat="0" applyBorder="0" applyAlignment="0" applyProtection="0">
      <alignment vertical="center"/>
    </xf>
    <xf numFmtId="0" fontId="58" fillId="14" borderId="0" applyNumberFormat="0" applyBorder="0" applyAlignment="0" applyProtection="0">
      <alignment vertical="center"/>
    </xf>
    <xf numFmtId="0" fontId="58" fillId="19" borderId="0" applyNumberFormat="0" applyBorder="0" applyAlignment="0" applyProtection="0">
      <alignment vertical="center"/>
    </xf>
    <xf numFmtId="0" fontId="59" fillId="0" borderId="0" applyNumberFormat="0" applyFill="0" applyBorder="0" applyAlignment="0" applyProtection="0">
      <alignment vertical="center"/>
    </xf>
    <xf numFmtId="0" fontId="60" fillId="20" borderId="1" applyNumberFormat="0" applyAlignment="0" applyProtection="0">
      <alignment vertical="center"/>
    </xf>
    <xf numFmtId="0" fontId="61" fillId="21" borderId="0" applyNumberFormat="0" applyBorder="0" applyAlignment="0" applyProtection="0">
      <alignment vertical="center"/>
    </xf>
    <xf numFmtId="9" fontId="3" fillId="0" borderId="0" applyFont="0" applyFill="0" applyBorder="0" applyAlignment="0" applyProtection="0">
      <alignment vertical="center"/>
    </xf>
    <xf numFmtId="0" fontId="6" fillId="0" borderId="0" applyNumberFormat="0" applyFill="0" applyBorder="0" applyAlignment="0" applyProtection="0">
      <alignment vertical="top"/>
      <protection locked="0"/>
    </xf>
    <xf numFmtId="0" fontId="62" fillId="22" borderId="2" applyNumberFormat="0" applyFont="0" applyAlignment="0" applyProtection="0">
      <alignment vertical="center"/>
    </xf>
    <xf numFmtId="0" fontId="63" fillId="0" borderId="3" applyNumberFormat="0" applyFill="0" applyAlignment="0" applyProtection="0">
      <alignment vertical="center"/>
    </xf>
    <xf numFmtId="0" fontId="71" fillId="7" borderId="4" applyNumberFormat="0" applyAlignment="0" applyProtection="0">
      <alignment vertical="center"/>
    </xf>
    <xf numFmtId="0" fontId="69" fillId="23" borderId="5" applyNumberFormat="0" applyAlignment="0" applyProtection="0">
      <alignment vertical="center"/>
    </xf>
    <xf numFmtId="0" fontId="64" fillId="3" borderId="0" applyNumberFormat="0" applyBorder="0" applyAlignment="0" applyProtection="0">
      <alignment vertical="center"/>
    </xf>
    <xf numFmtId="0" fontId="3" fillId="0" borderId="0"/>
    <xf numFmtId="0" fontId="3" fillId="0" borderId="0">
      <alignment vertical="center"/>
    </xf>
    <xf numFmtId="0" fontId="3" fillId="0" borderId="0"/>
    <xf numFmtId="0" fontId="62" fillId="0" borderId="0"/>
    <xf numFmtId="0" fontId="3" fillId="0" borderId="0">
      <alignment vertical="center"/>
    </xf>
    <xf numFmtId="0" fontId="19" fillId="0" borderId="0"/>
    <xf numFmtId="0" fontId="3" fillId="0" borderId="0">
      <alignment vertical="center"/>
    </xf>
    <xf numFmtId="0" fontId="3" fillId="0" borderId="0">
      <alignment vertical="center"/>
    </xf>
    <xf numFmtId="0" fontId="3" fillId="0" borderId="0"/>
    <xf numFmtId="0" fontId="3" fillId="0" borderId="0"/>
    <xf numFmtId="0" fontId="72" fillId="4" borderId="0" applyNumberFormat="0" applyBorder="0" applyAlignment="0" applyProtection="0">
      <alignment vertical="center"/>
    </xf>
    <xf numFmtId="0" fontId="66" fillId="0" borderId="6" applyNumberFormat="0" applyFill="0" applyAlignment="0" applyProtection="0">
      <alignment vertical="center"/>
    </xf>
    <xf numFmtId="0" fontId="67" fillId="0" borderId="7" applyNumberFormat="0" applyFill="0" applyAlignment="0" applyProtection="0">
      <alignment vertical="center"/>
    </xf>
    <xf numFmtId="0" fontId="68" fillId="0" borderId="8" applyNumberFormat="0" applyFill="0" applyAlignment="0" applyProtection="0">
      <alignment vertical="center"/>
    </xf>
    <xf numFmtId="0" fontId="68" fillId="0" borderId="0" applyNumberFormat="0" applyFill="0" applyBorder="0" applyAlignment="0" applyProtection="0">
      <alignment vertical="center"/>
    </xf>
    <xf numFmtId="0" fontId="65" fillId="23" borderId="4" applyNumberFormat="0" applyAlignment="0" applyProtection="0">
      <alignment vertical="center"/>
    </xf>
    <xf numFmtId="0" fontId="7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8" fillId="0" borderId="9" applyNumberFormat="0" applyFill="0" applyAlignment="0" applyProtection="0">
      <alignment vertical="center"/>
    </xf>
    <xf numFmtId="0" fontId="2" fillId="0" borderId="0">
      <alignment vertical="center"/>
    </xf>
    <xf numFmtId="0" fontId="92" fillId="0" borderId="0"/>
    <xf numFmtId="0" fontId="3" fillId="0" borderId="0"/>
    <xf numFmtId="0" fontId="1" fillId="0" borderId="0">
      <alignment vertical="center"/>
    </xf>
  </cellStyleXfs>
  <cellXfs count="3085">
    <xf numFmtId="0" fontId="0" fillId="0" borderId="0" xfId="0">
      <alignment vertical="center"/>
    </xf>
    <xf numFmtId="0" fontId="0" fillId="0" borderId="10" xfId="0" applyBorder="1">
      <alignment vertical="center"/>
    </xf>
    <xf numFmtId="0" fontId="0" fillId="0" borderId="10" xfId="0" applyNumberFormat="1" applyBorder="1">
      <alignment vertical="center"/>
    </xf>
    <xf numFmtId="0" fontId="0" fillId="0" borderId="10" xfId="0" applyFill="1" applyBorder="1">
      <alignment vertical="center"/>
    </xf>
    <xf numFmtId="0" fontId="0" fillId="0" borderId="10" xfId="0" applyFill="1" applyBorder="1" applyAlignment="1">
      <alignment horizontal="center" vertical="center" wrapText="1"/>
    </xf>
    <xf numFmtId="0" fontId="0" fillId="0" borderId="10" xfId="0" applyBorder="1" applyAlignment="1">
      <alignment horizontal="right"/>
    </xf>
    <xf numFmtId="0" fontId="0" fillId="0" borderId="0" xfId="0" applyFill="1" applyBorder="1" applyAlignment="1">
      <alignment horizontal="center" vertical="center" wrapText="1"/>
    </xf>
    <xf numFmtId="0" fontId="0" fillId="0" borderId="0" xfId="0" applyBorder="1">
      <alignment vertical="center"/>
    </xf>
    <xf numFmtId="0" fontId="0" fillId="0" borderId="11" xfId="0" applyBorder="1">
      <alignment vertical="center"/>
    </xf>
    <xf numFmtId="0" fontId="0" fillId="0" borderId="12" xfId="0" applyBorder="1" applyAlignment="1">
      <alignment horizontal="right"/>
    </xf>
    <xf numFmtId="0" fontId="0" fillId="0" borderId="12" xfId="0" applyBorder="1">
      <alignment vertical="center"/>
    </xf>
    <xf numFmtId="0" fontId="0" fillId="0" borderId="12" xfId="0" applyFill="1" applyBorder="1" applyAlignment="1">
      <alignment horizontal="right"/>
    </xf>
    <xf numFmtId="0" fontId="0" fillId="0" borderId="10" xfId="0" applyFill="1" applyBorder="1" applyAlignment="1">
      <alignment horizontal="right"/>
    </xf>
    <xf numFmtId="0" fontId="0" fillId="0" borderId="13" xfId="0" applyFill="1" applyBorder="1" applyAlignment="1">
      <alignment horizontal="center" vertical="center" wrapText="1"/>
    </xf>
    <xf numFmtId="0" fontId="0" fillId="0" borderId="13" xfId="0" applyBorder="1">
      <alignment vertical="center"/>
    </xf>
    <xf numFmtId="0" fontId="0" fillId="0" borderId="12" xfId="0" applyFill="1" applyBorder="1" applyAlignment="1">
      <alignment horizontal="center" vertical="center" wrapText="1"/>
    </xf>
    <xf numFmtId="0" fontId="0" fillId="0" borderId="12" xfId="0" applyFill="1" applyBorder="1">
      <alignment vertical="center"/>
    </xf>
    <xf numFmtId="0" fontId="0" fillId="0" borderId="13" xfId="0" applyBorder="1" applyAlignment="1">
      <alignment horizontal="right"/>
    </xf>
    <xf numFmtId="0" fontId="0" fillId="0" borderId="14" xfId="0" applyBorder="1" applyAlignment="1">
      <alignment horizontal="right"/>
    </xf>
    <xf numFmtId="0" fontId="0" fillId="0" borderId="14" xfId="0" applyBorder="1">
      <alignment vertical="center"/>
    </xf>
    <xf numFmtId="0" fontId="0" fillId="0" borderId="15" xfId="0" applyFill="1" applyBorder="1">
      <alignment vertical="center"/>
    </xf>
    <xf numFmtId="0" fontId="0" fillId="0" borderId="15" xfId="0" applyBorder="1" applyAlignment="1">
      <alignment horizontal="right"/>
    </xf>
    <xf numFmtId="0" fontId="3" fillId="0" borderId="0" xfId="43"/>
    <xf numFmtId="0" fontId="3" fillId="0" borderId="13" xfId="43" applyBorder="1"/>
    <xf numFmtId="0" fontId="3" fillId="0" borderId="10" xfId="43" applyBorder="1"/>
    <xf numFmtId="0" fontId="3" fillId="0" borderId="0" xfId="43" applyBorder="1"/>
    <xf numFmtId="0" fontId="3" fillId="0" borderId="0" xfId="43" applyFill="1" applyBorder="1"/>
    <xf numFmtId="0" fontId="3" fillId="24" borderId="10" xfId="43" applyFill="1" applyBorder="1"/>
    <xf numFmtId="0" fontId="3" fillId="0" borderId="0" xfId="37"/>
    <xf numFmtId="0" fontId="0" fillId="0" borderId="0" xfId="0" applyAlignment="1"/>
    <xf numFmtId="0" fontId="15" fillId="0" borderId="12" xfId="0" applyFont="1" applyBorder="1" applyAlignment="1">
      <alignment horizontal="center" vertical="center"/>
    </xf>
    <xf numFmtId="0" fontId="3" fillId="0" borderId="16" xfId="0" applyFont="1" applyFill="1" applyBorder="1" applyAlignment="1">
      <alignment vertical="center" wrapText="1"/>
    </xf>
    <xf numFmtId="0" fontId="3" fillId="0" borderId="16" xfId="0" applyFont="1" applyFill="1" applyBorder="1" applyAlignment="1">
      <alignment horizontal="right" vertical="center" wrapText="1"/>
    </xf>
    <xf numFmtId="0" fontId="0" fillId="0" borderId="0" xfId="0" applyAlignment="1">
      <alignment vertical="center" wrapText="1"/>
    </xf>
    <xf numFmtId="0" fontId="0" fillId="0" borderId="17" xfId="0" applyFill="1" applyBorder="1" applyAlignment="1">
      <alignment horizontal="center" vertical="center" wrapText="1"/>
    </xf>
    <xf numFmtId="0" fontId="0" fillId="0" borderId="17" xfId="0" applyBorder="1">
      <alignment vertical="center"/>
    </xf>
    <xf numFmtId="0" fontId="0" fillId="0" borderId="17" xfId="0" applyFill="1" applyBorder="1" applyAlignment="1">
      <alignment horizontal="right"/>
    </xf>
    <xf numFmtId="0" fontId="0" fillId="0" borderId="11" xfId="0" applyFill="1" applyBorder="1" applyAlignment="1">
      <alignment horizontal="center" vertical="center" wrapText="1"/>
    </xf>
    <xf numFmtId="0" fontId="0" fillId="0" borderId="11" xfId="0" applyFill="1" applyBorder="1" applyAlignment="1">
      <alignment horizontal="right"/>
    </xf>
    <xf numFmtId="0" fontId="0" fillId="0" borderId="11" xfId="0" applyFill="1" applyBorder="1">
      <alignment vertical="center"/>
    </xf>
    <xf numFmtId="0" fontId="0" fillId="0" borderId="11" xfId="0" applyBorder="1" applyAlignment="1">
      <alignment horizontal="right"/>
    </xf>
    <xf numFmtId="0" fontId="0" fillId="0" borderId="0" xfId="0" applyFill="1" applyBorder="1">
      <alignment vertical="center"/>
    </xf>
    <xf numFmtId="178" fontId="0" fillId="0" borderId="11" xfId="0" applyNumberFormat="1" applyBorder="1" applyAlignment="1">
      <alignment horizontal="right"/>
    </xf>
    <xf numFmtId="0" fontId="0" fillId="0" borderId="0" xfId="0" applyFill="1" applyBorder="1" applyAlignment="1">
      <alignment horizontal="right"/>
    </xf>
    <xf numFmtId="178" fontId="0" fillId="0" borderId="10" xfId="0" applyNumberFormat="1" applyBorder="1" applyAlignment="1">
      <alignment horizontal="right"/>
    </xf>
    <xf numFmtId="0" fontId="0" fillId="0" borderId="17" xfId="0" applyFill="1" applyBorder="1">
      <alignment vertical="center"/>
    </xf>
    <xf numFmtId="0" fontId="3" fillId="0" borderId="13" xfId="43" applyFill="1" applyBorder="1"/>
    <xf numFmtId="0" fontId="3" fillId="0" borderId="10" xfId="43" applyFill="1" applyBorder="1"/>
    <xf numFmtId="0" fontId="0" fillId="0" borderId="18" xfId="0" applyBorder="1">
      <alignment vertical="center"/>
    </xf>
    <xf numFmtId="0" fontId="0" fillId="0" borderId="18" xfId="0" applyFill="1" applyBorder="1">
      <alignment vertical="center"/>
    </xf>
    <xf numFmtId="0" fontId="4" fillId="0" borderId="0" xfId="0" applyFont="1">
      <alignment vertical="center"/>
    </xf>
    <xf numFmtId="178" fontId="0" fillId="0" borderId="0" xfId="0" applyNumberFormat="1" applyBorder="1" applyAlignment="1">
      <alignment horizontal="right"/>
    </xf>
    <xf numFmtId="0" fontId="0" fillId="25" borderId="0" xfId="0" applyFill="1">
      <alignment vertical="center"/>
    </xf>
    <xf numFmtId="0" fontId="3" fillId="0" borderId="10" xfId="37" applyFont="1" applyFill="1" applyBorder="1"/>
    <xf numFmtId="0" fontId="3" fillId="0" borderId="10" xfId="37" applyFont="1" applyFill="1" applyBorder="1" applyAlignment="1">
      <alignment wrapText="1"/>
    </xf>
    <xf numFmtId="0" fontId="3" fillId="0" borderId="10" xfId="37" applyBorder="1"/>
    <xf numFmtId="0" fontId="0" fillId="0" borderId="0" xfId="0" applyFill="1">
      <alignment vertical="center"/>
    </xf>
    <xf numFmtId="178" fontId="0" fillId="0" borderId="19" xfId="0" applyNumberFormat="1" applyBorder="1" applyAlignment="1">
      <alignment horizontal="right"/>
    </xf>
    <xf numFmtId="0" fontId="0" fillId="0" borderId="16" xfId="0" applyFill="1" applyBorder="1">
      <alignment vertical="center"/>
    </xf>
    <xf numFmtId="0" fontId="0" fillId="0" borderId="13" xfId="0"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right" vertical="center"/>
    </xf>
    <xf numFmtId="0" fontId="0" fillId="0" borderId="10" xfId="0" applyFill="1" applyBorder="1" applyAlignment="1">
      <alignment horizontal="center" vertical="center"/>
    </xf>
    <xf numFmtId="0" fontId="0" fillId="0" borderId="20" xfId="0" applyBorder="1">
      <alignment vertical="center"/>
    </xf>
    <xf numFmtId="0" fontId="0" fillId="24" borderId="16" xfId="0" applyFill="1" applyBorder="1">
      <alignment vertical="center"/>
    </xf>
    <xf numFmtId="176" fontId="3" fillId="0" borderId="10" xfId="43" applyNumberFormat="1" applyBorder="1"/>
    <xf numFmtId="176" fontId="3" fillId="0" borderId="17" xfId="43" applyNumberFormat="1" applyBorder="1"/>
    <xf numFmtId="0" fontId="4" fillId="0" borderId="0" xfId="39" applyFont="1">
      <alignment vertical="center"/>
    </xf>
    <xf numFmtId="0" fontId="3" fillId="0" borderId="0" xfId="39">
      <alignment vertical="center"/>
    </xf>
    <xf numFmtId="0" fontId="3" fillId="0" borderId="10" xfId="39" applyBorder="1">
      <alignment vertical="center"/>
    </xf>
    <xf numFmtId="0" fontId="4" fillId="0" borderId="10" xfId="39" applyFont="1" applyBorder="1">
      <alignment vertical="center"/>
    </xf>
    <xf numFmtId="0" fontId="0" fillId="24" borderId="10" xfId="0" applyFill="1" applyBorder="1" applyAlignment="1">
      <alignment horizontal="center" vertical="center" wrapText="1"/>
    </xf>
    <xf numFmtId="0" fontId="4" fillId="0" borderId="10" xfId="0" applyFont="1" applyBorder="1">
      <alignment vertical="center"/>
    </xf>
    <xf numFmtId="0" fontId="4" fillId="0" borderId="10" xfId="0" applyFont="1" applyBorder="1" applyAlignment="1">
      <alignment horizontal="center" vertical="center"/>
    </xf>
    <xf numFmtId="0" fontId="4" fillId="0" borderId="10" xfId="0" applyFont="1" applyBorder="1" applyAlignment="1">
      <alignment horizontal="center" vertical="center" wrapText="1"/>
    </xf>
    <xf numFmtId="0" fontId="0" fillId="0" borderId="10" xfId="0" applyBorder="1" applyAlignment="1">
      <alignment vertical="center" wrapText="1"/>
    </xf>
    <xf numFmtId="0" fontId="0" fillId="24" borderId="10" xfId="0" applyFill="1" applyBorder="1" applyAlignment="1">
      <alignment vertical="center" wrapText="1"/>
    </xf>
    <xf numFmtId="0" fontId="23" fillId="0" borderId="10" xfId="0" applyFont="1" applyBorder="1" applyAlignment="1">
      <alignment vertical="center" wrapText="1"/>
    </xf>
    <xf numFmtId="0" fontId="24" fillId="0" borderId="0" xfId="0" applyFont="1">
      <alignment vertical="center"/>
    </xf>
    <xf numFmtId="0" fontId="21" fillId="0" borderId="0" xfId="0" applyFont="1">
      <alignment vertical="center"/>
    </xf>
    <xf numFmtId="0" fontId="0" fillId="24" borderId="10" xfId="0" applyFill="1" applyBorder="1">
      <alignment vertical="center"/>
    </xf>
    <xf numFmtId="0" fontId="4" fillId="24" borderId="10" xfId="0" applyFont="1" applyFill="1" applyBorder="1">
      <alignment vertical="center"/>
    </xf>
    <xf numFmtId="0" fontId="0" fillId="0" borderId="10" xfId="0" applyFill="1" applyBorder="1" applyAlignment="1"/>
    <xf numFmtId="0" fontId="7" fillId="0" borderId="10" xfId="0" applyFont="1" applyFill="1" applyBorder="1" applyAlignment="1">
      <alignment horizontal="center"/>
    </xf>
    <xf numFmtId="0" fontId="7" fillId="0" borderId="10" xfId="0" applyFont="1" applyFill="1" applyBorder="1" applyAlignment="1">
      <alignment horizontal="center" wrapText="1"/>
    </xf>
    <xf numFmtId="0" fontId="15" fillId="0" borderId="10" xfId="0" applyFont="1" applyFill="1" applyBorder="1">
      <alignment vertical="center"/>
    </xf>
    <xf numFmtId="0" fontId="0" fillId="0" borderId="10" xfId="0" applyFill="1" applyBorder="1" applyAlignment="1">
      <alignment horizontal="left"/>
    </xf>
    <xf numFmtId="0" fontId="6" fillId="0" borderId="10" xfId="29" applyFont="1" applyFill="1" applyBorder="1" applyAlignment="1" applyProtection="1"/>
    <xf numFmtId="0" fontId="0" fillId="0" borderId="10" xfId="0" applyFill="1" applyBorder="1" applyAlignment="1">
      <alignment wrapText="1"/>
    </xf>
    <xf numFmtId="0" fontId="3" fillId="0" borderId="10" xfId="0" applyFont="1" applyFill="1" applyBorder="1">
      <alignment vertical="center"/>
    </xf>
    <xf numFmtId="0" fontId="3" fillId="0" borderId="10" xfId="0" applyFont="1" applyFill="1" applyBorder="1" applyAlignment="1">
      <alignment horizontal="left"/>
    </xf>
    <xf numFmtId="0" fontId="3" fillId="0" borderId="10" xfId="0" applyFont="1" applyFill="1" applyBorder="1" applyAlignment="1">
      <alignment wrapText="1"/>
    </xf>
    <xf numFmtId="0" fontId="6" fillId="0" borderId="10" xfId="29" applyFill="1" applyBorder="1" applyAlignment="1" applyProtection="1"/>
    <xf numFmtId="0" fontId="6" fillId="0" borderId="10" xfId="29" applyFont="1" applyFill="1" applyBorder="1" applyAlignment="1" applyProtection="1">
      <alignment horizontal="left"/>
    </xf>
    <xf numFmtId="0" fontId="3" fillId="0" borderId="10" xfId="0" applyFont="1" applyFill="1" applyBorder="1" applyAlignment="1">
      <alignment horizontal="left" vertical="top" wrapText="1"/>
    </xf>
    <xf numFmtId="0" fontId="3" fillId="25" borderId="10" xfId="0" applyFont="1" applyFill="1" applyBorder="1">
      <alignment vertical="center"/>
    </xf>
    <xf numFmtId="0" fontId="0" fillId="25" borderId="10" xfId="0" applyFill="1" applyBorder="1">
      <alignment vertical="center"/>
    </xf>
    <xf numFmtId="0" fontId="14" fillId="0" borderId="10" xfId="0" applyFont="1" applyFill="1" applyBorder="1" applyAlignment="1">
      <alignment wrapText="1"/>
    </xf>
    <xf numFmtId="55" fontId="0" fillId="0" borderId="10" xfId="0" applyNumberFormat="1" applyBorder="1">
      <alignment vertical="center"/>
    </xf>
    <xf numFmtId="0" fontId="18" fillId="0" borderId="10" xfId="0" applyFont="1" applyBorder="1">
      <alignment vertical="center"/>
    </xf>
    <xf numFmtId="0" fontId="0" fillId="0" borderId="10" xfId="0" applyFill="1" applyBorder="1" applyAlignment="1">
      <alignment vertical="center" wrapText="1"/>
    </xf>
    <xf numFmtId="55" fontId="0" fillId="0" borderId="10" xfId="0" applyNumberFormat="1" applyFill="1" applyBorder="1">
      <alignment vertical="center"/>
    </xf>
    <xf numFmtId="0" fontId="3" fillId="24" borderId="10" xfId="0" applyFont="1" applyFill="1" applyBorder="1" applyAlignment="1">
      <alignment horizontal="center" vertical="center"/>
    </xf>
    <xf numFmtId="9" fontId="0" fillId="0" borderId="10" xfId="0" applyNumberFormat="1" applyBorder="1">
      <alignment vertical="center"/>
    </xf>
    <xf numFmtId="0" fontId="0" fillId="26" borderId="10" xfId="0" applyFill="1" applyBorder="1">
      <alignment vertical="center"/>
    </xf>
    <xf numFmtId="0" fontId="0" fillId="27" borderId="10" xfId="0" applyFill="1" applyBorder="1">
      <alignment vertical="center"/>
    </xf>
    <xf numFmtId="0" fontId="3" fillId="0" borderId="10" xfId="0" applyFont="1" applyBorder="1">
      <alignment vertical="center"/>
    </xf>
    <xf numFmtId="0" fontId="3" fillId="26" borderId="10" xfId="0" applyFont="1" applyFill="1" applyBorder="1">
      <alignment vertical="center"/>
    </xf>
    <xf numFmtId="0" fontId="3" fillId="27" borderId="10" xfId="0" applyFont="1" applyFill="1" applyBorder="1">
      <alignment vertical="center"/>
    </xf>
    <xf numFmtId="0" fontId="4" fillId="0" borderId="10" xfId="0" applyFont="1" applyFill="1" applyBorder="1">
      <alignment vertical="center"/>
    </xf>
    <xf numFmtId="0" fontId="0" fillId="24" borderId="13" xfId="0" applyFill="1" applyBorder="1">
      <alignment vertical="center"/>
    </xf>
    <xf numFmtId="0" fontId="0" fillId="24" borderId="12" xfId="0" applyFill="1" applyBorder="1">
      <alignment vertical="center"/>
    </xf>
    <xf numFmtId="0" fontId="0" fillId="28" borderId="10" xfId="0" applyFill="1" applyBorder="1">
      <alignment vertical="center"/>
    </xf>
    <xf numFmtId="0" fontId="3" fillId="0" borderId="10" xfId="37" applyFill="1" applyBorder="1"/>
    <xf numFmtId="0" fontId="3" fillId="0" borderId="0" xfId="37" applyFont="1" applyFill="1"/>
    <xf numFmtId="0" fontId="3" fillId="0" borderId="0" xfId="37" applyFill="1"/>
    <xf numFmtId="0" fontId="14" fillId="0" borderId="0" xfId="0" applyFont="1" applyAlignment="1">
      <alignment wrapText="1"/>
    </xf>
    <xf numFmtId="9" fontId="0" fillId="0" borderId="10" xfId="0" applyNumberFormat="1" applyFill="1" applyBorder="1">
      <alignment vertical="center"/>
    </xf>
    <xf numFmtId="0" fontId="27" fillId="0" borderId="10" xfId="0" applyFont="1" applyFill="1" applyBorder="1" applyAlignment="1"/>
    <xf numFmtId="0" fontId="29" fillId="0" borderId="10" xfId="0" applyFont="1" applyFill="1" applyBorder="1" applyAlignment="1">
      <alignment horizontal="center"/>
    </xf>
    <xf numFmtId="0" fontId="27" fillId="0" borderId="10" xfId="0" applyFont="1" applyFill="1" applyBorder="1">
      <alignment vertical="center"/>
    </xf>
    <xf numFmtId="0" fontId="0" fillId="0" borderId="0" xfId="0" applyBorder="1" applyAlignment="1">
      <alignment horizontal="center" vertical="center"/>
    </xf>
    <xf numFmtId="0" fontId="31" fillId="0" borderId="21" xfId="0" applyFont="1" applyBorder="1" applyAlignment="1">
      <alignment horizontal="center" vertical="top" wrapText="1"/>
    </xf>
    <xf numFmtId="0" fontId="0" fillId="0" borderId="21" xfId="0" applyBorder="1" applyAlignment="1">
      <alignment horizontal="center" vertical="center"/>
    </xf>
    <xf numFmtId="0" fontId="0" fillId="0" borderId="22" xfId="0" applyBorder="1">
      <alignment vertical="center"/>
    </xf>
    <xf numFmtId="0" fontId="4" fillId="0" borderId="10" xfId="0" applyNumberFormat="1" applyFont="1" applyBorder="1">
      <alignment vertical="center"/>
    </xf>
    <xf numFmtId="0" fontId="4" fillId="0" borderId="10" xfId="0" applyFont="1" applyFill="1" applyBorder="1" applyAlignment="1">
      <alignment horizontal="center" vertical="center" wrapText="1"/>
    </xf>
    <xf numFmtId="0" fontId="4" fillId="24" borderId="10" xfId="0" applyFont="1" applyFill="1" applyBorder="1" applyAlignment="1">
      <alignment horizontal="center" vertical="center" wrapText="1"/>
    </xf>
    <xf numFmtId="0" fontId="0" fillId="24" borderId="10" xfId="0" applyFill="1" applyBorder="1" applyAlignment="1">
      <alignment horizontal="right"/>
    </xf>
    <xf numFmtId="177" fontId="3" fillId="0" borderId="23" xfId="0" applyNumberFormat="1" applyFont="1" applyBorder="1">
      <alignment vertical="center"/>
    </xf>
    <xf numFmtId="177" fontId="3" fillId="0" borderId="13" xfId="0" applyNumberFormat="1" applyFont="1" applyBorder="1">
      <alignment vertical="center"/>
    </xf>
    <xf numFmtId="177" fontId="3" fillId="0" borderId="24" xfId="0" applyNumberFormat="1" applyFont="1" applyBorder="1">
      <alignment vertical="center"/>
    </xf>
    <xf numFmtId="177" fontId="3" fillId="0" borderId="25" xfId="0" applyNumberFormat="1" applyFont="1" applyBorder="1">
      <alignment vertical="center"/>
    </xf>
    <xf numFmtId="177" fontId="3" fillId="0" borderId="22" xfId="0" applyNumberFormat="1" applyFont="1" applyBorder="1">
      <alignment vertical="center"/>
    </xf>
    <xf numFmtId="177" fontId="3" fillId="0" borderId="10" xfId="0" applyNumberFormat="1" applyFont="1" applyBorder="1">
      <alignment vertical="center"/>
    </xf>
    <xf numFmtId="177" fontId="3" fillId="0" borderId="26" xfId="0" applyNumberFormat="1" applyFont="1" applyBorder="1">
      <alignment vertical="center"/>
    </xf>
    <xf numFmtId="177" fontId="3" fillId="0" borderId="27" xfId="0" applyNumberFormat="1" applyFont="1" applyBorder="1">
      <alignment vertical="center"/>
    </xf>
    <xf numFmtId="177" fontId="3" fillId="0" borderId="10" xfId="0" applyNumberFormat="1" applyFont="1" applyFill="1" applyBorder="1">
      <alignment vertical="center"/>
    </xf>
    <xf numFmtId="177" fontId="3" fillId="0" borderId="26" xfId="0" applyNumberFormat="1" applyFont="1" applyFill="1" applyBorder="1">
      <alignment vertical="center"/>
    </xf>
    <xf numFmtId="177" fontId="3" fillId="0" borderId="10" xfId="0" applyNumberFormat="1" applyFont="1" applyBorder="1" applyAlignment="1">
      <alignment horizontal="right"/>
    </xf>
    <xf numFmtId="177" fontId="3" fillId="0" borderId="27" xfId="0" applyNumberFormat="1" applyFont="1" applyBorder="1" applyAlignment="1">
      <alignment horizontal="right"/>
    </xf>
    <xf numFmtId="177" fontId="3" fillId="0" borderId="27" xfId="0" applyNumberFormat="1" applyFont="1" applyBorder="1" applyAlignment="1"/>
    <xf numFmtId="177" fontId="3" fillId="0" borderId="10" xfId="0" applyNumberFormat="1" applyFont="1" applyFill="1" applyBorder="1" applyAlignment="1">
      <alignment horizontal="right"/>
    </xf>
    <xf numFmtId="177" fontId="3" fillId="0" borderId="26" xfId="0" applyNumberFormat="1" applyFont="1" applyFill="1" applyBorder="1" applyAlignment="1">
      <alignment horizontal="right"/>
    </xf>
    <xf numFmtId="177" fontId="3" fillId="0" borderId="22" xfId="0" applyNumberFormat="1" applyFont="1" applyFill="1" applyBorder="1" applyAlignment="1">
      <alignment horizontal="right"/>
    </xf>
    <xf numFmtId="177" fontId="33" fillId="0" borderId="27" xfId="0" applyNumberFormat="1" applyFont="1" applyFill="1" applyBorder="1" applyAlignment="1"/>
    <xf numFmtId="177" fontId="33" fillId="0" borderId="10" xfId="0" applyNumberFormat="1" applyFont="1" applyBorder="1">
      <alignment vertical="center"/>
    </xf>
    <xf numFmtId="177" fontId="3" fillId="24" borderId="22" xfId="0" applyNumberFormat="1" applyFont="1" applyFill="1" applyBorder="1">
      <alignment vertical="center"/>
    </xf>
    <xf numFmtId="177" fontId="3" fillId="24" borderId="10" xfId="0" applyNumberFormat="1" applyFont="1" applyFill="1" applyBorder="1">
      <alignment vertical="center"/>
    </xf>
    <xf numFmtId="177" fontId="3" fillId="24" borderId="26" xfId="0" applyNumberFormat="1" applyFont="1" applyFill="1" applyBorder="1">
      <alignment vertical="center"/>
    </xf>
    <xf numFmtId="177" fontId="3" fillId="24" borderId="27" xfId="0" applyNumberFormat="1" applyFont="1" applyFill="1" applyBorder="1">
      <alignment vertical="center"/>
    </xf>
    <xf numFmtId="0" fontId="4" fillId="0" borderId="28" xfId="0" applyFont="1" applyFill="1" applyBorder="1" applyAlignment="1">
      <alignment vertical="center"/>
    </xf>
    <xf numFmtId="0" fontId="4" fillId="0" borderId="12" xfId="0" applyFont="1" applyFill="1" applyBorder="1">
      <alignment vertical="center"/>
    </xf>
    <xf numFmtId="0" fontId="4" fillId="0" borderId="12" xfId="0" applyNumberFormat="1" applyFont="1" applyFill="1" applyBorder="1">
      <alignment vertical="center"/>
    </xf>
    <xf numFmtId="0" fontId="4" fillId="0" borderId="29" xfId="0" applyFont="1" applyFill="1" applyBorder="1">
      <alignment vertical="center"/>
    </xf>
    <xf numFmtId="0" fontId="4" fillId="0" borderId="30" xfId="0" applyFont="1" applyFill="1" applyBorder="1" applyAlignment="1">
      <alignment wrapText="1"/>
    </xf>
    <xf numFmtId="0" fontId="4" fillId="0" borderId="31" xfId="0" applyFont="1" applyBorder="1">
      <alignment vertical="center"/>
    </xf>
    <xf numFmtId="0" fontId="4" fillId="24" borderId="32" xfId="0" applyFont="1" applyFill="1" applyBorder="1">
      <alignment vertical="center"/>
    </xf>
    <xf numFmtId="0" fontId="4" fillId="0" borderId="32" xfId="0" applyFont="1" applyBorder="1">
      <alignment vertical="center"/>
    </xf>
    <xf numFmtId="0" fontId="4" fillId="0" borderId="32" xfId="0" applyFont="1" applyFill="1" applyBorder="1" applyAlignment="1"/>
    <xf numFmtId="177" fontId="3" fillId="24" borderId="10" xfId="0" applyNumberFormat="1" applyFont="1" applyFill="1" applyBorder="1" applyAlignment="1">
      <alignment horizontal="right"/>
    </xf>
    <xf numFmtId="177" fontId="3" fillId="24" borderId="27" xfId="0" applyNumberFormat="1" applyFont="1" applyFill="1" applyBorder="1" applyAlignment="1">
      <alignment horizontal="right"/>
    </xf>
    <xf numFmtId="177" fontId="3" fillId="24" borderId="27" xfId="0" applyNumberFormat="1" applyFont="1" applyFill="1" applyBorder="1" applyAlignment="1"/>
    <xf numFmtId="0" fontId="4" fillId="24" borderId="32" xfId="0" applyFont="1" applyFill="1" applyBorder="1" applyAlignment="1"/>
    <xf numFmtId="177" fontId="3" fillId="24" borderId="22" xfId="0" applyNumberFormat="1" applyFont="1" applyFill="1" applyBorder="1" applyAlignment="1">
      <alignment horizontal="right"/>
    </xf>
    <xf numFmtId="177" fontId="3" fillId="24" borderId="26" xfId="0" applyNumberFormat="1" applyFont="1" applyFill="1" applyBorder="1" applyAlignment="1">
      <alignment horizontal="right"/>
    </xf>
    <xf numFmtId="177" fontId="33" fillId="24" borderId="20" xfId="0" applyNumberFormat="1" applyFont="1" applyFill="1" applyBorder="1">
      <alignment vertical="center"/>
    </xf>
    <xf numFmtId="177" fontId="33" fillId="24" borderId="10" xfId="0" applyNumberFormat="1" applyFont="1" applyFill="1" applyBorder="1">
      <alignment vertical="center"/>
    </xf>
    <xf numFmtId="177" fontId="33" fillId="24" borderId="32" xfId="0" applyNumberFormat="1" applyFont="1" applyFill="1" applyBorder="1">
      <alignment vertical="center"/>
    </xf>
    <xf numFmtId="0" fontId="0" fillId="0" borderId="0" xfId="0" applyBorder="1" applyAlignment="1">
      <alignment horizontal="right" vertical="center"/>
    </xf>
    <xf numFmtId="0" fontId="4" fillId="0" borderId="12"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24" borderId="13" xfId="0" applyFont="1" applyFill="1" applyBorder="1" applyAlignment="1">
      <alignment horizontal="center" vertical="center" wrapText="1"/>
    </xf>
    <xf numFmtId="0" fontId="4" fillId="24" borderId="12" xfId="0" applyFont="1" applyFill="1" applyBorder="1" applyAlignment="1">
      <alignment horizontal="center" vertical="center" wrapText="1"/>
    </xf>
    <xf numFmtId="0" fontId="0" fillId="24" borderId="11" xfId="0" applyFill="1" applyBorder="1">
      <alignment vertical="center"/>
    </xf>
    <xf numFmtId="0" fontId="0" fillId="24" borderId="13" xfId="0" applyFill="1" applyBorder="1" applyAlignment="1">
      <alignment horizontal="right"/>
    </xf>
    <xf numFmtId="0" fontId="0" fillId="24" borderId="15" xfId="0" applyFill="1" applyBorder="1" applyAlignment="1">
      <alignment horizontal="right"/>
    </xf>
    <xf numFmtId="0" fontId="0" fillId="24" borderId="12" xfId="0" applyFill="1" applyBorder="1" applyAlignment="1">
      <alignment horizontal="right"/>
    </xf>
    <xf numFmtId="0" fontId="4" fillId="24" borderId="11" xfId="0" applyFont="1" applyFill="1" applyBorder="1" applyAlignment="1">
      <alignment horizontal="center" vertical="center" wrapText="1"/>
    </xf>
    <xf numFmtId="0" fontId="0" fillId="24" borderId="11" xfId="0" applyFill="1" applyBorder="1" applyAlignment="1">
      <alignment horizontal="right"/>
    </xf>
    <xf numFmtId="0" fontId="4" fillId="24" borderId="17" xfId="0" applyFont="1" applyFill="1" applyBorder="1" applyAlignment="1">
      <alignment horizontal="center" vertical="center" wrapText="1"/>
    </xf>
    <xf numFmtId="0" fontId="0" fillId="24" borderId="17" xfId="0" applyFill="1" applyBorder="1" applyAlignment="1">
      <alignment horizontal="right"/>
    </xf>
    <xf numFmtId="0" fontId="0" fillId="24" borderId="17" xfId="0" applyFill="1" applyBorder="1">
      <alignment vertical="center"/>
    </xf>
    <xf numFmtId="178" fontId="0" fillId="24" borderId="12" xfId="0" applyNumberFormat="1" applyFill="1" applyBorder="1" applyAlignment="1">
      <alignment horizontal="right"/>
    </xf>
    <xf numFmtId="0" fontId="0" fillId="0" borderId="11" xfId="0" applyFill="1" applyBorder="1" applyAlignment="1">
      <alignment horizontal="left"/>
    </xf>
    <xf numFmtId="0" fontId="0" fillId="24" borderId="11" xfId="0" applyFill="1" applyBorder="1" applyAlignment="1">
      <alignment horizontal="left"/>
    </xf>
    <xf numFmtId="0" fontId="0" fillId="0" borderId="11" xfId="0" applyBorder="1" applyAlignment="1">
      <alignment horizontal="left" vertical="center"/>
    </xf>
    <xf numFmtId="0" fontId="0" fillId="24" borderId="17" xfId="0" applyFill="1" applyBorder="1" applyAlignment="1">
      <alignment horizontal="left" vertical="center"/>
    </xf>
    <xf numFmtId="0" fontId="0" fillId="0" borderId="11" xfId="0" applyFill="1" applyBorder="1" applyAlignment="1">
      <alignment horizontal="left" vertical="center"/>
    </xf>
    <xf numFmtId="0" fontId="3" fillId="0" borderId="0" xfId="0" applyFont="1">
      <alignment vertical="center"/>
    </xf>
    <xf numFmtId="0" fontId="3" fillId="0" borderId="26" xfId="0" applyFont="1" applyBorder="1">
      <alignment vertical="center"/>
    </xf>
    <xf numFmtId="0" fontId="3" fillId="0" borderId="27" xfId="0" applyFont="1" applyBorder="1">
      <alignment vertical="center"/>
    </xf>
    <xf numFmtId="0" fontId="3" fillId="0" borderId="26" xfId="0" applyFont="1" applyFill="1" applyBorder="1">
      <alignment vertical="center"/>
    </xf>
    <xf numFmtId="0" fontId="33" fillId="0" borderId="0" xfId="0" applyFont="1">
      <alignment vertical="center"/>
    </xf>
    <xf numFmtId="0" fontId="3" fillId="0" borderId="0" xfId="43" applyFont="1" applyFill="1" applyBorder="1"/>
    <xf numFmtId="0" fontId="3" fillId="0" borderId="26" xfId="43" applyFill="1" applyBorder="1"/>
    <xf numFmtId="0" fontId="3" fillId="24" borderId="26" xfId="43" applyFill="1" applyBorder="1"/>
    <xf numFmtId="0" fontId="0" fillId="0" borderId="26" xfId="0" applyFill="1" applyBorder="1">
      <alignment vertical="center"/>
    </xf>
    <xf numFmtId="0" fontId="3" fillId="0" borderId="27" xfId="43" applyFill="1" applyBorder="1"/>
    <xf numFmtId="0" fontId="3" fillId="24" borderId="27" xfId="43" applyFill="1" applyBorder="1"/>
    <xf numFmtId="0" fontId="0" fillId="0" borderId="27" xfId="0" applyFill="1" applyBorder="1">
      <alignment vertical="center"/>
    </xf>
    <xf numFmtId="0" fontId="3" fillId="0" borderId="20" xfId="43" applyFill="1" applyBorder="1"/>
    <xf numFmtId="0" fontId="3" fillId="24" borderId="20" xfId="43" applyFill="1" applyBorder="1"/>
    <xf numFmtId="0" fontId="0" fillId="0" borderId="20" xfId="0" applyFill="1" applyBorder="1">
      <alignment vertical="center"/>
    </xf>
    <xf numFmtId="0" fontId="3" fillId="0" borderId="32" xfId="43" applyFont="1" applyFill="1" applyBorder="1" applyAlignment="1">
      <alignment wrapText="1"/>
    </xf>
    <xf numFmtId="0" fontId="3" fillId="24" borderId="32" xfId="43" applyFont="1" applyFill="1" applyBorder="1"/>
    <xf numFmtId="0" fontId="3" fillId="0" borderId="32" xfId="43" applyFont="1" applyFill="1" applyBorder="1"/>
    <xf numFmtId="0" fontId="3" fillId="0" borderId="31" xfId="43" applyFont="1" applyFill="1" applyBorder="1" applyAlignment="1">
      <alignment wrapText="1"/>
    </xf>
    <xf numFmtId="0" fontId="3" fillId="0" borderId="33" xfId="43" applyFill="1" applyBorder="1"/>
    <xf numFmtId="0" fontId="3" fillId="0" borderId="25" xfId="43" applyFill="1" applyBorder="1"/>
    <xf numFmtId="0" fontId="3" fillId="0" borderId="23" xfId="43" applyFill="1" applyBorder="1"/>
    <xf numFmtId="0" fontId="4" fillId="0" borderId="28" xfId="43" applyFont="1" applyFill="1" applyBorder="1" applyAlignment="1">
      <alignment vertical="center"/>
    </xf>
    <xf numFmtId="0" fontId="4" fillId="0" borderId="15" xfId="43" applyFont="1" applyFill="1" applyBorder="1"/>
    <xf numFmtId="0" fontId="4" fillId="0" borderId="12" xfId="43" applyFont="1" applyFill="1" applyBorder="1" applyAlignment="1">
      <alignment wrapText="1"/>
    </xf>
    <xf numFmtId="0" fontId="4" fillId="0" borderId="29" xfId="43" applyFont="1" applyFill="1" applyBorder="1" applyAlignment="1">
      <alignment wrapText="1"/>
    </xf>
    <xf numFmtId="0" fontId="4" fillId="0" borderId="30" xfId="43" applyFont="1" applyFill="1" applyBorder="1"/>
    <xf numFmtId="0" fontId="4" fillId="0" borderId="12" xfId="43" applyFont="1" applyBorder="1" applyAlignment="1">
      <alignment wrapText="1"/>
    </xf>
    <xf numFmtId="0" fontId="4" fillId="0" borderId="15" xfId="43" applyFont="1" applyBorder="1"/>
    <xf numFmtId="0" fontId="3" fillId="0" borderId="33" xfId="43" applyBorder="1"/>
    <xf numFmtId="0" fontId="3" fillId="0" borderId="20" xfId="43" applyBorder="1"/>
    <xf numFmtId="0" fontId="4" fillId="0" borderId="28" xfId="43" applyFont="1" applyBorder="1"/>
    <xf numFmtId="0" fontId="4" fillId="0" borderId="31" xfId="43" applyFont="1" applyBorder="1"/>
    <xf numFmtId="0" fontId="4" fillId="0" borderId="32" xfId="43" applyFont="1" applyBorder="1"/>
    <xf numFmtId="0" fontId="4" fillId="0" borderId="32" xfId="43" applyFont="1" applyFill="1" applyBorder="1"/>
    <xf numFmtId="0" fontId="4" fillId="0" borderId="29" xfId="43" applyFont="1" applyBorder="1" applyAlignment="1">
      <alignment wrapText="1"/>
    </xf>
    <xf numFmtId="0" fontId="3" fillId="0" borderId="25" xfId="43" applyBorder="1"/>
    <xf numFmtId="0" fontId="3" fillId="0" borderId="26" xfId="43" applyBorder="1"/>
    <xf numFmtId="0" fontId="4" fillId="0" borderId="30" xfId="43" applyFont="1" applyBorder="1"/>
    <xf numFmtId="0" fontId="3" fillId="0" borderId="23" xfId="43" applyBorder="1"/>
    <xf numFmtId="0" fontId="3" fillId="0" borderId="27" xfId="43" applyBorder="1"/>
    <xf numFmtId="0" fontId="4" fillId="0" borderId="16" xfId="0" applyFont="1" applyFill="1" applyBorder="1" applyAlignment="1">
      <alignment horizontal="center" vertical="center"/>
    </xf>
    <xf numFmtId="0" fontId="0" fillId="0" borderId="16" xfId="0" applyFill="1" applyBorder="1" applyAlignment="1">
      <alignment vertical="center" wrapText="1"/>
    </xf>
    <xf numFmtId="0" fontId="3" fillId="24" borderId="16" xfId="0" applyFont="1" applyFill="1" applyBorder="1" applyAlignment="1">
      <alignment vertical="center" wrapText="1"/>
    </xf>
    <xf numFmtId="0" fontId="3" fillId="24" borderId="16" xfId="0" applyFont="1" applyFill="1" applyBorder="1" applyAlignment="1">
      <alignment horizontal="right" vertical="center" wrapText="1"/>
    </xf>
    <xf numFmtId="0" fontId="3" fillId="24" borderId="16" xfId="0" applyFont="1" applyFill="1" applyBorder="1">
      <alignment vertical="center"/>
    </xf>
    <xf numFmtId="0" fontId="4" fillId="0" borderId="10" xfId="40" applyFont="1" applyBorder="1"/>
    <xf numFmtId="0" fontId="4" fillId="24" borderId="10" xfId="39" applyFont="1" applyFill="1" applyBorder="1">
      <alignment vertical="center"/>
    </xf>
    <xf numFmtId="0" fontId="3" fillId="24" borderId="10" xfId="39" applyFill="1" applyBorder="1">
      <alignment vertical="center"/>
    </xf>
    <xf numFmtId="0" fontId="4" fillId="24" borderId="10" xfId="40" applyFont="1" applyFill="1" applyBorder="1"/>
    <xf numFmtId="0" fontId="4" fillId="0" borderId="13" xfId="0" applyFont="1" applyBorder="1">
      <alignment vertical="center"/>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32" xfId="0" applyFont="1" applyBorder="1" applyAlignment="1">
      <alignment horizontal="center" vertical="center"/>
    </xf>
    <xf numFmtId="0" fontId="4" fillId="0" borderId="32" xfId="0" applyFont="1" applyFill="1" applyBorder="1" applyAlignment="1">
      <alignment horizontal="center" vertical="center"/>
    </xf>
    <xf numFmtId="0" fontId="4"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right" vertical="center"/>
    </xf>
    <xf numFmtId="9" fontId="0" fillId="0" borderId="0" xfId="0" applyNumberFormat="1" applyFill="1" applyBorder="1">
      <alignment vertical="center"/>
    </xf>
    <xf numFmtId="9" fontId="0" fillId="0" borderId="0" xfId="0" applyNumberFormat="1" applyBorder="1">
      <alignment vertical="center"/>
    </xf>
    <xf numFmtId="9" fontId="0" fillId="0" borderId="13" xfId="0" applyNumberFormat="1" applyBorder="1">
      <alignment vertical="center"/>
    </xf>
    <xf numFmtId="0" fontId="4" fillId="0" borderId="12" xfId="0" applyFont="1" applyBorder="1">
      <alignment vertical="center"/>
    </xf>
    <xf numFmtId="0" fontId="4" fillId="0" borderId="12" xfId="0" applyFont="1" applyBorder="1" applyAlignment="1">
      <alignment vertical="center" wrapText="1"/>
    </xf>
    <xf numFmtId="0" fontId="4" fillId="0" borderId="15" xfId="0" applyFont="1" applyBorder="1">
      <alignment vertical="center"/>
    </xf>
    <xf numFmtId="0" fontId="0" fillId="0" borderId="33" xfId="0" applyBorder="1">
      <alignment vertical="center"/>
    </xf>
    <xf numFmtId="0" fontId="4" fillId="24" borderId="32" xfId="0" applyFont="1" applyFill="1" applyBorder="1" applyAlignment="1">
      <alignment horizontal="center" vertical="center"/>
    </xf>
    <xf numFmtId="0" fontId="4" fillId="24" borderId="34" xfId="0" applyFont="1" applyFill="1" applyBorder="1" applyAlignment="1">
      <alignment horizontal="center" vertical="center"/>
    </xf>
    <xf numFmtId="0" fontId="0" fillId="24" borderId="20" xfId="0" applyFill="1" applyBorder="1">
      <alignment vertical="center"/>
    </xf>
    <xf numFmtId="9" fontId="0" fillId="24" borderId="10" xfId="0" applyNumberFormat="1" applyFill="1" applyBorder="1">
      <alignment vertical="center"/>
    </xf>
    <xf numFmtId="0" fontId="4" fillId="0" borderId="10" xfId="37" applyFont="1" applyFill="1" applyBorder="1" applyAlignment="1">
      <alignment horizontal="center"/>
    </xf>
    <xf numFmtId="0" fontId="4" fillId="0" borderId="10" xfId="37" applyFont="1" applyFill="1" applyBorder="1" applyAlignment="1">
      <alignment horizontal="center" wrapText="1"/>
    </xf>
    <xf numFmtId="0" fontId="4" fillId="0" borderId="26" xfId="37" applyFont="1" applyFill="1" applyBorder="1" applyAlignment="1">
      <alignment horizontal="center"/>
    </xf>
    <xf numFmtId="0" fontId="3" fillId="0" borderId="26" xfId="37" applyFont="1" applyFill="1" applyBorder="1"/>
    <xf numFmtId="0" fontId="3" fillId="0" borderId="26" xfId="37" applyBorder="1"/>
    <xf numFmtId="0" fontId="3" fillId="0" borderId="26" xfId="37" applyFill="1" applyBorder="1"/>
    <xf numFmtId="0" fontId="3" fillId="0" borderId="20" xfId="37" applyFont="1" applyFill="1" applyBorder="1"/>
    <xf numFmtId="0" fontId="4" fillId="0" borderId="27" xfId="37" applyFont="1" applyFill="1" applyBorder="1" applyAlignment="1">
      <alignment horizontal="center"/>
    </xf>
    <xf numFmtId="0" fontId="3" fillId="0" borderId="27" xfId="37" applyFont="1" applyFill="1" applyBorder="1"/>
    <xf numFmtId="0" fontId="3" fillId="0" borderId="20" xfId="37" applyBorder="1"/>
    <xf numFmtId="0" fontId="3" fillId="0" borderId="20" xfId="37" applyFill="1" applyBorder="1"/>
    <xf numFmtId="0" fontId="3" fillId="0" borderId="32" xfId="37" applyFont="1" applyFill="1" applyBorder="1" applyAlignment="1">
      <alignment horizontal="center"/>
    </xf>
    <xf numFmtId="0" fontId="4" fillId="0" borderId="32" xfId="37" applyFont="1" applyFill="1" applyBorder="1"/>
    <xf numFmtId="0" fontId="4" fillId="0" borderId="32" xfId="37" applyFont="1" applyBorder="1"/>
    <xf numFmtId="0" fontId="15" fillId="0" borderId="29" xfId="0" applyFont="1" applyBorder="1" applyAlignment="1">
      <alignment horizontal="center" vertical="center"/>
    </xf>
    <xf numFmtId="0" fontId="0" fillId="0" borderId="25" xfId="0" applyBorder="1">
      <alignment vertical="center"/>
    </xf>
    <xf numFmtId="0" fontId="15" fillId="0" borderId="30" xfId="0" applyFont="1" applyBorder="1" applyAlignment="1">
      <alignment horizontal="center" vertical="center"/>
    </xf>
    <xf numFmtId="0" fontId="0" fillId="0" borderId="23" xfId="0" applyBorder="1">
      <alignment vertical="center"/>
    </xf>
    <xf numFmtId="0" fontId="15" fillId="0" borderId="15" xfId="0" applyFont="1" applyBorder="1" applyAlignment="1">
      <alignment horizontal="center" vertical="center"/>
    </xf>
    <xf numFmtId="0" fontId="15" fillId="0" borderId="28" xfId="0" applyFont="1" applyBorder="1" applyAlignment="1">
      <alignment horizontal="center" vertical="center"/>
    </xf>
    <xf numFmtId="0" fontId="4" fillId="0" borderId="32" xfId="0" applyFont="1" applyFill="1" applyBorder="1">
      <alignment vertical="center"/>
    </xf>
    <xf numFmtId="0" fontId="0" fillId="24" borderId="26" xfId="0" applyFill="1" applyBorder="1">
      <alignment vertical="center"/>
    </xf>
    <xf numFmtId="0" fontId="0" fillId="24" borderId="27" xfId="0" applyFill="1" applyBorder="1">
      <alignment vertical="center"/>
    </xf>
    <xf numFmtId="0" fontId="4" fillId="0" borderId="0" xfId="0" applyFont="1" applyFill="1" applyBorder="1">
      <alignment vertical="center"/>
    </xf>
    <xf numFmtId="0" fontId="4" fillId="25" borderId="10" xfId="0" applyFont="1" applyFill="1" applyBorder="1">
      <alignment vertical="center"/>
    </xf>
    <xf numFmtId="0" fontId="4" fillId="26" borderId="10" xfId="0" applyFont="1" applyFill="1" applyBorder="1">
      <alignment vertical="center"/>
    </xf>
    <xf numFmtId="0" fontId="4" fillId="27" borderId="10" xfId="0" applyFont="1" applyFill="1" applyBorder="1">
      <alignment vertical="center"/>
    </xf>
    <xf numFmtId="0" fontId="15" fillId="0" borderId="10" xfId="0" applyFont="1" applyBorder="1">
      <alignment vertical="center"/>
    </xf>
    <xf numFmtId="0" fontId="3" fillId="0" borderId="0" xfId="0" applyFont="1" applyBorder="1">
      <alignment vertical="center"/>
    </xf>
    <xf numFmtId="0" fontId="3" fillId="0" borderId="0" xfId="0" applyFont="1" applyFill="1" applyBorder="1">
      <alignment vertical="center"/>
    </xf>
    <xf numFmtId="0" fontId="4" fillId="26" borderId="20" xfId="0" applyFont="1" applyFill="1" applyBorder="1">
      <alignment vertical="center"/>
    </xf>
    <xf numFmtId="0" fontId="0" fillId="26" borderId="20" xfId="0" applyFill="1" applyBorder="1">
      <alignment vertical="center"/>
    </xf>
    <xf numFmtId="0" fontId="3" fillId="26" borderId="20" xfId="0" applyFont="1" applyFill="1" applyBorder="1">
      <alignment vertical="center"/>
    </xf>
    <xf numFmtId="0" fontId="4" fillId="0" borderId="20" xfId="0" applyFont="1" applyBorder="1">
      <alignment vertical="center"/>
    </xf>
    <xf numFmtId="0" fontId="3" fillId="0" borderId="20" xfId="0" applyFont="1" applyBorder="1">
      <alignment vertical="center"/>
    </xf>
    <xf numFmtId="0" fontId="0" fillId="25" borderId="13" xfId="0" applyFill="1" applyBorder="1">
      <alignment vertical="center"/>
    </xf>
    <xf numFmtId="0" fontId="0" fillId="26" borderId="33" xfId="0" applyFill="1" applyBorder="1">
      <alignment vertical="center"/>
    </xf>
    <xf numFmtId="0" fontId="0" fillId="26" borderId="13" xfId="0" applyFill="1" applyBorder="1">
      <alignment vertical="center"/>
    </xf>
    <xf numFmtId="0" fontId="0" fillId="27" borderId="13" xfId="0" applyFill="1" applyBorder="1">
      <alignment vertical="center"/>
    </xf>
    <xf numFmtId="0" fontId="4" fillId="0" borderId="28" xfId="0" applyFont="1" applyBorder="1">
      <alignment vertical="center"/>
    </xf>
    <xf numFmtId="0" fontId="4" fillId="25" borderId="12" xfId="0" applyFont="1" applyFill="1" applyBorder="1">
      <alignment vertical="center"/>
    </xf>
    <xf numFmtId="0" fontId="4" fillId="26" borderId="15" xfId="0" applyFont="1" applyFill="1" applyBorder="1">
      <alignment vertical="center"/>
    </xf>
    <xf numFmtId="0" fontId="4" fillId="26" borderId="12" xfId="0" applyFont="1" applyFill="1" applyBorder="1">
      <alignment vertical="center"/>
    </xf>
    <xf numFmtId="0" fontId="4" fillId="27" borderId="12" xfId="0" applyFont="1" applyFill="1" applyBorder="1">
      <alignment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0" xfId="0" applyFont="1" applyFill="1" applyBorder="1" applyAlignment="1">
      <alignment horizontal="center" vertical="center"/>
    </xf>
    <xf numFmtId="0" fontId="0" fillId="0" borderId="26" xfId="0" applyBorder="1">
      <alignment vertical="center"/>
    </xf>
    <xf numFmtId="0" fontId="0" fillId="0" borderId="27" xfId="0" applyBorder="1">
      <alignment vertical="center"/>
    </xf>
    <xf numFmtId="0" fontId="4" fillId="0" borderId="31" xfId="43" applyFont="1" applyFill="1" applyBorder="1"/>
    <xf numFmtId="0" fontId="0" fillId="0" borderId="28" xfId="0" applyBorder="1">
      <alignment vertical="center"/>
    </xf>
    <xf numFmtId="0" fontId="4" fillId="0" borderId="15" xfId="43" applyFont="1" applyBorder="1" applyAlignment="1">
      <alignment wrapText="1"/>
    </xf>
    <xf numFmtId="0" fontId="4" fillId="0" borderId="30" xfId="43" applyFont="1" applyBorder="1" applyAlignment="1">
      <alignment wrapText="1"/>
    </xf>
    <xf numFmtId="0" fontId="33" fillId="0" borderId="0" xfId="0" applyFont="1" applyAlignment="1"/>
    <xf numFmtId="0" fontId="33" fillId="0" borderId="10" xfId="29" applyFont="1" applyFill="1" applyBorder="1" applyAlignment="1" applyProtection="1"/>
    <xf numFmtId="0" fontId="0" fillId="0" borderId="0" xfId="0" applyAlignment="1">
      <alignment wrapText="1"/>
    </xf>
    <xf numFmtId="176" fontId="3" fillId="0" borderId="20" xfId="43" applyNumberFormat="1" applyBorder="1"/>
    <xf numFmtId="176" fontId="3" fillId="0" borderId="35" xfId="43" applyNumberFormat="1" applyBorder="1"/>
    <xf numFmtId="0" fontId="4" fillId="0" borderId="32" xfId="43" applyFont="1" applyBorder="1" applyAlignment="1">
      <alignment wrapText="1"/>
    </xf>
    <xf numFmtId="0" fontId="4" fillId="24" borderId="32" xfId="43" applyFont="1" applyFill="1" applyBorder="1"/>
    <xf numFmtId="0" fontId="4" fillId="0" borderId="34" xfId="43" applyFont="1" applyBorder="1"/>
    <xf numFmtId="0" fontId="4" fillId="0" borderId="31" xfId="43" applyFont="1" applyBorder="1" applyAlignment="1">
      <alignment wrapText="1"/>
    </xf>
    <xf numFmtId="0" fontId="3" fillId="0" borderId="28" xfId="43" applyBorder="1" applyAlignment="1">
      <alignment vertical="center"/>
    </xf>
    <xf numFmtId="0" fontId="4" fillId="0" borderId="15" xfId="43" applyFont="1" applyBorder="1" applyAlignment="1">
      <alignment horizontal="left" vertical="top"/>
    </xf>
    <xf numFmtId="0" fontId="4" fillId="0" borderId="12" xfId="43" applyFont="1" applyBorder="1" applyAlignment="1">
      <alignment horizontal="left" vertical="top" wrapText="1"/>
    </xf>
    <xf numFmtId="0" fontId="4" fillId="0" borderId="29" xfId="43" applyFont="1" applyBorder="1" applyAlignment="1">
      <alignment horizontal="left" vertical="top" wrapText="1"/>
    </xf>
    <xf numFmtId="176" fontId="3" fillId="0" borderId="26" xfId="43" applyNumberFormat="1" applyBorder="1"/>
    <xf numFmtId="176" fontId="3" fillId="0" borderId="36" xfId="43" applyNumberFormat="1" applyBorder="1"/>
    <xf numFmtId="0" fontId="3" fillId="0" borderId="10" xfId="0" applyFont="1" applyFill="1" applyBorder="1" applyAlignment="1">
      <alignment vertical="center" wrapText="1"/>
    </xf>
    <xf numFmtId="0" fontId="33" fillId="0" borderId="10" xfId="29" applyFont="1" applyFill="1" applyBorder="1" applyAlignment="1" applyProtection="1">
      <alignment horizontal="left"/>
    </xf>
    <xf numFmtId="0" fontId="33" fillId="0" borderId="10" xfId="29" applyFont="1" applyFill="1" applyBorder="1" applyAlignment="1" applyProtection="1">
      <alignment horizontal="right"/>
    </xf>
    <xf numFmtId="0" fontId="3" fillId="0" borderId="0" xfId="37" applyFont="1"/>
    <xf numFmtId="0" fontId="4" fillId="0" borderId="10" xfId="37" applyFont="1" applyBorder="1"/>
    <xf numFmtId="0" fontId="15" fillId="0" borderId="26" xfId="0" applyFont="1" applyFill="1" applyBorder="1">
      <alignment vertical="center"/>
    </xf>
    <xf numFmtId="0" fontId="3" fillId="0" borderId="26" xfId="0" applyFont="1" applyFill="1" applyBorder="1" applyAlignment="1"/>
    <xf numFmtId="0" fontId="14" fillId="25" borderId="10" xfId="0" applyFont="1" applyFill="1" applyBorder="1" applyAlignment="1">
      <alignment vertical="center" wrapText="1"/>
    </xf>
    <xf numFmtId="0" fontId="4" fillId="24" borderId="10" xfId="0" applyFont="1" applyFill="1" applyBorder="1" applyAlignment="1">
      <alignment horizontal="center" vertical="center"/>
    </xf>
    <xf numFmtId="0" fontId="3" fillId="24" borderId="23" xfId="43" applyFill="1" applyBorder="1"/>
    <xf numFmtId="0" fontId="4" fillId="0" borderId="37" xfId="43" applyFont="1" applyBorder="1"/>
    <xf numFmtId="0" fontId="4" fillId="0" borderId="0" xfId="43" applyFont="1" applyBorder="1"/>
    <xf numFmtId="0" fontId="27" fillId="0" borderId="10" xfId="0" applyFont="1" applyBorder="1">
      <alignment vertical="center"/>
    </xf>
    <xf numFmtId="0" fontId="39" fillId="0" borderId="10" xfId="36" applyFont="1" applyFill="1" applyBorder="1">
      <alignment vertical="center"/>
    </xf>
    <xf numFmtId="0" fontId="28" fillId="0" borderId="10" xfId="36" applyFont="1" applyFill="1" applyBorder="1">
      <alignment vertical="center"/>
    </xf>
    <xf numFmtId="0" fontId="28" fillId="0" borderId="10" xfId="0" applyFont="1" applyBorder="1">
      <alignment vertical="center"/>
    </xf>
    <xf numFmtId="0" fontId="28" fillId="24" borderId="10" xfId="36" applyFont="1" applyFill="1" applyBorder="1">
      <alignment vertical="center"/>
    </xf>
    <xf numFmtId="0" fontId="27" fillId="24" borderId="10" xfId="0" applyFont="1" applyFill="1" applyBorder="1">
      <alignment vertical="center"/>
    </xf>
    <xf numFmtId="0" fontId="28" fillId="24" borderId="10" xfId="0" applyFont="1" applyFill="1" applyBorder="1">
      <alignment vertical="center"/>
    </xf>
    <xf numFmtId="0" fontId="4" fillId="0" borderId="10" xfId="41" applyFont="1" applyFill="1" applyBorder="1">
      <alignment vertical="center"/>
    </xf>
    <xf numFmtId="0" fontId="3" fillId="0" borderId="0" xfId="44"/>
    <xf numFmtId="0" fontId="3" fillId="0" borderId="10" xfId="44" applyBorder="1"/>
    <xf numFmtId="0" fontId="4" fillId="0" borderId="10" xfId="44" applyFont="1" applyBorder="1"/>
    <xf numFmtId="0" fontId="3" fillId="0" borderId="12" xfId="44" applyBorder="1"/>
    <xf numFmtId="0" fontId="4" fillId="0" borderId="13" xfId="44" applyFont="1" applyBorder="1"/>
    <xf numFmtId="0" fontId="3" fillId="0" borderId="13" xfId="44" applyFont="1" applyBorder="1"/>
    <xf numFmtId="9" fontId="3" fillId="0" borderId="31" xfId="44" applyNumberFormat="1" applyBorder="1"/>
    <xf numFmtId="9" fontId="4" fillId="0" borderId="33" xfId="44" applyNumberFormat="1" applyFont="1" applyBorder="1"/>
    <xf numFmtId="0" fontId="4" fillId="24" borderId="10" xfId="44" applyFont="1" applyFill="1" applyBorder="1"/>
    <xf numFmtId="0" fontId="3" fillId="24" borderId="10" xfId="44" applyFont="1" applyFill="1" applyBorder="1"/>
    <xf numFmtId="0" fontId="3" fillId="24" borderId="10" xfId="44" applyFill="1" applyBorder="1"/>
    <xf numFmtId="9" fontId="3" fillId="24" borderId="32" xfId="44" applyNumberFormat="1" applyFill="1" applyBorder="1"/>
    <xf numFmtId="9" fontId="4" fillId="24" borderId="20" xfId="44" applyNumberFormat="1" applyFont="1" applyFill="1" applyBorder="1"/>
    <xf numFmtId="0" fontId="3" fillId="0" borderId="10" xfId="44" applyFont="1" applyBorder="1"/>
    <xf numFmtId="9" fontId="3" fillId="0" borderId="32" xfId="44" applyNumberFormat="1" applyBorder="1"/>
    <xf numFmtId="9" fontId="4" fillId="0" borderId="20" xfId="44" applyNumberFormat="1" applyFont="1" applyBorder="1"/>
    <xf numFmtId="0" fontId="4" fillId="0" borderId="27" xfId="44" applyFont="1" applyBorder="1"/>
    <xf numFmtId="9" fontId="3" fillId="0" borderId="27" xfId="44" applyNumberFormat="1" applyBorder="1"/>
    <xf numFmtId="9" fontId="3" fillId="0" borderId="23" xfId="44" applyNumberFormat="1" applyBorder="1"/>
    <xf numFmtId="9" fontId="3" fillId="24" borderId="27" xfId="44" applyNumberFormat="1" applyFill="1" applyBorder="1"/>
    <xf numFmtId="0" fontId="0" fillId="28" borderId="0" xfId="0" applyFill="1">
      <alignment vertical="center"/>
    </xf>
    <xf numFmtId="0" fontId="3" fillId="0" borderId="0" xfId="0" applyFont="1" applyFill="1">
      <alignment vertical="center"/>
    </xf>
    <xf numFmtId="0" fontId="3" fillId="0" borderId="10" xfId="0" applyFont="1" applyFill="1" applyBorder="1" applyAlignment="1">
      <alignment horizontal="center" vertical="center"/>
    </xf>
    <xf numFmtId="0" fontId="3" fillId="0" borderId="0" xfId="44" applyAlignment="1"/>
    <xf numFmtId="0" fontId="3" fillId="0" borderId="0" xfId="44" applyFont="1"/>
    <xf numFmtId="0" fontId="39" fillId="0" borderId="19" xfId="36" applyFont="1" applyFill="1" applyBorder="1">
      <alignment vertical="center"/>
    </xf>
    <xf numFmtId="0" fontId="28" fillId="0" borderId="10" xfId="0" applyFont="1" applyFill="1" applyBorder="1">
      <alignment vertical="center"/>
    </xf>
    <xf numFmtId="0" fontId="0" fillId="24" borderId="0" xfId="0" applyFill="1">
      <alignment vertical="center"/>
    </xf>
    <xf numFmtId="0" fontId="4" fillId="24" borderId="13" xfId="0" applyFont="1" applyFill="1" applyBorder="1">
      <alignment vertical="center"/>
    </xf>
    <xf numFmtId="9" fontId="3" fillId="0" borderId="32" xfId="39" applyNumberFormat="1" applyBorder="1">
      <alignment vertical="center"/>
    </xf>
    <xf numFmtId="9" fontId="3" fillId="24" borderId="32" xfId="39" applyNumberFormat="1" applyFill="1" applyBorder="1">
      <alignment vertical="center"/>
    </xf>
    <xf numFmtId="0" fontId="21" fillId="0" borderId="38" xfId="39" applyFont="1" applyBorder="1" applyAlignment="1">
      <alignment vertical="center"/>
    </xf>
    <xf numFmtId="0" fontId="7" fillId="0" borderId="10" xfId="0" applyFont="1" applyFill="1" applyBorder="1" applyAlignment="1">
      <alignment horizontal="center" vertical="center"/>
    </xf>
    <xf numFmtId="0" fontId="4" fillId="0" borderId="10" xfId="0" applyFont="1" applyFill="1" applyBorder="1" applyAlignment="1">
      <alignment vertical="center" wrapText="1"/>
    </xf>
    <xf numFmtId="0" fontId="0" fillId="24" borderId="22" xfId="0" applyFill="1" applyBorder="1">
      <alignment vertical="center"/>
    </xf>
    <xf numFmtId="0" fontId="0" fillId="0" borderId="39" xfId="0" applyBorder="1">
      <alignment vertical="center"/>
    </xf>
    <xf numFmtId="0" fontId="30" fillId="0" borderId="0" xfId="0" applyFont="1">
      <alignment vertical="center"/>
    </xf>
    <xf numFmtId="0" fontId="4" fillId="0" borderId="0" xfId="0" applyFont="1" applyAlignment="1">
      <alignment vertical="center" wrapText="1"/>
    </xf>
    <xf numFmtId="0" fontId="0" fillId="0" borderId="14" xfId="0" applyFill="1" applyBorder="1" applyAlignment="1">
      <alignment horizontal="left" vertical="center"/>
    </xf>
    <xf numFmtId="0" fontId="0" fillId="0" borderId="13" xfId="0" applyFill="1" applyBorder="1" applyAlignment="1">
      <alignment horizontal="left"/>
    </xf>
    <xf numFmtId="0" fontId="0" fillId="24" borderId="11" xfId="0" applyFill="1" applyBorder="1" applyAlignment="1">
      <alignment horizontal="left" vertical="center"/>
    </xf>
    <xf numFmtId="0" fontId="0" fillId="24" borderId="12" xfId="0" applyFill="1" applyBorder="1" applyAlignment="1">
      <alignment horizontal="left" vertical="center"/>
    </xf>
    <xf numFmtId="0" fontId="0" fillId="24" borderId="10" xfId="0" applyFill="1" applyBorder="1" applyAlignment="1">
      <alignment horizontal="right" vertical="center"/>
    </xf>
    <xf numFmtId="0" fontId="0" fillId="0" borderId="0" xfId="0" applyAlignment="1">
      <alignment horizontal="right" vertical="center"/>
    </xf>
    <xf numFmtId="0" fontId="0" fillId="0" borderId="10" xfId="0" applyFill="1" applyBorder="1" applyAlignment="1">
      <alignment horizontal="right" vertical="center"/>
    </xf>
    <xf numFmtId="0" fontId="4" fillId="0" borderId="13" xfId="39" applyFont="1" applyBorder="1">
      <alignment vertical="center"/>
    </xf>
    <xf numFmtId="9" fontId="3" fillId="24" borderId="40" xfId="39" applyNumberFormat="1" applyFill="1" applyBorder="1">
      <alignment vertical="center"/>
    </xf>
    <xf numFmtId="9" fontId="3" fillId="24" borderId="41" xfId="39" applyNumberFormat="1" applyFill="1" applyBorder="1">
      <alignment vertical="center"/>
    </xf>
    <xf numFmtId="9" fontId="0" fillId="24" borderId="20" xfId="0" applyNumberFormat="1" applyFill="1" applyBorder="1">
      <alignment vertical="center"/>
    </xf>
    <xf numFmtId="9" fontId="0" fillId="24" borderId="10" xfId="0" applyNumberFormat="1" applyFill="1" applyBorder="1" applyAlignment="1">
      <alignment horizontal="right" vertical="center"/>
    </xf>
    <xf numFmtId="0" fontId="0" fillId="24" borderId="20" xfId="0" applyFill="1" applyBorder="1" applyAlignment="1">
      <alignment horizontal="right" vertical="center"/>
    </xf>
    <xf numFmtId="0" fontId="0" fillId="0" borderId="21" xfId="0" applyFill="1" applyBorder="1" applyAlignment="1">
      <alignment horizontal="center" vertical="center" wrapText="1"/>
    </xf>
    <xf numFmtId="0" fontId="0" fillId="0" borderId="21" xfId="0" applyBorder="1" applyAlignment="1">
      <alignment horizontal="center" vertical="center" wrapText="1"/>
    </xf>
    <xf numFmtId="0" fontId="0" fillId="29" borderId="21" xfId="0" applyFill="1" applyBorder="1" applyAlignment="1">
      <alignment horizontal="center" vertical="center" wrapText="1"/>
    </xf>
    <xf numFmtId="0" fontId="0" fillId="24" borderId="21" xfId="0" applyFill="1" applyBorder="1" applyAlignment="1">
      <alignment horizontal="center" vertical="center" wrapText="1"/>
    </xf>
    <xf numFmtId="0" fontId="31" fillId="0" borderId="21" xfId="0" applyFont="1" applyBorder="1" applyAlignment="1">
      <alignment horizontal="center" vertical="center" wrapText="1"/>
    </xf>
    <xf numFmtId="0" fontId="0" fillId="30" borderId="21" xfId="0" applyFill="1" applyBorder="1" applyAlignment="1">
      <alignment horizontal="center" vertical="center" wrapText="1"/>
    </xf>
    <xf numFmtId="0" fontId="0" fillId="24" borderId="21" xfId="0" applyFill="1" applyBorder="1" applyAlignment="1">
      <alignment horizontal="center" vertical="center"/>
    </xf>
    <xf numFmtId="177" fontId="33" fillId="0" borderId="20" xfId="0" applyNumberFormat="1" applyFont="1" applyBorder="1">
      <alignment vertical="center"/>
    </xf>
    <xf numFmtId="177" fontId="33" fillId="0" borderId="32" xfId="0" applyNumberFormat="1" applyFont="1" applyBorder="1">
      <alignment vertical="center"/>
    </xf>
    <xf numFmtId="177" fontId="33" fillId="24" borderId="22" xfId="0" applyNumberFormat="1" applyFont="1" applyFill="1" applyBorder="1">
      <alignment vertical="center"/>
    </xf>
    <xf numFmtId="177" fontId="33" fillId="0" borderId="22" xfId="0" applyNumberFormat="1" applyFont="1" applyBorder="1">
      <alignment vertical="center"/>
    </xf>
    <xf numFmtId="0" fontId="0" fillId="24" borderId="16" xfId="0" applyFill="1" applyBorder="1" applyAlignment="1">
      <alignment vertical="center" wrapText="1"/>
    </xf>
    <xf numFmtId="0" fontId="4" fillId="0" borderId="10" xfId="39" applyFont="1" applyFill="1" applyBorder="1">
      <alignment vertical="center"/>
    </xf>
    <xf numFmtId="9" fontId="4" fillId="24" borderId="10" xfId="44" applyNumberFormat="1" applyFont="1" applyFill="1" applyBorder="1"/>
    <xf numFmtId="9" fontId="3" fillId="24" borderId="20" xfId="44" applyNumberFormat="1" applyFill="1" applyBorder="1"/>
    <xf numFmtId="0" fontId="4" fillId="0" borderId="26" xfId="0" applyFont="1" applyBorder="1">
      <alignment vertical="center"/>
    </xf>
    <xf numFmtId="0" fontId="4" fillId="0" borderId="29" xfId="0" applyFont="1" applyBorder="1">
      <alignment vertical="center"/>
    </xf>
    <xf numFmtId="0" fontId="4" fillId="25" borderId="27" xfId="0" applyFont="1" applyFill="1" applyBorder="1">
      <alignment vertical="center"/>
    </xf>
    <xf numFmtId="0" fontId="4" fillId="25" borderId="30" xfId="0" applyFont="1" applyFill="1" applyBorder="1">
      <alignment vertical="center"/>
    </xf>
    <xf numFmtId="0" fontId="0" fillId="25" borderId="23" xfId="0" applyFill="1" applyBorder="1">
      <alignment vertical="center"/>
    </xf>
    <xf numFmtId="0" fontId="0" fillId="25" borderId="27" xfId="0" applyFill="1" applyBorder="1">
      <alignment vertical="center"/>
    </xf>
    <xf numFmtId="0" fontId="3" fillId="25" borderId="27" xfId="0" applyFont="1" applyFill="1" applyBorder="1">
      <alignment vertical="center"/>
    </xf>
    <xf numFmtId="0" fontId="4" fillId="0" borderId="33" xfId="0" applyFont="1" applyBorder="1">
      <alignment vertical="center"/>
    </xf>
    <xf numFmtId="0" fontId="4" fillId="0" borderId="20" xfId="0" applyFont="1" applyFill="1" applyBorder="1">
      <alignment vertical="center"/>
    </xf>
    <xf numFmtId="0" fontId="4" fillId="27" borderId="32" xfId="0" applyFont="1" applyFill="1" applyBorder="1">
      <alignment vertical="center"/>
    </xf>
    <xf numFmtId="0" fontId="4" fillId="27" borderId="28" xfId="0" applyFont="1" applyFill="1" applyBorder="1">
      <alignment vertical="center"/>
    </xf>
    <xf numFmtId="0" fontId="0" fillId="27" borderId="31" xfId="0" applyFill="1" applyBorder="1">
      <alignment vertical="center"/>
    </xf>
    <xf numFmtId="0" fontId="0" fillId="27" borderId="32" xfId="0" applyFill="1" applyBorder="1">
      <alignment vertical="center"/>
    </xf>
    <xf numFmtId="0" fontId="3" fillId="27" borderId="32" xfId="0" applyFont="1" applyFill="1" applyBorder="1">
      <alignment vertical="center"/>
    </xf>
    <xf numFmtId="0" fontId="0" fillId="0" borderId="32" xfId="0" applyBorder="1">
      <alignment vertical="center"/>
    </xf>
    <xf numFmtId="0" fontId="3" fillId="0" borderId="32" xfId="43" applyFill="1" applyBorder="1"/>
    <xf numFmtId="0" fontId="3" fillId="0" borderId="32" xfId="37" applyFill="1" applyBorder="1"/>
    <xf numFmtId="0" fontId="8" fillId="0" borderId="0" xfId="0" applyFont="1" applyBorder="1" applyAlignment="1">
      <alignment vertical="center" wrapText="1"/>
    </xf>
    <xf numFmtId="0" fontId="0" fillId="0" borderId="32" xfId="0" applyFill="1" applyBorder="1">
      <alignment vertical="center"/>
    </xf>
    <xf numFmtId="0" fontId="0" fillId="0" borderId="22" xfId="0" applyFill="1" applyBorder="1">
      <alignment vertical="center"/>
    </xf>
    <xf numFmtId="9" fontId="0" fillId="0" borderId="20" xfId="0" applyNumberFormat="1" applyBorder="1">
      <alignment vertical="center"/>
    </xf>
    <xf numFmtId="9" fontId="3" fillId="0" borderId="40" xfId="39" applyNumberFormat="1" applyBorder="1">
      <alignment vertical="center"/>
    </xf>
    <xf numFmtId="9" fontId="0" fillId="0" borderId="10" xfId="0" applyNumberFormat="1" applyFill="1" applyBorder="1" applyAlignment="1">
      <alignment horizontal="right" vertical="center"/>
    </xf>
    <xf numFmtId="0" fontId="0" fillId="0" borderId="20" xfId="0" applyFill="1" applyBorder="1" applyAlignment="1">
      <alignment horizontal="right" vertical="center"/>
    </xf>
    <xf numFmtId="0" fontId="3" fillId="0" borderId="10" xfId="0" applyFont="1" applyFill="1" applyBorder="1" applyAlignment="1">
      <alignment horizontal="right" vertical="center"/>
    </xf>
    <xf numFmtId="0" fontId="8" fillId="0" borderId="10" xfId="0" applyFont="1" applyFill="1" applyBorder="1">
      <alignment vertical="center"/>
    </xf>
    <xf numFmtId="0" fontId="19" fillId="0" borderId="10" xfId="0" applyFont="1" applyFill="1" applyBorder="1" applyAlignment="1">
      <alignment horizontal="center"/>
    </xf>
    <xf numFmtId="0" fontId="6" fillId="0" borderId="0" xfId="29" applyAlignment="1" applyProtection="1">
      <alignment vertical="center"/>
    </xf>
    <xf numFmtId="0" fontId="14" fillId="0" borderId="0" xfId="0" applyFont="1">
      <alignment vertical="center"/>
    </xf>
    <xf numFmtId="0" fontId="0" fillId="25" borderId="10" xfId="0" applyFill="1" applyBorder="1" applyAlignment="1">
      <alignment vertical="center" wrapText="1"/>
    </xf>
    <xf numFmtId="0" fontId="3" fillId="0" borderId="10" xfId="0" applyFont="1" applyFill="1" applyBorder="1" applyAlignment="1"/>
    <xf numFmtId="0" fontId="33" fillId="0" borderId="10" xfId="0" applyFont="1" applyFill="1" applyBorder="1">
      <alignment vertical="center"/>
    </xf>
    <xf numFmtId="0" fontId="33" fillId="0" borderId="10" xfId="0" applyFont="1" applyFill="1" applyBorder="1" applyAlignment="1">
      <alignment horizontal="left"/>
    </xf>
    <xf numFmtId="0" fontId="33" fillId="0" borderId="10" xfId="0" applyFont="1" applyFill="1" applyBorder="1" applyAlignment="1"/>
    <xf numFmtId="0" fontId="33" fillId="0" borderId="10" xfId="0" applyFont="1" applyFill="1" applyBorder="1" applyAlignment="1">
      <alignment wrapText="1"/>
    </xf>
    <xf numFmtId="0" fontId="33" fillId="0" borderId="26" xfId="0" applyFont="1" applyFill="1" applyBorder="1">
      <alignment vertical="center"/>
    </xf>
    <xf numFmtId="0" fontId="33" fillId="0" borderId="10" xfId="0" applyFont="1" applyBorder="1">
      <alignment vertical="center"/>
    </xf>
    <xf numFmtId="0" fontId="33" fillId="0" borderId="0" xfId="0" applyFont="1" applyFill="1" applyBorder="1">
      <alignment vertical="center"/>
    </xf>
    <xf numFmtId="0" fontId="33" fillId="0" borderId="0" xfId="0" applyFont="1" applyFill="1" applyBorder="1" applyAlignment="1"/>
    <xf numFmtId="0" fontId="33" fillId="0" borderId="10" xfId="0" applyFont="1" applyFill="1" applyBorder="1" applyAlignment="1">
      <alignment vertical="center" wrapText="1"/>
    </xf>
    <xf numFmtId="0" fontId="14" fillId="0" borderId="10" xfId="0" applyFont="1" applyFill="1" applyBorder="1">
      <alignment vertical="center"/>
    </xf>
    <xf numFmtId="0" fontId="33" fillId="28" borderId="10" xfId="0" applyFont="1" applyFill="1" applyBorder="1" applyAlignment="1">
      <alignment vertical="center" wrapText="1"/>
    </xf>
    <xf numFmtId="0" fontId="4" fillId="0" borderId="10" xfId="0" applyFont="1" applyFill="1" applyBorder="1" applyAlignment="1">
      <alignment wrapText="1"/>
    </xf>
    <xf numFmtId="0" fontId="33" fillId="0" borderId="0" xfId="29" applyFont="1" applyFill="1" applyBorder="1" applyAlignment="1" applyProtection="1"/>
    <xf numFmtId="0" fontId="33" fillId="24" borderId="10" xfId="0" applyFont="1" applyFill="1" applyBorder="1" applyAlignment="1">
      <alignment vertical="center" wrapText="1"/>
    </xf>
    <xf numFmtId="0" fontId="33" fillId="0" borderId="0" xfId="0" applyFont="1" applyAlignment="1">
      <alignment wrapText="1"/>
    </xf>
    <xf numFmtId="0" fontId="33" fillId="0" borderId="0" xfId="0" applyFont="1" applyFill="1">
      <alignment vertical="center"/>
    </xf>
    <xf numFmtId="0" fontId="33" fillId="0" borderId="0" xfId="0" applyFont="1" applyBorder="1">
      <alignment vertical="center"/>
    </xf>
    <xf numFmtId="0" fontId="0" fillId="0" borderId="0" xfId="0" applyAlignment="1">
      <alignment vertical="center"/>
    </xf>
    <xf numFmtId="0" fontId="4" fillId="0" borderId="0" xfId="0" applyNumberFormat="1" applyFont="1" applyFill="1" applyAlignment="1">
      <alignment vertical="top" wrapText="1"/>
    </xf>
    <xf numFmtId="0" fontId="33" fillId="0" borderId="10" xfId="0" applyFont="1" applyBorder="1" applyAlignment="1"/>
    <xf numFmtId="0" fontId="14" fillId="0" borderId="10" xfId="0" applyFont="1" applyFill="1" applyBorder="1" applyAlignment="1">
      <alignment vertical="center" wrapText="1"/>
    </xf>
    <xf numFmtId="0" fontId="33" fillId="24" borderId="10" xfId="0" applyFont="1" applyFill="1" applyBorder="1" applyAlignment="1">
      <alignment wrapText="1"/>
    </xf>
    <xf numFmtId="0" fontId="33" fillId="28" borderId="10" xfId="0" applyFont="1" applyFill="1" applyBorder="1" applyAlignment="1">
      <alignment wrapText="1"/>
    </xf>
    <xf numFmtId="0" fontId="6" fillId="0" borderId="0" xfId="29" applyFont="1" applyAlignment="1" applyProtection="1"/>
    <xf numFmtId="0" fontId="33" fillId="0" borderId="10" xfId="29" applyFont="1" applyBorder="1" applyAlignment="1" applyProtection="1"/>
    <xf numFmtId="0" fontId="33" fillId="0" borderId="0" xfId="29" applyFont="1" applyAlignment="1" applyProtection="1"/>
    <xf numFmtId="0" fontId="46" fillId="0" borderId="10" xfId="29" applyFont="1" applyFill="1" applyBorder="1" applyAlignment="1" applyProtection="1">
      <alignment vertical="center" wrapText="1"/>
    </xf>
    <xf numFmtId="0" fontId="47" fillId="0" borderId="26" xfId="0" applyFont="1" applyFill="1" applyBorder="1">
      <alignment vertical="center"/>
    </xf>
    <xf numFmtId="0" fontId="47" fillId="0" borderId="10" xfId="0" applyFont="1" applyFill="1" applyBorder="1">
      <alignment vertical="center"/>
    </xf>
    <xf numFmtId="0" fontId="47" fillId="0" borderId="0" xfId="0" applyFont="1">
      <alignment vertical="center"/>
    </xf>
    <xf numFmtId="0" fontId="47" fillId="0" borderId="10" xfId="0" applyFont="1" applyFill="1" applyBorder="1" applyAlignment="1"/>
    <xf numFmtId="0" fontId="47" fillId="0" borderId="10" xfId="0" applyFont="1" applyFill="1" applyBorder="1" applyAlignment="1">
      <alignment wrapText="1"/>
    </xf>
    <xf numFmtId="0" fontId="6" fillId="0" borderId="0" xfId="29" applyFont="1" applyFill="1" applyAlignment="1" applyProtection="1">
      <alignment vertical="center"/>
    </xf>
    <xf numFmtId="0" fontId="6" fillId="0" borderId="0" xfId="29" applyFont="1" applyFill="1" applyAlignment="1" applyProtection="1"/>
    <xf numFmtId="0" fontId="33" fillId="0" borderId="10" xfId="29" applyFont="1" applyFill="1" applyBorder="1" applyAlignment="1" applyProtection="1">
      <alignment wrapText="1"/>
    </xf>
    <xf numFmtId="0" fontId="33" fillId="0" borderId="10" xfId="29" applyFont="1" applyFill="1" applyBorder="1" applyAlignment="1" applyProtection="1">
      <alignment vertical="center" wrapText="1"/>
    </xf>
    <xf numFmtId="0" fontId="33" fillId="0" borderId="0" xfId="0" applyFont="1" applyFill="1" applyAlignment="1"/>
    <xf numFmtId="0" fontId="33" fillId="0" borderId="0" xfId="0" applyFont="1" applyAlignment="1">
      <alignment vertical="center" wrapText="1"/>
    </xf>
    <xf numFmtId="0" fontId="33" fillId="0" borderId="10" xfId="0" applyFont="1" applyFill="1" applyBorder="1" applyAlignment="1">
      <alignment horizontal="left" wrapText="1"/>
    </xf>
    <xf numFmtId="0" fontId="4" fillId="0" borderId="10" xfId="0" applyFont="1" applyFill="1" applyBorder="1" applyAlignment="1">
      <alignment horizontal="left" wrapText="1"/>
    </xf>
    <xf numFmtId="0" fontId="33" fillId="0" borderId="10" xfId="0" applyFont="1" applyFill="1" applyBorder="1" applyAlignment="1">
      <alignment vertical="center"/>
    </xf>
    <xf numFmtId="49" fontId="33" fillId="0" borderId="10" xfId="29" applyNumberFormat="1" applyFont="1" applyFill="1" applyBorder="1" applyAlignment="1" applyProtection="1"/>
    <xf numFmtId="0" fontId="33" fillId="31" borderId="10" xfId="0" applyFont="1" applyFill="1" applyBorder="1">
      <alignment vertical="center"/>
    </xf>
    <xf numFmtId="0" fontId="33" fillId="31" borderId="10" xfId="0" applyFont="1" applyFill="1" applyBorder="1" applyAlignment="1"/>
    <xf numFmtId="0" fontId="33" fillId="31" borderId="10" xfId="0" applyFont="1" applyFill="1" applyBorder="1" applyAlignment="1">
      <alignment wrapText="1"/>
    </xf>
    <xf numFmtId="0" fontId="6" fillId="31" borderId="10" xfId="29" applyFont="1" applyFill="1" applyBorder="1" applyAlignment="1" applyProtection="1"/>
    <xf numFmtId="0" fontId="33" fillId="31" borderId="10" xfId="29" applyFont="1" applyFill="1" applyBorder="1" applyAlignment="1" applyProtection="1"/>
    <xf numFmtId="0" fontId="14" fillId="31" borderId="10" xfId="0" applyFont="1" applyFill="1" applyBorder="1" applyAlignment="1">
      <alignment vertical="center" wrapText="1"/>
    </xf>
    <xf numFmtId="0" fontId="33" fillId="31" borderId="0" xfId="0" applyFont="1" applyFill="1">
      <alignment vertical="center"/>
    </xf>
    <xf numFmtId="0" fontId="33" fillId="0" borderId="42" xfId="0" applyFont="1" applyFill="1" applyBorder="1" applyAlignment="1">
      <alignment horizontal="left" wrapText="1"/>
    </xf>
    <xf numFmtId="0" fontId="33" fillId="31" borderId="10" xfId="0" applyFont="1" applyFill="1" applyBorder="1" applyAlignment="1">
      <alignment horizontal="left"/>
    </xf>
    <xf numFmtId="0" fontId="4" fillId="31" borderId="10" xfId="0" applyFont="1" applyFill="1" applyBorder="1" applyAlignment="1">
      <alignment horizontal="left" wrapText="1"/>
    </xf>
    <xf numFmtId="0" fontId="33" fillId="31" borderId="10" xfId="0" applyFont="1" applyFill="1" applyBorder="1" applyAlignment="1">
      <alignment vertical="center" wrapText="1"/>
    </xf>
    <xf numFmtId="0" fontId="6" fillId="31" borderId="0" xfId="29" applyFont="1" applyFill="1" applyAlignment="1" applyProtection="1"/>
    <xf numFmtId="0" fontId="14" fillId="31" borderId="0" xfId="0" applyFont="1" applyFill="1" applyAlignment="1">
      <alignment vertical="center" wrapText="1"/>
    </xf>
    <xf numFmtId="0" fontId="33" fillId="0" borderId="0" xfId="0" applyFont="1" applyFill="1" applyAlignment="1">
      <alignment vertical="center" wrapText="1"/>
    </xf>
    <xf numFmtId="0" fontId="48" fillId="0" borderId="10" xfId="0" applyFont="1" applyFill="1" applyBorder="1" applyAlignment="1">
      <alignment vertical="center" wrapText="1"/>
    </xf>
    <xf numFmtId="0" fontId="6" fillId="0" borderId="10" xfId="29" applyFont="1" applyFill="1" applyBorder="1" applyAlignment="1" applyProtection="1">
      <alignment vertical="center"/>
    </xf>
    <xf numFmtId="0" fontId="14" fillId="27" borderId="10" xfId="0" applyFont="1" applyFill="1" applyBorder="1" applyAlignment="1">
      <alignment vertical="center" wrapText="1"/>
    </xf>
    <xf numFmtId="0" fontId="33" fillId="27" borderId="10" xfId="0" applyFont="1" applyFill="1" applyBorder="1" applyAlignment="1">
      <alignment vertical="center" wrapText="1"/>
    </xf>
    <xf numFmtId="0" fontId="14" fillId="28" borderId="10" xfId="0" applyFont="1" applyFill="1" applyBorder="1" applyAlignment="1">
      <alignment vertical="center" wrapText="1"/>
    </xf>
    <xf numFmtId="0" fontId="47" fillId="0" borderId="10" xfId="0" applyFont="1" applyFill="1" applyBorder="1" applyAlignment="1">
      <alignment vertical="center" wrapText="1"/>
    </xf>
    <xf numFmtId="0" fontId="47" fillId="0" borderId="43" xfId="0" applyFont="1" applyFill="1" applyBorder="1" applyAlignment="1">
      <alignment vertical="center" wrapText="1"/>
    </xf>
    <xf numFmtId="0" fontId="48" fillId="28" borderId="10" xfId="0" applyFont="1" applyFill="1" applyBorder="1" applyAlignment="1">
      <alignment vertical="center" wrapText="1"/>
    </xf>
    <xf numFmtId="0" fontId="48" fillId="31" borderId="10" xfId="0" applyFont="1" applyFill="1" applyBorder="1" applyAlignment="1">
      <alignment vertical="center" wrapText="1"/>
    </xf>
    <xf numFmtId="0" fontId="14" fillId="0" borderId="0" xfId="0" applyFont="1" applyAlignment="1">
      <alignment horizontal="left" vertical="top" wrapText="1"/>
    </xf>
    <xf numFmtId="0" fontId="14" fillId="0" borderId="10" xfId="0" applyFont="1" applyBorder="1" applyAlignment="1">
      <alignment horizontal="left" vertical="top" wrapText="1"/>
    </xf>
    <xf numFmtId="177" fontId="33" fillId="0" borderId="10" xfId="0" applyNumberFormat="1" applyFont="1" applyFill="1" applyBorder="1">
      <alignment vertical="center"/>
    </xf>
    <xf numFmtId="177" fontId="33" fillId="0" borderId="20" xfId="0" applyNumberFormat="1" applyFont="1" applyFill="1" applyBorder="1">
      <alignment vertical="center"/>
    </xf>
    <xf numFmtId="177" fontId="33" fillId="0" borderId="32" xfId="0" applyNumberFormat="1" applyFont="1" applyFill="1" applyBorder="1">
      <alignment vertical="center"/>
    </xf>
    <xf numFmtId="177" fontId="33" fillId="0" borderId="22" xfId="0" applyNumberFormat="1" applyFont="1" applyFill="1" applyBorder="1">
      <alignment vertical="center"/>
    </xf>
    <xf numFmtId="0" fontId="3" fillId="0" borderId="0" xfId="43" applyFill="1"/>
    <xf numFmtId="0" fontId="0" fillId="0" borderId="16" xfId="0" applyBorder="1">
      <alignment vertical="center"/>
    </xf>
    <xf numFmtId="0" fontId="0" fillId="0" borderId="16" xfId="0" applyBorder="1" applyAlignment="1">
      <alignment vertical="center" wrapText="1"/>
    </xf>
    <xf numFmtId="0" fontId="0" fillId="24" borderId="26" xfId="0" applyFill="1" applyBorder="1" applyAlignment="1">
      <alignment vertical="center"/>
    </xf>
    <xf numFmtId="0" fontId="0" fillId="0" borderId="26" xfId="0" applyBorder="1" applyAlignment="1">
      <alignment vertical="center"/>
    </xf>
    <xf numFmtId="0" fontId="0" fillId="0" borderId="26" xfId="0" applyFill="1" applyBorder="1" applyAlignment="1">
      <alignment vertical="center"/>
    </xf>
    <xf numFmtId="0" fontId="4" fillId="0" borderId="26" xfId="0" applyFont="1" applyBorder="1" applyAlignment="1">
      <alignment horizontal="right" vertical="center"/>
    </xf>
    <xf numFmtId="0" fontId="4" fillId="0" borderId="0" xfId="43" applyFont="1" applyFill="1" applyBorder="1"/>
    <xf numFmtId="0" fontId="3" fillId="25" borderId="20" xfId="0" applyFont="1" applyFill="1" applyBorder="1">
      <alignment vertical="center"/>
    </xf>
    <xf numFmtId="0" fontId="3" fillId="0" borderId="32" xfId="0" applyFont="1" applyFill="1" applyBorder="1">
      <alignment vertical="center"/>
    </xf>
    <xf numFmtId="9" fontId="3" fillId="0" borderId="20" xfId="44" applyNumberFormat="1" applyFill="1" applyBorder="1"/>
    <xf numFmtId="0" fontId="41" fillId="0" borderId="0" xfId="44" applyFont="1"/>
    <xf numFmtId="0" fontId="3" fillId="0" borderId="0" xfId="44" applyFont="1" applyFill="1"/>
    <xf numFmtId="0" fontId="3" fillId="0" borderId="0" xfId="44" applyFill="1"/>
    <xf numFmtId="9" fontId="3" fillId="0" borderId="32" xfId="44" applyNumberFormat="1" applyFill="1" applyBorder="1"/>
    <xf numFmtId="0" fontId="4" fillId="0" borderId="10" xfId="44" applyFont="1" applyFill="1" applyBorder="1"/>
    <xf numFmtId="0" fontId="3" fillId="0" borderId="10" xfId="44" applyFill="1" applyBorder="1"/>
    <xf numFmtId="9" fontId="4" fillId="0" borderId="10" xfId="44" applyNumberFormat="1" applyFont="1" applyFill="1" applyBorder="1"/>
    <xf numFmtId="0" fontId="27" fillId="30" borderId="10" xfId="0" applyFont="1" applyFill="1" applyBorder="1">
      <alignment vertical="center"/>
    </xf>
    <xf numFmtId="0" fontId="3" fillId="0" borderId="10" xfId="0" applyFont="1" applyFill="1" applyBorder="1" applyAlignment="1">
      <alignment horizontal="left" vertical="center"/>
    </xf>
    <xf numFmtId="0" fontId="4" fillId="0" borderId="10" xfId="0" applyFont="1" applyFill="1" applyBorder="1" applyAlignment="1">
      <alignment horizontal="left" vertical="center" wrapText="1"/>
    </xf>
    <xf numFmtId="0" fontId="0" fillId="0" borderId="10" xfId="0" applyBorder="1" applyAlignment="1">
      <alignment vertical="center"/>
    </xf>
    <xf numFmtId="0" fontId="4" fillId="0" borderId="0" xfId="35" applyFont="1"/>
    <xf numFmtId="0" fontId="4" fillId="0" borderId="0" xfId="35" applyFont="1" applyFill="1"/>
    <xf numFmtId="0" fontId="3" fillId="0" borderId="0" xfId="35"/>
    <xf numFmtId="0" fontId="3" fillId="0" borderId="0" xfId="35" applyFill="1"/>
    <xf numFmtId="0" fontId="3" fillId="0" borderId="0" xfId="35" applyFont="1"/>
    <xf numFmtId="0" fontId="7" fillId="0" borderId="0" xfId="0" applyFont="1">
      <alignment vertical="center"/>
    </xf>
    <xf numFmtId="0" fontId="4" fillId="0" borderId="0" xfId="0" applyFont="1" applyFill="1">
      <alignment vertical="center"/>
    </xf>
    <xf numFmtId="0" fontId="19" fillId="0" borderId="0" xfId="0" applyFont="1">
      <alignment vertical="center"/>
    </xf>
    <xf numFmtId="0" fontId="19" fillId="0" borderId="0" xfId="0" applyFont="1" applyFill="1">
      <alignment vertical="center"/>
    </xf>
    <xf numFmtId="0" fontId="19" fillId="0" borderId="0" xfId="0" applyFont="1" applyBorder="1">
      <alignment vertical="center"/>
    </xf>
    <xf numFmtId="0" fontId="19" fillId="0" borderId="0" xfId="0" applyFont="1" applyFill="1" applyBorder="1">
      <alignment vertical="center"/>
    </xf>
    <xf numFmtId="0" fontId="19" fillId="0" borderId="0" xfId="0" applyFont="1" applyFill="1" applyBorder="1" applyAlignment="1">
      <alignment vertical="center"/>
    </xf>
    <xf numFmtId="0" fontId="0" fillId="0" borderId="0" xfId="43" applyFont="1" applyFill="1" applyBorder="1"/>
    <xf numFmtId="0" fontId="41" fillId="29" borderId="21" xfId="0" applyFont="1" applyFill="1" applyBorder="1" applyAlignment="1">
      <alignment horizontal="center" vertical="center" wrapText="1"/>
    </xf>
    <xf numFmtId="176" fontId="0" fillId="0" borderId="21" xfId="0" applyNumberFormat="1" applyBorder="1" applyAlignment="1">
      <alignment horizontal="center" vertical="center" wrapText="1"/>
    </xf>
    <xf numFmtId="0" fontId="41" fillId="0" borderId="21" xfId="0" applyFont="1" applyBorder="1" applyAlignment="1">
      <alignment horizontal="center" vertical="center" wrapText="1"/>
    </xf>
    <xf numFmtId="0" fontId="41" fillId="0" borderId="0" xfId="0" applyFont="1">
      <alignment vertical="center"/>
    </xf>
    <xf numFmtId="0" fontId="7" fillId="0" borderId="16" xfId="0" applyFont="1" applyFill="1" applyBorder="1" applyAlignment="1">
      <alignment horizontal="center" vertical="center" wrapText="1"/>
    </xf>
    <xf numFmtId="0" fontId="22" fillId="0" borderId="0" xfId="0" applyFont="1">
      <alignment vertical="center"/>
    </xf>
    <xf numFmtId="0" fontId="54" fillId="24" borderId="10" xfId="0" applyFont="1" applyFill="1" applyBorder="1">
      <alignment vertical="center"/>
    </xf>
    <xf numFmtId="0" fontId="23" fillId="0" borderId="0" xfId="0" applyFont="1">
      <alignment vertical="center"/>
    </xf>
    <xf numFmtId="0" fontId="55" fillId="0" borderId="10" xfId="0" applyFont="1" applyFill="1" applyBorder="1">
      <alignment vertical="center"/>
    </xf>
    <xf numFmtId="0" fontId="55" fillId="24" borderId="10" xfId="0" applyFont="1" applyFill="1" applyBorder="1">
      <alignment vertical="center"/>
    </xf>
    <xf numFmtId="0" fontId="55" fillId="30" borderId="10" xfId="0" applyFont="1" applyFill="1" applyBorder="1">
      <alignment vertical="center"/>
    </xf>
    <xf numFmtId="0" fontId="41" fillId="0" borderId="0" xfId="0" applyFont="1" applyFill="1" applyBorder="1">
      <alignment vertical="center"/>
    </xf>
    <xf numFmtId="0" fontId="41" fillId="24" borderId="10" xfId="0" applyFont="1" applyFill="1" applyBorder="1">
      <alignment vertical="center"/>
    </xf>
    <xf numFmtId="0" fontId="41" fillId="0" borderId="10" xfId="0" applyFont="1" applyBorder="1">
      <alignment vertical="center"/>
    </xf>
    <xf numFmtId="0" fontId="41" fillId="0" borderId="10" xfId="0" applyFont="1" applyFill="1" applyBorder="1">
      <alignment vertical="center"/>
    </xf>
    <xf numFmtId="177" fontId="3" fillId="0" borderId="22" xfId="0" applyNumberFormat="1" applyFont="1" applyFill="1" applyBorder="1">
      <alignment vertical="center"/>
    </xf>
    <xf numFmtId="177" fontId="3" fillId="0" borderId="27" xfId="0" applyNumberFormat="1" applyFont="1" applyFill="1" applyBorder="1">
      <alignment vertical="center"/>
    </xf>
    <xf numFmtId="0" fontId="24" fillId="0" borderId="0" xfId="0" applyFont="1" applyFill="1">
      <alignment vertical="center"/>
    </xf>
    <xf numFmtId="0" fontId="56" fillId="0" borderId="0" xfId="0" applyFont="1">
      <alignment vertical="center"/>
    </xf>
    <xf numFmtId="0" fontId="41" fillId="24" borderId="11" xfId="0" applyFont="1" applyFill="1" applyBorder="1">
      <alignment vertical="center"/>
    </xf>
    <xf numFmtId="0" fontId="41" fillId="0" borderId="13" xfId="0" applyFont="1" applyBorder="1">
      <alignment vertical="center"/>
    </xf>
    <xf numFmtId="0" fontId="41" fillId="24" borderId="13" xfId="0" applyFont="1" applyFill="1" applyBorder="1">
      <alignment vertical="center"/>
    </xf>
    <xf numFmtId="0" fontId="41" fillId="24" borderId="15" xfId="0" applyFont="1" applyFill="1" applyBorder="1">
      <alignment vertical="center"/>
    </xf>
    <xf numFmtId="0" fontId="41" fillId="24" borderId="12" xfId="0" applyFont="1" applyFill="1" applyBorder="1">
      <alignment vertical="center"/>
    </xf>
    <xf numFmtId="0" fontId="41" fillId="0" borderId="12" xfId="0" applyFont="1" applyFill="1" applyBorder="1">
      <alignment vertical="center"/>
    </xf>
    <xf numFmtId="0" fontId="41" fillId="24" borderId="10" xfId="0" applyFont="1" applyFill="1" applyBorder="1" applyAlignment="1">
      <alignment horizontal="right" vertical="center"/>
    </xf>
    <xf numFmtId="0" fontId="41" fillId="0" borderId="10" xfId="0" applyFont="1" applyBorder="1" applyAlignment="1">
      <alignment horizontal="right" vertical="center"/>
    </xf>
    <xf numFmtId="176" fontId="31" fillId="0" borderId="21" xfId="0" applyNumberFormat="1" applyFont="1" applyBorder="1" applyAlignment="1">
      <alignment horizontal="center" vertical="center" wrapText="1"/>
    </xf>
    <xf numFmtId="176" fontId="0" fillId="24" borderId="21" xfId="0" applyNumberFormat="1" applyFill="1" applyBorder="1" applyAlignment="1">
      <alignment horizontal="center" vertical="center" wrapText="1"/>
    </xf>
    <xf numFmtId="0" fontId="41" fillId="0" borderId="0" xfId="43" applyFont="1"/>
    <xf numFmtId="0" fontId="41" fillId="0" borderId="21" xfId="0" applyFont="1" applyFill="1" applyBorder="1" applyAlignment="1">
      <alignment horizontal="center" vertical="center" wrapText="1"/>
    </xf>
    <xf numFmtId="0" fontId="41" fillId="0" borderId="20" xfId="43" applyFont="1" applyBorder="1"/>
    <xf numFmtId="0" fontId="41" fillId="0" borderId="10" xfId="44" applyFont="1" applyBorder="1"/>
    <xf numFmtId="0" fontId="41" fillId="0" borderId="10" xfId="0" applyFont="1" applyBorder="1" applyAlignment="1">
      <alignment vertical="center" wrapText="1"/>
    </xf>
    <xf numFmtId="0" fontId="41" fillId="0" borderId="10" xfId="0" applyFont="1" applyFill="1" applyBorder="1" applyAlignment="1">
      <alignment vertical="center" wrapText="1"/>
    </xf>
    <xf numFmtId="0" fontId="41" fillId="24" borderId="10" xfId="0" applyFont="1" applyFill="1" applyBorder="1" applyAlignment="1">
      <alignment vertical="center" wrapText="1"/>
    </xf>
    <xf numFmtId="0" fontId="4" fillId="0" borderId="44" xfId="0" applyFont="1" applyBorder="1">
      <alignment vertical="center"/>
    </xf>
    <xf numFmtId="177" fontId="41" fillId="24" borderId="20" xfId="0" applyNumberFormat="1" applyFont="1" applyFill="1" applyBorder="1">
      <alignment vertical="center"/>
    </xf>
    <xf numFmtId="0" fontId="41" fillId="24" borderId="26" xfId="43" applyFont="1" applyFill="1" applyBorder="1"/>
    <xf numFmtId="0" fontId="41" fillId="24" borderId="27" xfId="43" applyFont="1" applyFill="1" applyBorder="1"/>
    <xf numFmtId="0" fontId="21" fillId="0" borderId="38" xfId="0" applyFont="1" applyBorder="1" applyAlignment="1">
      <alignment vertical="center"/>
    </xf>
    <xf numFmtId="0" fontId="3" fillId="0" borderId="26" xfId="0" applyFont="1" applyBorder="1" applyAlignment="1">
      <alignment vertical="center" wrapText="1"/>
    </xf>
    <xf numFmtId="0" fontId="3" fillId="0" borderId="10" xfId="0" applyFont="1" applyBorder="1" applyAlignment="1">
      <alignment vertical="center" wrapText="1"/>
    </xf>
    <xf numFmtId="0" fontId="0" fillId="24" borderId="10" xfId="0" applyFill="1" applyBorder="1" applyAlignment="1">
      <alignment vertical="center"/>
    </xf>
    <xf numFmtId="0" fontId="0" fillId="0" borderId="10" xfId="0" applyFill="1" applyBorder="1" applyAlignment="1">
      <alignment vertical="center"/>
    </xf>
    <xf numFmtId="0" fontId="21" fillId="0" borderId="10" xfId="0" applyFont="1" applyBorder="1" applyAlignment="1">
      <alignment vertical="center"/>
    </xf>
    <xf numFmtId="0" fontId="3" fillId="0" borderId="39" xfId="0" applyFont="1" applyBorder="1" applyAlignment="1">
      <alignment vertical="center" wrapText="1"/>
    </xf>
    <xf numFmtId="0" fontId="0" fillId="0" borderId="39" xfId="0" applyFill="1" applyBorder="1" applyAlignment="1">
      <alignment vertical="center"/>
    </xf>
    <xf numFmtId="0" fontId="0" fillId="24" borderId="39" xfId="0" applyFill="1" applyBorder="1" applyAlignment="1">
      <alignment vertical="center"/>
    </xf>
    <xf numFmtId="0" fontId="23" fillId="0" borderId="10" xfId="0" applyFont="1" applyBorder="1" applyAlignment="1">
      <alignment vertical="center"/>
    </xf>
    <xf numFmtId="0" fontId="41" fillId="0" borderId="10" xfId="0" applyFont="1" applyFill="1" applyBorder="1" applyAlignment="1">
      <alignment vertical="center"/>
    </xf>
    <xf numFmtId="0" fontId="23" fillId="24" borderId="10" xfId="0" applyFont="1" applyFill="1" applyBorder="1" applyAlignment="1">
      <alignment vertical="center"/>
    </xf>
    <xf numFmtId="0" fontId="6" fillId="0" borderId="10" xfId="29" applyFill="1" applyBorder="1" applyAlignment="1" applyProtection="1">
      <alignment vertical="center"/>
    </xf>
    <xf numFmtId="49" fontId="0" fillId="0" borderId="10" xfId="0" applyNumberFormat="1" applyFill="1" applyBorder="1">
      <alignment vertical="center"/>
    </xf>
    <xf numFmtId="0" fontId="3" fillId="0" borderId="17" xfId="0" applyFont="1" applyFill="1" applyBorder="1" applyAlignment="1">
      <alignment horizontal="left" vertical="center"/>
    </xf>
    <xf numFmtId="0" fontId="3" fillId="0" borderId="17" xfId="0" applyFont="1" applyFill="1" applyBorder="1" applyAlignment="1">
      <alignment horizontal="right" vertical="center"/>
    </xf>
    <xf numFmtId="0" fontId="14" fillId="0" borderId="0" xfId="0" applyFont="1" applyFill="1" applyAlignment="1">
      <alignment horizontal="left" vertical="top" wrapText="1"/>
    </xf>
    <xf numFmtId="0" fontId="14" fillId="0" borderId="10" xfId="0" applyFont="1" applyFill="1" applyBorder="1" applyAlignment="1">
      <alignment horizontal="left" vertical="center"/>
    </xf>
    <xf numFmtId="0" fontId="14" fillId="0" borderId="10" xfId="0" applyFont="1" applyFill="1" applyBorder="1" applyAlignment="1">
      <alignment horizontal="left" vertical="top" wrapText="1"/>
    </xf>
    <xf numFmtId="0" fontId="6" fillId="0" borderId="0" xfId="29" applyFill="1" applyAlignment="1" applyProtection="1">
      <alignment vertical="center"/>
    </xf>
    <xf numFmtId="0" fontId="14" fillId="0" borderId="0" xfId="0" applyFont="1" applyFill="1">
      <alignment vertical="center"/>
    </xf>
    <xf numFmtId="0" fontId="3" fillId="0" borderId="10" xfId="0" applyFont="1" applyFill="1" applyBorder="1" applyAlignment="1">
      <alignment horizontal="left" vertical="center" wrapText="1"/>
    </xf>
    <xf numFmtId="0" fontId="14" fillId="0" borderId="0" xfId="0" applyFont="1" applyFill="1" applyAlignment="1">
      <alignment vertical="center" wrapText="1"/>
    </xf>
    <xf numFmtId="0" fontId="48" fillId="0" borderId="10" xfId="0" applyFont="1" applyFill="1" applyBorder="1" applyAlignment="1">
      <alignment horizontal="left" vertical="top" wrapText="1"/>
    </xf>
    <xf numFmtId="0" fontId="14" fillId="0" borderId="0" xfId="0" applyFont="1" applyFill="1" applyAlignment="1">
      <alignment horizontal="left" vertical="center" wrapText="1"/>
    </xf>
    <xf numFmtId="0" fontId="0" fillId="0" borderId="13" xfId="0" applyFill="1" applyBorder="1">
      <alignment vertical="center"/>
    </xf>
    <xf numFmtId="0" fontId="0" fillId="0" borderId="13" xfId="0" applyFill="1" applyBorder="1" applyAlignment="1">
      <alignment vertical="center"/>
    </xf>
    <xf numFmtId="49" fontId="0" fillId="0" borderId="13" xfId="0" applyNumberFormat="1" applyFill="1" applyBorder="1">
      <alignment vertical="center"/>
    </xf>
    <xf numFmtId="0" fontId="0" fillId="0" borderId="13" xfId="0" applyFill="1" applyBorder="1" applyAlignment="1">
      <alignment vertical="center" wrapText="1"/>
    </xf>
    <xf numFmtId="0" fontId="0" fillId="0" borderId="0" xfId="0" applyFill="1" applyAlignment="1">
      <alignment vertical="center"/>
    </xf>
    <xf numFmtId="0" fontId="0" fillId="0" borderId="0" xfId="0" applyFill="1" applyAlignment="1">
      <alignment vertical="center" wrapText="1"/>
    </xf>
    <xf numFmtId="0" fontId="23" fillId="0" borderId="0" xfId="43" applyFont="1" applyFill="1" applyBorder="1"/>
    <xf numFmtId="0" fontId="3" fillId="24" borderId="32" xfId="43" applyFill="1" applyBorder="1"/>
    <xf numFmtId="0" fontId="14" fillId="0" borderId="10" xfId="0" applyFont="1" applyFill="1" applyBorder="1" applyAlignment="1">
      <alignment horizontal="left" vertical="center" wrapText="1"/>
    </xf>
    <xf numFmtId="0" fontId="14" fillId="0" borderId="13" xfId="0" applyFont="1" applyFill="1" applyBorder="1" applyAlignment="1">
      <alignment horizontal="left" vertical="center"/>
    </xf>
    <xf numFmtId="0" fontId="3" fillId="0" borderId="0" xfId="0" applyFont="1" applyFill="1" applyAlignment="1">
      <alignment horizontal="left" vertical="center"/>
    </xf>
    <xf numFmtId="0" fontId="14" fillId="0" borderId="14" xfId="0" applyFont="1" applyFill="1" applyBorder="1" applyAlignment="1">
      <alignment horizontal="left" vertical="center"/>
    </xf>
    <xf numFmtId="0" fontId="14" fillId="0" borderId="13" xfId="0" applyFont="1" applyFill="1" applyBorder="1" applyAlignment="1">
      <alignment vertical="center" wrapText="1"/>
    </xf>
    <xf numFmtId="0" fontId="14" fillId="0" borderId="14" xfId="0" applyFont="1" applyFill="1" applyBorder="1" applyAlignment="1">
      <alignment vertical="center" wrapText="1"/>
    </xf>
    <xf numFmtId="0" fontId="3" fillId="0" borderId="0" xfId="0" applyFont="1" applyFill="1" applyAlignment="1">
      <alignment horizontal="left" vertical="center" wrapText="1"/>
    </xf>
    <xf numFmtId="49" fontId="0" fillId="0" borderId="0" xfId="0" applyNumberFormat="1" applyFill="1" applyBorder="1">
      <alignment vertical="center"/>
    </xf>
    <xf numFmtId="0" fontId="14" fillId="27" borderId="0" xfId="0" applyFont="1" applyFill="1" applyAlignment="1">
      <alignment vertical="center" wrapText="1"/>
    </xf>
    <xf numFmtId="0" fontId="4" fillId="0" borderId="10" xfId="0" applyFont="1" applyFill="1" applyBorder="1" applyAlignment="1">
      <alignment horizontal="center" wrapText="1"/>
    </xf>
    <xf numFmtId="0" fontId="15" fillId="0" borderId="10" xfId="0" applyFont="1" applyFill="1" applyBorder="1" applyAlignment="1">
      <alignment vertical="center" wrapText="1"/>
    </xf>
    <xf numFmtId="0" fontId="6" fillId="0" borderId="10" xfId="29" applyFont="1" applyFill="1" applyBorder="1" applyAlignment="1" applyProtection="1">
      <alignment vertical="center" wrapText="1"/>
    </xf>
    <xf numFmtId="0" fontId="6" fillId="27" borderId="10" xfId="29" applyFont="1" applyFill="1" applyBorder="1" applyAlignment="1" applyProtection="1">
      <alignment vertical="center" wrapText="1"/>
    </xf>
    <xf numFmtId="0" fontId="33" fillId="27" borderId="10" xfId="29" applyFont="1" applyFill="1" applyBorder="1" applyAlignment="1" applyProtection="1">
      <alignment vertical="center" wrapText="1"/>
    </xf>
    <xf numFmtId="0" fontId="33" fillId="31" borderId="10" xfId="29" applyFont="1" applyFill="1" applyBorder="1" applyAlignment="1" applyProtection="1">
      <alignment vertical="center" wrapText="1"/>
    </xf>
    <xf numFmtId="0" fontId="33" fillId="31" borderId="0" xfId="0" applyFont="1" applyFill="1" applyAlignment="1">
      <alignment vertical="center" wrapText="1"/>
    </xf>
    <xf numFmtId="0" fontId="6" fillId="31" borderId="10" xfId="29" applyFont="1" applyFill="1" applyBorder="1" applyAlignment="1" applyProtection="1">
      <alignment vertical="center" wrapText="1"/>
    </xf>
    <xf numFmtId="0" fontId="33" fillId="28" borderId="10" xfId="29" applyFont="1" applyFill="1" applyBorder="1" applyAlignment="1" applyProtection="1">
      <alignment vertical="center" wrapText="1"/>
    </xf>
    <xf numFmtId="0" fontId="14" fillId="0" borderId="0" xfId="0" applyFont="1" applyAlignment="1">
      <alignment vertical="center" wrapText="1"/>
    </xf>
    <xf numFmtId="0" fontId="33" fillId="28" borderId="0" xfId="0" applyFont="1" applyFill="1" applyAlignment="1">
      <alignment vertical="center" wrapText="1"/>
    </xf>
    <xf numFmtId="0" fontId="47" fillId="0" borderId="10" xfId="29" applyFont="1" applyFill="1" applyBorder="1" applyAlignment="1" applyProtection="1">
      <alignment vertical="center" wrapText="1"/>
    </xf>
    <xf numFmtId="0" fontId="47" fillId="0" borderId="0" xfId="0" applyFont="1" applyFill="1" applyAlignment="1">
      <alignment vertical="center" wrapText="1"/>
    </xf>
    <xf numFmtId="49" fontId="33" fillId="0" borderId="10" xfId="29" applyNumberFormat="1" applyFont="1" applyFill="1" applyBorder="1" applyAlignment="1" applyProtection="1">
      <alignment vertical="center" wrapText="1"/>
    </xf>
    <xf numFmtId="49" fontId="33" fillId="27" borderId="10" xfId="29" applyNumberFormat="1" applyFont="1" applyFill="1" applyBorder="1" applyAlignment="1" applyProtection="1">
      <alignment vertical="center" wrapText="1"/>
    </xf>
    <xf numFmtId="0" fontId="33" fillId="0" borderId="0" xfId="0" applyFont="1" applyFill="1" applyBorder="1" applyAlignment="1">
      <alignment vertical="center" wrapText="1"/>
    </xf>
    <xf numFmtId="0" fontId="33" fillId="27" borderId="0" xfId="0" applyFont="1" applyFill="1" applyAlignment="1">
      <alignment vertical="center" wrapText="1"/>
    </xf>
    <xf numFmtId="0" fontId="33" fillId="28" borderId="10" xfId="0" applyFont="1" applyFill="1" applyBorder="1" applyAlignment="1"/>
    <xf numFmtId="177" fontId="24" fillId="0" borderId="0" xfId="0" applyNumberFormat="1" applyFont="1">
      <alignment vertical="center"/>
    </xf>
    <xf numFmtId="177" fontId="24" fillId="28" borderId="0" xfId="0" applyNumberFormat="1" applyFont="1" applyFill="1">
      <alignment vertical="center"/>
    </xf>
    <xf numFmtId="177" fontId="8" fillId="28" borderId="26" xfId="0" applyNumberFormat="1" applyFont="1" applyFill="1" applyBorder="1" applyAlignment="1">
      <alignment horizontal="right"/>
    </xf>
    <xf numFmtId="177" fontId="3" fillId="28" borderId="10" xfId="0" applyNumberFormat="1" applyFont="1" applyFill="1" applyBorder="1">
      <alignment vertical="center"/>
    </xf>
    <xf numFmtId="177" fontId="33" fillId="28" borderId="10" xfId="0" applyNumberFormat="1" applyFont="1" applyFill="1" applyBorder="1">
      <alignment vertical="center"/>
    </xf>
    <xf numFmtId="177" fontId="3" fillId="28" borderId="26" xfId="0" applyNumberFormat="1" applyFont="1" applyFill="1" applyBorder="1" applyAlignment="1">
      <alignment horizontal="right"/>
    </xf>
    <xf numFmtId="0" fontId="24" fillId="28" borderId="0" xfId="0" applyFont="1" applyFill="1">
      <alignment vertical="center"/>
    </xf>
    <xf numFmtId="0" fontId="8" fillId="0" borderId="0" xfId="0" applyFont="1">
      <alignment vertical="center"/>
    </xf>
    <xf numFmtId="0" fontId="23" fillId="28" borderId="0" xfId="0" applyFont="1" applyFill="1">
      <alignment vertical="center"/>
    </xf>
    <xf numFmtId="0" fontId="57" fillId="0" borderId="0" xfId="0" applyFont="1">
      <alignment vertical="center"/>
    </xf>
    <xf numFmtId="181" fontId="33" fillId="0" borderId="0" xfId="0" applyNumberFormat="1" applyFont="1" applyFill="1" applyAlignment="1">
      <alignment vertical="center" wrapText="1"/>
    </xf>
    <xf numFmtId="181" fontId="33" fillId="0" borderId="10" xfId="29" applyNumberFormat="1" applyFont="1" applyFill="1" applyBorder="1" applyAlignment="1" applyProtection="1">
      <alignment vertical="center" wrapText="1"/>
    </xf>
    <xf numFmtId="181" fontId="0" fillId="0" borderId="0" xfId="0" applyNumberFormat="1" applyFill="1">
      <alignment vertical="center"/>
    </xf>
    <xf numFmtId="181" fontId="33" fillId="0" borderId="0" xfId="0" applyNumberFormat="1" applyFont="1" applyFill="1">
      <alignment vertical="center"/>
    </xf>
    <xf numFmtId="0" fontId="7" fillId="0" borderId="0" xfId="0" applyFont="1" applyFill="1" applyBorder="1" applyAlignment="1">
      <alignment horizontal="center"/>
    </xf>
    <xf numFmtId="0" fontId="19" fillId="0" borderId="0" xfId="0" applyFont="1" applyFill="1" applyBorder="1" applyAlignment="1">
      <alignment horizontal="center"/>
    </xf>
    <xf numFmtId="0" fontId="19" fillId="0" borderId="14" xfId="0" applyFont="1" applyFill="1" applyBorder="1" applyAlignment="1">
      <alignment horizontal="center"/>
    </xf>
    <xf numFmtId="0" fontId="19" fillId="0" borderId="14" xfId="0" applyFont="1" applyFill="1" applyBorder="1" applyAlignment="1">
      <alignment horizontal="left"/>
    </xf>
    <xf numFmtId="181" fontId="19" fillId="0" borderId="14" xfId="0" applyNumberFormat="1" applyFont="1" applyFill="1" applyBorder="1" applyAlignment="1">
      <alignment horizontal="center"/>
    </xf>
    <xf numFmtId="181" fontId="33" fillId="0" borderId="0" xfId="0" applyNumberFormat="1" applyFont="1">
      <alignment vertical="center"/>
    </xf>
    <xf numFmtId="181" fontId="3" fillId="0" borderId="0" xfId="29" applyNumberFormat="1" applyFont="1" applyFill="1" applyBorder="1" applyAlignment="1" applyProtection="1"/>
    <xf numFmtId="181" fontId="3" fillId="0" borderId="0" xfId="0" applyNumberFormat="1" applyFont="1">
      <alignment vertical="center"/>
    </xf>
    <xf numFmtId="181" fontId="0" fillId="0" borderId="0" xfId="0" applyNumberFormat="1">
      <alignment vertical="center"/>
    </xf>
    <xf numFmtId="181" fontId="33" fillId="0" borderId="10" xfId="29" applyNumberFormat="1" applyFont="1" applyFill="1" applyBorder="1" applyAlignment="1" applyProtection="1"/>
    <xf numFmtId="180" fontId="0" fillId="0" borderId="0" xfId="0" applyNumberFormat="1">
      <alignment vertical="center"/>
    </xf>
    <xf numFmtId="180" fontId="33" fillId="0" borderId="0" xfId="0" applyNumberFormat="1" applyFont="1" applyFill="1">
      <alignment vertical="center"/>
    </xf>
    <xf numFmtId="180" fontId="33" fillId="0" borderId="0" xfId="0" applyNumberFormat="1" applyFont="1" applyFill="1" applyAlignment="1">
      <alignment vertical="center" wrapText="1"/>
    </xf>
    <xf numFmtId="180" fontId="33" fillId="0" borderId="0" xfId="0" applyNumberFormat="1" applyFont="1">
      <alignment vertical="center"/>
    </xf>
    <xf numFmtId="0" fontId="4" fillId="0" borderId="17" xfId="40" applyFont="1" applyFill="1" applyBorder="1"/>
    <xf numFmtId="0" fontId="3" fillId="0" borderId="26" xfId="39" applyBorder="1">
      <alignment vertical="center"/>
    </xf>
    <xf numFmtId="0" fontId="3" fillId="24" borderId="26" xfId="39" applyFill="1" applyBorder="1">
      <alignment vertical="center"/>
    </xf>
    <xf numFmtId="0" fontId="32" fillId="0" borderId="38" xfId="39" applyFont="1" applyBorder="1" applyAlignment="1">
      <alignment vertical="center"/>
    </xf>
    <xf numFmtId="0" fontId="41" fillId="0" borderId="10" xfId="39" applyFont="1" applyBorder="1">
      <alignment vertical="center"/>
    </xf>
    <xf numFmtId="0" fontId="41" fillId="0" borderId="20" xfId="39" applyFont="1" applyBorder="1">
      <alignment vertical="center"/>
    </xf>
    <xf numFmtId="0" fontId="3" fillId="0" borderId="39" xfId="39" applyBorder="1">
      <alignment vertical="center"/>
    </xf>
    <xf numFmtId="0" fontId="41" fillId="0" borderId="20" xfId="0" applyFont="1" applyBorder="1">
      <alignment vertical="center"/>
    </xf>
    <xf numFmtId="0" fontId="41" fillId="24" borderId="10" xfId="39" applyFont="1" applyFill="1" applyBorder="1">
      <alignment vertical="center"/>
    </xf>
    <xf numFmtId="0" fontId="41" fillId="24" borderId="20" xfId="39" applyFont="1" applyFill="1" applyBorder="1">
      <alignment vertical="center"/>
    </xf>
    <xf numFmtId="0" fontId="3" fillId="24" borderId="39" xfId="39" applyFill="1" applyBorder="1">
      <alignment vertical="center"/>
    </xf>
    <xf numFmtId="0" fontId="41" fillId="24" borderId="20" xfId="0" applyFont="1" applyFill="1" applyBorder="1">
      <alignment vertical="center"/>
    </xf>
    <xf numFmtId="9" fontId="0" fillId="0" borderId="0" xfId="0" applyNumberFormat="1">
      <alignment vertical="center"/>
    </xf>
    <xf numFmtId="0" fontId="41" fillId="0" borderId="0" xfId="39" applyFont="1">
      <alignment vertical="center"/>
    </xf>
    <xf numFmtId="0" fontId="0" fillId="25" borderId="39" xfId="0" applyFill="1" applyBorder="1" applyAlignment="1">
      <alignment vertical="center"/>
    </xf>
    <xf numFmtId="0" fontId="0" fillId="25" borderId="10" xfId="0" applyFill="1" applyBorder="1" applyAlignment="1">
      <alignment vertical="center"/>
    </xf>
    <xf numFmtId="9" fontId="4" fillId="0" borderId="10" xfId="44" applyNumberFormat="1" applyFont="1" applyBorder="1"/>
    <xf numFmtId="0" fontId="3" fillId="0" borderId="20" xfId="0" applyFont="1" applyFill="1" applyBorder="1">
      <alignment vertical="center"/>
    </xf>
    <xf numFmtId="0" fontId="19" fillId="24" borderId="0" xfId="0" applyFont="1" applyFill="1">
      <alignment vertical="center"/>
    </xf>
    <xf numFmtId="0" fontId="19" fillId="24" borderId="0" xfId="0" applyFont="1" applyFill="1" applyBorder="1">
      <alignment vertical="center"/>
    </xf>
    <xf numFmtId="0" fontId="0" fillId="24" borderId="10" xfId="0" applyFill="1" applyBorder="1" applyAlignment="1">
      <alignment horizontal="left"/>
    </xf>
    <xf numFmtId="0" fontId="6" fillId="24" borderId="0" xfId="29" applyFill="1" applyAlignment="1" applyProtection="1">
      <alignment vertical="center"/>
    </xf>
    <xf numFmtId="0" fontId="33" fillId="24" borderId="10" xfId="29" applyFont="1" applyFill="1" applyBorder="1" applyAlignment="1" applyProtection="1"/>
    <xf numFmtId="0" fontId="14" fillId="24" borderId="0" xfId="0" applyFont="1" applyFill="1">
      <alignment vertical="center"/>
    </xf>
    <xf numFmtId="0" fontId="3" fillId="24" borderId="26" xfId="0" applyFont="1" applyFill="1" applyBorder="1">
      <alignment vertical="center"/>
    </xf>
    <xf numFmtId="0" fontId="3" fillId="24" borderId="10" xfId="0" applyFont="1" applyFill="1" applyBorder="1">
      <alignment vertical="center"/>
    </xf>
    <xf numFmtId="0" fontId="0" fillId="24" borderId="0" xfId="0" applyFill="1" applyAlignment="1">
      <alignment vertical="center"/>
    </xf>
    <xf numFmtId="0" fontId="14" fillId="24" borderId="10" xfId="0" applyFont="1" applyFill="1" applyBorder="1" applyAlignment="1">
      <alignment vertical="center" wrapText="1"/>
    </xf>
    <xf numFmtId="0" fontId="19" fillId="24" borderId="0" xfId="0" applyFont="1" applyFill="1" applyBorder="1" applyAlignment="1">
      <alignment horizontal="center"/>
    </xf>
    <xf numFmtId="181" fontId="33" fillId="24" borderId="0" xfId="0" applyNumberFormat="1" applyFont="1" applyFill="1">
      <alignment vertical="center"/>
    </xf>
    <xf numFmtId="0" fontId="33" fillId="24" borderId="0" xfId="0" applyFont="1" applyFill="1">
      <alignment vertical="center"/>
    </xf>
    <xf numFmtId="180" fontId="33" fillId="24" borderId="0" xfId="0" applyNumberFormat="1" applyFont="1" applyFill="1">
      <alignment vertical="center"/>
    </xf>
    <xf numFmtId="0" fontId="4" fillId="24" borderId="10" xfId="0" applyFont="1" applyFill="1" applyBorder="1" applyAlignment="1">
      <alignment vertical="center" wrapText="1"/>
    </xf>
    <xf numFmtId="0" fontId="14" fillId="0" borderId="17" xfId="0" applyFont="1" applyFill="1" applyBorder="1" applyAlignment="1">
      <alignment horizontal="left" vertical="center"/>
    </xf>
    <xf numFmtId="0" fontId="14" fillId="0" borderId="17" xfId="0" applyFont="1" applyFill="1" applyBorder="1" applyAlignment="1">
      <alignment vertical="center" wrapText="1"/>
    </xf>
    <xf numFmtId="0" fontId="14" fillId="0" borderId="0" xfId="0" applyFont="1" applyFill="1" applyAlignment="1">
      <alignment horizontal="left" vertical="center"/>
    </xf>
    <xf numFmtId="0" fontId="41" fillId="0" borderId="14" xfId="0" applyFont="1" applyFill="1" applyBorder="1" applyAlignment="1">
      <alignment vertical="center"/>
    </xf>
    <xf numFmtId="9" fontId="0" fillId="0" borderId="0" xfId="28" applyFont="1">
      <alignment vertical="center"/>
    </xf>
    <xf numFmtId="0" fontId="33" fillId="27" borderId="0" xfId="0" applyFont="1" applyFill="1" applyBorder="1" applyAlignment="1">
      <alignment vertical="center" wrapText="1"/>
    </xf>
    <xf numFmtId="0" fontId="47" fillId="0" borderId="20" xfId="0" applyFont="1" applyFill="1" applyBorder="1" applyAlignment="1">
      <alignment vertical="center" wrapText="1"/>
    </xf>
    <xf numFmtId="0" fontId="0" fillId="27" borderId="0" xfId="0" applyFill="1">
      <alignment vertical="center"/>
    </xf>
    <xf numFmtId="0" fontId="14" fillId="27" borderId="10" xfId="0" applyFont="1" applyFill="1" applyBorder="1" applyAlignment="1">
      <alignment horizontal="left" vertical="top" wrapText="1"/>
    </xf>
    <xf numFmtId="181" fontId="33" fillId="27" borderId="0" xfId="0" applyNumberFormat="1" applyFont="1" applyFill="1" applyAlignment="1">
      <alignment vertical="center" wrapText="1"/>
    </xf>
    <xf numFmtId="180" fontId="33" fillId="27" borderId="0" xfId="0" applyNumberFormat="1" applyFont="1" applyFill="1" applyAlignment="1">
      <alignment vertical="center" wrapText="1"/>
    </xf>
    <xf numFmtId="0" fontId="7" fillId="0" borderId="10" xfId="0" applyFont="1" applyFill="1" applyBorder="1" applyAlignment="1">
      <alignment horizontal="left"/>
    </xf>
    <xf numFmtId="0" fontId="33" fillId="0" borderId="14" xfId="0" applyFont="1" applyFill="1" applyBorder="1" applyAlignment="1"/>
    <xf numFmtId="0" fontId="0" fillId="26" borderId="0" xfId="0" applyFill="1">
      <alignment vertical="center"/>
    </xf>
    <xf numFmtId="0" fontId="6" fillId="0" borderId="10" xfId="29" applyBorder="1" applyAlignment="1" applyProtection="1">
      <alignment vertical="center"/>
    </xf>
    <xf numFmtId="0" fontId="3" fillId="25" borderId="10" xfId="0" applyFont="1" applyFill="1" applyBorder="1" applyAlignment="1">
      <alignment horizontal="left" vertical="center"/>
    </xf>
    <xf numFmtId="0" fontId="3" fillId="25" borderId="10" xfId="0" applyFont="1" applyFill="1" applyBorder="1" applyAlignment="1">
      <alignment horizontal="right" vertical="center"/>
    </xf>
    <xf numFmtId="0" fontId="3" fillId="25" borderId="10" xfId="0" applyFont="1" applyFill="1" applyBorder="1" applyAlignment="1">
      <alignment horizontal="left" vertical="center" wrapText="1"/>
    </xf>
    <xf numFmtId="0" fontId="6" fillId="25" borderId="10" xfId="29" applyFill="1" applyBorder="1" applyAlignment="1" applyProtection="1">
      <alignment vertical="center"/>
    </xf>
    <xf numFmtId="49" fontId="0" fillId="25" borderId="10" xfId="0" applyNumberFormat="1" applyFill="1" applyBorder="1">
      <alignment vertical="center"/>
    </xf>
    <xf numFmtId="0" fontId="8" fillId="25" borderId="10" xfId="0" applyFont="1" applyFill="1" applyBorder="1">
      <alignment vertical="center"/>
    </xf>
    <xf numFmtId="0" fontId="19" fillId="25" borderId="10" xfId="0" applyFont="1" applyFill="1" applyBorder="1" applyAlignment="1">
      <alignment horizontal="center"/>
    </xf>
    <xf numFmtId="55" fontId="19" fillId="25" borderId="0" xfId="0" applyNumberFormat="1" applyFont="1" applyFill="1" applyBorder="1" applyAlignment="1">
      <alignment horizontal="center"/>
    </xf>
    <xf numFmtId="0" fontId="33" fillId="25" borderId="0" xfId="0" applyFont="1" applyFill="1">
      <alignment vertical="center"/>
    </xf>
    <xf numFmtId="180" fontId="33" fillId="25" borderId="0" xfId="0" applyNumberFormat="1" applyFont="1" applyFill="1">
      <alignment vertical="center"/>
    </xf>
    <xf numFmtId="0" fontId="0" fillId="25" borderId="0" xfId="0" applyFill="1" applyAlignment="1">
      <alignment vertical="center"/>
    </xf>
    <xf numFmtId="0" fontId="14" fillId="25" borderId="10" xfId="0" applyFont="1" applyFill="1" applyBorder="1" applyAlignment="1">
      <alignment horizontal="left" vertical="center"/>
    </xf>
    <xf numFmtId="0" fontId="14" fillId="25" borderId="10" xfId="0" applyFont="1" applyFill="1" applyBorder="1" applyAlignment="1">
      <alignment horizontal="left" vertical="top" wrapText="1"/>
    </xf>
    <xf numFmtId="0" fontId="0" fillId="25" borderId="10" xfId="0" applyFill="1" applyBorder="1" applyAlignment="1">
      <alignment horizontal="left"/>
    </xf>
    <xf numFmtId="0" fontId="14" fillId="25" borderId="0" xfId="0" applyFont="1" applyFill="1" applyAlignment="1">
      <alignment horizontal="left" vertical="top" wrapText="1"/>
    </xf>
    <xf numFmtId="0" fontId="6" fillId="25" borderId="0" xfId="29" applyFill="1" applyAlignment="1" applyProtection="1"/>
    <xf numFmtId="0" fontId="33" fillId="25" borderId="10" xfId="29" applyFont="1" applyFill="1" applyBorder="1" applyAlignment="1" applyProtection="1"/>
    <xf numFmtId="0" fontId="0" fillId="25" borderId="10" xfId="0" applyFill="1" applyBorder="1" applyAlignment="1">
      <alignment wrapText="1"/>
    </xf>
    <xf numFmtId="0" fontId="3" fillId="25" borderId="26" xfId="0" applyFont="1" applyFill="1" applyBorder="1">
      <alignment vertical="center"/>
    </xf>
    <xf numFmtId="181" fontId="0" fillId="25" borderId="0" xfId="0" applyNumberFormat="1" applyFill="1">
      <alignment vertical="center"/>
    </xf>
    <xf numFmtId="180" fontId="0" fillId="25" borderId="0" xfId="0" applyNumberFormat="1" applyFill="1">
      <alignment vertical="center"/>
    </xf>
    <xf numFmtId="0" fontId="62" fillId="0" borderId="17" xfId="38" applyBorder="1" applyAlignment="1">
      <alignment horizontal="center"/>
    </xf>
    <xf numFmtId="0" fontId="62" fillId="0" borderId="0" xfId="38" applyAlignment="1">
      <alignment horizontal="center"/>
    </xf>
    <xf numFmtId="0" fontId="62" fillId="0" borderId="14" xfId="38" applyBorder="1" applyAlignment="1">
      <alignment horizontal="center"/>
    </xf>
    <xf numFmtId="0" fontId="62" fillId="0" borderId="13" xfId="38" applyBorder="1" applyAlignment="1">
      <alignment horizontal="center"/>
    </xf>
    <xf numFmtId="0" fontId="62" fillId="0" borderId="45" xfId="38" applyBorder="1" applyAlignment="1">
      <alignment horizontal="center"/>
    </xf>
    <xf numFmtId="0" fontId="62" fillId="0" borderId="46" xfId="38" applyBorder="1" applyAlignment="1">
      <alignment horizontal="center"/>
    </xf>
    <xf numFmtId="0" fontId="62" fillId="0" borderId="47" xfId="38" applyBorder="1" applyAlignment="1">
      <alignment horizontal="center"/>
    </xf>
    <xf numFmtId="0" fontId="62" fillId="0" borderId="48" xfId="38" applyBorder="1"/>
    <xf numFmtId="0" fontId="62" fillId="0" borderId="49" xfId="38" applyBorder="1"/>
    <xf numFmtId="0" fontId="62" fillId="0" borderId="50" xfId="38" applyBorder="1"/>
    <xf numFmtId="0" fontId="62" fillId="0" borderId="51" xfId="38" applyBorder="1"/>
    <xf numFmtId="0" fontId="62" fillId="0" borderId="0" xfId="38"/>
    <xf numFmtId="0" fontId="62" fillId="0" borderId="52" xfId="38" applyBorder="1"/>
    <xf numFmtId="0" fontId="62" fillId="0" borderId="53" xfId="38" applyBorder="1"/>
    <xf numFmtId="0" fontId="62" fillId="0" borderId="54" xfId="38" applyBorder="1"/>
    <xf numFmtId="0" fontId="62" fillId="0" borderId="55" xfId="38" applyBorder="1"/>
    <xf numFmtId="0" fontId="62" fillId="0" borderId="46" xfId="38" applyBorder="1"/>
    <xf numFmtId="0" fontId="62" fillId="0" borderId="47" xfId="38" applyBorder="1"/>
    <xf numFmtId="0" fontId="0" fillId="0" borderId="21" xfId="0" applyFill="1" applyBorder="1" applyAlignment="1">
      <alignment horizontal="center" vertical="center"/>
    </xf>
    <xf numFmtId="176" fontId="0" fillId="0" borderId="21" xfId="0" applyNumberFormat="1" applyFill="1" applyBorder="1" applyAlignment="1">
      <alignment horizontal="center" vertical="center" wrapText="1"/>
    </xf>
    <xf numFmtId="0" fontId="3" fillId="0" borderId="10" xfId="0" applyFont="1" applyFill="1" applyBorder="1" applyAlignment="1">
      <alignment horizontal="right"/>
    </xf>
    <xf numFmtId="0" fontId="0" fillId="24" borderId="56" xfId="0" applyFill="1" applyBorder="1" applyAlignment="1">
      <alignment horizontal="left" vertical="center"/>
    </xf>
    <xf numFmtId="0" fontId="3" fillId="0" borderId="0" xfId="39" applyFill="1">
      <alignment vertical="center"/>
    </xf>
    <xf numFmtId="9" fontId="3" fillId="0" borderId="32" xfId="39" applyNumberFormat="1" applyFill="1" applyBorder="1">
      <alignment vertical="center"/>
    </xf>
    <xf numFmtId="0" fontId="41" fillId="0" borderId="10" xfId="39" applyFont="1" applyFill="1" applyBorder="1">
      <alignment vertical="center"/>
    </xf>
    <xf numFmtId="0" fontId="3" fillId="0" borderId="10" xfId="39" applyFill="1" applyBorder="1">
      <alignment vertical="center"/>
    </xf>
    <xf numFmtId="0" fontId="41" fillId="0" borderId="20" xfId="39" applyFont="1" applyFill="1" applyBorder="1">
      <alignment vertical="center"/>
    </xf>
    <xf numFmtId="0" fontId="4" fillId="24" borderId="17" xfId="39" applyFont="1" applyFill="1" applyBorder="1">
      <alignment vertical="center"/>
    </xf>
    <xf numFmtId="9" fontId="3" fillId="24" borderId="35" xfId="39" applyNumberFormat="1" applyFill="1" applyBorder="1">
      <alignment vertical="center"/>
    </xf>
    <xf numFmtId="9" fontId="3" fillId="0" borderId="20" xfId="39" applyNumberFormat="1" applyFill="1" applyBorder="1">
      <alignment vertical="center"/>
    </xf>
    <xf numFmtId="9" fontId="3" fillId="24" borderId="34" xfId="39" applyNumberFormat="1" applyFill="1" applyBorder="1">
      <alignment vertical="center"/>
    </xf>
    <xf numFmtId="9" fontId="3" fillId="24" borderId="57" xfId="39" applyNumberFormat="1" applyFill="1" applyBorder="1">
      <alignment vertical="center"/>
    </xf>
    <xf numFmtId="9" fontId="3" fillId="0" borderId="40" xfId="39" applyNumberFormat="1" applyFill="1" applyBorder="1">
      <alignment vertical="center"/>
    </xf>
    <xf numFmtId="0" fontId="23" fillId="0" borderId="10" xfId="0" applyFont="1" applyFill="1" applyBorder="1" applyAlignment="1">
      <alignment vertical="center"/>
    </xf>
    <xf numFmtId="0" fontId="74" fillId="26" borderId="10" xfId="0" applyFont="1" applyFill="1" applyBorder="1">
      <alignment vertical="center"/>
    </xf>
    <xf numFmtId="0" fontId="4" fillId="0" borderId="13" xfId="0" applyFont="1" applyFill="1" applyBorder="1">
      <alignment vertical="center"/>
    </xf>
    <xf numFmtId="0" fontId="41" fillId="0" borderId="20" xfId="0" applyFont="1" applyFill="1" applyBorder="1">
      <alignment vertical="center"/>
    </xf>
    <xf numFmtId="0" fontId="19" fillId="26" borderId="0" xfId="29" applyFont="1" applyFill="1" applyAlignment="1" applyProtection="1"/>
    <xf numFmtId="0" fontId="19" fillId="26" borderId="0" xfId="0" applyFont="1" applyFill="1">
      <alignment vertical="center"/>
    </xf>
    <xf numFmtId="0" fontId="19" fillId="26" borderId="0" xfId="0" applyFont="1" applyFill="1" applyBorder="1">
      <alignment vertical="center"/>
    </xf>
    <xf numFmtId="0" fontId="19" fillId="26" borderId="0" xfId="0" applyFont="1" applyFill="1" applyBorder="1" applyAlignment="1">
      <alignment vertical="center"/>
    </xf>
    <xf numFmtId="0" fontId="4" fillId="24" borderId="0" xfId="0" applyFont="1" applyFill="1">
      <alignment vertical="center"/>
    </xf>
    <xf numFmtId="0" fontId="19" fillId="24" borderId="0" xfId="0" applyFont="1" applyFill="1" applyBorder="1" applyAlignment="1">
      <alignment vertical="center"/>
    </xf>
    <xf numFmtId="0" fontId="4" fillId="0" borderId="26" xfId="0" applyFont="1" applyFill="1" applyBorder="1">
      <alignment vertical="center"/>
    </xf>
    <xf numFmtId="0" fontId="3" fillId="0" borderId="10" xfId="43" applyFill="1" applyBorder="1" applyAlignment="1">
      <alignment horizontal="right"/>
    </xf>
    <xf numFmtId="0" fontId="0" fillId="0" borderId="39" xfId="0" applyBorder="1" applyAlignment="1">
      <alignment horizontal="right"/>
    </xf>
    <xf numFmtId="0" fontId="3" fillId="0" borderId="33" xfId="43" applyFill="1" applyBorder="1" applyAlignment="1">
      <alignment horizontal="right"/>
    </xf>
    <xf numFmtId="0" fontId="3" fillId="0" borderId="20" xfId="43" applyFill="1" applyBorder="1" applyAlignment="1">
      <alignment horizontal="right"/>
    </xf>
    <xf numFmtId="0" fontId="0" fillId="0" borderId="20" xfId="0" applyFill="1" applyBorder="1" applyAlignment="1">
      <alignment horizontal="right"/>
    </xf>
    <xf numFmtId="0" fontId="0" fillId="0" borderId="20" xfId="0" applyBorder="1" applyAlignment="1">
      <alignment horizontal="right"/>
    </xf>
    <xf numFmtId="0" fontId="3" fillId="24" borderId="20" xfId="0" applyFont="1" applyFill="1" applyBorder="1">
      <alignment vertical="center"/>
    </xf>
    <xf numFmtId="0" fontId="3" fillId="24" borderId="32" xfId="0" applyFont="1" applyFill="1" applyBorder="1">
      <alignment vertical="center"/>
    </xf>
    <xf numFmtId="0" fontId="7" fillId="0" borderId="10" xfId="0" applyFont="1" applyFill="1" applyBorder="1" applyAlignment="1">
      <alignment horizontal="left" vertical="center"/>
    </xf>
    <xf numFmtId="0" fontId="33" fillId="0" borderId="0" xfId="0" applyFont="1" applyFill="1" applyBorder="1" applyAlignment="1">
      <alignment horizontal="center" vertical="center"/>
    </xf>
    <xf numFmtId="181" fontId="33" fillId="0" borderId="0" xfId="0" applyNumberFormat="1" applyFont="1" applyFill="1" applyAlignment="1">
      <alignment vertical="center"/>
    </xf>
    <xf numFmtId="0" fontId="33" fillId="0" borderId="0" xfId="0" applyFont="1" applyFill="1" applyAlignment="1">
      <alignment vertical="center"/>
    </xf>
    <xf numFmtId="176" fontId="0" fillId="0" borderId="21" xfId="0" applyNumberFormat="1" applyBorder="1" applyAlignment="1">
      <alignment horizontal="center" vertical="center"/>
    </xf>
    <xf numFmtId="0" fontId="3" fillId="0" borderId="32" xfId="43" applyBorder="1"/>
    <xf numFmtId="9" fontId="3" fillId="0" borderId="41" xfId="39" applyNumberFormat="1" applyFill="1" applyBorder="1">
      <alignment vertical="center"/>
    </xf>
    <xf numFmtId="0" fontId="55" fillId="0" borderId="10" xfId="0" applyFont="1" applyBorder="1">
      <alignment vertical="center"/>
    </xf>
    <xf numFmtId="0" fontId="3" fillId="27" borderId="26" xfId="0" applyFont="1" applyFill="1" applyBorder="1">
      <alignment vertical="center"/>
    </xf>
    <xf numFmtId="0" fontId="4" fillId="0" borderId="27" xfId="0" applyFont="1" applyFill="1" applyBorder="1">
      <alignment vertical="center"/>
    </xf>
    <xf numFmtId="0" fontId="4" fillId="27" borderId="0" xfId="35" applyFont="1" applyFill="1"/>
    <xf numFmtId="179" fontId="0" fillId="0" borderId="10" xfId="0" applyNumberFormat="1" applyBorder="1">
      <alignment vertical="center"/>
    </xf>
    <xf numFmtId="0" fontId="3" fillId="0" borderId="10" xfId="0" applyFont="1" applyFill="1" applyBorder="1" applyAlignment="1">
      <alignment vertical="center"/>
    </xf>
    <xf numFmtId="0" fontId="33" fillId="0" borderId="10" xfId="0" applyFont="1" applyFill="1" applyBorder="1" applyAlignment="1">
      <alignment horizontal="left" vertical="center"/>
    </xf>
    <xf numFmtId="0" fontId="33" fillId="0" borderId="10" xfId="0" applyFont="1" applyFill="1" applyBorder="1" applyAlignment="1">
      <alignment horizontal="center" vertical="center"/>
    </xf>
    <xf numFmtId="0" fontId="14" fillId="0" borderId="10" xfId="0" applyFont="1" applyFill="1" applyBorder="1" applyAlignment="1">
      <alignment vertical="center"/>
    </xf>
    <xf numFmtId="17" fontId="0" fillId="0" borderId="10" xfId="0" applyNumberFormat="1" applyFill="1" applyBorder="1">
      <alignment vertical="center"/>
    </xf>
    <xf numFmtId="0" fontId="14" fillId="0" borderId="10" xfId="0" applyFont="1" applyFill="1" applyBorder="1" applyAlignment="1">
      <alignment horizontal="right" vertical="center"/>
    </xf>
    <xf numFmtId="0" fontId="33" fillId="0" borderId="10" xfId="0" applyFont="1" applyFill="1" applyBorder="1" applyAlignment="1">
      <alignment horizontal="right" vertical="center"/>
    </xf>
    <xf numFmtId="0" fontId="33" fillId="25" borderId="10" xfId="0" applyFont="1" applyFill="1" applyBorder="1" applyAlignment="1">
      <alignment wrapText="1"/>
    </xf>
    <xf numFmtId="177" fontId="24" fillId="0" borderId="0" xfId="0" applyNumberFormat="1" applyFont="1" applyFill="1">
      <alignment vertical="center"/>
    </xf>
    <xf numFmtId="0" fontId="33" fillId="25" borderId="10" xfId="0" applyFont="1" applyFill="1" applyBorder="1">
      <alignment vertical="center"/>
    </xf>
    <xf numFmtId="0" fontId="33" fillId="25" borderId="10" xfId="0" applyFont="1" applyFill="1" applyBorder="1" applyAlignment="1">
      <alignment horizontal="left"/>
    </xf>
    <xf numFmtId="0" fontId="33" fillId="25" borderId="10" xfId="0" applyFont="1" applyFill="1" applyBorder="1" applyAlignment="1"/>
    <xf numFmtId="0" fontId="3" fillId="25" borderId="10" xfId="0" applyFont="1" applyFill="1" applyBorder="1" applyAlignment="1"/>
    <xf numFmtId="0" fontId="3" fillId="25" borderId="10" xfId="0" applyFont="1" applyFill="1" applyBorder="1" applyAlignment="1">
      <alignment vertical="center" wrapText="1"/>
    </xf>
    <xf numFmtId="0" fontId="33" fillId="25" borderId="10" xfId="0" applyFont="1" applyFill="1" applyBorder="1" applyAlignment="1">
      <alignment vertical="center" wrapText="1"/>
    </xf>
    <xf numFmtId="0" fontId="6" fillId="25" borderId="10" xfId="29" applyFill="1" applyBorder="1" applyAlignment="1" applyProtection="1"/>
    <xf numFmtId="0" fontId="33" fillId="25" borderId="26" xfId="0" applyFont="1" applyFill="1" applyBorder="1">
      <alignment vertical="center"/>
    </xf>
    <xf numFmtId="181" fontId="3" fillId="25" borderId="0" xfId="29" applyNumberFormat="1" applyFont="1" applyFill="1" applyBorder="1" applyAlignment="1" applyProtection="1"/>
    <xf numFmtId="0" fontId="33" fillId="25" borderId="0" xfId="0" applyFont="1" applyFill="1" applyBorder="1" applyAlignment="1"/>
    <xf numFmtId="0" fontId="4" fillId="0" borderId="0" xfId="0" applyNumberFormat="1" applyFont="1" applyFill="1" applyAlignment="1">
      <alignment wrapText="1"/>
    </xf>
    <xf numFmtId="0" fontId="3" fillId="28" borderId="0" xfId="37" applyFont="1" applyFill="1"/>
    <xf numFmtId="0" fontId="14" fillId="0" borderId="10" xfId="0" applyFont="1" applyFill="1" applyBorder="1" applyAlignment="1">
      <alignment horizontal="center" vertical="center"/>
    </xf>
    <xf numFmtId="0" fontId="14" fillId="25" borderId="10" xfId="0" applyFont="1" applyFill="1" applyBorder="1" applyAlignment="1">
      <alignment vertical="center"/>
    </xf>
    <xf numFmtId="0" fontId="48" fillId="25" borderId="10" xfId="0" applyFont="1" applyFill="1" applyBorder="1" applyAlignment="1">
      <alignment horizontal="left" vertical="top" wrapText="1"/>
    </xf>
    <xf numFmtId="17" fontId="0" fillId="25" borderId="10" xfId="0" applyNumberFormat="1" applyFill="1" applyBorder="1">
      <alignment vertical="center"/>
    </xf>
    <xf numFmtId="0" fontId="14" fillId="0" borderId="0" xfId="0" applyFont="1" applyFill="1" applyAlignment="1">
      <alignment horizontal="right" vertical="center"/>
    </xf>
    <xf numFmtId="0" fontId="48" fillId="0" borderId="0" xfId="0" applyFont="1" applyFill="1" applyAlignment="1">
      <alignment vertical="center" wrapText="1"/>
    </xf>
    <xf numFmtId="0" fontId="48" fillId="0" borderId="0" xfId="0" applyFont="1" applyFill="1" applyAlignment="1">
      <alignment horizontal="left" vertical="top" wrapText="1"/>
    </xf>
    <xf numFmtId="0" fontId="48" fillId="25" borderId="0" xfId="0" applyFont="1" applyFill="1" applyAlignment="1">
      <alignment horizontal="left" vertical="top" wrapText="1"/>
    </xf>
    <xf numFmtId="0" fontId="6" fillId="0" borderId="0" xfId="29" applyFill="1" applyAlignment="1" applyProtection="1">
      <alignment horizontal="left" vertical="center"/>
    </xf>
    <xf numFmtId="0" fontId="0" fillId="25" borderId="0" xfId="0" applyFill="1" applyBorder="1">
      <alignment vertical="center"/>
    </xf>
    <xf numFmtId="0" fontId="33" fillId="0" borderId="0" xfId="0" applyFont="1" applyFill="1" applyAlignment="1">
      <alignment horizontal="left" vertical="center" wrapText="1"/>
    </xf>
    <xf numFmtId="0" fontId="41" fillId="0" borderId="0" xfId="44" applyFont="1" applyFill="1"/>
    <xf numFmtId="0" fontId="14" fillId="24" borderId="10" xfId="0" applyFont="1" applyFill="1" applyBorder="1" applyAlignment="1">
      <alignment vertical="center"/>
    </xf>
    <xf numFmtId="0" fontId="14" fillId="24" borderId="10" xfId="0" applyFont="1" applyFill="1" applyBorder="1" applyAlignment="1">
      <alignment horizontal="left" vertical="top" wrapText="1"/>
    </xf>
    <xf numFmtId="17" fontId="0" fillId="24" borderId="10" xfId="0" applyNumberFormat="1" applyFill="1" applyBorder="1">
      <alignment vertical="center"/>
    </xf>
    <xf numFmtId="0" fontId="6" fillId="24" borderId="10" xfId="29" applyFill="1" applyBorder="1" applyAlignment="1" applyProtection="1">
      <alignment vertical="center"/>
    </xf>
    <xf numFmtId="0" fontId="3" fillId="24" borderId="10" xfId="0" applyFont="1" applyFill="1" applyBorder="1" applyAlignment="1">
      <alignment horizontal="right" vertical="center"/>
    </xf>
    <xf numFmtId="0" fontId="0" fillId="24" borderId="10" xfId="0" applyFill="1" applyBorder="1" applyAlignment="1">
      <alignment horizontal="left" vertical="top" wrapText="1"/>
    </xf>
    <xf numFmtId="0" fontId="12" fillId="24" borderId="0" xfId="0" applyFont="1" applyFill="1">
      <alignment vertical="center"/>
    </xf>
    <xf numFmtId="0" fontId="48" fillId="24" borderId="10" xfId="0" applyFont="1" applyFill="1" applyBorder="1" applyAlignment="1">
      <alignment horizontal="left" vertical="top" wrapText="1"/>
    </xf>
    <xf numFmtId="0" fontId="0" fillId="24" borderId="0" xfId="0" applyFill="1" applyAlignment="1">
      <alignment vertical="center" wrapText="1"/>
    </xf>
    <xf numFmtId="0" fontId="0" fillId="24" borderId="10" xfId="0" applyFill="1" applyBorder="1" applyAlignment="1">
      <alignment horizontal="right" vertical="center" wrapText="1"/>
    </xf>
    <xf numFmtId="0" fontId="0" fillId="24" borderId="0" xfId="0" applyFill="1" applyAlignment="1">
      <alignment horizontal="left" vertical="top" wrapText="1"/>
    </xf>
    <xf numFmtId="0" fontId="14" fillId="24" borderId="10" xfId="0" applyFont="1" applyFill="1" applyBorder="1" applyAlignment="1">
      <alignment horizontal="right" vertical="center"/>
    </xf>
    <xf numFmtId="0" fontId="6" fillId="25" borderId="0" xfId="29" applyFill="1" applyAlignment="1" applyProtection="1">
      <alignment vertical="center"/>
    </xf>
    <xf numFmtId="0" fontId="3" fillId="24" borderId="10" xfId="29" applyFont="1" applyFill="1" applyBorder="1" applyAlignment="1" applyProtection="1">
      <alignment horizontal="right" vertical="center"/>
    </xf>
    <xf numFmtId="0" fontId="3" fillId="26" borderId="10" xfId="0" applyFont="1" applyFill="1" applyBorder="1" applyAlignment="1">
      <alignment horizontal="right" vertical="center"/>
    </xf>
    <xf numFmtId="0" fontId="0" fillId="26" borderId="10" xfId="0" applyFill="1" applyBorder="1" applyAlignment="1">
      <alignment vertical="center" wrapText="1"/>
    </xf>
    <xf numFmtId="0" fontId="0" fillId="26" borderId="10" xfId="0" applyFill="1" applyBorder="1" applyAlignment="1">
      <alignment horizontal="left" vertical="top" wrapText="1"/>
    </xf>
    <xf numFmtId="0" fontId="6" fillId="26" borderId="0" xfId="29" applyFill="1" applyAlignment="1" applyProtection="1">
      <alignment vertical="center"/>
    </xf>
    <xf numFmtId="17" fontId="0" fillId="26" borderId="10" xfId="0" applyNumberFormat="1" applyFill="1" applyBorder="1">
      <alignment vertical="center"/>
    </xf>
    <xf numFmtId="0" fontId="0" fillId="26" borderId="0" xfId="0" applyFill="1" applyAlignment="1">
      <alignment vertical="center" wrapText="1"/>
    </xf>
    <xf numFmtId="0" fontId="6" fillId="26" borderId="10" xfId="29" applyFill="1" applyBorder="1" applyAlignment="1" applyProtection="1">
      <alignment vertical="center"/>
    </xf>
    <xf numFmtId="0" fontId="14" fillId="26" borderId="10" xfId="0" applyFont="1" applyFill="1" applyBorder="1" applyAlignment="1">
      <alignment vertical="center"/>
    </xf>
    <xf numFmtId="0" fontId="14" fillId="26" borderId="10" xfId="0" applyFont="1" applyFill="1" applyBorder="1" applyAlignment="1">
      <alignment vertical="center" wrapText="1"/>
    </xf>
    <xf numFmtId="0" fontId="0" fillId="26" borderId="10" xfId="0" applyFill="1" applyBorder="1" applyAlignment="1">
      <alignment horizontal="right" vertical="center" wrapText="1"/>
    </xf>
    <xf numFmtId="0" fontId="48" fillId="26" borderId="0" xfId="0" applyFont="1" applyFill="1" applyBorder="1" applyAlignment="1">
      <alignment horizontal="left" vertical="top" wrapText="1"/>
    </xf>
    <xf numFmtId="0" fontId="48" fillId="26" borderId="10" xfId="0" applyFont="1" applyFill="1" applyBorder="1" applyAlignment="1">
      <alignment horizontal="left" vertical="top" wrapText="1"/>
    </xf>
    <xf numFmtId="0" fontId="0" fillId="27" borderId="10" xfId="0" applyFill="1" applyBorder="1" applyAlignment="1">
      <alignment vertical="center" wrapText="1"/>
    </xf>
    <xf numFmtId="0" fontId="3" fillId="27" borderId="10" xfId="0" applyFont="1" applyFill="1" applyBorder="1" applyAlignment="1">
      <alignment vertical="center" wrapText="1"/>
    </xf>
    <xf numFmtId="0" fontId="0" fillId="27" borderId="0" xfId="0" applyFill="1" applyAlignment="1">
      <alignment horizontal="left" vertical="top" wrapText="1"/>
    </xf>
    <xf numFmtId="0" fontId="14" fillId="27" borderId="10" xfId="0" applyFont="1" applyFill="1" applyBorder="1" applyAlignment="1">
      <alignment horizontal="left" vertical="center" wrapText="1"/>
    </xf>
    <xf numFmtId="0" fontId="3" fillId="27" borderId="0" xfId="29" applyFont="1" applyFill="1" applyBorder="1" applyAlignment="1" applyProtection="1">
      <alignment vertical="center"/>
    </xf>
    <xf numFmtId="0" fontId="14" fillId="27" borderId="0" xfId="0" applyFont="1" applyFill="1" applyBorder="1" applyAlignment="1">
      <alignment vertical="center" wrapText="1"/>
    </xf>
    <xf numFmtId="0" fontId="41" fillId="26" borderId="10" xfId="0" applyFont="1" applyFill="1" applyBorder="1">
      <alignment vertical="center"/>
    </xf>
    <xf numFmtId="0" fontId="41" fillId="26" borderId="0" xfId="0" applyFont="1" applyFill="1">
      <alignment vertical="center"/>
    </xf>
    <xf numFmtId="177" fontId="33" fillId="24" borderId="26" xfId="0" applyNumberFormat="1" applyFont="1" applyFill="1" applyBorder="1">
      <alignment vertical="center"/>
    </xf>
    <xf numFmtId="177" fontId="33" fillId="0" borderId="26" xfId="0" applyNumberFormat="1" applyFont="1" applyBorder="1">
      <alignment vertical="center"/>
    </xf>
    <xf numFmtId="177" fontId="33" fillId="0" borderId="26" xfId="0" applyNumberFormat="1" applyFont="1" applyFill="1" applyBorder="1">
      <alignment vertical="center"/>
    </xf>
    <xf numFmtId="0" fontId="0" fillId="0" borderId="17" xfId="0" applyFill="1" applyBorder="1" applyAlignment="1">
      <alignment horizontal="left" vertical="center"/>
    </xf>
    <xf numFmtId="0" fontId="0" fillId="0" borderId="17" xfId="0" applyFill="1" applyBorder="1" applyAlignment="1">
      <alignment horizontal="right" vertical="center"/>
    </xf>
    <xf numFmtId="0" fontId="0" fillId="0" borderId="17" xfId="0" applyBorder="1" applyAlignment="1">
      <alignment horizontal="center" vertical="center"/>
    </xf>
    <xf numFmtId="177" fontId="0" fillId="24" borderId="20" xfId="0" applyNumberFormat="1" applyFill="1" applyBorder="1">
      <alignment vertical="center"/>
    </xf>
    <xf numFmtId="177" fontId="0" fillId="24" borderId="22" xfId="0" applyNumberFormat="1" applyFill="1" applyBorder="1">
      <alignment vertical="center"/>
    </xf>
    <xf numFmtId="9" fontId="3" fillId="24" borderId="20" xfId="39" applyNumberFormat="1" applyFill="1" applyBorder="1">
      <alignment vertical="center"/>
    </xf>
    <xf numFmtId="9" fontId="41" fillId="0" borderId="0" xfId="44" applyNumberFormat="1" applyFont="1" applyBorder="1"/>
    <xf numFmtId="0" fontId="25" fillId="0" borderId="12" xfId="0" applyFont="1" applyBorder="1" applyAlignment="1">
      <alignment horizontal="left" vertical="center"/>
    </xf>
    <xf numFmtId="0" fontId="0" fillId="24" borderId="32" xfId="0" applyFill="1" applyBorder="1">
      <alignment vertical="center"/>
    </xf>
    <xf numFmtId="0" fontId="19" fillId="27" borderId="0" xfId="0" applyFont="1" applyFill="1" applyBorder="1">
      <alignment vertical="center"/>
    </xf>
    <xf numFmtId="0" fontId="19" fillId="27" borderId="0" xfId="0" applyFont="1" applyFill="1">
      <alignment vertical="center"/>
    </xf>
    <xf numFmtId="0" fontId="4" fillId="27" borderId="0" xfId="0" applyFont="1" applyFill="1">
      <alignment vertical="center"/>
    </xf>
    <xf numFmtId="0" fontId="0" fillId="32" borderId="10" xfId="0" applyFill="1" applyBorder="1">
      <alignment vertical="center"/>
    </xf>
    <xf numFmtId="49" fontId="0" fillId="0" borderId="10" xfId="0" applyNumberFormat="1" applyFill="1" applyBorder="1" applyAlignment="1">
      <alignment horizontal="right" vertical="center"/>
    </xf>
    <xf numFmtId="49" fontId="0" fillId="0" borderId="17" xfId="0" applyNumberFormat="1" applyFill="1" applyBorder="1" applyAlignment="1">
      <alignment horizontal="right" vertical="center"/>
    </xf>
    <xf numFmtId="177" fontId="0" fillId="0" borderId="10" xfId="0" applyNumberFormat="1" applyFill="1" applyBorder="1" applyAlignment="1">
      <alignment horizontal="right" vertical="center"/>
    </xf>
    <xf numFmtId="177" fontId="0" fillId="0" borderId="10" xfId="0" applyNumberFormat="1" applyFill="1" applyBorder="1">
      <alignment vertical="center"/>
    </xf>
    <xf numFmtId="0" fontId="3" fillId="24" borderId="10" xfId="0" applyFont="1" applyFill="1" applyBorder="1" applyAlignment="1">
      <alignment vertical="center"/>
    </xf>
    <xf numFmtId="0" fontId="3" fillId="24" borderId="10" xfId="0" applyFont="1" applyFill="1" applyBorder="1" applyAlignment="1">
      <alignment vertical="center" wrapText="1"/>
    </xf>
    <xf numFmtId="0" fontId="3" fillId="24" borderId="10" xfId="0" applyFont="1" applyFill="1" applyBorder="1" applyAlignment="1">
      <alignment horizontal="left" vertical="top" wrapText="1"/>
    </xf>
    <xf numFmtId="0" fontId="47" fillId="24" borderId="10" xfId="0" applyFont="1" applyFill="1" applyBorder="1">
      <alignment vertical="center"/>
    </xf>
    <xf numFmtId="17" fontId="47" fillId="24" borderId="10" xfId="0" applyNumberFormat="1" applyFont="1" applyFill="1" applyBorder="1">
      <alignment vertical="center"/>
    </xf>
    <xf numFmtId="0" fontId="47" fillId="24" borderId="0" xfId="0" applyFont="1" applyFill="1">
      <alignment vertical="center"/>
    </xf>
    <xf numFmtId="0" fontId="3" fillId="26" borderId="10" xfId="0" applyFont="1" applyFill="1" applyBorder="1" applyAlignment="1">
      <alignment vertical="center"/>
    </xf>
    <xf numFmtId="0" fontId="3" fillId="26" borderId="10" xfId="0" applyFont="1" applyFill="1" applyBorder="1" applyAlignment="1">
      <alignment vertical="center" wrapText="1"/>
    </xf>
    <xf numFmtId="0" fontId="3" fillId="26" borderId="10" xfId="0" applyFont="1" applyFill="1" applyBorder="1" applyAlignment="1">
      <alignment horizontal="left" vertical="top" wrapText="1"/>
    </xf>
    <xf numFmtId="17" fontId="3" fillId="26" borderId="10" xfId="0" applyNumberFormat="1" applyFont="1" applyFill="1" applyBorder="1">
      <alignment vertical="center"/>
    </xf>
    <xf numFmtId="0" fontId="41" fillId="0" borderId="0" xfId="0" applyFont="1" applyFill="1">
      <alignment vertical="center"/>
    </xf>
    <xf numFmtId="0" fontId="3" fillId="28" borderId="10" xfId="0" applyFont="1" applyFill="1" applyBorder="1" applyAlignment="1">
      <alignment vertical="center"/>
    </xf>
    <xf numFmtId="0" fontId="3" fillId="28" borderId="10" xfId="0" applyFont="1" applyFill="1" applyBorder="1" applyAlignment="1">
      <alignment vertical="center" wrapText="1"/>
    </xf>
    <xf numFmtId="0" fontId="0" fillId="28" borderId="0" xfId="0" applyFill="1" applyAlignment="1">
      <alignment horizontal="left" vertical="top" wrapText="1"/>
    </xf>
    <xf numFmtId="0" fontId="6" fillId="28" borderId="0" xfId="29" applyFill="1" applyAlignment="1" applyProtection="1">
      <alignment vertical="center"/>
    </xf>
    <xf numFmtId="17" fontId="0" fillId="28" borderId="10" xfId="0" applyNumberFormat="1" applyFill="1" applyBorder="1">
      <alignment vertical="center"/>
    </xf>
    <xf numFmtId="0" fontId="14" fillId="28" borderId="10" xfId="0" applyFont="1" applyFill="1" applyBorder="1" applyAlignment="1">
      <alignment vertical="center"/>
    </xf>
    <xf numFmtId="0" fontId="14" fillId="28" borderId="10" xfId="0" applyFont="1" applyFill="1" applyBorder="1" applyAlignment="1">
      <alignment horizontal="left" vertical="top" wrapText="1"/>
    </xf>
    <xf numFmtId="0" fontId="0" fillId="28" borderId="10" xfId="0" applyFill="1" applyBorder="1" applyAlignment="1">
      <alignment vertical="center" wrapText="1"/>
    </xf>
    <xf numFmtId="0" fontId="6" fillId="28" borderId="10" xfId="29" applyFill="1" applyBorder="1" applyAlignment="1" applyProtection="1">
      <alignment vertical="center"/>
    </xf>
    <xf numFmtId="0" fontId="0" fillId="28" borderId="10" xfId="0" applyFill="1" applyBorder="1" applyAlignment="1">
      <alignment horizontal="right" vertical="center" wrapText="1"/>
    </xf>
    <xf numFmtId="0" fontId="14" fillId="28" borderId="10" xfId="0" applyFont="1" applyFill="1" applyBorder="1" applyAlignment="1">
      <alignment horizontal="right" vertical="center"/>
    </xf>
    <xf numFmtId="0" fontId="0" fillId="28" borderId="0" xfId="0" applyFill="1" applyAlignment="1">
      <alignment vertical="center" wrapText="1"/>
    </xf>
    <xf numFmtId="0" fontId="3" fillId="28" borderId="10" xfId="0" applyFont="1" applyFill="1" applyBorder="1" applyAlignment="1">
      <alignment horizontal="left" vertical="center"/>
    </xf>
    <xf numFmtId="0" fontId="3" fillId="28" borderId="10" xfId="0" applyFont="1" applyFill="1" applyBorder="1" applyAlignment="1">
      <alignment horizontal="center" vertical="center"/>
    </xf>
    <xf numFmtId="0" fontId="3" fillId="28" borderId="10" xfId="0" applyFont="1" applyFill="1" applyBorder="1" applyAlignment="1">
      <alignment horizontal="left" vertical="top" wrapText="1"/>
    </xf>
    <xf numFmtId="0" fontId="3" fillId="28" borderId="10" xfId="0" applyFont="1" applyFill="1" applyBorder="1" applyAlignment="1">
      <alignment horizontal="left" vertical="center" wrapText="1"/>
    </xf>
    <xf numFmtId="0" fontId="6" fillId="28" borderId="10" xfId="29" applyFont="1" applyFill="1" applyBorder="1" applyAlignment="1" applyProtection="1">
      <alignment vertical="center"/>
    </xf>
    <xf numFmtId="0" fontId="33" fillId="28" borderId="10" xfId="0" applyFont="1" applyFill="1" applyBorder="1" applyAlignment="1">
      <alignment horizontal="left" vertical="center"/>
    </xf>
    <xf numFmtId="0" fontId="33" fillId="28" borderId="10" xfId="0" applyFont="1" applyFill="1" applyBorder="1" applyAlignment="1">
      <alignment vertical="center"/>
    </xf>
    <xf numFmtId="0" fontId="7" fillId="28" borderId="10" xfId="0" applyFont="1" applyFill="1" applyBorder="1" applyAlignment="1">
      <alignment horizontal="center"/>
    </xf>
    <xf numFmtId="181" fontId="0" fillId="28" borderId="0" xfId="0" applyNumberFormat="1" applyFill="1">
      <alignment vertical="center"/>
    </xf>
    <xf numFmtId="0" fontId="3" fillId="28" borderId="10" xfId="0" applyFont="1" applyFill="1" applyBorder="1">
      <alignment vertical="center"/>
    </xf>
    <xf numFmtId="0" fontId="47" fillId="28" borderId="10" xfId="0" applyFont="1" applyFill="1" applyBorder="1">
      <alignment vertical="center"/>
    </xf>
    <xf numFmtId="17" fontId="47" fillId="28" borderId="10" xfId="0" applyNumberFormat="1" applyFont="1" applyFill="1" applyBorder="1">
      <alignment vertical="center"/>
    </xf>
    <xf numFmtId="0" fontId="47" fillId="28" borderId="0" xfId="0" applyFont="1" applyFill="1">
      <alignment vertical="center"/>
    </xf>
    <xf numFmtId="0" fontId="7" fillId="0" borderId="0" xfId="35" applyFont="1"/>
    <xf numFmtId="0" fontId="19" fillId="0" borderId="0" xfId="35" applyFont="1"/>
    <xf numFmtId="0" fontId="19" fillId="0" borderId="0" xfId="35" applyFont="1" applyFill="1"/>
    <xf numFmtId="0" fontId="19" fillId="0" borderId="0" xfId="35" applyFont="1" applyBorder="1"/>
    <xf numFmtId="0" fontId="19" fillId="0" borderId="0" xfId="35" applyFont="1" applyFill="1" applyBorder="1"/>
    <xf numFmtId="0" fontId="19" fillId="0" borderId="0" xfId="35" applyFont="1" applyFill="1" applyBorder="1" applyAlignment="1">
      <alignment vertical="center"/>
    </xf>
    <xf numFmtId="0" fontId="19" fillId="27" borderId="0" xfId="35" applyFont="1" applyFill="1"/>
    <xf numFmtId="0" fontId="7" fillId="0" borderId="0" xfId="35" applyFont="1" applyFill="1"/>
    <xf numFmtId="0" fontId="7" fillId="0" borderId="0" xfId="0" applyFont="1" applyFill="1">
      <alignment vertical="center"/>
    </xf>
    <xf numFmtId="0" fontId="19" fillId="0" borderId="0" xfId="29" applyFont="1" applyFill="1" applyAlignment="1" applyProtection="1"/>
    <xf numFmtId="0" fontId="19" fillId="33" borderId="0" xfId="0" applyFont="1" applyFill="1">
      <alignment vertical="center"/>
    </xf>
    <xf numFmtId="0" fontId="19" fillId="33" borderId="0" xfId="0" applyFont="1" applyFill="1" applyBorder="1">
      <alignment vertical="center"/>
    </xf>
    <xf numFmtId="0" fontId="19" fillId="33" borderId="0" xfId="35" applyFont="1" applyFill="1"/>
    <xf numFmtId="0" fontId="19" fillId="33" borderId="0" xfId="35" applyFont="1" applyFill="1" applyBorder="1" applyAlignment="1">
      <alignment vertical="center"/>
    </xf>
    <xf numFmtId="0" fontId="19" fillId="33" borderId="0" xfId="35" applyFont="1" applyFill="1" applyBorder="1"/>
    <xf numFmtId="0" fontId="0" fillId="33" borderId="10" xfId="0" applyFill="1" applyBorder="1" applyAlignment="1">
      <alignment vertical="center"/>
    </xf>
    <xf numFmtId="0" fontId="0" fillId="33" borderId="0" xfId="0" applyFill="1">
      <alignment vertical="center"/>
    </xf>
    <xf numFmtId="0" fontId="0" fillId="34" borderId="10" xfId="0" applyFill="1" applyBorder="1">
      <alignment vertical="center"/>
    </xf>
    <xf numFmtId="0" fontId="14" fillId="34" borderId="10" xfId="0" applyFont="1" applyFill="1" applyBorder="1" applyAlignment="1">
      <alignment vertical="center"/>
    </xf>
    <xf numFmtId="0" fontId="14" fillId="34" borderId="10" xfId="0" applyFont="1" applyFill="1" applyBorder="1" applyAlignment="1">
      <alignment vertical="center" wrapText="1"/>
    </xf>
    <xf numFmtId="0" fontId="14" fillId="34" borderId="10" xfId="0" applyFont="1" applyFill="1" applyBorder="1" applyAlignment="1">
      <alignment horizontal="left" vertical="top" wrapText="1"/>
    </xf>
    <xf numFmtId="0" fontId="6" fillId="34" borderId="10" xfId="29" applyFill="1" applyBorder="1" applyAlignment="1" applyProtection="1">
      <alignment vertical="center"/>
    </xf>
    <xf numFmtId="0" fontId="0" fillId="34" borderId="10" xfId="0" applyFill="1" applyBorder="1" applyAlignment="1">
      <alignment horizontal="right" vertical="center" wrapText="1"/>
    </xf>
    <xf numFmtId="17" fontId="0" fillId="34" borderId="10" xfId="0" applyNumberFormat="1" applyFill="1" applyBorder="1">
      <alignment vertical="center"/>
    </xf>
    <xf numFmtId="0" fontId="0" fillId="34" borderId="10" xfId="0" applyFill="1" applyBorder="1" applyAlignment="1">
      <alignment vertical="center" wrapText="1"/>
    </xf>
    <xf numFmtId="0" fontId="0" fillId="34" borderId="0" xfId="0" applyFill="1">
      <alignment vertical="center"/>
    </xf>
    <xf numFmtId="0" fontId="6" fillId="34" borderId="0" xfId="29" applyFill="1" applyAlignment="1" applyProtection="1">
      <alignment vertical="center"/>
    </xf>
    <xf numFmtId="0" fontId="0" fillId="34" borderId="10" xfId="0" applyFill="1" applyBorder="1" applyAlignment="1">
      <alignment horizontal="right" vertical="center"/>
    </xf>
    <xf numFmtId="0" fontId="14" fillId="34" borderId="10" xfId="0" applyFont="1" applyFill="1" applyBorder="1" applyAlignment="1">
      <alignment horizontal="center" vertical="center"/>
    </xf>
    <xf numFmtId="0" fontId="6" fillId="27" borderId="13" xfId="29" applyFill="1" applyBorder="1" applyAlignment="1" applyProtection="1">
      <alignment vertical="center"/>
    </xf>
    <xf numFmtId="0" fontId="0" fillId="34" borderId="10" xfId="0" applyFill="1" applyBorder="1" applyAlignment="1">
      <alignment vertical="center"/>
    </xf>
    <xf numFmtId="0" fontId="14" fillId="34" borderId="10" xfId="0" applyFont="1" applyFill="1" applyBorder="1" applyAlignment="1">
      <alignment horizontal="right" vertical="center"/>
    </xf>
    <xf numFmtId="0" fontId="0" fillId="35" borderId="10" xfId="0" applyFill="1" applyBorder="1">
      <alignment vertical="center"/>
    </xf>
    <xf numFmtId="0" fontId="14" fillId="35" borderId="10" xfId="0" applyFont="1" applyFill="1" applyBorder="1" applyAlignment="1">
      <alignment vertical="center"/>
    </xf>
    <xf numFmtId="0" fontId="14" fillId="35" borderId="10" xfId="0" applyFont="1" applyFill="1" applyBorder="1" applyAlignment="1">
      <alignment vertical="center" wrapText="1"/>
    </xf>
    <xf numFmtId="0" fontId="14" fillId="35" borderId="10" xfId="0" applyFont="1" applyFill="1" applyBorder="1" applyAlignment="1">
      <alignment horizontal="left" vertical="top" wrapText="1"/>
    </xf>
    <xf numFmtId="0" fontId="6" fillId="35" borderId="10" xfId="29" applyFill="1" applyBorder="1" applyAlignment="1" applyProtection="1">
      <alignment vertical="center"/>
    </xf>
    <xf numFmtId="17" fontId="0" fillId="35" borderId="10" xfId="0" applyNumberFormat="1" applyFill="1" applyBorder="1">
      <alignment vertical="center"/>
    </xf>
    <xf numFmtId="0" fontId="0" fillId="35" borderId="10" xfId="0" applyFill="1" applyBorder="1" applyAlignment="1">
      <alignment vertical="center" wrapText="1"/>
    </xf>
    <xf numFmtId="0" fontId="0" fillId="35" borderId="0" xfId="0" applyFill="1">
      <alignment vertical="center"/>
    </xf>
    <xf numFmtId="0" fontId="0" fillId="35" borderId="10" xfId="0" applyFill="1" applyBorder="1" applyAlignment="1">
      <alignment horizontal="right" vertical="center"/>
    </xf>
    <xf numFmtId="0" fontId="14" fillId="35" borderId="10" xfId="0" applyFont="1" applyFill="1" applyBorder="1" applyAlignment="1">
      <alignment horizontal="center" vertical="center"/>
    </xf>
    <xf numFmtId="0" fontId="6" fillId="35" borderId="0" xfId="29" applyFill="1" applyAlignment="1" applyProtection="1">
      <alignment vertical="center"/>
    </xf>
    <xf numFmtId="0" fontId="19" fillId="0" borderId="10" xfId="0" applyFont="1" applyFill="1" applyBorder="1" applyAlignment="1">
      <alignment horizontal="center" vertical="center"/>
    </xf>
    <xf numFmtId="0" fontId="7" fillId="0" borderId="20" xfId="0" applyFont="1" applyFill="1" applyBorder="1" applyAlignment="1">
      <alignment horizontal="center"/>
    </xf>
    <xf numFmtId="0" fontId="19" fillId="0" borderId="20" xfId="0" applyFont="1" applyFill="1" applyBorder="1" applyAlignment="1">
      <alignment horizontal="center"/>
    </xf>
    <xf numFmtId="0" fontId="0" fillId="0" borderId="10" xfId="0" applyFill="1" applyBorder="1" applyAlignment="1">
      <alignment horizontal="left" vertical="top" wrapText="1"/>
    </xf>
    <xf numFmtId="0" fontId="47" fillId="0" borderId="0" xfId="0" applyFont="1" applyFill="1">
      <alignment vertical="center"/>
    </xf>
    <xf numFmtId="0" fontId="4" fillId="33" borderId="0" xfId="35" applyFont="1" applyFill="1"/>
    <xf numFmtId="0" fontId="4" fillId="35" borderId="0" xfId="35" applyFont="1" applyFill="1"/>
    <xf numFmtId="0" fontId="4" fillId="24" borderId="0" xfId="35" applyFont="1" applyFill="1"/>
    <xf numFmtId="0" fontId="19" fillId="35" borderId="0" xfId="35" applyFont="1" applyFill="1"/>
    <xf numFmtId="0" fontId="19" fillId="35" borderId="0" xfId="0" applyFont="1" applyFill="1">
      <alignment vertical="center"/>
    </xf>
    <xf numFmtId="0" fontId="19" fillId="24" borderId="0" xfId="35" applyFont="1" applyFill="1"/>
    <xf numFmtId="0" fontId="8" fillId="28" borderId="10" xfId="0" applyFont="1" applyFill="1" applyBorder="1">
      <alignment vertical="center"/>
    </xf>
    <xf numFmtId="0" fontId="4" fillId="0" borderId="58" xfId="0" applyFont="1" applyFill="1" applyBorder="1" applyAlignment="1">
      <alignment horizontal="center" vertical="center" wrapText="1"/>
    </xf>
    <xf numFmtId="0" fontId="4" fillId="0" borderId="30" xfId="0" applyFont="1" applyFill="1" applyBorder="1" applyAlignment="1">
      <alignment horizontal="center" vertical="center" wrapText="1"/>
    </xf>
    <xf numFmtId="0" fontId="0" fillId="0" borderId="28" xfId="0" applyFill="1" applyBorder="1" applyAlignment="1">
      <alignment horizontal="right"/>
    </xf>
    <xf numFmtId="178" fontId="0" fillId="0" borderId="11" xfId="0" applyNumberFormat="1" applyFill="1" applyBorder="1" applyAlignment="1">
      <alignment horizontal="right" vertical="center" wrapText="1"/>
    </xf>
    <xf numFmtId="0" fontId="76" fillId="0" borderId="0" xfId="43" applyFont="1" applyFill="1" applyBorder="1"/>
    <xf numFmtId="9" fontId="3" fillId="0" borderId="20" xfId="44" applyNumberFormat="1" applyBorder="1"/>
    <xf numFmtId="0" fontId="77" fillId="0" borderId="0" xfId="0" applyFont="1">
      <alignment vertical="center"/>
    </xf>
    <xf numFmtId="0" fontId="4" fillId="24" borderId="10" xfId="0" applyFont="1" applyFill="1" applyBorder="1" applyAlignment="1">
      <alignment horizontal="right" vertical="center"/>
    </xf>
    <xf numFmtId="0" fontId="8" fillId="0" borderId="10" xfId="0" applyFont="1" applyBorder="1">
      <alignment vertical="center"/>
    </xf>
    <xf numFmtId="0" fontId="8" fillId="25" borderId="10" xfId="0" applyFont="1" applyFill="1" applyBorder="1" applyAlignment="1">
      <alignment vertical="center" wrapText="1"/>
    </xf>
    <xf numFmtId="0" fontId="8" fillId="0" borderId="10" xfId="0" applyFont="1" applyBorder="1" applyAlignment="1">
      <alignment vertical="center" wrapText="1"/>
    </xf>
    <xf numFmtId="9" fontId="0" fillId="25" borderId="10" xfId="28" applyFont="1" applyFill="1" applyBorder="1">
      <alignment vertical="center"/>
    </xf>
    <xf numFmtId="9" fontId="0" fillId="26" borderId="10" xfId="0" applyNumberFormat="1" applyFill="1" applyBorder="1">
      <alignment vertical="center"/>
    </xf>
    <xf numFmtId="0" fontId="4" fillId="25" borderId="0" xfId="0" applyFont="1" applyFill="1">
      <alignment vertical="center"/>
    </xf>
    <xf numFmtId="0" fontId="19" fillId="25" borderId="0" xfId="0" applyFont="1" applyFill="1" applyBorder="1">
      <alignment vertical="center"/>
    </xf>
    <xf numFmtId="0" fontId="19" fillId="25" borderId="0" xfId="0" applyFont="1" applyFill="1">
      <alignment vertical="center"/>
    </xf>
    <xf numFmtId="0" fontId="19" fillId="25" borderId="0" xfId="35" applyFont="1" applyFill="1" applyBorder="1"/>
    <xf numFmtId="0" fontId="19" fillId="25" borderId="0" xfId="35" applyFont="1" applyFill="1"/>
    <xf numFmtId="0" fontId="4" fillId="0" borderId="0" xfId="0" applyFont="1" applyBorder="1">
      <alignment vertical="center"/>
    </xf>
    <xf numFmtId="0" fontId="33" fillId="0" borderId="10" xfId="0" applyFont="1" applyFill="1" applyBorder="1" applyAlignment="1">
      <alignment vertical="top" wrapText="1"/>
    </xf>
    <xf numFmtId="0" fontId="41" fillId="0" borderId="32" xfId="0" applyFont="1" applyFill="1" applyBorder="1">
      <alignment vertical="center"/>
    </xf>
    <xf numFmtId="177" fontId="0" fillId="0" borderId="20" xfId="0" applyNumberFormat="1" applyFill="1" applyBorder="1">
      <alignment vertical="center"/>
    </xf>
    <xf numFmtId="177" fontId="0" fillId="0" borderId="22" xfId="0" applyNumberFormat="1" applyFill="1" applyBorder="1">
      <alignment vertical="center"/>
    </xf>
    <xf numFmtId="0" fontId="0" fillId="0" borderId="10" xfId="0" applyNumberFormat="1" applyFill="1" applyBorder="1" applyAlignment="1">
      <alignment vertical="center"/>
    </xf>
    <xf numFmtId="0" fontId="4" fillId="0" borderId="10" xfId="0" applyFont="1" applyFill="1" applyBorder="1" applyAlignment="1">
      <alignment horizontal="left" vertical="top" wrapText="1"/>
    </xf>
    <xf numFmtId="0" fontId="50" fillId="0" borderId="10" xfId="0" applyFont="1" applyBorder="1">
      <alignment vertical="center"/>
    </xf>
    <xf numFmtId="0" fontId="50" fillId="0" borderId="10" xfId="0" applyFont="1" applyBorder="1" applyAlignment="1">
      <alignment vertical="center" wrapText="1"/>
    </xf>
    <xf numFmtId="0" fontId="19" fillId="0" borderId="10" xfId="0" applyFont="1" applyBorder="1" applyAlignment="1">
      <alignment vertical="center" wrapText="1"/>
    </xf>
    <xf numFmtId="0" fontId="8" fillId="0" borderId="12" xfId="44" applyFont="1" applyBorder="1"/>
    <xf numFmtId="0" fontId="8" fillId="0" borderId="15" xfId="44" applyFont="1" applyBorder="1"/>
    <xf numFmtId="0" fontId="8" fillId="0" borderId="0" xfId="44" applyFont="1"/>
    <xf numFmtId="0" fontId="8" fillId="0" borderId="28" xfId="44" applyFont="1" applyBorder="1"/>
    <xf numFmtId="0" fontId="8" fillId="0" borderId="30" xfId="44" applyFont="1" applyBorder="1"/>
    <xf numFmtId="0" fontId="78" fillId="0" borderId="0" xfId="0" applyFont="1">
      <alignment vertical="center"/>
    </xf>
    <xf numFmtId="0" fontId="74" fillId="24" borderId="10" xfId="0" applyFont="1" applyFill="1" applyBorder="1" applyAlignment="1">
      <alignment horizontal="right" vertical="center"/>
    </xf>
    <xf numFmtId="0" fontId="74" fillId="0" borderId="0" xfId="0" applyFont="1">
      <alignment vertical="center"/>
    </xf>
    <xf numFmtId="0" fontId="78" fillId="0" borderId="0" xfId="0" applyFont="1" applyFill="1" applyBorder="1" applyAlignment="1">
      <alignment horizontal="right" vertical="center"/>
    </xf>
    <xf numFmtId="0" fontId="78" fillId="0" borderId="0" xfId="0" applyFont="1" applyBorder="1">
      <alignment vertical="center"/>
    </xf>
    <xf numFmtId="0" fontId="78" fillId="0" borderId="38" xfId="0" applyFont="1" applyFill="1" applyBorder="1" applyAlignment="1">
      <alignment horizontal="right" vertical="center"/>
    </xf>
    <xf numFmtId="0" fontId="0" fillId="0" borderId="14" xfId="0" applyFill="1" applyBorder="1">
      <alignment vertical="center"/>
    </xf>
    <xf numFmtId="9" fontId="0" fillId="0" borderId="59" xfId="0" applyNumberFormat="1" applyFill="1" applyBorder="1">
      <alignment vertical="center"/>
    </xf>
    <xf numFmtId="0" fontId="0" fillId="24" borderId="39" xfId="0" applyFill="1" applyBorder="1" applyAlignment="1">
      <alignment horizontal="right" vertical="center"/>
    </xf>
    <xf numFmtId="0" fontId="77" fillId="0" borderId="0" xfId="38" applyFont="1"/>
    <xf numFmtId="0" fontId="17" fillId="0" borderId="0" xfId="38" applyFont="1"/>
    <xf numFmtId="0" fontId="19" fillId="28" borderId="0" xfId="0" applyFont="1" applyFill="1">
      <alignment vertical="center"/>
    </xf>
    <xf numFmtId="0" fontId="4" fillId="28" borderId="0" xfId="35" applyFont="1" applyFill="1"/>
    <xf numFmtId="0" fontId="19" fillId="28" borderId="0" xfId="0" applyFont="1" applyFill="1" applyBorder="1" applyAlignment="1">
      <alignment vertical="center"/>
    </xf>
    <xf numFmtId="0" fontId="3" fillId="24" borderId="10" xfId="0" applyFont="1" applyFill="1" applyBorder="1" applyAlignment="1">
      <alignment horizontal="center" vertical="center" wrapText="1"/>
    </xf>
    <xf numFmtId="0" fontId="3" fillId="24" borderId="10" xfId="0" applyFont="1" applyFill="1" applyBorder="1" applyAlignment="1">
      <alignment horizontal="left" vertical="center"/>
    </xf>
    <xf numFmtId="0" fontId="7" fillId="24" borderId="20" xfId="0" applyFont="1" applyFill="1" applyBorder="1" applyAlignment="1">
      <alignment horizontal="center"/>
    </xf>
    <xf numFmtId="181" fontId="0" fillId="24" borderId="0" xfId="0" applyNumberFormat="1" applyFill="1">
      <alignment vertical="center"/>
    </xf>
    <xf numFmtId="0" fontId="19" fillId="24" borderId="10" xfId="0" applyFont="1" applyFill="1" applyBorder="1" applyAlignment="1">
      <alignment horizontal="center" vertical="center"/>
    </xf>
    <xf numFmtId="0" fontId="4" fillId="24" borderId="0" xfId="0" applyFont="1" applyFill="1" applyAlignment="1">
      <alignment horizontal="left" vertical="top" wrapText="1"/>
    </xf>
    <xf numFmtId="0" fontId="4" fillId="24" borderId="10" xfId="0" applyFont="1" applyFill="1" applyBorder="1" applyAlignment="1">
      <alignment horizontal="left" vertical="top" wrapText="1"/>
    </xf>
    <xf numFmtId="0" fontId="41" fillId="24" borderId="0" xfId="0" applyFont="1" applyFill="1" applyBorder="1">
      <alignment vertical="center"/>
    </xf>
    <xf numFmtId="0" fontId="41" fillId="24" borderId="0" xfId="0" applyFont="1" applyFill="1">
      <alignment vertical="center"/>
    </xf>
    <xf numFmtId="0" fontId="19" fillId="24" borderId="10" xfId="0" applyFont="1" applyFill="1" applyBorder="1" applyAlignment="1">
      <alignment horizontal="left" vertical="center"/>
    </xf>
    <xf numFmtId="55" fontId="19" fillId="0" borderId="0" xfId="0" applyNumberFormat="1" applyFont="1" applyFill="1" applyBorder="1" applyAlignment="1">
      <alignment horizontal="center"/>
    </xf>
    <xf numFmtId="55" fontId="19" fillId="24" borderId="0" xfId="0" applyNumberFormat="1" applyFont="1" applyFill="1" applyBorder="1" applyAlignment="1">
      <alignment horizontal="center"/>
    </xf>
    <xf numFmtId="0" fontId="41" fillId="0" borderId="0" xfId="0" applyFont="1" applyFill="1" applyBorder="1" applyAlignment="1">
      <alignment vertical="center"/>
    </xf>
    <xf numFmtId="0" fontId="7" fillId="0" borderId="26" xfId="0" applyFont="1" applyFill="1" applyBorder="1" applyAlignment="1">
      <alignment horizontal="center" wrapText="1"/>
    </xf>
    <xf numFmtId="0" fontId="33" fillId="24" borderId="26" xfId="0" applyFont="1" applyFill="1" applyBorder="1" applyAlignment="1">
      <alignment vertical="center" wrapText="1"/>
    </xf>
    <xf numFmtId="0" fontId="49" fillId="0" borderId="26" xfId="0" applyFont="1" applyFill="1" applyBorder="1" applyAlignment="1">
      <alignment vertical="center" wrapText="1"/>
    </xf>
    <xf numFmtId="0" fontId="33" fillId="0" borderId="26" xfId="0" applyFont="1" applyFill="1" applyBorder="1" applyAlignment="1">
      <alignment vertical="center" wrapText="1"/>
    </xf>
    <xf numFmtId="0" fontId="33" fillId="27" borderId="26" xfId="0" applyFont="1" applyFill="1" applyBorder="1" applyAlignment="1">
      <alignment vertical="center" wrapText="1"/>
    </xf>
    <xf numFmtId="0" fontId="33" fillId="31" borderId="26" xfId="0" applyFont="1" applyFill="1" applyBorder="1" applyAlignment="1">
      <alignment vertical="center" wrapText="1"/>
    </xf>
    <xf numFmtId="0" fontId="33" fillId="28" borderId="26" xfId="0" applyFont="1" applyFill="1" applyBorder="1" applyAlignment="1">
      <alignment vertical="center" wrapText="1"/>
    </xf>
    <xf numFmtId="0" fontId="47" fillId="0" borderId="26" xfId="0" applyFont="1" applyFill="1" applyBorder="1" applyAlignment="1">
      <alignment vertical="center" wrapText="1"/>
    </xf>
    <xf numFmtId="0" fontId="49" fillId="28" borderId="26" xfId="0" applyFont="1" applyFill="1" applyBorder="1" applyAlignment="1">
      <alignment vertical="center" wrapText="1"/>
    </xf>
    <xf numFmtId="0" fontId="49" fillId="31" borderId="26" xfId="0" applyFont="1" applyFill="1" applyBorder="1" applyAlignment="1">
      <alignment vertical="center" wrapText="1"/>
    </xf>
    <xf numFmtId="0" fontId="7" fillId="0" borderId="20" xfId="0" applyFont="1" applyFill="1" applyBorder="1" applyAlignment="1">
      <alignment horizontal="center" wrapText="1"/>
    </xf>
    <xf numFmtId="0" fontId="33" fillId="0" borderId="20" xfId="29" applyFont="1" applyFill="1" applyBorder="1" applyAlignment="1" applyProtection="1">
      <alignment vertical="center" wrapText="1"/>
    </xf>
    <xf numFmtId="0" fontId="33" fillId="27" borderId="20" xfId="29" applyFont="1" applyFill="1" applyBorder="1" applyAlignment="1" applyProtection="1">
      <alignment vertical="center" wrapText="1"/>
    </xf>
    <xf numFmtId="0" fontId="33" fillId="31" borderId="20" xfId="29" applyFont="1" applyFill="1" applyBorder="1" applyAlignment="1" applyProtection="1">
      <alignment vertical="center" wrapText="1"/>
    </xf>
    <xf numFmtId="0" fontId="33" fillId="28" borderId="20" xfId="29" applyFont="1" applyFill="1" applyBorder="1" applyAlignment="1" applyProtection="1">
      <alignment vertical="center" wrapText="1"/>
    </xf>
    <xf numFmtId="0" fontId="47" fillId="0" borderId="20" xfId="29" applyFont="1" applyFill="1" applyBorder="1" applyAlignment="1" applyProtection="1">
      <alignment vertical="center" wrapText="1"/>
    </xf>
    <xf numFmtId="0" fontId="6" fillId="0" borderId="10" xfId="29" applyFont="1" applyBorder="1" applyAlignment="1" applyProtection="1">
      <alignment vertical="center" wrapText="1"/>
    </xf>
    <xf numFmtId="0" fontId="6" fillId="28" borderId="10" xfId="29" applyFont="1" applyFill="1" applyBorder="1" applyAlignment="1" applyProtection="1">
      <alignment vertical="center" wrapText="1"/>
    </xf>
    <xf numFmtId="0" fontId="7" fillId="0" borderId="26" xfId="0" applyFont="1" applyFill="1" applyBorder="1" applyAlignment="1">
      <alignment horizontal="center"/>
    </xf>
    <xf numFmtId="17" fontId="3" fillId="24" borderId="26" xfId="0" applyNumberFormat="1" applyFont="1" applyFill="1" applyBorder="1">
      <alignment vertical="center"/>
    </xf>
    <xf numFmtId="17" fontId="3" fillId="0" borderId="26" xfId="0" applyNumberFormat="1" applyFont="1" applyFill="1" applyBorder="1">
      <alignment vertical="center"/>
    </xf>
    <xf numFmtId="17" fontId="47" fillId="0" borderId="26" xfId="0" applyNumberFormat="1" applyFont="1" applyFill="1" applyBorder="1">
      <alignment vertical="center"/>
    </xf>
    <xf numFmtId="0" fontId="15" fillId="0" borderId="20" xfId="0" applyFont="1" applyFill="1" applyBorder="1">
      <alignment vertical="center"/>
    </xf>
    <xf numFmtId="0" fontId="8" fillId="24" borderId="20" xfId="0" applyFont="1" applyFill="1" applyBorder="1">
      <alignment vertical="center"/>
    </xf>
    <xf numFmtId="0" fontId="8" fillId="0" borderId="20" xfId="0" applyFont="1" applyFill="1" applyBorder="1">
      <alignment vertical="center"/>
    </xf>
    <xf numFmtId="0" fontId="47" fillId="0" borderId="20" xfId="0" applyFont="1" applyFill="1" applyBorder="1">
      <alignment vertical="center"/>
    </xf>
    <xf numFmtId="0" fontId="4" fillId="0" borderId="10" xfId="0" applyFont="1" applyBorder="1" applyAlignment="1">
      <alignment vertical="center" wrapText="1"/>
    </xf>
    <xf numFmtId="0" fontId="6" fillId="0" borderId="10" xfId="29" applyBorder="1" applyAlignment="1" applyProtection="1">
      <alignment vertical="center" wrapText="1"/>
    </xf>
    <xf numFmtId="0" fontId="3" fillId="0" borderId="10" xfId="0" applyFont="1" applyBorder="1" applyAlignment="1">
      <alignment horizontal="left" vertical="center"/>
    </xf>
    <xf numFmtId="0" fontId="33" fillId="0" borderId="10" xfId="0" applyFont="1" applyFill="1" applyBorder="1" applyAlignment="1">
      <alignment horizontal="left" vertical="top" wrapText="1"/>
    </xf>
    <xf numFmtId="0" fontId="0" fillId="0" borderId="0" xfId="0" applyFill="1" applyBorder="1" applyAlignment="1">
      <alignment vertical="center" wrapText="1"/>
    </xf>
    <xf numFmtId="0" fontId="0" fillId="25" borderId="20" xfId="0" applyFill="1" applyBorder="1">
      <alignment vertical="center"/>
    </xf>
    <xf numFmtId="0" fontId="6" fillId="24" borderId="10" xfId="29" applyFont="1" applyFill="1" applyBorder="1" applyAlignment="1" applyProtection="1">
      <alignment vertical="center"/>
    </xf>
    <xf numFmtId="0" fontId="0" fillId="0" borderId="20" xfId="0" applyFill="1" applyBorder="1" applyAlignment="1">
      <alignment horizontal="center" vertical="center"/>
    </xf>
    <xf numFmtId="0" fontId="3" fillId="28" borderId="10" xfId="0" applyFont="1" applyFill="1" applyBorder="1" applyAlignment="1">
      <alignment horizontal="right" vertical="center"/>
    </xf>
    <xf numFmtId="0" fontId="4" fillId="28" borderId="10" xfId="0" applyFont="1" applyFill="1" applyBorder="1" applyAlignment="1">
      <alignment horizontal="left" vertical="top" wrapText="1"/>
    </xf>
    <xf numFmtId="0" fontId="3" fillId="28" borderId="26" xfId="0" applyFont="1" applyFill="1" applyBorder="1">
      <alignment vertical="center"/>
    </xf>
    <xf numFmtId="0" fontId="0" fillId="28" borderId="20" xfId="0" applyFill="1" applyBorder="1">
      <alignment vertical="center"/>
    </xf>
    <xf numFmtId="0" fontId="6" fillId="28" borderId="0" xfId="29" applyFill="1" applyBorder="1" applyAlignment="1" applyProtection="1">
      <alignment vertical="center"/>
    </xf>
    <xf numFmtId="0" fontId="7" fillId="0" borderId="12" xfId="0" applyFont="1" applyBorder="1" applyAlignment="1">
      <alignment horizontal="center" vertical="center"/>
    </xf>
    <xf numFmtId="0" fontId="0" fillId="0" borderId="36" xfId="0" applyBorder="1">
      <alignment vertical="center"/>
    </xf>
    <xf numFmtId="0" fontId="0" fillId="0" borderId="60" xfId="0" applyBorder="1">
      <alignment vertical="center"/>
    </xf>
    <xf numFmtId="0" fontId="0" fillId="0" borderId="61" xfId="0" applyBorder="1">
      <alignment vertical="center"/>
    </xf>
    <xf numFmtId="0" fontId="0" fillId="0" borderId="60" xfId="0" applyFill="1" applyBorder="1">
      <alignment vertical="center"/>
    </xf>
    <xf numFmtId="0" fontId="0" fillId="0" borderId="35" xfId="0" applyBorder="1">
      <alignment vertical="center"/>
    </xf>
    <xf numFmtId="0" fontId="0" fillId="0" borderId="62" xfId="0" applyFill="1" applyBorder="1">
      <alignment vertical="center"/>
    </xf>
    <xf numFmtId="0" fontId="0" fillId="0" borderId="63" xfId="0" applyFill="1" applyBorder="1">
      <alignment vertical="center"/>
    </xf>
    <xf numFmtId="0" fontId="0" fillId="0" borderId="64" xfId="0" applyBorder="1">
      <alignment vertical="center"/>
    </xf>
    <xf numFmtId="0" fontId="0" fillId="24" borderId="65" xfId="0" applyFill="1" applyBorder="1">
      <alignment vertical="center"/>
    </xf>
    <xf numFmtId="0" fontId="0" fillId="25" borderId="66" xfId="0" applyFill="1" applyBorder="1">
      <alignment vertical="center"/>
    </xf>
    <xf numFmtId="0" fontId="0" fillId="25" borderId="63" xfId="0" applyFill="1" applyBorder="1">
      <alignment vertical="center"/>
    </xf>
    <xf numFmtId="0" fontId="0" fillId="0" borderId="62" xfId="0" applyBorder="1">
      <alignment vertical="center"/>
    </xf>
    <xf numFmtId="0" fontId="4" fillId="0" borderId="67" xfId="0" applyFont="1" applyBorder="1">
      <alignment vertical="center"/>
    </xf>
    <xf numFmtId="0" fontId="4" fillId="0" borderId="59" xfId="0" applyFont="1" applyBorder="1">
      <alignment vertical="center"/>
    </xf>
    <xf numFmtId="0" fontId="0" fillId="0" borderId="68" xfId="0" applyBorder="1">
      <alignment vertical="center"/>
    </xf>
    <xf numFmtId="0" fontId="0" fillId="0" borderId="42" xfId="0" applyBorder="1">
      <alignment vertical="center"/>
    </xf>
    <xf numFmtId="0" fontId="0" fillId="0" borderId="69" xfId="0" applyBorder="1">
      <alignment vertical="center"/>
    </xf>
    <xf numFmtId="0" fontId="0" fillId="0" borderId="70" xfId="0" applyBorder="1">
      <alignment vertical="center"/>
    </xf>
    <xf numFmtId="0" fontId="0" fillId="0" borderId="71" xfId="0" applyBorder="1">
      <alignment vertical="center"/>
    </xf>
    <xf numFmtId="0" fontId="0" fillId="0" borderId="72" xfId="0" applyBorder="1">
      <alignment vertical="center"/>
    </xf>
    <xf numFmtId="0" fontId="0" fillId="0" borderId="73" xfId="0" applyBorder="1">
      <alignment vertical="center"/>
    </xf>
    <xf numFmtId="0" fontId="0" fillId="0" borderId="74" xfId="0" applyBorder="1" applyAlignment="1">
      <alignment horizontal="right" vertical="center"/>
    </xf>
    <xf numFmtId="0" fontId="0" fillId="24" borderId="67" xfId="0" applyFill="1" applyBorder="1">
      <alignment vertical="center"/>
    </xf>
    <xf numFmtId="0" fontId="0" fillId="24" borderId="59" xfId="0" applyFill="1" applyBorder="1" applyAlignment="1">
      <alignment horizontal="right" vertical="center"/>
    </xf>
    <xf numFmtId="0" fontId="0" fillId="25" borderId="75" xfId="0" applyFill="1" applyBorder="1">
      <alignment vertical="center"/>
    </xf>
    <xf numFmtId="9" fontId="0" fillId="25" borderId="76" xfId="0" applyNumberFormat="1" applyFill="1" applyBorder="1" applyAlignment="1">
      <alignment horizontal="right" vertical="center"/>
    </xf>
    <xf numFmtId="0" fontId="0" fillId="0" borderId="73" xfId="0" applyFill="1" applyBorder="1">
      <alignment vertical="center"/>
    </xf>
    <xf numFmtId="0" fontId="0" fillId="0" borderId="74" xfId="0" applyFill="1" applyBorder="1" applyAlignment="1">
      <alignment horizontal="right" vertical="center"/>
    </xf>
    <xf numFmtId="9" fontId="0" fillId="25" borderId="75" xfId="0" applyNumberFormat="1" applyFill="1" applyBorder="1">
      <alignment vertical="center"/>
    </xf>
    <xf numFmtId="0" fontId="0" fillId="0" borderId="74" xfId="0" applyBorder="1">
      <alignment vertical="center"/>
    </xf>
    <xf numFmtId="0" fontId="0" fillId="24" borderId="59" xfId="0" applyFill="1" applyBorder="1">
      <alignment vertical="center"/>
    </xf>
    <xf numFmtId="0" fontId="0" fillId="0" borderId="74" xfId="0" applyFill="1" applyBorder="1">
      <alignment vertical="center"/>
    </xf>
    <xf numFmtId="0" fontId="0" fillId="0" borderId="77" xfId="0" applyBorder="1">
      <alignment vertical="center"/>
    </xf>
    <xf numFmtId="0" fontId="0" fillId="0" borderId="78" xfId="0" applyBorder="1">
      <alignment vertical="center"/>
    </xf>
    <xf numFmtId="9" fontId="0" fillId="25" borderId="67" xfId="0" applyNumberFormat="1" applyFill="1" applyBorder="1">
      <alignment vertical="center"/>
    </xf>
    <xf numFmtId="9" fontId="0" fillId="25" borderId="59" xfId="0" applyNumberFormat="1" applyFill="1" applyBorder="1" applyAlignment="1">
      <alignment horizontal="right" vertical="center"/>
    </xf>
    <xf numFmtId="0" fontId="0" fillId="0" borderId="66" xfId="0" applyBorder="1">
      <alignment vertical="center"/>
    </xf>
    <xf numFmtId="9" fontId="0" fillId="25" borderId="63" xfId="0" applyNumberFormat="1" applyFill="1" applyBorder="1">
      <alignment vertical="center"/>
    </xf>
    <xf numFmtId="9" fontId="0" fillId="25" borderId="20" xfId="0" applyNumberFormat="1" applyFill="1" applyBorder="1">
      <alignment vertical="center"/>
    </xf>
    <xf numFmtId="0" fontId="0" fillId="0" borderId="76" xfId="0" applyFill="1" applyBorder="1">
      <alignment vertical="center"/>
    </xf>
    <xf numFmtId="0" fontId="0" fillId="24" borderId="79" xfId="0" applyFill="1" applyBorder="1">
      <alignment vertical="center"/>
    </xf>
    <xf numFmtId="0" fontId="0" fillId="25" borderId="72" xfId="0" applyFill="1" applyBorder="1">
      <alignment vertical="center"/>
    </xf>
    <xf numFmtId="0" fontId="0" fillId="25" borderId="76" xfId="0" applyFill="1" applyBorder="1">
      <alignment vertical="center"/>
    </xf>
    <xf numFmtId="0" fontId="0" fillId="25" borderId="59" xfId="0" applyFill="1" applyBorder="1">
      <alignment vertical="center"/>
    </xf>
    <xf numFmtId="0" fontId="0" fillId="0" borderId="63" xfId="0" applyBorder="1">
      <alignment vertical="center"/>
    </xf>
    <xf numFmtId="9" fontId="0" fillId="25" borderId="76" xfId="0" applyNumberFormat="1" applyFill="1" applyBorder="1">
      <alignment vertical="center"/>
    </xf>
    <xf numFmtId="9" fontId="0" fillId="25" borderId="59" xfId="0" applyNumberFormat="1" applyFill="1" applyBorder="1">
      <alignment vertical="center"/>
    </xf>
    <xf numFmtId="0" fontId="0" fillId="0" borderId="80" xfId="0" applyBorder="1">
      <alignment vertical="center"/>
    </xf>
    <xf numFmtId="0" fontId="0" fillId="0" borderId="81" xfId="0" applyBorder="1">
      <alignment vertical="center"/>
    </xf>
    <xf numFmtId="0" fontId="0" fillId="0" borderId="59" xfId="0" applyBorder="1">
      <alignment vertical="center"/>
    </xf>
    <xf numFmtId="0" fontId="0" fillId="0" borderId="76" xfId="0" applyBorder="1">
      <alignment vertical="center"/>
    </xf>
    <xf numFmtId="0" fontId="0" fillId="0" borderId="82" xfId="0" applyBorder="1">
      <alignment vertical="center"/>
    </xf>
    <xf numFmtId="0" fontId="0" fillId="0" borderId="75" xfId="0" applyFill="1" applyBorder="1">
      <alignment vertical="center"/>
    </xf>
    <xf numFmtId="0" fontId="0" fillId="0" borderId="75" xfId="0" applyBorder="1">
      <alignment vertical="center"/>
    </xf>
    <xf numFmtId="9" fontId="0" fillId="0" borderId="83" xfId="0" applyNumberFormat="1" applyBorder="1">
      <alignment vertical="center"/>
    </xf>
    <xf numFmtId="9" fontId="0" fillId="0" borderId="76" xfId="0" applyNumberFormat="1" applyBorder="1">
      <alignment vertical="center"/>
    </xf>
    <xf numFmtId="0" fontId="41" fillId="27" borderId="32" xfId="0" applyFont="1" applyFill="1" applyBorder="1">
      <alignment vertical="center"/>
    </xf>
    <xf numFmtId="0" fontId="22" fillId="0" borderId="20" xfId="0" applyFont="1" applyFill="1" applyBorder="1">
      <alignment vertical="center"/>
    </xf>
    <xf numFmtId="0" fontId="19" fillId="31" borderId="0" xfId="35" applyFont="1" applyFill="1" applyBorder="1"/>
    <xf numFmtId="0" fontId="19" fillId="31" borderId="0" xfId="35" applyFont="1" applyFill="1"/>
    <xf numFmtId="0" fontId="19" fillId="33" borderId="0" xfId="0" applyFont="1" applyFill="1" applyBorder="1" applyAlignment="1">
      <alignment vertical="center"/>
    </xf>
    <xf numFmtId="0" fontId="4" fillId="31" borderId="0" xfId="35" applyFont="1" applyFill="1"/>
    <xf numFmtId="0" fontId="4" fillId="34" borderId="0" xfId="35" applyFont="1" applyFill="1"/>
    <xf numFmtId="0" fontId="19" fillId="34" borderId="0" xfId="29" applyFont="1" applyFill="1" applyAlignment="1" applyProtection="1"/>
    <xf numFmtId="0" fontId="19" fillId="34" borderId="0" xfId="0" applyFont="1" applyFill="1">
      <alignment vertical="center"/>
    </xf>
    <xf numFmtId="0" fontId="19" fillId="34" borderId="0" xfId="35" applyFont="1" applyFill="1"/>
    <xf numFmtId="0" fontId="19" fillId="34" borderId="0" xfId="35" applyFont="1" applyFill="1" applyBorder="1"/>
    <xf numFmtId="0" fontId="21" fillId="0" borderId="84" xfId="0" applyFont="1" applyBorder="1" applyAlignment="1">
      <alignment horizontal="center" vertical="center" wrapText="1"/>
    </xf>
    <xf numFmtId="0" fontId="21" fillId="0" borderId="84" xfId="0" applyFont="1" applyBorder="1" applyAlignment="1">
      <alignment horizontal="center" vertical="center"/>
    </xf>
    <xf numFmtId="0" fontId="19" fillId="28" borderId="0" xfId="35" applyFont="1" applyFill="1" applyBorder="1"/>
    <xf numFmtId="0" fontId="19" fillId="28" borderId="0" xfId="35" applyFont="1" applyFill="1"/>
    <xf numFmtId="0" fontId="19" fillId="28" borderId="0" xfId="0" applyFont="1" applyFill="1" applyBorder="1">
      <alignment vertical="center"/>
    </xf>
    <xf numFmtId="0" fontId="8" fillId="0" borderId="84" xfId="0" applyFont="1" applyBorder="1" applyAlignment="1">
      <alignment horizontal="center" vertical="center" wrapText="1"/>
    </xf>
    <xf numFmtId="0" fontId="8" fillId="0" borderId="84" xfId="0" applyFont="1" applyBorder="1" applyAlignment="1">
      <alignment horizontal="center" vertical="center"/>
    </xf>
    <xf numFmtId="0" fontId="34" fillId="0" borderId="38" xfId="0" applyFont="1" applyFill="1" applyBorder="1" applyAlignment="1">
      <alignment vertical="center"/>
    </xf>
    <xf numFmtId="0" fontId="81" fillId="0" borderId="38" xfId="0" applyFont="1" applyFill="1" applyBorder="1" applyAlignment="1">
      <alignment vertical="center"/>
    </xf>
    <xf numFmtId="0" fontId="7" fillId="0" borderId="38" xfId="0" applyFont="1" applyBorder="1" applyAlignment="1">
      <alignment vertical="center"/>
    </xf>
    <xf numFmtId="0" fontId="82" fillId="0" borderId="38" xfId="0" applyFont="1" applyFill="1" applyBorder="1" applyAlignment="1">
      <alignment vertical="center"/>
    </xf>
    <xf numFmtId="0" fontId="21" fillId="0" borderId="38" xfId="43" applyFont="1" applyFill="1" applyBorder="1" applyAlignment="1"/>
    <xf numFmtId="0" fontId="7" fillId="0" borderId="38" xfId="43" applyFont="1" applyFill="1" applyBorder="1" applyAlignment="1"/>
    <xf numFmtId="0" fontId="3" fillId="0" borderId="0" xfId="43" applyFont="1" applyBorder="1"/>
    <xf numFmtId="0" fontId="3" fillId="0" borderId="0" xfId="43" applyFont="1"/>
    <xf numFmtId="0" fontId="6" fillId="0" borderId="0" xfId="29" quotePrefix="1" applyAlignment="1" applyProtection="1">
      <alignment vertical="center" wrapText="1"/>
    </xf>
    <xf numFmtId="0" fontId="21" fillId="0" borderId="0" xfId="39" applyFont="1" applyAlignment="1">
      <alignment horizontal="left" vertical="center"/>
    </xf>
    <xf numFmtId="0" fontId="15" fillId="0" borderId="32" xfId="44" applyFont="1" applyBorder="1" applyAlignment="1">
      <alignment wrapText="1"/>
    </xf>
    <xf numFmtId="0" fontId="25" fillId="0" borderId="20" xfId="44" applyFont="1" applyBorder="1"/>
    <xf numFmtId="0" fontId="15" fillId="0" borderId="20" xfId="44" applyFont="1" applyBorder="1"/>
    <xf numFmtId="0" fontId="21" fillId="0" borderId="0" xfId="0" applyFont="1" applyFill="1">
      <alignment vertical="center"/>
    </xf>
    <xf numFmtId="0" fontId="17" fillId="0" borderId="0" xfId="35" applyFont="1" applyFill="1"/>
    <xf numFmtId="0" fontId="21" fillId="0" borderId="0" xfId="35" applyFont="1"/>
    <xf numFmtId="0" fontId="4" fillId="0" borderId="38" xfId="0" applyFont="1" applyBorder="1" applyAlignment="1">
      <alignment vertical="center" wrapText="1"/>
    </xf>
    <xf numFmtId="0" fontId="4" fillId="0" borderId="38" xfId="0" applyFont="1" applyBorder="1" applyAlignment="1">
      <alignment vertical="center"/>
    </xf>
    <xf numFmtId="0" fontId="0" fillId="0" borderId="67" xfId="0" applyBorder="1">
      <alignment vertical="center"/>
    </xf>
    <xf numFmtId="0" fontId="19" fillId="0" borderId="10" xfId="0" applyFont="1" applyBorder="1">
      <alignment vertical="center"/>
    </xf>
    <xf numFmtId="0" fontId="19" fillId="0" borderId="10" xfId="0" applyFont="1" applyFill="1" applyBorder="1">
      <alignment vertical="center"/>
    </xf>
    <xf numFmtId="0" fontId="19" fillId="0" borderId="59" xfId="0" applyFont="1" applyFill="1" applyBorder="1">
      <alignment vertical="center"/>
    </xf>
    <xf numFmtId="0" fontId="19" fillId="0" borderId="67" xfId="0" applyFont="1" applyFill="1" applyBorder="1">
      <alignment vertical="center"/>
    </xf>
    <xf numFmtId="0" fontId="19" fillId="0" borderId="20" xfId="0" applyFont="1" applyFill="1" applyBorder="1">
      <alignment vertical="center"/>
    </xf>
    <xf numFmtId="0" fontId="21" fillId="0" borderId="0" xfId="0" applyFont="1" applyAlignment="1"/>
    <xf numFmtId="0" fontId="21" fillId="0" borderId="0" xfId="0" applyFont="1" applyFill="1" applyAlignment="1">
      <alignment vertical="center"/>
    </xf>
    <xf numFmtId="0" fontId="0" fillId="25" borderId="0" xfId="0" applyFill="1" applyAlignment="1">
      <alignment vertical="center" wrapText="1"/>
    </xf>
    <xf numFmtId="0" fontId="6" fillId="0" borderId="0" xfId="29" applyFont="1" applyAlignment="1" applyProtection="1">
      <alignment vertical="center" wrapText="1"/>
    </xf>
    <xf numFmtId="0" fontId="6" fillId="0" borderId="0" xfId="29" applyAlignment="1" applyProtection="1">
      <alignment vertical="center" wrapText="1"/>
    </xf>
    <xf numFmtId="0" fontId="83" fillId="0" borderId="0" xfId="0" applyFont="1">
      <alignment vertical="center"/>
    </xf>
    <xf numFmtId="0" fontId="0" fillId="0" borderId="0" xfId="0" applyAlignment="1">
      <alignment horizontal="left" vertical="center" indent="1"/>
    </xf>
    <xf numFmtId="0" fontId="46" fillId="0" borderId="0" xfId="0" applyFont="1">
      <alignment vertical="center"/>
    </xf>
    <xf numFmtId="0" fontId="6" fillId="0" borderId="0" xfId="29" applyAlignment="1" applyProtection="1">
      <alignment horizontal="left" vertical="center" indent="1"/>
    </xf>
    <xf numFmtId="31" fontId="0" fillId="0" borderId="0" xfId="0" applyNumberFormat="1" applyAlignment="1">
      <alignment vertical="center" wrapText="1"/>
    </xf>
    <xf numFmtId="0" fontId="31" fillId="0" borderId="21" xfId="0" applyFont="1" applyFill="1" applyBorder="1" applyAlignment="1">
      <alignment horizontal="center" vertical="top" wrapText="1"/>
    </xf>
    <xf numFmtId="9" fontId="0" fillId="0" borderId="21" xfId="0" applyNumberFormat="1" applyBorder="1">
      <alignment vertical="center"/>
    </xf>
    <xf numFmtId="9" fontId="0" fillId="24" borderId="21" xfId="0" applyNumberFormat="1" applyFill="1" applyBorder="1">
      <alignment vertical="center"/>
    </xf>
    <xf numFmtId="176" fontId="0" fillId="24" borderId="21" xfId="0" applyNumberFormat="1" applyFill="1" applyBorder="1" applyAlignment="1">
      <alignment horizontal="center" vertical="center"/>
    </xf>
    <xf numFmtId="0" fontId="3" fillId="0" borderId="0" xfId="0" applyFont="1" applyAlignment="1">
      <alignment vertical="center" wrapText="1"/>
    </xf>
    <xf numFmtId="0" fontId="3" fillId="0" borderId="36" xfId="0" applyFont="1" applyBorder="1">
      <alignment vertical="center"/>
    </xf>
    <xf numFmtId="0" fontId="3" fillId="0" borderId="85" xfId="0" applyFont="1" applyBorder="1">
      <alignment vertical="center"/>
    </xf>
    <xf numFmtId="0" fontId="0" fillId="0" borderId="85" xfId="0" applyBorder="1">
      <alignment vertical="center"/>
    </xf>
    <xf numFmtId="0" fontId="0" fillId="0" borderId="85" xfId="0" applyFill="1" applyBorder="1">
      <alignment vertical="center"/>
    </xf>
    <xf numFmtId="0" fontId="0" fillId="0" borderId="19" xfId="0" applyBorder="1">
      <alignment vertical="center"/>
    </xf>
    <xf numFmtId="0" fontId="0" fillId="0" borderId="86" xfId="0" applyBorder="1">
      <alignment vertical="center"/>
    </xf>
    <xf numFmtId="0" fontId="3" fillId="0" borderId="19" xfId="0" applyFont="1" applyBorder="1">
      <alignment vertical="center"/>
    </xf>
    <xf numFmtId="0" fontId="4" fillId="0" borderId="19" xfId="0" applyFont="1" applyBorder="1">
      <alignment vertical="center"/>
    </xf>
    <xf numFmtId="0" fontId="33" fillId="0" borderId="86" xfId="0" applyFont="1" applyBorder="1">
      <alignment vertical="center"/>
    </xf>
    <xf numFmtId="0" fontId="4" fillId="0" borderId="25" xfId="0" applyFont="1" applyBorder="1">
      <alignment vertical="center"/>
    </xf>
    <xf numFmtId="0" fontId="3" fillId="0" borderId="38" xfId="0" applyFont="1" applyBorder="1">
      <alignment vertical="center"/>
    </xf>
    <xf numFmtId="0" fontId="33" fillId="0" borderId="38" xfId="0" applyFont="1" applyBorder="1">
      <alignment vertical="center"/>
    </xf>
    <xf numFmtId="0" fontId="33" fillId="0" borderId="38" xfId="0" applyFont="1" applyFill="1" applyBorder="1">
      <alignment vertical="center"/>
    </xf>
    <xf numFmtId="0" fontId="33" fillId="0" borderId="33" xfId="0" applyFont="1" applyBorder="1">
      <alignment vertical="center"/>
    </xf>
    <xf numFmtId="0" fontId="0" fillId="0" borderId="38" xfId="0" applyBorder="1">
      <alignment vertical="center"/>
    </xf>
    <xf numFmtId="0" fontId="0" fillId="0" borderId="38" xfId="0" applyFill="1" applyBorder="1">
      <alignment vertical="center"/>
    </xf>
    <xf numFmtId="0" fontId="0" fillId="0" borderId="19" xfId="0" applyBorder="1" applyAlignment="1">
      <alignment vertical="center" wrapText="1"/>
    </xf>
    <xf numFmtId="0" fontId="4" fillId="0" borderId="85" xfId="0" applyFont="1" applyBorder="1">
      <alignment vertical="center"/>
    </xf>
    <xf numFmtId="0" fontId="0" fillId="24" borderId="87" xfId="0" applyFill="1" applyBorder="1">
      <alignment vertical="center"/>
    </xf>
    <xf numFmtId="0" fontId="0" fillId="0" borderId="87" xfId="0" applyBorder="1">
      <alignment vertical="center"/>
    </xf>
    <xf numFmtId="0" fontId="4" fillId="0" borderId="17" xfId="0" applyFont="1" applyBorder="1">
      <alignment vertical="center"/>
    </xf>
    <xf numFmtId="0" fontId="0" fillId="32" borderId="0" xfId="0" applyFill="1">
      <alignment vertical="center"/>
    </xf>
    <xf numFmtId="0" fontId="3" fillId="32" borderId="10" xfId="0" applyFont="1" applyFill="1" applyBorder="1">
      <alignment vertical="center"/>
    </xf>
    <xf numFmtId="0" fontId="3" fillId="32" borderId="10" xfId="0" applyFont="1" applyFill="1" applyBorder="1" applyAlignment="1">
      <alignment vertical="center"/>
    </xf>
    <xf numFmtId="0" fontId="3" fillId="34" borderId="10" xfId="0" applyFont="1" applyFill="1" applyBorder="1">
      <alignment vertical="center"/>
    </xf>
    <xf numFmtId="0" fontId="3" fillId="34" borderId="10" xfId="0" applyFont="1" applyFill="1" applyBorder="1" applyAlignment="1">
      <alignment horizontal="left" vertical="center"/>
    </xf>
    <xf numFmtId="0" fontId="19" fillId="34" borderId="10" xfId="0" applyFont="1" applyFill="1" applyBorder="1" applyAlignment="1">
      <alignment horizontal="center" vertical="center"/>
    </xf>
    <xf numFmtId="0" fontId="3" fillId="34" borderId="10" xfId="0" applyFont="1" applyFill="1" applyBorder="1" applyAlignment="1">
      <alignment horizontal="right" vertical="center"/>
    </xf>
    <xf numFmtId="0" fontId="33" fillId="34" borderId="10" xfId="0" applyFont="1" applyFill="1" applyBorder="1" applyAlignment="1">
      <alignment horizontal="left" vertical="top" wrapText="1"/>
    </xf>
    <xf numFmtId="0" fontId="6" fillId="34" borderId="0" xfId="29" applyFill="1" applyBorder="1" applyAlignment="1" applyProtection="1">
      <alignment vertical="center"/>
    </xf>
    <xf numFmtId="17" fontId="3" fillId="34" borderId="26" xfId="0" applyNumberFormat="1" applyFont="1" applyFill="1" applyBorder="1">
      <alignment vertical="center"/>
    </xf>
    <xf numFmtId="0" fontId="8" fillId="34" borderId="20" xfId="0" applyFont="1" applyFill="1" applyBorder="1">
      <alignment vertical="center"/>
    </xf>
    <xf numFmtId="0" fontId="19" fillId="34" borderId="0" xfId="0" applyFont="1" applyFill="1" applyBorder="1" applyAlignment="1">
      <alignment horizontal="center"/>
    </xf>
    <xf numFmtId="181" fontId="33" fillId="34" borderId="0" xfId="0" applyNumberFormat="1" applyFont="1" applyFill="1">
      <alignment vertical="center"/>
    </xf>
    <xf numFmtId="0" fontId="33" fillId="34" borderId="0" xfId="0" applyFont="1" applyFill="1">
      <alignment vertical="center"/>
    </xf>
    <xf numFmtId="0" fontId="3" fillId="34" borderId="10" xfId="0" applyFont="1" applyFill="1" applyBorder="1" applyAlignment="1">
      <alignment horizontal="center" vertical="center"/>
    </xf>
    <xf numFmtId="0" fontId="0" fillId="34" borderId="10" xfId="0" applyFill="1" applyBorder="1" applyAlignment="1">
      <alignment horizontal="left" vertical="top" wrapText="1"/>
    </xf>
    <xf numFmtId="0" fontId="0" fillId="34" borderId="26" xfId="0" applyFill="1" applyBorder="1">
      <alignment vertical="center"/>
    </xf>
    <xf numFmtId="0" fontId="0" fillId="34" borderId="20" xfId="0" applyFill="1" applyBorder="1">
      <alignment vertical="center"/>
    </xf>
    <xf numFmtId="0" fontId="3" fillId="34" borderId="10" xfId="0" applyFont="1" applyFill="1" applyBorder="1" applyAlignment="1">
      <alignment horizontal="left" vertical="top" wrapText="1"/>
    </xf>
    <xf numFmtId="0" fontId="3" fillId="34" borderId="14" xfId="0" applyFont="1" applyFill="1" applyBorder="1">
      <alignment vertical="center"/>
    </xf>
    <xf numFmtId="0" fontId="3" fillId="34" borderId="10" xfId="0" applyFont="1" applyFill="1" applyBorder="1" applyAlignment="1">
      <alignment vertical="center"/>
    </xf>
    <xf numFmtId="0" fontId="0" fillId="34" borderId="17" xfId="0" applyFill="1" applyBorder="1">
      <alignment vertical="center"/>
    </xf>
    <xf numFmtId="0" fontId="3" fillId="34" borderId="26" xfId="0" applyFont="1" applyFill="1" applyBorder="1">
      <alignment vertical="center"/>
    </xf>
    <xf numFmtId="0" fontId="3" fillId="34" borderId="10" xfId="0" applyFont="1" applyFill="1" applyBorder="1" applyAlignment="1">
      <alignment vertical="center" wrapText="1"/>
    </xf>
    <xf numFmtId="0" fontId="0" fillId="32" borderId="10" xfId="0" applyFill="1" applyBorder="1" applyAlignment="1">
      <alignment horizontal="left" vertical="top" wrapText="1"/>
    </xf>
    <xf numFmtId="0" fontId="6" fillId="32" borderId="10" xfId="29" applyFill="1" applyBorder="1" applyAlignment="1" applyProtection="1">
      <alignment vertical="center"/>
    </xf>
    <xf numFmtId="0" fontId="0" fillId="32" borderId="10" xfId="0" applyFill="1" applyBorder="1" applyAlignment="1">
      <alignment vertical="center" wrapText="1"/>
    </xf>
    <xf numFmtId="0" fontId="31" fillId="0" borderId="0" xfId="0" applyFont="1" applyFill="1" applyBorder="1" applyAlignment="1">
      <alignment horizontal="center" vertical="top" wrapText="1"/>
    </xf>
    <xf numFmtId="0" fontId="31" fillId="0" borderId="21"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0" fillId="0" borderId="10" xfId="0" applyBorder="1" applyAlignment="1">
      <alignment horizontal="left" vertical="center" wrapText="1"/>
    </xf>
    <xf numFmtId="0" fontId="0" fillId="0" borderId="17"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4" fillId="0" borderId="14" xfId="0" applyFont="1" applyBorder="1">
      <alignment vertical="center"/>
    </xf>
    <xf numFmtId="0" fontId="41" fillId="0" borderId="36" xfId="0" applyFont="1" applyBorder="1">
      <alignment vertical="center"/>
    </xf>
    <xf numFmtId="0" fontId="41" fillId="0" borderId="85" xfId="0" applyFont="1" applyBorder="1">
      <alignment vertical="center"/>
    </xf>
    <xf numFmtId="0" fontId="41" fillId="0" borderId="35" xfId="0" applyFont="1" applyBorder="1">
      <alignment vertical="center"/>
    </xf>
    <xf numFmtId="0" fontId="41" fillId="0" borderId="19" xfId="0" applyFont="1" applyBorder="1">
      <alignment vertical="center"/>
    </xf>
    <xf numFmtId="0" fontId="41" fillId="0" borderId="0" xfId="0" applyFont="1" applyBorder="1">
      <alignment vertical="center"/>
    </xf>
    <xf numFmtId="0" fontId="41" fillId="0" borderId="86" xfId="0" applyFont="1" applyBorder="1">
      <alignment vertical="center"/>
    </xf>
    <xf numFmtId="0" fontId="17" fillId="0" borderId="0" xfId="0" applyFont="1">
      <alignment vertical="center"/>
    </xf>
    <xf numFmtId="0" fontId="33" fillId="0" borderId="10" xfId="0" applyFont="1" applyBorder="1" applyAlignment="1">
      <alignment vertical="center" wrapText="1"/>
    </xf>
    <xf numFmtId="55" fontId="33" fillId="0" borderId="10" xfId="0" applyNumberFormat="1" applyFont="1" applyFill="1" applyBorder="1">
      <alignment vertical="center"/>
    </xf>
    <xf numFmtId="0" fontId="33" fillId="0" borderId="10" xfId="0" applyFont="1" applyBorder="1" applyAlignment="1">
      <alignment horizontal="center" vertical="center"/>
    </xf>
    <xf numFmtId="0" fontId="33" fillId="0" borderId="10" xfId="0" applyFont="1" applyBorder="1" applyAlignment="1">
      <alignment horizontal="left" vertical="top" wrapText="1"/>
    </xf>
    <xf numFmtId="55" fontId="33" fillId="0" borderId="0" xfId="0" applyNumberFormat="1" applyFont="1" applyFill="1" applyBorder="1">
      <alignment vertical="center"/>
    </xf>
    <xf numFmtId="0" fontId="15" fillId="0" borderId="19" xfId="0" applyFont="1" applyFill="1" applyBorder="1" applyAlignment="1">
      <alignment horizontal="center" vertical="center"/>
    </xf>
    <xf numFmtId="0" fontId="23" fillId="0" borderId="10" xfId="0" applyFont="1" applyFill="1" applyBorder="1">
      <alignment vertical="center"/>
    </xf>
    <xf numFmtId="0" fontId="23" fillId="0" borderId="10" xfId="0" applyFont="1" applyBorder="1">
      <alignment vertical="center"/>
    </xf>
    <xf numFmtId="0" fontId="3" fillId="25" borderId="0" xfId="0" applyFont="1" applyFill="1" applyAlignment="1">
      <alignment vertical="center" wrapText="1"/>
    </xf>
    <xf numFmtId="0" fontId="15" fillId="0" borderId="10" xfId="39" applyFont="1" applyFill="1" applyBorder="1" applyAlignment="1">
      <alignment vertical="top" wrapText="1"/>
    </xf>
    <xf numFmtId="0" fontId="15" fillId="25" borderId="26" xfId="39" applyFont="1" applyFill="1" applyBorder="1" applyAlignment="1">
      <alignment vertical="center" wrapText="1"/>
    </xf>
    <xf numFmtId="0" fontId="3" fillId="25" borderId="26" xfId="39" applyFill="1" applyBorder="1">
      <alignment vertical="center"/>
    </xf>
    <xf numFmtId="0" fontId="3" fillId="0" borderId="0" xfId="39" applyFont="1">
      <alignment vertical="center"/>
    </xf>
    <xf numFmtId="0" fontId="7" fillId="0" borderId="32" xfId="39" applyFont="1" applyBorder="1" applyAlignment="1">
      <alignment vertical="center" wrapText="1"/>
    </xf>
    <xf numFmtId="0" fontId="7" fillId="0" borderId="10" xfId="39" applyFont="1" applyBorder="1" applyAlignment="1">
      <alignment vertical="center" wrapText="1"/>
    </xf>
    <xf numFmtId="0" fontId="80" fillId="0" borderId="10" xfId="39" applyFont="1" applyBorder="1">
      <alignment vertical="center"/>
    </xf>
    <xf numFmtId="0" fontId="7" fillId="0" borderId="26" xfId="39" applyFont="1" applyBorder="1">
      <alignment vertical="center"/>
    </xf>
    <xf numFmtId="0" fontId="80" fillId="0" borderId="27" xfId="39" applyFont="1" applyBorder="1">
      <alignment vertical="center"/>
    </xf>
    <xf numFmtId="0" fontId="7" fillId="0" borderId="39" xfId="39" applyFont="1" applyBorder="1">
      <alignment vertical="center"/>
    </xf>
    <xf numFmtId="0" fontId="80" fillId="0" borderId="20" xfId="39" applyFont="1" applyBorder="1">
      <alignment vertical="center"/>
    </xf>
    <xf numFmtId="0" fontId="7" fillId="0" borderId="20" xfId="39" applyFont="1" applyBorder="1">
      <alignment vertical="center"/>
    </xf>
    <xf numFmtId="0" fontId="4" fillId="0" borderId="10" xfId="40" applyFont="1" applyFill="1" applyBorder="1"/>
    <xf numFmtId="0" fontId="15" fillId="24" borderId="26" xfId="39" applyFont="1" applyFill="1" applyBorder="1" applyAlignment="1">
      <alignment vertical="center" wrapText="1"/>
    </xf>
    <xf numFmtId="0" fontId="15" fillId="24" borderId="26" xfId="39" applyFont="1" applyFill="1" applyBorder="1" applyAlignment="1">
      <alignment horizontal="left" vertical="top" wrapText="1"/>
    </xf>
    <xf numFmtId="0" fontId="3" fillId="24" borderId="26" xfId="39" applyFont="1" applyFill="1" applyBorder="1">
      <alignment vertical="center"/>
    </xf>
    <xf numFmtId="0" fontId="41" fillId="24" borderId="26" xfId="39" applyFont="1" applyFill="1" applyBorder="1">
      <alignment vertical="center"/>
    </xf>
    <xf numFmtId="0" fontId="3" fillId="24" borderId="26" xfId="40" applyFont="1" applyFill="1" applyBorder="1"/>
    <xf numFmtId="0" fontId="3" fillId="24" borderId="36" xfId="40" applyFont="1" applyFill="1" applyBorder="1"/>
    <xf numFmtId="0" fontId="3" fillId="24" borderId="17" xfId="40" applyFont="1" applyFill="1" applyBorder="1"/>
    <xf numFmtId="0" fontId="41" fillId="24" borderId="36" xfId="40" applyFont="1" applyFill="1" applyBorder="1"/>
    <xf numFmtId="0" fontId="15" fillId="24" borderId="10" xfId="39" applyFont="1" applyFill="1" applyBorder="1" applyAlignment="1">
      <alignment vertical="center" wrapText="1"/>
    </xf>
    <xf numFmtId="0" fontId="3" fillId="24" borderId="10" xfId="39" applyFont="1" applyFill="1" applyBorder="1">
      <alignment vertical="center"/>
    </xf>
    <xf numFmtId="0" fontId="3" fillId="24" borderId="10" xfId="40" applyFont="1" applyFill="1" applyBorder="1"/>
    <xf numFmtId="0" fontId="15" fillId="24" borderId="20" xfId="39" applyFont="1" applyFill="1" applyBorder="1" applyAlignment="1">
      <alignment vertical="center" wrapText="1"/>
    </xf>
    <xf numFmtId="0" fontId="3" fillId="24" borderId="20" xfId="39" applyFill="1" applyBorder="1">
      <alignment vertical="center"/>
    </xf>
    <xf numFmtId="0" fontId="3" fillId="24" borderId="20" xfId="39" applyFont="1" applyFill="1" applyBorder="1">
      <alignment vertical="center"/>
    </xf>
    <xf numFmtId="0" fontId="3" fillId="24" borderId="20" xfId="40" applyFont="1" applyFill="1" applyBorder="1"/>
    <xf numFmtId="0" fontId="41" fillId="24" borderId="35" xfId="40" applyFont="1" applyFill="1" applyBorder="1"/>
    <xf numFmtId="0" fontId="3" fillId="24" borderId="35" xfId="40" applyFont="1" applyFill="1" applyBorder="1"/>
    <xf numFmtId="0" fontId="15" fillId="25" borderId="26" xfId="39" applyFont="1" applyFill="1" applyBorder="1" applyAlignment="1">
      <alignment horizontal="left" vertical="top" wrapText="1"/>
    </xf>
    <xf numFmtId="0" fontId="3" fillId="25" borderId="36" xfId="39" applyFill="1" applyBorder="1">
      <alignment vertical="center"/>
    </xf>
    <xf numFmtId="0" fontId="3" fillId="0" borderId="0" xfId="0" applyFont="1" applyAlignment="1">
      <alignment horizontal="center" vertical="center"/>
    </xf>
    <xf numFmtId="0" fontId="33" fillId="0" borderId="0" xfId="0" applyFont="1" applyAlignment="1">
      <alignment horizontal="center" vertical="center"/>
    </xf>
    <xf numFmtId="0" fontId="0" fillId="0" borderId="56" xfId="0" applyFill="1" applyBorder="1" applyAlignment="1">
      <alignment horizontal="left" vertical="center"/>
    </xf>
    <xf numFmtId="0" fontId="0" fillId="0" borderId="56" xfId="0" applyFill="1" applyBorder="1">
      <alignment vertical="center"/>
    </xf>
    <xf numFmtId="0" fontId="3" fillId="35" borderId="10" xfId="0" applyFont="1" applyFill="1" applyBorder="1">
      <alignment vertical="center"/>
    </xf>
    <xf numFmtId="0" fontId="3" fillId="35" borderId="10" xfId="0" applyFont="1" applyFill="1" applyBorder="1" applyAlignment="1">
      <alignment horizontal="center" vertical="center"/>
    </xf>
    <xf numFmtId="0" fontId="0" fillId="35" borderId="10" xfId="0" applyFill="1" applyBorder="1" applyAlignment="1">
      <alignment horizontal="left" vertical="top" wrapText="1"/>
    </xf>
    <xf numFmtId="0" fontId="0" fillId="35" borderId="13" xfId="0" applyFill="1" applyBorder="1" applyAlignment="1">
      <alignment vertical="center"/>
    </xf>
    <xf numFmtId="0" fontId="0" fillId="35" borderId="26" xfId="0" applyFill="1" applyBorder="1">
      <alignment vertical="center"/>
    </xf>
    <xf numFmtId="0" fontId="0" fillId="35" borderId="20" xfId="0" applyFill="1" applyBorder="1">
      <alignment vertical="center"/>
    </xf>
    <xf numFmtId="0" fontId="3" fillId="35" borderId="10" xfId="0" applyFont="1" applyFill="1" applyBorder="1" applyAlignment="1">
      <alignment horizontal="left" vertical="center"/>
    </xf>
    <xf numFmtId="0" fontId="3" fillId="35" borderId="10" xfId="0" applyFont="1" applyFill="1" applyBorder="1" applyAlignment="1">
      <alignment horizontal="right" vertical="center"/>
    </xf>
    <xf numFmtId="17" fontId="3" fillId="35" borderId="26" xfId="0" applyNumberFormat="1" applyFont="1" applyFill="1" applyBorder="1">
      <alignment vertical="center"/>
    </xf>
    <xf numFmtId="0" fontId="8" fillId="35" borderId="20" xfId="0" applyFont="1" applyFill="1" applyBorder="1">
      <alignment vertical="center"/>
    </xf>
    <xf numFmtId="0" fontId="7" fillId="35" borderId="20" xfId="0" applyFont="1" applyFill="1" applyBorder="1" applyAlignment="1">
      <alignment horizontal="center"/>
    </xf>
    <xf numFmtId="181" fontId="0" fillId="35" borderId="0" xfId="0" applyNumberFormat="1" applyFill="1">
      <alignment vertical="center"/>
    </xf>
    <xf numFmtId="0" fontId="4" fillId="35" borderId="10" xfId="0" applyFont="1" applyFill="1" applyBorder="1" applyAlignment="1">
      <alignment horizontal="left" vertical="top" wrapText="1"/>
    </xf>
    <xf numFmtId="0" fontId="0" fillId="35" borderId="17" xfId="0" applyFill="1" applyBorder="1">
      <alignment vertical="center"/>
    </xf>
    <xf numFmtId="0" fontId="0" fillId="35" borderId="10" xfId="0" applyFill="1" applyBorder="1" applyAlignment="1">
      <alignment vertical="center"/>
    </xf>
    <xf numFmtId="0" fontId="3" fillId="35" borderId="10" xfId="0" applyFont="1" applyFill="1" applyBorder="1" applyAlignment="1">
      <alignment horizontal="left" vertical="top" wrapText="1"/>
    </xf>
    <xf numFmtId="0" fontId="3" fillId="35" borderId="26" xfId="0" applyFont="1" applyFill="1" applyBorder="1">
      <alignment vertical="center"/>
    </xf>
    <xf numFmtId="0" fontId="3" fillId="35" borderId="10" xfId="0" applyFont="1" applyFill="1" applyBorder="1" applyAlignment="1">
      <alignment vertical="center"/>
    </xf>
    <xf numFmtId="0" fontId="0" fillId="0" borderId="10" xfId="0" applyBorder="1" applyAlignment="1">
      <alignment horizontal="left" vertical="center"/>
    </xf>
    <xf numFmtId="0" fontId="41" fillId="27" borderId="0" xfId="0" applyFont="1" applyFill="1">
      <alignment vertical="center"/>
    </xf>
    <xf numFmtId="0" fontId="0" fillId="24" borderId="0" xfId="0" applyFill="1" applyBorder="1">
      <alignment vertical="center"/>
    </xf>
    <xf numFmtId="0" fontId="62" fillId="0" borderId="52" xfId="38" applyFont="1" applyBorder="1"/>
    <xf numFmtId="0" fontId="10" fillId="0" borderId="0" xfId="38" applyFont="1"/>
    <xf numFmtId="0" fontId="4" fillId="31" borderId="0" xfId="0" applyFont="1" applyFill="1">
      <alignment vertical="center"/>
    </xf>
    <xf numFmtId="0" fontId="19" fillId="31" borderId="0" xfId="0" applyFont="1" applyFill="1" applyBorder="1">
      <alignment vertical="center"/>
    </xf>
    <xf numFmtId="0" fontId="3" fillId="31" borderId="10" xfId="0" applyFont="1" applyFill="1" applyBorder="1">
      <alignment vertical="center"/>
    </xf>
    <xf numFmtId="0" fontId="0" fillId="31" borderId="10" xfId="0" applyFill="1" applyBorder="1">
      <alignment vertical="center"/>
    </xf>
    <xf numFmtId="0" fontId="3" fillId="31" borderId="10" xfId="0" applyFont="1" applyFill="1" applyBorder="1" applyAlignment="1">
      <alignment horizontal="center" vertical="center"/>
    </xf>
    <xf numFmtId="0" fontId="0" fillId="31" borderId="10" xfId="0" applyFill="1" applyBorder="1" applyAlignment="1">
      <alignment vertical="center" wrapText="1"/>
    </xf>
    <xf numFmtId="0" fontId="0" fillId="31" borderId="10" xfId="0" applyFill="1" applyBorder="1" applyAlignment="1">
      <alignment horizontal="left" vertical="top" wrapText="1"/>
    </xf>
    <xf numFmtId="0" fontId="0" fillId="31" borderId="26" xfId="0" applyFill="1" applyBorder="1">
      <alignment vertical="center"/>
    </xf>
    <xf numFmtId="0" fontId="0" fillId="31" borderId="20" xfId="0" applyFill="1" applyBorder="1">
      <alignment vertical="center"/>
    </xf>
    <xf numFmtId="0" fontId="0" fillId="31" borderId="0" xfId="0" applyFill="1">
      <alignment vertical="center"/>
    </xf>
    <xf numFmtId="0" fontId="0" fillId="31" borderId="17" xfId="0" applyFill="1" applyBorder="1">
      <alignment vertical="center"/>
    </xf>
    <xf numFmtId="0" fontId="3" fillId="31" borderId="10" xfId="0" applyFont="1" applyFill="1" applyBorder="1" applyAlignment="1">
      <alignment horizontal="right" vertical="center"/>
    </xf>
    <xf numFmtId="0" fontId="3" fillId="31" borderId="10" xfId="0" applyFont="1" applyFill="1" applyBorder="1" applyAlignment="1">
      <alignment horizontal="left" vertical="top" wrapText="1"/>
    </xf>
    <xf numFmtId="0" fontId="3" fillId="31" borderId="26" xfId="0" applyFont="1" applyFill="1" applyBorder="1">
      <alignment vertical="center"/>
    </xf>
    <xf numFmtId="0" fontId="4" fillId="31" borderId="10" xfId="0" applyFont="1" applyFill="1" applyBorder="1" applyAlignment="1">
      <alignment horizontal="left" vertical="top" wrapText="1"/>
    </xf>
    <xf numFmtId="0" fontId="10" fillId="0" borderId="0" xfId="0" applyFont="1">
      <alignment vertical="center"/>
    </xf>
    <xf numFmtId="0" fontId="22" fillId="26" borderId="10" xfId="0" applyFont="1" applyFill="1" applyBorder="1" applyAlignment="1">
      <alignment vertical="center"/>
    </xf>
    <xf numFmtId="0" fontId="41" fillId="25" borderId="10" xfId="0" applyFont="1" applyFill="1" applyBorder="1" applyAlignment="1">
      <alignment vertical="center"/>
    </xf>
    <xf numFmtId="0" fontId="3" fillId="33" borderId="10" xfId="0" applyFont="1" applyFill="1" applyBorder="1" applyAlignment="1">
      <alignment vertical="center"/>
    </xf>
    <xf numFmtId="0" fontId="0" fillId="33" borderId="10" xfId="0" applyFill="1" applyBorder="1">
      <alignment vertical="center"/>
    </xf>
    <xf numFmtId="0" fontId="14" fillId="33" borderId="10" xfId="0" applyFont="1" applyFill="1" applyBorder="1" applyAlignment="1">
      <alignment vertical="center"/>
    </xf>
    <xf numFmtId="0" fontId="14" fillId="33" borderId="10" xfId="0" applyFont="1" applyFill="1" applyBorder="1" applyAlignment="1">
      <alignment vertical="center" wrapText="1"/>
    </xf>
    <xf numFmtId="0" fontId="14" fillId="33" borderId="10" xfId="0" applyFont="1" applyFill="1" applyBorder="1" applyAlignment="1">
      <alignment horizontal="left" vertical="top" wrapText="1"/>
    </xf>
    <xf numFmtId="17" fontId="0" fillId="33" borderId="10" xfId="0" applyNumberFormat="1" applyFill="1" applyBorder="1">
      <alignment vertical="center"/>
    </xf>
    <xf numFmtId="0" fontId="6" fillId="33" borderId="10" xfId="29" applyFill="1" applyBorder="1" applyAlignment="1" applyProtection="1">
      <alignment vertical="center"/>
    </xf>
    <xf numFmtId="0" fontId="3" fillId="33" borderId="10" xfId="0" applyFont="1" applyFill="1" applyBorder="1" applyAlignment="1">
      <alignment vertical="center" wrapText="1"/>
    </xf>
    <xf numFmtId="181" fontId="33" fillId="33" borderId="0" xfId="0" applyNumberFormat="1" applyFont="1" applyFill="1">
      <alignment vertical="center"/>
    </xf>
    <xf numFmtId="0" fontId="0" fillId="33" borderId="0" xfId="0" applyFill="1" applyAlignment="1">
      <alignment vertical="center"/>
    </xf>
    <xf numFmtId="0" fontId="33" fillId="33" borderId="10" xfId="0" applyFont="1" applyFill="1" applyBorder="1" applyAlignment="1"/>
    <xf numFmtId="0" fontId="33" fillId="33" borderId="10" xfId="0" applyFont="1" applyFill="1" applyBorder="1" applyAlignment="1">
      <alignment horizontal="left"/>
    </xf>
    <xf numFmtId="0" fontId="33" fillId="33" borderId="10" xfId="0" applyFont="1" applyFill="1" applyBorder="1" applyAlignment="1">
      <alignment vertical="center" wrapText="1"/>
    </xf>
    <xf numFmtId="0" fontId="33" fillId="33" borderId="10" xfId="29" applyFont="1" applyFill="1" applyBorder="1" applyAlignment="1" applyProtection="1"/>
    <xf numFmtId="0" fontId="33" fillId="33" borderId="10" xfId="0" applyFont="1" applyFill="1" applyBorder="1" applyAlignment="1">
      <alignment wrapText="1"/>
    </xf>
    <xf numFmtId="0" fontId="33" fillId="33" borderId="26" xfId="0" applyFont="1" applyFill="1" applyBorder="1">
      <alignment vertical="center"/>
    </xf>
    <xf numFmtId="0" fontId="33" fillId="33" borderId="10" xfId="0" applyFont="1" applyFill="1" applyBorder="1">
      <alignment vertical="center"/>
    </xf>
    <xf numFmtId="181" fontId="3" fillId="33" borderId="0" xfId="29" applyNumberFormat="1" applyFont="1" applyFill="1" applyBorder="1" applyAlignment="1" applyProtection="1"/>
    <xf numFmtId="0" fontId="33" fillId="33" borderId="0" xfId="0" applyFont="1" applyFill="1" applyBorder="1" applyAlignment="1"/>
    <xf numFmtId="180" fontId="33" fillId="33" borderId="0" xfId="0" applyNumberFormat="1" applyFont="1" applyFill="1">
      <alignment vertical="center"/>
    </xf>
    <xf numFmtId="0" fontId="33" fillId="33" borderId="0" xfId="0" applyFont="1" applyFill="1">
      <alignment vertical="center"/>
    </xf>
    <xf numFmtId="0" fontId="0" fillId="33" borderId="10" xfId="0" applyFill="1" applyBorder="1" applyAlignment="1"/>
    <xf numFmtId="0" fontId="0" fillId="33" borderId="10" xfId="0" applyFill="1" applyBorder="1" applyAlignment="1">
      <alignment horizontal="left"/>
    </xf>
    <xf numFmtId="0" fontId="0" fillId="33" borderId="10" xfId="0" applyFill="1" applyBorder="1" applyAlignment="1">
      <alignment vertical="center" wrapText="1"/>
    </xf>
    <xf numFmtId="0" fontId="0" fillId="33" borderId="10" xfId="0" applyFill="1" applyBorder="1" applyAlignment="1">
      <alignment wrapText="1"/>
    </xf>
    <xf numFmtId="0" fontId="3" fillId="33" borderId="26" xfId="0" applyFont="1" applyFill="1" applyBorder="1">
      <alignment vertical="center"/>
    </xf>
    <xf numFmtId="0" fontId="3" fillId="33" borderId="10" xfId="0" applyFont="1" applyFill="1" applyBorder="1">
      <alignment vertical="center"/>
    </xf>
    <xf numFmtId="181" fontId="0" fillId="33" borderId="0" xfId="0" applyNumberFormat="1" applyFill="1">
      <alignment vertical="center"/>
    </xf>
    <xf numFmtId="180" fontId="0" fillId="33" borderId="0" xfId="0" applyNumberFormat="1" applyFill="1">
      <alignment vertical="center"/>
    </xf>
    <xf numFmtId="0" fontId="6" fillId="33" borderId="10" xfId="29" applyFill="1" applyBorder="1" applyAlignment="1" applyProtection="1"/>
    <xf numFmtId="0" fontId="3" fillId="33" borderId="10" xfId="0" applyFont="1" applyFill="1" applyBorder="1" applyAlignment="1">
      <alignment horizontal="center" vertical="center"/>
    </xf>
    <xf numFmtId="0" fontId="0" fillId="33" borderId="10" xfId="0" applyFill="1" applyBorder="1" applyAlignment="1">
      <alignment horizontal="left" vertical="top" wrapText="1"/>
    </xf>
    <xf numFmtId="0" fontId="0" fillId="33" borderId="13" xfId="0" applyFill="1" applyBorder="1" applyAlignment="1">
      <alignment vertical="center"/>
    </xf>
    <xf numFmtId="0" fontId="0" fillId="33" borderId="26" xfId="0" applyFill="1" applyBorder="1">
      <alignment vertical="center"/>
    </xf>
    <xf numFmtId="0" fontId="0" fillId="33" borderId="20" xfId="0" applyFill="1" applyBorder="1">
      <alignment vertical="center"/>
    </xf>
    <xf numFmtId="0" fontId="33" fillId="33" borderId="26" xfId="0" applyFont="1" applyFill="1" applyBorder="1" applyAlignment="1">
      <alignment vertical="center" wrapText="1"/>
    </xf>
    <xf numFmtId="0" fontId="33" fillId="33" borderId="20" xfId="29" applyFont="1" applyFill="1" applyBorder="1" applyAlignment="1" applyProtection="1">
      <alignment vertical="center" wrapText="1"/>
    </xf>
    <xf numFmtId="0" fontId="33" fillId="33" borderId="10" xfId="29" applyFont="1" applyFill="1" applyBorder="1" applyAlignment="1" applyProtection="1">
      <alignment vertical="center" wrapText="1"/>
    </xf>
    <xf numFmtId="0" fontId="33" fillId="33" borderId="0" xfId="0" applyFont="1" applyFill="1" applyAlignment="1">
      <alignment vertical="center" wrapText="1"/>
    </xf>
    <xf numFmtId="181" fontId="33" fillId="33" borderId="0" xfId="0" applyNumberFormat="1" applyFont="1" applyFill="1" applyAlignment="1">
      <alignment vertical="center" wrapText="1"/>
    </xf>
    <xf numFmtId="180" fontId="33" fillId="33" borderId="0" xfId="0" applyNumberFormat="1" applyFont="1" applyFill="1" applyAlignment="1">
      <alignment vertical="center" wrapText="1"/>
    </xf>
    <xf numFmtId="0" fontId="6" fillId="33" borderId="10" xfId="29" applyFill="1" applyBorder="1" applyAlignment="1" applyProtection="1">
      <alignment vertical="center" wrapText="1"/>
    </xf>
    <xf numFmtId="0" fontId="0" fillId="33" borderId="17" xfId="0" applyFill="1" applyBorder="1">
      <alignment vertical="center"/>
    </xf>
    <xf numFmtId="0" fontId="19" fillId="33" borderId="0" xfId="0" applyFont="1" applyFill="1" applyBorder="1" applyAlignment="1">
      <alignment horizontal="center"/>
    </xf>
    <xf numFmtId="0" fontId="14" fillId="33" borderId="10" xfId="0" applyFont="1" applyFill="1" applyBorder="1" applyAlignment="1">
      <alignment horizontal="left" vertical="center"/>
    </xf>
    <xf numFmtId="49" fontId="0" fillId="33" borderId="10" xfId="0" applyNumberFormat="1" applyFill="1" applyBorder="1">
      <alignment vertical="center"/>
    </xf>
    <xf numFmtId="0" fontId="19" fillId="33" borderId="10" xfId="0" applyFont="1" applyFill="1" applyBorder="1" applyAlignment="1">
      <alignment horizontal="center"/>
    </xf>
    <xf numFmtId="0" fontId="4" fillId="33" borderId="10" xfId="0" applyFont="1" applyFill="1" applyBorder="1" applyAlignment="1">
      <alignment wrapText="1"/>
    </xf>
    <xf numFmtId="49" fontId="33" fillId="33" borderId="10" xfId="29" applyNumberFormat="1" applyFont="1" applyFill="1" applyBorder="1" applyAlignment="1" applyProtection="1"/>
    <xf numFmtId="0" fontId="3" fillId="33" borderId="10" xfId="0" applyFont="1" applyFill="1" applyBorder="1" applyAlignment="1"/>
    <xf numFmtId="0" fontId="3" fillId="33" borderId="10" xfId="0" applyFont="1" applyFill="1" applyBorder="1" applyAlignment="1">
      <alignment horizontal="left" wrapText="1"/>
    </xf>
    <xf numFmtId="0" fontId="33" fillId="33" borderId="10" xfId="0" applyFont="1" applyFill="1" applyBorder="1" applyAlignment="1">
      <alignment horizontal="left" wrapText="1"/>
    </xf>
    <xf numFmtId="0" fontId="33" fillId="33" borderId="10" xfId="0" applyFont="1" applyFill="1" applyBorder="1" applyAlignment="1">
      <alignment horizontal="left" vertical="center"/>
    </xf>
    <xf numFmtId="0" fontId="3" fillId="33" borderId="10" xfId="0" applyFont="1" applyFill="1" applyBorder="1" applyAlignment="1">
      <alignment horizontal="right" vertical="center"/>
    </xf>
    <xf numFmtId="0" fontId="3" fillId="33" borderId="10" xfId="0" applyFont="1" applyFill="1" applyBorder="1" applyAlignment="1">
      <alignment horizontal="left" vertical="top" wrapText="1"/>
    </xf>
    <xf numFmtId="0" fontId="41" fillId="0" borderId="20" xfId="37" applyFont="1" applyFill="1" applyBorder="1"/>
    <xf numFmtId="0" fontId="41" fillId="0" borderId="10" xfId="37" applyFont="1" applyFill="1" applyBorder="1"/>
    <xf numFmtId="0" fontId="41" fillId="0" borderId="27" xfId="37" applyFont="1" applyFill="1" applyBorder="1"/>
    <xf numFmtId="0" fontId="41" fillId="28" borderId="20" xfId="37" applyFont="1" applyFill="1" applyBorder="1"/>
    <xf numFmtId="0" fontId="41" fillId="28" borderId="27" xfId="37" applyFont="1" applyFill="1" applyBorder="1"/>
    <xf numFmtId="0" fontId="41" fillId="0" borderId="26" xfId="37" applyFont="1" applyFill="1" applyBorder="1"/>
    <xf numFmtId="0" fontId="3" fillId="26" borderId="10" xfId="0" applyFont="1" applyFill="1" applyBorder="1" applyAlignment="1">
      <alignment horizontal="center" vertical="center"/>
    </xf>
    <xf numFmtId="0" fontId="0" fillId="26" borderId="26" xfId="0" applyFill="1" applyBorder="1">
      <alignment vertical="center"/>
    </xf>
    <xf numFmtId="0" fontId="41" fillId="0" borderId="0" xfId="37" applyFont="1" applyFill="1"/>
    <xf numFmtId="0" fontId="3" fillId="36" borderId="10" xfId="0" applyFont="1" applyFill="1" applyBorder="1">
      <alignment vertical="center"/>
    </xf>
    <xf numFmtId="0" fontId="0" fillId="36" borderId="10" xfId="0" applyFont="1" applyFill="1" applyBorder="1">
      <alignment vertical="center"/>
    </xf>
    <xf numFmtId="0" fontId="0" fillId="36" borderId="10" xfId="0" applyFill="1" applyBorder="1">
      <alignment vertical="center"/>
    </xf>
    <xf numFmtId="0" fontId="0" fillId="36" borderId="10" xfId="0" applyFill="1" applyBorder="1" applyAlignment="1">
      <alignment vertical="center" wrapText="1"/>
    </xf>
    <xf numFmtId="0" fontId="6" fillId="36" borderId="0" xfId="29" applyFill="1" applyBorder="1" applyAlignment="1" applyProtection="1">
      <alignment vertical="center"/>
    </xf>
    <xf numFmtId="0" fontId="0" fillId="36" borderId="20" xfId="0" applyFill="1" applyBorder="1">
      <alignment vertical="center"/>
    </xf>
    <xf numFmtId="0" fontId="0" fillId="36" borderId="0" xfId="0" applyFill="1">
      <alignment vertical="center"/>
    </xf>
    <xf numFmtId="0" fontId="0" fillId="36" borderId="26" xfId="0" applyFont="1" applyFill="1" applyBorder="1">
      <alignment vertical="center"/>
    </xf>
    <xf numFmtId="0" fontId="3" fillId="37" borderId="10" xfId="0" applyFont="1" applyFill="1" applyBorder="1">
      <alignment vertical="center"/>
    </xf>
    <xf numFmtId="0" fontId="0" fillId="37" borderId="10" xfId="0" applyFill="1" applyBorder="1">
      <alignment vertical="center"/>
    </xf>
    <xf numFmtId="0" fontId="3" fillId="37" borderId="10" xfId="0" applyFont="1" applyFill="1" applyBorder="1" applyAlignment="1">
      <alignment horizontal="center" vertical="center"/>
    </xf>
    <xf numFmtId="0" fontId="0" fillId="37" borderId="10" xfId="0" applyFill="1" applyBorder="1" applyAlignment="1">
      <alignment vertical="center" wrapText="1"/>
    </xf>
    <xf numFmtId="0" fontId="0" fillId="37" borderId="10" xfId="0" applyFill="1" applyBorder="1" applyAlignment="1">
      <alignment horizontal="left" vertical="top" wrapText="1"/>
    </xf>
    <xf numFmtId="0" fontId="0" fillId="37" borderId="26" xfId="0" applyFill="1" applyBorder="1">
      <alignment vertical="center"/>
    </xf>
    <xf numFmtId="0" fontId="0" fillId="37" borderId="20" xfId="0" applyFill="1" applyBorder="1">
      <alignment vertical="center"/>
    </xf>
    <xf numFmtId="0" fontId="0" fillId="37" borderId="0" xfId="0" applyFill="1">
      <alignment vertical="center"/>
    </xf>
    <xf numFmtId="0" fontId="6" fillId="37" borderId="10" xfId="29" applyFill="1" applyBorder="1" applyAlignment="1" applyProtection="1">
      <alignment vertical="center"/>
    </xf>
    <xf numFmtId="0" fontId="0" fillId="37" borderId="17" xfId="0" applyFill="1" applyBorder="1">
      <alignment vertical="center"/>
    </xf>
    <xf numFmtId="0" fontId="3" fillId="36" borderId="10" xfId="0" applyFont="1" applyFill="1" applyBorder="1" applyAlignment="1">
      <alignment horizontal="center" vertical="center"/>
    </xf>
    <xf numFmtId="0" fontId="0" fillId="36" borderId="26" xfId="0" applyFill="1" applyBorder="1">
      <alignment vertical="center"/>
    </xf>
    <xf numFmtId="0" fontId="6" fillId="36" borderId="10" xfId="29" applyFill="1" applyBorder="1" applyAlignment="1" applyProtection="1">
      <alignment vertical="center"/>
    </xf>
    <xf numFmtId="0" fontId="0" fillId="38" borderId="10" xfId="0" applyFill="1" applyBorder="1">
      <alignment vertical="center"/>
    </xf>
    <xf numFmtId="0" fontId="6" fillId="0" borderId="0" xfId="29" applyFill="1" applyBorder="1" applyAlignment="1" applyProtection="1">
      <alignment vertical="center"/>
    </xf>
    <xf numFmtId="0" fontId="6" fillId="24" borderId="0" xfId="29" applyFill="1" applyBorder="1" applyAlignment="1" applyProtection="1">
      <alignment vertical="center"/>
    </xf>
    <xf numFmtId="0" fontId="6" fillId="0" borderId="0" xfId="29" applyBorder="1" applyAlignment="1" applyProtection="1">
      <alignment vertical="center"/>
    </xf>
    <xf numFmtId="0" fontId="6" fillId="31" borderId="0" xfId="29" applyFill="1" applyBorder="1" applyAlignment="1" applyProtection="1">
      <alignment vertical="center"/>
    </xf>
    <xf numFmtId="0" fontId="0" fillId="34" borderId="0" xfId="0" applyFill="1" applyBorder="1">
      <alignment vertical="center"/>
    </xf>
    <xf numFmtId="0" fontId="35" fillId="0" borderId="0" xfId="39" applyFont="1">
      <alignment vertical="center"/>
    </xf>
    <xf numFmtId="0" fontId="15" fillId="39" borderId="10" xfId="39" applyFont="1" applyFill="1" applyBorder="1" applyAlignment="1">
      <alignment vertical="center" wrapText="1"/>
    </xf>
    <xf numFmtId="0" fontId="3" fillId="39" borderId="10" xfId="39" applyFill="1" applyBorder="1">
      <alignment vertical="center"/>
    </xf>
    <xf numFmtId="0" fontId="7" fillId="39" borderId="10" xfId="39" applyFont="1" applyFill="1" applyBorder="1" applyAlignment="1">
      <alignment vertical="center" wrapText="1"/>
    </xf>
    <xf numFmtId="0" fontId="3" fillId="39" borderId="17" xfId="39" applyFill="1" applyBorder="1">
      <alignment vertical="center"/>
    </xf>
    <xf numFmtId="0" fontId="3" fillId="0" borderId="0" xfId="39" applyBorder="1">
      <alignment vertical="center"/>
    </xf>
    <xf numFmtId="0" fontId="0" fillId="0" borderId="10" xfId="0" applyFont="1" applyFill="1" applyBorder="1" applyAlignment="1">
      <alignment horizontal="center" vertical="center"/>
    </xf>
    <xf numFmtId="0" fontId="19" fillId="0" borderId="10" xfId="0" applyFont="1" applyFill="1" applyBorder="1" applyAlignment="1">
      <alignment horizontal="left" vertical="center"/>
    </xf>
    <xf numFmtId="0" fontId="0" fillId="0" borderId="26"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10" xfId="0" applyFont="1" applyFill="1" applyBorder="1" applyAlignment="1">
      <alignment vertical="center" wrapText="1"/>
    </xf>
    <xf numFmtId="0" fontId="0" fillId="0" borderId="10" xfId="0" applyFont="1" applyFill="1" applyBorder="1" applyAlignment="1">
      <alignment horizontal="left" vertical="center" wrapText="1"/>
    </xf>
    <xf numFmtId="0" fontId="0" fillId="36" borderId="10" xfId="0" applyFill="1" applyBorder="1" applyAlignment="1">
      <alignment horizontal="left" vertical="center" wrapText="1"/>
    </xf>
    <xf numFmtId="0" fontId="0" fillId="0" borderId="10" xfId="0" applyFill="1" applyBorder="1" applyAlignment="1">
      <alignment horizontal="left" vertical="center" wrapText="1"/>
    </xf>
    <xf numFmtId="0" fontId="27" fillId="0" borderId="10" xfId="0" applyFont="1" applyFill="1" applyBorder="1" applyAlignment="1">
      <alignment vertical="center"/>
    </xf>
    <xf numFmtId="0" fontId="0" fillId="0" borderId="0" xfId="0" applyFill="1" applyAlignment="1">
      <alignment horizontal="center" vertical="center"/>
    </xf>
    <xf numFmtId="0" fontId="0" fillId="36" borderId="10" xfId="0" applyFill="1" applyBorder="1" applyAlignment="1">
      <alignment horizontal="center" vertical="center"/>
    </xf>
    <xf numFmtId="0" fontId="0" fillId="0" borderId="0" xfId="0" applyAlignment="1">
      <alignment horizontal="center" vertical="center"/>
    </xf>
    <xf numFmtId="0" fontId="3" fillId="40" borderId="10" xfId="0" applyFont="1" applyFill="1" applyBorder="1">
      <alignment vertical="center"/>
    </xf>
    <xf numFmtId="0" fontId="3" fillId="40" borderId="10" xfId="0" applyFont="1" applyFill="1" applyBorder="1" applyAlignment="1">
      <alignment horizontal="right" vertical="center"/>
    </xf>
    <xf numFmtId="0" fontId="0" fillId="40" borderId="10" xfId="0" applyFill="1" applyBorder="1" applyAlignment="1">
      <alignment vertical="center" wrapText="1"/>
    </xf>
    <xf numFmtId="0" fontId="4" fillId="40" borderId="10" xfId="0" applyFont="1" applyFill="1" applyBorder="1" applyAlignment="1">
      <alignment horizontal="left" vertical="top" wrapText="1"/>
    </xf>
    <xf numFmtId="0" fontId="0" fillId="40" borderId="10" xfId="0" applyFill="1" applyBorder="1">
      <alignment vertical="center"/>
    </xf>
    <xf numFmtId="0" fontId="6" fillId="40" borderId="0" xfId="29" applyFill="1" applyBorder="1" applyAlignment="1" applyProtection="1">
      <alignment vertical="center"/>
    </xf>
    <xf numFmtId="0" fontId="0" fillId="40" borderId="20" xfId="0" applyFill="1" applyBorder="1">
      <alignment vertical="center"/>
    </xf>
    <xf numFmtId="0" fontId="0" fillId="40" borderId="0" xfId="0" applyFill="1">
      <alignment vertical="center"/>
    </xf>
    <xf numFmtId="0" fontId="0" fillId="40" borderId="10" xfId="0" applyFont="1" applyFill="1" applyBorder="1">
      <alignment vertical="center"/>
    </xf>
    <xf numFmtId="0" fontId="0" fillId="40" borderId="26" xfId="0" applyFont="1" applyFill="1" applyBorder="1">
      <alignment vertical="center"/>
    </xf>
    <xf numFmtId="0" fontId="3" fillId="41" borderId="10" xfId="0" applyFont="1" applyFill="1" applyBorder="1">
      <alignment vertical="center"/>
    </xf>
    <xf numFmtId="0" fontId="0" fillId="0" borderId="10" xfId="0" applyFont="1" applyFill="1" applyBorder="1">
      <alignment vertical="center"/>
    </xf>
    <xf numFmtId="0" fontId="0" fillId="0" borderId="26" xfId="0" applyFont="1" applyFill="1" applyBorder="1">
      <alignment vertical="center"/>
    </xf>
    <xf numFmtId="0" fontId="84" fillId="0" borderId="10" xfId="37" applyFont="1" applyFill="1" applyBorder="1"/>
    <xf numFmtId="0" fontId="33" fillId="41" borderId="10" xfId="0" applyFont="1" applyFill="1" applyBorder="1" applyAlignment="1"/>
    <xf numFmtId="0" fontId="0" fillId="41" borderId="0" xfId="0" applyFill="1" applyAlignment="1">
      <alignment vertical="center"/>
    </xf>
    <xf numFmtId="0" fontId="0" fillId="0" borderId="10" xfId="0" applyFont="1" applyFill="1" applyBorder="1" applyAlignment="1"/>
    <xf numFmtId="0" fontId="0" fillId="0" borderId="10" xfId="0" applyFont="1" applyFill="1" applyBorder="1" applyAlignment="1">
      <alignment wrapText="1"/>
    </xf>
    <xf numFmtId="0" fontId="0" fillId="0" borderId="10" xfId="29" applyFont="1" applyFill="1" applyBorder="1" applyAlignment="1" applyProtection="1"/>
    <xf numFmtId="0" fontId="84" fillId="24" borderId="10" xfId="39" applyFont="1" applyFill="1" applyBorder="1">
      <alignment vertical="center"/>
    </xf>
    <xf numFmtId="0" fontId="4" fillId="0" borderId="17" xfId="0" applyFont="1" applyFill="1" applyBorder="1" applyAlignment="1">
      <alignment horizontal="center" vertical="center"/>
    </xf>
    <xf numFmtId="0" fontId="0" fillId="0" borderId="17" xfId="0" applyFill="1" applyBorder="1" applyAlignment="1">
      <alignment horizontal="center" vertical="center"/>
    </xf>
    <xf numFmtId="0" fontId="0" fillId="0" borderId="33" xfId="0" applyFill="1" applyBorder="1">
      <alignment vertical="center"/>
    </xf>
    <xf numFmtId="0" fontId="0" fillId="0" borderId="13" xfId="0" applyFill="1" applyBorder="1" applyAlignment="1">
      <alignment horizontal="right"/>
    </xf>
    <xf numFmtId="0" fontId="0" fillId="0" borderId="13" xfId="0" applyFill="1" applyBorder="1" applyAlignment="1">
      <alignment horizontal="left" vertical="center"/>
    </xf>
    <xf numFmtId="178" fontId="0" fillId="0" borderId="13" xfId="0" applyNumberFormat="1" applyFill="1" applyBorder="1" applyAlignment="1">
      <alignment horizontal="right" vertical="center" wrapText="1"/>
    </xf>
    <xf numFmtId="0" fontId="0" fillId="0" borderId="32" xfId="43" applyFont="1" applyFill="1" applyBorder="1"/>
    <xf numFmtId="0" fontId="4" fillId="38" borderId="34" xfId="43" applyFont="1" applyFill="1" applyBorder="1"/>
    <xf numFmtId="0" fontId="3" fillId="38" borderId="35" xfId="43" applyFill="1" applyBorder="1"/>
    <xf numFmtId="0" fontId="3" fillId="38" borderId="17" xfId="43" applyFill="1" applyBorder="1"/>
    <xf numFmtId="0" fontId="3" fillId="38" borderId="34" xfId="43" applyFill="1" applyBorder="1"/>
    <xf numFmtId="0" fontId="0" fillId="42" borderId="10" xfId="0" applyFont="1" applyFill="1" applyBorder="1" applyAlignment="1">
      <alignment horizontal="left" vertical="center"/>
    </xf>
    <xf numFmtId="0" fontId="19" fillId="42" borderId="10" xfId="0" applyFont="1" applyFill="1" applyBorder="1" applyAlignment="1">
      <alignment horizontal="left" vertical="center"/>
    </xf>
    <xf numFmtId="0" fontId="19" fillId="42" borderId="10" xfId="0" applyFont="1" applyFill="1" applyBorder="1" applyAlignment="1">
      <alignment horizontal="center" vertical="center"/>
    </xf>
    <xf numFmtId="0" fontId="0" fillId="42" borderId="10" xfId="0" applyFont="1" applyFill="1" applyBorder="1" applyAlignment="1">
      <alignment horizontal="left" vertical="center" wrapText="1"/>
    </xf>
    <xf numFmtId="0" fontId="0" fillId="42" borderId="10" xfId="0" applyFill="1" applyBorder="1">
      <alignment vertical="center"/>
    </xf>
    <xf numFmtId="0" fontId="6" fillId="42" borderId="10" xfId="29" applyFill="1" applyBorder="1" applyAlignment="1" applyProtection="1">
      <alignment vertical="center"/>
    </xf>
    <xf numFmtId="0" fontId="0" fillId="42" borderId="10" xfId="0" applyFont="1" applyFill="1" applyBorder="1" applyAlignment="1">
      <alignment horizontal="center" vertical="center"/>
    </xf>
    <xf numFmtId="0" fontId="0" fillId="42" borderId="26" xfId="0" applyFont="1" applyFill="1" applyBorder="1" applyAlignment="1">
      <alignment horizontal="center" vertical="center"/>
    </xf>
    <xf numFmtId="0" fontId="0" fillId="42" borderId="10" xfId="0" applyFont="1" applyFill="1" applyBorder="1" applyAlignment="1">
      <alignment vertical="center" wrapText="1"/>
    </xf>
    <xf numFmtId="0" fontId="7" fillId="42" borderId="0" xfId="0" applyFont="1" applyFill="1" applyBorder="1" applyAlignment="1">
      <alignment horizontal="center"/>
    </xf>
    <xf numFmtId="181" fontId="0" fillId="42" borderId="0" xfId="0" applyNumberFormat="1" applyFill="1">
      <alignment vertical="center"/>
    </xf>
    <xf numFmtId="0" fontId="0" fillId="42" borderId="0" xfId="0" applyFill="1">
      <alignment vertical="center"/>
    </xf>
    <xf numFmtId="0" fontId="3" fillId="42" borderId="10" xfId="0" applyFont="1" applyFill="1" applyBorder="1" applyAlignment="1">
      <alignment horizontal="center" vertical="center"/>
    </xf>
    <xf numFmtId="0" fontId="0" fillId="42" borderId="10" xfId="0" applyFill="1" applyBorder="1" applyAlignment="1">
      <alignment vertical="center" wrapText="1"/>
    </xf>
    <xf numFmtId="0" fontId="0" fillId="42" borderId="10" xfId="0" applyFill="1" applyBorder="1" applyAlignment="1">
      <alignment horizontal="left" vertical="center" wrapText="1"/>
    </xf>
    <xf numFmtId="0" fontId="0" fillId="42" borderId="10" xfId="0" applyFill="1" applyBorder="1" applyAlignment="1">
      <alignment horizontal="center" vertical="center"/>
    </xf>
    <xf numFmtId="0" fontId="0" fillId="42" borderId="26" xfId="0" applyFill="1" applyBorder="1">
      <alignment vertical="center"/>
    </xf>
    <xf numFmtId="0" fontId="0" fillId="42" borderId="20" xfId="0" applyFill="1" applyBorder="1">
      <alignment vertical="center"/>
    </xf>
    <xf numFmtId="0" fontId="0" fillId="42" borderId="10" xfId="0" applyNumberFormat="1" applyFill="1" applyBorder="1" applyAlignment="1">
      <alignment vertical="center"/>
    </xf>
    <xf numFmtId="0" fontId="0" fillId="42" borderId="0" xfId="0" applyFill="1" applyBorder="1">
      <alignment vertical="center"/>
    </xf>
    <xf numFmtId="0" fontId="6" fillId="42" borderId="0" xfId="29" applyFill="1" applyBorder="1" applyAlignment="1" applyProtection="1">
      <alignment vertical="center"/>
    </xf>
    <xf numFmtId="0" fontId="3" fillId="42" borderId="10" xfId="0" applyFont="1" applyFill="1" applyBorder="1">
      <alignment vertical="center"/>
    </xf>
    <xf numFmtId="0" fontId="0" fillId="42" borderId="10" xfId="0" applyFill="1" applyBorder="1" applyAlignment="1">
      <alignment horizontal="left" vertical="top" wrapText="1"/>
    </xf>
    <xf numFmtId="0" fontId="0" fillId="42" borderId="10" xfId="0" applyFont="1" applyFill="1" applyBorder="1">
      <alignment vertical="center"/>
    </xf>
    <xf numFmtId="0" fontId="6" fillId="43" borderId="0" xfId="29" applyFill="1" applyAlignment="1" applyProtection="1">
      <alignment vertical="center"/>
    </xf>
    <xf numFmtId="0" fontId="0" fillId="42" borderId="26" xfId="0" applyFont="1" applyFill="1" applyBorder="1">
      <alignment vertical="center"/>
    </xf>
    <xf numFmtId="0" fontId="0" fillId="42" borderId="13" xfId="0" applyFill="1" applyBorder="1" applyAlignment="1">
      <alignment vertical="center"/>
    </xf>
    <xf numFmtId="0" fontId="0" fillId="42" borderId="17" xfId="0" applyFill="1" applyBorder="1">
      <alignment vertical="center"/>
    </xf>
    <xf numFmtId="0" fontId="3" fillId="42" borderId="10" xfId="0" applyFont="1" applyFill="1" applyBorder="1" applyAlignment="1">
      <alignment horizontal="right" vertical="center"/>
    </xf>
    <xf numFmtId="0" fontId="0" fillId="42" borderId="10" xfId="0" applyFont="1" applyFill="1" applyBorder="1" applyAlignment="1">
      <alignment horizontal="right" vertical="center"/>
    </xf>
    <xf numFmtId="0" fontId="0" fillId="42" borderId="10" xfId="0" applyFont="1" applyFill="1" applyBorder="1" applyAlignment="1">
      <alignment horizontal="left" vertical="top" wrapText="1"/>
    </xf>
    <xf numFmtId="0" fontId="0" fillId="42" borderId="13" xfId="0" applyFill="1" applyBorder="1">
      <alignment vertical="center"/>
    </xf>
    <xf numFmtId="0" fontId="0" fillId="0" borderId="13" xfId="0" applyFill="1" applyBorder="1" applyAlignment="1">
      <alignment horizontal="left" vertical="top" wrapText="1"/>
    </xf>
    <xf numFmtId="0" fontId="4" fillId="38" borderId="10" xfId="0" applyFont="1" applyFill="1" applyBorder="1" applyAlignment="1">
      <alignment horizontal="center" vertical="center"/>
    </xf>
    <xf numFmtId="0" fontId="4" fillId="24" borderId="17" xfId="0" applyFont="1" applyFill="1" applyBorder="1">
      <alignment vertical="center"/>
    </xf>
    <xf numFmtId="0" fontId="0" fillId="0" borderId="39" xfId="0" applyFill="1" applyBorder="1">
      <alignment vertical="center"/>
    </xf>
    <xf numFmtId="0" fontId="4" fillId="38" borderId="32" xfId="0" applyFont="1" applyFill="1" applyBorder="1" applyAlignment="1">
      <alignment horizontal="center" vertical="center"/>
    </xf>
    <xf numFmtId="0" fontId="0" fillId="38" borderId="20" xfId="0" applyFill="1" applyBorder="1" applyAlignment="1">
      <alignment horizontal="right" vertical="center"/>
    </xf>
    <xf numFmtId="0" fontId="0" fillId="38" borderId="10" xfId="0" applyFill="1" applyBorder="1" applyAlignment="1">
      <alignment horizontal="right" vertical="center"/>
    </xf>
    <xf numFmtId="9" fontId="0" fillId="38" borderId="10" xfId="0" applyNumberFormat="1" applyFill="1" applyBorder="1" applyAlignment="1">
      <alignment horizontal="right" vertical="center"/>
    </xf>
    <xf numFmtId="9" fontId="0" fillId="38" borderId="10" xfId="0" applyNumberFormat="1" applyFill="1" applyBorder="1">
      <alignment vertical="center"/>
    </xf>
    <xf numFmtId="0" fontId="0" fillId="0" borderId="0" xfId="0" applyFont="1">
      <alignment vertical="center"/>
    </xf>
    <xf numFmtId="0" fontId="0" fillId="44" borderId="0" xfId="0" applyFill="1">
      <alignment vertical="center"/>
    </xf>
    <xf numFmtId="0" fontId="0" fillId="44" borderId="10" xfId="0" applyFont="1" applyFill="1" applyBorder="1">
      <alignment vertical="center"/>
    </xf>
    <xf numFmtId="0" fontId="0" fillId="44" borderId="10" xfId="0" applyFont="1" applyFill="1" applyBorder="1" applyAlignment="1">
      <alignment horizontal="center" vertical="center"/>
    </xf>
    <xf numFmtId="0" fontId="0" fillId="44" borderId="10" xfId="0" applyNumberFormat="1" applyFont="1" applyFill="1" applyBorder="1" applyAlignment="1">
      <alignment vertical="center"/>
    </xf>
    <xf numFmtId="0" fontId="0" fillId="44" borderId="10" xfId="0" applyFont="1" applyFill="1" applyBorder="1" applyAlignment="1">
      <alignment horizontal="left" vertical="center" wrapText="1"/>
    </xf>
    <xf numFmtId="0" fontId="0" fillId="44" borderId="10" xfId="0" applyFont="1" applyFill="1" applyBorder="1" applyAlignment="1">
      <alignment vertical="center" wrapText="1"/>
    </xf>
    <xf numFmtId="0" fontId="0" fillId="44" borderId="0" xfId="0" applyFont="1" applyFill="1">
      <alignment vertical="center"/>
    </xf>
    <xf numFmtId="0" fontId="0" fillId="38" borderId="10" xfId="0" applyFill="1" applyBorder="1" applyAlignment="1">
      <alignment vertical="center" wrapText="1"/>
    </xf>
    <xf numFmtId="55" fontId="0" fillId="38" borderId="10" xfId="0" applyNumberFormat="1" applyFill="1" applyBorder="1">
      <alignment vertical="center"/>
    </xf>
    <xf numFmtId="0" fontId="0" fillId="38" borderId="10" xfId="0" applyFont="1" applyFill="1" applyBorder="1" applyAlignment="1">
      <alignment horizontal="center" vertical="center"/>
    </xf>
    <xf numFmtId="0" fontId="0" fillId="38" borderId="10" xfId="0" applyFont="1" applyFill="1" applyBorder="1">
      <alignment vertical="center"/>
    </xf>
    <xf numFmtId="0" fontId="0" fillId="38" borderId="10" xfId="0" applyFont="1" applyFill="1" applyBorder="1" applyAlignment="1">
      <alignment vertical="center" wrapText="1"/>
    </xf>
    <xf numFmtId="55" fontId="33" fillId="38" borderId="10" xfId="0" applyNumberFormat="1" applyFont="1" applyFill="1" applyBorder="1">
      <alignment vertical="center"/>
    </xf>
    <xf numFmtId="0" fontId="0" fillId="44" borderId="10" xfId="0" applyFill="1" applyBorder="1">
      <alignment vertical="center"/>
    </xf>
    <xf numFmtId="0" fontId="0" fillId="44" borderId="10" xfId="0" applyNumberFormat="1" applyFill="1" applyBorder="1" applyAlignment="1">
      <alignment vertical="center"/>
    </xf>
    <xf numFmtId="0" fontId="0" fillId="44" borderId="10" xfId="0" applyFill="1" applyBorder="1" applyAlignment="1">
      <alignment horizontal="left" vertical="center" wrapText="1"/>
    </xf>
    <xf numFmtId="0" fontId="6" fillId="44" borderId="10" xfId="29" applyFill="1" applyBorder="1" applyAlignment="1" applyProtection="1">
      <alignment vertical="center"/>
    </xf>
    <xf numFmtId="0" fontId="0" fillId="44" borderId="10" xfId="0" applyFill="1" applyBorder="1" applyAlignment="1">
      <alignment vertical="center" wrapText="1"/>
    </xf>
    <xf numFmtId="0" fontId="0" fillId="44" borderId="10" xfId="0" applyFill="1" applyBorder="1" applyAlignment="1">
      <alignment horizontal="center" vertical="center"/>
    </xf>
    <xf numFmtId="0" fontId="6" fillId="44" borderId="0" xfId="29" applyFill="1" applyBorder="1" applyAlignment="1" applyProtection="1">
      <alignment vertical="center"/>
    </xf>
    <xf numFmtId="0" fontId="0" fillId="44" borderId="26" xfId="0" applyFill="1" applyBorder="1">
      <alignment vertical="center"/>
    </xf>
    <xf numFmtId="0" fontId="0" fillId="44" borderId="20" xfId="0" applyFill="1" applyBorder="1">
      <alignment vertical="center"/>
    </xf>
    <xf numFmtId="0" fontId="27" fillId="45" borderId="10" xfId="0" applyFont="1" applyFill="1" applyBorder="1" applyAlignment="1">
      <alignment vertical="center"/>
    </xf>
    <xf numFmtId="0" fontId="0" fillId="45" borderId="10" xfId="0" applyFill="1" applyBorder="1">
      <alignment vertical="center"/>
    </xf>
    <xf numFmtId="0" fontId="0" fillId="45" borderId="10" xfId="0" applyFont="1" applyFill="1" applyBorder="1" applyAlignment="1">
      <alignment horizontal="center" vertical="center"/>
    </xf>
    <xf numFmtId="0" fontId="0" fillId="45" borderId="10" xfId="0" applyNumberFormat="1" applyFill="1" applyBorder="1" applyAlignment="1">
      <alignment vertical="center"/>
    </xf>
    <xf numFmtId="0" fontId="0" fillId="45" borderId="10" xfId="0" applyFill="1" applyBorder="1" applyAlignment="1">
      <alignment horizontal="left" vertical="center" wrapText="1"/>
    </xf>
    <xf numFmtId="0" fontId="6" fillId="45" borderId="10" xfId="29" applyFill="1" applyBorder="1" applyAlignment="1" applyProtection="1">
      <alignment vertical="center"/>
    </xf>
    <xf numFmtId="0" fontId="0" fillId="45" borderId="10" xfId="0" applyFill="1" applyBorder="1" applyAlignment="1">
      <alignment vertical="center" wrapText="1"/>
    </xf>
    <xf numFmtId="0" fontId="0" fillId="45" borderId="10" xfId="0" applyFill="1" applyBorder="1" applyAlignment="1">
      <alignment horizontal="center" vertical="center"/>
    </xf>
    <xf numFmtId="0" fontId="0" fillId="45" borderId="26" xfId="0" applyFill="1" applyBorder="1">
      <alignment vertical="center"/>
    </xf>
    <xf numFmtId="0" fontId="0" fillId="45" borderId="20" xfId="0" applyFill="1" applyBorder="1">
      <alignment vertical="center"/>
    </xf>
    <xf numFmtId="0" fontId="0" fillId="45" borderId="0" xfId="0" applyFill="1">
      <alignment vertical="center"/>
    </xf>
    <xf numFmtId="0" fontId="6" fillId="45" borderId="0" xfId="29" applyFill="1" applyAlignment="1" applyProtection="1">
      <alignment vertical="center" wrapText="1"/>
    </xf>
    <xf numFmtId="0" fontId="0" fillId="45" borderId="10" xfId="0" applyFont="1" applyFill="1" applyBorder="1">
      <alignment vertical="center"/>
    </xf>
    <xf numFmtId="0" fontId="0" fillId="45" borderId="10" xfId="0" applyNumberFormat="1" applyFont="1" applyFill="1" applyBorder="1" applyAlignment="1">
      <alignment vertical="center"/>
    </xf>
    <xf numFmtId="0" fontId="0" fillId="45" borderId="10" xfId="0" applyFont="1" applyFill="1" applyBorder="1" applyAlignment="1">
      <alignment horizontal="left" vertical="center" wrapText="1"/>
    </xf>
    <xf numFmtId="0" fontId="0" fillId="45" borderId="10" xfId="0" applyFont="1" applyFill="1" applyBorder="1" applyAlignment="1">
      <alignment vertical="center" wrapText="1"/>
    </xf>
    <xf numFmtId="0" fontId="0" fillId="45" borderId="0" xfId="0" applyFont="1" applyFill="1">
      <alignment vertical="center"/>
    </xf>
    <xf numFmtId="0" fontId="27" fillId="46" borderId="10" xfId="0" applyFont="1" applyFill="1" applyBorder="1" applyAlignment="1">
      <alignment vertical="center"/>
    </xf>
    <xf numFmtId="0" fontId="0" fillId="46" borderId="10" xfId="0" applyFill="1" applyBorder="1">
      <alignment vertical="center"/>
    </xf>
    <xf numFmtId="0" fontId="0" fillId="46" borderId="10" xfId="0" applyFont="1" applyFill="1" applyBorder="1" applyAlignment="1">
      <alignment horizontal="center" vertical="center"/>
    </xf>
    <xf numFmtId="0" fontId="0" fillId="46" borderId="10" xfId="0" applyNumberFormat="1" applyFill="1" applyBorder="1" applyAlignment="1">
      <alignment vertical="center"/>
    </xf>
    <xf numFmtId="0" fontId="0" fillId="46" borderId="10" xfId="0" applyFill="1" applyBorder="1" applyAlignment="1">
      <alignment horizontal="left" vertical="center" wrapText="1"/>
    </xf>
    <xf numFmtId="0" fontId="6" fillId="46" borderId="10" xfId="29" applyFill="1" applyBorder="1" applyAlignment="1" applyProtection="1">
      <alignment vertical="center"/>
    </xf>
    <xf numFmtId="0" fontId="0" fillId="46" borderId="10" xfId="0" applyFill="1" applyBorder="1" applyAlignment="1">
      <alignment vertical="center" wrapText="1"/>
    </xf>
    <xf numFmtId="0" fontId="0" fillId="46" borderId="10" xfId="0" applyFill="1" applyBorder="1" applyAlignment="1">
      <alignment horizontal="center" vertical="center"/>
    </xf>
    <xf numFmtId="0" fontId="0" fillId="46" borderId="0" xfId="0" applyFill="1">
      <alignment vertical="center"/>
    </xf>
    <xf numFmtId="0" fontId="4" fillId="0" borderId="0" xfId="0" applyFont="1" applyFill="1" applyBorder="1" applyAlignment="1">
      <alignment horizontal="center" vertical="center" wrapText="1"/>
    </xf>
    <xf numFmtId="0" fontId="27" fillId="0" borderId="10" xfId="0" applyFont="1" applyBorder="1" applyAlignment="1"/>
    <xf numFmtId="0" fontId="28" fillId="38" borderId="10" xfId="0" applyFont="1" applyFill="1" applyBorder="1">
      <alignment vertical="center"/>
    </xf>
    <xf numFmtId="0" fontId="27" fillId="38" borderId="10" xfId="0" applyFont="1" applyFill="1" applyBorder="1">
      <alignment vertical="center"/>
    </xf>
    <xf numFmtId="0" fontId="55" fillId="38" borderId="10" xfId="0" applyFont="1" applyFill="1" applyBorder="1">
      <alignment vertical="center"/>
    </xf>
    <xf numFmtId="0" fontId="4" fillId="47" borderId="0" xfId="0" applyFont="1" applyFill="1">
      <alignment vertical="center"/>
    </xf>
    <xf numFmtId="0" fontId="19" fillId="47" borderId="0" xfId="0" applyFont="1" applyFill="1">
      <alignment vertical="center"/>
    </xf>
    <xf numFmtId="0" fontId="84" fillId="0" borderId="20" xfId="0" applyFont="1" applyFill="1" applyBorder="1">
      <alignment vertical="center"/>
    </xf>
    <xf numFmtId="0" fontId="84" fillId="0" borderId="10" xfId="0" applyFont="1" applyFill="1" applyBorder="1">
      <alignment vertical="center"/>
    </xf>
    <xf numFmtId="0" fontId="19" fillId="48" borderId="0" xfId="35" applyFont="1" applyFill="1"/>
    <xf numFmtId="0" fontId="19" fillId="48" borderId="0" xfId="0" applyFont="1" applyFill="1">
      <alignment vertical="center"/>
    </xf>
    <xf numFmtId="0" fontId="19" fillId="48" borderId="0" xfId="0" applyFont="1" applyFill="1" applyBorder="1">
      <alignment vertical="center"/>
    </xf>
    <xf numFmtId="0" fontId="19" fillId="48" borderId="0" xfId="35" applyFont="1" applyFill="1" applyBorder="1"/>
    <xf numFmtId="0" fontId="19" fillId="42" borderId="0" xfId="0" applyFont="1" applyFill="1">
      <alignment vertical="center"/>
    </xf>
    <xf numFmtId="0" fontId="19" fillId="42" borderId="0" xfId="0" applyFont="1" applyFill="1" applyBorder="1">
      <alignment vertical="center"/>
    </xf>
    <xf numFmtId="0" fontId="4" fillId="47" borderId="0" xfId="35" applyFont="1" applyFill="1"/>
    <xf numFmtId="0" fontId="19" fillId="47" borderId="0" xfId="35" applyFont="1" applyFill="1"/>
    <xf numFmtId="0" fontId="19" fillId="47" borderId="0" xfId="35" applyFont="1" applyFill="1" applyBorder="1"/>
    <xf numFmtId="0" fontId="19" fillId="47" borderId="0" xfId="0" applyFont="1" applyFill="1" applyBorder="1">
      <alignment vertical="center"/>
    </xf>
    <xf numFmtId="0" fontId="27" fillId="49" borderId="10" xfId="0" applyFont="1" applyFill="1" applyBorder="1" applyAlignment="1">
      <alignment vertical="center"/>
    </xf>
    <xf numFmtId="0" fontId="0" fillId="49" borderId="10" xfId="0" applyFill="1" applyBorder="1">
      <alignment vertical="center"/>
    </xf>
    <xf numFmtId="0" fontId="0" fillId="49" borderId="10" xfId="0" applyFont="1" applyFill="1" applyBorder="1" applyAlignment="1">
      <alignment horizontal="center" vertical="center"/>
    </xf>
    <xf numFmtId="0" fontId="0" fillId="49" borderId="10" xfId="0" applyNumberFormat="1" applyFill="1" applyBorder="1" applyAlignment="1">
      <alignment vertical="center"/>
    </xf>
    <xf numFmtId="0" fontId="0" fillId="49" borderId="10" xfId="0" applyFill="1" applyBorder="1" applyAlignment="1">
      <alignment horizontal="left" vertical="center" wrapText="1"/>
    </xf>
    <xf numFmtId="0" fontId="6" fillId="49" borderId="10" xfId="29" applyFill="1" applyBorder="1" applyAlignment="1" applyProtection="1">
      <alignment vertical="center"/>
    </xf>
    <xf numFmtId="0" fontId="0" fillId="49" borderId="10" xfId="0" applyFill="1" applyBorder="1" applyAlignment="1">
      <alignment vertical="center" wrapText="1"/>
    </xf>
    <xf numFmtId="0" fontId="0" fillId="49" borderId="10" xfId="0" applyFill="1" applyBorder="1" applyAlignment="1">
      <alignment horizontal="center" vertical="center"/>
    </xf>
    <xf numFmtId="0" fontId="0" fillId="49" borderId="0" xfId="0" applyFill="1">
      <alignment vertical="center"/>
    </xf>
    <xf numFmtId="0" fontId="0" fillId="49" borderId="10" xfId="0" applyFont="1" applyFill="1" applyBorder="1">
      <alignment vertical="center"/>
    </xf>
    <xf numFmtId="0" fontId="0" fillId="49" borderId="10" xfId="0" applyNumberFormat="1" applyFont="1" applyFill="1" applyBorder="1" applyAlignment="1">
      <alignment vertical="center"/>
    </xf>
    <xf numFmtId="0" fontId="0" fillId="49" borderId="10" xfId="0" applyFont="1" applyFill="1" applyBorder="1" applyAlignment="1">
      <alignment horizontal="left" vertical="center" wrapText="1"/>
    </xf>
    <xf numFmtId="0" fontId="0" fillId="49" borderId="10" xfId="0" applyFont="1" applyFill="1" applyBorder="1" applyAlignment="1">
      <alignment vertical="center" wrapText="1"/>
    </xf>
    <xf numFmtId="0" fontId="0" fillId="49" borderId="0" xfId="0" applyFont="1" applyFill="1">
      <alignment vertical="center"/>
    </xf>
    <xf numFmtId="0" fontId="4" fillId="0" borderId="17" xfId="37" applyFont="1" applyBorder="1"/>
    <xf numFmtId="0" fontId="3" fillId="0" borderId="17" xfId="37" applyBorder="1"/>
    <xf numFmtId="0" fontId="0" fillId="0" borderId="10" xfId="0" applyFont="1" applyBorder="1">
      <alignment vertical="center"/>
    </xf>
    <xf numFmtId="0" fontId="84" fillId="24" borderId="10" xfId="43" applyFont="1" applyFill="1" applyBorder="1"/>
    <xf numFmtId="0" fontId="84" fillId="24" borderId="27" xfId="43" applyFont="1" applyFill="1" applyBorder="1"/>
    <xf numFmtId="0" fontId="0" fillId="0" borderId="0" xfId="43" applyFont="1"/>
    <xf numFmtId="0" fontId="84" fillId="24" borderId="21" xfId="0" applyFont="1" applyFill="1" applyBorder="1" applyAlignment="1">
      <alignment horizontal="center" vertical="center"/>
    </xf>
    <xf numFmtId="0" fontId="84" fillId="24" borderId="10" xfId="44" applyFont="1" applyFill="1" applyBorder="1"/>
    <xf numFmtId="0" fontId="84" fillId="0" borderId="0" xfId="44" applyFont="1" applyFill="1"/>
    <xf numFmtId="0" fontId="0" fillId="24" borderId="16" xfId="0" applyFont="1" applyFill="1" applyBorder="1" applyAlignment="1">
      <alignment vertical="center" wrapText="1"/>
    </xf>
    <xf numFmtId="0" fontId="0" fillId="47" borderId="0" xfId="0" applyFill="1">
      <alignment vertical="center"/>
    </xf>
    <xf numFmtId="0" fontId="27" fillId="47" borderId="10" xfId="0" applyFont="1" applyFill="1" applyBorder="1" applyAlignment="1">
      <alignment vertical="center"/>
    </xf>
    <xf numFmtId="0" fontId="0" fillId="47" borderId="10" xfId="0" applyFill="1" applyBorder="1">
      <alignment vertical="center"/>
    </xf>
    <xf numFmtId="0" fontId="3" fillId="47" borderId="10" xfId="0" applyFont="1" applyFill="1" applyBorder="1" applyAlignment="1">
      <alignment horizontal="center" vertical="center"/>
    </xf>
    <xf numFmtId="0" fontId="0" fillId="47" borderId="10" xfId="0" applyFill="1" applyBorder="1" applyAlignment="1">
      <alignment vertical="center" wrapText="1"/>
    </xf>
    <xf numFmtId="0" fontId="0" fillId="47" borderId="10" xfId="0" applyFill="1" applyBorder="1" applyAlignment="1">
      <alignment horizontal="left" vertical="center" wrapText="1"/>
    </xf>
    <xf numFmtId="0" fontId="6" fillId="47" borderId="10" xfId="29" applyFill="1" applyBorder="1" applyAlignment="1" applyProtection="1">
      <alignment vertical="center"/>
    </xf>
    <xf numFmtId="0" fontId="0" fillId="47" borderId="10" xfId="0" applyFill="1" applyBorder="1" applyAlignment="1">
      <alignment horizontal="center" vertical="center"/>
    </xf>
    <xf numFmtId="0" fontId="0" fillId="47" borderId="26" xfId="0" applyFill="1" applyBorder="1">
      <alignment vertical="center"/>
    </xf>
    <xf numFmtId="0" fontId="0" fillId="47" borderId="20" xfId="0" applyFill="1" applyBorder="1">
      <alignment vertical="center"/>
    </xf>
    <xf numFmtId="0" fontId="0" fillId="47" borderId="10" xfId="0" applyFont="1" applyFill="1" applyBorder="1" applyAlignment="1">
      <alignment horizontal="center" vertical="center"/>
    </xf>
    <xf numFmtId="0" fontId="0" fillId="47" borderId="10" xfId="0" applyNumberFormat="1" applyFill="1" applyBorder="1" applyAlignment="1">
      <alignment vertical="center"/>
    </xf>
    <xf numFmtId="0" fontId="4" fillId="0" borderId="88" xfId="0" applyFont="1" applyBorder="1">
      <alignment vertical="center"/>
    </xf>
    <xf numFmtId="0" fontId="0" fillId="0" borderId="10" xfId="0" applyFont="1" applyBorder="1" applyAlignment="1">
      <alignment horizontal="left" vertical="center"/>
    </xf>
    <xf numFmtId="0" fontId="0" fillId="0" borderId="10" xfId="0" applyFont="1" applyBorder="1" applyAlignment="1">
      <alignment vertical="center" wrapText="1"/>
    </xf>
    <xf numFmtId="0" fontId="74" fillId="0" borderId="10" xfId="0" applyFont="1" applyFill="1" applyBorder="1">
      <alignment vertical="center"/>
    </xf>
    <xf numFmtId="0" fontId="22" fillId="0" borderId="10" xfId="0" applyFont="1" applyBorder="1">
      <alignment vertical="center"/>
    </xf>
    <xf numFmtId="0" fontId="74" fillId="0" borderId="10" xfId="0" applyFont="1" applyBorder="1">
      <alignment vertical="center"/>
    </xf>
    <xf numFmtId="0" fontId="4" fillId="0" borderId="34" xfId="0" applyFont="1" applyFill="1" applyBorder="1">
      <alignment vertical="center"/>
    </xf>
    <xf numFmtId="0" fontId="3" fillId="0" borderId="35" xfId="0" applyFont="1" applyFill="1" applyBorder="1">
      <alignment vertical="center"/>
    </xf>
    <xf numFmtId="0" fontId="0" fillId="0" borderId="34" xfId="0" applyFont="1" applyFill="1" applyBorder="1">
      <alignment vertical="center"/>
    </xf>
    <xf numFmtId="0" fontId="3" fillId="0" borderId="27" xfId="0" applyFont="1" applyFill="1" applyBorder="1">
      <alignment vertical="center"/>
    </xf>
    <xf numFmtId="0" fontId="0" fillId="0" borderId="20" xfId="0" applyFont="1" applyFill="1" applyBorder="1">
      <alignment vertical="center"/>
    </xf>
    <xf numFmtId="0" fontId="0" fillId="42" borderId="20" xfId="0" applyFont="1" applyFill="1" applyBorder="1">
      <alignment vertical="center"/>
    </xf>
    <xf numFmtId="0" fontId="0" fillId="0" borderId="0" xfId="0" applyFont="1" applyFill="1">
      <alignment vertical="center"/>
    </xf>
    <xf numFmtId="0" fontId="0" fillId="33" borderId="10" xfId="0" applyFont="1" applyFill="1" applyBorder="1">
      <alignment vertical="center"/>
    </xf>
    <xf numFmtId="0" fontId="0" fillId="24" borderId="10" xfId="0" applyFont="1" applyFill="1" applyBorder="1">
      <alignment vertical="center"/>
    </xf>
    <xf numFmtId="0" fontId="0" fillId="50" borderId="10" xfId="0" applyFill="1" applyBorder="1">
      <alignment vertical="center"/>
    </xf>
    <xf numFmtId="0" fontId="0" fillId="50" borderId="10" xfId="0" applyFont="1" applyFill="1" applyBorder="1" applyAlignment="1">
      <alignment horizontal="center" vertical="center"/>
    </xf>
    <xf numFmtId="0" fontId="0" fillId="50" borderId="10" xfId="0" applyNumberFormat="1" applyFill="1" applyBorder="1" applyAlignment="1">
      <alignment vertical="center"/>
    </xf>
    <xf numFmtId="0" fontId="0" fillId="50" borderId="10" xfId="0" applyFill="1" applyBorder="1" applyAlignment="1">
      <alignment horizontal="left" vertical="center" wrapText="1"/>
    </xf>
    <xf numFmtId="0" fontId="6" fillId="50" borderId="10" xfId="29" applyFill="1" applyBorder="1" applyAlignment="1" applyProtection="1">
      <alignment vertical="center"/>
    </xf>
    <xf numFmtId="0" fontId="0" fillId="50" borderId="10" xfId="0" applyFill="1" applyBorder="1" applyAlignment="1">
      <alignment vertical="center" wrapText="1"/>
    </xf>
    <xf numFmtId="0" fontId="0" fillId="50" borderId="10" xfId="0" applyFill="1" applyBorder="1" applyAlignment="1">
      <alignment horizontal="center" vertical="center"/>
    </xf>
    <xf numFmtId="0" fontId="0" fillId="50" borderId="20" xfId="0" applyFill="1" applyBorder="1">
      <alignment vertical="center"/>
    </xf>
    <xf numFmtId="0" fontId="0" fillId="50" borderId="10" xfId="0" applyFont="1" applyFill="1" applyBorder="1" applyAlignment="1">
      <alignment horizontal="left" vertical="center"/>
    </xf>
    <xf numFmtId="0" fontId="19" fillId="50" borderId="10" xfId="0" applyFont="1" applyFill="1" applyBorder="1" applyAlignment="1">
      <alignment horizontal="left" vertical="center"/>
    </xf>
    <xf numFmtId="0" fontId="19" fillId="50" borderId="10" xfId="0" applyFont="1" applyFill="1" applyBorder="1" applyAlignment="1">
      <alignment horizontal="center" vertical="center"/>
    </xf>
    <xf numFmtId="0" fontId="0" fillId="50" borderId="10" xfId="0" applyFont="1" applyFill="1" applyBorder="1" applyAlignment="1">
      <alignment horizontal="left" vertical="center" wrapText="1"/>
    </xf>
    <xf numFmtId="0" fontId="0" fillId="50" borderId="10" xfId="0" applyFont="1" applyFill="1" applyBorder="1" applyAlignment="1">
      <alignment vertical="center" wrapText="1"/>
    </xf>
    <xf numFmtId="0" fontId="0" fillId="50" borderId="20" xfId="0" applyFont="1" applyFill="1" applyBorder="1">
      <alignment vertical="center"/>
    </xf>
    <xf numFmtId="49" fontId="0" fillId="50" borderId="26" xfId="0" applyNumberFormat="1" applyFont="1" applyFill="1" applyBorder="1" applyAlignment="1">
      <alignment horizontal="center" vertical="center"/>
    </xf>
    <xf numFmtId="0" fontId="3" fillId="50" borderId="10" xfId="0" applyFont="1" applyFill="1" applyBorder="1" applyAlignment="1">
      <alignment horizontal="center" vertical="center"/>
    </xf>
    <xf numFmtId="49" fontId="0" fillId="50" borderId="26" xfId="0" applyNumberFormat="1" applyFill="1" applyBorder="1">
      <alignment vertical="center"/>
    </xf>
    <xf numFmtId="0" fontId="27" fillId="50" borderId="10" xfId="0" applyFont="1" applyFill="1" applyBorder="1" applyAlignment="1">
      <alignment vertical="center"/>
    </xf>
    <xf numFmtId="0" fontId="0" fillId="50" borderId="0" xfId="0" applyFill="1">
      <alignment vertical="center"/>
    </xf>
    <xf numFmtId="17" fontId="0" fillId="50" borderId="10" xfId="0" applyNumberFormat="1" applyFill="1" applyBorder="1">
      <alignment vertical="center"/>
    </xf>
    <xf numFmtId="49" fontId="0" fillId="50" borderId="10" xfId="0" applyNumberFormat="1" applyFill="1" applyBorder="1">
      <alignment vertical="center"/>
    </xf>
    <xf numFmtId="0" fontId="27" fillId="51" borderId="10" xfId="0" applyFont="1" applyFill="1" applyBorder="1" applyAlignment="1">
      <alignment vertical="center"/>
    </xf>
    <xf numFmtId="0" fontId="0" fillId="51" borderId="10" xfId="0" applyFill="1" applyBorder="1">
      <alignment vertical="center"/>
    </xf>
    <xf numFmtId="0" fontId="3" fillId="51" borderId="10" xfId="0" applyFont="1" applyFill="1" applyBorder="1" applyAlignment="1">
      <alignment horizontal="center" vertical="center"/>
    </xf>
    <xf numFmtId="0" fontId="0" fillId="51" borderId="10" xfId="0" applyFill="1" applyBorder="1" applyAlignment="1">
      <alignment vertical="center" wrapText="1"/>
    </xf>
    <xf numFmtId="0" fontId="0" fillId="51" borderId="10" xfId="0" applyFill="1" applyBorder="1" applyAlignment="1">
      <alignment horizontal="left" vertical="center" wrapText="1"/>
    </xf>
    <xf numFmtId="0" fontId="6" fillId="51" borderId="10" xfId="29" applyFill="1" applyBorder="1" applyAlignment="1" applyProtection="1">
      <alignment vertical="center"/>
    </xf>
    <xf numFmtId="0" fontId="0" fillId="51" borderId="10" xfId="0" applyFill="1" applyBorder="1" applyAlignment="1">
      <alignment horizontal="center" vertical="center"/>
    </xf>
    <xf numFmtId="0" fontId="0" fillId="51" borderId="20" xfId="0" applyFill="1" applyBorder="1">
      <alignment vertical="center"/>
    </xf>
    <xf numFmtId="0" fontId="0" fillId="51" borderId="0" xfId="0" applyFill="1">
      <alignment vertical="center"/>
    </xf>
    <xf numFmtId="49" fontId="0" fillId="51" borderId="26" xfId="0" applyNumberFormat="1" applyFill="1" applyBorder="1">
      <alignment vertical="center"/>
    </xf>
    <xf numFmtId="0" fontId="0" fillId="51" borderId="10" xfId="0" applyFill="1" applyBorder="1" applyAlignment="1"/>
    <xf numFmtId="0" fontId="0" fillId="51" borderId="10" xfId="0" applyFill="1" applyBorder="1" applyAlignment="1">
      <alignment horizontal="left"/>
    </xf>
    <xf numFmtId="0" fontId="4" fillId="51" borderId="10" xfId="0" applyFont="1" applyFill="1" applyBorder="1" applyAlignment="1">
      <alignment vertical="center" wrapText="1"/>
    </xf>
    <xf numFmtId="0" fontId="33" fillId="51" borderId="10" xfId="29" applyFont="1" applyFill="1" applyBorder="1" applyAlignment="1" applyProtection="1"/>
    <xf numFmtId="0" fontId="3" fillId="51" borderId="10" xfId="0" applyFont="1" applyFill="1" applyBorder="1" applyAlignment="1">
      <alignment wrapText="1"/>
    </xf>
    <xf numFmtId="0" fontId="3" fillId="51" borderId="26" xfId="0" applyFont="1" applyFill="1" applyBorder="1">
      <alignment vertical="center"/>
    </xf>
    <xf numFmtId="0" fontId="3" fillId="51" borderId="10" xfId="0" applyFont="1" applyFill="1" applyBorder="1">
      <alignment vertical="center"/>
    </xf>
    <xf numFmtId="181" fontId="0" fillId="51" borderId="0" xfId="0" applyNumberFormat="1" applyFill="1">
      <alignment vertical="center"/>
    </xf>
    <xf numFmtId="180" fontId="0" fillId="51" borderId="0" xfId="0" applyNumberFormat="1" applyFill="1">
      <alignment vertical="center"/>
    </xf>
    <xf numFmtId="0" fontId="3" fillId="51" borderId="10" xfId="29" applyFont="1" applyFill="1" applyBorder="1" applyAlignment="1" applyProtection="1"/>
    <xf numFmtId="17" fontId="33" fillId="51" borderId="10" xfId="29" applyNumberFormat="1" applyFont="1" applyFill="1" applyBorder="1" applyAlignment="1" applyProtection="1"/>
    <xf numFmtId="0" fontId="6" fillId="51" borderId="10" xfId="29" applyFill="1" applyBorder="1" applyAlignment="1" applyProtection="1"/>
    <xf numFmtId="0" fontId="3" fillId="51" borderId="0" xfId="37" applyFont="1" applyFill="1"/>
    <xf numFmtId="0" fontId="84" fillId="51" borderId="27" xfId="37" applyFont="1" applyFill="1" applyBorder="1"/>
    <xf numFmtId="0" fontId="0" fillId="38" borderId="10" xfId="0" applyFill="1" applyBorder="1" applyAlignment="1">
      <alignment horizontal="center" vertical="center" wrapText="1"/>
    </xf>
    <xf numFmtId="0" fontId="0" fillId="52" borderId="0" xfId="0" applyFill="1">
      <alignment vertical="center"/>
    </xf>
    <xf numFmtId="0" fontId="27" fillId="52" borderId="10" xfId="0" applyFont="1" applyFill="1" applyBorder="1" applyAlignment="1"/>
    <xf numFmtId="0" fontId="0" fillId="52" borderId="10" xfId="0" applyFont="1" applyFill="1" applyBorder="1" applyAlignment="1">
      <alignment horizontal="left" vertical="center"/>
    </xf>
    <xf numFmtId="0" fontId="0" fillId="52" borderId="10" xfId="0" applyFont="1" applyFill="1" applyBorder="1" applyAlignment="1">
      <alignment horizontal="right" vertical="center"/>
    </xf>
    <xf numFmtId="0" fontId="0" fillId="52" borderId="10" xfId="0" applyFont="1" applyFill="1" applyBorder="1" applyAlignment="1">
      <alignment horizontal="center" vertical="center"/>
    </xf>
    <xf numFmtId="0" fontId="0" fillId="52" borderId="10" xfId="0" applyFont="1" applyFill="1" applyBorder="1" applyAlignment="1">
      <alignment horizontal="center" vertical="center" wrapText="1"/>
    </xf>
    <xf numFmtId="0" fontId="0" fillId="52" borderId="10" xfId="0" applyFont="1" applyFill="1" applyBorder="1" applyAlignment="1">
      <alignment horizontal="left" vertical="center" wrapText="1"/>
    </xf>
    <xf numFmtId="0" fontId="6" fillId="52" borderId="10" xfId="29" applyFill="1" applyBorder="1" applyAlignment="1" applyProtection="1">
      <alignment horizontal="left" vertical="center"/>
    </xf>
    <xf numFmtId="49" fontId="0" fillId="52" borderId="26" xfId="0" applyNumberFormat="1" applyFont="1" applyFill="1" applyBorder="1" applyAlignment="1">
      <alignment horizontal="left" vertical="center"/>
    </xf>
    <xf numFmtId="0" fontId="0" fillId="52" borderId="20" xfId="0" applyFont="1" applyFill="1" applyBorder="1">
      <alignment vertical="center"/>
    </xf>
    <xf numFmtId="0" fontId="7" fillId="52" borderId="0" xfId="0" applyFont="1" applyFill="1" applyBorder="1" applyAlignment="1">
      <alignment horizontal="center"/>
    </xf>
    <xf numFmtId="181" fontId="0" fillId="52" borderId="0" xfId="0" applyNumberFormat="1" applyFill="1">
      <alignment vertical="center"/>
    </xf>
    <xf numFmtId="0" fontId="27" fillId="52" borderId="10" xfId="0" applyFont="1" applyFill="1" applyBorder="1" applyAlignment="1">
      <alignment vertical="center"/>
    </xf>
    <xf numFmtId="0" fontId="0" fillId="52" borderId="10" xfId="0" applyFill="1" applyBorder="1">
      <alignment vertical="center"/>
    </xf>
    <xf numFmtId="0" fontId="0" fillId="52" borderId="10" xfId="0" applyNumberFormat="1" applyFill="1" applyBorder="1" applyAlignment="1">
      <alignment vertical="center"/>
    </xf>
    <xf numFmtId="0" fontId="0" fillId="52" borderId="10" xfId="0" applyFill="1" applyBorder="1" applyAlignment="1">
      <alignment horizontal="left" vertical="center" wrapText="1"/>
    </xf>
    <xf numFmtId="0" fontId="6" fillId="52" borderId="10" xfId="29" applyFill="1" applyBorder="1" applyAlignment="1" applyProtection="1">
      <alignment vertical="center"/>
    </xf>
    <xf numFmtId="0" fontId="0" fillId="52" borderId="10" xfId="0" applyFill="1" applyBorder="1" applyAlignment="1">
      <alignment vertical="center" wrapText="1"/>
    </xf>
    <xf numFmtId="0" fontId="0" fillId="52" borderId="10" xfId="0" applyFill="1" applyBorder="1" applyAlignment="1">
      <alignment horizontal="center" vertical="center"/>
    </xf>
    <xf numFmtId="49" fontId="0" fillId="52" borderId="10" xfId="0" applyNumberFormat="1" applyFill="1" applyBorder="1">
      <alignment vertical="center"/>
    </xf>
    <xf numFmtId="0" fontId="0" fillId="0" borderId="89" xfId="0" applyFill="1" applyBorder="1" applyAlignment="1">
      <alignment horizontal="center" vertical="center" wrapText="1"/>
    </xf>
    <xf numFmtId="0" fontId="0" fillId="0" borderId="90" xfId="0" applyFill="1" applyBorder="1" applyAlignment="1">
      <alignment horizontal="center" vertical="center" wrapText="1"/>
    </xf>
    <xf numFmtId="0" fontId="0" fillId="0" borderId="90" xfId="0" applyBorder="1" applyAlignment="1">
      <alignment horizontal="center" vertical="center"/>
    </xf>
    <xf numFmtId="176" fontId="0" fillId="0" borderId="90" xfId="0" applyNumberFormat="1" applyBorder="1" applyAlignment="1">
      <alignment horizontal="center" vertical="center"/>
    </xf>
    <xf numFmtId="9" fontId="0" fillId="0" borderId="90" xfId="0" applyNumberFormat="1" applyBorder="1">
      <alignment vertical="center"/>
    </xf>
    <xf numFmtId="0" fontId="0" fillId="0" borderId="91" xfId="0" applyFill="1" applyBorder="1" applyAlignment="1">
      <alignment horizontal="center" vertical="center"/>
    </xf>
    <xf numFmtId="176" fontId="0" fillId="0" borderId="91" xfId="0" applyNumberFormat="1" applyFill="1" applyBorder="1" applyAlignment="1">
      <alignment horizontal="center" vertical="center" wrapText="1"/>
    </xf>
    <xf numFmtId="9" fontId="0" fillId="0" borderId="91" xfId="0" applyNumberFormat="1" applyFill="1" applyBorder="1">
      <alignment vertical="center"/>
    </xf>
    <xf numFmtId="0" fontId="0" fillId="38" borderId="89" xfId="0" applyFill="1" applyBorder="1" applyAlignment="1">
      <alignment horizontal="center" vertical="center"/>
    </xf>
    <xf numFmtId="176" fontId="0" fillId="38" borderId="89" xfId="0" applyNumberFormat="1" applyFill="1" applyBorder="1" applyAlignment="1">
      <alignment horizontal="center" vertical="center" wrapText="1"/>
    </xf>
    <xf numFmtId="9" fontId="0" fillId="38" borderId="89" xfId="0" applyNumberFormat="1" applyFill="1" applyBorder="1">
      <alignment vertical="center"/>
    </xf>
    <xf numFmtId="0" fontId="3" fillId="0" borderId="17" xfId="0" applyFont="1" applyFill="1" applyBorder="1" applyAlignment="1">
      <alignment horizontal="right"/>
    </xf>
    <xf numFmtId="0" fontId="0" fillId="0" borderId="17" xfId="0" applyBorder="1" applyAlignment="1">
      <alignment horizontal="right" vertical="center"/>
    </xf>
    <xf numFmtId="0" fontId="0" fillId="0" borderId="68" xfId="0" applyFill="1" applyBorder="1" applyAlignment="1">
      <alignment horizontal="center" vertical="center" wrapText="1"/>
    </xf>
    <xf numFmtId="0" fontId="0" fillId="0" borderId="36" xfId="0" applyFill="1" applyBorder="1" applyAlignment="1">
      <alignment horizontal="right"/>
    </xf>
    <xf numFmtId="0" fontId="4" fillId="38" borderId="10" xfId="0" applyFont="1" applyFill="1" applyBorder="1" applyAlignment="1">
      <alignment horizontal="center" vertical="center" wrapText="1"/>
    </xf>
    <xf numFmtId="0" fontId="0" fillId="38" borderId="10" xfId="0" applyFill="1" applyBorder="1" applyAlignment="1">
      <alignment horizontal="right"/>
    </xf>
    <xf numFmtId="0" fontId="4" fillId="38" borderId="10" xfId="0" applyFont="1" applyFill="1" applyBorder="1">
      <alignment vertical="center"/>
    </xf>
    <xf numFmtId="0" fontId="0" fillId="38" borderId="22" xfId="0" applyFill="1" applyBorder="1">
      <alignment vertical="center"/>
    </xf>
    <xf numFmtId="0" fontId="0" fillId="38" borderId="26" xfId="0" applyFill="1" applyBorder="1">
      <alignment vertical="center"/>
    </xf>
    <xf numFmtId="0" fontId="4" fillId="0" borderId="26" xfId="43" applyFont="1" applyFill="1" applyBorder="1"/>
    <xf numFmtId="0" fontId="0" fillId="0" borderId="34" xfId="0" applyBorder="1">
      <alignment vertical="center"/>
    </xf>
    <xf numFmtId="0" fontId="0" fillId="0" borderId="92" xfId="0" applyBorder="1">
      <alignment vertical="center"/>
    </xf>
    <xf numFmtId="0" fontId="4" fillId="0" borderId="34" xfId="43" applyFont="1" applyFill="1" applyBorder="1"/>
    <xf numFmtId="0" fontId="27" fillId="38" borderId="10" xfId="0" applyFont="1" applyFill="1" applyBorder="1" applyAlignment="1"/>
    <xf numFmtId="0" fontId="0" fillId="0" borderId="0" xfId="44" applyFont="1"/>
    <xf numFmtId="0" fontId="4" fillId="0" borderId="17" xfId="44" applyFont="1" applyFill="1" applyBorder="1"/>
    <xf numFmtId="0" fontId="3" fillId="0" borderId="17" xfId="44" applyFill="1" applyBorder="1"/>
    <xf numFmtId="9" fontId="3" fillId="0" borderId="35" xfId="44" applyNumberFormat="1" applyFill="1" applyBorder="1"/>
    <xf numFmtId="0" fontId="4" fillId="38" borderId="94" xfId="44" applyFont="1" applyFill="1" applyBorder="1"/>
    <xf numFmtId="0" fontId="0" fillId="24" borderId="35" xfId="0" applyFill="1" applyBorder="1">
      <alignment vertical="center"/>
    </xf>
    <xf numFmtId="0" fontId="4" fillId="24" borderId="13" xfId="39" applyFont="1" applyFill="1" applyBorder="1">
      <alignment vertical="center"/>
    </xf>
    <xf numFmtId="0" fontId="4" fillId="25" borderId="13" xfId="39" applyFont="1" applyFill="1" applyBorder="1">
      <alignment vertical="center"/>
    </xf>
    <xf numFmtId="0" fontId="4" fillId="24" borderId="25" xfId="39" applyFont="1" applyFill="1" applyBorder="1">
      <alignment vertical="center"/>
    </xf>
    <xf numFmtId="0" fontId="4" fillId="39" borderId="13" xfId="39" applyFont="1" applyFill="1" applyBorder="1">
      <alignment vertical="center"/>
    </xf>
    <xf numFmtId="0" fontId="4" fillId="24" borderId="33" xfId="39" applyFont="1" applyFill="1" applyBorder="1">
      <alignment vertical="center"/>
    </xf>
    <xf numFmtId="0" fontId="4" fillId="38" borderId="10" xfId="39" applyFont="1" applyFill="1" applyBorder="1">
      <alignment vertical="center"/>
    </xf>
    <xf numFmtId="0" fontId="41" fillId="38" borderId="10" xfId="39" applyFont="1" applyFill="1" applyBorder="1">
      <alignment vertical="center"/>
    </xf>
    <xf numFmtId="0" fontId="3" fillId="38" borderId="10" xfId="39" applyFill="1" applyBorder="1">
      <alignment vertical="center"/>
    </xf>
    <xf numFmtId="9" fontId="3" fillId="38" borderId="32" xfId="39" applyNumberFormat="1" applyFill="1" applyBorder="1">
      <alignment vertical="center"/>
    </xf>
    <xf numFmtId="0" fontId="41" fillId="38" borderId="20" xfId="39" applyFont="1" applyFill="1" applyBorder="1">
      <alignment vertical="center"/>
    </xf>
    <xf numFmtId="0" fontId="41" fillId="38" borderId="27" xfId="39" applyFont="1" applyFill="1" applyBorder="1">
      <alignment vertical="center"/>
    </xf>
    <xf numFmtId="0" fontId="41" fillId="38" borderId="20" xfId="0" applyFont="1" applyFill="1" applyBorder="1">
      <alignment vertical="center"/>
    </xf>
    <xf numFmtId="9" fontId="3" fillId="38" borderId="40" xfId="39" applyNumberFormat="1" applyFill="1" applyBorder="1">
      <alignment vertical="center"/>
    </xf>
    <xf numFmtId="9" fontId="3" fillId="38" borderId="20" xfId="39" applyNumberFormat="1" applyFill="1" applyBorder="1">
      <alignment vertical="center"/>
    </xf>
    <xf numFmtId="0" fontId="4" fillId="53" borderId="0" xfId="0" applyFont="1" applyFill="1">
      <alignment vertical="center"/>
    </xf>
    <xf numFmtId="0" fontId="19" fillId="50" borderId="0" xfId="0" applyFont="1" applyFill="1" applyBorder="1" applyAlignment="1"/>
    <xf numFmtId="0" fontId="19" fillId="0" borderId="0" xfId="0" applyFont="1" applyAlignment="1"/>
    <xf numFmtId="0" fontId="19" fillId="50" borderId="0" xfId="0" applyFont="1" applyFill="1" applyAlignment="1"/>
    <xf numFmtId="0" fontId="19" fillId="0" borderId="0" xfId="0" applyFont="1" applyFill="1" applyAlignment="1"/>
    <xf numFmtId="0" fontId="3" fillId="38" borderId="32" xfId="43" applyFont="1" applyFill="1" applyBorder="1"/>
    <xf numFmtId="0" fontId="3" fillId="38" borderId="20" xfId="43" applyFill="1" applyBorder="1"/>
    <xf numFmtId="0" fontId="3" fillId="38" borderId="10" xfId="43" applyFill="1" applyBorder="1"/>
    <xf numFmtId="0" fontId="0" fillId="54" borderId="0" xfId="0" applyFill="1">
      <alignment vertical="center"/>
    </xf>
    <xf numFmtId="0" fontId="27" fillId="54" borderId="10" xfId="0" applyFont="1" applyFill="1" applyBorder="1" applyAlignment="1">
      <alignment vertical="center"/>
    </xf>
    <xf numFmtId="0" fontId="0" fillId="54" borderId="10" xfId="0" applyFill="1" applyBorder="1">
      <alignment vertical="center"/>
    </xf>
    <xf numFmtId="0" fontId="3" fillId="54" borderId="10" xfId="0" applyFont="1" applyFill="1" applyBorder="1" applyAlignment="1">
      <alignment horizontal="center" vertical="center"/>
    </xf>
    <xf numFmtId="0" fontId="0" fillId="54" borderId="10" xfId="0" applyFill="1" applyBorder="1" applyAlignment="1">
      <alignment vertical="center" wrapText="1"/>
    </xf>
    <xf numFmtId="0" fontId="0" fillId="54" borderId="10" xfId="0" applyFill="1" applyBorder="1" applyAlignment="1">
      <alignment horizontal="left" vertical="center" wrapText="1"/>
    </xf>
    <xf numFmtId="0" fontId="6" fillId="54" borderId="10" xfId="29" applyFill="1" applyBorder="1" applyAlignment="1" applyProtection="1">
      <alignment vertical="center"/>
    </xf>
    <xf numFmtId="0" fontId="0" fillId="54" borderId="10" xfId="0" applyFill="1" applyBorder="1" applyAlignment="1">
      <alignment horizontal="center" vertical="center"/>
    </xf>
    <xf numFmtId="0" fontId="0" fillId="54" borderId="20" xfId="0" applyFill="1" applyBorder="1">
      <alignment vertical="center"/>
    </xf>
    <xf numFmtId="49" fontId="0" fillId="54" borderId="26" xfId="0" applyNumberFormat="1" applyFill="1" applyBorder="1">
      <alignment vertical="center"/>
    </xf>
    <xf numFmtId="0" fontId="0" fillId="54" borderId="10" xfId="0" applyFont="1" applyFill="1" applyBorder="1" applyAlignment="1">
      <alignment horizontal="center" vertical="center"/>
    </xf>
    <xf numFmtId="0" fontId="0" fillId="54" borderId="10" xfId="0" applyNumberFormat="1" applyFill="1" applyBorder="1" applyAlignment="1">
      <alignment vertical="center"/>
    </xf>
    <xf numFmtId="49" fontId="0" fillId="54" borderId="10" xfId="0" applyNumberFormat="1" applyFill="1" applyBorder="1">
      <alignment vertical="center"/>
    </xf>
    <xf numFmtId="0" fontId="8" fillId="0" borderId="0" xfId="0" applyFont="1" applyFill="1" applyAlignment="1">
      <alignment vertical="center"/>
    </xf>
    <xf numFmtId="0" fontId="0" fillId="55" borderId="0" xfId="0" applyFill="1">
      <alignment vertical="center"/>
    </xf>
    <xf numFmtId="0" fontId="27" fillId="55" borderId="10" xfId="0" applyFont="1" applyFill="1" applyBorder="1" applyAlignment="1">
      <alignment vertical="center"/>
    </xf>
    <xf numFmtId="0" fontId="0" fillId="55" borderId="10" xfId="0" applyFill="1" applyBorder="1">
      <alignment vertical="center"/>
    </xf>
    <xf numFmtId="0" fontId="0" fillId="55" borderId="10" xfId="0" applyFont="1" applyFill="1" applyBorder="1" applyAlignment="1">
      <alignment horizontal="center" vertical="center"/>
    </xf>
    <xf numFmtId="0" fontId="0" fillId="55" borderId="10" xfId="0" applyNumberFormat="1" applyFill="1" applyBorder="1" applyAlignment="1">
      <alignment vertical="center"/>
    </xf>
    <xf numFmtId="0" fontId="0" fillId="55" borderId="10" xfId="0" applyFill="1" applyBorder="1" applyAlignment="1">
      <alignment horizontal="left" vertical="center" wrapText="1"/>
    </xf>
    <xf numFmtId="0" fontId="6" fillId="55" borderId="10" xfId="29" applyFill="1" applyBorder="1" applyAlignment="1" applyProtection="1">
      <alignment vertical="center"/>
    </xf>
    <xf numFmtId="0" fontId="0" fillId="55" borderId="10" xfId="0" applyFill="1" applyBorder="1" applyAlignment="1">
      <alignment vertical="center" wrapText="1"/>
    </xf>
    <xf numFmtId="0" fontId="0" fillId="55" borderId="10" xfId="0" applyFill="1" applyBorder="1" applyAlignment="1">
      <alignment horizontal="center" vertical="center"/>
    </xf>
    <xf numFmtId="182" fontId="0" fillId="55" borderId="10" xfId="0" applyNumberFormat="1" applyFill="1" applyBorder="1">
      <alignment vertical="center"/>
    </xf>
    <xf numFmtId="0" fontId="0" fillId="55" borderId="10" xfId="0" applyFont="1" applyFill="1" applyBorder="1" applyAlignment="1">
      <alignment horizontal="left" vertical="center"/>
    </xf>
    <xf numFmtId="0" fontId="19" fillId="55" borderId="10" xfId="0" applyFont="1" applyFill="1" applyBorder="1" applyAlignment="1">
      <alignment horizontal="left" vertical="center"/>
    </xf>
    <xf numFmtId="0" fontId="19" fillId="55" borderId="10" xfId="0" applyFont="1" applyFill="1" applyBorder="1" applyAlignment="1">
      <alignment horizontal="center" vertical="center"/>
    </xf>
    <xf numFmtId="0" fontId="0" fillId="55" borderId="10" xfId="0" applyFont="1" applyFill="1" applyBorder="1" applyAlignment="1">
      <alignment horizontal="left" vertical="center" wrapText="1"/>
    </xf>
    <xf numFmtId="0" fontId="0" fillId="55" borderId="10" xfId="0" applyFont="1" applyFill="1" applyBorder="1" applyAlignment="1">
      <alignment vertical="center" wrapText="1"/>
    </xf>
    <xf numFmtId="0" fontId="0" fillId="55" borderId="20" xfId="0" applyFont="1" applyFill="1" applyBorder="1">
      <alignment vertical="center"/>
    </xf>
    <xf numFmtId="0" fontId="7" fillId="55" borderId="0" xfId="0" applyFont="1" applyFill="1" applyBorder="1" applyAlignment="1">
      <alignment horizontal="center"/>
    </xf>
    <xf numFmtId="181" fontId="0" fillId="55" borderId="0" xfId="0" applyNumberFormat="1" applyFill="1">
      <alignment vertical="center"/>
    </xf>
    <xf numFmtId="182" fontId="0" fillId="55" borderId="26" xfId="0" applyNumberFormat="1" applyFont="1" applyFill="1" applyBorder="1" applyAlignment="1">
      <alignment horizontal="center" vertical="center"/>
    </xf>
    <xf numFmtId="0" fontId="3" fillId="55" borderId="10" xfId="0" applyFont="1" applyFill="1" applyBorder="1" applyAlignment="1">
      <alignment horizontal="center" vertical="center"/>
    </xf>
    <xf numFmtId="0" fontId="0" fillId="55" borderId="20" xfId="0" applyFill="1" applyBorder="1">
      <alignment vertical="center"/>
    </xf>
    <xf numFmtId="182" fontId="0" fillId="55" borderId="26" xfId="0" applyNumberFormat="1" applyFill="1" applyBorder="1">
      <alignment vertical="center"/>
    </xf>
    <xf numFmtId="49" fontId="0" fillId="55" borderId="10" xfId="0" applyNumberFormat="1" applyFill="1" applyBorder="1">
      <alignment vertical="center"/>
    </xf>
    <xf numFmtId="0" fontId="0" fillId="55" borderId="10" xfId="0" applyFill="1" applyBorder="1" applyAlignment="1">
      <alignment horizontal="left" vertical="center"/>
    </xf>
    <xf numFmtId="0" fontId="27" fillId="48" borderId="10" xfId="0" applyFont="1" applyFill="1" applyBorder="1" applyAlignment="1">
      <alignment vertical="center"/>
    </xf>
    <xf numFmtId="0" fontId="0" fillId="48" borderId="10" xfId="0" applyFill="1" applyBorder="1">
      <alignment vertical="center"/>
    </xf>
    <xf numFmtId="0" fontId="3" fillId="48" borderId="10" xfId="0" applyFont="1" applyFill="1" applyBorder="1" applyAlignment="1">
      <alignment horizontal="center" vertical="center"/>
    </xf>
    <xf numFmtId="0" fontId="0" fillId="48" borderId="10" xfId="0" applyFill="1" applyBorder="1" applyAlignment="1">
      <alignment vertical="center" wrapText="1"/>
    </xf>
    <xf numFmtId="0" fontId="0" fillId="48" borderId="10" xfId="0" applyFill="1" applyBorder="1" applyAlignment="1">
      <alignment horizontal="left" vertical="center" wrapText="1"/>
    </xf>
    <xf numFmtId="0" fontId="6" fillId="48" borderId="10" xfId="29" applyFill="1" applyBorder="1" applyAlignment="1" applyProtection="1">
      <alignment vertical="center"/>
    </xf>
    <xf numFmtId="0" fontId="0" fillId="48" borderId="10" xfId="0" applyFill="1" applyBorder="1" applyAlignment="1">
      <alignment horizontal="center" vertical="center"/>
    </xf>
    <xf numFmtId="49" fontId="0" fillId="48" borderId="10" xfId="0" applyNumberFormat="1" applyFill="1" applyBorder="1">
      <alignment vertical="center"/>
    </xf>
    <xf numFmtId="0" fontId="0" fillId="48" borderId="0" xfId="0" applyFill="1">
      <alignment vertical="center"/>
    </xf>
    <xf numFmtId="0" fontId="0" fillId="48" borderId="10" xfId="0" applyFont="1" applyFill="1" applyBorder="1">
      <alignment vertical="center"/>
    </xf>
    <xf numFmtId="0" fontId="0" fillId="48" borderId="10" xfId="0" applyFont="1" applyFill="1" applyBorder="1" applyAlignment="1">
      <alignment horizontal="center" vertical="center"/>
    </xf>
    <xf numFmtId="0" fontId="0" fillId="48" borderId="10" xfId="0" applyNumberFormat="1" applyFont="1" applyFill="1" applyBorder="1" applyAlignment="1">
      <alignment vertical="center"/>
    </xf>
    <xf numFmtId="0" fontId="0" fillId="48" borderId="10" xfId="0" applyFont="1" applyFill="1" applyBorder="1" applyAlignment="1">
      <alignment horizontal="left" vertical="center" wrapText="1"/>
    </xf>
    <xf numFmtId="0" fontId="0" fillId="48" borderId="10" xfId="0" applyFont="1" applyFill="1" applyBorder="1" applyAlignment="1">
      <alignment vertical="center" wrapText="1"/>
    </xf>
    <xf numFmtId="0" fontId="0" fillId="48" borderId="0" xfId="0" applyFont="1" applyFill="1">
      <alignment vertical="center"/>
    </xf>
    <xf numFmtId="49" fontId="0" fillId="48" borderId="10" xfId="0" applyNumberFormat="1" applyFont="1" applyFill="1" applyBorder="1">
      <alignment vertical="center"/>
    </xf>
    <xf numFmtId="0" fontId="0" fillId="48" borderId="10" xfId="0" applyNumberFormat="1" applyFill="1" applyBorder="1" applyAlignment="1">
      <alignment vertical="center"/>
    </xf>
    <xf numFmtId="0" fontId="0" fillId="48" borderId="10" xfId="0" applyFont="1" applyFill="1" applyBorder="1" applyAlignment="1">
      <alignment horizontal="left" vertical="center"/>
    </xf>
    <xf numFmtId="0" fontId="19" fillId="48" borderId="10" xfId="0" applyFont="1" applyFill="1" applyBorder="1" applyAlignment="1">
      <alignment horizontal="left" vertical="center"/>
    </xf>
    <xf numFmtId="0" fontId="19" fillId="48" borderId="10" xfId="0" applyFont="1" applyFill="1" applyBorder="1" applyAlignment="1">
      <alignment horizontal="center" vertical="center"/>
    </xf>
    <xf numFmtId="182" fontId="0" fillId="48" borderId="26" xfId="0" applyNumberFormat="1" applyFont="1" applyFill="1" applyBorder="1" applyAlignment="1">
      <alignment horizontal="center" vertical="center"/>
    </xf>
    <xf numFmtId="0" fontId="0" fillId="48" borderId="20" xfId="0" applyFont="1" applyFill="1" applyBorder="1">
      <alignment vertical="center"/>
    </xf>
    <xf numFmtId="0" fontId="7" fillId="48" borderId="0" xfId="0" applyFont="1" applyFill="1" applyBorder="1" applyAlignment="1">
      <alignment horizontal="center"/>
    </xf>
    <xf numFmtId="181" fontId="0" fillId="48" borderId="0" xfId="0" applyNumberFormat="1" applyFont="1" applyFill="1">
      <alignment vertical="center"/>
    </xf>
    <xf numFmtId="182" fontId="0" fillId="48" borderId="10" xfId="0" applyNumberFormat="1" applyFill="1" applyBorder="1">
      <alignment vertical="center"/>
    </xf>
    <xf numFmtId="0" fontId="4" fillId="38" borderId="32" xfId="0" applyFont="1" applyFill="1" applyBorder="1">
      <alignment vertical="center"/>
    </xf>
    <xf numFmtId="177" fontId="33" fillId="38" borderId="20" xfId="0" applyNumberFormat="1" applyFont="1" applyFill="1" applyBorder="1">
      <alignment vertical="center"/>
    </xf>
    <xf numFmtId="177" fontId="33" fillId="38" borderId="10" xfId="0" applyNumberFormat="1" applyFont="1" applyFill="1" applyBorder="1">
      <alignment vertical="center"/>
    </xf>
    <xf numFmtId="177" fontId="33" fillId="38" borderId="32" xfId="0" applyNumberFormat="1" applyFont="1" applyFill="1" applyBorder="1">
      <alignment vertical="center"/>
    </xf>
    <xf numFmtId="0" fontId="4" fillId="38" borderId="58" xfId="0" applyFont="1" applyFill="1" applyBorder="1" applyAlignment="1">
      <alignment horizontal="center" vertical="center" wrapText="1"/>
    </xf>
    <xf numFmtId="0" fontId="4" fillId="38" borderId="11" xfId="0" applyFont="1" applyFill="1" applyBorder="1" applyAlignment="1">
      <alignment horizontal="center" vertical="center" wrapText="1"/>
    </xf>
    <xf numFmtId="0" fontId="0" fillId="38" borderId="11" xfId="0" applyFill="1" applyBorder="1" applyAlignment="1">
      <alignment horizontal="right"/>
    </xf>
    <xf numFmtId="0" fontId="0" fillId="38" borderId="11" xfId="0" applyFill="1" applyBorder="1">
      <alignment vertical="center"/>
    </xf>
    <xf numFmtId="0" fontId="0" fillId="38" borderId="56" xfId="0" applyFill="1" applyBorder="1" applyAlignment="1">
      <alignment horizontal="left" vertical="center"/>
    </xf>
    <xf numFmtId="0" fontId="0" fillId="38" borderId="56" xfId="0" applyFill="1" applyBorder="1">
      <alignment vertical="center"/>
    </xf>
    <xf numFmtId="0" fontId="4" fillId="38" borderId="30" xfId="0" applyFont="1" applyFill="1" applyBorder="1" applyAlignment="1">
      <alignment horizontal="center" vertical="center" wrapText="1"/>
    </xf>
    <xf numFmtId="0" fontId="4" fillId="38" borderId="12" xfId="0" applyFont="1" applyFill="1" applyBorder="1" applyAlignment="1">
      <alignment horizontal="center" vertical="center" wrapText="1"/>
    </xf>
    <xf numFmtId="0" fontId="0" fillId="38" borderId="12" xfId="0" applyFill="1" applyBorder="1" applyAlignment="1">
      <alignment horizontal="right"/>
    </xf>
    <xf numFmtId="0" fontId="0" fillId="38" borderId="12" xfId="0" applyFill="1" applyBorder="1">
      <alignment vertical="center"/>
    </xf>
    <xf numFmtId="0" fontId="0" fillId="38" borderId="12" xfId="0" applyFill="1" applyBorder="1" applyAlignment="1">
      <alignment horizontal="left" vertical="center"/>
    </xf>
    <xf numFmtId="0" fontId="0" fillId="38" borderId="28" xfId="0" applyFill="1" applyBorder="1" applyAlignment="1">
      <alignment horizontal="right"/>
    </xf>
    <xf numFmtId="0" fontId="0" fillId="38" borderId="11" xfId="0" applyFill="1" applyBorder="1" applyAlignment="1">
      <alignment horizontal="left" vertical="center"/>
    </xf>
    <xf numFmtId="0" fontId="0" fillId="38" borderId="11" xfId="0" applyFill="1" applyBorder="1" applyAlignment="1">
      <alignment vertical="center"/>
    </xf>
    <xf numFmtId="0" fontId="0" fillId="0" borderId="19" xfId="0" applyFill="1" applyBorder="1">
      <alignment vertical="center"/>
    </xf>
    <xf numFmtId="177" fontId="0" fillId="38" borderId="20" xfId="0" applyNumberFormat="1" applyFill="1" applyBorder="1">
      <alignment vertical="center"/>
    </xf>
    <xf numFmtId="177" fontId="33" fillId="38" borderId="22" xfId="0" applyNumberFormat="1" applyFont="1" applyFill="1" applyBorder="1">
      <alignment vertical="center"/>
    </xf>
    <xf numFmtId="0" fontId="3" fillId="0" borderId="35" xfId="43" applyFill="1" applyBorder="1"/>
    <xf numFmtId="0" fontId="3" fillId="0" borderId="17" xfId="43" applyFill="1" applyBorder="1"/>
    <xf numFmtId="0" fontId="3" fillId="0" borderId="34" xfId="43" applyFill="1" applyBorder="1"/>
    <xf numFmtId="0" fontId="3" fillId="0" borderId="19" xfId="43" applyBorder="1"/>
    <xf numFmtId="0" fontId="4" fillId="38" borderId="57" xfId="43" applyFont="1" applyFill="1" applyBorder="1"/>
    <xf numFmtId="0" fontId="3" fillId="38" borderId="94" xfId="43" applyFill="1" applyBorder="1"/>
    <xf numFmtId="0" fontId="3" fillId="38" borderId="26" xfId="43" applyFill="1" applyBorder="1"/>
    <xf numFmtId="0" fontId="3" fillId="38" borderId="36" xfId="43" applyFill="1" applyBorder="1"/>
    <xf numFmtId="0" fontId="4" fillId="24" borderId="26" xfId="43" applyFont="1" applyFill="1" applyBorder="1"/>
    <xf numFmtId="0" fontId="4" fillId="38" borderId="26" xfId="43" applyFont="1" applyFill="1" applyBorder="1"/>
    <xf numFmtId="0" fontId="3" fillId="38" borderId="27" xfId="43" applyFill="1" applyBorder="1"/>
    <xf numFmtId="0" fontId="4" fillId="0" borderId="17" xfId="0" applyFont="1" applyFill="1" applyBorder="1">
      <alignment vertical="center"/>
    </xf>
    <xf numFmtId="0" fontId="3" fillId="0" borderId="17" xfId="0" applyFont="1" applyFill="1" applyBorder="1">
      <alignment vertical="center"/>
    </xf>
    <xf numFmtId="0" fontId="4" fillId="38" borderId="94" xfId="0" applyFont="1" applyFill="1" applyBorder="1">
      <alignment vertical="center"/>
    </xf>
    <xf numFmtId="0" fontId="3" fillId="38" borderId="10" xfId="0" applyFont="1" applyFill="1" applyBorder="1">
      <alignment vertical="center"/>
    </xf>
    <xf numFmtId="0" fontId="3" fillId="38" borderId="36" xfId="0" applyFont="1" applyFill="1" applyBorder="1">
      <alignment vertical="center"/>
    </xf>
    <xf numFmtId="0" fontId="3" fillId="38" borderId="17" xfId="0" applyFont="1" applyFill="1" applyBorder="1">
      <alignment vertical="center"/>
    </xf>
    <xf numFmtId="0" fontId="4" fillId="38" borderId="36" xfId="0" applyFont="1" applyFill="1" applyBorder="1">
      <alignment vertical="center"/>
    </xf>
    <xf numFmtId="0" fontId="39" fillId="0" borderId="0" xfId="36" applyFont="1" applyFill="1" applyBorder="1">
      <alignment vertical="center"/>
    </xf>
    <xf numFmtId="0" fontId="0" fillId="38" borderId="0" xfId="0" applyFill="1">
      <alignment vertical="center"/>
    </xf>
    <xf numFmtId="0" fontId="23" fillId="38" borderId="0" xfId="0" applyFont="1" applyFill="1">
      <alignment vertical="center"/>
    </xf>
    <xf numFmtId="0" fontId="41" fillId="38" borderId="0" xfId="0" applyFont="1" applyFill="1">
      <alignment vertical="center"/>
    </xf>
    <xf numFmtId="0" fontId="3" fillId="38" borderId="0" xfId="0" applyFont="1" applyFill="1">
      <alignment vertical="center"/>
    </xf>
    <xf numFmtId="0" fontId="27" fillId="38" borderId="0" xfId="0" applyFont="1" applyFill="1" applyBorder="1" applyAlignment="1"/>
    <xf numFmtId="0" fontId="0" fillId="0" borderId="32" xfId="0" applyFont="1" applyFill="1" applyBorder="1">
      <alignment vertical="center"/>
    </xf>
    <xf numFmtId="0" fontId="3" fillId="0" borderId="34" xfId="0" applyFont="1" applyFill="1" applyBorder="1">
      <alignment vertical="center"/>
    </xf>
    <xf numFmtId="0" fontId="3" fillId="25" borderId="35" xfId="0" applyFont="1" applyFill="1" applyBorder="1">
      <alignment vertical="center"/>
    </xf>
    <xf numFmtId="0" fontId="3" fillId="25" borderId="17" xfId="0" applyFont="1" applyFill="1" applyBorder="1">
      <alignment vertical="center"/>
    </xf>
    <xf numFmtId="0" fontId="3" fillId="26" borderId="17" xfId="0" applyFont="1" applyFill="1" applyBorder="1">
      <alignment vertical="center"/>
    </xf>
    <xf numFmtId="0" fontId="3" fillId="27" borderId="17" xfId="0" applyFont="1" applyFill="1" applyBorder="1">
      <alignment vertical="center"/>
    </xf>
    <xf numFmtId="0" fontId="3" fillId="27" borderId="34" xfId="0" applyFont="1" applyFill="1" applyBorder="1">
      <alignment vertical="center"/>
    </xf>
    <xf numFmtId="0" fontId="4" fillId="0" borderId="35" xfId="0" applyFont="1" applyFill="1" applyBorder="1">
      <alignment vertical="center"/>
    </xf>
    <xf numFmtId="0" fontId="0" fillId="42" borderId="10" xfId="0" applyFill="1" applyBorder="1" applyAlignment="1">
      <alignment vertical="center"/>
    </xf>
    <xf numFmtId="0" fontId="4" fillId="42" borderId="0" xfId="35" applyFont="1" applyFill="1"/>
    <xf numFmtId="0" fontId="0" fillId="43" borderId="0" xfId="0" applyFill="1">
      <alignment vertical="center"/>
    </xf>
    <xf numFmtId="0" fontId="27" fillId="43" borderId="10" xfId="0" applyFont="1" applyFill="1" applyBorder="1" applyAlignment="1">
      <alignment vertical="center"/>
    </xf>
    <xf numFmtId="0" fontId="0" fillId="43" borderId="10" xfId="0" applyFill="1" applyBorder="1">
      <alignment vertical="center"/>
    </xf>
    <xf numFmtId="0" fontId="3" fillId="43" borderId="10" xfId="0" applyFont="1" applyFill="1" applyBorder="1" applyAlignment="1">
      <alignment horizontal="center" vertical="center"/>
    </xf>
    <xf numFmtId="0" fontId="0" fillId="43" borderId="10" xfId="0" applyFill="1" applyBorder="1" applyAlignment="1">
      <alignment vertical="center" wrapText="1"/>
    </xf>
    <xf numFmtId="0" fontId="0" fillId="43" borderId="10" xfId="0" applyFill="1" applyBorder="1" applyAlignment="1">
      <alignment horizontal="left" vertical="center" wrapText="1"/>
    </xf>
    <xf numFmtId="0" fontId="0" fillId="43" borderId="10" xfId="0" applyFill="1" applyBorder="1" applyAlignment="1">
      <alignment horizontal="center" vertical="center"/>
    </xf>
    <xf numFmtId="49" fontId="0" fillId="43" borderId="26" xfId="0" applyNumberFormat="1" applyFill="1" applyBorder="1">
      <alignment vertical="center"/>
    </xf>
    <xf numFmtId="0" fontId="0" fillId="43" borderId="20" xfId="0" applyFill="1" applyBorder="1">
      <alignment vertical="center"/>
    </xf>
    <xf numFmtId="0" fontId="0" fillId="43" borderId="10" xfId="0" applyFont="1" applyFill="1" applyBorder="1" applyAlignment="1">
      <alignment horizontal="center" vertical="center"/>
    </xf>
    <xf numFmtId="0" fontId="0" fillId="43" borderId="10" xfId="0" applyNumberFormat="1" applyFill="1" applyBorder="1" applyAlignment="1">
      <alignment vertical="center"/>
    </xf>
    <xf numFmtId="0" fontId="6" fillId="43" borderId="10" xfId="29" applyFill="1" applyBorder="1" applyAlignment="1" applyProtection="1">
      <alignment vertical="center"/>
    </xf>
    <xf numFmtId="49" fontId="0" fillId="43" borderId="10" xfId="0" applyNumberFormat="1" applyFill="1" applyBorder="1">
      <alignment vertical="center"/>
    </xf>
    <xf numFmtId="9" fontId="0" fillId="0" borderId="42" xfId="0" applyNumberFormat="1" applyFill="1" applyBorder="1">
      <alignment vertical="center"/>
    </xf>
    <xf numFmtId="0" fontId="0" fillId="0" borderId="35" xfId="0" applyFill="1" applyBorder="1">
      <alignment vertical="center"/>
    </xf>
    <xf numFmtId="0" fontId="4" fillId="38" borderId="17" xfId="0" applyFont="1" applyFill="1" applyBorder="1">
      <alignment vertical="center"/>
    </xf>
    <xf numFmtId="0" fontId="0" fillId="38" borderId="17" xfId="0" applyFill="1" applyBorder="1">
      <alignment vertical="center"/>
    </xf>
    <xf numFmtId="0" fontId="85" fillId="0" borderId="10" xfId="0" applyFont="1" applyFill="1" applyBorder="1">
      <alignment vertical="center"/>
    </xf>
    <xf numFmtId="0" fontId="85" fillId="0" borderId="17" xfId="0" applyFont="1" applyFill="1" applyBorder="1">
      <alignment vertical="center"/>
    </xf>
    <xf numFmtId="0" fontId="86" fillId="0" borderId="38" xfId="0" applyFont="1" applyBorder="1" applyAlignment="1">
      <alignment vertical="center" wrapText="1"/>
    </xf>
    <xf numFmtId="0" fontId="85" fillId="0" borderId="0" xfId="0" applyFont="1">
      <alignment vertical="center"/>
    </xf>
    <xf numFmtId="0" fontId="85" fillId="0" borderId="13" xfId="0" applyFont="1" applyFill="1" applyBorder="1">
      <alignment vertical="center"/>
    </xf>
    <xf numFmtId="0" fontId="85" fillId="0" borderId="20" xfId="0" applyFont="1" applyFill="1" applyBorder="1">
      <alignment vertical="center"/>
    </xf>
    <xf numFmtId="0" fontId="85" fillId="0" borderId="10" xfId="0" applyFont="1" applyBorder="1">
      <alignment vertical="center"/>
    </xf>
    <xf numFmtId="0" fontId="84" fillId="0" borderId="10" xfId="0" applyFont="1" applyBorder="1">
      <alignment vertical="center"/>
    </xf>
    <xf numFmtId="0" fontId="84" fillId="24" borderId="10" xfId="0" applyFont="1" applyFill="1" applyBorder="1">
      <alignment vertical="center"/>
    </xf>
    <xf numFmtId="0" fontId="84" fillId="0" borderId="0" xfId="0" applyFont="1">
      <alignment vertical="center"/>
    </xf>
    <xf numFmtId="9" fontId="0" fillId="0" borderId="17" xfId="0" applyNumberFormat="1" applyBorder="1">
      <alignment vertical="center"/>
    </xf>
    <xf numFmtId="0" fontId="27" fillId="56" borderId="10" xfId="0" applyFont="1" applyFill="1" applyBorder="1" applyAlignment="1">
      <alignment vertical="center"/>
    </xf>
    <xf numFmtId="0" fontId="0" fillId="56" borderId="10" xfId="0" applyFill="1" applyBorder="1">
      <alignment vertical="center"/>
    </xf>
    <xf numFmtId="0" fontId="0" fillId="56" borderId="10" xfId="0" applyFont="1" applyFill="1" applyBorder="1" applyAlignment="1">
      <alignment horizontal="center" vertical="center"/>
    </xf>
    <xf numFmtId="0" fontId="0" fillId="56" borderId="10" xfId="0" applyNumberFormat="1" applyFill="1" applyBorder="1" applyAlignment="1">
      <alignment vertical="center"/>
    </xf>
    <xf numFmtId="0" fontId="0" fillId="56" borderId="10" xfId="0" applyFill="1" applyBorder="1" applyAlignment="1">
      <alignment horizontal="left" vertical="center" wrapText="1"/>
    </xf>
    <xf numFmtId="0" fontId="6" fillId="56" borderId="10" xfId="29" applyFill="1" applyBorder="1" applyAlignment="1" applyProtection="1">
      <alignment vertical="center"/>
    </xf>
    <xf numFmtId="0" fontId="0" fillId="56" borderId="10" xfId="0" applyFill="1" applyBorder="1" applyAlignment="1">
      <alignment vertical="center" wrapText="1"/>
    </xf>
    <xf numFmtId="0" fontId="0" fillId="56" borderId="10" xfId="0" applyFill="1" applyBorder="1" applyAlignment="1">
      <alignment horizontal="center" vertical="center"/>
    </xf>
    <xf numFmtId="0" fontId="0" fillId="56" borderId="0" xfId="0" applyFill="1">
      <alignment vertical="center"/>
    </xf>
    <xf numFmtId="49" fontId="0" fillId="56" borderId="10" xfId="0" applyNumberFormat="1" applyFill="1" applyBorder="1">
      <alignment vertical="center"/>
    </xf>
    <xf numFmtId="17" fontId="0" fillId="56" borderId="10" xfId="0" applyNumberFormat="1" applyFill="1" applyBorder="1">
      <alignment vertical="center"/>
    </xf>
    <xf numFmtId="0" fontId="6" fillId="56" borderId="10" xfId="29" applyFill="1" applyBorder="1" applyAlignment="1" applyProtection="1">
      <alignment vertical="center" wrapText="1"/>
    </xf>
    <xf numFmtId="0" fontId="0" fillId="57" borderId="10" xfId="0" applyFill="1" applyBorder="1" applyAlignment="1">
      <alignment horizontal="left" vertical="center" wrapText="1"/>
    </xf>
    <xf numFmtId="0" fontId="27" fillId="57" borderId="10" xfId="0" applyFont="1" applyFill="1" applyBorder="1" applyAlignment="1">
      <alignment vertical="center"/>
    </xf>
    <xf numFmtId="0" fontId="0" fillId="57" borderId="10" xfId="0" applyFill="1" applyBorder="1">
      <alignment vertical="center"/>
    </xf>
    <xf numFmtId="0" fontId="0" fillId="57" borderId="10" xfId="0" applyFont="1" applyFill="1" applyBorder="1" applyAlignment="1">
      <alignment horizontal="center" vertical="center"/>
    </xf>
    <xf numFmtId="0" fontId="0" fillId="57" borderId="10" xfId="0" applyNumberFormat="1" applyFill="1" applyBorder="1" applyAlignment="1">
      <alignment vertical="center"/>
    </xf>
    <xf numFmtId="0" fontId="6" fillId="57" borderId="10" xfId="29" applyFill="1" applyBorder="1" applyAlignment="1" applyProtection="1">
      <alignment vertical="center"/>
    </xf>
    <xf numFmtId="0" fontId="0" fillId="57" borderId="10" xfId="0" applyFill="1" applyBorder="1" applyAlignment="1">
      <alignment vertical="center" wrapText="1"/>
    </xf>
    <xf numFmtId="0" fontId="0" fillId="57" borderId="10" xfId="0" applyFill="1" applyBorder="1" applyAlignment="1">
      <alignment horizontal="center" vertical="center"/>
    </xf>
    <xf numFmtId="0" fontId="0" fillId="57" borderId="20" xfId="0" applyFill="1" applyBorder="1">
      <alignment vertical="center"/>
    </xf>
    <xf numFmtId="0" fontId="0" fillId="57" borderId="0" xfId="0" applyFill="1">
      <alignment vertical="center"/>
    </xf>
    <xf numFmtId="182" fontId="0" fillId="57" borderId="10" xfId="0" applyNumberFormat="1" applyFill="1" applyBorder="1">
      <alignment vertical="center"/>
    </xf>
    <xf numFmtId="0" fontId="3" fillId="57" borderId="10" xfId="0" applyFont="1" applyFill="1" applyBorder="1" applyAlignment="1">
      <alignment horizontal="center" vertical="center"/>
    </xf>
    <xf numFmtId="0" fontId="0" fillId="57" borderId="14" xfId="0" applyFill="1" applyBorder="1">
      <alignment vertical="center"/>
    </xf>
    <xf numFmtId="182" fontId="0" fillId="57" borderId="26" xfId="0" applyNumberFormat="1" applyFill="1" applyBorder="1">
      <alignment vertical="center"/>
    </xf>
    <xf numFmtId="0" fontId="0" fillId="58" borderId="10" xfId="0" applyFill="1" applyBorder="1">
      <alignment vertical="center"/>
    </xf>
    <xf numFmtId="0" fontId="0" fillId="58" borderId="10" xfId="0" applyFill="1" applyBorder="1" applyAlignment="1">
      <alignment vertical="center" wrapText="1"/>
    </xf>
    <xf numFmtId="0" fontId="6" fillId="58" borderId="10" xfId="29" applyFill="1" applyBorder="1" applyAlignment="1" applyProtection="1">
      <alignment vertical="center"/>
    </xf>
    <xf numFmtId="0" fontId="0" fillId="58" borderId="0" xfId="0" applyFill="1">
      <alignment vertical="center"/>
    </xf>
    <xf numFmtId="0" fontId="0" fillId="0" borderId="14" xfId="0" applyFill="1" applyBorder="1" applyAlignment="1">
      <alignment vertical="center" wrapText="1"/>
    </xf>
    <xf numFmtId="49" fontId="0" fillId="0" borderId="26" xfId="0" applyNumberFormat="1" applyFill="1" applyBorder="1">
      <alignment vertical="center"/>
    </xf>
    <xf numFmtId="0" fontId="0" fillId="58" borderId="0" xfId="0" applyFill="1" applyAlignment="1">
      <alignment vertical="center"/>
    </xf>
    <xf numFmtId="0" fontId="0" fillId="0" borderId="14" xfId="0" applyFill="1" applyBorder="1" applyAlignment="1">
      <alignment vertical="center"/>
    </xf>
    <xf numFmtId="0" fontId="0" fillId="0" borderId="17" xfId="0" applyFont="1" applyFill="1" applyBorder="1">
      <alignment vertical="center"/>
    </xf>
    <xf numFmtId="0" fontId="6" fillId="0" borderId="13" xfId="29" applyFill="1" applyBorder="1" applyAlignment="1" applyProtection="1">
      <alignment vertical="center"/>
    </xf>
    <xf numFmtId="0" fontId="0" fillId="0" borderId="13" xfId="0" applyFont="1" applyFill="1" applyBorder="1">
      <alignment vertical="center"/>
    </xf>
    <xf numFmtId="49" fontId="0" fillId="58" borderId="10" xfId="0" applyNumberFormat="1" applyFill="1" applyBorder="1">
      <alignment vertical="center"/>
    </xf>
    <xf numFmtId="0" fontId="14" fillId="58" borderId="10" xfId="0" applyFont="1" applyFill="1" applyBorder="1" applyAlignment="1">
      <alignment vertical="center" wrapText="1"/>
    </xf>
    <xf numFmtId="0" fontId="14" fillId="58" borderId="10" xfId="0" applyFont="1" applyFill="1" applyBorder="1" applyAlignment="1">
      <alignment vertical="center"/>
    </xf>
    <xf numFmtId="0" fontId="14" fillId="58" borderId="0" xfId="0" applyFont="1" applyFill="1">
      <alignment vertical="center"/>
    </xf>
    <xf numFmtId="0" fontId="3" fillId="58" borderId="10" xfId="0" applyFont="1" applyFill="1" applyBorder="1">
      <alignment vertical="center"/>
    </xf>
    <xf numFmtId="0" fontId="6" fillId="33" borderId="13" xfId="29" applyFill="1" applyBorder="1" applyAlignment="1" applyProtection="1">
      <alignment vertical="center"/>
    </xf>
    <xf numFmtId="0" fontId="0" fillId="59" borderId="0" xfId="0" applyFill="1" applyBorder="1">
      <alignment vertical="center"/>
    </xf>
    <xf numFmtId="0" fontId="41" fillId="43" borderId="10" xfId="37" applyFont="1" applyFill="1" applyBorder="1"/>
    <xf numFmtId="0" fontId="41" fillId="43" borderId="20" xfId="37" applyFont="1" applyFill="1" applyBorder="1"/>
    <xf numFmtId="0" fontId="0" fillId="43" borderId="0" xfId="37" applyFont="1" applyFill="1"/>
    <xf numFmtId="0" fontId="3" fillId="43" borderId="20" xfId="37" applyFont="1" applyFill="1" applyBorder="1"/>
    <xf numFmtId="0" fontId="4" fillId="0" borderId="12" xfId="0" applyFont="1" applyFill="1" applyBorder="1" applyAlignment="1">
      <alignment horizontal="center" vertical="center" wrapText="1"/>
    </xf>
    <xf numFmtId="0" fontId="0" fillId="38" borderId="17" xfId="0" applyFill="1" applyBorder="1" applyAlignment="1">
      <alignment horizontal="right"/>
    </xf>
    <xf numFmtId="0" fontId="0" fillId="38" borderId="14" xfId="0" applyFill="1" applyBorder="1">
      <alignment vertical="center"/>
    </xf>
    <xf numFmtId="0" fontId="0" fillId="0" borderId="100" xfId="0" applyBorder="1">
      <alignment vertical="center"/>
    </xf>
    <xf numFmtId="0" fontId="0" fillId="0" borderId="120" xfId="0" applyBorder="1" applyAlignment="1">
      <alignment horizontal="center" vertical="center"/>
    </xf>
    <xf numFmtId="0" fontId="0" fillId="0" borderId="120" xfId="0" applyFill="1" applyBorder="1" applyAlignment="1">
      <alignment horizontal="center" vertical="center" wrapText="1"/>
    </xf>
    <xf numFmtId="0" fontId="0" fillId="0" borderId="89" xfId="0" applyFill="1" applyBorder="1" applyAlignment="1">
      <alignment horizontal="center" vertical="center"/>
    </xf>
    <xf numFmtId="176" fontId="0" fillId="0" borderId="89" xfId="0" applyNumberFormat="1" applyFill="1" applyBorder="1" applyAlignment="1">
      <alignment horizontal="center" vertical="center" wrapText="1"/>
    </xf>
    <xf numFmtId="0" fontId="4" fillId="38" borderId="17" xfId="0" applyFont="1" applyFill="1" applyBorder="1" applyAlignment="1">
      <alignment horizontal="center" vertical="center" wrapText="1"/>
    </xf>
    <xf numFmtId="0" fontId="4" fillId="0" borderId="81" xfId="0" applyFont="1" applyFill="1" applyBorder="1" applyAlignment="1">
      <alignment horizontal="center" vertical="center" wrapText="1"/>
    </xf>
    <xf numFmtId="0" fontId="4" fillId="38" borderId="13" xfId="0" applyFont="1" applyFill="1" applyBorder="1" applyAlignment="1">
      <alignment horizontal="center" vertical="center" wrapText="1"/>
    </xf>
    <xf numFmtId="0" fontId="0" fillId="38" borderId="13" xfId="0" applyFill="1" applyBorder="1">
      <alignment vertical="center"/>
    </xf>
    <xf numFmtId="0" fontId="0" fillId="38" borderId="13" xfId="0" applyFill="1" applyBorder="1" applyAlignment="1">
      <alignment horizontal="left" vertical="center"/>
    </xf>
    <xf numFmtId="0" fontId="0" fillId="38" borderId="13" xfId="0" applyFill="1" applyBorder="1" applyAlignment="1">
      <alignment horizontal="right"/>
    </xf>
    <xf numFmtId="0" fontId="0" fillId="38" borderId="21" xfId="0" applyFill="1" applyBorder="1" applyAlignment="1">
      <alignment horizontal="center" vertical="center" wrapText="1"/>
    </xf>
    <xf numFmtId="0" fontId="0" fillId="38" borderId="21" xfId="0" applyFill="1" applyBorder="1" applyAlignment="1">
      <alignment horizontal="center" vertical="center"/>
    </xf>
    <xf numFmtId="176" fontId="0" fillId="38" borderId="21" xfId="0" applyNumberFormat="1" applyFill="1" applyBorder="1" applyAlignment="1">
      <alignment horizontal="center" vertical="center"/>
    </xf>
    <xf numFmtId="9" fontId="0" fillId="38" borderId="21" xfId="0" applyNumberFormat="1" applyFill="1" applyBorder="1">
      <alignment vertical="center"/>
    </xf>
    <xf numFmtId="0" fontId="0" fillId="38" borderId="89" xfId="0" applyFill="1" applyBorder="1" applyAlignment="1">
      <alignment horizontal="center" vertical="center" wrapText="1"/>
    </xf>
    <xf numFmtId="176" fontId="0" fillId="38" borderId="118" xfId="0" applyNumberFormat="1" applyFill="1" applyBorder="1" applyAlignment="1">
      <alignment horizontal="center" vertical="center"/>
    </xf>
    <xf numFmtId="9" fontId="0" fillId="38" borderId="118" xfId="0" applyNumberFormat="1" applyFill="1" applyBorder="1">
      <alignment vertical="center"/>
    </xf>
    <xf numFmtId="176" fontId="0" fillId="0" borderId="118" xfId="0" applyNumberFormat="1" applyFill="1" applyBorder="1" applyAlignment="1">
      <alignment horizontal="center" vertical="center"/>
    </xf>
    <xf numFmtId="9" fontId="0" fillId="0" borderId="118" xfId="0" applyNumberFormat="1" applyFill="1" applyBorder="1">
      <alignment vertical="center"/>
    </xf>
    <xf numFmtId="0" fontId="0" fillId="55" borderId="119" xfId="0" applyFill="1" applyBorder="1" applyAlignment="1">
      <alignment horizontal="center" vertical="center"/>
    </xf>
    <xf numFmtId="176" fontId="0" fillId="55" borderId="119" xfId="0" applyNumberFormat="1" applyFill="1" applyBorder="1" applyAlignment="1">
      <alignment horizontal="center" vertical="center" wrapText="1"/>
    </xf>
    <xf numFmtId="9" fontId="0" fillId="55" borderId="122" xfId="0" applyNumberFormat="1" applyFill="1" applyBorder="1">
      <alignment vertical="center"/>
    </xf>
    <xf numFmtId="0" fontId="0" fillId="55" borderId="122" xfId="0" applyFill="1" applyBorder="1" applyAlignment="1">
      <alignment horizontal="center" vertical="center" wrapText="1"/>
    </xf>
    <xf numFmtId="0" fontId="0" fillId="55" borderId="120" xfId="0" applyFill="1" applyBorder="1" applyAlignment="1">
      <alignment horizontal="center" vertical="center" wrapText="1"/>
    </xf>
    <xf numFmtId="0" fontId="0" fillId="55" borderId="120" xfId="0" applyFill="1" applyBorder="1" applyAlignment="1">
      <alignment horizontal="center" vertical="center"/>
    </xf>
    <xf numFmtId="176" fontId="0" fillId="55" borderId="120" xfId="0" applyNumberFormat="1" applyFill="1" applyBorder="1" applyAlignment="1">
      <alignment horizontal="center" vertical="center"/>
    </xf>
    <xf numFmtId="9" fontId="0" fillId="55" borderId="121" xfId="0" applyNumberFormat="1" applyFill="1" applyBorder="1">
      <alignment vertical="center"/>
    </xf>
    <xf numFmtId="0" fontId="0" fillId="55" borderId="17" xfId="0" applyFill="1" applyBorder="1" applyAlignment="1">
      <alignment horizontal="center" vertical="center" wrapText="1"/>
    </xf>
    <xf numFmtId="0" fontId="0" fillId="55" borderId="123" xfId="0" applyFill="1" applyBorder="1" applyAlignment="1">
      <alignment horizontal="right"/>
    </xf>
    <xf numFmtId="0" fontId="0" fillId="55" borderId="17" xfId="0" applyFill="1" applyBorder="1" applyAlignment="1">
      <alignment horizontal="right"/>
    </xf>
    <xf numFmtId="0" fontId="3" fillId="55" borderId="17" xfId="0" applyFont="1" applyFill="1" applyBorder="1" applyAlignment="1">
      <alignment horizontal="right"/>
    </xf>
    <xf numFmtId="0" fontId="0" fillId="55" borderId="17" xfId="0" applyFill="1" applyBorder="1" applyAlignment="1">
      <alignment horizontal="right" vertical="center"/>
    </xf>
    <xf numFmtId="0" fontId="4" fillId="55" borderId="10" xfId="0" applyFont="1" applyFill="1" applyBorder="1" applyAlignment="1">
      <alignment horizontal="center" vertical="center" wrapText="1"/>
    </xf>
    <xf numFmtId="0" fontId="0" fillId="55" borderId="10" xfId="0" applyFill="1" applyBorder="1" applyAlignment="1">
      <alignment horizontal="left"/>
    </xf>
    <xf numFmtId="0" fontId="4" fillId="55" borderId="32" xfId="0" applyFont="1" applyFill="1" applyBorder="1">
      <alignment vertical="center"/>
    </xf>
    <xf numFmtId="177" fontId="33" fillId="55" borderId="20" xfId="0" applyNumberFormat="1" applyFont="1" applyFill="1" applyBorder="1">
      <alignment vertical="center"/>
    </xf>
    <xf numFmtId="177" fontId="33" fillId="55" borderId="10" xfId="0" applyNumberFormat="1" applyFont="1" applyFill="1" applyBorder="1">
      <alignment vertical="center"/>
    </xf>
    <xf numFmtId="177" fontId="33" fillId="55" borderId="32" xfId="0" applyNumberFormat="1" applyFont="1" applyFill="1" applyBorder="1">
      <alignment vertical="center"/>
    </xf>
    <xf numFmtId="0" fontId="4" fillId="0" borderId="40" xfId="43" applyFont="1" applyFill="1" applyBorder="1"/>
    <xf numFmtId="0" fontId="3" fillId="0" borderId="124" xfId="0" applyFont="1" applyFill="1" applyBorder="1" applyAlignment="1">
      <alignment vertical="center" wrapText="1"/>
    </xf>
    <xf numFmtId="0" fontId="0" fillId="0" borderId="124" xfId="0" applyBorder="1" applyAlignment="1">
      <alignment vertical="center" wrapText="1"/>
    </xf>
    <xf numFmtId="0" fontId="0" fillId="0" borderId="124" xfId="0" applyBorder="1">
      <alignment vertical="center"/>
    </xf>
    <xf numFmtId="0" fontId="0" fillId="0" borderId="125" xfId="0" applyFill="1" applyBorder="1">
      <alignment vertical="center"/>
    </xf>
    <xf numFmtId="0" fontId="19" fillId="43" borderId="0" xfId="0" applyFont="1" applyFill="1">
      <alignment vertical="center"/>
    </xf>
    <xf numFmtId="0" fontId="4" fillId="43" borderId="0" xfId="0" applyFont="1" applyFill="1">
      <alignment vertical="center"/>
    </xf>
    <xf numFmtId="183" fontId="0" fillId="0" borderId="10" xfId="0" applyNumberFormat="1" applyFill="1" applyBorder="1" applyAlignment="1">
      <alignment horizontal="right" vertical="center"/>
    </xf>
    <xf numFmtId="0" fontId="0" fillId="0" borderId="10" xfId="0" applyFill="1" applyBorder="1" applyAlignment="1">
      <alignment horizontal="center" vertical="center"/>
    </xf>
    <xf numFmtId="0" fontId="0" fillId="24" borderId="59" xfId="0" applyFont="1" applyFill="1" applyBorder="1">
      <alignment vertical="center"/>
    </xf>
    <xf numFmtId="0" fontId="27" fillId="0" borderId="0" xfId="0" applyFont="1" applyFill="1" applyBorder="1" applyAlignment="1"/>
    <xf numFmtId="0" fontId="4" fillId="0" borderId="13" xfId="40" applyFont="1" applyFill="1" applyBorder="1"/>
    <xf numFmtId="0" fontId="3" fillId="24" borderId="13" xfId="40" applyFont="1" applyFill="1" applyBorder="1"/>
    <xf numFmtId="0" fontId="3" fillId="39" borderId="13" xfId="39" applyFill="1" applyBorder="1">
      <alignment vertical="center"/>
    </xf>
    <xf numFmtId="0" fontId="3" fillId="24" borderId="25" xfId="40" applyFont="1" applyFill="1" applyBorder="1"/>
    <xf numFmtId="0" fontId="0" fillId="24" borderId="33" xfId="0" applyFill="1" applyBorder="1">
      <alignment vertical="center"/>
    </xf>
    <xf numFmtId="9" fontId="3" fillId="0" borderId="10" xfId="44" applyNumberFormat="1" applyFill="1" applyBorder="1"/>
    <xf numFmtId="0" fontId="3" fillId="38" borderId="17" xfId="44" applyFill="1" applyBorder="1"/>
    <xf numFmtId="9" fontId="4" fillId="38" borderId="17" xfId="44" applyNumberFormat="1" applyFont="1" applyFill="1" applyBorder="1"/>
    <xf numFmtId="0" fontId="3" fillId="0" borderId="0" xfId="44" applyBorder="1"/>
    <xf numFmtId="0" fontId="3" fillId="0" borderId="0" xfId="44" applyBorder="1" applyAlignment="1"/>
    <xf numFmtId="0" fontId="86" fillId="0" borderId="0" xfId="35" applyFont="1"/>
    <xf numFmtId="0" fontId="86" fillId="0" borderId="0" xfId="0" applyFont="1" applyFill="1">
      <alignment vertical="center"/>
    </xf>
    <xf numFmtId="0" fontId="4" fillId="60" borderId="0" xfId="0" applyFont="1" applyFill="1">
      <alignment vertical="center"/>
    </xf>
    <xf numFmtId="0" fontId="19" fillId="46" borderId="0" xfId="0" applyFont="1" applyFill="1" applyBorder="1" applyAlignment="1">
      <alignment vertical="center"/>
    </xf>
    <xf numFmtId="0" fontId="7" fillId="38" borderId="0" xfId="0" applyFont="1" applyFill="1" applyBorder="1" applyAlignment="1">
      <alignment horizontal="center"/>
    </xf>
    <xf numFmtId="181" fontId="4" fillId="38" borderId="0" xfId="0" applyNumberFormat="1" applyFont="1" applyFill="1">
      <alignment vertical="center"/>
    </xf>
    <xf numFmtId="0" fontId="4" fillId="38" borderId="0" xfId="0" applyFont="1" applyFill="1">
      <alignment vertical="center"/>
    </xf>
    <xf numFmtId="0" fontId="0" fillId="38" borderId="10" xfId="0" applyNumberFormat="1" applyFill="1" applyBorder="1" applyAlignment="1">
      <alignment vertical="center"/>
    </xf>
    <xf numFmtId="0" fontId="0" fillId="38" borderId="10" xfId="0" applyFill="1" applyBorder="1" applyAlignment="1">
      <alignment horizontal="left" vertical="center" wrapText="1"/>
    </xf>
    <xf numFmtId="0" fontId="6" fillId="38" borderId="10" xfId="29" applyFill="1" applyBorder="1" applyAlignment="1" applyProtection="1">
      <alignment vertical="center"/>
    </xf>
    <xf numFmtId="49" fontId="0" fillId="38" borderId="26" xfId="0" applyNumberFormat="1" applyFill="1" applyBorder="1">
      <alignment vertical="center"/>
    </xf>
    <xf numFmtId="0" fontId="0" fillId="38" borderId="20" xfId="0" applyFill="1" applyBorder="1">
      <alignment vertical="center"/>
    </xf>
    <xf numFmtId="49" fontId="0" fillId="38" borderId="10" xfId="0" applyNumberFormat="1" applyFill="1" applyBorder="1">
      <alignment vertical="center"/>
    </xf>
    <xf numFmtId="0" fontId="0" fillId="61" borderId="0" xfId="0" applyFill="1">
      <alignment vertical="center"/>
    </xf>
    <xf numFmtId="0" fontId="0" fillId="61" borderId="10" xfId="0" applyFill="1" applyBorder="1">
      <alignment vertical="center"/>
    </xf>
    <xf numFmtId="0" fontId="0" fillId="61" borderId="10" xfId="0" applyFont="1" applyFill="1" applyBorder="1" applyAlignment="1">
      <alignment horizontal="center" vertical="center"/>
    </xf>
    <xf numFmtId="0" fontId="0" fillId="61" borderId="10" xfId="0" applyNumberFormat="1" applyFill="1" applyBorder="1" applyAlignment="1">
      <alignment vertical="center"/>
    </xf>
    <xf numFmtId="0" fontId="0" fillId="61" borderId="10" xfId="0" applyFill="1" applyBorder="1" applyAlignment="1">
      <alignment horizontal="left" vertical="center" wrapText="1"/>
    </xf>
    <xf numFmtId="0" fontId="0" fillId="61" borderId="10" xfId="0" applyFill="1" applyBorder="1" applyAlignment="1">
      <alignment vertical="center" wrapText="1"/>
    </xf>
    <xf numFmtId="0" fontId="6" fillId="61" borderId="10" xfId="29" applyFill="1" applyBorder="1" applyAlignment="1" applyProtection="1">
      <alignment vertical="center"/>
    </xf>
    <xf numFmtId="0" fontId="0" fillId="61" borderId="10" xfId="0" applyFill="1" applyBorder="1" applyAlignment="1">
      <alignment horizontal="center" vertical="center"/>
    </xf>
    <xf numFmtId="49" fontId="0" fillId="61" borderId="10" xfId="0" applyNumberFormat="1" applyFill="1" applyBorder="1">
      <alignment vertical="center"/>
    </xf>
    <xf numFmtId="49" fontId="0" fillId="42" borderId="26" xfId="0" applyNumberFormat="1" applyFill="1" applyBorder="1">
      <alignment vertical="center"/>
    </xf>
    <xf numFmtId="181" fontId="4" fillId="42" borderId="0" xfId="0" applyNumberFormat="1" applyFont="1" applyFill="1">
      <alignment vertical="center"/>
    </xf>
    <xf numFmtId="0" fontId="4" fillId="42" borderId="0" xfId="0" applyFont="1" applyFill="1">
      <alignment vertical="center"/>
    </xf>
    <xf numFmtId="49" fontId="0" fillId="42" borderId="10" xfId="0" applyNumberFormat="1" applyFill="1" applyBorder="1">
      <alignment vertical="center"/>
    </xf>
    <xf numFmtId="0" fontId="17" fillId="0" borderId="0" xfId="0" applyFont="1" applyAlignment="1"/>
    <xf numFmtId="0" fontId="4" fillId="0" borderId="0" xfId="0" applyFont="1" applyAlignment="1"/>
    <xf numFmtId="0" fontId="4" fillId="0" borderId="10" xfId="0" applyFont="1" applyBorder="1" applyAlignment="1"/>
    <xf numFmtId="0" fontId="0" fillId="0" borderId="10" xfId="0" applyBorder="1" applyAlignment="1"/>
    <xf numFmtId="0" fontId="4" fillId="0" borderId="0" xfId="0" applyFont="1" applyBorder="1" applyAlignment="1"/>
    <xf numFmtId="0" fontId="0" fillId="0" borderId="0" xfId="0" applyBorder="1" applyAlignment="1"/>
    <xf numFmtId="49" fontId="0" fillId="45" borderId="10" xfId="0" applyNumberFormat="1" applyFill="1" applyBorder="1">
      <alignment vertical="center"/>
    </xf>
    <xf numFmtId="0" fontId="4" fillId="45" borderId="10" xfId="0" applyFont="1" applyFill="1" applyBorder="1" applyAlignment="1">
      <alignment horizontal="left" vertical="center" wrapText="1"/>
    </xf>
    <xf numFmtId="0" fontId="0" fillId="45" borderId="14" xfId="0" applyFill="1" applyBorder="1">
      <alignment vertical="center"/>
    </xf>
    <xf numFmtId="0" fontId="0" fillId="45" borderId="14" xfId="0" applyFont="1" applyFill="1" applyBorder="1" applyAlignment="1">
      <alignment horizontal="center" vertical="center"/>
    </xf>
    <xf numFmtId="0" fontId="0" fillId="45" borderId="14" xfId="0" applyNumberFormat="1" applyFill="1" applyBorder="1" applyAlignment="1">
      <alignment vertical="center"/>
    </xf>
    <xf numFmtId="0" fontId="0" fillId="45" borderId="14" xfId="0" applyFill="1" applyBorder="1" applyAlignment="1">
      <alignment horizontal="left" vertical="center" wrapText="1"/>
    </xf>
    <xf numFmtId="0" fontId="6" fillId="45" borderId="0" xfId="29" applyFill="1" applyBorder="1" applyAlignment="1" applyProtection="1">
      <alignment vertical="center"/>
    </xf>
    <xf numFmtId="0" fontId="0" fillId="45" borderId="0" xfId="0" applyFill="1" applyBorder="1" applyAlignment="1">
      <alignment horizontal="center" vertical="center"/>
    </xf>
    <xf numFmtId="49" fontId="0" fillId="45" borderId="17" xfId="0" applyNumberFormat="1" applyFill="1" applyBorder="1">
      <alignment vertical="center"/>
    </xf>
    <xf numFmtId="0" fontId="0" fillId="45" borderId="0" xfId="0" applyFill="1" applyBorder="1" applyAlignment="1">
      <alignment vertical="center" wrapText="1"/>
    </xf>
    <xf numFmtId="0" fontId="19" fillId="42" borderId="0" xfId="35" applyFont="1" applyFill="1"/>
    <xf numFmtId="0" fontId="19" fillId="61" borderId="0" xfId="35" applyFont="1" applyFill="1" applyBorder="1"/>
    <xf numFmtId="0" fontId="19" fillId="61" borderId="0" xfId="35" applyFont="1" applyFill="1"/>
    <xf numFmtId="0" fontId="19" fillId="61" borderId="0" xfId="0" applyFont="1" applyFill="1">
      <alignment vertical="center"/>
    </xf>
    <xf numFmtId="0" fontId="27" fillId="50" borderId="10" xfId="0" applyFont="1" applyFill="1" applyBorder="1" applyAlignment="1"/>
    <xf numFmtId="0" fontId="7" fillId="50" borderId="0" xfId="0" applyFont="1" applyFill="1" applyBorder="1" applyAlignment="1">
      <alignment horizontal="center"/>
    </xf>
    <xf numFmtId="181" fontId="0" fillId="50" borderId="0" xfId="0" applyNumberFormat="1" applyFill="1">
      <alignment vertical="center"/>
    </xf>
    <xf numFmtId="0" fontId="0" fillId="50" borderId="10" xfId="0" applyFont="1" applyFill="1" applyBorder="1" applyAlignment="1">
      <alignment horizontal="center" vertical="center" wrapText="1"/>
    </xf>
    <xf numFmtId="0" fontId="19" fillId="50" borderId="10" xfId="0" applyNumberFormat="1" applyFont="1" applyFill="1" applyBorder="1" applyAlignment="1">
      <alignment horizontal="center" vertical="center"/>
    </xf>
    <xf numFmtId="0" fontId="19" fillId="50" borderId="10" xfId="0" applyNumberFormat="1" applyFont="1" applyFill="1" applyBorder="1" applyAlignment="1">
      <alignment horizontal="left" vertical="center"/>
    </xf>
    <xf numFmtId="0" fontId="19" fillId="50" borderId="10" xfId="0" applyFont="1" applyFill="1" applyBorder="1" applyAlignment="1">
      <alignment horizontal="center"/>
    </xf>
    <xf numFmtId="49" fontId="19" fillId="50" borderId="26" xfId="0" applyNumberFormat="1" applyFont="1" applyFill="1" applyBorder="1" applyAlignment="1">
      <alignment horizontal="center"/>
    </xf>
    <xf numFmtId="0" fontId="0" fillId="50" borderId="10" xfId="0" applyFont="1" applyFill="1" applyBorder="1" applyAlignment="1">
      <alignment horizontal="center" wrapText="1"/>
    </xf>
    <xf numFmtId="0" fontId="0" fillId="62" borderId="10" xfId="0" applyFill="1" applyBorder="1">
      <alignment vertical="center"/>
    </xf>
    <xf numFmtId="0" fontId="0" fillId="62" borderId="10" xfId="0" applyFont="1" applyFill="1" applyBorder="1" applyAlignment="1">
      <alignment horizontal="center" vertical="center"/>
    </xf>
    <xf numFmtId="0" fontId="0" fillId="62" borderId="10" xfId="0" applyNumberFormat="1" applyFill="1" applyBorder="1" applyAlignment="1">
      <alignment vertical="center"/>
    </xf>
    <xf numFmtId="0" fontId="0" fillId="62" borderId="10" xfId="0" applyFill="1" applyBorder="1" applyAlignment="1">
      <alignment horizontal="left" vertical="center" wrapText="1"/>
    </xf>
    <xf numFmtId="0" fontId="0" fillId="62" borderId="10" xfId="0" applyFill="1" applyBorder="1" applyAlignment="1">
      <alignment vertical="center" wrapText="1"/>
    </xf>
    <xf numFmtId="0" fontId="6" fillId="62" borderId="10" xfId="29" applyFill="1" applyBorder="1" applyAlignment="1" applyProtection="1">
      <alignment vertical="center"/>
    </xf>
    <xf numFmtId="0" fontId="0" fillId="62" borderId="10" xfId="0" applyFill="1" applyBorder="1" applyAlignment="1">
      <alignment horizontal="center" vertical="center"/>
    </xf>
    <xf numFmtId="49" fontId="0" fillId="62" borderId="10" xfId="0" applyNumberFormat="1" applyFill="1" applyBorder="1">
      <alignment vertical="center"/>
    </xf>
    <xf numFmtId="0" fontId="0" fillId="62" borderId="0" xfId="0" applyFill="1">
      <alignment vertical="center"/>
    </xf>
    <xf numFmtId="9" fontId="0" fillId="0" borderId="121" xfId="0" applyNumberFormat="1" applyFill="1" applyBorder="1">
      <alignment vertical="center"/>
    </xf>
    <xf numFmtId="0" fontId="0" fillId="0" borderId="126" xfId="0" applyFill="1" applyBorder="1" applyAlignment="1">
      <alignment horizontal="center" vertical="center"/>
    </xf>
    <xf numFmtId="9" fontId="0" fillId="0" borderId="126" xfId="0" applyNumberFormat="1" applyFill="1" applyBorder="1">
      <alignment vertical="center"/>
    </xf>
    <xf numFmtId="0" fontId="0" fillId="38" borderId="19" xfId="0" applyFill="1" applyBorder="1" applyAlignment="1">
      <alignment horizontal="center" vertical="center"/>
    </xf>
    <xf numFmtId="0" fontId="0" fillId="38" borderId="100" xfId="0" applyFill="1" applyBorder="1" applyAlignment="1">
      <alignment horizontal="center" vertical="center"/>
    </xf>
    <xf numFmtId="0" fontId="0" fillId="38" borderId="126" xfId="0" applyFill="1" applyBorder="1" applyAlignment="1">
      <alignment horizontal="center" vertical="center"/>
    </xf>
    <xf numFmtId="9" fontId="0" fillId="38" borderId="97" xfId="0" applyNumberFormat="1" applyFill="1" applyBorder="1">
      <alignment vertical="center"/>
    </xf>
    <xf numFmtId="0" fontId="0" fillId="0" borderId="127" xfId="0" applyFill="1" applyBorder="1" applyAlignment="1">
      <alignment horizontal="center" vertical="center" wrapText="1"/>
    </xf>
    <xf numFmtId="9" fontId="0" fillId="0" borderId="26" xfId="0" applyNumberFormat="1" applyBorder="1">
      <alignment vertical="center"/>
    </xf>
    <xf numFmtId="0" fontId="0" fillId="0" borderId="129" xfId="0" applyBorder="1">
      <alignment vertical="center"/>
    </xf>
    <xf numFmtId="177" fontId="0" fillId="0" borderId="17" xfId="0" applyNumberFormat="1" applyFill="1" applyBorder="1" applyAlignment="1">
      <alignment horizontal="right" vertical="center"/>
    </xf>
    <xf numFmtId="183" fontId="0" fillId="0" borderId="17" xfId="0" applyNumberFormat="1" applyFill="1" applyBorder="1" applyAlignment="1">
      <alignment horizontal="right" vertical="center"/>
    </xf>
    <xf numFmtId="177" fontId="0" fillId="0" borderId="17" xfId="0" applyNumberFormat="1" applyFill="1" applyBorder="1">
      <alignment vertical="center"/>
    </xf>
    <xf numFmtId="177" fontId="0" fillId="0" borderId="39" xfId="0" applyNumberFormat="1" applyFill="1" applyBorder="1">
      <alignment vertical="center"/>
    </xf>
    <xf numFmtId="177" fontId="0" fillId="0" borderId="39" xfId="0" applyNumberFormat="1" applyFill="1" applyBorder="1" applyAlignment="1">
      <alignment horizontal="right" vertical="center"/>
    </xf>
    <xf numFmtId="177" fontId="0" fillId="0" borderId="26" xfId="0" applyNumberFormat="1" applyFill="1" applyBorder="1" applyAlignment="1">
      <alignment horizontal="right" vertical="center"/>
    </xf>
    <xf numFmtId="177" fontId="0" fillId="0" borderId="20" xfId="0" applyNumberFormat="1" applyFill="1" applyBorder="1" applyAlignment="1">
      <alignment horizontal="right" vertical="center"/>
    </xf>
    <xf numFmtId="0" fontId="4" fillId="0" borderId="0" xfId="39" applyFont="1" applyFill="1" applyBorder="1">
      <alignment vertical="center"/>
    </xf>
    <xf numFmtId="0" fontId="41" fillId="0" borderId="0" xfId="39" applyFont="1" applyFill="1" applyBorder="1">
      <alignment vertical="center"/>
    </xf>
    <xf numFmtId="0" fontId="3" fillId="0" borderId="0" xfId="39" applyFill="1" applyBorder="1">
      <alignment vertical="center"/>
    </xf>
    <xf numFmtId="9" fontId="3" fillId="0" borderId="0" xfId="39" applyNumberFormat="1" applyFill="1" applyBorder="1">
      <alignment vertical="center"/>
    </xf>
    <xf numFmtId="0" fontId="2" fillId="0" borderId="0" xfId="54">
      <alignment vertical="center"/>
    </xf>
    <xf numFmtId="0" fontId="90" fillId="0" borderId="0" xfId="54" applyFont="1">
      <alignment vertical="center"/>
    </xf>
    <xf numFmtId="0" fontId="91" fillId="0" borderId="0" xfId="54" applyFont="1">
      <alignment vertical="center"/>
    </xf>
    <xf numFmtId="0" fontId="4" fillId="0" borderId="38" xfId="37" applyFont="1" applyBorder="1" applyAlignment="1">
      <alignment horizontal="center"/>
    </xf>
    <xf numFmtId="0" fontId="4" fillId="0" borderId="10" xfId="37" applyFont="1" applyFill="1" applyBorder="1" applyAlignment="1">
      <alignment horizontal="left"/>
    </xf>
    <xf numFmtId="0" fontId="4" fillId="0" borderId="26" xfId="37" applyFont="1" applyFill="1" applyBorder="1" applyAlignment="1">
      <alignment horizontal="left"/>
    </xf>
    <xf numFmtId="0" fontId="4" fillId="0" borderId="20" xfId="37" applyFont="1" applyFill="1" applyBorder="1" applyAlignment="1">
      <alignment horizontal="left"/>
    </xf>
    <xf numFmtId="0" fontId="92" fillId="24" borderId="10" xfId="55" applyFill="1" applyBorder="1"/>
    <xf numFmtId="0" fontId="92" fillId="24" borderId="10" xfId="55" applyFont="1" applyFill="1" applyBorder="1"/>
    <xf numFmtId="0" fontId="92" fillId="24" borderId="14" xfId="55" applyFont="1" applyFill="1" applyBorder="1"/>
    <xf numFmtId="0" fontId="92" fillId="0" borderId="0" xfId="55"/>
    <xf numFmtId="0" fontId="92" fillId="0" borderId="10" xfId="55" applyBorder="1"/>
    <xf numFmtId="0" fontId="92" fillId="0" borderId="10" xfId="55" applyFont="1" applyBorder="1"/>
    <xf numFmtId="0" fontId="92" fillId="0" borderId="10" xfId="55" applyFill="1" applyBorder="1"/>
    <xf numFmtId="0" fontId="92" fillId="44" borderId="10" xfId="55" applyFont="1" applyFill="1" applyBorder="1"/>
    <xf numFmtId="0" fontId="92" fillId="44" borderId="10" xfId="55" applyFill="1" applyBorder="1"/>
    <xf numFmtId="0" fontId="92" fillId="0" borderId="10" xfId="55" applyFont="1" applyFill="1" applyBorder="1"/>
    <xf numFmtId="0" fontId="92" fillId="0" borderId="0" xfId="55" applyFont="1"/>
    <xf numFmtId="0" fontId="19" fillId="0" borderId="10" xfId="0" applyFont="1" applyBorder="1" applyAlignment="1">
      <alignment horizontal="center" wrapText="1"/>
    </xf>
    <xf numFmtId="0" fontId="19" fillId="0" borderId="0" xfId="0" applyFont="1" applyAlignment="1">
      <alignment horizontal="center" wrapText="1"/>
    </xf>
    <xf numFmtId="10" fontId="0" fillId="0" borderId="10" xfId="28" applyNumberFormat="1" applyFont="1" applyBorder="1" applyAlignment="1"/>
    <xf numFmtId="0" fontId="93" fillId="0" borderId="10" xfId="0" applyFont="1" applyBorder="1" applyAlignment="1"/>
    <xf numFmtId="10" fontId="93" fillId="0" borderId="10" xfId="28" applyNumberFormat="1" applyFont="1" applyBorder="1" applyAlignment="1"/>
    <xf numFmtId="0" fontId="0" fillId="0" borderId="10" xfId="0" applyFill="1" applyBorder="1" applyAlignment="1">
      <alignment horizontal="center" vertical="center"/>
    </xf>
    <xf numFmtId="0" fontId="0" fillId="38" borderId="10" xfId="0" applyFill="1" applyBorder="1" applyAlignment="1">
      <alignment horizontal="center" vertical="center"/>
    </xf>
    <xf numFmtId="0" fontId="6" fillId="62" borderId="0" xfId="29" applyFill="1" applyBorder="1" applyAlignment="1" applyProtection="1">
      <alignment vertical="center"/>
    </xf>
    <xf numFmtId="49" fontId="0" fillId="62" borderId="26" xfId="0" applyNumberFormat="1" applyFill="1" applyBorder="1">
      <alignment vertical="center"/>
    </xf>
    <xf numFmtId="0" fontId="0" fillId="62" borderId="20" xfId="0" applyFill="1" applyBorder="1">
      <alignment vertical="center"/>
    </xf>
    <xf numFmtId="0" fontId="27" fillId="63" borderId="10" xfId="0" applyFont="1" applyFill="1" applyBorder="1" applyAlignment="1">
      <alignment vertical="center"/>
    </xf>
    <xf numFmtId="0" fontId="0" fillId="63" borderId="10" xfId="0" applyFill="1" applyBorder="1">
      <alignment vertical="center"/>
    </xf>
    <xf numFmtId="0" fontId="0" fillId="63" borderId="10" xfId="0" applyFill="1" applyBorder="1" applyAlignment="1">
      <alignment horizontal="left" vertical="center" wrapText="1"/>
    </xf>
    <xf numFmtId="0" fontId="0" fillId="63" borderId="10" xfId="0" applyFill="1" applyBorder="1" applyAlignment="1">
      <alignment vertical="center" wrapText="1"/>
    </xf>
    <xf numFmtId="0" fontId="6" fillId="63" borderId="10" xfId="29" applyFill="1" applyBorder="1" applyAlignment="1" applyProtection="1">
      <alignment vertical="center"/>
    </xf>
    <xf numFmtId="0" fontId="0" fillId="63" borderId="10" xfId="0" applyFill="1" applyBorder="1" applyAlignment="1">
      <alignment horizontal="center" vertical="center"/>
    </xf>
    <xf numFmtId="49" fontId="0" fillId="63" borderId="10" xfId="0" applyNumberFormat="1" applyFill="1" applyBorder="1">
      <alignment vertical="center"/>
    </xf>
    <xf numFmtId="0" fontId="0" fillId="63" borderId="0" xfId="0" applyFill="1">
      <alignment vertical="center"/>
    </xf>
    <xf numFmtId="0" fontId="0" fillId="63" borderId="10" xfId="0" applyFont="1" applyFill="1" applyBorder="1" applyAlignment="1">
      <alignment horizontal="center" vertical="center"/>
    </xf>
    <xf numFmtId="0" fontId="0" fillId="63" borderId="10" xfId="0" applyNumberFormat="1" applyFill="1" applyBorder="1" applyAlignment="1">
      <alignment vertical="center"/>
    </xf>
    <xf numFmtId="0" fontId="0" fillId="63" borderId="10" xfId="0" applyFont="1" applyFill="1" applyBorder="1" applyAlignment="1">
      <alignment horizontal="left" vertical="center" wrapText="1"/>
    </xf>
    <xf numFmtId="0" fontId="4" fillId="50" borderId="0" xfId="0" applyFont="1" applyFill="1">
      <alignment vertical="center"/>
    </xf>
    <xf numFmtId="0" fontId="4" fillId="45" borderId="0" xfId="0" applyFont="1" applyFill="1">
      <alignment vertical="center"/>
    </xf>
    <xf numFmtId="0" fontId="4" fillId="56" borderId="0" xfId="0" applyFont="1" applyFill="1">
      <alignment vertical="center"/>
    </xf>
    <xf numFmtId="0" fontId="4" fillId="51" borderId="0" xfId="0" applyFont="1" applyFill="1">
      <alignment vertical="center"/>
    </xf>
    <xf numFmtId="0" fontId="4" fillId="55" borderId="0" xfId="0" applyFont="1" applyFill="1">
      <alignment vertical="center"/>
    </xf>
    <xf numFmtId="0" fontId="4" fillId="48" borderId="0" xfId="0" applyFont="1" applyFill="1">
      <alignment vertical="center"/>
    </xf>
    <xf numFmtId="0" fontId="4" fillId="44" borderId="0" xfId="0" applyFont="1" applyFill="1">
      <alignment vertical="center"/>
    </xf>
    <xf numFmtId="0" fontId="4" fillId="33" borderId="0" xfId="0" applyFont="1" applyFill="1">
      <alignment vertical="center"/>
    </xf>
    <xf numFmtId="0" fontId="4" fillId="34" borderId="0" xfId="0" applyFont="1" applyFill="1">
      <alignment vertical="center"/>
    </xf>
    <xf numFmtId="0" fontId="4" fillId="35" borderId="0" xfId="0" applyFont="1" applyFill="1">
      <alignment vertical="center"/>
    </xf>
    <xf numFmtId="0" fontId="4" fillId="28" borderId="0" xfId="0" applyFont="1" applyFill="1">
      <alignment vertical="center"/>
    </xf>
    <xf numFmtId="0" fontId="4" fillId="0" borderId="14" xfId="0" applyFont="1" applyFill="1" applyBorder="1">
      <alignment vertical="center"/>
    </xf>
    <xf numFmtId="0" fontId="4" fillId="26" borderId="0" xfId="0" applyFont="1" applyFill="1">
      <alignment vertical="center"/>
    </xf>
    <xf numFmtId="0" fontId="7" fillId="33" borderId="10" xfId="0" applyFont="1" applyFill="1" applyBorder="1" applyAlignment="1">
      <alignment horizontal="center"/>
    </xf>
    <xf numFmtId="0" fontId="4" fillId="0" borderId="0" xfId="0" applyFont="1" applyFill="1" applyAlignment="1">
      <alignment vertical="center" wrapText="1"/>
    </xf>
    <xf numFmtId="0" fontId="0" fillId="0" borderId="0" xfId="0" applyFont="1" applyFill="1" applyBorder="1">
      <alignment vertical="center"/>
    </xf>
    <xf numFmtId="49" fontId="0" fillId="49" borderId="10" xfId="0" applyNumberFormat="1" applyFill="1" applyBorder="1">
      <alignment vertical="center"/>
    </xf>
    <xf numFmtId="0" fontId="0" fillId="64" borderId="0" xfId="0" applyFill="1">
      <alignment vertical="center"/>
    </xf>
    <xf numFmtId="0" fontId="27" fillId="64" borderId="10" xfId="0" applyFont="1" applyFill="1" applyBorder="1" applyAlignment="1">
      <alignment vertical="center"/>
    </xf>
    <xf numFmtId="0" fontId="0" fillId="64" borderId="10" xfId="0" applyFill="1" applyBorder="1">
      <alignment vertical="center"/>
    </xf>
    <xf numFmtId="0" fontId="0" fillId="64" borderId="10" xfId="0" applyFont="1" applyFill="1" applyBorder="1" applyAlignment="1">
      <alignment horizontal="center" vertical="center"/>
    </xf>
    <xf numFmtId="0" fontId="0" fillId="64" borderId="10" xfId="0" applyNumberFormat="1" applyFill="1" applyBorder="1" applyAlignment="1">
      <alignment vertical="center"/>
    </xf>
    <xf numFmtId="0" fontId="0" fillId="64" borderId="10" xfId="0" applyFill="1" applyBorder="1" applyAlignment="1">
      <alignment horizontal="left" vertical="center" wrapText="1"/>
    </xf>
    <xf numFmtId="0" fontId="6" fillId="64" borderId="10" xfId="29" applyFill="1" applyBorder="1" applyAlignment="1" applyProtection="1">
      <alignment vertical="center" wrapText="1"/>
    </xf>
    <xf numFmtId="0" fontId="0" fillId="64" borderId="10" xfId="0" applyFill="1" applyBorder="1" applyAlignment="1">
      <alignment vertical="center" wrapText="1"/>
    </xf>
    <xf numFmtId="0" fontId="0" fillId="64" borderId="10" xfId="0" applyFill="1" applyBorder="1" applyAlignment="1">
      <alignment horizontal="center" vertical="center"/>
    </xf>
    <xf numFmtId="49" fontId="0" fillId="64" borderId="10" xfId="0" applyNumberFormat="1" applyFill="1" applyBorder="1">
      <alignment vertical="center"/>
    </xf>
    <xf numFmtId="0" fontId="6" fillId="64" borderId="10" xfId="29" applyFill="1" applyBorder="1" applyAlignment="1" applyProtection="1">
      <alignment vertical="center"/>
    </xf>
    <xf numFmtId="17" fontId="0" fillId="64" borderId="10" xfId="0" applyNumberFormat="1" applyFill="1" applyBorder="1">
      <alignment vertical="center"/>
    </xf>
    <xf numFmtId="182" fontId="0" fillId="64" borderId="10" xfId="0" applyNumberFormat="1" applyFill="1" applyBorder="1">
      <alignment vertical="center"/>
    </xf>
    <xf numFmtId="0" fontId="4" fillId="64" borderId="0" xfId="0" applyFont="1" applyFill="1">
      <alignment vertical="center"/>
    </xf>
    <xf numFmtId="0" fontId="3" fillId="64" borderId="10" xfId="0" applyFont="1" applyFill="1" applyBorder="1" applyAlignment="1">
      <alignment vertical="center"/>
    </xf>
    <xf numFmtId="0" fontId="14" fillId="64" borderId="10" xfId="0" applyFont="1" applyFill="1" applyBorder="1" applyAlignment="1">
      <alignment vertical="center"/>
    </xf>
    <xf numFmtId="0" fontId="14" fillId="64" borderId="10" xfId="0" applyFont="1" applyFill="1" applyBorder="1" applyAlignment="1">
      <alignment vertical="center" wrapText="1"/>
    </xf>
    <xf numFmtId="0" fontId="14" fillId="64" borderId="10" xfId="0" applyFont="1" applyFill="1" applyBorder="1" applyAlignment="1">
      <alignment horizontal="left" vertical="top" wrapText="1"/>
    </xf>
    <xf numFmtId="0" fontId="6" fillId="64" borderId="0" xfId="29" applyFill="1" applyBorder="1" applyAlignment="1" applyProtection="1">
      <alignment vertical="center"/>
    </xf>
    <xf numFmtId="0" fontId="14" fillId="64" borderId="0" xfId="0" applyFont="1" applyFill="1" applyBorder="1" applyAlignment="1">
      <alignment vertical="center" wrapText="1"/>
    </xf>
    <xf numFmtId="0" fontId="0" fillId="64" borderId="0" xfId="0" applyFill="1" applyBorder="1" applyAlignment="1">
      <alignment vertical="center" wrapText="1"/>
    </xf>
    <xf numFmtId="0" fontId="0" fillId="64" borderId="0" xfId="0" applyFill="1" applyAlignment="1">
      <alignment vertical="center"/>
    </xf>
    <xf numFmtId="0" fontId="3" fillId="64" borderId="10" xfId="0" applyFont="1" applyFill="1" applyBorder="1" applyAlignment="1">
      <alignment horizontal="right" vertical="center"/>
    </xf>
    <xf numFmtId="0" fontId="0" fillId="64" borderId="10" xfId="0" applyFont="1" applyFill="1" applyBorder="1">
      <alignment vertical="center"/>
    </xf>
    <xf numFmtId="0" fontId="7" fillId="64" borderId="10" xfId="0" applyFont="1" applyFill="1" applyBorder="1" applyAlignment="1">
      <alignment horizontal="center"/>
    </xf>
    <xf numFmtId="0" fontId="4" fillId="64" borderId="0" xfId="0" applyFont="1" applyFill="1" applyBorder="1">
      <alignment vertical="center"/>
    </xf>
    <xf numFmtId="181" fontId="33" fillId="64" borderId="0" xfId="0" applyNumberFormat="1" applyFont="1" applyFill="1">
      <alignment vertical="center"/>
    </xf>
    <xf numFmtId="0" fontId="33" fillId="64" borderId="0" xfId="0" applyFont="1" applyFill="1">
      <alignment vertical="center"/>
    </xf>
    <xf numFmtId="180" fontId="33" fillId="64" borderId="0" xfId="0" applyNumberFormat="1" applyFont="1" applyFill="1">
      <alignment vertical="center"/>
    </xf>
    <xf numFmtId="0" fontId="0" fillId="64" borderId="10" xfId="0" applyFont="1" applyFill="1" applyBorder="1" applyAlignment="1">
      <alignment horizontal="left" vertical="center"/>
    </xf>
    <xf numFmtId="0" fontId="0" fillId="64" borderId="10" xfId="0" applyFont="1" applyFill="1" applyBorder="1" applyAlignment="1">
      <alignment horizontal="left" vertical="center" wrapText="1"/>
    </xf>
    <xf numFmtId="0" fontId="14" fillId="64" borderId="0" xfId="0" applyFont="1" applyFill="1" applyAlignment="1">
      <alignment vertical="center" wrapText="1"/>
    </xf>
    <xf numFmtId="0" fontId="0" fillId="64" borderId="13" xfId="0" applyFill="1" applyBorder="1" applyAlignment="1">
      <alignment vertical="center"/>
    </xf>
    <xf numFmtId="0" fontId="0" fillId="64" borderId="13" xfId="0" applyFill="1" applyBorder="1" applyAlignment="1">
      <alignment vertical="center" wrapText="1"/>
    </xf>
    <xf numFmtId="0" fontId="0" fillId="64" borderId="13" xfId="0" applyFill="1" applyBorder="1">
      <alignment vertical="center"/>
    </xf>
    <xf numFmtId="49" fontId="0" fillId="64" borderId="13" xfId="0" applyNumberFormat="1" applyFill="1" applyBorder="1">
      <alignment vertical="center"/>
    </xf>
    <xf numFmtId="0" fontId="7" fillId="64" borderId="0" xfId="0" applyFont="1" applyFill="1" applyBorder="1" applyAlignment="1">
      <alignment horizontal="center"/>
    </xf>
    <xf numFmtId="0" fontId="33" fillId="64" borderId="10" xfId="0" applyFont="1" applyFill="1" applyBorder="1" applyAlignment="1">
      <alignment vertical="center" wrapText="1"/>
    </xf>
    <xf numFmtId="0" fontId="33" fillId="64" borderId="10" xfId="29" applyFont="1" applyFill="1" applyBorder="1" applyAlignment="1" applyProtection="1">
      <alignment vertical="center" wrapText="1"/>
    </xf>
    <xf numFmtId="0" fontId="7" fillId="64" borderId="10" xfId="0" applyFont="1" applyFill="1" applyBorder="1" applyAlignment="1">
      <alignment horizontal="center" wrapText="1"/>
    </xf>
    <xf numFmtId="0" fontId="33" fillId="64" borderId="0" xfId="0" applyFont="1" applyFill="1" applyAlignment="1">
      <alignment vertical="center" wrapText="1"/>
    </xf>
    <xf numFmtId="181" fontId="33" fillId="64" borderId="0" xfId="0" applyNumberFormat="1" applyFont="1" applyFill="1" applyAlignment="1">
      <alignment vertical="center" wrapText="1"/>
    </xf>
    <xf numFmtId="180" fontId="33" fillId="64" borderId="0" xfId="0" applyNumberFormat="1" applyFont="1" applyFill="1" applyAlignment="1">
      <alignment vertical="center" wrapText="1"/>
    </xf>
    <xf numFmtId="0" fontId="0" fillId="64" borderId="26" xfId="0" applyFont="1" applyFill="1" applyBorder="1" applyAlignment="1">
      <alignment vertical="center" wrapText="1"/>
    </xf>
    <xf numFmtId="0" fontId="0" fillId="64" borderId="20" xfId="29" applyFont="1" applyFill="1" applyBorder="1" applyAlignment="1" applyProtection="1">
      <alignment vertical="center" wrapText="1"/>
    </xf>
    <xf numFmtId="0" fontId="0" fillId="64" borderId="10" xfId="29" applyFont="1" applyFill="1" applyBorder="1" applyAlignment="1" applyProtection="1">
      <alignment vertical="center" wrapText="1"/>
    </xf>
    <xf numFmtId="49" fontId="0" fillId="64" borderId="10" xfId="29" applyNumberFormat="1" applyFont="1" applyFill="1" applyBorder="1" applyAlignment="1" applyProtection="1">
      <alignment vertical="center" wrapText="1"/>
    </xf>
    <xf numFmtId="0" fontId="4" fillId="64" borderId="0" xfId="0" applyFont="1" applyFill="1" applyAlignment="1">
      <alignment vertical="center" wrapText="1"/>
    </xf>
    <xf numFmtId="0" fontId="0" fillId="0" borderId="0" xfId="0" applyFont="1" applyFill="1" applyAlignment="1">
      <alignment vertical="center" wrapText="1"/>
    </xf>
    <xf numFmtId="0" fontId="33" fillId="64" borderId="10" xfId="0" applyFont="1" applyFill="1" applyBorder="1">
      <alignment vertical="center"/>
    </xf>
    <xf numFmtId="0" fontId="0" fillId="64" borderId="10" xfId="0" applyFont="1" applyFill="1" applyBorder="1" applyAlignment="1">
      <alignment horizontal="left"/>
    </xf>
    <xf numFmtId="0" fontId="0" fillId="64" borderId="10" xfId="0" applyFont="1" applyFill="1" applyBorder="1" applyAlignment="1">
      <alignment vertical="center" wrapText="1"/>
    </xf>
    <xf numFmtId="0" fontId="6" fillId="64" borderId="10" xfId="29" applyFill="1" applyBorder="1" applyAlignment="1" applyProtection="1"/>
    <xf numFmtId="0" fontId="0" fillId="64" borderId="10" xfId="29" applyFont="1" applyFill="1" applyBorder="1" applyAlignment="1" applyProtection="1"/>
    <xf numFmtId="0" fontId="33" fillId="64" borderId="10" xfId="29" applyFont="1" applyFill="1" applyBorder="1" applyAlignment="1" applyProtection="1"/>
    <xf numFmtId="49" fontId="0" fillId="64" borderId="10" xfId="29" applyNumberFormat="1" applyFont="1" applyFill="1" applyBorder="1" applyAlignment="1" applyProtection="1"/>
    <xf numFmtId="0" fontId="33" fillId="64" borderId="10" xfId="0" applyFont="1" applyFill="1" applyBorder="1" applyAlignment="1"/>
    <xf numFmtId="0" fontId="33" fillId="64" borderId="10" xfId="0" applyFont="1" applyFill="1" applyBorder="1" applyAlignment="1">
      <alignment wrapText="1"/>
    </xf>
    <xf numFmtId="0" fontId="0" fillId="64" borderId="10" xfId="0" applyFont="1" applyFill="1" applyBorder="1" applyAlignment="1"/>
    <xf numFmtId="0" fontId="0" fillId="64" borderId="10" xfId="0" applyFont="1" applyFill="1" applyBorder="1" applyAlignment="1">
      <alignment wrapText="1"/>
    </xf>
    <xf numFmtId="0" fontId="0" fillId="64" borderId="10" xfId="0" applyFont="1" applyFill="1" applyBorder="1" applyAlignment="1">
      <alignment horizontal="left" wrapText="1"/>
    </xf>
    <xf numFmtId="0" fontId="33" fillId="64" borderId="26" xfId="0" applyFont="1" applyFill="1" applyBorder="1">
      <alignment vertical="center"/>
    </xf>
    <xf numFmtId="0" fontId="0" fillId="64" borderId="0" xfId="0" applyFont="1" applyFill="1" applyAlignment="1"/>
    <xf numFmtId="0" fontId="0" fillId="0" borderId="0" xfId="0" applyFont="1" applyAlignment="1"/>
    <xf numFmtId="0" fontId="27" fillId="65" borderId="10" xfId="0" applyFont="1" applyFill="1" applyBorder="1" applyAlignment="1">
      <alignment vertical="center"/>
    </xf>
    <xf numFmtId="0" fontId="0" fillId="65" borderId="10" xfId="0" applyFill="1" applyBorder="1">
      <alignment vertical="center"/>
    </xf>
    <xf numFmtId="0" fontId="0" fillId="65" borderId="10" xfId="0" applyFont="1" applyFill="1" applyBorder="1" applyAlignment="1">
      <alignment horizontal="center" vertical="center"/>
    </xf>
    <xf numFmtId="0" fontId="0" fillId="65" borderId="10" xfId="0" applyNumberFormat="1" applyFill="1" applyBorder="1" applyAlignment="1">
      <alignment vertical="center"/>
    </xf>
    <xf numFmtId="0" fontId="0" fillId="65" borderId="10" xfId="0" applyFill="1" applyBorder="1" applyAlignment="1">
      <alignment horizontal="left" vertical="center" wrapText="1"/>
    </xf>
    <xf numFmtId="0" fontId="0" fillId="65" borderId="10" xfId="0" applyFill="1" applyBorder="1" applyAlignment="1">
      <alignment vertical="center" wrapText="1"/>
    </xf>
    <xf numFmtId="0" fontId="6" fillId="65" borderId="10" xfId="29" applyFill="1" applyBorder="1" applyAlignment="1" applyProtection="1">
      <alignment vertical="center"/>
    </xf>
    <xf numFmtId="0" fontId="0" fillId="65" borderId="10" xfId="0" applyFill="1" applyBorder="1" applyAlignment="1">
      <alignment horizontal="center" vertical="center"/>
    </xf>
    <xf numFmtId="49" fontId="0" fillId="65" borderId="10" xfId="0" applyNumberFormat="1" applyFill="1" applyBorder="1">
      <alignment vertical="center"/>
    </xf>
    <xf numFmtId="0" fontId="0" fillId="65" borderId="0" xfId="0" applyFill="1">
      <alignment vertical="center"/>
    </xf>
    <xf numFmtId="0" fontId="0" fillId="65" borderId="10" xfId="0" applyFont="1" applyFill="1" applyBorder="1" applyAlignment="1">
      <alignment horizontal="left" vertical="center" wrapText="1"/>
    </xf>
    <xf numFmtId="0" fontId="4" fillId="65" borderId="0" xfId="0" applyFont="1" applyFill="1">
      <alignment vertical="center"/>
    </xf>
    <xf numFmtId="0" fontId="4" fillId="38" borderId="27" xfId="0" applyFont="1" applyFill="1" applyBorder="1" applyAlignment="1">
      <alignment horizontal="center" vertical="center" wrapText="1"/>
    </xf>
    <xf numFmtId="0" fontId="0" fillId="38" borderId="32" xfId="43" applyFont="1" applyFill="1" applyBorder="1"/>
    <xf numFmtId="0" fontId="3" fillId="38" borderId="32" xfId="43" applyFill="1" applyBorder="1"/>
    <xf numFmtId="0" fontId="19" fillId="43" borderId="0" xfId="35" applyFont="1" applyFill="1" applyBorder="1" applyAlignment="1">
      <alignment vertical="center"/>
    </xf>
    <xf numFmtId="0" fontId="19" fillId="43" borderId="0" xfId="35" applyFont="1" applyFill="1"/>
    <xf numFmtId="0" fontId="4" fillId="43" borderId="0" xfId="35" applyFont="1" applyFill="1"/>
    <xf numFmtId="0" fontId="19" fillId="38" borderId="0" xfId="0" applyFont="1" applyFill="1" applyBorder="1">
      <alignment vertical="center"/>
    </xf>
    <xf numFmtId="0" fontId="19" fillId="38" borderId="0" xfId="0" applyFont="1" applyFill="1">
      <alignment vertical="center"/>
    </xf>
    <xf numFmtId="0" fontId="19" fillId="38" borderId="0" xfId="0" applyFont="1" applyFill="1" applyBorder="1" applyAlignment="1">
      <alignment vertical="center"/>
    </xf>
    <xf numFmtId="0" fontId="4" fillId="49" borderId="0" xfId="0" applyFont="1" applyFill="1">
      <alignment vertical="center"/>
    </xf>
    <xf numFmtId="0" fontId="19" fillId="49" borderId="0" xfId="0" applyFont="1" applyFill="1" applyBorder="1">
      <alignment vertical="center"/>
    </xf>
    <xf numFmtId="0" fontId="19" fillId="49" borderId="0" xfId="0" applyFont="1" applyFill="1">
      <alignment vertical="center"/>
    </xf>
    <xf numFmtId="0" fontId="19" fillId="38" borderId="0" xfId="0" applyFont="1" applyFill="1" applyAlignment="1"/>
    <xf numFmtId="0" fontId="3" fillId="0" borderId="10" xfId="39" applyFont="1" applyFill="1" applyBorder="1" applyAlignment="1">
      <alignment vertical="top"/>
    </xf>
    <xf numFmtId="0" fontId="3" fillId="0" borderId="17" xfId="39" applyFont="1" applyFill="1" applyBorder="1" applyAlignment="1">
      <alignment vertical="top"/>
    </xf>
    <xf numFmtId="0" fontId="4" fillId="29" borderId="10" xfId="44" applyFont="1" applyFill="1" applyBorder="1"/>
    <xf numFmtId="0" fontId="3" fillId="29" borderId="10" xfId="44" applyFill="1" applyBorder="1"/>
    <xf numFmtId="9" fontId="3" fillId="29" borderId="32" xfId="44" applyNumberFormat="1" applyFill="1" applyBorder="1"/>
    <xf numFmtId="9" fontId="3" fillId="29" borderId="27" xfId="44" applyNumberFormat="1" applyFill="1" applyBorder="1"/>
    <xf numFmtId="9" fontId="4" fillId="29" borderId="10" xfId="44" applyNumberFormat="1" applyFont="1" applyFill="1" applyBorder="1"/>
    <xf numFmtId="9" fontId="3" fillId="29" borderId="20" xfId="44" applyNumberFormat="1" applyFill="1" applyBorder="1"/>
    <xf numFmtId="9" fontId="3" fillId="29" borderId="26" xfId="44" applyNumberFormat="1" applyFill="1" applyBorder="1"/>
    <xf numFmtId="0" fontId="3" fillId="0" borderId="26" xfId="44" applyFill="1" applyBorder="1"/>
    <xf numFmtId="0" fontId="4" fillId="0" borderId="39" xfId="44" applyFont="1" applyBorder="1"/>
    <xf numFmtId="0" fontId="3" fillId="0" borderId="18" xfId="44" applyBorder="1"/>
    <xf numFmtId="0" fontId="3" fillId="0" borderId="38" xfId="44" applyBorder="1"/>
    <xf numFmtId="0" fontId="3" fillId="24" borderId="39" xfId="44" applyFill="1" applyBorder="1"/>
    <xf numFmtId="0" fontId="3" fillId="0" borderId="39" xfId="44" applyBorder="1"/>
    <xf numFmtId="0" fontId="3" fillId="0" borderId="39" xfId="44" applyFill="1" applyBorder="1"/>
    <xf numFmtId="0" fontId="3" fillId="0" borderId="85" xfId="44" applyFill="1" applyBorder="1"/>
    <xf numFmtId="0" fontId="3" fillId="38" borderId="94" xfId="44" applyFill="1" applyBorder="1"/>
    <xf numFmtId="0" fontId="15" fillId="0" borderId="41" xfId="44" applyFont="1" applyBorder="1" applyAlignment="1">
      <alignment wrapText="1"/>
    </xf>
    <xf numFmtId="0" fontId="8" fillId="0" borderId="130" xfId="44" applyFont="1" applyBorder="1"/>
    <xf numFmtId="9" fontId="3" fillId="0" borderId="131" xfId="44" applyNumberFormat="1" applyBorder="1"/>
    <xf numFmtId="9" fontId="3" fillId="24" borderId="41" xfId="44" applyNumberFormat="1" applyFill="1" applyBorder="1"/>
    <xf numFmtId="9" fontId="3" fillId="0" borderId="41" xfId="44" applyNumberFormat="1" applyBorder="1"/>
    <xf numFmtId="0" fontId="4" fillId="0" borderId="73" xfId="41" applyFont="1" applyFill="1" applyBorder="1" applyAlignment="1"/>
    <xf numFmtId="0" fontId="4" fillId="0" borderId="74" xfId="44" applyFont="1" applyBorder="1" applyAlignment="1"/>
    <xf numFmtId="0" fontId="3" fillId="0" borderId="133" xfId="44" applyBorder="1" applyAlignment="1"/>
    <xf numFmtId="0" fontId="3" fillId="0" borderId="77" xfId="44" applyBorder="1"/>
    <xf numFmtId="0" fontId="40" fillId="0" borderId="78" xfId="42" applyFont="1" applyBorder="1" applyAlignment="1"/>
    <xf numFmtId="0" fontId="3" fillId="24" borderId="67" xfId="44" applyFill="1" applyBorder="1"/>
    <xf numFmtId="0" fontId="40" fillId="24" borderId="59" xfId="42" applyFont="1" applyFill="1" applyBorder="1" applyAlignment="1"/>
    <xf numFmtId="0" fontId="3" fillId="0" borderId="67" xfId="44" applyBorder="1"/>
    <xf numFmtId="0" fontId="40" fillId="0" borderId="59" xfId="42" applyFont="1" applyBorder="1" applyAlignment="1"/>
    <xf numFmtId="0" fontId="3" fillId="24" borderId="59" xfId="44" applyFill="1" applyBorder="1" applyAlignment="1"/>
    <xf numFmtId="0" fontId="41" fillId="0" borderId="67" xfId="44" applyFont="1" applyFill="1" applyBorder="1"/>
    <xf numFmtId="0" fontId="41" fillId="0" borderId="59" xfId="44" applyFont="1" applyFill="1" applyBorder="1" applyAlignment="1"/>
    <xf numFmtId="0" fontId="3" fillId="0" borderId="67" xfId="44" applyFill="1" applyBorder="1"/>
    <xf numFmtId="0" fontId="3" fillId="0" borderId="59" xfId="44" applyFill="1" applyBorder="1" applyAlignment="1"/>
    <xf numFmtId="0" fontId="8" fillId="0" borderId="18" xfId="44" applyFont="1" applyBorder="1"/>
    <xf numFmtId="0" fontId="3" fillId="29" borderId="39" xfId="44" applyFill="1" applyBorder="1"/>
    <xf numFmtId="0" fontId="3" fillId="29" borderId="95" xfId="44" applyFill="1" applyBorder="1"/>
    <xf numFmtId="9" fontId="3" fillId="29" borderId="41" xfId="44" applyNumberFormat="1" applyFill="1" applyBorder="1"/>
    <xf numFmtId="9" fontId="3" fillId="29" borderId="39" xfId="44" applyNumberFormat="1" applyFill="1" applyBorder="1"/>
    <xf numFmtId="0" fontId="4" fillId="0" borderId="74" xfId="44" applyFont="1" applyBorder="1"/>
    <xf numFmtId="0" fontId="8" fillId="0" borderId="132" xfId="41" applyFont="1" applyFill="1" applyBorder="1">
      <alignment vertical="center"/>
    </xf>
    <xf numFmtId="0" fontId="8" fillId="0" borderId="133" xfId="44" applyFont="1" applyBorder="1"/>
    <xf numFmtId="0" fontId="41" fillId="0" borderId="67" xfId="44" applyFont="1" applyBorder="1"/>
    <xf numFmtId="0" fontId="41" fillId="0" borderId="59" xfId="44" applyFont="1" applyBorder="1"/>
    <xf numFmtId="0" fontId="3" fillId="24" borderId="59" xfId="44" applyFill="1" applyBorder="1"/>
    <xf numFmtId="0" fontId="3" fillId="0" borderId="59" xfId="44" applyBorder="1"/>
    <xf numFmtId="0" fontId="3" fillId="29" borderId="67" xfId="44" applyFill="1" applyBorder="1"/>
    <xf numFmtId="0" fontId="3" fillId="29" borderId="59" xfId="44" applyFill="1" applyBorder="1"/>
    <xf numFmtId="0" fontId="3" fillId="0" borderId="59" xfId="44" applyFill="1" applyBorder="1"/>
    <xf numFmtId="0" fontId="3" fillId="38" borderId="20" xfId="0" applyFont="1" applyFill="1" applyBorder="1">
      <alignment vertical="center"/>
    </xf>
    <xf numFmtId="0" fontId="3" fillId="38" borderId="32" xfId="0" applyFont="1" applyFill="1" applyBorder="1">
      <alignment vertical="center"/>
    </xf>
    <xf numFmtId="0" fontId="4" fillId="38" borderId="26" xfId="0" applyFont="1" applyFill="1" applyBorder="1">
      <alignment vertical="center"/>
    </xf>
    <xf numFmtId="0" fontId="0" fillId="38" borderId="27" xfId="0" applyFont="1" applyFill="1" applyBorder="1">
      <alignment vertical="center"/>
    </xf>
    <xf numFmtId="0" fontId="0" fillId="38" borderId="26" xfId="0" applyFont="1" applyFill="1" applyBorder="1">
      <alignment vertical="center"/>
    </xf>
    <xf numFmtId="0" fontId="3" fillId="38" borderId="27" xfId="0" applyFont="1" applyFill="1" applyBorder="1">
      <alignment vertical="center"/>
    </xf>
    <xf numFmtId="49" fontId="0" fillId="0" borderId="0" xfId="0" applyNumberFormat="1" applyFill="1">
      <alignment vertical="center"/>
    </xf>
    <xf numFmtId="49" fontId="0" fillId="0" borderId="0" xfId="0" applyNumberFormat="1">
      <alignment vertical="center"/>
    </xf>
    <xf numFmtId="0" fontId="27" fillId="66" borderId="10" xfId="0" applyFont="1" applyFill="1" applyBorder="1" applyAlignment="1">
      <alignment vertical="center"/>
    </xf>
    <xf numFmtId="0" fontId="0" fillId="66" borderId="10" xfId="0" applyFill="1" applyBorder="1">
      <alignment vertical="center"/>
    </xf>
    <xf numFmtId="0" fontId="0" fillId="66" borderId="10" xfId="0" applyFont="1" applyFill="1" applyBorder="1" applyAlignment="1">
      <alignment horizontal="center" vertical="center"/>
    </xf>
    <xf numFmtId="0" fontId="0" fillId="66" borderId="10" xfId="0" applyNumberFormat="1" applyFill="1" applyBorder="1" applyAlignment="1">
      <alignment vertical="center"/>
    </xf>
    <xf numFmtId="0" fontId="0" fillId="66" borderId="10" xfId="0" applyFill="1" applyBorder="1" applyAlignment="1">
      <alignment horizontal="left" vertical="center" wrapText="1"/>
    </xf>
    <xf numFmtId="0" fontId="0" fillId="66" borderId="10" xfId="0" applyFill="1" applyBorder="1" applyAlignment="1">
      <alignment vertical="center" wrapText="1"/>
    </xf>
    <xf numFmtId="0" fontId="6" fillId="66" borderId="10" xfId="29" applyFill="1" applyBorder="1" applyAlignment="1" applyProtection="1">
      <alignment vertical="center"/>
    </xf>
    <xf numFmtId="0" fontId="0" fillId="66" borderId="10" xfId="0" applyFill="1" applyBorder="1" applyAlignment="1">
      <alignment horizontal="center" vertical="center"/>
    </xf>
    <xf numFmtId="49" fontId="0" fillId="66" borderId="10" xfId="0" applyNumberFormat="1" applyFill="1" applyBorder="1">
      <alignment vertical="center"/>
    </xf>
    <xf numFmtId="0" fontId="0" fillId="66" borderId="0" xfId="0" applyFill="1">
      <alignment vertical="center"/>
    </xf>
    <xf numFmtId="49" fontId="7" fillId="0" borderId="10" xfId="0" applyNumberFormat="1" applyFont="1" applyFill="1" applyBorder="1" applyAlignment="1">
      <alignment horizontal="center"/>
    </xf>
    <xf numFmtId="49" fontId="0" fillId="0" borderId="10" xfId="0" applyNumberFormat="1" applyBorder="1">
      <alignment vertical="center"/>
    </xf>
    <xf numFmtId="0" fontId="0" fillId="66" borderId="10" xfId="0" applyFont="1" applyFill="1" applyBorder="1" applyAlignment="1">
      <alignment horizontal="left" vertical="center" wrapText="1"/>
    </xf>
    <xf numFmtId="179" fontId="0" fillId="0" borderId="0" xfId="0" applyNumberFormat="1">
      <alignment vertical="center"/>
    </xf>
    <xf numFmtId="179" fontId="4" fillId="0" borderId="10" xfId="0" applyNumberFormat="1" applyFont="1" applyBorder="1">
      <alignment vertical="center"/>
    </xf>
    <xf numFmtId="179" fontId="0" fillId="24" borderId="10" xfId="0" applyNumberFormat="1" applyFill="1" applyBorder="1">
      <alignment vertical="center"/>
    </xf>
    <xf numFmtId="179" fontId="0" fillId="0" borderId="10" xfId="0" applyNumberFormat="1" applyFill="1" applyBorder="1">
      <alignment vertical="center"/>
    </xf>
    <xf numFmtId="179" fontId="0" fillId="38" borderId="10" xfId="0" applyNumberFormat="1" applyFill="1" applyBorder="1">
      <alignment vertical="center"/>
    </xf>
    <xf numFmtId="0" fontId="4" fillId="0" borderId="12" xfId="0" applyFont="1" applyFill="1" applyBorder="1" applyAlignment="1">
      <alignment horizontal="center" vertical="center" wrapText="1"/>
    </xf>
    <xf numFmtId="176" fontId="0" fillId="0" borderId="89" xfId="0" applyNumberFormat="1" applyFill="1" applyBorder="1" applyAlignment="1">
      <alignment horizontal="center" vertical="center"/>
    </xf>
    <xf numFmtId="0" fontId="0" fillId="38" borderId="120" xfId="0" applyFill="1" applyBorder="1" applyAlignment="1">
      <alignment horizontal="center" vertical="center" wrapText="1"/>
    </xf>
    <xf numFmtId="0" fontId="0" fillId="38" borderId="120" xfId="0" applyFill="1" applyBorder="1" applyAlignment="1">
      <alignment horizontal="center" vertical="center"/>
    </xf>
    <xf numFmtId="176" fontId="0" fillId="38" borderId="89" xfId="0" applyNumberFormat="1" applyFill="1" applyBorder="1" applyAlignment="1">
      <alignment horizontal="center" vertical="center"/>
    </xf>
    <xf numFmtId="9" fontId="0" fillId="38" borderId="121" xfId="0" applyNumberFormat="1" applyFill="1" applyBorder="1">
      <alignment vertical="center"/>
    </xf>
    <xf numFmtId="176" fontId="0" fillId="38" borderId="126" xfId="0" applyNumberFormat="1" applyFill="1" applyBorder="1" applyAlignment="1">
      <alignment horizontal="center" vertical="center" wrapText="1"/>
    </xf>
    <xf numFmtId="9" fontId="0" fillId="0" borderId="89" xfId="0" applyNumberFormat="1" applyFill="1" applyBorder="1">
      <alignment vertical="center"/>
    </xf>
    <xf numFmtId="0" fontId="3" fillId="0" borderId="0" xfId="0" applyFont="1" applyFill="1" applyBorder="1" applyAlignment="1">
      <alignment horizontal="right"/>
    </xf>
    <xf numFmtId="0" fontId="0" fillId="0" borderId="123" xfId="0" applyFill="1" applyBorder="1">
      <alignment vertical="center"/>
    </xf>
    <xf numFmtId="0" fontId="4" fillId="29" borderId="17" xfId="44" applyFont="1" applyFill="1" applyBorder="1"/>
    <xf numFmtId="0" fontId="3" fillId="29" borderId="17" xfId="44" applyFill="1" applyBorder="1"/>
    <xf numFmtId="0" fontId="3" fillId="29" borderId="36" xfId="44" applyFill="1" applyBorder="1"/>
    <xf numFmtId="0" fontId="3" fillId="29" borderId="42" xfId="44" applyFill="1" applyBorder="1"/>
    <xf numFmtId="9" fontId="3" fillId="29" borderId="35" xfId="44" applyNumberFormat="1" applyFill="1" applyBorder="1"/>
    <xf numFmtId="9" fontId="3" fillId="29" borderId="17" xfId="44" applyNumberFormat="1" applyFill="1" applyBorder="1"/>
    <xf numFmtId="9" fontId="4" fillId="29" borderId="17" xfId="44" applyNumberFormat="1" applyFont="1" applyFill="1" applyBorder="1"/>
    <xf numFmtId="0" fontId="4" fillId="38" borderId="17" xfId="44" applyFont="1" applyFill="1" applyBorder="1"/>
    <xf numFmtId="0" fontId="3" fillId="38" borderId="36" xfId="44" applyFill="1" applyBorder="1"/>
    <xf numFmtId="9" fontId="3" fillId="38" borderId="35" xfId="44" applyNumberFormat="1" applyFill="1" applyBorder="1"/>
    <xf numFmtId="9" fontId="3" fillId="38" borderId="17" xfId="44" applyNumberFormat="1" applyFill="1" applyBorder="1"/>
    <xf numFmtId="0" fontId="4" fillId="38" borderId="17" xfId="39" applyFont="1" applyFill="1" applyBorder="1">
      <alignment vertical="center"/>
    </xf>
    <xf numFmtId="9" fontId="3" fillId="38" borderId="34" xfId="39" applyNumberFormat="1" applyFill="1" applyBorder="1">
      <alignment vertical="center"/>
    </xf>
    <xf numFmtId="9" fontId="3" fillId="38" borderId="57" xfId="39" applyNumberFormat="1" applyFill="1" applyBorder="1">
      <alignment vertical="center"/>
    </xf>
    <xf numFmtId="9" fontId="3" fillId="38" borderId="35" xfId="39" applyNumberFormat="1" applyFill="1" applyBorder="1">
      <alignment vertical="center"/>
    </xf>
    <xf numFmtId="0" fontId="19" fillId="43" borderId="0" xfId="0" applyFont="1" applyFill="1" applyBorder="1">
      <alignment vertical="center"/>
    </xf>
    <xf numFmtId="0" fontId="19" fillId="39" borderId="0" xfId="0" applyFont="1" applyFill="1">
      <alignment vertical="center"/>
    </xf>
    <xf numFmtId="0" fontId="94" fillId="0" borderId="0" xfId="54" applyFont="1">
      <alignment vertical="center"/>
    </xf>
    <xf numFmtId="0" fontId="95" fillId="0" borderId="0" xfId="54" applyFont="1">
      <alignment vertical="center"/>
    </xf>
    <xf numFmtId="0" fontId="0" fillId="0" borderId="10" xfId="0" applyFill="1" applyBorder="1" applyAlignment="1">
      <alignment horizontal="center" vertical="center"/>
    </xf>
    <xf numFmtId="0" fontId="0" fillId="38" borderId="10" xfId="0" applyFill="1" applyBorder="1" applyAlignment="1">
      <alignment horizontal="center" vertical="center"/>
    </xf>
    <xf numFmtId="0" fontId="8" fillId="50" borderId="20" xfId="0" applyFont="1" applyFill="1" applyBorder="1">
      <alignment vertical="center"/>
    </xf>
    <xf numFmtId="0" fontId="6" fillId="49" borderId="0" xfId="29" applyFill="1" applyBorder="1" applyAlignment="1" applyProtection="1">
      <alignment vertical="center"/>
    </xf>
    <xf numFmtId="0" fontId="6" fillId="49" borderId="0" xfId="29" applyFill="1" applyBorder="1" applyAlignment="1" applyProtection="1">
      <alignment vertical="center" wrapText="1"/>
    </xf>
    <xf numFmtId="0" fontId="0" fillId="0" borderId="0" xfId="0" applyFont="1" applyFill="1" applyBorder="1" applyAlignment="1">
      <alignment horizontal="center" vertical="center"/>
    </xf>
    <xf numFmtId="0" fontId="0" fillId="0" borderId="0" xfId="0" applyFont="1" applyFill="1" applyBorder="1" applyAlignment="1">
      <alignment vertical="center" wrapText="1"/>
    </xf>
    <xf numFmtId="0" fontId="0" fillId="0" borderId="17" xfId="0" applyFill="1" applyBorder="1" applyAlignment="1">
      <alignment vertical="center" wrapText="1"/>
    </xf>
    <xf numFmtId="55" fontId="0" fillId="0" borderId="17" xfId="0" applyNumberFormat="1" applyFill="1" applyBorder="1">
      <alignment vertical="center"/>
    </xf>
    <xf numFmtId="0" fontId="0" fillId="0" borderId="20" xfId="0" applyFill="1" applyBorder="1" applyAlignment="1">
      <alignment vertical="center" wrapText="1"/>
    </xf>
    <xf numFmtId="55" fontId="0" fillId="0" borderId="14" xfId="0" applyNumberFormat="1" applyFill="1" applyBorder="1">
      <alignment vertical="center"/>
    </xf>
    <xf numFmtId="0" fontId="0" fillId="0" borderId="86" xfId="0" applyFill="1" applyBorder="1" applyAlignment="1">
      <alignment vertical="center" wrapText="1"/>
    </xf>
    <xf numFmtId="0" fontId="8" fillId="38" borderId="0" xfId="0" applyFont="1" applyFill="1" applyAlignment="1">
      <alignment vertical="center"/>
    </xf>
    <xf numFmtId="0" fontId="96" fillId="38" borderId="0" xfId="0" applyFont="1" applyFill="1" applyAlignment="1">
      <alignment vertical="center"/>
    </xf>
    <xf numFmtId="0" fontId="0" fillId="38" borderId="0" xfId="0" applyFont="1" applyFill="1">
      <alignment vertical="center"/>
    </xf>
    <xf numFmtId="0" fontId="0" fillId="38" borderId="0" xfId="0" applyFill="1" applyAlignment="1">
      <alignment vertical="center" wrapText="1"/>
    </xf>
    <xf numFmtId="0" fontId="0" fillId="39" borderId="10" xfId="0" applyFill="1" applyBorder="1">
      <alignment vertical="center"/>
    </xf>
    <xf numFmtId="0" fontId="0" fillId="39" borderId="10" xfId="0" applyFill="1" applyBorder="1" applyAlignment="1">
      <alignment vertical="center" wrapText="1"/>
    </xf>
    <xf numFmtId="0" fontId="6" fillId="39" borderId="10" xfId="29" applyFill="1" applyBorder="1" applyAlignment="1" applyProtection="1">
      <alignment vertical="center"/>
    </xf>
    <xf numFmtId="49" fontId="0" fillId="39" borderId="10" xfId="0" applyNumberFormat="1" applyFill="1" applyBorder="1">
      <alignment vertical="center"/>
    </xf>
    <xf numFmtId="0" fontId="0" fillId="39" borderId="0" xfId="0" applyFill="1">
      <alignment vertical="center"/>
    </xf>
    <xf numFmtId="0" fontId="0" fillId="0" borderId="0" xfId="37" applyFont="1" applyFill="1"/>
    <xf numFmtId="176" fontId="0" fillId="0" borderId="126" xfId="0" applyNumberFormat="1" applyFill="1" applyBorder="1" applyAlignment="1">
      <alignment horizontal="center" vertical="center" wrapText="1"/>
    </xf>
    <xf numFmtId="0" fontId="4" fillId="55" borderId="38" xfId="0" applyFont="1" applyFill="1" applyBorder="1" applyAlignment="1">
      <alignment horizontal="center" vertical="center" wrapText="1"/>
    </xf>
    <xf numFmtId="0" fontId="0" fillId="55" borderId="100" xfId="0" applyFill="1" applyBorder="1">
      <alignment vertical="center"/>
    </xf>
    <xf numFmtId="0" fontId="0" fillId="55" borderId="26" xfId="0" applyFill="1" applyBorder="1">
      <alignment vertical="center"/>
    </xf>
    <xf numFmtId="0" fontId="0" fillId="55" borderId="0" xfId="0" applyFill="1" applyBorder="1">
      <alignment vertical="center"/>
    </xf>
    <xf numFmtId="0" fontId="0" fillId="0" borderId="39" xfId="0" applyFill="1" applyBorder="1" applyAlignment="1">
      <alignment horizontal="left"/>
    </xf>
    <xf numFmtId="0" fontId="0" fillId="55" borderId="36" xfId="0" applyFill="1" applyBorder="1" applyAlignment="1">
      <alignment horizontal="left"/>
    </xf>
    <xf numFmtId="0" fontId="0" fillId="55" borderId="36" xfId="0" applyFill="1" applyBorder="1">
      <alignment vertical="center"/>
    </xf>
    <xf numFmtId="177" fontId="0" fillId="38" borderId="27" xfId="0" applyNumberFormat="1" applyFill="1" applyBorder="1">
      <alignment vertical="center"/>
    </xf>
    <xf numFmtId="177" fontId="0" fillId="0" borderId="27" xfId="0" applyNumberFormat="1" applyFill="1" applyBorder="1">
      <alignment vertical="center"/>
    </xf>
    <xf numFmtId="0" fontId="3" fillId="0" borderId="19" xfId="43" applyFill="1" applyBorder="1"/>
    <xf numFmtId="0" fontId="3" fillId="0" borderId="85" xfId="43" applyBorder="1"/>
    <xf numFmtId="0" fontId="4" fillId="38" borderId="32" xfId="43" applyFont="1" applyFill="1" applyBorder="1"/>
    <xf numFmtId="0" fontId="3" fillId="38" borderId="125" xfId="43" applyFill="1" applyBorder="1"/>
    <xf numFmtId="0" fontId="0" fillId="0" borderId="10" xfId="0" applyFill="1" applyBorder="1" applyAlignment="1">
      <alignment horizontal="center" vertical="center"/>
    </xf>
    <xf numFmtId="0" fontId="0" fillId="38" borderId="32" xfId="0" applyFont="1" applyFill="1" applyBorder="1">
      <alignment vertical="center"/>
    </xf>
    <xf numFmtId="9" fontId="3" fillId="0" borderId="20" xfId="39" applyNumberFormat="1" applyBorder="1">
      <alignment vertical="center"/>
    </xf>
    <xf numFmtId="0" fontId="0" fillId="43" borderId="10" xfId="0" applyFill="1" applyBorder="1" applyAlignment="1">
      <alignment vertical="center"/>
    </xf>
    <xf numFmtId="0" fontId="41" fillId="43" borderId="10" xfId="0" applyFont="1" applyFill="1" applyBorder="1" applyAlignment="1">
      <alignment vertical="center"/>
    </xf>
    <xf numFmtId="0" fontId="4" fillId="65" borderId="10" xfId="0" applyFont="1" applyFill="1" applyBorder="1" applyAlignment="1">
      <alignment horizontal="left" vertical="center" wrapText="1"/>
    </xf>
    <xf numFmtId="49" fontId="0" fillId="46" borderId="10" xfId="0" applyNumberFormat="1" applyFill="1" applyBorder="1">
      <alignment vertical="center"/>
    </xf>
    <xf numFmtId="0" fontId="4" fillId="65" borderId="0" xfId="35" applyFont="1" applyFill="1"/>
    <xf numFmtId="0" fontId="19" fillId="65" borderId="0" xfId="35" applyFont="1" applyFill="1"/>
    <xf numFmtId="0" fontId="19" fillId="65" borderId="0" xfId="0" applyFont="1" applyFill="1" applyBorder="1">
      <alignment vertical="center"/>
    </xf>
    <xf numFmtId="0" fontId="19" fillId="65" borderId="0" xfId="0" applyFont="1" applyFill="1">
      <alignment vertical="center"/>
    </xf>
    <xf numFmtId="0" fontId="84" fillId="43" borderId="10" xfId="0" applyFont="1" applyFill="1" applyBorder="1" applyAlignment="1">
      <alignment vertical="center"/>
    </xf>
    <xf numFmtId="0" fontId="84" fillId="43" borderId="0" xfId="0" applyFont="1" applyFill="1">
      <alignment vertical="center"/>
    </xf>
    <xf numFmtId="0" fontId="4" fillId="64" borderId="0" xfId="35" applyFont="1" applyFill="1"/>
    <xf numFmtId="0" fontId="19" fillId="64" borderId="0" xfId="35" applyFont="1" applyFill="1" applyBorder="1" applyAlignment="1">
      <alignment vertical="center"/>
    </xf>
    <xf numFmtId="0" fontId="19" fillId="64" borderId="0" xfId="35" applyFont="1" applyFill="1"/>
    <xf numFmtId="0" fontId="19" fillId="64" borderId="0" xfId="0" applyFont="1" applyFill="1" applyBorder="1">
      <alignment vertical="center"/>
    </xf>
    <xf numFmtId="0" fontId="19" fillId="64" borderId="0" xfId="0" applyFont="1" applyFill="1">
      <alignment vertical="center"/>
    </xf>
    <xf numFmtId="0" fontId="4" fillId="0" borderId="135" xfId="0" applyFont="1" applyBorder="1">
      <alignment vertical="center"/>
    </xf>
    <xf numFmtId="0" fontId="0" fillId="42" borderId="0" xfId="0" applyFill="1" applyAlignment="1">
      <alignment horizontal="left" vertical="top" wrapText="1"/>
    </xf>
    <xf numFmtId="0" fontId="6" fillId="42" borderId="0" xfId="29" applyFill="1" applyAlignment="1" applyProtection="1">
      <alignment vertical="center"/>
    </xf>
    <xf numFmtId="0" fontId="84" fillId="38" borderId="20" xfId="0" applyFont="1" applyFill="1" applyBorder="1">
      <alignment vertical="center"/>
    </xf>
    <xf numFmtId="0" fontId="4" fillId="0" borderId="41" xfId="0" applyFont="1" applyBorder="1">
      <alignment vertical="center"/>
    </xf>
    <xf numFmtId="0" fontId="4" fillId="0" borderId="40" xfId="0" applyFont="1" applyBorder="1">
      <alignment vertical="center"/>
    </xf>
    <xf numFmtId="0" fontId="97" fillId="0" borderId="10" xfId="0" applyFont="1" applyFill="1" applyBorder="1" applyAlignment="1"/>
    <xf numFmtId="0" fontId="98" fillId="0" borderId="10" xfId="0" applyFont="1" applyFill="1" applyBorder="1">
      <alignment vertical="center"/>
    </xf>
    <xf numFmtId="0" fontId="84" fillId="0" borderId="0" xfId="0" applyFont="1" applyFill="1" applyAlignment="1"/>
    <xf numFmtId="0" fontId="4" fillId="66" borderId="0" xfId="35" applyFont="1" applyFill="1"/>
    <xf numFmtId="0" fontId="19" fillId="66" borderId="0" xfId="35" applyFont="1" applyFill="1"/>
    <xf numFmtId="0" fontId="19" fillId="66" borderId="0" xfId="0" applyFont="1" applyFill="1">
      <alignment vertical="center"/>
    </xf>
    <xf numFmtId="0" fontId="4" fillId="57" borderId="0" xfId="35" applyFont="1" applyFill="1"/>
    <xf numFmtId="0" fontId="19" fillId="57" borderId="0" xfId="29" applyFont="1" applyFill="1" applyAlignment="1" applyProtection="1"/>
    <xf numFmtId="0" fontId="19" fillId="57" borderId="0" xfId="0" applyFont="1" applyFill="1">
      <alignment vertical="center"/>
    </xf>
    <xf numFmtId="0" fontId="19" fillId="57" borderId="0" xfId="0" applyFont="1" applyFill="1" applyBorder="1">
      <alignment vertical="center"/>
    </xf>
    <xf numFmtId="0" fontId="19" fillId="57" borderId="0" xfId="35" applyFont="1" applyFill="1" applyBorder="1"/>
    <xf numFmtId="0" fontId="19" fillId="57" borderId="0" xfId="35" applyFont="1" applyFill="1"/>
    <xf numFmtId="0" fontId="8" fillId="50" borderId="0" xfId="0" applyFont="1" applyFill="1" applyBorder="1">
      <alignment vertical="center"/>
    </xf>
    <xf numFmtId="0" fontId="0" fillId="38" borderId="0" xfId="0" applyFill="1" applyBorder="1">
      <alignment vertical="center"/>
    </xf>
    <xf numFmtId="0" fontId="0" fillId="56" borderId="0" xfId="0" applyFill="1" applyBorder="1">
      <alignment vertical="center"/>
    </xf>
    <xf numFmtId="0" fontId="0" fillId="62" borderId="0" xfId="0" applyFill="1" applyBorder="1">
      <alignment vertical="center"/>
    </xf>
    <xf numFmtId="0" fontId="0" fillId="50" borderId="0" xfId="0" applyFill="1" applyBorder="1">
      <alignment vertical="center"/>
    </xf>
    <xf numFmtId="0" fontId="0" fillId="45" borderId="0" xfId="0" applyFill="1" applyBorder="1">
      <alignment vertical="center"/>
    </xf>
    <xf numFmtId="0" fontId="0" fillId="64" borderId="0" xfId="0" applyFill="1" applyBorder="1">
      <alignment vertical="center"/>
    </xf>
    <xf numFmtId="0" fontId="0" fillId="49" borderId="0" xfId="0" applyFill="1" applyBorder="1">
      <alignment vertical="center"/>
    </xf>
    <xf numFmtId="0" fontId="0" fillId="65" borderId="0" xfId="0" applyFill="1" applyBorder="1">
      <alignment vertical="center"/>
    </xf>
    <xf numFmtId="0" fontId="0" fillId="61" borderId="0" xfId="0" applyFill="1" applyBorder="1">
      <alignment vertical="center"/>
    </xf>
    <xf numFmtId="0" fontId="0" fillId="66" borderId="0" xfId="0" applyFill="1" applyBorder="1">
      <alignment vertical="center"/>
    </xf>
    <xf numFmtId="0" fontId="0" fillId="63" borderId="0" xfId="0" applyFill="1" applyBorder="1">
      <alignment vertical="center"/>
    </xf>
    <xf numFmtId="0" fontId="0" fillId="43" borderId="0" xfId="0" applyFill="1" applyBorder="1">
      <alignment vertical="center"/>
    </xf>
    <xf numFmtId="0" fontId="0" fillId="52" borderId="0" xfId="0" applyFont="1" applyFill="1" applyBorder="1">
      <alignment vertical="center"/>
    </xf>
    <xf numFmtId="0" fontId="0" fillId="44" borderId="0" xfId="0" applyFill="1" applyBorder="1">
      <alignment vertical="center"/>
    </xf>
    <xf numFmtId="0" fontId="0" fillId="57" borderId="0" xfId="0" applyFill="1" applyBorder="1">
      <alignment vertical="center"/>
    </xf>
    <xf numFmtId="0" fontId="0" fillId="55" borderId="0" xfId="0" applyFont="1" applyFill="1" applyBorder="1">
      <alignment vertical="center"/>
    </xf>
    <xf numFmtId="0" fontId="0" fillId="48" borderId="0" xfId="0" applyFont="1" applyFill="1" applyBorder="1">
      <alignment vertical="center"/>
    </xf>
    <xf numFmtId="0" fontId="0" fillId="42" borderId="0" xfId="0" applyFont="1" applyFill="1" applyBorder="1">
      <alignment vertical="center"/>
    </xf>
    <xf numFmtId="0" fontId="0" fillId="50" borderId="0" xfId="0" applyFont="1" applyFill="1" applyBorder="1">
      <alignment vertical="center"/>
    </xf>
    <xf numFmtId="0" fontId="0" fillId="36" borderId="0" xfId="0" applyFill="1" applyBorder="1">
      <alignment vertical="center"/>
    </xf>
    <xf numFmtId="0" fontId="0" fillId="51" borderId="0" xfId="0" applyFill="1" applyBorder="1">
      <alignment vertical="center"/>
    </xf>
    <xf numFmtId="0" fontId="0" fillId="54" borderId="0" xfId="0" applyFill="1" applyBorder="1">
      <alignment vertical="center"/>
    </xf>
    <xf numFmtId="0" fontId="0" fillId="47" borderId="0" xfId="0" applyFill="1" applyBorder="1">
      <alignment vertical="center"/>
    </xf>
    <xf numFmtId="0" fontId="0" fillId="48" borderId="0" xfId="0" applyFill="1" applyBorder="1">
      <alignment vertical="center"/>
    </xf>
    <xf numFmtId="0" fontId="0" fillId="46" borderId="0" xfId="0" applyFill="1" applyBorder="1">
      <alignment vertical="center"/>
    </xf>
    <xf numFmtId="0" fontId="0" fillId="31" borderId="0" xfId="0" applyFill="1" applyBorder="1">
      <alignment vertical="center"/>
    </xf>
    <xf numFmtId="0" fontId="0" fillId="52" borderId="0" xfId="0" applyFill="1" applyBorder="1">
      <alignment vertical="center"/>
    </xf>
    <xf numFmtId="0" fontId="0" fillId="44" borderId="0" xfId="0" applyFont="1" applyFill="1" applyBorder="1">
      <alignment vertical="center"/>
    </xf>
    <xf numFmtId="0" fontId="0" fillId="45" borderId="0" xfId="0" applyFont="1" applyFill="1" applyBorder="1">
      <alignment vertical="center"/>
    </xf>
    <xf numFmtId="0" fontId="0" fillId="49" borderId="0" xfId="0" applyFont="1" applyFill="1" applyBorder="1">
      <alignment vertical="center"/>
    </xf>
    <xf numFmtId="0" fontId="8" fillId="34" borderId="0" xfId="0" applyFont="1" applyFill="1" applyBorder="1">
      <alignment vertical="center"/>
    </xf>
    <xf numFmtId="0" fontId="8" fillId="0" borderId="0" xfId="0" applyFont="1" applyFill="1" applyBorder="1">
      <alignment vertical="center"/>
    </xf>
    <xf numFmtId="0" fontId="8" fillId="24" borderId="0" xfId="0" applyFont="1" applyFill="1" applyBorder="1">
      <alignment vertical="center"/>
    </xf>
    <xf numFmtId="0" fontId="0" fillId="35" borderId="0" xfId="0" applyFill="1" applyBorder="1">
      <alignment vertical="center"/>
    </xf>
    <xf numFmtId="0" fontId="0" fillId="32" borderId="0" xfId="0" applyFill="1" applyBorder="1">
      <alignment vertical="center"/>
    </xf>
    <xf numFmtId="0" fontId="0" fillId="26" borderId="0" xfId="0" applyFill="1" applyBorder="1">
      <alignment vertical="center"/>
    </xf>
    <xf numFmtId="0" fontId="0" fillId="33" borderId="0" xfId="0" applyFill="1" applyBorder="1">
      <alignment vertical="center"/>
    </xf>
    <xf numFmtId="0" fontId="0" fillId="37" borderId="0" xfId="0" applyFill="1" applyBorder="1">
      <alignment vertical="center"/>
    </xf>
    <xf numFmtId="0" fontId="3" fillId="24" borderId="0" xfId="0" applyFont="1" applyFill="1" applyBorder="1">
      <alignment vertical="center"/>
    </xf>
    <xf numFmtId="0" fontId="0" fillId="28" borderId="0" xfId="0" applyFill="1" applyBorder="1">
      <alignment vertical="center"/>
    </xf>
    <xf numFmtId="0" fontId="0" fillId="40" borderId="0" xfId="0" applyFill="1" applyBorder="1">
      <alignment vertical="center"/>
    </xf>
    <xf numFmtId="0" fontId="0" fillId="28" borderId="10" xfId="0" applyFont="1" applyFill="1" applyBorder="1">
      <alignment vertical="center"/>
    </xf>
    <xf numFmtId="0" fontId="0" fillId="0" borderId="0" xfId="0" applyFont="1" applyFill="1" applyAlignment="1">
      <alignment vertical="center"/>
    </xf>
    <xf numFmtId="0" fontId="0" fillId="43" borderId="0" xfId="0" applyFont="1" applyFill="1">
      <alignment vertical="center"/>
    </xf>
    <xf numFmtId="0" fontId="0" fillId="67" borderId="0" xfId="0" applyFill="1">
      <alignment vertical="center"/>
    </xf>
    <xf numFmtId="0" fontId="0" fillId="68" borderId="10" xfId="0" applyFill="1" applyBorder="1">
      <alignment vertical="center"/>
    </xf>
    <xf numFmtId="0" fontId="0" fillId="68" borderId="10" xfId="0" applyFill="1" applyBorder="1" applyAlignment="1">
      <alignment vertical="center" wrapText="1"/>
    </xf>
    <xf numFmtId="0" fontId="6" fillId="68" borderId="10" xfId="29" applyFill="1" applyBorder="1" applyAlignment="1" applyProtection="1">
      <alignment vertical="center"/>
    </xf>
    <xf numFmtId="49" fontId="0" fillId="68" borderId="10" xfId="0" applyNumberFormat="1" applyFill="1" applyBorder="1">
      <alignment vertical="center"/>
    </xf>
    <xf numFmtId="0" fontId="0" fillId="68" borderId="0" xfId="0" applyFill="1">
      <alignment vertical="center"/>
    </xf>
    <xf numFmtId="177" fontId="0" fillId="0" borderId="0" xfId="0" applyNumberFormat="1" applyFill="1" applyBorder="1">
      <alignment vertical="center"/>
    </xf>
    <xf numFmtId="177" fontId="0" fillId="0" borderId="0" xfId="0" applyNumberFormat="1">
      <alignment vertical="center"/>
    </xf>
    <xf numFmtId="0" fontId="4" fillId="0" borderId="0" xfId="37" applyFont="1" applyFill="1" applyBorder="1"/>
    <xf numFmtId="0" fontId="3" fillId="0" borderId="0" xfId="37" applyFont="1" applyFill="1" applyBorder="1"/>
    <xf numFmtId="0" fontId="3" fillId="0" borderId="0" xfId="37" applyFill="1" applyBorder="1"/>
    <xf numFmtId="0" fontId="0" fillId="0" borderId="0" xfId="37" applyFont="1"/>
    <xf numFmtId="0" fontId="0" fillId="50" borderId="0" xfId="0" applyFill="1" applyAlignment="1">
      <alignment vertical="center" wrapText="1"/>
    </xf>
    <xf numFmtId="0" fontId="0" fillId="50" borderId="0" xfId="0" applyFill="1" applyAlignment="1">
      <alignment horizontal="left" vertical="center" wrapText="1"/>
    </xf>
    <xf numFmtId="0" fontId="4" fillId="48" borderId="10" xfId="0" applyFont="1" applyFill="1" applyBorder="1" applyAlignment="1">
      <alignment vertical="center" wrapText="1"/>
    </xf>
    <xf numFmtId="0" fontId="4" fillId="68" borderId="0" xfId="0" applyFont="1" applyFill="1">
      <alignment vertical="center"/>
    </xf>
    <xf numFmtId="0" fontId="19" fillId="50" borderId="0" xfId="0" applyFont="1" applyFill="1" applyBorder="1" applyAlignment="1">
      <alignment horizontal="center"/>
    </xf>
    <xf numFmtId="0" fontId="19" fillId="38" borderId="0" xfId="0" applyFont="1" applyFill="1" applyBorder="1" applyAlignment="1">
      <alignment horizontal="center"/>
    </xf>
    <xf numFmtId="0" fontId="19" fillId="42" borderId="0" xfId="0" applyFont="1" applyFill="1" applyBorder="1" applyAlignment="1">
      <alignment horizontal="center"/>
    </xf>
    <xf numFmtId="0" fontId="0" fillId="56" borderId="0" xfId="0" applyFont="1" applyFill="1">
      <alignment vertical="center"/>
    </xf>
    <xf numFmtId="0" fontId="0" fillId="62" borderId="0" xfId="0" applyFont="1" applyFill="1">
      <alignment vertical="center"/>
    </xf>
    <xf numFmtId="0" fontId="0" fillId="50" borderId="0" xfId="0" applyFont="1" applyFill="1">
      <alignment vertical="center"/>
    </xf>
    <xf numFmtId="0" fontId="0" fillId="42" borderId="0" xfId="0" applyFont="1" applyFill="1">
      <alignment vertical="center"/>
    </xf>
    <xf numFmtId="0" fontId="0" fillId="64" borderId="0" xfId="0" applyFont="1" applyFill="1">
      <alignment vertical="center"/>
    </xf>
    <xf numFmtId="0" fontId="0" fillId="65" borderId="0" xfId="0" applyFont="1" applyFill="1">
      <alignment vertical="center"/>
    </xf>
    <xf numFmtId="0" fontId="0" fillId="61" borderId="0" xfId="0" applyFont="1" applyFill="1">
      <alignment vertical="center"/>
    </xf>
    <xf numFmtId="0" fontId="0" fillId="66" borderId="0" xfId="0" applyFont="1" applyFill="1">
      <alignment vertical="center"/>
    </xf>
    <xf numFmtId="0" fontId="0" fillId="63" borderId="0" xfId="0" applyFont="1" applyFill="1">
      <alignment vertical="center"/>
    </xf>
    <xf numFmtId="0" fontId="4" fillId="54" borderId="0" xfId="0" applyFont="1" applyFill="1">
      <alignment vertical="center"/>
    </xf>
    <xf numFmtId="0" fontId="19" fillId="52" borderId="0" xfId="0" applyFont="1" applyFill="1" applyBorder="1" applyAlignment="1">
      <alignment horizontal="center"/>
    </xf>
    <xf numFmtId="0" fontId="0" fillId="57" borderId="0" xfId="0" applyFont="1" applyFill="1">
      <alignment vertical="center"/>
    </xf>
    <xf numFmtId="0" fontId="0" fillId="58" borderId="0" xfId="0" applyFont="1" applyFill="1">
      <alignment vertical="center"/>
    </xf>
    <xf numFmtId="0" fontId="19" fillId="55" borderId="0" xfId="0" applyFont="1" applyFill="1" applyBorder="1" applyAlignment="1">
      <alignment horizontal="center"/>
    </xf>
    <xf numFmtId="0" fontId="19" fillId="48" borderId="0" xfId="0" applyFont="1" applyFill="1" applyBorder="1" applyAlignment="1">
      <alignment horizontal="center"/>
    </xf>
    <xf numFmtId="0" fontId="0" fillId="36" borderId="0" xfId="0" applyFont="1" applyFill="1">
      <alignment vertical="center"/>
    </xf>
    <xf numFmtId="0" fontId="0" fillId="51" borderId="0" xfId="0" applyFont="1" applyFill="1">
      <alignment vertical="center"/>
    </xf>
    <xf numFmtId="0" fontId="0" fillId="55" borderId="0" xfId="0" applyFont="1" applyFill="1">
      <alignment vertical="center"/>
    </xf>
    <xf numFmtId="0" fontId="0" fillId="54" borderId="0" xfId="0" applyFont="1" applyFill="1">
      <alignment vertical="center"/>
    </xf>
    <xf numFmtId="0" fontId="0" fillId="47" borderId="0" xfId="0" applyFont="1" applyFill="1">
      <alignment vertical="center"/>
    </xf>
    <xf numFmtId="0" fontId="0" fillId="46" borderId="0" xfId="0" applyFont="1" applyFill="1">
      <alignment vertical="center"/>
    </xf>
    <xf numFmtId="0" fontId="0" fillId="31" borderId="0" xfId="0" applyFont="1" applyFill="1">
      <alignment vertical="center"/>
    </xf>
    <xf numFmtId="0" fontId="0" fillId="52" borderId="0" xfId="0" applyFont="1" applyFill="1">
      <alignment vertical="center"/>
    </xf>
    <xf numFmtId="0" fontId="19" fillId="35" borderId="0" xfId="0" applyFont="1" applyFill="1" applyBorder="1" applyAlignment="1">
      <alignment horizontal="center"/>
    </xf>
    <xf numFmtId="0" fontId="0" fillId="34" borderId="0" xfId="0" applyFont="1" applyFill="1">
      <alignment vertical="center"/>
    </xf>
    <xf numFmtId="0" fontId="0" fillId="35" borderId="0" xfId="0" applyFont="1" applyFill="1">
      <alignment vertical="center"/>
    </xf>
    <xf numFmtId="0" fontId="0" fillId="24" borderId="0" xfId="0" applyFont="1" applyFill="1">
      <alignment vertical="center"/>
    </xf>
    <xf numFmtId="0" fontId="0" fillId="32" borderId="0" xfId="0" applyFont="1" applyFill="1">
      <alignment vertical="center"/>
    </xf>
    <xf numFmtId="0" fontId="0" fillId="26" borderId="0" xfId="0" applyFont="1" applyFill="1">
      <alignment vertical="center"/>
    </xf>
    <xf numFmtId="0" fontId="0" fillId="33" borderId="0" xfId="0" applyFont="1" applyFill="1">
      <alignment vertical="center"/>
    </xf>
    <xf numFmtId="0" fontId="0" fillId="37" borderId="0" xfId="0" applyFont="1" applyFill="1">
      <alignment vertical="center"/>
    </xf>
    <xf numFmtId="0" fontId="0" fillId="28" borderId="0" xfId="0" applyFont="1" applyFill="1">
      <alignment vertical="center"/>
    </xf>
    <xf numFmtId="0" fontId="0" fillId="40" borderId="0" xfId="0" applyFont="1" applyFill="1">
      <alignment vertical="center"/>
    </xf>
    <xf numFmtId="0" fontId="4" fillId="39" borderId="0" xfId="0" applyFont="1" applyFill="1">
      <alignment vertical="center"/>
    </xf>
    <xf numFmtId="0" fontId="7" fillId="24" borderId="0" xfId="0" applyFont="1" applyFill="1" applyBorder="1" applyAlignment="1">
      <alignment horizontal="left"/>
    </xf>
    <xf numFmtId="0" fontId="19" fillId="28" borderId="0" xfId="0" applyFont="1" applyFill="1" applyBorder="1" applyAlignment="1">
      <alignment horizontal="center"/>
    </xf>
    <xf numFmtId="0" fontId="0" fillId="25" borderId="0" xfId="0" applyFont="1" applyFill="1">
      <alignment vertical="center"/>
    </xf>
    <xf numFmtId="0" fontId="0" fillId="58" borderId="14" xfId="0" applyFont="1" applyFill="1" applyBorder="1">
      <alignment vertical="center"/>
    </xf>
    <xf numFmtId="0" fontId="0" fillId="27" borderId="0" xfId="0" applyFont="1" applyFill="1" applyBorder="1">
      <alignment vertical="center"/>
    </xf>
    <xf numFmtId="55" fontId="0" fillId="33" borderId="0" xfId="0" applyNumberFormat="1" applyFont="1" applyFill="1">
      <alignment vertical="center"/>
    </xf>
    <xf numFmtId="55" fontId="0" fillId="0" borderId="0" xfId="0" applyNumberFormat="1" applyFont="1" applyFill="1">
      <alignment vertical="center"/>
    </xf>
    <xf numFmtId="0" fontId="0" fillId="27" borderId="0" xfId="0" applyFont="1" applyFill="1" applyAlignment="1">
      <alignment vertical="center" wrapText="1"/>
    </xf>
    <xf numFmtId="0" fontId="0" fillId="33" borderId="0" xfId="0" applyFont="1" applyFill="1" applyAlignment="1">
      <alignment vertical="center" wrapText="1"/>
    </xf>
    <xf numFmtId="55" fontId="0" fillId="25" borderId="0" xfId="0" applyNumberFormat="1" applyFont="1" applyFill="1" applyBorder="1">
      <alignment vertical="center"/>
    </xf>
    <xf numFmtId="55" fontId="0" fillId="33" borderId="0" xfId="0" applyNumberFormat="1" applyFont="1" applyFill="1" applyBorder="1">
      <alignment vertical="center"/>
    </xf>
    <xf numFmtId="0" fontId="15" fillId="0" borderId="19" xfId="0" applyFont="1" applyFill="1" applyBorder="1">
      <alignment vertical="center"/>
    </xf>
    <xf numFmtId="176" fontId="0" fillId="38" borderId="120" xfId="0" applyNumberFormat="1" applyFill="1" applyBorder="1" applyAlignment="1">
      <alignment horizontal="center" vertical="center"/>
    </xf>
    <xf numFmtId="9" fontId="0" fillId="38" borderId="136" xfId="0" applyNumberFormat="1" applyFill="1" applyBorder="1">
      <alignment vertical="center"/>
    </xf>
    <xf numFmtId="0" fontId="0" fillId="0" borderId="39" xfId="0" applyFill="1" applyBorder="1" applyAlignment="1">
      <alignment horizontal="right"/>
    </xf>
    <xf numFmtId="0" fontId="3" fillId="0" borderId="26" xfId="0" applyFont="1" applyFill="1" applyBorder="1" applyAlignment="1">
      <alignment horizontal="right"/>
    </xf>
    <xf numFmtId="0" fontId="0" fillId="38" borderId="39" xfId="0" applyFill="1" applyBorder="1" applyAlignment="1">
      <alignment horizontal="right"/>
    </xf>
    <xf numFmtId="0" fontId="3" fillId="38" borderId="26" xfId="0" applyFont="1" applyFill="1" applyBorder="1" applyAlignment="1">
      <alignment horizontal="right"/>
    </xf>
    <xf numFmtId="0" fontId="0" fillId="38" borderId="20" xfId="0" applyFill="1" applyBorder="1" applyAlignment="1">
      <alignment horizontal="right"/>
    </xf>
    <xf numFmtId="0" fontId="4" fillId="38" borderId="67" xfId="0" applyFont="1" applyFill="1" applyBorder="1" applyAlignment="1">
      <alignment horizontal="center" vertical="center" wrapText="1"/>
    </xf>
    <xf numFmtId="0" fontId="62" fillId="0" borderId="49" xfId="38" applyFont="1" applyBorder="1"/>
    <xf numFmtId="0" fontId="62" fillId="0" borderId="50" xfId="38" applyFont="1" applyBorder="1"/>
    <xf numFmtId="0" fontId="62" fillId="0" borderId="53" xfId="38" applyFont="1" applyBorder="1"/>
    <xf numFmtId="0" fontId="62" fillId="0" borderId="137" xfId="38" applyBorder="1"/>
    <xf numFmtId="0" fontId="62" fillId="0" borderId="138" xfId="38" applyBorder="1"/>
    <xf numFmtId="0" fontId="62" fillId="0" borderId="139" xfId="38" applyBorder="1"/>
    <xf numFmtId="0" fontId="62" fillId="0" borderId="140" xfId="38" applyBorder="1"/>
    <xf numFmtId="0" fontId="62" fillId="0" borderId="25" xfId="38" applyBorder="1"/>
    <xf numFmtId="0" fontId="62" fillId="0" borderId="141" xfId="38" applyBorder="1"/>
    <xf numFmtId="0" fontId="62" fillId="0" borderId="19" xfId="38" applyBorder="1"/>
    <xf numFmtId="0" fontId="62" fillId="0" borderId="142" xfId="38" applyBorder="1"/>
    <xf numFmtId="0" fontId="62" fillId="0" borderId="143" xfId="38" applyBorder="1"/>
    <xf numFmtId="0" fontId="62" fillId="0" borderId="144" xfId="38" applyBorder="1"/>
    <xf numFmtId="0" fontId="0" fillId="0" borderId="145" xfId="0" applyBorder="1">
      <alignment vertical="center"/>
    </xf>
    <xf numFmtId="0" fontId="0" fillId="0" borderId="22" xfId="0" applyFill="1" applyBorder="1" applyAlignment="1">
      <alignment horizontal="right" vertical="center"/>
    </xf>
    <xf numFmtId="177" fontId="0" fillId="0" borderId="22" xfId="0" applyNumberFormat="1" applyFill="1" applyBorder="1" applyAlignment="1">
      <alignment horizontal="right" vertical="center"/>
    </xf>
    <xf numFmtId="177" fontId="0" fillId="0" borderId="123" xfId="0" applyNumberFormat="1" applyFill="1" applyBorder="1" applyAlignment="1">
      <alignment horizontal="right" vertical="center"/>
    </xf>
    <xf numFmtId="177" fontId="0" fillId="55" borderId="10" xfId="0" applyNumberFormat="1" applyFill="1" applyBorder="1" applyAlignment="1">
      <alignment horizontal="right" vertical="center"/>
    </xf>
    <xf numFmtId="0" fontId="3" fillId="0" borderId="0" xfId="56"/>
    <xf numFmtId="0" fontId="3" fillId="0" borderId="10" xfId="56" applyBorder="1"/>
    <xf numFmtId="0" fontId="3" fillId="0" borderId="10" xfId="56" applyBorder="1" applyAlignment="1">
      <alignment wrapText="1"/>
    </xf>
    <xf numFmtId="9" fontId="3" fillId="0" borderId="10" xfId="56" applyNumberFormat="1" applyBorder="1"/>
    <xf numFmtId="177" fontId="0" fillId="0" borderId="0" xfId="0" applyNumberFormat="1" applyFill="1" applyBorder="1" applyAlignment="1">
      <alignment horizontal="right" vertical="center"/>
    </xf>
    <xf numFmtId="183" fontId="0" fillId="0" borderId="0" xfId="0" applyNumberFormat="1" applyFill="1" applyBorder="1" applyAlignment="1">
      <alignment horizontal="right" vertical="center"/>
    </xf>
    <xf numFmtId="49" fontId="0" fillId="55" borderId="10" xfId="0" applyNumberFormat="1" applyFill="1" applyBorder="1" applyAlignment="1">
      <alignment horizontal="right" vertical="center"/>
    </xf>
    <xf numFmtId="49" fontId="0" fillId="55" borderId="17" xfId="0" applyNumberFormat="1" applyFill="1" applyBorder="1" applyAlignment="1">
      <alignment horizontal="right" vertical="center"/>
    </xf>
    <xf numFmtId="0" fontId="0" fillId="55" borderId="13" xfId="0" applyFill="1" applyBorder="1">
      <alignment vertical="center"/>
    </xf>
    <xf numFmtId="177" fontId="0" fillId="55" borderId="17" xfId="0" applyNumberFormat="1" applyFill="1" applyBorder="1" applyAlignment="1">
      <alignment horizontal="right" vertical="center"/>
    </xf>
    <xf numFmtId="0" fontId="0" fillId="55" borderId="17" xfId="0" applyFill="1" applyBorder="1">
      <alignment vertical="center"/>
    </xf>
    <xf numFmtId="0" fontId="0" fillId="55" borderId="10" xfId="0" applyFill="1" applyBorder="1" applyAlignment="1">
      <alignment horizontal="right" vertical="center"/>
    </xf>
    <xf numFmtId="0" fontId="0" fillId="0" borderId="146" xfId="0" applyFill="1" applyBorder="1">
      <alignment vertical="center"/>
    </xf>
    <xf numFmtId="0" fontId="0" fillId="0" borderId="22" xfId="0" applyFill="1" applyBorder="1" applyAlignment="1">
      <alignment horizontal="right"/>
    </xf>
    <xf numFmtId="0" fontId="4" fillId="0" borderId="39" xfId="0" applyFont="1" applyFill="1" applyBorder="1" applyAlignment="1">
      <alignment horizontal="center" vertical="center" wrapText="1"/>
    </xf>
    <xf numFmtId="177" fontId="33" fillId="38" borderId="26" xfId="0" applyNumberFormat="1" applyFont="1" applyFill="1" applyBorder="1">
      <alignment vertical="center"/>
    </xf>
    <xf numFmtId="177" fontId="33" fillId="55" borderId="26" xfId="0" applyNumberFormat="1" applyFont="1" applyFill="1" applyBorder="1">
      <alignment vertical="center"/>
    </xf>
    <xf numFmtId="177" fontId="3" fillId="0" borderId="147" xfId="0" applyNumberFormat="1" applyFont="1" applyBorder="1">
      <alignment vertical="center"/>
    </xf>
    <xf numFmtId="0" fontId="0" fillId="38" borderId="56" xfId="0" applyFill="1" applyBorder="1" applyAlignment="1">
      <alignment horizontal="right"/>
    </xf>
    <xf numFmtId="0" fontId="84" fillId="0" borderId="77" xfId="0" applyFont="1" applyBorder="1">
      <alignment vertical="center"/>
    </xf>
    <xf numFmtId="0" fontId="84" fillId="0" borderId="78" xfId="0" applyFont="1" applyBorder="1">
      <alignment vertical="center"/>
    </xf>
    <xf numFmtId="0" fontId="84" fillId="0" borderId="74" xfId="0" applyFont="1" applyBorder="1">
      <alignment vertical="center"/>
    </xf>
    <xf numFmtId="0" fontId="0" fillId="0" borderId="74" xfId="0" applyFont="1" applyBorder="1">
      <alignment vertical="center"/>
    </xf>
    <xf numFmtId="0" fontId="0" fillId="0" borderId="74" xfId="0" applyFont="1" applyFill="1" applyBorder="1">
      <alignment vertical="center"/>
    </xf>
    <xf numFmtId="0" fontId="0" fillId="0" borderId="17" xfId="0" applyFill="1" applyBorder="1" applyAlignment="1">
      <alignment horizontal="center" vertical="center"/>
    </xf>
    <xf numFmtId="0" fontId="0" fillId="0" borderId="10" xfId="0" applyFill="1" applyBorder="1" applyAlignment="1">
      <alignment horizontal="center" vertical="center"/>
    </xf>
    <xf numFmtId="0" fontId="4" fillId="0" borderId="0" xfId="0" applyFont="1" applyFill="1" applyBorder="1" applyAlignment="1">
      <alignment horizontal="left" vertical="center"/>
    </xf>
    <xf numFmtId="177" fontId="0" fillId="38" borderId="22" xfId="0" applyNumberFormat="1" applyFill="1" applyBorder="1">
      <alignment vertical="center"/>
    </xf>
    <xf numFmtId="0" fontId="3" fillId="0" borderId="125" xfId="43" applyFill="1" applyBorder="1"/>
    <xf numFmtId="0" fontId="0" fillId="0" borderId="0" xfId="0" applyFont="1" applyFill="1" applyAlignment="1"/>
    <xf numFmtId="0" fontId="0" fillId="0" borderId="27" xfId="0" applyFont="1" applyFill="1" applyBorder="1">
      <alignment vertical="center"/>
    </xf>
    <xf numFmtId="0" fontId="0" fillId="0" borderId="10" xfId="0" applyFill="1" applyBorder="1" applyAlignment="1">
      <alignment horizontal="center" vertical="center"/>
    </xf>
    <xf numFmtId="0" fontId="84" fillId="0" borderId="10" xfId="0" applyFont="1" applyFill="1" applyBorder="1" applyAlignment="1">
      <alignment vertical="center"/>
    </xf>
    <xf numFmtId="0" fontId="4" fillId="38" borderId="10" xfId="44" applyFont="1" applyFill="1" applyBorder="1"/>
    <xf numFmtId="0" fontId="3" fillId="38" borderId="10" xfId="44" applyFill="1" applyBorder="1"/>
    <xf numFmtId="9" fontId="3" fillId="38" borderId="10" xfId="44" applyNumberFormat="1" applyFill="1" applyBorder="1"/>
    <xf numFmtId="9" fontId="4" fillId="38" borderId="10" xfId="44" applyNumberFormat="1" applyFont="1" applyFill="1" applyBorder="1"/>
    <xf numFmtId="0" fontId="84" fillId="0" borderId="67" xfId="44" applyFont="1" applyBorder="1"/>
    <xf numFmtId="0" fontId="84" fillId="24" borderId="67" xfId="44" applyFont="1" applyFill="1" applyBorder="1"/>
    <xf numFmtId="0" fontId="84" fillId="29" borderId="67" xfId="44" applyFont="1" applyFill="1" applyBorder="1"/>
    <xf numFmtId="0" fontId="84" fillId="29" borderId="68" xfId="44" applyFont="1" applyFill="1" applyBorder="1"/>
    <xf numFmtId="0" fontId="84" fillId="0" borderId="10" xfId="44" applyFont="1" applyFill="1" applyBorder="1"/>
    <xf numFmtId="0" fontId="84" fillId="0" borderId="0" xfId="44" applyFont="1"/>
    <xf numFmtId="0" fontId="84" fillId="24" borderId="59" xfId="44" applyFont="1" applyFill="1" applyBorder="1" applyAlignment="1"/>
    <xf numFmtId="0" fontId="19" fillId="64" borderId="0" xfId="35" applyFont="1" applyFill="1" applyBorder="1"/>
    <xf numFmtId="0" fontId="0" fillId="69" borderId="0" xfId="0" applyFill="1">
      <alignment vertical="center"/>
    </xf>
    <xf numFmtId="0" fontId="0" fillId="69" borderId="10" xfId="0" applyFill="1" applyBorder="1">
      <alignment vertical="center"/>
    </xf>
    <xf numFmtId="0" fontId="0" fillId="69" borderId="10" xfId="0" applyFill="1" applyBorder="1" applyAlignment="1">
      <alignment vertical="center" wrapText="1"/>
    </xf>
    <xf numFmtId="0" fontId="6" fillId="69" borderId="0" xfId="29" applyFill="1" applyAlignment="1" applyProtection="1">
      <alignment vertical="center"/>
    </xf>
    <xf numFmtId="49" fontId="0" fillId="69" borderId="10" xfId="0" applyNumberFormat="1" applyFill="1" applyBorder="1">
      <alignment vertical="center"/>
    </xf>
    <xf numFmtId="0" fontId="4" fillId="69" borderId="0" xfId="0" applyFont="1" applyFill="1">
      <alignment vertical="center"/>
    </xf>
    <xf numFmtId="0" fontId="6" fillId="69" borderId="10" xfId="29" applyFill="1" applyBorder="1" applyAlignment="1" applyProtection="1">
      <alignment vertical="center"/>
    </xf>
    <xf numFmtId="0" fontId="19" fillId="69" borderId="0" xfId="0" applyFont="1" applyFill="1" applyBorder="1">
      <alignment vertical="center"/>
    </xf>
    <xf numFmtId="0" fontId="19" fillId="69" borderId="0" xfId="0" applyFont="1" applyFill="1">
      <alignment vertical="center"/>
    </xf>
    <xf numFmtId="0" fontId="4" fillId="69" borderId="0" xfId="35" applyFont="1" applyFill="1"/>
    <xf numFmtId="0" fontId="6" fillId="0" borderId="17" xfId="29" applyBorder="1" applyAlignment="1" applyProtection="1">
      <alignment vertical="center"/>
    </xf>
    <xf numFmtId="49" fontId="0" fillId="0" borderId="17" xfId="0" applyNumberFormat="1" applyBorder="1">
      <alignment vertical="center"/>
    </xf>
    <xf numFmtId="0" fontId="6" fillId="0" borderId="13" xfId="29" applyBorder="1" applyAlignment="1" applyProtection="1">
      <alignment vertical="center"/>
    </xf>
    <xf numFmtId="49" fontId="0" fillId="0" borderId="13" xfId="0" applyNumberFormat="1" applyBorder="1">
      <alignment vertical="center"/>
    </xf>
    <xf numFmtId="0" fontId="12" fillId="0" borderId="13" xfId="0" applyFont="1" applyBorder="1" applyAlignment="1">
      <alignment vertical="center" wrapText="1"/>
    </xf>
    <xf numFmtId="0" fontId="0" fillId="38" borderId="13" xfId="0" applyFill="1" applyBorder="1" applyAlignment="1">
      <alignment vertical="center" wrapText="1"/>
    </xf>
    <xf numFmtId="0" fontId="6" fillId="38" borderId="13" xfId="29" applyFill="1" applyBorder="1" applyAlignment="1" applyProtection="1">
      <alignment vertical="center"/>
    </xf>
    <xf numFmtId="49" fontId="0" fillId="38" borderId="13" xfId="0" applyNumberFormat="1" applyFill="1" applyBorder="1">
      <alignment vertical="center"/>
    </xf>
    <xf numFmtId="0" fontId="0" fillId="38" borderId="10" xfId="0" applyFill="1" applyBorder="1" applyAlignment="1">
      <alignment horizontal="center" vertical="center"/>
    </xf>
    <xf numFmtId="0" fontId="0" fillId="0" borderId="10" xfId="0" applyFill="1" applyBorder="1" applyAlignment="1">
      <alignment horizontal="center" vertical="center"/>
    </xf>
    <xf numFmtId="17" fontId="0" fillId="38" borderId="13" xfId="0" applyNumberFormat="1" applyFill="1" applyBorder="1">
      <alignment vertical="center"/>
    </xf>
    <xf numFmtId="0" fontId="0" fillId="38" borderId="17" xfId="0" applyFill="1" applyBorder="1" applyAlignment="1">
      <alignment vertical="center" wrapText="1"/>
    </xf>
    <xf numFmtId="0" fontId="6" fillId="38" borderId="17" xfId="29" applyFill="1" applyBorder="1" applyAlignment="1" applyProtection="1">
      <alignment vertical="center"/>
    </xf>
    <xf numFmtId="49" fontId="0" fillId="38" borderId="17" xfId="0" applyNumberFormat="1" applyFill="1" applyBorder="1">
      <alignment vertical="center"/>
    </xf>
    <xf numFmtId="181" fontId="0" fillId="0" borderId="10" xfId="0" applyNumberFormat="1" applyBorder="1">
      <alignment vertical="center"/>
    </xf>
    <xf numFmtId="181" fontId="0" fillId="38" borderId="10" xfId="0" applyNumberFormat="1" applyFill="1" applyBorder="1">
      <alignment vertical="center"/>
    </xf>
    <xf numFmtId="179" fontId="0" fillId="38" borderId="10" xfId="0" applyNumberFormat="1" applyFill="1" applyBorder="1" applyAlignment="1">
      <alignment vertical="center" wrapText="1"/>
    </xf>
    <xf numFmtId="0" fontId="0" fillId="0" borderId="17" xfId="0" applyFill="1" applyBorder="1" applyAlignment="1">
      <alignment horizontal="center" vertical="center"/>
    </xf>
    <xf numFmtId="0" fontId="0" fillId="0" borderId="10" xfId="0" applyFill="1" applyBorder="1" applyAlignment="1">
      <alignment horizontal="center" vertical="center"/>
    </xf>
    <xf numFmtId="0" fontId="0" fillId="0" borderId="148" xfId="0" applyFill="1" applyBorder="1">
      <alignment vertical="center"/>
    </xf>
    <xf numFmtId="49" fontId="0" fillId="0" borderId="14" xfId="0" applyNumberFormat="1" applyFill="1" applyBorder="1" applyAlignment="1">
      <alignment horizontal="right" vertical="center"/>
    </xf>
    <xf numFmtId="0" fontId="0" fillId="55" borderId="14" xfId="0" applyFill="1" applyBorder="1">
      <alignment vertical="center"/>
    </xf>
    <xf numFmtId="0" fontId="0" fillId="0" borderId="149" xfId="0" applyBorder="1">
      <alignment vertical="center"/>
    </xf>
    <xf numFmtId="0" fontId="0" fillId="0" borderId="149" xfId="0" applyFill="1" applyBorder="1">
      <alignment vertical="center"/>
    </xf>
    <xf numFmtId="0" fontId="0" fillId="0" borderId="150" xfId="0" applyFill="1" applyBorder="1">
      <alignment vertical="center"/>
    </xf>
    <xf numFmtId="0" fontId="0" fillId="55" borderId="149" xfId="0" applyFill="1" applyBorder="1">
      <alignment vertical="center"/>
    </xf>
    <xf numFmtId="49" fontId="0" fillId="0" borderId="149" xfId="0" applyNumberFormat="1" applyFill="1" applyBorder="1" applyAlignment="1">
      <alignment horizontal="right" vertical="center"/>
    </xf>
    <xf numFmtId="49" fontId="0" fillId="55" borderId="14" xfId="0" applyNumberFormat="1" applyFill="1" applyBorder="1" applyAlignment="1">
      <alignment horizontal="right" vertical="center"/>
    </xf>
    <xf numFmtId="49" fontId="0" fillId="55" borderId="149" xfId="0" applyNumberFormat="1" applyFill="1" applyBorder="1" applyAlignment="1">
      <alignment horizontal="right" vertical="center"/>
    </xf>
    <xf numFmtId="0" fontId="0" fillId="0" borderId="24" xfId="0" applyBorder="1">
      <alignment vertical="center"/>
    </xf>
    <xf numFmtId="0" fontId="4" fillId="62" borderId="10" xfId="37" applyFont="1" applyFill="1" applyBorder="1"/>
    <xf numFmtId="0" fontId="3" fillId="62" borderId="10" xfId="37" applyFill="1" applyBorder="1"/>
    <xf numFmtId="55" fontId="0" fillId="0" borderId="10" xfId="0" applyNumberFormat="1" applyFont="1" applyFill="1" applyBorder="1">
      <alignment vertical="center"/>
    </xf>
    <xf numFmtId="55" fontId="0" fillId="0" borderId="0" xfId="0" applyNumberFormat="1" applyFill="1" applyBorder="1">
      <alignment vertical="center"/>
    </xf>
    <xf numFmtId="0" fontId="0" fillId="38" borderId="20" xfId="0" applyFont="1" applyFill="1" applyBorder="1">
      <alignment vertical="center"/>
    </xf>
    <xf numFmtId="0" fontId="87" fillId="0" borderId="12" xfId="0" applyFont="1" applyBorder="1" applyAlignment="1">
      <alignment horizontal="left" vertical="center"/>
    </xf>
    <xf numFmtId="0" fontId="0" fillId="39" borderId="10" xfId="0" applyFont="1" applyFill="1" applyBorder="1" applyAlignment="1">
      <alignment horizontal="left" vertical="top" wrapText="1"/>
    </xf>
    <xf numFmtId="0" fontId="6" fillId="39" borderId="0" xfId="29" applyFill="1" applyAlignment="1" applyProtection="1">
      <alignment vertical="center"/>
    </xf>
    <xf numFmtId="0" fontId="0" fillId="39" borderId="13" xfId="0" applyFill="1" applyBorder="1">
      <alignment vertical="center"/>
    </xf>
    <xf numFmtId="0" fontId="0" fillId="39" borderId="13" xfId="0" applyFill="1" applyBorder="1" applyAlignment="1">
      <alignment vertical="center" wrapText="1"/>
    </xf>
    <xf numFmtId="0" fontId="6" fillId="39" borderId="13" xfId="29" applyFill="1" applyBorder="1" applyAlignment="1" applyProtection="1">
      <alignment vertical="center"/>
    </xf>
    <xf numFmtId="49" fontId="0" fillId="39" borderId="13" xfId="0" applyNumberFormat="1" applyFill="1" applyBorder="1">
      <alignment vertical="center"/>
    </xf>
    <xf numFmtId="0" fontId="0" fillId="39" borderId="0" xfId="0" applyFill="1" applyBorder="1">
      <alignment vertical="center"/>
    </xf>
    <xf numFmtId="0" fontId="0" fillId="39" borderId="0" xfId="0" applyFill="1" applyBorder="1" applyAlignment="1">
      <alignment vertical="center" wrapText="1"/>
    </xf>
    <xf numFmtId="0" fontId="6" fillId="0" borderId="26" xfId="29" applyBorder="1" applyAlignment="1" applyProtection="1">
      <alignment vertical="center"/>
    </xf>
    <xf numFmtId="0" fontId="6" fillId="68" borderId="10" xfId="29" applyFill="1" applyBorder="1" applyAlignment="1" applyProtection="1">
      <alignment vertical="center" wrapText="1"/>
    </xf>
    <xf numFmtId="0" fontId="88" fillId="0" borderId="10" xfId="0" applyFont="1" applyFill="1" applyBorder="1" applyAlignment="1">
      <alignment horizontal="center" vertical="center"/>
    </xf>
    <xf numFmtId="0" fontId="88" fillId="0" borderId="10" xfId="0" applyFont="1" applyFill="1" applyBorder="1">
      <alignment vertical="center"/>
    </xf>
    <xf numFmtId="0" fontId="88" fillId="0" borderId="10" xfId="0" applyFont="1" applyFill="1" applyBorder="1" applyAlignment="1">
      <alignment vertical="center" wrapText="1"/>
    </xf>
    <xf numFmtId="55" fontId="88" fillId="0" borderId="10" xfId="0" applyNumberFormat="1" applyFont="1" applyFill="1" applyBorder="1">
      <alignment vertical="center"/>
    </xf>
    <xf numFmtId="0" fontId="0" fillId="46" borderId="10" xfId="0" applyFont="1" applyFill="1" applyBorder="1" applyAlignment="1">
      <alignment vertical="center" wrapText="1"/>
    </xf>
    <xf numFmtId="0" fontId="0" fillId="70" borderId="0" xfId="0" applyFill="1">
      <alignment vertical="center"/>
    </xf>
    <xf numFmtId="0" fontId="0" fillId="70" borderId="10" xfId="0" applyFill="1" applyBorder="1">
      <alignment vertical="center"/>
    </xf>
    <xf numFmtId="0" fontId="0" fillId="70" borderId="10" xfId="0" applyFill="1" applyBorder="1" applyAlignment="1">
      <alignment vertical="center" wrapText="1"/>
    </xf>
    <xf numFmtId="0" fontId="6" fillId="70" borderId="10" xfId="29" applyFill="1" applyBorder="1" applyAlignment="1" applyProtection="1">
      <alignment vertical="center"/>
    </xf>
    <xf numFmtId="49" fontId="0" fillId="70" borderId="10" xfId="0" applyNumberFormat="1" applyFill="1" applyBorder="1">
      <alignment vertical="center"/>
    </xf>
    <xf numFmtId="0" fontId="0" fillId="46" borderId="13" xfId="0" applyFill="1" applyBorder="1">
      <alignment vertical="center"/>
    </xf>
    <xf numFmtId="0" fontId="0" fillId="46" borderId="13" xfId="0" applyFill="1" applyBorder="1" applyAlignment="1">
      <alignment vertical="center" wrapText="1"/>
    </xf>
    <xf numFmtId="0" fontId="6" fillId="46" borderId="13" xfId="29" applyFill="1" applyBorder="1" applyAlignment="1" applyProtection="1">
      <alignment vertical="center"/>
    </xf>
    <xf numFmtId="49" fontId="0" fillId="46" borderId="13" xfId="0" applyNumberFormat="1" applyFill="1" applyBorder="1">
      <alignment vertical="center"/>
    </xf>
    <xf numFmtId="0" fontId="0" fillId="71" borderId="0" xfId="0" applyFill="1">
      <alignment vertical="center"/>
    </xf>
    <xf numFmtId="0" fontId="0" fillId="71" borderId="10" xfId="0" applyFill="1" applyBorder="1">
      <alignment vertical="center"/>
    </xf>
    <xf numFmtId="0" fontId="0" fillId="71" borderId="13" xfId="0" applyFill="1" applyBorder="1">
      <alignment vertical="center"/>
    </xf>
    <xf numFmtId="0" fontId="0" fillId="71" borderId="13" xfId="0" applyFill="1" applyBorder="1" applyAlignment="1">
      <alignment vertical="center" wrapText="1"/>
    </xf>
    <xf numFmtId="0" fontId="6" fillId="71" borderId="13" xfId="29" applyFill="1" applyBorder="1" applyAlignment="1" applyProtection="1">
      <alignment vertical="center"/>
    </xf>
    <xf numFmtId="49" fontId="0" fillId="71" borderId="13" xfId="0" applyNumberFormat="1" applyFill="1" applyBorder="1">
      <alignment vertical="center"/>
    </xf>
    <xf numFmtId="0" fontId="0" fillId="71" borderId="0" xfId="0" applyFill="1" applyBorder="1">
      <alignment vertical="center"/>
    </xf>
    <xf numFmtId="0" fontId="0" fillId="31" borderId="10" xfId="0" applyFont="1" applyFill="1" applyBorder="1" applyAlignment="1">
      <alignment horizontal="left" wrapText="1"/>
    </xf>
    <xf numFmtId="0" fontId="4" fillId="26" borderId="10" xfId="0" applyFont="1" applyFill="1" applyBorder="1" applyAlignment="1">
      <alignment horizontal="left" vertical="top" wrapText="1"/>
    </xf>
    <xf numFmtId="0" fontId="0" fillId="0" borderId="10" xfId="0" applyFont="1" applyFill="1" applyBorder="1" applyAlignment="1">
      <alignment horizontal="left" wrapText="1"/>
    </xf>
    <xf numFmtId="0" fontId="0" fillId="24" borderId="10" xfId="0" applyFont="1" applyFill="1" applyBorder="1" applyAlignment="1">
      <alignment horizontal="left" vertical="top" wrapText="1"/>
    </xf>
    <xf numFmtId="0" fontId="4" fillId="56" borderId="10" xfId="0" applyFont="1" applyFill="1" applyBorder="1" applyAlignment="1">
      <alignment horizontal="left" vertical="center" wrapText="1"/>
    </xf>
    <xf numFmtId="0" fontId="0" fillId="0" borderId="120" xfId="0" applyFill="1" applyBorder="1" applyAlignment="1">
      <alignment horizontal="center" vertical="center"/>
    </xf>
    <xf numFmtId="176" fontId="0" fillId="0" borderId="120" xfId="0" applyNumberFormat="1" applyFill="1" applyBorder="1" applyAlignment="1">
      <alignment horizontal="center" vertical="center"/>
    </xf>
    <xf numFmtId="0" fontId="0" fillId="55" borderId="151" xfId="0" applyFill="1" applyBorder="1" applyAlignment="1">
      <alignment horizontal="center" vertical="center"/>
    </xf>
    <xf numFmtId="0" fontId="0" fillId="0" borderId="122" xfId="0" applyFill="1" applyBorder="1" applyAlignment="1">
      <alignment horizontal="center" vertical="center"/>
    </xf>
    <xf numFmtId="0" fontId="0" fillId="0" borderId="29" xfId="0" applyFill="1" applyBorder="1" applyAlignment="1">
      <alignment horizontal="right"/>
    </xf>
    <xf numFmtId="0" fontId="0" fillId="0" borderId="56" xfId="0" applyFill="1" applyBorder="1" applyAlignment="1">
      <alignment horizontal="right"/>
    </xf>
    <xf numFmtId="0" fontId="0" fillId="0" borderId="44" xfId="0" applyFill="1" applyBorder="1" applyAlignment="1">
      <alignment horizontal="right"/>
    </xf>
    <xf numFmtId="0" fontId="0" fillId="0" borderId="12" xfId="0" applyFill="1" applyBorder="1" applyAlignment="1">
      <alignment horizontal="left" vertical="center"/>
    </xf>
    <xf numFmtId="0" fontId="0" fillId="0" borderId="152" xfId="0" applyFill="1" applyBorder="1">
      <alignment vertical="center"/>
    </xf>
    <xf numFmtId="0" fontId="3" fillId="0" borderId="95" xfId="43" applyFill="1" applyBorder="1"/>
    <xf numFmtId="0" fontId="3" fillId="0" borderId="36" xfId="43" applyFill="1" applyBorder="1"/>
    <xf numFmtId="0" fontId="3" fillId="38" borderId="95" xfId="43" applyFill="1" applyBorder="1"/>
    <xf numFmtId="0" fontId="3" fillId="38" borderId="19" xfId="43" applyFill="1" applyBorder="1"/>
    <xf numFmtId="0" fontId="3" fillId="0" borderId="94" xfId="43" applyFill="1" applyBorder="1"/>
    <xf numFmtId="0" fontId="3" fillId="0" borderId="134" xfId="43" applyFill="1" applyBorder="1"/>
    <xf numFmtId="0" fontId="0" fillId="0" borderId="17" xfId="0" applyFont="1" applyFill="1" applyBorder="1" applyAlignment="1">
      <alignment vertical="center" wrapText="1"/>
    </xf>
    <xf numFmtId="0" fontId="0" fillId="0" borderId="153" xfId="0" applyBorder="1">
      <alignment vertical="center"/>
    </xf>
    <xf numFmtId="0" fontId="3" fillId="0" borderId="85" xfId="44" applyBorder="1"/>
    <xf numFmtId="0" fontId="4" fillId="0" borderId="94" xfId="44" applyFont="1" applyFill="1" applyBorder="1"/>
    <xf numFmtId="0" fontId="3" fillId="0" borderId="25" xfId="44" applyFill="1" applyBorder="1"/>
    <xf numFmtId="0" fontId="0" fillId="0" borderId="19" xfId="44" applyFont="1" applyBorder="1"/>
    <xf numFmtId="9" fontId="41" fillId="0" borderId="85" xfId="44" applyNumberFormat="1" applyFont="1" applyBorder="1"/>
    <xf numFmtId="9" fontId="3" fillId="0" borderId="38" xfId="44" applyNumberFormat="1" applyFill="1" applyBorder="1"/>
    <xf numFmtId="0" fontId="3" fillId="0" borderId="36" xfId="44" applyFill="1" applyBorder="1"/>
    <xf numFmtId="0" fontId="3" fillId="38" borderId="26" xfId="44" applyFill="1" applyBorder="1"/>
    <xf numFmtId="0" fontId="7" fillId="0" borderId="20" xfId="44" applyFont="1" applyBorder="1"/>
    <xf numFmtId="9" fontId="3" fillId="0" borderId="33" xfId="44" applyNumberFormat="1" applyBorder="1"/>
    <xf numFmtId="9" fontId="3" fillId="38" borderId="85" xfId="44" applyNumberFormat="1" applyFill="1" applyBorder="1"/>
    <xf numFmtId="9" fontId="3" fillId="38" borderId="20" xfId="44" applyNumberFormat="1" applyFill="1" applyBorder="1"/>
    <xf numFmtId="0" fontId="15" fillId="0" borderId="10" xfId="44" applyFont="1" applyBorder="1" applyAlignment="1">
      <alignment wrapText="1"/>
    </xf>
    <xf numFmtId="9" fontId="3" fillId="0" borderId="10" xfId="44" applyNumberFormat="1" applyBorder="1"/>
    <xf numFmtId="9" fontId="3" fillId="24" borderId="10" xfId="44" applyNumberFormat="1" applyFill="1" applyBorder="1"/>
    <xf numFmtId="0" fontId="3" fillId="0" borderId="92" xfId="44" applyBorder="1"/>
    <xf numFmtId="0" fontId="8" fillId="0" borderId="17" xfId="44" applyFont="1" applyBorder="1"/>
    <xf numFmtId="9" fontId="3" fillId="0" borderId="11" xfId="44" applyNumberFormat="1" applyBorder="1"/>
    <xf numFmtId="0" fontId="15" fillId="0" borderId="20" xfId="44" applyFont="1" applyBorder="1" applyAlignment="1">
      <alignment wrapText="1"/>
    </xf>
    <xf numFmtId="0" fontId="8" fillId="0" borderId="35" xfId="44" applyFont="1" applyBorder="1"/>
    <xf numFmtId="9" fontId="3" fillId="0" borderId="111" xfId="44" applyNumberFormat="1" applyBorder="1"/>
    <xf numFmtId="0" fontId="4" fillId="0" borderId="68" xfId="41" applyFont="1" applyFill="1" applyBorder="1">
      <alignment vertical="center"/>
    </xf>
    <xf numFmtId="0" fontId="3" fillId="0" borderId="154" xfId="44" applyBorder="1"/>
    <xf numFmtId="0" fontId="3" fillId="38" borderId="67" xfId="44" applyFill="1" applyBorder="1"/>
    <xf numFmtId="0" fontId="84" fillId="38" borderId="59" xfId="44" applyFont="1" applyFill="1" applyBorder="1" applyAlignment="1"/>
    <xf numFmtId="0" fontId="3" fillId="38" borderId="59" xfId="44" applyFill="1" applyBorder="1" applyAlignment="1"/>
    <xf numFmtId="0" fontId="3" fillId="0" borderId="75" xfId="44" applyFill="1" applyBorder="1"/>
    <xf numFmtId="0" fontId="3" fillId="0" borderId="76" xfId="44" applyFill="1" applyBorder="1" applyAlignment="1"/>
    <xf numFmtId="0" fontId="0" fillId="0" borderId="10" xfId="0" applyFill="1" applyBorder="1" applyAlignment="1">
      <alignment horizontal="center" vertical="center"/>
    </xf>
    <xf numFmtId="0" fontId="4" fillId="0" borderId="41" xfId="0" applyFont="1" applyFill="1" applyBorder="1" applyAlignment="1">
      <alignment horizontal="center" vertical="center"/>
    </xf>
    <xf numFmtId="0" fontId="0" fillId="0" borderId="10" xfId="56" applyFont="1" applyBorder="1"/>
    <xf numFmtId="0" fontId="4" fillId="71" borderId="0" xfId="35" applyFont="1" applyFill="1"/>
    <xf numFmtId="0" fontId="4" fillId="71" borderId="0" xfId="0" applyFont="1" applyFill="1">
      <alignment vertical="center"/>
    </xf>
    <xf numFmtId="0" fontId="0" fillId="0" borderId="17" xfId="0" applyBorder="1" applyAlignment="1">
      <alignment vertical="center"/>
    </xf>
    <xf numFmtId="0" fontId="0" fillId="0" borderId="13" xfId="0" applyBorder="1" applyAlignment="1">
      <alignment vertical="center"/>
    </xf>
    <xf numFmtId="0" fontId="62" fillId="0" borderId="13" xfId="38" applyBorder="1"/>
    <xf numFmtId="0" fontId="62" fillId="0" borderId="155" xfId="38" applyBorder="1"/>
    <xf numFmtId="0" fontId="62" fillId="0" borderId="156" xfId="38" applyBorder="1"/>
    <xf numFmtId="0" fontId="62" fillId="0" borderId="157" xfId="38" applyBorder="1"/>
    <xf numFmtId="0" fontId="62" fillId="0" borderId="158" xfId="38" applyBorder="1"/>
    <xf numFmtId="0" fontId="62" fillId="0" borderId="159" xfId="38" applyBorder="1"/>
    <xf numFmtId="0" fontId="19" fillId="0" borderId="0" xfId="0" applyFont="1" applyFill="1" applyBorder="1" applyAlignment="1">
      <alignment horizontal="center" wrapText="1"/>
    </xf>
    <xf numFmtId="0" fontId="14" fillId="0" borderId="0" xfId="0" applyFont="1" applyFill="1" applyBorder="1" applyAlignment="1">
      <alignment vertical="center" wrapText="1"/>
    </xf>
    <xf numFmtId="0" fontId="14" fillId="0" borderId="0" xfId="0" applyFont="1" applyFill="1" applyBorder="1">
      <alignment vertical="center"/>
    </xf>
    <xf numFmtId="0" fontId="14" fillId="33" borderId="0" xfId="0" applyFont="1" applyFill="1" applyBorder="1" applyAlignment="1">
      <alignment vertical="center" wrapText="1"/>
    </xf>
    <xf numFmtId="0" fontId="3" fillId="33" borderId="0" xfId="0" applyFont="1" applyFill="1">
      <alignment vertical="center"/>
    </xf>
    <xf numFmtId="0" fontId="14" fillId="25" borderId="0" xfId="0" applyFont="1" applyFill="1" applyBorder="1" applyAlignment="1">
      <alignment vertical="center" wrapText="1"/>
    </xf>
    <xf numFmtId="0" fontId="3" fillId="25" borderId="0" xfId="0" applyFont="1" applyFill="1">
      <alignment vertical="center"/>
    </xf>
    <xf numFmtId="0" fontId="3" fillId="64" borderId="0" xfId="0" applyFont="1" applyFill="1">
      <alignment vertical="center"/>
    </xf>
    <xf numFmtId="0" fontId="14" fillId="24" borderId="0" xfId="0" applyFont="1" applyFill="1" applyBorder="1" applyAlignment="1">
      <alignment vertical="center" wrapText="1"/>
    </xf>
    <xf numFmtId="0" fontId="3" fillId="0" borderId="0" xfId="0" applyFont="1" applyFill="1" applyBorder="1" applyAlignment="1">
      <alignment vertical="center" wrapText="1"/>
    </xf>
    <xf numFmtId="0" fontId="3" fillId="0" borderId="0" xfId="0" applyFont="1" applyFill="1" applyAlignment="1">
      <alignment vertical="center"/>
    </xf>
    <xf numFmtId="0" fontId="12" fillId="0" borderId="0" xfId="0" applyFont="1" applyFill="1">
      <alignment vertical="center"/>
    </xf>
    <xf numFmtId="0" fontId="0" fillId="0" borderId="0" xfId="0" applyFill="1" applyBorder="1" applyAlignment="1">
      <alignment horizontal="left" vertical="top" wrapText="1"/>
    </xf>
    <xf numFmtId="0" fontId="0" fillId="0" borderId="0" xfId="0" applyFont="1" applyFill="1" applyBorder="1" applyAlignment="1">
      <alignment horizontal="left" vertical="center" wrapText="1"/>
    </xf>
    <xf numFmtId="0" fontId="0" fillId="0" borderId="0" xfId="0" applyFont="1" applyFill="1" applyBorder="1" applyAlignment="1">
      <alignment horizontal="center" wrapText="1"/>
    </xf>
    <xf numFmtId="0" fontId="6" fillId="0" borderId="0" xfId="29" applyFill="1" applyBorder="1" applyAlignment="1" applyProtection="1">
      <alignment vertical="center" wrapText="1"/>
    </xf>
    <xf numFmtId="0" fontId="0" fillId="0" borderId="0" xfId="0" applyFill="1" applyAlignment="1">
      <alignment horizontal="left" vertical="center" wrapText="1"/>
    </xf>
    <xf numFmtId="0" fontId="1" fillId="0" borderId="0" xfId="57" applyFill="1">
      <alignment vertical="center"/>
    </xf>
    <xf numFmtId="0" fontId="100" fillId="0" borderId="0" xfId="57" applyFont="1" applyFill="1">
      <alignment vertical="center"/>
    </xf>
    <xf numFmtId="0" fontId="1" fillId="0" borderId="113" xfId="57" applyFill="1" applyBorder="1">
      <alignment vertical="center"/>
    </xf>
    <xf numFmtId="0" fontId="1" fillId="0" borderId="160" xfId="57" applyFill="1" applyBorder="1">
      <alignment vertical="center"/>
    </xf>
    <xf numFmtId="0" fontId="101" fillId="0" borderId="161" xfId="57" applyFont="1" applyFill="1" applyBorder="1" applyAlignment="1">
      <alignment vertical="center"/>
    </xf>
    <xf numFmtId="0" fontId="1" fillId="0" borderId="95" xfId="57" applyFill="1" applyBorder="1">
      <alignment vertical="center"/>
    </xf>
    <xf numFmtId="0" fontId="7" fillId="0" borderId="39" xfId="35" applyFont="1" applyFill="1" applyBorder="1"/>
    <xf numFmtId="0" fontId="7" fillId="0" borderId="41" xfId="35" applyFont="1" applyFill="1" applyBorder="1"/>
    <xf numFmtId="0" fontId="4" fillId="39" borderId="95" xfId="35" applyFont="1" applyFill="1" applyBorder="1"/>
    <xf numFmtId="0" fontId="4" fillId="55" borderId="39" xfId="35" applyFont="1" applyFill="1" applyBorder="1"/>
    <xf numFmtId="0" fontId="4" fillId="38" borderId="39" xfId="35" applyFont="1" applyFill="1" applyBorder="1"/>
    <xf numFmtId="0" fontId="4" fillId="62" borderId="39" xfId="35" applyFont="1" applyFill="1" applyBorder="1"/>
    <xf numFmtId="0" fontId="4" fillId="72" borderId="39" xfId="35" applyFont="1" applyFill="1" applyBorder="1"/>
    <xf numFmtId="0" fontId="4" fillId="68" borderId="39" xfId="35" applyFont="1" applyFill="1" applyBorder="1"/>
    <xf numFmtId="0" fontId="4" fillId="0" borderId="41" xfId="35" applyFont="1" applyFill="1" applyBorder="1"/>
    <xf numFmtId="0" fontId="4" fillId="39" borderId="95" xfId="57" applyFont="1" applyFill="1" applyBorder="1">
      <alignment vertical="center"/>
    </xf>
    <xf numFmtId="0" fontId="4" fillId="55" borderId="39" xfId="57" applyFont="1" applyFill="1" applyBorder="1">
      <alignment vertical="center"/>
    </xf>
    <xf numFmtId="0" fontId="4" fillId="38" borderId="39" xfId="57" applyFont="1" applyFill="1" applyBorder="1">
      <alignment vertical="center"/>
    </xf>
    <xf numFmtId="0" fontId="4" fillId="62" borderId="39" xfId="57" applyFont="1" applyFill="1" applyBorder="1">
      <alignment vertical="center"/>
    </xf>
    <xf numFmtId="0" fontId="4" fillId="72" borderId="39" xfId="57" applyFont="1" applyFill="1" applyBorder="1">
      <alignment vertical="center"/>
    </xf>
    <xf numFmtId="0" fontId="4" fillId="68" borderId="39" xfId="57" applyFont="1" applyFill="1" applyBorder="1">
      <alignment vertical="center"/>
    </xf>
    <xf numFmtId="0" fontId="4" fillId="0" borderId="41" xfId="57" applyFont="1" applyFill="1" applyBorder="1">
      <alignment vertical="center"/>
    </xf>
    <xf numFmtId="0" fontId="102" fillId="39" borderId="95" xfId="57" applyFont="1" applyFill="1" applyBorder="1">
      <alignment vertical="center"/>
    </xf>
    <xf numFmtId="0" fontId="102" fillId="55" borderId="39" xfId="57" applyFont="1" applyFill="1" applyBorder="1">
      <alignment vertical="center"/>
    </xf>
    <xf numFmtId="0" fontId="102" fillId="38" borderId="39" xfId="57" applyFont="1" applyFill="1" applyBorder="1">
      <alignment vertical="center"/>
    </xf>
    <xf numFmtId="0" fontId="102" fillId="62" borderId="39" xfId="57" applyFont="1" applyFill="1" applyBorder="1">
      <alignment vertical="center"/>
    </xf>
    <xf numFmtId="0" fontId="102" fillId="72" borderId="39" xfId="57" applyFont="1" applyFill="1" applyBorder="1">
      <alignment vertical="center"/>
    </xf>
    <xf numFmtId="0" fontId="102" fillId="68" borderId="39" xfId="57" applyFont="1" applyFill="1" applyBorder="1">
      <alignment vertical="center"/>
    </xf>
    <xf numFmtId="0" fontId="102" fillId="0" borderId="41" xfId="57" applyFont="1" applyFill="1" applyBorder="1">
      <alignment vertical="center"/>
    </xf>
    <xf numFmtId="0" fontId="1" fillId="0" borderId="92" xfId="57" applyFill="1" applyBorder="1">
      <alignment vertical="center"/>
    </xf>
    <xf numFmtId="0" fontId="19" fillId="0" borderId="162" xfId="35" applyFont="1" applyFill="1" applyBorder="1"/>
    <xf numFmtId="0" fontId="3" fillId="39" borderId="92" xfId="35" applyFill="1" applyBorder="1"/>
    <xf numFmtId="0" fontId="3" fillId="55" borderId="0" xfId="35" applyFill="1" applyBorder="1"/>
    <xf numFmtId="0" fontId="3" fillId="38" borderId="0" xfId="35" applyFill="1" applyBorder="1"/>
    <xf numFmtId="0" fontId="3" fillId="62" borderId="0" xfId="35" applyFill="1" applyBorder="1"/>
    <xf numFmtId="0" fontId="3" fillId="72" borderId="0" xfId="35" applyFill="1" applyBorder="1"/>
    <xf numFmtId="0" fontId="3" fillId="68" borderId="0" xfId="35" applyFill="1" applyBorder="1"/>
    <xf numFmtId="0" fontId="102" fillId="0" borderId="162" xfId="57" applyFont="1" applyFill="1" applyBorder="1">
      <alignment vertical="center"/>
    </xf>
    <xf numFmtId="0" fontId="1" fillId="39" borderId="92" xfId="57" applyFill="1" applyBorder="1">
      <alignment vertical="center"/>
    </xf>
    <xf numFmtId="0" fontId="1" fillId="55" borderId="0" xfId="57" applyFill="1" applyBorder="1">
      <alignment vertical="center"/>
    </xf>
    <xf numFmtId="0" fontId="1" fillId="38" borderId="0" xfId="57" applyFill="1" applyBorder="1">
      <alignment vertical="center"/>
    </xf>
    <xf numFmtId="0" fontId="1" fillId="62" borderId="0" xfId="57" applyFill="1" applyBorder="1">
      <alignment vertical="center"/>
    </xf>
    <xf numFmtId="0" fontId="1" fillId="72" borderId="0" xfId="57" applyFill="1" applyBorder="1">
      <alignment vertical="center"/>
    </xf>
    <xf numFmtId="0" fontId="1" fillId="68" borderId="0" xfId="57" applyFill="1" applyBorder="1">
      <alignment vertical="center"/>
    </xf>
    <xf numFmtId="0" fontId="19" fillId="0" borderId="0" xfId="57" applyFont="1" applyFill="1" applyBorder="1">
      <alignment vertical="center"/>
    </xf>
    <xf numFmtId="0" fontId="19" fillId="0" borderId="162" xfId="57" applyFont="1" applyFill="1" applyBorder="1">
      <alignment vertical="center"/>
    </xf>
    <xf numFmtId="0" fontId="1" fillId="0" borderId="163" xfId="57" applyFill="1" applyBorder="1">
      <alignment vertical="center"/>
    </xf>
    <xf numFmtId="0" fontId="19" fillId="0" borderId="38" xfId="35" applyFont="1" applyFill="1" applyBorder="1"/>
    <xf numFmtId="0" fontId="19" fillId="0" borderId="131" xfId="35" applyFont="1" applyFill="1" applyBorder="1"/>
    <xf numFmtId="0" fontId="3" fillId="39" borderId="163" xfId="35" applyFill="1" applyBorder="1"/>
    <xf numFmtId="0" fontId="3" fillId="55" borderId="38" xfId="35" applyFill="1" applyBorder="1"/>
    <xf numFmtId="0" fontId="3" fillId="38" borderId="38" xfId="35" applyFill="1" applyBorder="1"/>
    <xf numFmtId="0" fontId="3" fillId="62" borderId="38" xfId="35" applyFill="1" applyBorder="1"/>
    <xf numFmtId="0" fontId="3" fillId="72" borderId="38" xfId="35" applyFill="1" applyBorder="1"/>
    <xf numFmtId="0" fontId="3" fillId="68" borderId="38" xfId="35" applyFill="1" applyBorder="1"/>
    <xf numFmtId="0" fontId="102" fillId="0" borderId="131" xfId="57" applyFont="1" applyFill="1" applyBorder="1">
      <alignment vertical="center"/>
    </xf>
    <xf numFmtId="0" fontId="1" fillId="39" borderId="163" xfId="57" applyFill="1" applyBorder="1">
      <alignment vertical="center"/>
    </xf>
    <xf numFmtId="0" fontId="1" fillId="55" borderId="38" xfId="57" applyFill="1" applyBorder="1">
      <alignment vertical="center"/>
    </xf>
    <xf numFmtId="0" fontId="1" fillId="38" borderId="38" xfId="57" applyFill="1" applyBorder="1">
      <alignment vertical="center"/>
    </xf>
    <xf numFmtId="0" fontId="1" fillId="62" borderId="38" xfId="57" applyFill="1" applyBorder="1">
      <alignment vertical="center"/>
    </xf>
    <xf numFmtId="0" fontId="1" fillId="72" borderId="38" xfId="57" applyFill="1" applyBorder="1">
      <alignment vertical="center"/>
    </xf>
    <xf numFmtId="0" fontId="1" fillId="68" borderId="38" xfId="57" applyFill="1" applyBorder="1">
      <alignment vertical="center"/>
    </xf>
    <xf numFmtId="0" fontId="19" fillId="0" borderId="38" xfId="35" applyFont="1" applyFill="1" applyBorder="1" applyAlignment="1">
      <alignment vertical="center"/>
    </xf>
    <xf numFmtId="0" fontId="1" fillId="0" borderId="164" xfId="57" applyFill="1" applyBorder="1">
      <alignment vertical="center"/>
    </xf>
    <xf numFmtId="0" fontId="19" fillId="0" borderId="165" xfId="35" applyFont="1" applyFill="1" applyBorder="1"/>
    <xf numFmtId="0" fontId="19" fillId="0" borderId="166" xfId="35" applyFont="1" applyFill="1" applyBorder="1"/>
    <xf numFmtId="0" fontId="3" fillId="39" borderId="164" xfId="35" applyFill="1" applyBorder="1"/>
    <xf numFmtId="0" fontId="3" fillId="55" borderId="165" xfId="35" applyFill="1" applyBorder="1"/>
    <xf numFmtId="0" fontId="3" fillId="38" borderId="165" xfId="35" applyFill="1" applyBorder="1"/>
    <xf numFmtId="0" fontId="3" fillId="62" borderId="165" xfId="35" applyFill="1" applyBorder="1"/>
    <xf numFmtId="0" fontId="3" fillId="72" borderId="165" xfId="35" applyFill="1" applyBorder="1"/>
    <xf numFmtId="0" fontId="3" fillId="68" borderId="165" xfId="35" applyFill="1" applyBorder="1"/>
    <xf numFmtId="0" fontId="102" fillId="0" borderId="166" xfId="57" applyFont="1" applyFill="1" applyBorder="1">
      <alignment vertical="center"/>
    </xf>
    <xf numFmtId="0" fontId="1" fillId="39" borderId="164" xfId="57" applyFill="1" applyBorder="1">
      <alignment vertical="center"/>
    </xf>
    <xf numFmtId="0" fontId="1" fillId="55" borderId="165" xfId="57" applyFill="1" applyBorder="1">
      <alignment vertical="center"/>
    </xf>
    <xf numFmtId="0" fontId="1" fillId="38" borderId="165" xfId="57" applyFill="1" applyBorder="1">
      <alignment vertical="center"/>
    </xf>
    <xf numFmtId="0" fontId="1" fillId="62" borderId="165" xfId="57" applyFill="1" applyBorder="1">
      <alignment vertical="center"/>
    </xf>
    <xf numFmtId="0" fontId="1" fillId="72" borderId="165" xfId="57" applyFill="1" applyBorder="1">
      <alignment vertical="center"/>
    </xf>
    <xf numFmtId="0" fontId="1" fillId="68" borderId="165" xfId="57" applyFill="1" applyBorder="1">
      <alignment vertical="center"/>
    </xf>
    <xf numFmtId="0" fontId="0" fillId="50" borderId="10" xfId="0" applyFont="1" applyFill="1" applyBorder="1" applyAlignment="1">
      <alignment horizontal="left" vertical="top" wrapText="1"/>
    </xf>
    <xf numFmtId="0" fontId="0" fillId="50" borderId="13" xfId="0" applyFill="1" applyBorder="1">
      <alignment vertical="center"/>
    </xf>
    <xf numFmtId="0" fontId="0" fillId="50" borderId="13" xfId="0" applyFill="1" applyBorder="1" applyAlignment="1">
      <alignment vertical="center" wrapText="1"/>
    </xf>
    <xf numFmtId="0" fontId="6" fillId="50" borderId="13" xfId="29" applyFill="1" applyBorder="1" applyAlignment="1" applyProtection="1">
      <alignment vertical="center"/>
    </xf>
    <xf numFmtId="49" fontId="0" fillId="50" borderId="13" xfId="0" applyNumberFormat="1" applyFill="1" applyBorder="1">
      <alignment vertical="center"/>
    </xf>
    <xf numFmtId="0" fontId="0" fillId="50" borderId="0" xfId="0" applyFill="1" applyBorder="1" applyAlignment="1">
      <alignment vertical="center" wrapText="1"/>
    </xf>
    <xf numFmtId="0" fontId="6" fillId="50" borderId="0" xfId="29" applyFill="1" applyAlignment="1" applyProtection="1">
      <alignment vertical="center"/>
    </xf>
    <xf numFmtId="0" fontId="0" fillId="43" borderId="10" xfId="0" applyFont="1" applyFill="1" applyBorder="1">
      <alignment vertical="center"/>
    </xf>
    <xf numFmtId="0" fontId="0" fillId="43" borderId="10" xfId="0" applyFont="1" applyFill="1" applyBorder="1" applyAlignment="1">
      <alignment vertical="center" wrapText="1"/>
    </xf>
    <xf numFmtId="55" fontId="0" fillId="43" borderId="10" xfId="0" applyNumberFormat="1" applyFont="1" applyFill="1" applyBorder="1">
      <alignment vertical="center"/>
    </xf>
    <xf numFmtId="0" fontId="33" fillId="43" borderId="0" xfId="0" applyFont="1" applyFill="1">
      <alignment vertical="center"/>
    </xf>
    <xf numFmtId="0" fontId="0" fillId="38" borderId="10" xfId="0" applyFont="1" applyFill="1" applyBorder="1" applyAlignment="1">
      <alignment horizontal="left" vertical="center" wrapText="1"/>
    </xf>
    <xf numFmtId="0" fontId="6" fillId="63" borderId="0" xfId="29" applyFill="1" applyAlignment="1" applyProtection="1">
      <alignment vertical="center"/>
    </xf>
    <xf numFmtId="0" fontId="0" fillId="63" borderId="13" xfId="0" applyFill="1" applyBorder="1">
      <alignment vertical="center"/>
    </xf>
    <xf numFmtId="0" fontId="0" fillId="63" borderId="13" xfId="0" applyFill="1" applyBorder="1" applyAlignment="1">
      <alignment vertical="center" wrapText="1"/>
    </xf>
    <xf numFmtId="49" fontId="0" fillId="63" borderId="13" xfId="0" applyNumberFormat="1" applyFill="1" applyBorder="1">
      <alignment vertical="center"/>
    </xf>
    <xf numFmtId="0" fontId="0" fillId="58" borderId="10" xfId="0" applyFill="1" applyBorder="1" applyAlignment="1"/>
    <xf numFmtId="0" fontId="0" fillId="58" borderId="10" xfId="0" applyFill="1" applyBorder="1" applyAlignment="1">
      <alignment horizontal="left"/>
    </xf>
    <xf numFmtId="0" fontId="6" fillId="58" borderId="0" xfId="29" applyFill="1" applyAlignment="1" applyProtection="1">
      <alignment vertical="center"/>
    </xf>
    <xf numFmtId="0" fontId="0" fillId="58" borderId="10" xfId="29" applyFont="1" applyFill="1" applyBorder="1" applyAlignment="1" applyProtection="1"/>
    <xf numFmtId="0" fontId="33" fillId="58" borderId="10" xfId="29" applyFont="1" applyFill="1" applyBorder="1" applyAlignment="1" applyProtection="1"/>
    <xf numFmtId="49" fontId="0" fillId="58" borderId="10" xfId="29" applyNumberFormat="1" applyFont="1" applyFill="1" applyBorder="1" applyAlignment="1" applyProtection="1"/>
    <xf numFmtId="0" fontId="0" fillId="58" borderId="10" xfId="0" applyFill="1" applyBorder="1" applyAlignment="1">
      <alignment wrapText="1"/>
    </xf>
    <xf numFmtId="0" fontId="3" fillId="58" borderId="26" xfId="0" applyFont="1" applyFill="1" applyBorder="1">
      <alignment vertical="center"/>
    </xf>
    <xf numFmtId="181" fontId="0" fillId="58" borderId="0" xfId="0" applyNumberFormat="1" applyFill="1">
      <alignment vertical="center"/>
    </xf>
    <xf numFmtId="180" fontId="0" fillId="58" borderId="0" xfId="0" applyNumberFormat="1" applyFill="1">
      <alignment vertical="center"/>
    </xf>
    <xf numFmtId="0" fontId="0" fillId="58" borderId="0" xfId="0" applyFill="1" applyAlignment="1"/>
    <xf numFmtId="0" fontId="33" fillId="58" borderId="0" xfId="0" applyFont="1" applyFill="1">
      <alignment vertical="center"/>
    </xf>
    <xf numFmtId="0" fontId="33" fillId="58" borderId="10" xfId="0" applyFont="1" applyFill="1" applyBorder="1" applyAlignment="1"/>
    <xf numFmtId="0" fontId="33" fillId="58" borderId="10" xfId="0" applyFont="1" applyFill="1" applyBorder="1" applyAlignment="1">
      <alignment wrapText="1"/>
    </xf>
    <xf numFmtId="0" fontId="33" fillId="58" borderId="26" xfId="0" applyFont="1" applyFill="1" applyBorder="1">
      <alignment vertical="center"/>
    </xf>
    <xf numFmtId="0" fontId="33" fillId="58" borderId="10" xfId="0" applyFont="1" applyFill="1" applyBorder="1">
      <alignment vertical="center"/>
    </xf>
    <xf numFmtId="0" fontId="0" fillId="58" borderId="0" xfId="0" applyFont="1" applyFill="1" applyBorder="1">
      <alignment vertical="center"/>
    </xf>
    <xf numFmtId="181" fontId="3" fillId="58" borderId="0" xfId="29" applyNumberFormat="1" applyFont="1" applyFill="1" applyBorder="1" applyAlignment="1" applyProtection="1"/>
    <xf numFmtId="0" fontId="33" fillId="58" borderId="0" xfId="0" applyFont="1" applyFill="1" applyBorder="1" applyAlignment="1"/>
    <xf numFmtId="180" fontId="33" fillId="58" borderId="0" xfId="0" applyNumberFormat="1" applyFont="1" applyFill="1">
      <alignment vertical="center"/>
    </xf>
    <xf numFmtId="0" fontId="0" fillId="58" borderId="10" xfId="0" applyFont="1" applyFill="1" applyBorder="1" applyAlignment="1">
      <alignment horizontal="left"/>
    </xf>
    <xf numFmtId="0" fontId="0" fillId="58" borderId="10" xfId="0" applyFont="1" applyFill="1" applyBorder="1" applyAlignment="1">
      <alignment wrapText="1"/>
    </xf>
    <xf numFmtId="0" fontId="0" fillId="58" borderId="10" xfId="0" applyFont="1" applyFill="1" applyBorder="1" applyAlignment="1">
      <alignment vertical="center" wrapText="1"/>
    </xf>
    <xf numFmtId="0" fontId="0" fillId="58" borderId="10" xfId="0" applyNumberFormat="1" applyFont="1" applyFill="1" applyBorder="1" applyAlignment="1">
      <alignment vertical="top" wrapText="1"/>
    </xf>
    <xf numFmtId="181" fontId="33" fillId="58" borderId="0" xfId="0" applyNumberFormat="1" applyFont="1" applyFill="1">
      <alignment vertical="center"/>
    </xf>
    <xf numFmtId="0" fontId="0" fillId="58" borderId="10" xfId="0" applyFont="1" applyFill="1" applyBorder="1" applyAlignment="1"/>
    <xf numFmtId="0" fontId="33" fillId="58" borderId="10" xfId="29" applyFont="1" applyFill="1" applyBorder="1" applyAlignment="1" applyProtection="1">
      <alignment wrapText="1"/>
    </xf>
    <xf numFmtId="0" fontId="0" fillId="58" borderId="0" xfId="0" applyFill="1" applyAlignment="1">
      <alignment vertical="center" wrapText="1"/>
    </xf>
    <xf numFmtId="0" fontId="14" fillId="58" borderId="10" xfId="0" applyFont="1" applyFill="1" applyBorder="1">
      <alignment vertical="center"/>
    </xf>
    <xf numFmtId="0" fontId="0" fillId="58" borderId="10" xfId="0" applyFont="1" applyFill="1" applyBorder="1" applyAlignment="1">
      <alignment horizontal="left" wrapText="1"/>
    </xf>
    <xf numFmtId="0" fontId="3" fillId="66" borderId="10" xfId="0" applyFont="1" applyFill="1" applyBorder="1">
      <alignment vertical="center"/>
    </xf>
    <xf numFmtId="0" fontId="3" fillId="66" borderId="10" xfId="0" applyFont="1" applyFill="1" applyBorder="1" applyAlignment="1">
      <alignment horizontal="center" vertical="center"/>
    </xf>
    <xf numFmtId="0" fontId="0" fillId="66" borderId="10" xfId="0" applyFill="1" applyBorder="1" applyAlignment="1">
      <alignment horizontal="left" vertical="top" wrapText="1"/>
    </xf>
    <xf numFmtId="0" fontId="3" fillId="66" borderId="10" xfId="29" applyFont="1" applyFill="1" applyBorder="1" applyAlignment="1" applyProtection="1">
      <alignment vertical="center"/>
    </xf>
    <xf numFmtId="0" fontId="0" fillId="66" borderId="10" xfId="0" applyFill="1" applyBorder="1" applyAlignment="1">
      <alignment vertical="center"/>
    </xf>
    <xf numFmtId="49" fontId="0" fillId="66" borderId="26" xfId="0" applyNumberFormat="1" applyFill="1" applyBorder="1" applyAlignment="1">
      <alignment vertical="center"/>
    </xf>
    <xf numFmtId="0" fontId="0" fillId="66" borderId="20" xfId="0" applyFill="1" applyBorder="1">
      <alignment vertical="center"/>
    </xf>
    <xf numFmtId="0" fontId="8" fillId="66" borderId="20" xfId="0" applyFont="1" applyFill="1" applyBorder="1">
      <alignment vertical="center"/>
    </xf>
    <xf numFmtId="0" fontId="4" fillId="66" borderId="0" xfId="0" applyFont="1" applyFill="1">
      <alignment vertical="center"/>
    </xf>
    <xf numFmtId="0" fontId="0" fillId="66" borderId="0" xfId="0" applyFill="1" applyBorder="1" applyAlignment="1">
      <alignment vertical="center" wrapText="1"/>
    </xf>
    <xf numFmtId="0" fontId="3" fillId="66" borderId="10" xfId="0" applyFont="1" applyFill="1" applyBorder="1" applyAlignment="1">
      <alignment vertical="center"/>
    </xf>
    <xf numFmtId="0" fontId="0" fillId="66" borderId="10" xfId="0" applyFill="1" applyBorder="1" applyAlignment="1">
      <alignment horizontal="right" vertical="center"/>
    </xf>
    <xf numFmtId="0" fontId="14" fillId="66" borderId="10" xfId="0" applyFont="1" applyFill="1" applyBorder="1" applyAlignment="1">
      <alignment horizontal="center" vertical="center"/>
    </xf>
    <xf numFmtId="0" fontId="14" fillId="66" borderId="10" xfId="0" applyFont="1" applyFill="1" applyBorder="1" applyAlignment="1">
      <alignment horizontal="left" vertical="top" wrapText="1"/>
    </xf>
    <xf numFmtId="0" fontId="14" fillId="66" borderId="10" xfId="0" applyFont="1" applyFill="1" applyBorder="1" applyAlignment="1">
      <alignment vertical="center" wrapText="1"/>
    </xf>
    <xf numFmtId="0" fontId="0" fillId="66" borderId="10" xfId="0" applyFont="1" applyFill="1" applyBorder="1">
      <alignment vertical="center"/>
    </xf>
    <xf numFmtId="0" fontId="14" fillId="66" borderId="0" xfId="0" applyFont="1" applyFill="1" applyBorder="1" applyAlignment="1">
      <alignment vertical="center" wrapText="1"/>
    </xf>
    <xf numFmtId="0" fontId="0" fillId="66" borderId="0" xfId="0" applyFill="1" applyAlignment="1">
      <alignment vertical="center"/>
    </xf>
    <xf numFmtId="0" fontId="19" fillId="66" borderId="0" xfId="0" applyFont="1" applyFill="1" applyBorder="1" applyAlignment="1">
      <alignment horizontal="center"/>
    </xf>
    <xf numFmtId="181" fontId="33" fillId="66" borderId="0" xfId="0" applyNumberFormat="1" applyFont="1" applyFill="1">
      <alignment vertical="center"/>
    </xf>
    <xf numFmtId="0" fontId="33" fillId="66" borderId="0" xfId="0" applyFont="1" applyFill="1">
      <alignment vertical="center"/>
    </xf>
    <xf numFmtId="180" fontId="33" fillId="66" borderId="0" xfId="0" applyNumberFormat="1" applyFont="1" applyFill="1">
      <alignment vertical="center"/>
    </xf>
    <xf numFmtId="0" fontId="33" fillId="58" borderId="0" xfId="0" applyFont="1" applyFill="1" applyAlignment="1"/>
    <xf numFmtId="0" fontId="0" fillId="66" borderId="0" xfId="0" applyFont="1" applyFill="1" applyBorder="1">
      <alignment vertical="center"/>
    </xf>
    <xf numFmtId="49" fontId="0" fillId="66" borderId="26" xfId="0" applyNumberFormat="1" applyFill="1" applyBorder="1">
      <alignment vertical="center"/>
    </xf>
    <xf numFmtId="0" fontId="0" fillId="66" borderId="10" xfId="29" applyFont="1" applyFill="1" applyBorder="1" applyAlignment="1" applyProtection="1">
      <alignment vertical="center" wrapText="1"/>
    </xf>
    <xf numFmtId="0" fontId="0" fillId="66" borderId="10" xfId="0" applyFont="1" applyFill="1" applyBorder="1" applyAlignment="1">
      <alignment horizontal="left" vertical="center"/>
    </xf>
    <xf numFmtId="0" fontId="19" fillId="66" borderId="10" xfId="0" applyFont="1" applyFill="1" applyBorder="1" applyAlignment="1">
      <alignment horizontal="left" vertical="center"/>
    </xf>
    <xf numFmtId="0" fontId="19" fillId="66" borderId="10" xfId="0" applyFont="1" applyFill="1" applyBorder="1" applyAlignment="1">
      <alignment horizontal="center" vertical="center"/>
    </xf>
    <xf numFmtId="182" fontId="0" fillId="66" borderId="26" xfId="0" applyNumberFormat="1" applyFont="1" applyFill="1" applyBorder="1" applyAlignment="1">
      <alignment horizontal="center" vertical="center"/>
    </xf>
    <xf numFmtId="0" fontId="0" fillId="66" borderId="10" xfId="0" applyFont="1" applyFill="1" applyBorder="1" applyAlignment="1">
      <alignment vertical="center" wrapText="1"/>
    </xf>
    <xf numFmtId="0" fontId="0" fillId="66" borderId="20" xfId="0" applyFont="1" applyFill="1" applyBorder="1">
      <alignment vertical="center"/>
    </xf>
    <xf numFmtId="0" fontId="7" fillId="66" borderId="0" xfId="0" applyFont="1" applyFill="1" applyBorder="1" applyAlignment="1">
      <alignment horizontal="center"/>
    </xf>
    <xf numFmtId="181" fontId="0" fillId="66" borderId="0" xfId="0" applyNumberFormat="1" applyFill="1">
      <alignment vertical="center"/>
    </xf>
    <xf numFmtId="0" fontId="0" fillId="66" borderId="0" xfId="0" applyFont="1" applyFill="1" applyBorder="1" applyAlignment="1">
      <alignment vertical="center" wrapText="1"/>
    </xf>
    <xf numFmtId="182" fontId="0" fillId="66" borderId="10" xfId="0" applyNumberFormat="1" applyFill="1" applyBorder="1">
      <alignment vertical="center"/>
    </xf>
    <xf numFmtId="0" fontId="0" fillId="73" borderId="0" xfId="0" applyFill="1">
      <alignment vertical="center"/>
    </xf>
    <xf numFmtId="0" fontId="0" fillId="73" borderId="10" xfId="0" applyFill="1" applyBorder="1">
      <alignment vertical="center"/>
    </xf>
    <xf numFmtId="0" fontId="0" fillId="73" borderId="10" xfId="0" applyFill="1" applyBorder="1" applyAlignment="1">
      <alignment vertical="center" wrapText="1"/>
    </xf>
    <xf numFmtId="0" fontId="6" fillId="73" borderId="10" xfId="29" applyFill="1" applyBorder="1" applyAlignment="1" applyProtection="1">
      <alignment vertical="center"/>
    </xf>
    <xf numFmtId="49" fontId="0" fillId="73" borderId="10" xfId="0" applyNumberFormat="1" applyFill="1" applyBorder="1">
      <alignment vertical="center"/>
    </xf>
    <xf numFmtId="0" fontId="0" fillId="73" borderId="0" xfId="0" applyFill="1" applyBorder="1" applyAlignment="1">
      <alignment vertical="center" wrapText="1"/>
    </xf>
    <xf numFmtId="0" fontId="6" fillId="0" borderId="13" xfId="29" applyFont="1" applyFill="1" applyBorder="1" applyAlignment="1" applyProtection="1"/>
    <xf numFmtId="0" fontId="84" fillId="0" borderId="27" xfId="37" applyFont="1" applyFill="1" applyBorder="1"/>
    <xf numFmtId="0" fontId="3" fillId="43" borderId="10" xfId="0" applyFont="1" applyFill="1" applyBorder="1" applyAlignment="1">
      <alignment vertical="center" wrapText="1"/>
    </xf>
    <xf numFmtId="55" fontId="3" fillId="43" borderId="10" xfId="0" applyNumberFormat="1" applyFont="1" applyFill="1" applyBorder="1">
      <alignment vertical="center"/>
    </xf>
    <xf numFmtId="0" fontId="33" fillId="58" borderId="0" xfId="0" applyFont="1" applyFill="1" applyAlignment="1">
      <alignment vertical="center" wrapText="1"/>
    </xf>
    <xf numFmtId="0" fontId="33" fillId="58" borderId="10" xfId="0" applyFont="1" applyFill="1" applyBorder="1" applyAlignment="1">
      <alignment vertical="center" wrapText="1"/>
    </xf>
    <xf numFmtId="0" fontId="33" fillId="58" borderId="10" xfId="29" applyFont="1" applyFill="1" applyBorder="1" applyAlignment="1" applyProtection="1">
      <alignment vertical="center" wrapText="1"/>
    </xf>
    <xf numFmtId="0" fontId="4" fillId="58" borderId="10" xfId="0" applyFont="1" applyFill="1" applyBorder="1" applyAlignment="1">
      <alignment vertical="center" wrapText="1"/>
    </xf>
    <xf numFmtId="0" fontId="4" fillId="58" borderId="0" xfId="0" applyFont="1" applyFill="1" applyAlignment="1">
      <alignment vertical="center" wrapText="1"/>
    </xf>
    <xf numFmtId="181" fontId="33" fillId="58" borderId="0" xfId="0" applyNumberFormat="1" applyFont="1" applyFill="1" applyAlignment="1">
      <alignment vertical="center" wrapText="1"/>
    </xf>
    <xf numFmtId="180" fontId="33" fillId="58" borderId="0" xfId="0" applyNumberFormat="1" applyFont="1" applyFill="1" applyAlignment="1">
      <alignment vertical="center" wrapText="1"/>
    </xf>
    <xf numFmtId="0" fontId="0" fillId="58" borderId="20" xfId="29" applyFont="1" applyFill="1" applyBorder="1" applyAlignment="1" applyProtection="1">
      <alignment vertical="center" wrapText="1"/>
    </xf>
    <xf numFmtId="0" fontId="0" fillId="58" borderId="10" xfId="29" applyFont="1" applyFill="1" applyBorder="1" applyAlignment="1" applyProtection="1">
      <alignment vertical="center" wrapText="1"/>
    </xf>
    <xf numFmtId="49" fontId="0" fillId="58" borderId="10" xfId="29" applyNumberFormat="1" applyFont="1" applyFill="1" applyBorder="1" applyAlignment="1" applyProtection="1">
      <alignment vertical="center" wrapText="1"/>
    </xf>
    <xf numFmtId="0" fontId="47" fillId="58" borderId="0" xfId="0" applyFont="1" applyFill="1" applyAlignment="1">
      <alignment vertical="center" wrapText="1"/>
    </xf>
    <xf numFmtId="0" fontId="33" fillId="58" borderId="20" xfId="0" applyFont="1" applyFill="1" applyBorder="1" applyAlignment="1">
      <alignment vertical="center" wrapText="1"/>
    </xf>
    <xf numFmtId="0" fontId="4" fillId="58" borderId="20" xfId="0" applyFont="1" applyFill="1" applyBorder="1" applyAlignment="1">
      <alignment vertical="center" wrapText="1"/>
    </xf>
    <xf numFmtId="0" fontId="47" fillId="58" borderId="10" xfId="29" applyFont="1" applyFill="1" applyBorder="1" applyAlignment="1" applyProtection="1">
      <alignment vertical="center" wrapText="1"/>
    </xf>
    <xf numFmtId="0" fontId="47" fillId="58" borderId="10" xfId="0" applyFont="1" applyFill="1" applyBorder="1" applyAlignment="1">
      <alignment vertical="center" wrapText="1"/>
    </xf>
    <xf numFmtId="0" fontId="0" fillId="58" borderId="0" xfId="0" applyFont="1" applyFill="1" applyAlignment="1">
      <alignment vertical="center" wrapText="1"/>
    </xf>
    <xf numFmtId="0" fontId="0" fillId="58" borderId="26" xfId="0" applyFont="1" applyFill="1" applyBorder="1" applyAlignment="1">
      <alignment vertical="center" wrapText="1"/>
    </xf>
    <xf numFmtId="0" fontId="14" fillId="58" borderId="10" xfId="0" applyFont="1" applyFill="1" applyBorder="1" applyAlignment="1">
      <alignment horizontal="left" vertical="top" wrapText="1"/>
    </xf>
    <xf numFmtId="0" fontId="23" fillId="0" borderId="10" xfId="0" applyFont="1" applyFill="1" applyBorder="1" applyAlignment="1">
      <alignment horizontal="center" vertical="center"/>
    </xf>
    <xf numFmtId="0" fontId="41" fillId="0" borderId="10" xfId="0" applyFont="1" applyBorder="1" applyAlignment="1">
      <alignment horizontal="center" vertical="center"/>
    </xf>
    <xf numFmtId="0" fontId="74" fillId="0" borderId="10" xfId="0" applyFont="1" applyFill="1" applyBorder="1" applyAlignment="1">
      <alignment horizontal="center" vertical="center"/>
    </xf>
    <xf numFmtId="0" fontId="22" fillId="0" borderId="10" xfId="0" applyFont="1" applyBorder="1" applyAlignment="1">
      <alignment horizontal="center" vertical="center"/>
    </xf>
    <xf numFmtId="0" fontId="21" fillId="0" borderId="38" xfId="0" applyFont="1" applyBorder="1" applyAlignment="1">
      <alignment horizontal="center" vertical="center"/>
    </xf>
    <xf numFmtId="0" fontId="4" fillId="0" borderId="0" xfId="0" applyFont="1" applyBorder="1" applyAlignment="1">
      <alignment horizontal="center" vertical="top" wrapText="1"/>
    </xf>
    <xf numFmtId="0" fontId="4" fillId="0" borderId="86" xfId="0" applyFont="1" applyBorder="1" applyAlignment="1">
      <alignment horizontal="center" vertical="top" wrapText="1"/>
    </xf>
    <xf numFmtId="0" fontId="21" fillId="0" borderId="0" xfId="0" applyFont="1" applyBorder="1" applyAlignment="1">
      <alignment horizontal="center" vertical="center" wrapText="1"/>
    </xf>
    <xf numFmtId="0" fontId="21" fillId="0" borderId="0" xfId="0" applyFont="1" applyBorder="1" applyAlignment="1">
      <alignment horizontal="center" vertical="center"/>
    </xf>
    <xf numFmtId="0" fontId="21" fillId="0" borderId="38" xfId="43" applyFont="1" applyBorder="1" applyAlignment="1">
      <alignment horizontal="center"/>
    </xf>
    <xf numFmtId="0" fontId="21" fillId="0" borderId="96" xfId="0" applyFont="1" applyBorder="1" applyAlignment="1">
      <alignment horizontal="center" vertical="center"/>
    </xf>
    <xf numFmtId="0" fontId="17" fillId="0" borderId="0" xfId="0" applyFont="1" applyBorder="1" applyAlignment="1">
      <alignment horizontal="center" vertical="center"/>
    </xf>
    <xf numFmtId="0" fontId="0" fillId="0" borderId="17" xfId="0" applyFill="1" applyBorder="1" applyAlignment="1">
      <alignment horizontal="center" vertical="center"/>
    </xf>
    <xf numFmtId="0" fontId="0" fillId="0" borderId="13" xfId="0" applyFill="1" applyBorder="1" applyAlignment="1">
      <alignment horizontal="center" vertical="center"/>
    </xf>
    <xf numFmtId="0" fontId="0" fillId="0" borderId="106" xfId="0" applyBorder="1" applyAlignment="1">
      <alignment horizontal="center" vertical="center"/>
    </xf>
    <xf numFmtId="0" fontId="0" fillId="0" borderId="86" xfId="0" applyBorder="1" applyAlignment="1">
      <alignment horizontal="center" vertical="center"/>
    </xf>
    <xf numFmtId="0" fontId="0" fillId="0" borderId="33" xfId="0" applyBorder="1" applyAlignment="1">
      <alignment horizontal="center" vertical="center"/>
    </xf>
    <xf numFmtId="0" fontId="4" fillId="0" borderId="14" xfId="0" applyFont="1" applyBorder="1" applyAlignment="1">
      <alignment horizontal="center" vertical="center"/>
    </xf>
    <xf numFmtId="0" fontId="4" fillId="0" borderId="13" xfId="0" applyFont="1" applyBorder="1" applyAlignment="1">
      <alignment horizontal="center" vertical="center"/>
    </xf>
    <xf numFmtId="0" fontId="0" fillId="0" borderId="97" xfId="0" applyBorder="1" applyAlignment="1">
      <alignment horizontal="center" vertical="center" wrapText="1"/>
    </xf>
    <xf numFmtId="0" fontId="0" fillId="0" borderId="98" xfId="0" applyBorder="1" applyAlignment="1">
      <alignment horizontal="center" vertical="center" wrapText="1"/>
    </xf>
    <xf numFmtId="0" fontId="0" fillId="0" borderId="99" xfId="0" applyBorder="1" applyAlignment="1">
      <alignment horizontal="center" vertical="center" wrapText="1"/>
    </xf>
    <xf numFmtId="0" fontId="0" fillId="0" borderId="100" xfId="0" applyBorder="1" applyAlignment="1">
      <alignment horizontal="center" vertical="center" wrapText="1"/>
    </xf>
    <xf numFmtId="0" fontId="0" fillId="0" borderId="0" xfId="0" applyBorder="1" applyAlignment="1">
      <alignment horizontal="center" vertical="center" wrapText="1"/>
    </xf>
    <xf numFmtId="0" fontId="0" fillId="0" borderId="101" xfId="0" applyBorder="1" applyAlignment="1">
      <alignment horizontal="center" vertical="center" wrapText="1"/>
    </xf>
    <xf numFmtId="0" fontId="0" fillId="0" borderId="102" xfId="0" applyBorder="1" applyAlignment="1">
      <alignment horizontal="center" vertical="center" wrapText="1"/>
    </xf>
    <xf numFmtId="0" fontId="0" fillId="0" borderId="103" xfId="0" applyBorder="1" applyAlignment="1">
      <alignment horizontal="center" vertical="center" wrapText="1"/>
    </xf>
    <xf numFmtId="0" fontId="0" fillId="0" borderId="104" xfId="0" applyBorder="1" applyAlignment="1">
      <alignment horizontal="center" vertical="center" wrapText="1"/>
    </xf>
    <xf numFmtId="0" fontId="0" fillId="0" borderId="35" xfId="0" applyBorder="1" applyAlignment="1">
      <alignment horizontal="center" vertical="center"/>
    </xf>
    <xf numFmtId="0" fontId="0" fillId="0" borderId="128" xfId="0" applyBorder="1" applyAlignment="1">
      <alignment horizontal="center" vertical="center"/>
    </xf>
    <xf numFmtId="0" fontId="4" fillId="0" borderId="105" xfId="0" applyFont="1" applyBorder="1" applyAlignment="1">
      <alignment horizontal="center" vertical="center"/>
    </xf>
    <xf numFmtId="0" fontId="4" fillId="0" borderId="93" xfId="0" applyFont="1" applyBorder="1" applyAlignment="1">
      <alignment horizontal="center" vertical="center"/>
    </xf>
    <xf numFmtId="0" fontId="4" fillId="0" borderId="81"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109" xfId="0" applyFont="1" applyBorder="1" applyAlignment="1">
      <alignment horizontal="center" vertical="center" wrapText="1"/>
    </xf>
    <xf numFmtId="0" fontId="4" fillId="27" borderId="67" xfId="0" applyFont="1" applyFill="1" applyBorder="1" applyAlignment="1">
      <alignment horizontal="center" vertical="center"/>
    </xf>
    <xf numFmtId="0" fontId="4" fillId="27" borderId="59" xfId="0" applyFont="1" applyFill="1" applyBorder="1" applyAlignment="1">
      <alignment horizontal="center" vertical="center"/>
    </xf>
    <xf numFmtId="0" fontId="0" fillId="0" borderId="83" xfId="0" applyBorder="1" applyAlignment="1">
      <alignment horizontal="center" vertical="center" wrapText="1"/>
    </xf>
    <xf numFmtId="0" fontId="0" fillId="0" borderId="107" xfId="0" applyBorder="1" applyAlignment="1">
      <alignment horizontal="center" vertical="center" wrapText="1"/>
    </xf>
    <xf numFmtId="0" fontId="0" fillId="0" borderId="108" xfId="0" applyBorder="1" applyAlignment="1">
      <alignment horizontal="center" vertical="center" wrapText="1"/>
    </xf>
    <xf numFmtId="0" fontId="0" fillId="0" borderId="105" xfId="0" applyBorder="1" applyAlignment="1">
      <alignment horizontal="center" vertical="center"/>
    </xf>
    <xf numFmtId="0" fontId="0" fillId="0" borderId="93" xfId="0" applyBorder="1" applyAlignment="1">
      <alignment horizontal="center" vertical="center"/>
    </xf>
    <xf numFmtId="0" fontId="37" fillId="0" borderId="0" xfId="0" applyFont="1" applyAlignment="1">
      <alignment horizontal="center"/>
    </xf>
    <xf numFmtId="0" fontId="21" fillId="0" borderId="38" xfId="0" applyFont="1" applyBorder="1" applyAlignment="1">
      <alignment horizontal="center"/>
    </xf>
    <xf numFmtId="0" fontId="37" fillId="0" borderId="38" xfId="0" applyFont="1" applyBorder="1" applyAlignment="1">
      <alignment horizontal="center"/>
    </xf>
    <xf numFmtId="0" fontId="17" fillId="0" borderId="38" xfId="0" applyFont="1" applyBorder="1" applyAlignment="1">
      <alignment horizontal="center" vertical="center"/>
    </xf>
    <xf numFmtId="0" fontId="36" fillId="0" borderId="26" xfId="0" applyFont="1" applyBorder="1" applyAlignment="1">
      <alignment horizontal="center" vertical="center"/>
    </xf>
    <xf numFmtId="0" fontId="36" fillId="0" borderId="39" xfId="0" applyFont="1" applyBorder="1" applyAlignment="1">
      <alignment horizontal="center" vertical="center"/>
    </xf>
    <xf numFmtId="0" fontId="36" fillId="0" borderId="20" xfId="0" applyFont="1" applyBorder="1" applyAlignment="1">
      <alignment horizontal="center" vertical="center"/>
    </xf>
    <xf numFmtId="0" fontId="32" fillId="0" borderId="26" xfId="0" applyFont="1" applyBorder="1" applyAlignment="1">
      <alignment horizontal="center" vertical="center"/>
    </xf>
    <xf numFmtId="0" fontId="32" fillId="0" borderId="39" xfId="0" applyFont="1" applyBorder="1" applyAlignment="1">
      <alignment horizontal="center" vertical="center"/>
    </xf>
    <xf numFmtId="0" fontId="32" fillId="0" borderId="20" xfId="0" applyFont="1" applyBorder="1" applyAlignment="1">
      <alignment horizontal="center" vertical="center"/>
    </xf>
    <xf numFmtId="0" fontId="21" fillId="0" borderId="38" xfId="44" applyFont="1" applyBorder="1" applyAlignment="1">
      <alignment horizontal="center" vertical="center"/>
    </xf>
    <xf numFmtId="0" fontId="21" fillId="0" borderId="0" xfId="44" applyFont="1" applyBorder="1" applyAlignment="1">
      <alignment horizontal="center" vertical="center"/>
    </xf>
    <xf numFmtId="0" fontId="0" fillId="0" borderId="39" xfId="0" applyFill="1" applyBorder="1" applyAlignment="1">
      <alignment horizontal="center" vertical="center"/>
    </xf>
    <xf numFmtId="0" fontId="0" fillId="0" borderId="20" xfId="0" applyFill="1" applyBorder="1" applyAlignment="1">
      <alignment horizontal="center" vertical="center"/>
    </xf>
    <xf numFmtId="0" fontId="0" fillId="0" borderId="10" xfId="0" applyFill="1" applyBorder="1" applyAlignment="1">
      <alignment horizontal="center" vertical="center"/>
    </xf>
    <xf numFmtId="0" fontId="0" fillId="0" borderId="26" xfId="0" applyFill="1" applyBorder="1" applyAlignment="1">
      <alignment horizontal="center" vertical="center"/>
    </xf>
    <xf numFmtId="0" fontId="0" fillId="38" borderId="39" xfId="0" applyFill="1" applyBorder="1" applyAlignment="1">
      <alignment horizontal="center" vertical="center"/>
    </xf>
    <xf numFmtId="0" fontId="0" fillId="38" borderId="20" xfId="0" applyFill="1" applyBorder="1" applyAlignment="1">
      <alignment horizontal="center" vertical="center"/>
    </xf>
    <xf numFmtId="0" fontId="0" fillId="38" borderId="26" xfId="0" applyFill="1" applyBorder="1" applyAlignment="1">
      <alignment horizontal="center" vertical="center"/>
    </xf>
    <xf numFmtId="0" fontId="0" fillId="38" borderId="10" xfId="0" applyFill="1" applyBorder="1" applyAlignment="1">
      <alignment horizontal="center" vertical="center"/>
    </xf>
    <xf numFmtId="0" fontId="4" fillId="0" borderId="12" xfId="0" applyFont="1" applyFill="1" applyBorder="1" applyAlignment="1">
      <alignment horizontal="center" vertical="center" wrapText="1"/>
    </xf>
    <xf numFmtId="0" fontId="0" fillId="24" borderId="26" xfId="0" applyFill="1" applyBorder="1" applyAlignment="1">
      <alignment horizontal="center" vertical="center"/>
    </xf>
    <xf numFmtId="0" fontId="0" fillId="24" borderId="20" xfId="0" applyFill="1" applyBorder="1" applyAlignment="1">
      <alignment horizontal="center" vertical="center"/>
    </xf>
    <xf numFmtId="0" fontId="0" fillId="0" borderId="95" xfId="0" applyFill="1" applyBorder="1" applyAlignment="1">
      <alignment horizontal="center" vertical="center"/>
    </xf>
    <xf numFmtId="0" fontId="0" fillId="0" borderId="26" xfId="0" applyBorder="1" applyAlignment="1">
      <alignment horizontal="center" vertical="center"/>
    </xf>
    <xf numFmtId="0" fontId="0" fillId="0" borderId="20" xfId="0" applyBorder="1" applyAlignment="1">
      <alignment horizontal="center" vertical="center"/>
    </xf>
    <xf numFmtId="0" fontId="0" fillId="24" borderId="95" xfId="0" applyFill="1" applyBorder="1" applyAlignment="1">
      <alignment horizontal="center" vertical="center"/>
    </xf>
    <xf numFmtId="0" fontId="0" fillId="0" borderId="95" xfId="0" applyBorder="1" applyAlignment="1">
      <alignment horizontal="center" vertical="center"/>
    </xf>
    <xf numFmtId="0" fontId="4" fillId="0" borderId="0" xfId="0" applyFont="1" applyBorder="1" applyAlignment="1">
      <alignment horizontal="center" vertical="center"/>
    </xf>
    <xf numFmtId="0" fontId="4" fillId="0" borderId="112" xfId="0" applyFont="1" applyBorder="1" applyAlignment="1">
      <alignment horizontal="center" vertical="center"/>
    </xf>
    <xf numFmtId="0" fontId="4" fillId="0" borderId="15" xfId="0" applyFont="1" applyBorder="1" applyAlignment="1">
      <alignment horizontal="center" vertical="center"/>
    </xf>
    <xf numFmtId="0" fontId="4" fillId="0" borderId="29" xfId="0" applyFont="1" applyBorder="1" applyAlignment="1">
      <alignment horizontal="center" vertical="center" wrapText="1"/>
    </xf>
    <xf numFmtId="0" fontId="4" fillId="0" borderId="15" xfId="0" applyFont="1" applyBorder="1" applyAlignment="1">
      <alignment horizontal="center" vertical="center" wrapText="1"/>
    </xf>
    <xf numFmtId="0" fontId="0" fillId="0" borderId="113" xfId="0" applyBorder="1" applyAlignment="1">
      <alignment horizontal="center" vertical="center"/>
    </xf>
    <xf numFmtId="0" fontId="0" fillId="0" borderId="111" xfId="0" applyBorder="1" applyAlignment="1">
      <alignment horizontal="center" vertical="center"/>
    </xf>
    <xf numFmtId="0" fontId="0" fillId="0" borderId="110" xfId="0" applyBorder="1" applyAlignment="1">
      <alignment horizontal="center" vertical="center"/>
    </xf>
    <xf numFmtId="0" fontId="0" fillId="0" borderId="25" xfId="0" applyBorder="1" applyAlignment="1">
      <alignment horizontal="center" vertical="center"/>
    </xf>
    <xf numFmtId="0" fontId="0" fillId="24" borderId="10" xfId="0" applyFill="1" applyBorder="1" applyAlignment="1">
      <alignment horizontal="center" vertical="center"/>
    </xf>
    <xf numFmtId="0" fontId="0" fillId="0" borderId="27" xfId="0" applyFill="1" applyBorder="1" applyAlignment="1">
      <alignment horizontal="center" vertical="center"/>
    </xf>
    <xf numFmtId="0" fontId="0" fillId="38" borderId="95" xfId="0" applyFill="1" applyBorder="1" applyAlignment="1">
      <alignment horizontal="center" vertical="center"/>
    </xf>
    <xf numFmtId="0" fontId="99" fillId="0" borderId="0" xfId="56" applyFont="1" applyAlignment="1">
      <alignment horizontal="center"/>
    </xf>
    <xf numFmtId="0" fontId="85" fillId="0" borderId="0" xfId="0" applyFont="1" applyBorder="1" applyAlignment="1">
      <alignment horizontal="left" vertical="center" wrapText="1"/>
    </xf>
    <xf numFmtId="0" fontId="62" fillId="0" borderId="114" xfId="38" applyFont="1" applyBorder="1" applyAlignment="1">
      <alignment horizontal="center"/>
    </xf>
    <xf numFmtId="0" fontId="62" fillId="0" borderId="115" xfId="38" applyBorder="1" applyAlignment="1">
      <alignment horizontal="center"/>
    </xf>
    <xf numFmtId="0" fontId="62" fillId="0" borderId="116" xfId="38" applyBorder="1" applyAlignment="1">
      <alignment horizontal="center"/>
    </xf>
    <xf numFmtId="0" fontId="62" fillId="0" borderId="49" xfId="38" applyBorder="1" applyAlignment="1">
      <alignment horizontal="center"/>
    </xf>
    <xf numFmtId="0" fontId="62" fillId="0" borderId="50" xfId="38" applyBorder="1" applyAlignment="1">
      <alignment horizontal="center"/>
    </xf>
    <xf numFmtId="0" fontId="62" fillId="0" borderId="51" xfId="38" applyBorder="1" applyAlignment="1">
      <alignment horizontal="center"/>
    </xf>
    <xf numFmtId="0" fontId="62" fillId="0" borderId="117" xfId="38" applyFont="1" applyBorder="1" applyAlignment="1">
      <alignment horizontal="center"/>
    </xf>
    <xf numFmtId="0" fontId="62" fillId="0" borderId="114" xfId="38" applyBorder="1" applyAlignment="1">
      <alignment horizontal="center"/>
    </xf>
    <xf numFmtId="0" fontId="62" fillId="0" borderId="117" xfId="38" applyBorder="1" applyAlignment="1">
      <alignment horizontal="center"/>
    </xf>
    <xf numFmtId="0" fontId="21" fillId="0" borderId="38" xfId="37" applyFont="1" applyBorder="1" applyAlignment="1">
      <alignment horizontal="center"/>
    </xf>
    <xf numFmtId="0" fontId="21" fillId="0" borderId="0" xfId="0" applyFont="1" applyAlignment="1">
      <alignment horizontal="center" vertical="center"/>
    </xf>
    <xf numFmtId="0" fontId="101" fillId="0" borderId="113" xfId="57" applyFont="1" applyFill="1" applyBorder="1" applyAlignment="1">
      <alignment horizontal="center" vertical="center"/>
    </xf>
    <xf numFmtId="0" fontId="101" fillId="0" borderId="160" xfId="57" applyFont="1" applyFill="1" applyBorder="1" applyAlignment="1">
      <alignment horizontal="center" vertical="center"/>
    </xf>
    <xf numFmtId="0" fontId="101" fillId="0" borderId="161" xfId="57" applyFont="1" applyFill="1" applyBorder="1" applyAlignment="1">
      <alignment horizontal="center" vertical="center"/>
    </xf>
    <xf numFmtId="0" fontId="0" fillId="58" borderId="13" xfId="0" applyFill="1" applyBorder="1" applyAlignment="1">
      <alignment vertical="center"/>
    </xf>
    <xf numFmtId="0" fontId="0" fillId="58" borderId="13" xfId="0" applyFill="1" applyBorder="1" applyAlignment="1">
      <alignment vertical="center" wrapText="1"/>
    </xf>
    <xf numFmtId="0" fontId="0" fillId="58" borderId="13" xfId="0" applyFill="1" applyBorder="1">
      <alignment vertical="center"/>
    </xf>
    <xf numFmtId="49" fontId="0" fillId="58" borderId="13" xfId="0" applyNumberFormat="1" applyFill="1" applyBorder="1">
      <alignment vertical="center"/>
    </xf>
    <xf numFmtId="0" fontId="14" fillId="58" borderId="0" xfId="0" applyFont="1" applyFill="1" applyAlignment="1">
      <alignment vertical="center" wrapText="1"/>
    </xf>
    <xf numFmtId="0" fontId="0" fillId="58" borderId="10" xfId="0" applyFont="1" applyFill="1" applyBorder="1">
      <alignment vertical="center"/>
    </xf>
    <xf numFmtId="0" fontId="7" fillId="58" borderId="0" xfId="0" applyFont="1" applyFill="1" applyBorder="1" applyAlignment="1">
      <alignment horizontal="center"/>
    </xf>
    <xf numFmtId="0" fontId="14" fillId="58" borderId="13" xfId="0" applyFont="1" applyFill="1" applyBorder="1" applyAlignment="1">
      <alignment horizontal="left" vertical="center"/>
    </xf>
    <xf numFmtId="0" fontId="14" fillId="58" borderId="13" xfId="0" applyFont="1" applyFill="1" applyBorder="1" applyAlignment="1">
      <alignment vertical="center" wrapText="1"/>
    </xf>
    <xf numFmtId="0" fontId="19" fillId="58" borderId="0" xfId="0" applyFont="1" applyFill="1" applyBorder="1" applyAlignment="1">
      <alignment horizontal="center"/>
    </xf>
    <xf numFmtId="0" fontId="3" fillId="58" borderId="0" xfId="0" applyFont="1" applyFill="1">
      <alignment vertical="center"/>
    </xf>
    <xf numFmtId="0" fontId="14" fillId="58" borderId="10" xfId="0" applyFont="1" applyFill="1" applyBorder="1" applyAlignment="1">
      <alignment horizontal="left" vertical="center" wrapText="1"/>
    </xf>
    <xf numFmtId="49" fontId="8" fillId="58" borderId="10" xfId="0" applyNumberFormat="1" applyFont="1" applyFill="1" applyBorder="1">
      <alignment vertical="center"/>
    </xf>
    <xf numFmtId="0" fontId="0" fillId="58" borderId="10" xfId="0" applyFill="1" applyBorder="1" applyAlignment="1">
      <alignment vertical="center"/>
    </xf>
    <xf numFmtId="0" fontId="14" fillId="58" borderId="0" xfId="0" applyFont="1" applyFill="1" applyBorder="1" applyAlignment="1">
      <alignment vertical="center" wrapText="1"/>
    </xf>
    <xf numFmtId="0" fontId="0" fillId="58" borderId="10" xfId="0" applyFont="1" applyFill="1" applyBorder="1" applyAlignment="1">
      <alignment horizontal="left" vertical="center"/>
    </xf>
    <xf numFmtId="0" fontId="3" fillId="58" borderId="10" xfId="0" applyFont="1" applyFill="1" applyBorder="1" applyAlignment="1">
      <alignment horizontal="right" vertical="center"/>
    </xf>
    <xf numFmtId="0" fontId="4" fillId="58" borderId="10" xfId="0" applyFont="1" applyFill="1" applyBorder="1" applyAlignment="1">
      <alignment horizontal="left" vertical="center" wrapText="1"/>
    </xf>
    <xf numFmtId="0" fontId="19" fillId="58" borderId="10" xfId="0" applyFont="1" applyFill="1" applyBorder="1" applyAlignment="1">
      <alignment horizontal="center"/>
    </xf>
    <xf numFmtId="0" fontId="14" fillId="58" borderId="10" xfId="0" applyFont="1" applyFill="1" applyBorder="1" applyAlignment="1">
      <alignment horizontal="left" vertical="center"/>
    </xf>
    <xf numFmtId="0" fontId="3" fillId="58" borderId="10" xfId="0" applyFont="1" applyFill="1" applyBorder="1" applyAlignment="1">
      <alignment vertical="center"/>
    </xf>
    <xf numFmtId="0" fontId="0" fillId="58" borderId="0" xfId="0" applyFill="1" applyBorder="1">
      <alignment vertical="center"/>
    </xf>
    <xf numFmtId="0" fontId="84" fillId="0" borderId="20" xfId="37" applyFont="1" applyFill="1" applyBorder="1"/>
  </cellXfs>
  <cellStyles count="5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入力" xfId="32" builtinId="20" customBuiltin="1"/>
    <cellStyle name="出力" xfId="33" builtinId="21" customBuiltin="1"/>
    <cellStyle name="悪い" xfId="34" builtinId="27" customBuiltin="1"/>
    <cellStyle name="標準" xfId="0" builtinId="0"/>
    <cellStyle name="標準 2" xfId="54"/>
    <cellStyle name="標準 3" xfId="55"/>
    <cellStyle name="標準 4" xfId="56"/>
    <cellStyle name="標準 5" xfId="57"/>
    <cellStyle name="標準_accepted proposal list" xfId="35"/>
    <cellStyle name="標準_Book1" xfId="36"/>
    <cellStyle name="標準_jnltpapl0408" xfId="37"/>
    <cellStyle name="標準_openuse_collabo_status0903" xfId="38"/>
    <cellStyle name="標準_S00-S06A_I_summary" xfId="39"/>
    <cellStyle name="標準_S00-S06A_International" xfId="40"/>
    <cellStyle name="標準_S07A_all3" xfId="41"/>
    <cellStyle name="標準_Sheet1_大学院生の応募・採択割合" xfId="42"/>
    <cellStyle name="標準_サブカテゴリ毎統計0411" xfId="43"/>
    <cellStyle name="標準_大学院生の応募・採択割合" xfId="44"/>
    <cellStyle name="良い" xfId="45" builtinId="26" customBuiltin="1"/>
    <cellStyle name="見出し 1" xfId="46" builtinId="16" customBuiltin="1"/>
    <cellStyle name="見出し 2" xfId="47" builtinId="17" customBuiltin="1"/>
    <cellStyle name="見出し 3" xfId="48" builtinId="18" customBuiltin="1"/>
    <cellStyle name="見出し 4" xfId="49" builtinId="19" customBuiltin="1"/>
    <cellStyle name="計算" xfId="50" builtinId="22" customBuiltin="1"/>
    <cellStyle name="説明文" xfId="51" builtinId="53" customBuiltin="1"/>
    <cellStyle name="警告文" xfId="52" builtinId="11" customBuiltin="1"/>
    <cellStyle name="集計" xfId="53" builtinId="25" customBuiltin="1"/>
  </cellStyles>
  <dxfs count="0"/>
  <tableStyles count="0" defaultTableStyle="TableStyleMedium2" defaultPivotStyle="PivotStyleLight16"/>
  <colors>
    <mruColors>
      <color rgb="FF00FFFF"/>
      <color rgb="FF00FF00"/>
      <color rgb="FF66CCFF"/>
      <color rgb="FFFF99FF"/>
      <color rgb="FFFFCCFF"/>
      <color rgb="FF99FF33"/>
      <color rgb="FFCCFFFF"/>
      <color rgb="FF0000FF"/>
      <color rgb="FFFFFF99"/>
      <color rgb="FFCC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7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9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9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1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1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1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600" b="0" i="0" u="none" strike="noStrike" baseline="0">
                <a:solidFill>
                  <a:srgbClr val="000000"/>
                </a:solidFill>
                <a:latin typeface="ＭＳ Ｐゴシック"/>
                <a:ea typeface="ＭＳ Ｐゴシック"/>
                <a:cs typeface="ＭＳ Ｐゴシック"/>
              </a:defRPr>
            </a:pPr>
            <a:r>
              <a:rPr lang="ja-JP" altLang="en-US" sz="3600" b="1" i="0" u="none" strike="noStrike" baseline="0">
                <a:solidFill>
                  <a:srgbClr val="000000"/>
                </a:solidFill>
                <a:latin typeface="ＭＳ Ｐゴシック"/>
                <a:ea typeface="ＭＳ Ｐゴシック"/>
              </a:rPr>
              <a:t>共同利用実績　(申請・採択課題数）</a:t>
            </a:r>
            <a:endParaRPr lang="ja-JP" altLang="en-US" sz="3600" b="1"/>
          </a:p>
        </c:rich>
      </c:tx>
      <c:layout>
        <c:manualLayout>
          <c:xMode val="edge"/>
          <c:yMode val="edge"/>
          <c:x val="0.13409312765086376"/>
          <c:y val="5.561552746297712E-2"/>
        </c:manualLayout>
      </c:layout>
      <c:overlay val="0"/>
      <c:spPr>
        <a:noFill/>
        <a:ln w="25400">
          <a:noFill/>
        </a:ln>
      </c:spPr>
    </c:title>
    <c:autoTitleDeleted val="0"/>
    <c:plotArea>
      <c:layout>
        <c:manualLayout>
          <c:layoutTarget val="inner"/>
          <c:xMode val="edge"/>
          <c:yMode val="edge"/>
          <c:x val="0.11909650924024641"/>
          <c:y val="0.19585281245830932"/>
          <c:w val="0.76894829292303757"/>
          <c:h val="0.66377764900522351"/>
        </c:manualLayout>
      </c:layout>
      <c:lineChart>
        <c:grouping val="standard"/>
        <c:varyColors val="0"/>
        <c:ser>
          <c:idx val="1"/>
          <c:order val="0"/>
          <c:tx>
            <c:strRef>
              <c:f>申請・採択件数!$B$3</c:f>
              <c:strCache>
                <c:ptCount val="1"/>
                <c:pt idx="0">
                  <c:v>申請課題数</c:v>
                </c:pt>
              </c:strCache>
            </c:strRef>
          </c:tx>
          <c:spPr>
            <a:ln w="38100">
              <a:solidFill>
                <a:srgbClr val="0000FF"/>
              </a:solidFill>
              <a:prstDash val="solid"/>
            </a:ln>
          </c:spPr>
          <c:marker>
            <c:symbol val="circle"/>
            <c:size val="12"/>
            <c:spPr>
              <a:solidFill>
                <a:srgbClr val="0000FF"/>
              </a:solidFill>
              <a:ln>
                <a:solidFill>
                  <a:srgbClr val="0000FF"/>
                </a:solidFill>
                <a:prstDash val="solid"/>
              </a:ln>
            </c:spPr>
          </c:marker>
          <c:cat>
            <c:strRef>
              <c:f>申請・採択件数!$A$4:$A$32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申請・採択件数!$B$4:$B$32</c:f>
              <c:numCache>
                <c:formatCode>General</c:formatCode>
                <c:ptCount val="29"/>
                <c:pt idx="0">
                  <c:v>114</c:v>
                </c:pt>
                <c:pt idx="1">
                  <c:v>105</c:v>
                </c:pt>
                <c:pt idx="2">
                  <c:v>160</c:v>
                </c:pt>
                <c:pt idx="3">
                  <c:v>191</c:v>
                </c:pt>
                <c:pt idx="4">
                  <c:v>197</c:v>
                </c:pt>
                <c:pt idx="5">
                  <c:v>205</c:v>
                </c:pt>
                <c:pt idx="6">
                  <c:v>196</c:v>
                </c:pt>
                <c:pt idx="7">
                  <c:v>168</c:v>
                </c:pt>
                <c:pt idx="8">
                  <c:v>160</c:v>
                </c:pt>
                <c:pt idx="9">
                  <c:v>139</c:v>
                </c:pt>
                <c:pt idx="10">
                  <c:v>116</c:v>
                </c:pt>
                <c:pt idx="11">
                  <c:v>145</c:v>
                </c:pt>
                <c:pt idx="12">
                  <c:v>118</c:v>
                </c:pt>
                <c:pt idx="13">
                  <c:v>125</c:v>
                </c:pt>
                <c:pt idx="14">
                  <c:v>138</c:v>
                </c:pt>
                <c:pt idx="15">
                  <c:v>150</c:v>
                </c:pt>
                <c:pt idx="16">
                  <c:v>141</c:v>
                </c:pt>
                <c:pt idx="17">
                  <c:v>151</c:v>
                </c:pt>
                <c:pt idx="18">
                  <c:v>140</c:v>
                </c:pt>
                <c:pt idx="19">
                  <c:v>141</c:v>
                </c:pt>
                <c:pt idx="20">
                  <c:v>137</c:v>
                </c:pt>
                <c:pt idx="21">
                  <c:v>150</c:v>
                </c:pt>
                <c:pt idx="22">
                  <c:v>119</c:v>
                </c:pt>
                <c:pt idx="23">
                  <c:v>114</c:v>
                </c:pt>
                <c:pt idx="24">
                  <c:v>132</c:v>
                </c:pt>
                <c:pt idx="25">
                  <c:v>143</c:v>
                </c:pt>
                <c:pt idx="26">
                  <c:v>146</c:v>
                </c:pt>
                <c:pt idx="27">
                  <c:v>163</c:v>
                </c:pt>
                <c:pt idx="28">
                  <c:v>133</c:v>
                </c:pt>
              </c:numCache>
            </c:numRef>
          </c:val>
          <c:smooth val="0"/>
        </c:ser>
        <c:ser>
          <c:idx val="0"/>
          <c:order val="1"/>
          <c:tx>
            <c:strRef>
              <c:f>申請・採択件数!$C$3</c:f>
              <c:strCache>
                <c:ptCount val="1"/>
                <c:pt idx="0">
                  <c:v>採択課題数</c:v>
                </c:pt>
              </c:strCache>
            </c:strRef>
          </c:tx>
          <c:spPr>
            <a:ln w="38100">
              <a:solidFill>
                <a:srgbClr val="FF0000"/>
              </a:solidFill>
              <a:prstDash val="solid"/>
            </a:ln>
          </c:spPr>
          <c:marker>
            <c:symbol val="circle"/>
            <c:size val="14"/>
            <c:spPr>
              <a:solidFill>
                <a:srgbClr val="FF0000"/>
              </a:solidFill>
              <a:ln>
                <a:solidFill>
                  <a:srgbClr val="FF0000"/>
                </a:solidFill>
                <a:prstDash val="solid"/>
              </a:ln>
            </c:spPr>
          </c:marker>
          <c:cat>
            <c:strRef>
              <c:f>申請・採択件数!$A$4:$A$32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申請・採択件数!$C$4:$C$32</c:f>
              <c:numCache>
                <c:formatCode>General</c:formatCode>
                <c:ptCount val="29"/>
                <c:pt idx="0">
                  <c:v>26</c:v>
                </c:pt>
                <c:pt idx="1">
                  <c:v>27</c:v>
                </c:pt>
                <c:pt idx="2">
                  <c:v>29</c:v>
                </c:pt>
                <c:pt idx="3">
                  <c:v>39</c:v>
                </c:pt>
                <c:pt idx="4">
                  <c:v>39</c:v>
                </c:pt>
                <c:pt idx="5">
                  <c:v>42</c:v>
                </c:pt>
                <c:pt idx="6">
                  <c:v>45</c:v>
                </c:pt>
                <c:pt idx="7">
                  <c:v>43</c:v>
                </c:pt>
                <c:pt idx="8">
                  <c:v>42</c:v>
                </c:pt>
                <c:pt idx="9">
                  <c:v>35</c:v>
                </c:pt>
                <c:pt idx="10">
                  <c:v>33</c:v>
                </c:pt>
                <c:pt idx="11">
                  <c:v>34</c:v>
                </c:pt>
                <c:pt idx="12">
                  <c:v>40</c:v>
                </c:pt>
                <c:pt idx="13">
                  <c:v>45</c:v>
                </c:pt>
                <c:pt idx="14">
                  <c:v>53</c:v>
                </c:pt>
                <c:pt idx="15">
                  <c:v>50</c:v>
                </c:pt>
                <c:pt idx="16">
                  <c:v>57</c:v>
                </c:pt>
                <c:pt idx="17">
                  <c:v>53</c:v>
                </c:pt>
                <c:pt idx="18">
                  <c:v>45</c:v>
                </c:pt>
                <c:pt idx="19">
                  <c:v>43</c:v>
                </c:pt>
                <c:pt idx="20">
                  <c:v>30</c:v>
                </c:pt>
                <c:pt idx="21">
                  <c:v>50</c:v>
                </c:pt>
                <c:pt idx="22">
                  <c:v>39</c:v>
                </c:pt>
                <c:pt idx="23">
                  <c:v>48</c:v>
                </c:pt>
                <c:pt idx="24">
                  <c:v>39</c:v>
                </c:pt>
                <c:pt idx="25">
                  <c:v>52</c:v>
                </c:pt>
                <c:pt idx="26">
                  <c:v>41</c:v>
                </c:pt>
                <c:pt idx="27">
                  <c:v>70</c:v>
                </c:pt>
                <c:pt idx="28">
                  <c:v>58</c:v>
                </c:pt>
              </c:numCache>
            </c:numRef>
          </c:val>
          <c:smooth val="0"/>
        </c:ser>
        <c:dLbls>
          <c:showLegendKey val="0"/>
          <c:showVal val="0"/>
          <c:showCatName val="0"/>
          <c:showSerName val="0"/>
          <c:showPercent val="0"/>
          <c:showBubbleSize val="0"/>
        </c:dLbls>
        <c:marker val="1"/>
        <c:smooth val="0"/>
        <c:axId val="30204672"/>
        <c:axId val="30206592"/>
      </c:lineChart>
      <c:lineChart>
        <c:grouping val="standard"/>
        <c:varyColors val="0"/>
        <c:ser>
          <c:idx val="2"/>
          <c:order val="2"/>
          <c:tx>
            <c:strRef>
              <c:f>申請・採択件数!$D$3</c:f>
              <c:strCache>
                <c:ptCount val="1"/>
                <c:pt idx="0">
                  <c:v>倍率</c:v>
                </c:pt>
              </c:strCache>
            </c:strRef>
          </c:tx>
          <c:spPr>
            <a:ln w="38100">
              <a:solidFill>
                <a:srgbClr val="339966"/>
              </a:solidFill>
              <a:prstDash val="solid"/>
            </a:ln>
          </c:spPr>
          <c:marker>
            <c:symbol val="triangle"/>
            <c:size val="12"/>
            <c:spPr>
              <a:solidFill>
                <a:srgbClr val="339966"/>
              </a:solidFill>
              <a:ln>
                <a:solidFill>
                  <a:srgbClr val="008000"/>
                </a:solidFill>
                <a:prstDash val="solid"/>
              </a:ln>
            </c:spPr>
          </c:marker>
          <c:cat>
            <c:strRef>
              <c:f>申請・採択件数!$A$4:$A$32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申請・採択件数!$D$4:$D$32</c:f>
              <c:numCache>
                <c:formatCode>0.0_ </c:formatCode>
                <c:ptCount val="29"/>
                <c:pt idx="0">
                  <c:v>4.384615384615385</c:v>
                </c:pt>
                <c:pt idx="1">
                  <c:v>3.8888888888888888</c:v>
                </c:pt>
                <c:pt idx="2">
                  <c:v>5.5172413793103452</c:v>
                </c:pt>
                <c:pt idx="3">
                  <c:v>4.8974358974358978</c:v>
                </c:pt>
                <c:pt idx="4">
                  <c:v>5.0512820512820511</c:v>
                </c:pt>
                <c:pt idx="5">
                  <c:v>4.8809523809523814</c:v>
                </c:pt>
                <c:pt idx="6">
                  <c:v>4.3555555555555552</c:v>
                </c:pt>
                <c:pt idx="7">
                  <c:v>3.9069767441860463</c:v>
                </c:pt>
                <c:pt idx="8">
                  <c:v>3.8095238095238093</c:v>
                </c:pt>
                <c:pt idx="9">
                  <c:v>3.9714285714285715</c:v>
                </c:pt>
                <c:pt idx="10">
                  <c:v>3.5151515151515151</c:v>
                </c:pt>
                <c:pt idx="11">
                  <c:v>4.2647058823529411</c:v>
                </c:pt>
                <c:pt idx="12">
                  <c:v>2.95</c:v>
                </c:pt>
                <c:pt idx="13">
                  <c:v>2.7777777777777777</c:v>
                </c:pt>
                <c:pt idx="14">
                  <c:v>2.6037735849056602</c:v>
                </c:pt>
                <c:pt idx="15">
                  <c:v>3</c:v>
                </c:pt>
                <c:pt idx="16">
                  <c:v>2.4736842105263159</c:v>
                </c:pt>
                <c:pt idx="17">
                  <c:v>2.8490566037735849</c:v>
                </c:pt>
                <c:pt idx="18">
                  <c:v>3.1111111111111112</c:v>
                </c:pt>
                <c:pt idx="19">
                  <c:v>3.2790697674418605</c:v>
                </c:pt>
                <c:pt idx="20">
                  <c:v>4.5666666666666664</c:v>
                </c:pt>
                <c:pt idx="21">
                  <c:v>3</c:v>
                </c:pt>
                <c:pt idx="22">
                  <c:v>3.0512820512820511</c:v>
                </c:pt>
                <c:pt idx="23">
                  <c:v>2.375</c:v>
                </c:pt>
                <c:pt idx="24">
                  <c:v>3.3846153846153846</c:v>
                </c:pt>
                <c:pt idx="25">
                  <c:v>2.75</c:v>
                </c:pt>
                <c:pt idx="26">
                  <c:v>3.5609756097560976</c:v>
                </c:pt>
                <c:pt idx="27">
                  <c:v>2.3285714285714287</c:v>
                </c:pt>
                <c:pt idx="28">
                  <c:v>2.2931034482758621</c:v>
                </c:pt>
              </c:numCache>
            </c:numRef>
          </c:val>
          <c:smooth val="0"/>
        </c:ser>
        <c:dLbls>
          <c:showLegendKey val="0"/>
          <c:showVal val="0"/>
          <c:showCatName val="0"/>
          <c:showSerName val="0"/>
          <c:showPercent val="0"/>
          <c:showBubbleSize val="0"/>
        </c:dLbls>
        <c:marker val="1"/>
        <c:smooth val="0"/>
        <c:axId val="125448960"/>
        <c:axId val="125450496"/>
      </c:lineChart>
      <c:catAx>
        <c:axId val="30204672"/>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800" b="1" i="0" u="none" strike="noStrike" baseline="0">
                <a:solidFill>
                  <a:srgbClr val="000000"/>
                </a:solidFill>
                <a:latin typeface="ＭＳ Ｐゴシック"/>
                <a:ea typeface="ＭＳ Ｐゴシック"/>
                <a:cs typeface="ＭＳ Ｐゴシック"/>
              </a:defRPr>
            </a:pPr>
            <a:endParaRPr lang="ja-JP"/>
          </a:p>
        </c:txPr>
        <c:crossAx val="30206592"/>
        <c:crosses val="autoZero"/>
        <c:auto val="0"/>
        <c:lblAlgn val="ctr"/>
        <c:lblOffset val="100"/>
        <c:tickLblSkip val="2"/>
        <c:tickMarkSkip val="1"/>
        <c:noMultiLvlLbl val="0"/>
      </c:catAx>
      <c:valAx>
        <c:axId val="30206592"/>
        <c:scaling>
          <c:orientation val="minMax"/>
          <c:max val="250"/>
        </c:scaling>
        <c:delete val="0"/>
        <c:axPos val="l"/>
        <c:title>
          <c:tx>
            <c:rich>
              <a:bodyPr/>
              <a:lstStyle/>
              <a:p>
                <a:pPr>
                  <a:defRPr sz="2400" b="1" i="0" u="none" strike="noStrike" baseline="0">
                    <a:solidFill>
                      <a:srgbClr val="000000"/>
                    </a:solidFill>
                    <a:latin typeface="ＭＳ Ｐゴシック"/>
                    <a:ea typeface="ＭＳ Ｐゴシック"/>
                    <a:cs typeface="ＭＳ Ｐゴシック"/>
                  </a:defRPr>
                </a:pPr>
                <a:r>
                  <a:rPr lang="ja-JP" altLang="en-US" sz="2400"/>
                  <a:t>件数</a:t>
                </a:r>
              </a:p>
            </c:rich>
          </c:tx>
          <c:layout>
            <c:manualLayout>
              <c:xMode val="edge"/>
              <c:yMode val="edge"/>
              <c:x val="3.3097643916530479E-2"/>
              <c:y val="0.49750848153344385"/>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800" b="1" i="0" u="none" strike="noStrike" baseline="0">
                <a:solidFill>
                  <a:srgbClr val="000000"/>
                </a:solidFill>
                <a:latin typeface="ＭＳ Ｐゴシック"/>
                <a:ea typeface="ＭＳ Ｐゴシック"/>
                <a:cs typeface="ＭＳ Ｐゴシック"/>
              </a:defRPr>
            </a:pPr>
            <a:endParaRPr lang="ja-JP"/>
          </a:p>
        </c:txPr>
        <c:crossAx val="30204672"/>
        <c:crosses val="autoZero"/>
        <c:crossBetween val="between"/>
      </c:valAx>
      <c:catAx>
        <c:axId val="125448960"/>
        <c:scaling>
          <c:orientation val="minMax"/>
        </c:scaling>
        <c:delete val="1"/>
        <c:axPos val="b"/>
        <c:majorTickMark val="out"/>
        <c:minorTickMark val="none"/>
        <c:tickLblPos val="nextTo"/>
        <c:crossAx val="125450496"/>
        <c:crosses val="autoZero"/>
        <c:auto val="0"/>
        <c:lblAlgn val="ctr"/>
        <c:lblOffset val="100"/>
        <c:noMultiLvlLbl val="0"/>
      </c:catAx>
      <c:valAx>
        <c:axId val="125450496"/>
        <c:scaling>
          <c:orientation val="minMax"/>
          <c:max val="8"/>
        </c:scaling>
        <c:delete val="0"/>
        <c:axPos val="r"/>
        <c:title>
          <c:tx>
            <c:rich>
              <a:bodyPr rot="-5400000" vert="horz"/>
              <a:lstStyle/>
              <a:p>
                <a:pPr>
                  <a:defRPr sz="2400" b="1">
                    <a:solidFill>
                      <a:srgbClr val="339966"/>
                    </a:solidFill>
                  </a:defRPr>
                </a:pPr>
                <a:r>
                  <a:rPr lang="ja-JP" altLang="en-US" sz="2400" b="1">
                    <a:solidFill>
                      <a:srgbClr val="339966"/>
                    </a:solidFill>
                  </a:rPr>
                  <a:t>倍率</a:t>
                </a:r>
              </a:p>
            </c:rich>
          </c:tx>
          <c:layout>
            <c:manualLayout>
              <c:xMode val="edge"/>
              <c:yMode val="edge"/>
              <c:x val="0.94937756504403548"/>
              <c:y val="0.55501544203711461"/>
            </c:manualLayout>
          </c:layout>
          <c:overlay val="0"/>
        </c:title>
        <c:numFmt formatCode="0.0_ " sourceLinked="0"/>
        <c:majorTickMark val="in"/>
        <c:minorTickMark val="none"/>
        <c:tickLblPos val="high"/>
        <c:spPr>
          <a:ln w="3175">
            <a:solidFill>
              <a:srgbClr val="000000"/>
            </a:solidFill>
            <a:prstDash val="solid"/>
          </a:ln>
        </c:spPr>
        <c:txPr>
          <a:bodyPr rot="0" vert="horz"/>
          <a:lstStyle/>
          <a:p>
            <a:pPr>
              <a:defRPr sz="1800" b="1" i="0" u="none" strike="noStrike" baseline="0">
                <a:solidFill>
                  <a:srgbClr val="339966"/>
                </a:solidFill>
                <a:latin typeface="ＭＳ Ｐゴシック"/>
                <a:ea typeface="ＭＳ Ｐゴシック"/>
                <a:cs typeface="ＭＳ Ｐゴシック"/>
              </a:defRPr>
            </a:pPr>
            <a:endParaRPr lang="ja-JP"/>
          </a:p>
        </c:txPr>
        <c:crossAx val="125448960"/>
        <c:crosses val="max"/>
        <c:crossBetween val="between"/>
        <c:majorUnit val="2"/>
        <c:minorUnit val="1"/>
      </c:valAx>
      <c:spPr>
        <a:solidFill>
          <a:srgbClr val="FFFFFF"/>
        </a:solidFill>
        <a:ln w="12700">
          <a:solidFill>
            <a:srgbClr val="000000"/>
          </a:solidFill>
          <a:prstDash val="solid"/>
        </a:ln>
      </c:spPr>
    </c:plotArea>
    <c:legend>
      <c:legendPos val="t"/>
      <c:layout>
        <c:manualLayout>
          <c:xMode val="edge"/>
          <c:yMode val="edge"/>
          <c:x val="0.34463965830729187"/>
          <c:y val="0.22512899680643367"/>
          <c:w val="0.52977412731006157"/>
          <c:h val="3.6996701615506625E-2"/>
        </c:manualLayout>
      </c:layout>
      <c:overlay val="0"/>
      <c:spPr>
        <a:solidFill>
          <a:srgbClr val="FFFFFF"/>
        </a:solidFill>
        <a:ln w="25400">
          <a:noFill/>
        </a:ln>
      </c:spPr>
      <c:txPr>
        <a:bodyPr/>
        <a:lstStyle/>
        <a:p>
          <a:pPr>
            <a:defRPr sz="20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2400" b="0" i="0" u="none" strike="noStrike" baseline="0">
                <a:solidFill>
                  <a:srgbClr val="000000"/>
                </a:solidFill>
                <a:latin typeface="ＭＳ Ｐゴシック"/>
                <a:ea typeface="ＭＳ Ｐゴシック"/>
              </a:rPr>
              <a:t>共同利用実績　(観測装置ごとの採択件数）</a:t>
            </a:r>
            <a:endParaRPr lang="ja-JP" altLang="en-US"/>
          </a:p>
        </c:rich>
      </c:tx>
      <c:layout>
        <c:manualLayout>
          <c:xMode val="edge"/>
          <c:yMode val="edge"/>
          <c:x val="0.21839100572198589"/>
          <c:y val="2.8622540250447227E-2"/>
        </c:manualLayout>
      </c:layout>
      <c:overlay val="0"/>
      <c:spPr>
        <a:noFill/>
        <a:ln w="25400">
          <a:noFill/>
        </a:ln>
      </c:spPr>
    </c:title>
    <c:autoTitleDeleted val="0"/>
    <c:plotArea>
      <c:layout>
        <c:manualLayout>
          <c:layoutTarget val="inner"/>
          <c:xMode val="edge"/>
          <c:yMode val="edge"/>
          <c:x val="6.7049871147882939E-2"/>
          <c:y val="0.26296981825265037"/>
          <c:w val="0.89080543096473053"/>
          <c:h val="0.60644060127652033"/>
        </c:manualLayout>
      </c:layout>
      <c:lineChart>
        <c:grouping val="standard"/>
        <c:varyColors val="0"/>
        <c:ser>
          <c:idx val="0"/>
          <c:order val="0"/>
          <c:tx>
            <c:strRef>
              <c:f>装置別採択件数推移!$B$37</c:f>
              <c:strCache>
                <c:ptCount val="1"/>
                <c:pt idx="0">
                  <c:v>S-Cam</c:v>
                </c:pt>
              </c:strCache>
            </c:strRef>
          </c:tx>
          <c:spPr>
            <a:ln w="25400">
              <a:solidFill>
                <a:srgbClr val="FF6600"/>
              </a:solidFill>
              <a:prstDash val="solid"/>
            </a:ln>
          </c:spPr>
          <c:marker>
            <c:symbol val="diamond"/>
            <c:size val="9"/>
            <c:spPr>
              <a:solidFill>
                <a:srgbClr val="FF6600"/>
              </a:solidFill>
              <a:ln>
                <a:solidFill>
                  <a:srgbClr val="FF66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装置別採択件数推移!$B$38:$B$58</c:f>
              <c:numCache>
                <c:formatCode>General</c:formatCode>
                <c:ptCount val="21"/>
                <c:pt idx="0">
                  <c:v>10</c:v>
                </c:pt>
                <c:pt idx="2">
                  <c:v>7</c:v>
                </c:pt>
                <c:pt idx="3">
                  <c:v>8</c:v>
                </c:pt>
                <c:pt idx="4">
                  <c:v>10</c:v>
                </c:pt>
                <c:pt idx="5">
                  <c:v>9</c:v>
                </c:pt>
                <c:pt idx="6">
                  <c:v>9</c:v>
                </c:pt>
                <c:pt idx="7">
                  <c:v>7</c:v>
                </c:pt>
                <c:pt idx="8">
                  <c:v>8</c:v>
                </c:pt>
                <c:pt idx="9">
                  <c:v>5</c:v>
                </c:pt>
                <c:pt idx="10">
                  <c:v>6</c:v>
                </c:pt>
                <c:pt idx="11">
                  <c:v>3</c:v>
                </c:pt>
                <c:pt idx="12">
                  <c:v>6</c:v>
                </c:pt>
                <c:pt idx="13">
                  <c:v>11</c:v>
                </c:pt>
                <c:pt idx="14">
                  <c:v>6</c:v>
                </c:pt>
                <c:pt idx="15">
                  <c:v>8</c:v>
                </c:pt>
                <c:pt idx="16">
                  <c:v>11</c:v>
                </c:pt>
                <c:pt idx="17">
                  <c:v>12</c:v>
                </c:pt>
                <c:pt idx="18">
                  <c:v>9</c:v>
                </c:pt>
                <c:pt idx="19">
                  <c:v>7</c:v>
                </c:pt>
                <c:pt idx="20">
                  <c:v>7</c:v>
                </c:pt>
              </c:numCache>
            </c:numRef>
          </c:val>
          <c:smooth val="0"/>
        </c:ser>
        <c:ser>
          <c:idx val="1"/>
          <c:order val="1"/>
          <c:tx>
            <c:strRef>
              <c:f>装置別採択件数推移!$D$37</c:f>
              <c:strCache>
                <c:ptCount val="1"/>
                <c:pt idx="0">
                  <c:v>FOCAS</c:v>
                </c:pt>
              </c:strCache>
            </c:strRef>
          </c:tx>
          <c:spPr>
            <a:ln w="25400">
              <a:solidFill>
                <a:srgbClr val="3366FF"/>
              </a:solidFill>
              <a:prstDash val="solid"/>
            </a:ln>
          </c:spPr>
          <c:marker>
            <c:symbol val="x"/>
            <c:size val="6"/>
            <c:spPr>
              <a:solidFill>
                <a:srgbClr val="3366FF"/>
              </a:solidFill>
              <a:ln>
                <a:solidFill>
                  <a:srgbClr val="3366FF"/>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装置別採択件数推移!$D$38:$D$58</c:f>
              <c:numCache>
                <c:formatCode>General</c:formatCode>
                <c:ptCount val="21"/>
                <c:pt idx="1">
                  <c:v>8</c:v>
                </c:pt>
                <c:pt idx="2">
                  <c:v>5</c:v>
                </c:pt>
                <c:pt idx="3">
                  <c:v>9</c:v>
                </c:pt>
                <c:pt idx="4">
                  <c:v>9</c:v>
                </c:pt>
                <c:pt idx="5">
                  <c:v>6</c:v>
                </c:pt>
                <c:pt idx="6">
                  <c:v>8</c:v>
                </c:pt>
                <c:pt idx="7">
                  <c:v>6</c:v>
                </c:pt>
                <c:pt idx="8">
                  <c:v>6</c:v>
                </c:pt>
                <c:pt idx="9">
                  <c:v>7</c:v>
                </c:pt>
                <c:pt idx="10">
                  <c:v>9</c:v>
                </c:pt>
                <c:pt idx="11">
                  <c:v>8</c:v>
                </c:pt>
                <c:pt idx="12">
                  <c:v>7</c:v>
                </c:pt>
                <c:pt idx="13">
                  <c:v>7</c:v>
                </c:pt>
                <c:pt idx="14">
                  <c:v>7</c:v>
                </c:pt>
                <c:pt idx="15">
                  <c:v>7</c:v>
                </c:pt>
                <c:pt idx="16">
                  <c:v>10</c:v>
                </c:pt>
                <c:pt idx="17">
                  <c:v>6</c:v>
                </c:pt>
                <c:pt idx="18">
                  <c:v>6</c:v>
                </c:pt>
                <c:pt idx="19">
                  <c:v>4</c:v>
                </c:pt>
                <c:pt idx="20">
                  <c:v>3</c:v>
                </c:pt>
              </c:numCache>
            </c:numRef>
          </c:val>
          <c:smooth val="0"/>
        </c:ser>
        <c:ser>
          <c:idx val="2"/>
          <c:order val="2"/>
          <c:tx>
            <c:strRef>
              <c:f>装置別採択件数推移!$E$37</c:f>
              <c:strCache>
                <c:ptCount val="1"/>
                <c:pt idx="0">
                  <c:v>HDS</c:v>
                </c:pt>
              </c:strCache>
            </c:strRef>
          </c:tx>
          <c:spPr>
            <a:ln w="25400">
              <a:solidFill>
                <a:srgbClr val="008080"/>
              </a:solidFill>
              <a:prstDash val="solid"/>
            </a:ln>
          </c:spPr>
          <c:marker>
            <c:symbol val="triangle"/>
            <c:size val="9"/>
            <c:spPr>
              <a:solidFill>
                <a:srgbClr val="008080"/>
              </a:solidFill>
              <a:ln>
                <a:solidFill>
                  <a:srgbClr val="00808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装置別採択件数推移!$E$38:$E$58</c:f>
              <c:numCache>
                <c:formatCode>General</c:formatCode>
                <c:ptCount val="21"/>
                <c:pt idx="1">
                  <c:v>7</c:v>
                </c:pt>
                <c:pt idx="2">
                  <c:v>7</c:v>
                </c:pt>
                <c:pt idx="3">
                  <c:v>4</c:v>
                </c:pt>
                <c:pt idx="4">
                  <c:v>7</c:v>
                </c:pt>
                <c:pt idx="5">
                  <c:v>3</c:v>
                </c:pt>
                <c:pt idx="6">
                  <c:v>3</c:v>
                </c:pt>
                <c:pt idx="7">
                  <c:v>10</c:v>
                </c:pt>
                <c:pt idx="8">
                  <c:v>5</c:v>
                </c:pt>
                <c:pt idx="9">
                  <c:v>7</c:v>
                </c:pt>
                <c:pt idx="10">
                  <c:v>5</c:v>
                </c:pt>
                <c:pt idx="11">
                  <c:v>5</c:v>
                </c:pt>
                <c:pt idx="12">
                  <c:v>2</c:v>
                </c:pt>
                <c:pt idx="13">
                  <c:v>5</c:v>
                </c:pt>
                <c:pt idx="14">
                  <c:v>4</c:v>
                </c:pt>
                <c:pt idx="15">
                  <c:v>6</c:v>
                </c:pt>
                <c:pt idx="16">
                  <c:v>6</c:v>
                </c:pt>
                <c:pt idx="17">
                  <c:v>6</c:v>
                </c:pt>
                <c:pt idx="18">
                  <c:v>6</c:v>
                </c:pt>
                <c:pt idx="19">
                  <c:v>10</c:v>
                </c:pt>
                <c:pt idx="20">
                  <c:v>2</c:v>
                </c:pt>
              </c:numCache>
            </c:numRef>
          </c:val>
          <c:smooth val="0"/>
        </c:ser>
        <c:ser>
          <c:idx val="3"/>
          <c:order val="3"/>
          <c:tx>
            <c:strRef>
              <c:f>装置別採択件数推移!$F$37</c:f>
              <c:strCache>
                <c:ptCount val="1"/>
                <c:pt idx="0">
                  <c:v>IRCS</c:v>
                </c:pt>
              </c:strCache>
            </c:strRef>
          </c:tx>
          <c:spPr>
            <a:ln w="25400">
              <a:solidFill>
                <a:srgbClr val="00CCFF"/>
              </a:solidFill>
              <a:prstDash val="solid"/>
            </a:ln>
          </c:spPr>
          <c:marker>
            <c:symbol val="x"/>
            <c:size val="6"/>
            <c:spPr>
              <a:solidFill>
                <a:srgbClr val="00CCFF"/>
              </a:solidFill>
              <a:ln>
                <a:solidFill>
                  <a:srgbClr val="00CCFF"/>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装置別採択件数推移!$F$38:$F$58</c:f>
              <c:numCache>
                <c:formatCode>General</c:formatCode>
                <c:ptCount val="21"/>
                <c:pt idx="0">
                  <c:v>16</c:v>
                </c:pt>
                <c:pt idx="1">
                  <c:v>9</c:v>
                </c:pt>
                <c:pt idx="2">
                  <c:v>7</c:v>
                </c:pt>
                <c:pt idx="3">
                  <c:v>10</c:v>
                </c:pt>
                <c:pt idx="4">
                  <c:v>6</c:v>
                </c:pt>
                <c:pt idx="5">
                  <c:v>10</c:v>
                </c:pt>
                <c:pt idx="6">
                  <c:v>10</c:v>
                </c:pt>
                <c:pt idx="7">
                  <c:v>9</c:v>
                </c:pt>
                <c:pt idx="8">
                  <c:v>6</c:v>
                </c:pt>
                <c:pt idx="9">
                  <c:v>5</c:v>
                </c:pt>
                <c:pt idx="10">
                  <c:v>0</c:v>
                </c:pt>
                <c:pt idx="11">
                  <c:v>5</c:v>
                </c:pt>
                <c:pt idx="12">
                  <c:v>7</c:v>
                </c:pt>
                <c:pt idx="13">
                  <c:v>3</c:v>
                </c:pt>
                <c:pt idx="14">
                  <c:v>6</c:v>
                </c:pt>
                <c:pt idx="15">
                  <c:v>4</c:v>
                </c:pt>
                <c:pt idx="16">
                  <c:v>4</c:v>
                </c:pt>
                <c:pt idx="17">
                  <c:v>7</c:v>
                </c:pt>
                <c:pt idx="18">
                  <c:v>11</c:v>
                </c:pt>
                <c:pt idx="19">
                  <c:v>7</c:v>
                </c:pt>
                <c:pt idx="20">
                  <c:v>4</c:v>
                </c:pt>
              </c:numCache>
            </c:numRef>
          </c:val>
          <c:smooth val="0"/>
        </c:ser>
        <c:ser>
          <c:idx val="4"/>
          <c:order val="4"/>
          <c:tx>
            <c:strRef>
              <c:f>装置別採択件数推移!$G$37</c:f>
              <c:strCache>
                <c:ptCount val="1"/>
                <c:pt idx="0">
                  <c:v>AO</c:v>
                </c:pt>
              </c:strCache>
            </c:strRef>
          </c:tx>
          <c:spPr>
            <a:ln w="12700">
              <a:solidFill>
                <a:srgbClr val="FF0000"/>
              </a:solidFill>
              <a:prstDash val="solid"/>
            </a:ln>
          </c:spPr>
          <c:marker>
            <c:symbol val="star"/>
            <c:size val="8"/>
            <c:spPr>
              <a:noFill/>
              <a:ln>
                <a:solidFill>
                  <a:srgbClr val="FF00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装置別採択件数推移!$G$38:$G$58</c:f>
              <c:numCache>
                <c:formatCode>General</c:formatCode>
                <c:ptCount val="21"/>
                <c:pt idx="3">
                  <c:v>3</c:v>
                </c:pt>
                <c:pt idx="4">
                  <c:v>4</c:v>
                </c:pt>
                <c:pt idx="5">
                  <c:v>9</c:v>
                </c:pt>
                <c:pt idx="6">
                  <c:v>10</c:v>
                </c:pt>
                <c:pt idx="7">
                  <c:v>7</c:v>
                </c:pt>
                <c:pt idx="8">
                  <c:v>7</c:v>
                </c:pt>
                <c:pt idx="9">
                  <c:v>5</c:v>
                </c:pt>
                <c:pt idx="10">
                  <c:v>3</c:v>
                </c:pt>
                <c:pt idx="11">
                  <c:v>2</c:v>
                </c:pt>
                <c:pt idx="12">
                  <c:v>1</c:v>
                </c:pt>
                <c:pt idx="13">
                  <c:v>3</c:v>
                </c:pt>
                <c:pt idx="14">
                  <c:v>3</c:v>
                </c:pt>
                <c:pt idx="15">
                  <c:v>6</c:v>
                </c:pt>
                <c:pt idx="16">
                  <c:v>8</c:v>
                </c:pt>
                <c:pt idx="17">
                  <c:v>5</c:v>
                </c:pt>
                <c:pt idx="18">
                  <c:v>7</c:v>
                </c:pt>
                <c:pt idx="19">
                  <c:v>5</c:v>
                </c:pt>
                <c:pt idx="20">
                  <c:v>2</c:v>
                </c:pt>
              </c:numCache>
            </c:numRef>
          </c:val>
          <c:smooth val="0"/>
        </c:ser>
        <c:ser>
          <c:idx val="5"/>
          <c:order val="5"/>
          <c:tx>
            <c:strRef>
              <c:f>装置別採択件数推移!$H$37</c:f>
              <c:strCache>
                <c:ptCount val="1"/>
                <c:pt idx="0">
                  <c:v>CISCO</c:v>
                </c:pt>
              </c:strCache>
            </c:strRef>
          </c:tx>
          <c:spPr>
            <a:ln w="12700">
              <a:solidFill>
                <a:srgbClr val="FF9900"/>
              </a:solidFill>
              <a:prstDash val="solid"/>
            </a:ln>
          </c:spPr>
          <c:marker>
            <c:symbol val="circle"/>
            <c:size val="7"/>
            <c:spPr>
              <a:solidFill>
                <a:srgbClr val="FF9900"/>
              </a:solidFill>
              <a:ln>
                <a:solidFill>
                  <a:srgbClr val="FF99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装置別採択件数推移!$H$38:$H$58</c:f>
              <c:numCache>
                <c:formatCode>General</c:formatCode>
                <c:ptCount val="21"/>
                <c:pt idx="1">
                  <c:v>2</c:v>
                </c:pt>
                <c:pt idx="2">
                  <c:v>1</c:v>
                </c:pt>
                <c:pt idx="3">
                  <c:v>2</c:v>
                </c:pt>
                <c:pt idx="4">
                  <c:v>5</c:v>
                </c:pt>
                <c:pt idx="5">
                  <c:v>4</c:v>
                </c:pt>
                <c:pt idx="6">
                  <c:v>3</c:v>
                </c:pt>
                <c:pt idx="7">
                  <c:v>3</c:v>
                </c:pt>
                <c:pt idx="8">
                  <c:v>5</c:v>
                </c:pt>
                <c:pt idx="9">
                  <c:v>3</c:v>
                </c:pt>
                <c:pt idx="10">
                  <c:v>4</c:v>
                </c:pt>
                <c:pt idx="11">
                  <c:v>2</c:v>
                </c:pt>
                <c:pt idx="12">
                  <c:v>0</c:v>
                </c:pt>
              </c:numCache>
            </c:numRef>
          </c:val>
          <c:smooth val="0"/>
        </c:ser>
        <c:ser>
          <c:idx val="6"/>
          <c:order val="6"/>
          <c:tx>
            <c:strRef>
              <c:f>装置別採択件数推移!$I$37</c:f>
              <c:strCache>
                <c:ptCount val="1"/>
                <c:pt idx="0">
                  <c:v>CIAO</c:v>
                </c:pt>
              </c:strCache>
            </c:strRef>
          </c:tx>
          <c:spPr>
            <a:ln w="12700">
              <a:solidFill>
                <a:srgbClr val="FF00FF"/>
              </a:solidFill>
              <a:prstDash val="solid"/>
            </a:ln>
          </c:spPr>
          <c:marker>
            <c:symbol val="circle"/>
            <c:size val="7"/>
            <c:spPr>
              <a:solidFill>
                <a:srgbClr val="FF00FF"/>
              </a:solidFill>
              <a:ln>
                <a:solidFill>
                  <a:srgbClr val="FF00FF"/>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装置別採択件数推移!$I$38:$I$58</c:f>
              <c:numCache>
                <c:formatCode>General</c:formatCode>
                <c:ptCount val="21"/>
                <c:pt idx="3">
                  <c:v>1</c:v>
                </c:pt>
                <c:pt idx="4">
                  <c:v>2</c:v>
                </c:pt>
                <c:pt idx="5">
                  <c:v>3</c:v>
                </c:pt>
                <c:pt idx="6">
                  <c:v>3</c:v>
                </c:pt>
                <c:pt idx="7">
                  <c:v>2</c:v>
                </c:pt>
                <c:pt idx="8">
                  <c:v>3</c:v>
                </c:pt>
                <c:pt idx="9">
                  <c:v>2</c:v>
                </c:pt>
                <c:pt idx="10">
                  <c:v>3</c:v>
                </c:pt>
                <c:pt idx="11">
                  <c:v>2</c:v>
                </c:pt>
                <c:pt idx="12">
                  <c:v>1</c:v>
                </c:pt>
                <c:pt idx="13">
                  <c:v>3</c:v>
                </c:pt>
                <c:pt idx="14">
                  <c:v>3</c:v>
                </c:pt>
                <c:pt idx="15">
                  <c:v>6</c:v>
                </c:pt>
              </c:numCache>
            </c:numRef>
          </c:val>
          <c:smooth val="0"/>
        </c:ser>
        <c:ser>
          <c:idx val="7"/>
          <c:order val="7"/>
          <c:tx>
            <c:strRef>
              <c:f>装置別採択件数推移!$J$37</c:f>
              <c:strCache>
                <c:ptCount val="1"/>
                <c:pt idx="0">
                  <c:v>OHS</c:v>
                </c:pt>
              </c:strCache>
            </c:strRef>
          </c:tx>
          <c:spPr>
            <a:ln w="12700">
              <a:solidFill>
                <a:srgbClr val="969696"/>
              </a:solidFill>
              <a:prstDash val="solid"/>
            </a:ln>
          </c:spPr>
          <c:marker>
            <c:symbol val="diamond"/>
            <c:size val="7"/>
            <c:spPr>
              <a:solidFill>
                <a:srgbClr val="969696"/>
              </a:solidFill>
              <a:ln>
                <a:solidFill>
                  <a:srgbClr val="969696"/>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装置別採択件数推移!$J$38:$J$58</c:f>
              <c:numCache>
                <c:formatCode>General</c:formatCode>
                <c:ptCount val="21"/>
                <c:pt idx="1">
                  <c:v>2</c:v>
                </c:pt>
                <c:pt idx="2">
                  <c:v>2</c:v>
                </c:pt>
                <c:pt idx="3">
                  <c:v>4</c:v>
                </c:pt>
                <c:pt idx="4">
                  <c:v>1</c:v>
                </c:pt>
                <c:pt idx="5">
                  <c:v>2</c:v>
                </c:pt>
                <c:pt idx="6">
                  <c:v>3</c:v>
                </c:pt>
                <c:pt idx="7">
                  <c:v>2</c:v>
                </c:pt>
                <c:pt idx="8">
                  <c:v>2</c:v>
                </c:pt>
                <c:pt idx="9">
                  <c:v>2</c:v>
                </c:pt>
                <c:pt idx="10">
                  <c:v>1</c:v>
                </c:pt>
              </c:numCache>
            </c:numRef>
          </c:val>
          <c:smooth val="0"/>
        </c:ser>
        <c:ser>
          <c:idx val="8"/>
          <c:order val="8"/>
          <c:tx>
            <c:strRef>
              <c:f>装置別採択件数推移!$K$37</c:f>
              <c:strCache>
                <c:ptCount val="1"/>
                <c:pt idx="0">
                  <c:v>COMICS</c:v>
                </c:pt>
              </c:strCache>
            </c:strRef>
          </c:tx>
          <c:spPr>
            <a:ln w="12700">
              <a:solidFill>
                <a:srgbClr val="FFFF00"/>
              </a:solidFill>
              <a:prstDash val="solid"/>
            </a:ln>
          </c:spPr>
          <c:marker>
            <c:symbol val="x"/>
            <c:size val="6"/>
            <c:spPr>
              <a:solidFill>
                <a:srgbClr val="FFFF00"/>
              </a:solidFill>
              <a:ln>
                <a:solidFill>
                  <a:srgbClr val="FFFF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装置別採択件数推移!$K$38:$K$58</c:f>
              <c:numCache>
                <c:formatCode>General</c:formatCode>
                <c:ptCount val="21"/>
                <c:pt idx="3">
                  <c:v>1</c:v>
                </c:pt>
                <c:pt idx="4">
                  <c:v>1</c:v>
                </c:pt>
                <c:pt idx="5">
                  <c:v>4</c:v>
                </c:pt>
                <c:pt idx="6">
                  <c:v>5</c:v>
                </c:pt>
                <c:pt idx="7">
                  <c:v>4</c:v>
                </c:pt>
                <c:pt idx="8">
                  <c:v>4</c:v>
                </c:pt>
                <c:pt idx="9">
                  <c:v>6</c:v>
                </c:pt>
                <c:pt idx="10">
                  <c:v>4</c:v>
                </c:pt>
                <c:pt idx="11">
                  <c:v>1</c:v>
                </c:pt>
                <c:pt idx="12">
                  <c:v>9</c:v>
                </c:pt>
                <c:pt idx="13">
                  <c:v>4</c:v>
                </c:pt>
                <c:pt idx="14">
                  <c:v>7</c:v>
                </c:pt>
                <c:pt idx="15">
                  <c:v>3</c:v>
                </c:pt>
                <c:pt idx="16">
                  <c:v>6</c:v>
                </c:pt>
                <c:pt idx="17">
                  <c:v>3</c:v>
                </c:pt>
                <c:pt idx="18">
                  <c:v>4</c:v>
                </c:pt>
                <c:pt idx="19">
                  <c:v>1</c:v>
                </c:pt>
                <c:pt idx="20">
                  <c:v>2</c:v>
                </c:pt>
              </c:numCache>
            </c:numRef>
          </c:val>
          <c:smooth val="0"/>
        </c:ser>
        <c:ser>
          <c:idx val="9"/>
          <c:order val="9"/>
          <c:tx>
            <c:strRef>
              <c:f>装置別採択件数推移!$L$37</c:f>
              <c:strCache>
                <c:ptCount val="1"/>
                <c:pt idx="0">
                  <c:v>MOIRCS</c:v>
                </c:pt>
              </c:strCache>
            </c:strRef>
          </c:tx>
          <c:spPr>
            <a:ln w="25400">
              <a:solidFill>
                <a:srgbClr val="800080"/>
              </a:solidFill>
              <a:prstDash val="solid"/>
            </a:ln>
          </c:spPr>
          <c:marker>
            <c:symbol val="diamond"/>
            <c:size val="7"/>
            <c:spPr>
              <a:solidFill>
                <a:srgbClr val="800080"/>
              </a:solidFill>
              <a:ln>
                <a:solidFill>
                  <a:srgbClr val="80008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装置別採択件数推移!$L$38:$L$58</c:f>
              <c:numCache>
                <c:formatCode>General</c:formatCode>
                <c:ptCount val="21"/>
                <c:pt idx="11">
                  <c:v>8</c:v>
                </c:pt>
                <c:pt idx="12">
                  <c:v>7</c:v>
                </c:pt>
                <c:pt idx="13">
                  <c:v>12</c:v>
                </c:pt>
                <c:pt idx="14">
                  <c:v>15</c:v>
                </c:pt>
                <c:pt idx="15">
                  <c:v>22</c:v>
                </c:pt>
                <c:pt idx="16">
                  <c:v>7</c:v>
                </c:pt>
                <c:pt idx="17">
                  <c:v>12</c:v>
                </c:pt>
                <c:pt idx="18">
                  <c:v>4</c:v>
                </c:pt>
                <c:pt idx="19">
                  <c:v>6</c:v>
                </c:pt>
                <c:pt idx="20">
                  <c:v>1</c:v>
                </c:pt>
              </c:numCache>
            </c:numRef>
          </c:val>
          <c:smooth val="0"/>
        </c:ser>
        <c:ser>
          <c:idx val="10"/>
          <c:order val="10"/>
          <c:tx>
            <c:strRef>
              <c:f>装置別採択件数推移!$M$37</c:f>
              <c:strCache>
                <c:ptCount val="1"/>
                <c:pt idx="0">
                  <c:v>FMOS</c:v>
                </c:pt>
              </c:strCache>
            </c:strRef>
          </c:tx>
          <c:spPr>
            <a:ln w="12700">
              <a:solidFill>
                <a:srgbClr val="000000"/>
              </a:solidFill>
              <a:prstDash val="solid"/>
            </a:ln>
          </c:spPr>
          <c:marker>
            <c:symbol val="circle"/>
            <c:size val="7"/>
            <c:spPr>
              <a:solidFill>
                <a:srgbClr val="000000"/>
              </a:solidFill>
              <a:ln>
                <a:solidFill>
                  <a:srgbClr val="0000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装置別採択件数推移!$M$38:$M$58</c:f>
              <c:numCache>
                <c:formatCode>General</c:formatCode>
                <c:ptCount val="21"/>
                <c:pt idx="19">
                  <c:v>2</c:v>
                </c:pt>
                <c:pt idx="20">
                  <c:v>3</c:v>
                </c:pt>
              </c:numCache>
            </c:numRef>
          </c:val>
          <c:smooth val="0"/>
        </c:ser>
        <c:ser>
          <c:idx val="11"/>
          <c:order val="11"/>
          <c:tx>
            <c:strRef>
              <c:f>装置別採択件数推移!$N$37</c:f>
              <c:strCache>
                <c:ptCount val="1"/>
                <c:pt idx="0">
                  <c:v>others</c:v>
                </c:pt>
              </c:strCache>
            </c:strRef>
          </c:tx>
          <c:spPr>
            <a:ln w="12700">
              <a:solidFill>
                <a:srgbClr val="FF0000"/>
              </a:solidFill>
              <a:prstDash val="solid"/>
            </a:ln>
          </c:spPr>
          <c:marker>
            <c:symbol val="triangle"/>
            <c:size val="5"/>
            <c:spPr>
              <a:solidFill>
                <a:srgbClr val="FF0000"/>
              </a:solidFill>
              <a:ln>
                <a:solidFill>
                  <a:srgbClr val="FF00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装置別採択件数推移!$N$38:$N$58</c:f>
              <c:numCache>
                <c:formatCode>General</c:formatCode>
                <c:ptCount val="21"/>
                <c:pt idx="0">
                  <c:v>0</c:v>
                </c:pt>
                <c:pt idx="1">
                  <c:v>0</c:v>
                </c:pt>
                <c:pt idx="2">
                  <c:v>1</c:v>
                </c:pt>
                <c:pt idx="3">
                  <c:v>0</c:v>
                </c:pt>
                <c:pt idx="4">
                  <c:v>0</c:v>
                </c:pt>
                <c:pt idx="5">
                  <c:v>1</c:v>
                </c:pt>
                <c:pt idx="6">
                  <c:v>1</c:v>
                </c:pt>
                <c:pt idx="7">
                  <c:v>3</c:v>
                </c:pt>
                <c:pt idx="8">
                  <c:v>4</c:v>
                </c:pt>
                <c:pt idx="9">
                  <c:v>2</c:v>
                </c:pt>
                <c:pt idx="10">
                  <c:v>2</c:v>
                </c:pt>
                <c:pt idx="11">
                  <c:v>1</c:v>
                </c:pt>
                <c:pt idx="12">
                  <c:v>4</c:v>
                </c:pt>
                <c:pt idx="13">
                  <c:v>3</c:v>
                </c:pt>
                <c:pt idx="14">
                  <c:v>6</c:v>
                </c:pt>
                <c:pt idx="15">
                  <c:v>7</c:v>
                </c:pt>
                <c:pt idx="16">
                  <c:v>7</c:v>
                </c:pt>
                <c:pt idx="17">
                  <c:v>7</c:v>
                </c:pt>
                <c:pt idx="18">
                  <c:v>5</c:v>
                </c:pt>
                <c:pt idx="19">
                  <c:v>6</c:v>
                </c:pt>
                <c:pt idx="20">
                  <c:v>9</c:v>
                </c:pt>
              </c:numCache>
            </c:numRef>
          </c:val>
          <c:smooth val="0"/>
        </c:ser>
        <c:dLbls>
          <c:showLegendKey val="0"/>
          <c:showVal val="0"/>
          <c:showCatName val="0"/>
          <c:showSerName val="0"/>
          <c:showPercent val="0"/>
          <c:showBubbleSize val="0"/>
        </c:dLbls>
        <c:marker val="1"/>
        <c:smooth val="0"/>
        <c:axId val="34874880"/>
        <c:axId val="34876800"/>
      </c:lineChart>
      <c:catAx>
        <c:axId val="34874880"/>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4876800"/>
        <c:crosses val="autoZero"/>
        <c:auto val="1"/>
        <c:lblAlgn val="ctr"/>
        <c:lblOffset val="100"/>
        <c:tickLblSkip val="1"/>
        <c:tickMarkSkip val="1"/>
        <c:noMultiLvlLbl val="0"/>
      </c:catAx>
      <c:valAx>
        <c:axId val="34876800"/>
        <c:scaling>
          <c:orientation val="minMax"/>
        </c:scaling>
        <c:delete val="0"/>
        <c:axPos val="l"/>
        <c:title>
          <c:tx>
            <c:rich>
              <a:bodyPr rot="0" vert="wordArtVertRtl"/>
              <a:lstStyle/>
              <a:p>
                <a:pPr algn="ctr">
                  <a:defRPr sz="1600" b="1" i="0" u="none" strike="noStrike" baseline="0">
                    <a:solidFill>
                      <a:srgbClr val="000000"/>
                    </a:solidFill>
                    <a:latin typeface="ＭＳ Ｐゴシック"/>
                    <a:ea typeface="ＭＳ Ｐゴシック"/>
                    <a:cs typeface="ＭＳ Ｐゴシック"/>
                  </a:defRPr>
                </a:pPr>
                <a:r>
                  <a:rPr lang="ja-JP" altLang="en-US"/>
                  <a:t>装置毎・採択件数</a:t>
                </a:r>
              </a:p>
            </c:rich>
          </c:tx>
          <c:layout>
            <c:manualLayout>
              <c:xMode val="edge"/>
              <c:yMode val="edge"/>
              <c:x val="7.6628352490421452E-3"/>
              <c:y val="0.38103794270796648"/>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4874880"/>
        <c:crosses val="autoZero"/>
        <c:crossBetween val="between"/>
      </c:valAx>
      <c:spPr>
        <a:solidFill>
          <a:srgbClr val="FFFFFF"/>
        </a:solidFill>
        <a:ln w="12700">
          <a:solidFill>
            <a:srgbClr val="000000"/>
          </a:solidFill>
          <a:prstDash val="solid"/>
        </a:ln>
      </c:spPr>
    </c:plotArea>
    <c:legend>
      <c:legendPos val="t"/>
      <c:layout>
        <c:manualLayout>
          <c:xMode val="edge"/>
          <c:yMode val="edge"/>
          <c:x val="6.7049908991261148E-2"/>
          <c:y val="0.12701271017330346"/>
          <c:w val="0.78256775374342569"/>
          <c:h val="8.0500894454382826E-2"/>
        </c:manualLayout>
      </c:layout>
      <c:overlay val="0"/>
      <c:spPr>
        <a:solidFill>
          <a:srgbClr val="FFFFFF"/>
        </a:solidFill>
        <a:ln w="3175">
          <a:solidFill>
            <a:srgbClr val="000000"/>
          </a:solidFill>
          <a:prstDash val="solid"/>
        </a:ln>
      </c:spPr>
      <c:txPr>
        <a:bodyPr/>
        <a:lstStyle/>
        <a:p>
          <a:pPr>
            <a:defRPr sz="1285" b="1"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S06A　装置別採択比率 (夜数)</a:t>
            </a:r>
            <a:endParaRPr lang="ja-JP" altLang="en-US"/>
          </a:p>
        </c:rich>
      </c:tx>
      <c:layout>
        <c:manualLayout>
          <c:xMode val="edge"/>
          <c:yMode val="edge"/>
          <c:x val="0.16046987277275271"/>
          <c:y val="7.0175745575662696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7.6321012262464322E-2"/>
          <c:y val="0.32456233027894932"/>
          <c:w val="0.6223097922939399"/>
          <c:h val="0.36549811968350149"/>
        </c:manualLayout>
      </c:layout>
      <c:pie3DChart>
        <c:varyColors val="1"/>
        <c:ser>
          <c:idx val="0"/>
          <c:order val="0"/>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Lbls>
            <c:dLbl>
              <c:idx val="1"/>
              <c:layout>
                <c:manualLayout>
                  <c:x val="-4.0100654797668341E-2"/>
                  <c:y val="-0.11016454014999223"/>
                </c:manualLayout>
              </c:layout>
              <c:dLblPos val="bestFit"/>
              <c:showLegendKey val="0"/>
              <c:showVal val="0"/>
              <c:showCatName val="1"/>
              <c:showSerName val="0"/>
              <c:showPercent val="1"/>
              <c:showBubbleSize val="0"/>
            </c:dLbl>
            <c:dLbl>
              <c:idx val="3"/>
              <c:layout>
                <c:manualLayout>
                  <c:x val="9.0785271604480661E-2"/>
                  <c:y val="9.8735109136062746E-2"/>
                </c:manualLayout>
              </c:layout>
              <c:dLblPos val="bestFit"/>
              <c:showLegendKey val="0"/>
              <c:showVal val="0"/>
              <c:showCatName val="1"/>
              <c:showSerName val="0"/>
              <c:showPercent val="1"/>
              <c:showBubbleSize val="0"/>
            </c:dLbl>
            <c:dLbl>
              <c:idx val="4"/>
              <c:layout>
                <c:manualLayout>
                  <c:x val="3.9138980647417578E-3"/>
                  <c:y val="7.7644468640599137E-2"/>
                </c:manualLayout>
              </c:layout>
              <c:dLblPos val="bestFit"/>
              <c:showLegendKey val="0"/>
              <c:showVal val="0"/>
              <c:showCatName val="1"/>
              <c:showSerName val="0"/>
              <c:showPercent val="1"/>
              <c:showBubbleSize val="0"/>
            </c:dLbl>
            <c:dLbl>
              <c:idx val="5"/>
              <c:delete val="1"/>
            </c:dLbl>
            <c:dLbl>
              <c:idx val="6"/>
              <c:delete val="1"/>
            </c:dLbl>
            <c:dLbl>
              <c:idx val="7"/>
              <c:layout>
                <c:manualLayout>
                  <c:x val="5.8708470971126463E-3"/>
                  <c:y val="-0.12443664083750269"/>
                </c:manualLayout>
              </c:layout>
              <c:dLblPos val="bestFit"/>
              <c:showLegendKey val="0"/>
              <c:showVal val="0"/>
              <c:showCatName val="1"/>
              <c:showSerName val="0"/>
              <c:showPercent val="1"/>
              <c:showBubbleSize val="0"/>
            </c:dLbl>
            <c:dLbl>
              <c:idx val="8"/>
              <c:layout>
                <c:manualLayout>
                  <c:x val="0.16760652452887745"/>
                  <c:y val="-8.0529875558627034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'装置別採択比率（夜数）'!$B$2:$J$2</c:f>
              <c:strCache>
                <c:ptCount val="9"/>
                <c:pt idx="0">
                  <c:v>S-Cam</c:v>
                </c:pt>
                <c:pt idx="1">
                  <c:v>FOCAS</c:v>
                </c:pt>
                <c:pt idx="2">
                  <c:v>HDS</c:v>
                </c:pt>
                <c:pt idx="3">
                  <c:v>IRCS</c:v>
                </c:pt>
                <c:pt idx="4">
                  <c:v>CISCO</c:v>
                </c:pt>
                <c:pt idx="5">
                  <c:v>CIAO</c:v>
                </c:pt>
                <c:pt idx="6">
                  <c:v>OHS</c:v>
                </c:pt>
                <c:pt idx="7">
                  <c:v>COMICS</c:v>
                </c:pt>
                <c:pt idx="8">
                  <c:v>MOIRCS</c:v>
                </c:pt>
              </c:strCache>
            </c:strRef>
          </c:cat>
          <c:val>
            <c:numRef>
              <c:f>'装置別採択比率（夜数）'!$B$14:$J$14</c:f>
              <c:numCache>
                <c:formatCode>0.0_);[Red]\(0.0\)</c:formatCode>
                <c:ptCount val="9"/>
                <c:pt idx="0">
                  <c:v>12</c:v>
                </c:pt>
                <c:pt idx="1">
                  <c:v>18</c:v>
                </c:pt>
                <c:pt idx="2">
                  <c:v>20</c:v>
                </c:pt>
                <c:pt idx="3">
                  <c:v>11</c:v>
                </c:pt>
                <c:pt idx="4">
                  <c:v>4</c:v>
                </c:pt>
                <c:pt idx="5">
                  <c:v>3</c:v>
                </c:pt>
                <c:pt idx="7">
                  <c:v>1</c:v>
                </c:pt>
                <c:pt idx="8">
                  <c:v>21</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473663394815374"/>
          <c:y val="0.18128716366594527"/>
          <c:w val="0.17808239723459229"/>
          <c:h val="0.71637641786004824"/>
        </c:manualLayout>
      </c:layout>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S06B　装置別採択比率 (夜数)</a:t>
            </a:r>
            <a:endParaRPr lang="ja-JP" altLang="en-US"/>
          </a:p>
        </c:rich>
      </c:tx>
      <c:layout>
        <c:manualLayout>
          <c:xMode val="edge"/>
          <c:yMode val="edge"/>
          <c:x val="0.17261946423363744"/>
          <c:y val="9.5652478222830836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448415504897354"/>
          <c:y val="0.40289969117892654"/>
          <c:w val="0.54166771621503795"/>
          <c:h val="0.3159429232985827"/>
        </c:manualLayout>
      </c:layout>
      <c:pie3DChart>
        <c:varyColors val="1"/>
        <c:ser>
          <c:idx val="0"/>
          <c:order val="0"/>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Lbls>
            <c:dLbl>
              <c:idx val="3"/>
              <c:dLblPos val="bestFit"/>
              <c:showLegendKey val="0"/>
              <c:showVal val="0"/>
              <c:showCatName val="1"/>
              <c:showSerName val="0"/>
              <c:showPercent val="1"/>
              <c:showBubbleSize val="0"/>
            </c:dLbl>
            <c:dLbl>
              <c:idx val="4"/>
              <c:delete val="1"/>
            </c:dLbl>
            <c:dLbl>
              <c:idx val="5"/>
              <c:dLblPos val="bestFit"/>
              <c:showLegendKey val="0"/>
              <c:showVal val="0"/>
              <c:showCatName val="1"/>
              <c:showSerName val="0"/>
              <c:showPercent val="1"/>
              <c:showBubbleSize val="0"/>
            </c:dLbl>
            <c:dLbl>
              <c:idx val="6"/>
              <c:delete val="1"/>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'装置別採択比率（夜数）'!$B$2:$J$2</c:f>
              <c:strCache>
                <c:ptCount val="9"/>
                <c:pt idx="0">
                  <c:v>S-Cam</c:v>
                </c:pt>
                <c:pt idx="1">
                  <c:v>FOCAS</c:v>
                </c:pt>
                <c:pt idx="2">
                  <c:v>HDS</c:v>
                </c:pt>
                <c:pt idx="3">
                  <c:v>IRCS</c:v>
                </c:pt>
                <c:pt idx="4">
                  <c:v>CISCO</c:v>
                </c:pt>
                <c:pt idx="5">
                  <c:v>CIAO</c:v>
                </c:pt>
                <c:pt idx="6">
                  <c:v>OHS</c:v>
                </c:pt>
                <c:pt idx="7">
                  <c:v>COMICS</c:v>
                </c:pt>
                <c:pt idx="8">
                  <c:v>MOIRCS</c:v>
                </c:pt>
              </c:strCache>
            </c:strRef>
          </c:cat>
          <c:val>
            <c:numRef>
              <c:f>'装置別採択比率（夜数）'!$B$15:$J$15</c:f>
              <c:numCache>
                <c:formatCode>0.0_);[Red]\(0.0\)</c:formatCode>
                <c:ptCount val="9"/>
                <c:pt idx="0">
                  <c:v>15.5</c:v>
                </c:pt>
                <c:pt idx="1">
                  <c:v>15</c:v>
                </c:pt>
                <c:pt idx="2">
                  <c:v>15</c:v>
                </c:pt>
                <c:pt idx="3">
                  <c:v>13</c:v>
                </c:pt>
                <c:pt idx="4">
                  <c:v>0</c:v>
                </c:pt>
                <c:pt idx="5">
                  <c:v>3</c:v>
                </c:pt>
                <c:pt idx="7">
                  <c:v>13</c:v>
                </c:pt>
                <c:pt idx="8">
                  <c:v>16.5</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9563637878598514"/>
          <c:y val="0.20000060861957472"/>
          <c:w val="0.18055597217014541"/>
          <c:h val="0.71014705770474351"/>
        </c:manualLayout>
      </c:layout>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S01A　装置別採択比率 (夜数)</a:t>
            </a:r>
            <a:endParaRPr lang="ja-JP" altLang="en-US"/>
          </a:p>
        </c:rich>
      </c:tx>
      <c:layout>
        <c:manualLayout>
          <c:xMode val="edge"/>
          <c:yMode val="edge"/>
          <c:x val="0.17441901157704123"/>
          <c:y val="7.331378299120235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007753845222121"/>
          <c:y val="0.31671554252199413"/>
          <c:w val="0.5775204728388309"/>
          <c:h val="0.34897360703812319"/>
        </c:manualLayout>
      </c:layout>
      <c:pie3DChart>
        <c:varyColors val="1"/>
        <c:ser>
          <c:idx val="0"/>
          <c:order val="0"/>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Lbls>
            <c:dLbl>
              <c:idx val="0"/>
              <c:dLblPos val="bestFit"/>
              <c:showLegendKey val="0"/>
              <c:showVal val="0"/>
              <c:showCatName val="1"/>
              <c:showSerName val="0"/>
              <c:showPercent val="1"/>
              <c:showBubbleSize val="0"/>
            </c:dLbl>
            <c:dLbl>
              <c:idx val="3"/>
              <c:layout>
                <c:manualLayout>
                  <c:x val="1.8212805480312046E-2"/>
                  <c:y val="-4.2432863047544268E-2"/>
                </c:manualLayout>
              </c:layout>
              <c:dLblPos val="bestFit"/>
              <c:showLegendKey val="0"/>
              <c:showVal val="0"/>
              <c:showCatName val="1"/>
              <c:showSerName val="0"/>
              <c:showPercent val="1"/>
              <c:showBubbleSize val="0"/>
            </c:dLbl>
            <c:dLbl>
              <c:idx val="4"/>
              <c:delete val="1"/>
            </c:dLbl>
            <c:dLbl>
              <c:idx val="5"/>
              <c:layout>
                <c:manualLayout>
                  <c:x val="5.821563581863707E-2"/>
                  <c:y val="-3.8937508178046895E-3"/>
                </c:manualLayout>
              </c:layout>
              <c:dLblPos val="bestFit"/>
              <c:showLegendKey val="0"/>
              <c:showVal val="0"/>
              <c:showCatName val="1"/>
              <c:showSerName val="0"/>
              <c:showPercent val="1"/>
              <c:showBubbleSize val="0"/>
            </c:dLbl>
            <c:dLbl>
              <c:idx val="7"/>
              <c:layout>
                <c:manualLayout>
                  <c:xMode val="edge"/>
                  <c:yMode val="edge"/>
                  <c:x val="0.28488426009163809"/>
                  <c:y val="0.23753665689149561"/>
                </c:manualLayout>
              </c:layout>
              <c:numFmt formatCode="0%" sourceLinked="0"/>
              <c:spPr>
                <a:noFill/>
                <a:ln w="25400">
                  <a:noFill/>
                </a:ln>
              </c:spPr>
              <c:txPr>
                <a:bodyPr/>
                <a:lstStyle/>
                <a:p>
                  <a:pPr>
                    <a:defRPr sz="800" b="1"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'装置別採択比率（夜数）'!$C$2:$H$2</c:f>
              <c:strCache>
                <c:ptCount val="6"/>
                <c:pt idx="0">
                  <c:v>FOCAS</c:v>
                </c:pt>
                <c:pt idx="1">
                  <c:v>HDS</c:v>
                </c:pt>
                <c:pt idx="2">
                  <c:v>IRCS</c:v>
                </c:pt>
                <c:pt idx="3">
                  <c:v>CISCO</c:v>
                </c:pt>
                <c:pt idx="4">
                  <c:v>CIAO</c:v>
                </c:pt>
                <c:pt idx="5">
                  <c:v>OHS</c:v>
                </c:pt>
              </c:strCache>
            </c:strRef>
          </c:cat>
          <c:val>
            <c:numRef>
              <c:f>'装置別採択比率（夜数）'!$C$4:$H$4</c:f>
              <c:numCache>
                <c:formatCode>0.0_);[Red]\(0.0\)</c:formatCode>
                <c:ptCount val="6"/>
                <c:pt idx="0">
                  <c:v>10</c:v>
                </c:pt>
                <c:pt idx="1">
                  <c:v>10</c:v>
                </c:pt>
                <c:pt idx="2">
                  <c:v>10</c:v>
                </c:pt>
                <c:pt idx="3">
                  <c:v>4</c:v>
                </c:pt>
                <c:pt idx="5">
                  <c:v>2</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ayout>
        <c:manualLayout>
          <c:xMode val="edge"/>
          <c:yMode val="edge"/>
          <c:x val="0.76938126920181493"/>
          <c:y val="0.17888563049853373"/>
          <c:w val="0.17635699607316524"/>
          <c:h val="0.7184750733137830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S01B　装置別採択比率 (夜数)</a:t>
            </a:r>
            <a:endParaRPr lang="ja-JP" altLang="en-US"/>
          </a:p>
        </c:rich>
      </c:tx>
      <c:layout>
        <c:manualLayout>
          <c:xMode val="edge"/>
          <c:yMode val="edge"/>
          <c:x val="0.18737713998767905"/>
          <c:y val="7.6246334310850442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0729957797779912E-2"/>
          <c:y val="0.33137829912023459"/>
          <c:w val="0.58185516413793636"/>
          <c:h val="0.34310850439882695"/>
        </c:manualLayout>
      </c:layout>
      <c:pie3DChart>
        <c:varyColors val="1"/>
        <c:ser>
          <c:idx val="0"/>
          <c:order val="0"/>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Lbls>
            <c:dLbl>
              <c:idx val="3"/>
              <c:layout>
                <c:manualLayout>
                  <c:x val="2.3288303601994766E-2"/>
                  <c:y val="0.10233819013092572"/>
                </c:manualLayout>
              </c:layout>
              <c:dLblPos val="bestFit"/>
              <c:showLegendKey val="0"/>
              <c:showVal val="0"/>
              <c:showCatName val="1"/>
              <c:showSerName val="0"/>
              <c:showPercent val="1"/>
              <c:showBubbleSize val="0"/>
            </c:dLbl>
            <c:dLbl>
              <c:idx val="4"/>
              <c:layout>
                <c:manualLayout>
                  <c:x val="4.9254504744167347E-3"/>
                  <c:y val="-6.5994565928525789E-2"/>
                </c:manualLayout>
              </c:layout>
              <c:dLblPos val="bestFit"/>
              <c:showLegendKey val="0"/>
              <c:showVal val="0"/>
              <c:showCatName val="1"/>
              <c:showSerName val="0"/>
              <c:showPercent val="1"/>
              <c:showBubbleSize val="0"/>
            </c:dLbl>
            <c:dLbl>
              <c:idx val="5"/>
              <c:delete val="1"/>
            </c:dLbl>
            <c:dLbl>
              <c:idx val="6"/>
              <c:dLblPos val="bestFit"/>
              <c:showLegendKey val="0"/>
              <c:showVal val="0"/>
              <c:showCatName val="1"/>
              <c:showSerName val="0"/>
              <c:showPercent val="1"/>
              <c:showBubbleSize val="0"/>
            </c:dLbl>
            <c:dLbl>
              <c:idx val="7"/>
              <c:delete val="1"/>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'装置別採択比率（夜数）'!$B$2:$H$2</c:f>
              <c:strCache>
                <c:ptCount val="7"/>
                <c:pt idx="0">
                  <c:v>S-Cam</c:v>
                </c:pt>
                <c:pt idx="1">
                  <c:v>FOCAS</c:v>
                </c:pt>
                <c:pt idx="2">
                  <c:v>HDS</c:v>
                </c:pt>
                <c:pt idx="3">
                  <c:v>IRCS</c:v>
                </c:pt>
                <c:pt idx="4">
                  <c:v>CISCO</c:v>
                </c:pt>
                <c:pt idx="5">
                  <c:v>CIAO</c:v>
                </c:pt>
                <c:pt idx="6">
                  <c:v>OHS</c:v>
                </c:pt>
              </c:strCache>
            </c:strRef>
          </c:cat>
          <c:val>
            <c:numRef>
              <c:f>'装置別採択比率（夜数）'!$B$5:$H$5</c:f>
              <c:numCache>
                <c:formatCode>0.0_);[Red]\(0.0\)</c:formatCode>
                <c:ptCount val="7"/>
                <c:pt idx="0">
                  <c:v>13</c:v>
                </c:pt>
                <c:pt idx="1">
                  <c:v>5</c:v>
                </c:pt>
                <c:pt idx="2">
                  <c:v>10</c:v>
                </c:pt>
                <c:pt idx="3">
                  <c:v>9</c:v>
                </c:pt>
                <c:pt idx="4">
                  <c:v>4</c:v>
                </c:pt>
                <c:pt idx="6">
                  <c:v>3</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5"/>
        <c:delete val="1"/>
      </c:legendEntry>
      <c:layout>
        <c:manualLayout>
          <c:xMode val="edge"/>
          <c:yMode val="edge"/>
          <c:x val="0.78303892486811932"/>
          <c:y val="0.17302052785923755"/>
          <c:w val="0.17948759363659428"/>
          <c:h val="0.7184750733137830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S05A　装置別採択比率 (夜数)</a:t>
            </a:r>
            <a:endParaRPr lang="ja-JP" altLang="en-US"/>
          </a:p>
        </c:rich>
      </c:tx>
      <c:layout>
        <c:manualLayout>
          <c:xMode val="edge"/>
          <c:yMode val="edge"/>
          <c:x val="0.15339805825242719"/>
          <c:y val="0.1176473676084607"/>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6.0194174757281553E-2"/>
          <c:y val="0.45000064625552366"/>
          <c:w val="0.63689320388349513"/>
          <c:h val="0.38235349028247112"/>
        </c:manualLayout>
      </c:layout>
      <c:pie3DChart>
        <c:varyColors val="1"/>
        <c:ser>
          <c:idx val="0"/>
          <c:order val="0"/>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Lbls>
            <c:dLbl>
              <c:idx val="0"/>
              <c:layout>
                <c:manualLayout>
                  <c:x val="-7.1148281222128823E-2"/>
                  <c:y val="-6.5343354721166189E-2"/>
                </c:manualLayout>
              </c:layout>
              <c:dLblPos val="bestFit"/>
              <c:showLegendKey val="0"/>
              <c:showVal val="0"/>
              <c:showCatName val="1"/>
              <c:showSerName val="0"/>
              <c:showPercent val="1"/>
              <c:showBubbleSize val="0"/>
            </c:dLbl>
            <c:dLbl>
              <c:idx val="1"/>
              <c:layout>
                <c:manualLayout>
                  <c:x val="-3.5513492852228414E-2"/>
                  <c:y val="7.5189924421380561E-2"/>
                </c:manualLayout>
              </c:layout>
              <c:dLblPos val="bestFit"/>
              <c:showLegendKey val="0"/>
              <c:showVal val="0"/>
              <c:showCatName val="1"/>
              <c:showSerName val="0"/>
              <c:showPercent val="1"/>
              <c:showBubbleSize val="0"/>
            </c:dLbl>
            <c:dLbl>
              <c:idx val="2"/>
              <c:layout>
                <c:manualLayout>
                  <c:x val="0.10175511556201103"/>
                  <c:y val="6.5288874987841292E-2"/>
                </c:manualLayout>
              </c:layout>
              <c:dLblPos val="bestFit"/>
              <c:showLegendKey val="0"/>
              <c:showVal val="0"/>
              <c:showCatName val="1"/>
              <c:showSerName val="0"/>
              <c:showPercent val="1"/>
              <c:showBubbleSize val="0"/>
            </c:dLbl>
            <c:dLbl>
              <c:idx val="3"/>
              <c:layout>
                <c:manualLayout>
                  <c:x val="2.7184466019417479E-2"/>
                  <c:y val="7.4968804843326839E-2"/>
                </c:manualLayout>
              </c:layout>
              <c:dLblPos val="bestFit"/>
              <c:showLegendKey val="0"/>
              <c:showVal val="0"/>
              <c:showCatName val="1"/>
              <c:showSerName val="0"/>
              <c:showPercent val="1"/>
              <c:showBubbleSize val="0"/>
            </c:dLbl>
            <c:dLbl>
              <c:idx val="4"/>
              <c:layout>
                <c:manualLayout>
                  <c:x val="1.1650485436893203E-2"/>
                  <c:y val="-7.3823397020345696E-2"/>
                </c:manualLayout>
              </c:layout>
              <c:dLblPos val="bestFit"/>
              <c:showLegendKey val="0"/>
              <c:showVal val="0"/>
              <c:showCatName val="1"/>
              <c:showSerName val="0"/>
              <c:showPercent val="1"/>
              <c:showBubbleSize val="0"/>
            </c:dLbl>
            <c:dLbl>
              <c:idx val="5"/>
              <c:layout>
                <c:manualLayout>
                  <c:x val="6.0519736003873295E-2"/>
                  <c:y val="-8.3646573075913555E-2"/>
                </c:manualLayout>
              </c:layout>
              <c:dLblPos val="bestFit"/>
              <c:showLegendKey val="0"/>
              <c:showVal val="0"/>
              <c:showCatName val="1"/>
              <c:showSerName val="0"/>
              <c:showPercent val="1"/>
              <c:showBubbleSize val="0"/>
            </c:dLbl>
            <c:dLbl>
              <c:idx val="6"/>
              <c:layout>
                <c:manualLayout>
                  <c:x val="5.4431720306806292E-2"/>
                  <c:y val="-3.2639663429990209E-2"/>
                </c:manualLayout>
              </c:layout>
              <c:dLblPos val="bestFit"/>
              <c:showLegendKey val="0"/>
              <c:showVal val="0"/>
              <c:showCatName val="1"/>
              <c:showSerName val="0"/>
              <c:showPercent val="1"/>
              <c:showBubbleSize val="0"/>
            </c:dLbl>
            <c:dLbl>
              <c:idx val="7"/>
              <c:layout>
                <c:manualLayout>
                  <c:xMode val="edge"/>
                  <c:yMode val="edge"/>
                  <c:x val="0.32038834951456313"/>
                  <c:y val="0.39117703236591272"/>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'装置別採択比率（夜数）'!$B$2:$H$2</c:f>
              <c:strCache>
                <c:ptCount val="7"/>
                <c:pt idx="0">
                  <c:v>S-Cam</c:v>
                </c:pt>
                <c:pt idx="1">
                  <c:v>FOCAS</c:v>
                </c:pt>
                <c:pt idx="2">
                  <c:v>HDS</c:v>
                </c:pt>
                <c:pt idx="3">
                  <c:v>IRCS</c:v>
                </c:pt>
                <c:pt idx="4">
                  <c:v>CISCO</c:v>
                </c:pt>
                <c:pt idx="5">
                  <c:v>CIAO</c:v>
                </c:pt>
                <c:pt idx="6">
                  <c:v>OHS</c:v>
                </c:pt>
              </c:strCache>
            </c:strRef>
          </c:cat>
          <c:val>
            <c:numRef>
              <c:f>'装置別採択比率（夜数）'!$B$12:$H$12</c:f>
              <c:numCache>
                <c:formatCode>0.0_);[Red]\(0.0\)</c:formatCode>
                <c:ptCount val="7"/>
                <c:pt idx="0">
                  <c:v>14</c:v>
                </c:pt>
                <c:pt idx="1">
                  <c:v>19</c:v>
                </c:pt>
                <c:pt idx="2">
                  <c:v>15.5</c:v>
                </c:pt>
                <c:pt idx="3">
                  <c:v>7.5</c:v>
                </c:pt>
                <c:pt idx="4">
                  <c:v>5</c:v>
                </c:pt>
                <c:pt idx="5">
                  <c:v>7</c:v>
                </c:pt>
                <c:pt idx="6">
                  <c:v>6</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834951456310676"/>
          <c:y val="0.18823560290257835"/>
          <c:w val="0.1766990291262136"/>
          <c:h val="0.7205891616489115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S05B  装置別採択比率 (夜数)</a:t>
            </a:r>
            <a:endParaRPr lang="ja-JP" altLang="en-US"/>
          </a:p>
        </c:rich>
      </c:tx>
      <c:layout>
        <c:manualLayout>
          <c:xMode val="edge"/>
          <c:yMode val="edge"/>
          <c:x val="0.18375262086436486"/>
          <c:y val="9.9125364431486881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6.5764085321798421E-2"/>
          <c:y val="0.44898023098725487"/>
          <c:w val="0.67118051784306043"/>
          <c:h val="0.39941747821593448"/>
        </c:manualLayout>
      </c:layout>
      <c:pie3DChart>
        <c:varyColors val="1"/>
        <c:ser>
          <c:idx val="0"/>
          <c:order val="0"/>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Lbls>
            <c:dLbl>
              <c:idx val="0"/>
              <c:layout>
                <c:manualLayout>
                  <c:x val="-4.6683627500709278E-2"/>
                  <c:y val="-6.9242743822442721E-2"/>
                </c:manualLayout>
              </c:layout>
              <c:dLblPos val="bestFit"/>
              <c:showLegendKey val="0"/>
              <c:showVal val="0"/>
              <c:showCatName val="1"/>
              <c:showSerName val="0"/>
              <c:showPercent val="1"/>
              <c:showBubbleSize val="0"/>
            </c:dLbl>
            <c:dLbl>
              <c:idx val="1"/>
              <c:layout>
                <c:manualLayout>
                  <c:x val="8.1287372489822242E-3"/>
                  <c:y val="2.0807276305434292E-2"/>
                </c:manualLayout>
              </c:layout>
              <c:dLblPos val="bestFit"/>
              <c:showLegendKey val="0"/>
              <c:showVal val="0"/>
              <c:showCatName val="1"/>
              <c:showSerName val="0"/>
              <c:showPercent val="1"/>
              <c:showBubbleSize val="0"/>
            </c:dLbl>
            <c:dLbl>
              <c:idx val="2"/>
              <c:layout>
                <c:manualLayout>
                  <c:x val="0.13130013467501878"/>
                  <c:y val="0.17980826316792245"/>
                </c:manualLayout>
              </c:layout>
              <c:dLblPos val="bestFit"/>
              <c:showLegendKey val="0"/>
              <c:showVal val="0"/>
              <c:showCatName val="1"/>
              <c:showSerName val="0"/>
              <c:showPercent val="1"/>
              <c:showBubbleSize val="0"/>
            </c:dLbl>
            <c:dLbl>
              <c:idx val="3"/>
              <c:delete val="1"/>
            </c:dLbl>
            <c:dLbl>
              <c:idx val="4"/>
              <c:layout>
                <c:manualLayout>
                  <c:x val="3.7019202824489283E-2"/>
                  <c:y val="-6.0023177831630428E-2"/>
                </c:manualLayout>
              </c:layout>
              <c:dLblPos val="bestFit"/>
              <c:showLegendKey val="0"/>
              <c:showVal val="0"/>
              <c:showCatName val="1"/>
              <c:showSerName val="0"/>
              <c:showPercent val="1"/>
              <c:showBubbleSize val="0"/>
            </c:dLbl>
            <c:dLbl>
              <c:idx val="5"/>
              <c:layout>
                <c:manualLayout>
                  <c:x val="2.6659987002830461E-2"/>
                  <c:y val="-7.6247005267707876E-2"/>
                </c:manualLayout>
              </c:layout>
              <c:dLblPos val="bestFit"/>
              <c:showLegendKey val="0"/>
              <c:showVal val="0"/>
              <c:showCatName val="1"/>
              <c:showSerName val="0"/>
              <c:showPercent val="1"/>
              <c:showBubbleSize val="0"/>
            </c:dLbl>
            <c:dLbl>
              <c:idx val="6"/>
              <c:layout>
                <c:manualLayout>
                  <c:x val="4.5761641652262507E-2"/>
                  <c:y val="-3.1516134848307016E-2"/>
                </c:manualLayout>
              </c:layout>
              <c:dLblPos val="bestFit"/>
              <c:showLegendKey val="0"/>
              <c:showVal val="0"/>
              <c:showCatName val="1"/>
              <c:showSerName val="0"/>
              <c:showPercent val="1"/>
              <c:showBubbleSize val="0"/>
            </c:dLbl>
            <c:dLbl>
              <c:idx val="7"/>
              <c:layout>
                <c:manualLayout>
                  <c:xMode val="edge"/>
                  <c:yMode val="edge"/>
                  <c:x val="0.38878179852004363"/>
                  <c:y val="0.45481114307799841"/>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'装置別採択比率（夜数）'!$B$2:$H$2</c:f>
              <c:strCache>
                <c:ptCount val="7"/>
                <c:pt idx="0">
                  <c:v>S-Cam</c:v>
                </c:pt>
                <c:pt idx="1">
                  <c:v>FOCAS</c:v>
                </c:pt>
                <c:pt idx="2">
                  <c:v>HDS</c:v>
                </c:pt>
                <c:pt idx="3">
                  <c:v>IRCS</c:v>
                </c:pt>
                <c:pt idx="4">
                  <c:v>CISCO</c:v>
                </c:pt>
                <c:pt idx="5">
                  <c:v>CIAO</c:v>
                </c:pt>
                <c:pt idx="6">
                  <c:v>OHS</c:v>
                </c:pt>
              </c:strCache>
            </c:strRef>
          </c:cat>
          <c:val>
            <c:numRef>
              <c:f>'装置別採択比率（夜数）'!$B$13:$H$13</c:f>
              <c:numCache>
                <c:formatCode>0.0_);[Red]\(0.0\)</c:formatCode>
                <c:ptCount val="7"/>
                <c:pt idx="0">
                  <c:v>24</c:v>
                </c:pt>
                <c:pt idx="1">
                  <c:v>21</c:v>
                </c:pt>
                <c:pt idx="2">
                  <c:v>15</c:v>
                </c:pt>
                <c:pt idx="3">
                  <c:v>0</c:v>
                </c:pt>
                <c:pt idx="4">
                  <c:v>8</c:v>
                </c:pt>
                <c:pt idx="5">
                  <c:v>6</c:v>
                </c:pt>
                <c:pt idx="6">
                  <c:v>1</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916909080755615"/>
          <c:y val="0.17784287168185609"/>
          <c:w val="0.17601567695720821"/>
          <c:h val="0.740525699593673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S04A　装置別採択比率 (夜数)</a:t>
            </a:r>
            <a:endParaRPr lang="ja-JP" altLang="en-US"/>
          </a:p>
        </c:rich>
      </c:tx>
      <c:layout>
        <c:manualLayout>
          <c:xMode val="edge"/>
          <c:yMode val="edge"/>
          <c:x val="0.17601567695720818"/>
          <c:y val="8.6420077119989627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8.8974938964786102E-2"/>
          <c:y val="0.44753221309622487"/>
          <c:w val="0.59767948130693271"/>
          <c:h val="0.37963077386783212"/>
        </c:manualLayout>
      </c:layout>
      <c:pie3DChart>
        <c:varyColors val="1"/>
        <c:ser>
          <c:idx val="0"/>
          <c:order val="0"/>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Lbls>
            <c:dLbl>
              <c:idx val="0"/>
              <c:layout>
                <c:manualLayout>
                  <c:x val="-0.10117219126503611"/>
                  <c:y val="-9.2065459708398439E-2"/>
                </c:manualLayout>
              </c:layout>
              <c:dLblPos val="bestFit"/>
              <c:showLegendKey val="0"/>
              <c:showVal val="0"/>
              <c:showCatName val="1"/>
              <c:showSerName val="0"/>
              <c:showPercent val="1"/>
              <c:showBubbleSize val="0"/>
            </c:dLbl>
            <c:dLbl>
              <c:idx val="1"/>
              <c:layout>
                <c:manualLayout>
                  <c:x val="-1.7109993231836689E-2"/>
                  <c:y val="-0.19475317706662434"/>
                </c:manualLayout>
              </c:layout>
              <c:dLblPos val="bestFit"/>
              <c:showLegendKey val="0"/>
              <c:showVal val="0"/>
              <c:showCatName val="1"/>
              <c:showSerName val="0"/>
              <c:showPercent val="1"/>
              <c:showBubbleSize val="0"/>
            </c:dLbl>
            <c:dLbl>
              <c:idx val="3"/>
              <c:layout>
                <c:manualLayout>
                  <c:x val="1.9609024591137069E-2"/>
                  <c:y val="6.6823426128407165E-2"/>
                </c:manualLayout>
              </c:layout>
              <c:dLblPos val="bestFit"/>
              <c:showLegendKey val="0"/>
              <c:showVal val="0"/>
              <c:showCatName val="1"/>
              <c:showSerName val="0"/>
              <c:showPercent val="1"/>
              <c:showBubbleSize val="0"/>
            </c:dLbl>
            <c:dLbl>
              <c:idx val="4"/>
              <c:layout>
                <c:manualLayout>
                  <c:x val="1.8218427303305418E-2"/>
                  <c:y val="-5.130923821563383E-2"/>
                </c:manualLayout>
              </c:layout>
              <c:dLblPos val="bestFit"/>
              <c:showLegendKey val="0"/>
              <c:showVal val="0"/>
              <c:showCatName val="1"/>
              <c:showSerName val="0"/>
              <c:showPercent val="1"/>
              <c:showBubbleSize val="0"/>
            </c:dLbl>
            <c:dLbl>
              <c:idx val="5"/>
              <c:layout>
                <c:manualLayout>
                  <c:x val="2.3529502119469173E-4"/>
                  <c:y val="-0.15802691925668216"/>
                </c:manualLayout>
              </c:layout>
              <c:dLblPos val="bestFit"/>
              <c:showLegendKey val="0"/>
              <c:showVal val="0"/>
              <c:showCatName val="1"/>
              <c:showSerName val="0"/>
              <c:showPercent val="1"/>
              <c:showBubbleSize val="0"/>
            </c:dLbl>
            <c:dLbl>
              <c:idx val="6"/>
              <c:layout>
                <c:manualLayout>
                  <c:x val="3.2578909083882723E-2"/>
                  <c:y val="-2.869388111106988E-2"/>
                </c:manualLayout>
              </c:layout>
              <c:dLblPos val="bestFit"/>
              <c:showLegendKey val="0"/>
              <c:showVal val="0"/>
              <c:showCatName val="1"/>
              <c:showSerName val="0"/>
              <c:showPercent val="1"/>
              <c:showBubbleSize val="0"/>
            </c:dLbl>
            <c:dLbl>
              <c:idx val="7"/>
              <c:layout>
                <c:manualLayout>
                  <c:xMode val="edge"/>
                  <c:yMode val="edge"/>
                  <c:x val="0.3423600912340683"/>
                  <c:y val="0.33642076708612767"/>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'装置別採択比率（夜数）'!$B$2:$H$2</c:f>
              <c:strCache>
                <c:ptCount val="7"/>
                <c:pt idx="0">
                  <c:v>S-Cam</c:v>
                </c:pt>
                <c:pt idx="1">
                  <c:v>FOCAS</c:v>
                </c:pt>
                <c:pt idx="2">
                  <c:v>HDS</c:v>
                </c:pt>
                <c:pt idx="3">
                  <c:v>IRCS</c:v>
                </c:pt>
                <c:pt idx="4">
                  <c:v>CISCO</c:v>
                </c:pt>
                <c:pt idx="5">
                  <c:v>CIAO</c:v>
                </c:pt>
                <c:pt idx="6">
                  <c:v>OHS</c:v>
                </c:pt>
              </c:strCache>
            </c:strRef>
          </c:cat>
          <c:val>
            <c:numRef>
              <c:f>'装置別採択比率（夜数）'!$B$10:$H$10</c:f>
              <c:numCache>
                <c:formatCode>0.0_);[Red]\(0.0\)</c:formatCode>
                <c:ptCount val="7"/>
                <c:pt idx="0">
                  <c:v>18.5</c:v>
                </c:pt>
                <c:pt idx="1">
                  <c:v>16</c:v>
                </c:pt>
                <c:pt idx="2">
                  <c:v>22.5</c:v>
                </c:pt>
                <c:pt idx="3">
                  <c:v>22</c:v>
                </c:pt>
                <c:pt idx="4">
                  <c:v>5</c:v>
                </c:pt>
                <c:pt idx="5">
                  <c:v>7</c:v>
                </c:pt>
                <c:pt idx="6">
                  <c:v>5</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0851145057544782"/>
          <c:y val="0.16358089498072001"/>
          <c:w val="0.17601567695720821"/>
          <c:h val="0.7561751077411619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1200"/>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S04B　装置別採択比率 (夜数)</a:t>
            </a:r>
            <a:endParaRPr lang="ja-JP" altLang="en-US"/>
          </a:p>
        </c:rich>
      </c:tx>
      <c:layout>
        <c:manualLayout>
          <c:xMode val="edge"/>
          <c:yMode val="edge"/>
          <c:x val="0.17693836978131214"/>
          <c:y val="8.9230769230769225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7.5546719681908542E-2"/>
          <c:y val="0.40615445636186354"/>
          <c:w val="0.61033797216699803"/>
          <c:h val="0.37538517936475263"/>
        </c:manualLayout>
      </c:layout>
      <c:pie3DChart>
        <c:varyColors val="1"/>
        <c:ser>
          <c:idx val="0"/>
          <c:order val="0"/>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Lbls>
            <c:dLbl>
              <c:idx val="2"/>
              <c:layout>
                <c:manualLayout>
                  <c:x val="2.9033776344557349E-2"/>
                  <c:y val="8.2757751338041058E-2"/>
                </c:manualLayout>
              </c:layout>
              <c:dLblPos val="bestFit"/>
              <c:showLegendKey val="0"/>
              <c:showVal val="0"/>
              <c:showCatName val="1"/>
              <c:showSerName val="0"/>
              <c:showPercent val="1"/>
              <c:showBubbleSize val="0"/>
            </c:dLbl>
            <c:dLbl>
              <c:idx val="3"/>
              <c:layout>
                <c:manualLayout>
                  <c:x val="0.12506796491392849"/>
                  <c:y val="0.13563293564249448"/>
                </c:manualLayout>
              </c:layout>
              <c:dLblPos val="bestFit"/>
              <c:showLegendKey val="0"/>
              <c:showVal val="0"/>
              <c:showCatName val="1"/>
              <c:showSerName val="0"/>
              <c:showPercent val="1"/>
              <c:showBubbleSize val="0"/>
            </c:dLbl>
            <c:dLbl>
              <c:idx val="4"/>
              <c:layout>
                <c:manualLayout>
                  <c:x val="1.1928429423459244E-2"/>
                  <c:y val="-0.10336602145428576"/>
                </c:manualLayout>
              </c:layout>
              <c:dLblPos val="bestFit"/>
              <c:showLegendKey val="0"/>
              <c:showVal val="0"/>
              <c:showCatName val="1"/>
              <c:showSerName val="0"/>
              <c:showPercent val="1"/>
              <c:showBubbleSize val="0"/>
            </c:dLbl>
            <c:dLbl>
              <c:idx val="5"/>
              <c:layout>
                <c:manualLayout>
                  <c:x val="4.6994672385633714E-2"/>
                  <c:y val="-7.7448887401532107E-2"/>
                </c:manualLayout>
              </c:layout>
              <c:dLblPos val="bestFit"/>
              <c:showLegendKey val="0"/>
              <c:showVal val="0"/>
              <c:showCatName val="1"/>
              <c:showSerName val="0"/>
              <c:showPercent val="1"/>
              <c:showBubbleSize val="0"/>
            </c:dLbl>
            <c:dLbl>
              <c:idx val="6"/>
              <c:layout>
                <c:manualLayout>
                  <c:x val="4.4115151610024883E-2"/>
                  <c:y val="-2.5126999977077447E-2"/>
                </c:manualLayout>
              </c:layout>
              <c:dLblPos val="bestFit"/>
              <c:showLegendKey val="0"/>
              <c:showVal val="0"/>
              <c:showCatName val="1"/>
              <c:showSerName val="0"/>
              <c:showPercent val="1"/>
              <c:showBubbleSize val="0"/>
            </c:dLbl>
            <c:dLbl>
              <c:idx val="7"/>
              <c:layout>
                <c:manualLayout>
                  <c:xMode val="edge"/>
                  <c:yMode val="edge"/>
                  <c:x val="0.32803180914512925"/>
                  <c:y val="0.30153891457168658"/>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'装置別採択比率（夜数）'!$B$2:$H$2</c:f>
              <c:strCache>
                <c:ptCount val="7"/>
                <c:pt idx="0">
                  <c:v>S-Cam</c:v>
                </c:pt>
                <c:pt idx="1">
                  <c:v>FOCAS</c:v>
                </c:pt>
                <c:pt idx="2">
                  <c:v>HDS</c:v>
                </c:pt>
                <c:pt idx="3">
                  <c:v>IRCS</c:v>
                </c:pt>
                <c:pt idx="4">
                  <c:v>CISCO</c:v>
                </c:pt>
                <c:pt idx="5">
                  <c:v>CIAO</c:v>
                </c:pt>
                <c:pt idx="6">
                  <c:v>OHS</c:v>
                </c:pt>
              </c:strCache>
            </c:strRef>
          </c:cat>
          <c:val>
            <c:numRef>
              <c:f>'装置別採択比率（夜数）'!$B$11:$H$11</c:f>
              <c:numCache>
                <c:formatCode>0.0_);[Red]\(0.0\)</c:formatCode>
                <c:ptCount val="7"/>
                <c:pt idx="0">
                  <c:v>25</c:v>
                </c:pt>
                <c:pt idx="1">
                  <c:v>19</c:v>
                </c:pt>
                <c:pt idx="2">
                  <c:v>13</c:v>
                </c:pt>
                <c:pt idx="3">
                  <c:v>16</c:v>
                </c:pt>
                <c:pt idx="4">
                  <c:v>11</c:v>
                </c:pt>
                <c:pt idx="5">
                  <c:v>10</c:v>
                </c:pt>
                <c:pt idx="6">
                  <c:v>5</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330019880715707"/>
          <c:y val="0.16000032303654349"/>
          <c:w val="0.18091451292246519"/>
          <c:h val="0.75384744599232789"/>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S02A　装置別採択比率 (夜数)</a:t>
            </a:r>
            <a:endParaRPr lang="ja-JP" altLang="en-US"/>
          </a:p>
        </c:rich>
      </c:tx>
      <c:layout>
        <c:manualLayout>
          <c:xMode val="edge"/>
          <c:yMode val="edge"/>
          <c:x val="0.18604691855378541"/>
          <c:y val="7.6246334310850442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1085443702768637E-2"/>
          <c:y val="0.33137829912023459"/>
          <c:w val="0.58333443733049706"/>
          <c:h val="0.35190615835777128"/>
        </c:manualLayout>
      </c:layout>
      <c:pie3DChart>
        <c:varyColors val="1"/>
        <c:ser>
          <c:idx val="0"/>
          <c:order val="0"/>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Lbls>
            <c:dLbl>
              <c:idx val="3"/>
              <c:layout>
                <c:manualLayout>
                  <c:x val="3.1059356433371793E-2"/>
                  <c:y val="0.10877902725502417"/>
                </c:manualLayout>
              </c:layout>
              <c:dLblPos val="bestFit"/>
              <c:showLegendKey val="0"/>
              <c:showVal val="0"/>
              <c:showCatName val="1"/>
              <c:showSerName val="0"/>
              <c:showPercent val="1"/>
              <c:showBubbleSize val="0"/>
            </c:dLbl>
            <c:dLbl>
              <c:idx val="4"/>
              <c:layout>
                <c:manualLayout>
                  <c:x val="1.4336548862536706E-3"/>
                  <c:y val="-6.1620523241046506E-2"/>
                </c:manualLayout>
              </c:layout>
              <c:dLblPos val="bestFit"/>
              <c:showLegendKey val="0"/>
              <c:showVal val="0"/>
              <c:showCatName val="1"/>
              <c:showSerName val="0"/>
              <c:showPercent val="1"/>
              <c:showBubbleSize val="0"/>
            </c:dLbl>
            <c:dLbl>
              <c:idx val="5"/>
              <c:delete val="1"/>
            </c:dLbl>
            <c:dLbl>
              <c:idx val="6"/>
              <c:dLblPos val="bestFit"/>
              <c:showLegendKey val="0"/>
              <c:showVal val="0"/>
              <c:showCatName val="1"/>
              <c:showSerName val="0"/>
              <c:showPercent val="1"/>
              <c:showBubbleSize val="0"/>
            </c:dLbl>
            <c:dLbl>
              <c:idx val="7"/>
              <c:layout>
                <c:manualLayout>
                  <c:xMode val="edge"/>
                  <c:yMode val="edge"/>
                  <c:x val="0.2054267453722016"/>
                  <c:y val="0.21994134897360704"/>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'装置別採択比率（夜数）'!$B$2:$H$2</c:f>
              <c:strCache>
                <c:ptCount val="7"/>
                <c:pt idx="0">
                  <c:v>S-Cam</c:v>
                </c:pt>
                <c:pt idx="1">
                  <c:v>FOCAS</c:v>
                </c:pt>
                <c:pt idx="2">
                  <c:v>HDS</c:v>
                </c:pt>
                <c:pt idx="3">
                  <c:v>IRCS</c:v>
                </c:pt>
                <c:pt idx="4">
                  <c:v>CISCO</c:v>
                </c:pt>
                <c:pt idx="5">
                  <c:v>CIAO</c:v>
                </c:pt>
                <c:pt idx="6">
                  <c:v>OHS</c:v>
                </c:pt>
              </c:strCache>
            </c:strRef>
          </c:cat>
          <c:val>
            <c:numRef>
              <c:f>'装置別採択比率（夜数）'!$B$6:$H$6</c:f>
              <c:numCache>
                <c:formatCode>0.0_);[Red]\(0.0\)</c:formatCode>
                <c:ptCount val="7"/>
                <c:pt idx="0">
                  <c:v>18</c:v>
                </c:pt>
                <c:pt idx="1">
                  <c:v>16</c:v>
                </c:pt>
                <c:pt idx="2">
                  <c:v>9</c:v>
                </c:pt>
                <c:pt idx="3">
                  <c:v>20</c:v>
                </c:pt>
                <c:pt idx="4">
                  <c:v>4</c:v>
                </c:pt>
                <c:pt idx="5">
                  <c:v>2</c:v>
                </c:pt>
                <c:pt idx="6">
                  <c:v>9</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5"/>
        <c:delete val="1"/>
      </c:legendEntry>
      <c:layout>
        <c:manualLayout>
          <c:xMode val="edge"/>
          <c:yMode val="edge"/>
          <c:x val="0.78682312966693113"/>
          <c:y val="0.17595307917888564"/>
          <c:w val="0.17635699607316524"/>
          <c:h val="0.7184750733137830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S02B　装置別採択比率 (夜数)</a:t>
            </a:r>
            <a:endParaRPr lang="ja-JP" altLang="en-US"/>
          </a:p>
        </c:rich>
      </c:tx>
      <c:layout>
        <c:manualLayout>
          <c:xMode val="edge"/>
          <c:yMode val="edge"/>
          <c:x val="0.20553359683794467"/>
          <c:y val="8.5294117647058826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1264822134387352"/>
          <c:y val="0.43529474278312097"/>
          <c:w val="0.61660079051383399"/>
          <c:h val="0.3647064061155878"/>
        </c:manualLayout>
      </c:layout>
      <c:pie3DChart>
        <c:varyColors val="1"/>
        <c:ser>
          <c:idx val="0"/>
          <c:order val="0"/>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Lbls>
            <c:dLbl>
              <c:idx val="0"/>
              <c:layout>
                <c:manualLayout>
                  <c:x val="-6.5545630906808608E-2"/>
                  <c:y val="-7.1661090191576765E-2"/>
                </c:manualLayout>
              </c:layout>
              <c:dLblPos val="bestFit"/>
              <c:showLegendKey val="0"/>
              <c:showVal val="0"/>
              <c:showCatName val="1"/>
              <c:showSerName val="0"/>
              <c:showPercent val="1"/>
              <c:showBubbleSize val="0"/>
            </c:dLbl>
            <c:dLbl>
              <c:idx val="3"/>
              <c:layout>
                <c:manualLayout>
                  <c:x val="-8.3667901196144926E-3"/>
                  <c:y val="-4.9699159110378503E-3"/>
                </c:manualLayout>
              </c:layout>
              <c:dLblPos val="bestFit"/>
              <c:showLegendKey val="0"/>
              <c:showVal val="0"/>
              <c:showCatName val="1"/>
              <c:showSerName val="0"/>
              <c:showPercent val="1"/>
              <c:showBubbleSize val="0"/>
            </c:dLbl>
            <c:dLbl>
              <c:idx val="4"/>
              <c:layout>
                <c:manualLayout>
                  <c:x val="1.9154917888228361E-3"/>
                  <c:y val="-6.6705993055726387E-2"/>
                </c:manualLayout>
              </c:layout>
              <c:dLblPos val="bestFit"/>
              <c:showLegendKey val="0"/>
              <c:showVal val="0"/>
              <c:showCatName val="1"/>
              <c:showSerName val="0"/>
              <c:showPercent val="1"/>
              <c:showBubbleSize val="0"/>
            </c:dLbl>
            <c:dLbl>
              <c:idx val="5"/>
              <c:layout>
                <c:manualLayout>
                  <c:x val="-2.8238565041029833E-3"/>
                  <c:y val="-1.1569385290874383E-2"/>
                </c:manualLayout>
              </c:layout>
              <c:dLblPos val="bestFit"/>
              <c:showLegendKey val="0"/>
              <c:showVal val="0"/>
              <c:showCatName val="1"/>
              <c:showSerName val="0"/>
              <c:showPercent val="1"/>
              <c:showBubbleSize val="0"/>
            </c:dLbl>
            <c:dLbl>
              <c:idx val="6"/>
              <c:layout>
                <c:manualLayout>
                  <c:x val="4.3478053385619296E-2"/>
                  <c:y val="-2.0061013140419671E-2"/>
                </c:manualLayout>
              </c:layout>
              <c:dLblPos val="bestFit"/>
              <c:showLegendKey val="0"/>
              <c:showVal val="0"/>
              <c:showCatName val="1"/>
              <c:showSerName val="0"/>
              <c:showPercent val="1"/>
              <c:showBubbleSize val="0"/>
            </c:dLbl>
            <c:dLbl>
              <c:idx val="7"/>
              <c:layout>
                <c:manualLayout>
                  <c:xMode val="edge"/>
                  <c:yMode val="edge"/>
                  <c:x val="0.45849802371541504"/>
                  <c:y val="0.29411806944805469"/>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'装置別採択比率（夜数）'!$B$2:$H$2</c:f>
              <c:strCache>
                <c:ptCount val="7"/>
                <c:pt idx="0">
                  <c:v>S-Cam</c:v>
                </c:pt>
                <c:pt idx="1">
                  <c:v>FOCAS</c:v>
                </c:pt>
                <c:pt idx="2">
                  <c:v>HDS</c:v>
                </c:pt>
                <c:pt idx="3">
                  <c:v>IRCS</c:v>
                </c:pt>
                <c:pt idx="4">
                  <c:v>CISCO</c:v>
                </c:pt>
                <c:pt idx="5">
                  <c:v>CIAO</c:v>
                </c:pt>
                <c:pt idx="6">
                  <c:v>OHS</c:v>
                </c:pt>
              </c:strCache>
            </c:strRef>
          </c:cat>
          <c:val>
            <c:numRef>
              <c:f>'装置別採択比率（夜数）'!$B$7:$H$7</c:f>
              <c:numCache>
                <c:formatCode>0.0_);[Red]\(0.0\)</c:formatCode>
                <c:ptCount val="7"/>
                <c:pt idx="0">
                  <c:v>22</c:v>
                </c:pt>
                <c:pt idx="1">
                  <c:v>21</c:v>
                </c:pt>
                <c:pt idx="2">
                  <c:v>12</c:v>
                </c:pt>
                <c:pt idx="3">
                  <c:v>12</c:v>
                </c:pt>
                <c:pt idx="4">
                  <c:v>11</c:v>
                </c:pt>
                <c:pt idx="5">
                  <c:v>5</c:v>
                </c:pt>
                <c:pt idx="6">
                  <c:v>2</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063241106719372"/>
          <c:y val="0.17352972054963717"/>
          <c:w val="0.17984189723320154"/>
          <c:h val="0.7205891616489115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2400" b="0" i="0" u="none" strike="noStrike" baseline="0">
                <a:solidFill>
                  <a:srgbClr val="000000"/>
                </a:solidFill>
                <a:latin typeface="ＭＳ Ｐゴシック"/>
                <a:ea typeface="ＭＳ Ｐゴシック"/>
              </a:rPr>
              <a:t>共同利用実績　(観測装置ごとの採択件数）</a:t>
            </a:r>
            <a:endParaRPr lang="ja-JP" altLang="en-US"/>
          </a:p>
        </c:rich>
      </c:tx>
      <c:layout>
        <c:manualLayout>
          <c:xMode val="edge"/>
          <c:yMode val="edge"/>
          <c:x val="0.22899373035434281"/>
          <c:y val="2.8622540250447227E-2"/>
        </c:manualLayout>
      </c:layout>
      <c:overlay val="0"/>
      <c:spPr>
        <a:noFill/>
        <a:ln w="25400">
          <a:noFill/>
        </a:ln>
      </c:spPr>
    </c:title>
    <c:autoTitleDeleted val="0"/>
    <c:plotArea>
      <c:layout>
        <c:manualLayout>
          <c:layoutTarget val="inner"/>
          <c:xMode val="edge"/>
          <c:yMode val="edge"/>
          <c:x val="6.3711968807681943E-2"/>
          <c:y val="0.26296981825265037"/>
          <c:w val="0.89381428704110311"/>
          <c:h val="0.60644060127652033"/>
        </c:manualLayout>
      </c:layout>
      <c:lineChart>
        <c:grouping val="standard"/>
        <c:varyColors val="0"/>
        <c:ser>
          <c:idx val="0"/>
          <c:order val="0"/>
          <c:tx>
            <c:strRef>
              <c:f>装置別採択件数推移!$B$37</c:f>
              <c:strCache>
                <c:ptCount val="1"/>
                <c:pt idx="0">
                  <c:v>S-Cam</c:v>
                </c:pt>
              </c:strCache>
            </c:strRef>
          </c:tx>
          <c:spPr>
            <a:ln w="25400">
              <a:solidFill>
                <a:srgbClr val="FF6600"/>
              </a:solidFill>
              <a:prstDash val="solid"/>
            </a:ln>
          </c:spPr>
          <c:marker>
            <c:symbol val="diamond"/>
            <c:size val="9"/>
            <c:spPr>
              <a:solidFill>
                <a:srgbClr val="FF6600"/>
              </a:solidFill>
              <a:ln>
                <a:solidFill>
                  <a:srgbClr val="FF6600"/>
                </a:solidFill>
                <a:prstDash val="solid"/>
              </a:ln>
            </c:spPr>
          </c:marker>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装置別採択件数推移!$B$38:$B$66</c:f>
              <c:numCache>
                <c:formatCode>General</c:formatCode>
                <c:ptCount val="29"/>
                <c:pt idx="0">
                  <c:v>10</c:v>
                </c:pt>
                <c:pt idx="2">
                  <c:v>7</c:v>
                </c:pt>
                <c:pt idx="3">
                  <c:v>8</c:v>
                </c:pt>
                <c:pt idx="4">
                  <c:v>10</c:v>
                </c:pt>
                <c:pt idx="5">
                  <c:v>9</c:v>
                </c:pt>
                <c:pt idx="6">
                  <c:v>9</c:v>
                </c:pt>
                <c:pt idx="7">
                  <c:v>7</c:v>
                </c:pt>
                <c:pt idx="8">
                  <c:v>8</c:v>
                </c:pt>
                <c:pt idx="9">
                  <c:v>5</c:v>
                </c:pt>
                <c:pt idx="10">
                  <c:v>6</c:v>
                </c:pt>
                <c:pt idx="11">
                  <c:v>3</c:v>
                </c:pt>
                <c:pt idx="12">
                  <c:v>6</c:v>
                </c:pt>
                <c:pt idx="13">
                  <c:v>11</c:v>
                </c:pt>
                <c:pt idx="14">
                  <c:v>6</c:v>
                </c:pt>
                <c:pt idx="15">
                  <c:v>8</c:v>
                </c:pt>
                <c:pt idx="16">
                  <c:v>11</c:v>
                </c:pt>
                <c:pt idx="17">
                  <c:v>12</c:v>
                </c:pt>
                <c:pt idx="18">
                  <c:v>9</c:v>
                </c:pt>
                <c:pt idx="19">
                  <c:v>7</c:v>
                </c:pt>
                <c:pt idx="20">
                  <c:v>7</c:v>
                </c:pt>
                <c:pt idx="21">
                  <c:v>11</c:v>
                </c:pt>
                <c:pt idx="22">
                  <c:v>5</c:v>
                </c:pt>
                <c:pt idx="23">
                  <c:v>5</c:v>
                </c:pt>
                <c:pt idx="24">
                  <c:v>9</c:v>
                </c:pt>
                <c:pt idx="25">
                  <c:v>10</c:v>
                </c:pt>
                <c:pt idx="26">
                  <c:v>6</c:v>
                </c:pt>
                <c:pt idx="27">
                  <c:v>8</c:v>
                </c:pt>
                <c:pt idx="28">
                  <c:v>5</c:v>
                </c:pt>
              </c:numCache>
            </c:numRef>
          </c:val>
          <c:smooth val="0"/>
        </c:ser>
        <c:ser>
          <c:idx val="1"/>
          <c:order val="1"/>
          <c:tx>
            <c:strRef>
              <c:f>装置別採択件数推移!$C$37</c:f>
              <c:strCache>
                <c:ptCount val="1"/>
                <c:pt idx="0">
                  <c:v>HSC</c:v>
                </c:pt>
              </c:strCache>
            </c:strRef>
          </c:tx>
          <c:spPr>
            <a:ln w="25400">
              <a:solidFill>
                <a:srgbClr val="3366FF"/>
              </a:solidFill>
              <a:prstDash val="solid"/>
            </a:ln>
          </c:spPr>
          <c:marker>
            <c:symbol val="x"/>
            <c:size val="6"/>
            <c:spPr>
              <a:solidFill>
                <a:srgbClr val="3366FF"/>
              </a:solidFill>
              <a:ln>
                <a:solidFill>
                  <a:srgbClr val="3366FF"/>
                </a:solidFill>
                <a:prstDash val="solid"/>
              </a:ln>
            </c:spPr>
          </c:marker>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装置別採択件数推移!$C$38:$C$66</c:f>
              <c:numCache>
                <c:formatCode>General</c:formatCode>
                <c:ptCount val="29"/>
                <c:pt idx="27">
                  <c:v>5</c:v>
                </c:pt>
                <c:pt idx="28">
                  <c:v>7</c:v>
                </c:pt>
              </c:numCache>
            </c:numRef>
          </c:val>
          <c:smooth val="0"/>
        </c:ser>
        <c:ser>
          <c:idx val="2"/>
          <c:order val="2"/>
          <c:tx>
            <c:strRef>
              <c:f>装置別採択件数推移!$D$37</c:f>
              <c:strCache>
                <c:ptCount val="1"/>
                <c:pt idx="0">
                  <c:v>FOCAS</c:v>
                </c:pt>
              </c:strCache>
            </c:strRef>
          </c:tx>
          <c:spPr>
            <a:ln w="25400">
              <a:solidFill>
                <a:srgbClr val="008080"/>
              </a:solidFill>
              <a:prstDash val="solid"/>
            </a:ln>
          </c:spPr>
          <c:marker>
            <c:symbol val="triangle"/>
            <c:size val="9"/>
            <c:spPr>
              <a:solidFill>
                <a:srgbClr val="008080"/>
              </a:solidFill>
              <a:ln>
                <a:solidFill>
                  <a:srgbClr val="008080"/>
                </a:solidFill>
                <a:prstDash val="solid"/>
              </a:ln>
            </c:spPr>
          </c:marker>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装置別採択件数推移!$D$38:$D$66</c:f>
              <c:numCache>
                <c:formatCode>General</c:formatCode>
                <c:ptCount val="29"/>
                <c:pt idx="1">
                  <c:v>8</c:v>
                </c:pt>
                <c:pt idx="2">
                  <c:v>5</c:v>
                </c:pt>
                <c:pt idx="3">
                  <c:v>9</c:v>
                </c:pt>
                <c:pt idx="4">
                  <c:v>9</c:v>
                </c:pt>
                <c:pt idx="5">
                  <c:v>6</c:v>
                </c:pt>
                <c:pt idx="6">
                  <c:v>8</c:v>
                </c:pt>
                <c:pt idx="7">
                  <c:v>6</c:v>
                </c:pt>
                <c:pt idx="8">
                  <c:v>6</c:v>
                </c:pt>
                <c:pt idx="9">
                  <c:v>7</c:v>
                </c:pt>
                <c:pt idx="10">
                  <c:v>9</c:v>
                </c:pt>
                <c:pt idx="11">
                  <c:v>8</c:v>
                </c:pt>
                <c:pt idx="12">
                  <c:v>7</c:v>
                </c:pt>
                <c:pt idx="13">
                  <c:v>7</c:v>
                </c:pt>
                <c:pt idx="14">
                  <c:v>7</c:v>
                </c:pt>
                <c:pt idx="15">
                  <c:v>7</c:v>
                </c:pt>
                <c:pt idx="16">
                  <c:v>10</c:v>
                </c:pt>
                <c:pt idx="17">
                  <c:v>6</c:v>
                </c:pt>
                <c:pt idx="18">
                  <c:v>6</c:v>
                </c:pt>
                <c:pt idx="19">
                  <c:v>4</c:v>
                </c:pt>
                <c:pt idx="20">
                  <c:v>3</c:v>
                </c:pt>
                <c:pt idx="21">
                  <c:v>6</c:v>
                </c:pt>
                <c:pt idx="22">
                  <c:v>5</c:v>
                </c:pt>
                <c:pt idx="24">
                  <c:v>3</c:v>
                </c:pt>
                <c:pt idx="25">
                  <c:v>4</c:v>
                </c:pt>
                <c:pt idx="26">
                  <c:v>5</c:v>
                </c:pt>
                <c:pt idx="27">
                  <c:v>8</c:v>
                </c:pt>
                <c:pt idx="28">
                  <c:v>7</c:v>
                </c:pt>
              </c:numCache>
            </c:numRef>
          </c:val>
          <c:smooth val="0"/>
        </c:ser>
        <c:ser>
          <c:idx val="3"/>
          <c:order val="3"/>
          <c:tx>
            <c:strRef>
              <c:f>装置別採択件数推移!$E$37</c:f>
              <c:strCache>
                <c:ptCount val="1"/>
                <c:pt idx="0">
                  <c:v>HDS</c:v>
                </c:pt>
              </c:strCache>
            </c:strRef>
          </c:tx>
          <c:spPr>
            <a:ln w="25400">
              <a:solidFill>
                <a:srgbClr val="00CCFF"/>
              </a:solidFill>
              <a:prstDash val="solid"/>
            </a:ln>
          </c:spPr>
          <c:marker>
            <c:symbol val="x"/>
            <c:size val="6"/>
            <c:spPr>
              <a:solidFill>
                <a:srgbClr val="00CCFF"/>
              </a:solidFill>
              <a:ln>
                <a:solidFill>
                  <a:srgbClr val="00CCFF"/>
                </a:solidFill>
                <a:prstDash val="solid"/>
              </a:ln>
            </c:spPr>
          </c:marker>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装置別採択件数推移!$E$38:$E$66</c:f>
              <c:numCache>
                <c:formatCode>General</c:formatCode>
                <c:ptCount val="29"/>
                <c:pt idx="1">
                  <c:v>7</c:v>
                </c:pt>
                <c:pt idx="2">
                  <c:v>7</c:v>
                </c:pt>
                <c:pt idx="3">
                  <c:v>4</c:v>
                </c:pt>
                <c:pt idx="4">
                  <c:v>7</c:v>
                </c:pt>
                <c:pt idx="5">
                  <c:v>3</c:v>
                </c:pt>
                <c:pt idx="6">
                  <c:v>3</c:v>
                </c:pt>
                <c:pt idx="7">
                  <c:v>10</c:v>
                </c:pt>
                <c:pt idx="8">
                  <c:v>5</c:v>
                </c:pt>
                <c:pt idx="9">
                  <c:v>7</c:v>
                </c:pt>
                <c:pt idx="10">
                  <c:v>5</c:v>
                </c:pt>
                <c:pt idx="11">
                  <c:v>5</c:v>
                </c:pt>
                <c:pt idx="12">
                  <c:v>2</c:v>
                </c:pt>
                <c:pt idx="13">
                  <c:v>5</c:v>
                </c:pt>
                <c:pt idx="14">
                  <c:v>4</c:v>
                </c:pt>
                <c:pt idx="15">
                  <c:v>6</c:v>
                </c:pt>
                <c:pt idx="16">
                  <c:v>6</c:v>
                </c:pt>
                <c:pt idx="17">
                  <c:v>6</c:v>
                </c:pt>
                <c:pt idx="18">
                  <c:v>6</c:v>
                </c:pt>
                <c:pt idx="19">
                  <c:v>10</c:v>
                </c:pt>
                <c:pt idx="20">
                  <c:v>2</c:v>
                </c:pt>
                <c:pt idx="21">
                  <c:v>8</c:v>
                </c:pt>
                <c:pt idx="22">
                  <c:v>5</c:v>
                </c:pt>
                <c:pt idx="23">
                  <c:v>6</c:v>
                </c:pt>
                <c:pt idx="24">
                  <c:v>5</c:v>
                </c:pt>
                <c:pt idx="25">
                  <c:v>9</c:v>
                </c:pt>
                <c:pt idx="26">
                  <c:v>4</c:v>
                </c:pt>
                <c:pt idx="27">
                  <c:v>8</c:v>
                </c:pt>
                <c:pt idx="28">
                  <c:v>9</c:v>
                </c:pt>
              </c:numCache>
            </c:numRef>
          </c:val>
          <c:smooth val="0"/>
        </c:ser>
        <c:ser>
          <c:idx val="4"/>
          <c:order val="4"/>
          <c:tx>
            <c:strRef>
              <c:f>装置別採択件数推移!$F$37</c:f>
              <c:strCache>
                <c:ptCount val="1"/>
                <c:pt idx="0">
                  <c:v>IRCS</c:v>
                </c:pt>
              </c:strCache>
            </c:strRef>
          </c:tx>
          <c:spPr>
            <a:ln w="12700">
              <a:solidFill>
                <a:srgbClr val="FF0000"/>
              </a:solidFill>
              <a:prstDash val="solid"/>
            </a:ln>
          </c:spPr>
          <c:marker>
            <c:symbol val="star"/>
            <c:size val="8"/>
            <c:spPr>
              <a:noFill/>
              <a:ln>
                <a:solidFill>
                  <a:srgbClr val="FF0000"/>
                </a:solidFill>
                <a:prstDash val="solid"/>
              </a:ln>
            </c:spPr>
          </c:marker>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装置別採択件数推移!$F$38:$F$66</c:f>
              <c:numCache>
                <c:formatCode>General</c:formatCode>
                <c:ptCount val="29"/>
                <c:pt idx="0">
                  <c:v>16</c:v>
                </c:pt>
                <c:pt idx="1">
                  <c:v>9</c:v>
                </c:pt>
                <c:pt idx="2">
                  <c:v>7</c:v>
                </c:pt>
                <c:pt idx="3">
                  <c:v>10</c:v>
                </c:pt>
                <c:pt idx="4">
                  <c:v>6</c:v>
                </c:pt>
                <c:pt idx="5">
                  <c:v>10</c:v>
                </c:pt>
                <c:pt idx="6">
                  <c:v>10</c:v>
                </c:pt>
                <c:pt idx="7">
                  <c:v>9</c:v>
                </c:pt>
                <c:pt idx="8">
                  <c:v>6</c:v>
                </c:pt>
                <c:pt idx="9">
                  <c:v>5</c:v>
                </c:pt>
                <c:pt idx="10">
                  <c:v>0</c:v>
                </c:pt>
                <c:pt idx="11">
                  <c:v>5</c:v>
                </c:pt>
                <c:pt idx="12">
                  <c:v>7</c:v>
                </c:pt>
                <c:pt idx="13">
                  <c:v>3</c:v>
                </c:pt>
                <c:pt idx="14">
                  <c:v>6</c:v>
                </c:pt>
                <c:pt idx="15">
                  <c:v>4</c:v>
                </c:pt>
                <c:pt idx="16">
                  <c:v>4</c:v>
                </c:pt>
                <c:pt idx="17">
                  <c:v>7</c:v>
                </c:pt>
                <c:pt idx="18">
                  <c:v>11</c:v>
                </c:pt>
                <c:pt idx="19">
                  <c:v>7</c:v>
                </c:pt>
                <c:pt idx="20">
                  <c:v>4</c:v>
                </c:pt>
                <c:pt idx="21">
                  <c:v>5</c:v>
                </c:pt>
                <c:pt idx="22">
                  <c:v>7</c:v>
                </c:pt>
                <c:pt idx="23">
                  <c:v>20</c:v>
                </c:pt>
                <c:pt idx="24">
                  <c:v>8</c:v>
                </c:pt>
                <c:pt idx="25">
                  <c:v>5</c:v>
                </c:pt>
                <c:pt idx="26">
                  <c:v>9</c:v>
                </c:pt>
                <c:pt idx="27">
                  <c:v>15</c:v>
                </c:pt>
                <c:pt idx="28">
                  <c:v>12</c:v>
                </c:pt>
              </c:numCache>
            </c:numRef>
          </c:val>
          <c:smooth val="0"/>
        </c:ser>
        <c:ser>
          <c:idx val="5"/>
          <c:order val="5"/>
          <c:tx>
            <c:strRef>
              <c:f>装置別採択件数推移!$H$37</c:f>
              <c:strCache>
                <c:ptCount val="1"/>
                <c:pt idx="0">
                  <c:v>CISCO</c:v>
                </c:pt>
              </c:strCache>
            </c:strRef>
          </c:tx>
          <c:spPr>
            <a:ln w="12700">
              <a:solidFill>
                <a:srgbClr val="FF9900"/>
              </a:solidFill>
              <a:prstDash val="solid"/>
            </a:ln>
          </c:spPr>
          <c:marker>
            <c:symbol val="circle"/>
            <c:size val="7"/>
            <c:spPr>
              <a:solidFill>
                <a:srgbClr val="FF9900"/>
              </a:solidFill>
              <a:ln>
                <a:solidFill>
                  <a:srgbClr val="FF9900"/>
                </a:solidFill>
                <a:prstDash val="solid"/>
              </a:ln>
            </c:spPr>
          </c:marker>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装置別採択件数推移!$H$38:$H$66</c:f>
              <c:numCache>
                <c:formatCode>General</c:formatCode>
                <c:ptCount val="29"/>
                <c:pt idx="1">
                  <c:v>2</c:v>
                </c:pt>
                <c:pt idx="2">
                  <c:v>1</c:v>
                </c:pt>
                <c:pt idx="3">
                  <c:v>2</c:v>
                </c:pt>
                <c:pt idx="4">
                  <c:v>5</c:v>
                </c:pt>
                <c:pt idx="5">
                  <c:v>4</c:v>
                </c:pt>
                <c:pt idx="6">
                  <c:v>3</c:v>
                </c:pt>
                <c:pt idx="7">
                  <c:v>3</c:v>
                </c:pt>
                <c:pt idx="8">
                  <c:v>5</c:v>
                </c:pt>
                <c:pt idx="9">
                  <c:v>3</c:v>
                </c:pt>
                <c:pt idx="10">
                  <c:v>4</c:v>
                </c:pt>
                <c:pt idx="11">
                  <c:v>2</c:v>
                </c:pt>
                <c:pt idx="12">
                  <c:v>0</c:v>
                </c:pt>
              </c:numCache>
            </c:numRef>
          </c:val>
          <c:smooth val="0"/>
        </c:ser>
        <c:ser>
          <c:idx val="6"/>
          <c:order val="6"/>
          <c:tx>
            <c:strRef>
              <c:f>装置別採択件数推移!$I$37</c:f>
              <c:strCache>
                <c:ptCount val="1"/>
                <c:pt idx="0">
                  <c:v>CIAO</c:v>
                </c:pt>
              </c:strCache>
            </c:strRef>
          </c:tx>
          <c:spPr>
            <a:ln w="12700">
              <a:solidFill>
                <a:srgbClr val="FF00FF"/>
              </a:solidFill>
              <a:prstDash val="solid"/>
            </a:ln>
          </c:spPr>
          <c:marker>
            <c:symbol val="circle"/>
            <c:size val="7"/>
            <c:spPr>
              <a:solidFill>
                <a:srgbClr val="FF00FF"/>
              </a:solidFill>
              <a:ln>
                <a:solidFill>
                  <a:srgbClr val="FF00FF"/>
                </a:solidFill>
                <a:prstDash val="solid"/>
              </a:ln>
            </c:spPr>
          </c:marker>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装置別採択件数推移!$I$38:$I$66</c:f>
              <c:numCache>
                <c:formatCode>General</c:formatCode>
                <c:ptCount val="29"/>
                <c:pt idx="3">
                  <c:v>1</c:v>
                </c:pt>
                <c:pt idx="4">
                  <c:v>2</c:v>
                </c:pt>
                <c:pt idx="5">
                  <c:v>3</c:v>
                </c:pt>
                <c:pt idx="6">
                  <c:v>3</c:v>
                </c:pt>
                <c:pt idx="7">
                  <c:v>2</c:v>
                </c:pt>
                <c:pt idx="8">
                  <c:v>3</c:v>
                </c:pt>
                <c:pt idx="9">
                  <c:v>2</c:v>
                </c:pt>
                <c:pt idx="10">
                  <c:v>3</c:v>
                </c:pt>
                <c:pt idx="11">
                  <c:v>2</c:v>
                </c:pt>
                <c:pt idx="12">
                  <c:v>1</c:v>
                </c:pt>
                <c:pt idx="13">
                  <c:v>3</c:v>
                </c:pt>
                <c:pt idx="14">
                  <c:v>3</c:v>
                </c:pt>
                <c:pt idx="15">
                  <c:v>6</c:v>
                </c:pt>
              </c:numCache>
            </c:numRef>
          </c:val>
          <c:smooth val="0"/>
        </c:ser>
        <c:ser>
          <c:idx val="7"/>
          <c:order val="7"/>
          <c:tx>
            <c:strRef>
              <c:f>装置別採択件数推移!$J$37</c:f>
              <c:strCache>
                <c:ptCount val="1"/>
                <c:pt idx="0">
                  <c:v>OHS</c:v>
                </c:pt>
              </c:strCache>
            </c:strRef>
          </c:tx>
          <c:spPr>
            <a:ln w="12700">
              <a:solidFill>
                <a:srgbClr val="969696"/>
              </a:solidFill>
              <a:prstDash val="solid"/>
            </a:ln>
          </c:spPr>
          <c:marker>
            <c:symbol val="triangle"/>
            <c:size val="7"/>
            <c:spPr>
              <a:solidFill>
                <a:srgbClr val="969696"/>
              </a:solidFill>
              <a:ln>
                <a:solidFill>
                  <a:srgbClr val="969696"/>
                </a:solidFill>
                <a:prstDash val="solid"/>
              </a:ln>
            </c:spPr>
          </c:marker>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装置別採択件数推移!$J$38:$J$66</c:f>
              <c:numCache>
                <c:formatCode>General</c:formatCode>
                <c:ptCount val="29"/>
                <c:pt idx="1">
                  <c:v>2</c:v>
                </c:pt>
                <c:pt idx="2">
                  <c:v>2</c:v>
                </c:pt>
                <c:pt idx="3">
                  <c:v>4</c:v>
                </c:pt>
                <c:pt idx="4">
                  <c:v>1</c:v>
                </c:pt>
                <c:pt idx="5">
                  <c:v>2</c:v>
                </c:pt>
                <c:pt idx="6">
                  <c:v>3</c:v>
                </c:pt>
                <c:pt idx="7">
                  <c:v>2</c:v>
                </c:pt>
                <c:pt idx="8">
                  <c:v>2</c:v>
                </c:pt>
                <c:pt idx="9">
                  <c:v>2</c:v>
                </c:pt>
                <c:pt idx="10">
                  <c:v>1</c:v>
                </c:pt>
              </c:numCache>
            </c:numRef>
          </c:val>
          <c:smooth val="0"/>
        </c:ser>
        <c:ser>
          <c:idx val="8"/>
          <c:order val="8"/>
          <c:tx>
            <c:strRef>
              <c:f>装置別採択件数推移!$K$37</c:f>
              <c:strCache>
                <c:ptCount val="1"/>
                <c:pt idx="0">
                  <c:v>COMICS</c:v>
                </c:pt>
              </c:strCache>
            </c:strRef>
          </c:tx>
          <c:spPr>
            <a:ln w="12700">
              <a:solidFill>
                <a:srgbClr val="FFFF00"/>
              </a:solidFill>
              <a:prstDash val="solid"/>
            </a:ln>
          </c:spPr>
          <c:marker>
            <c:symbol val="x"/>
            <c:size val="6"/>
            <c:spPr>
              <a:solidFill>
                <a:srgbClr val="FFFF00"/>
              </a:solidFill>
              <a:ln>
                <a:solidFill>
                  <a:srgbClr val="FFFF00"/>
                </a:solidFill>
                <a:prstDash val="solid"/>
              </a:ln>
            </c:spPr>
          </c:marker>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装置別採択件数推移!$K$38:$K$66</c:f>
              <c:numCache>
                <c:formatCode>General</c:formatCode>
                <c:ptCount val="29"/>
                <c:pt idx="3">
                  <c:v>1</c:v>
                </c:pt>
                <c:pt idx="4">
                  <c:v>1</c:v>
                </c:pt>
                <c:pt idx="5">
                  <c:v>4</c:v>
                </c:pt>
                <c:pt idx="6">
                  <c:v>5</c:v>
                </c:pt>
                <c:pt idx="7">
                  <c:v>4</c:v>
                </c:pt>
                <c:pt idx="8">
                  <c:v>4</c:v>
                </c:pt>
                <c:pt idx="9">
                  <c:v>6</c:v>
                </c:pt>
                <c:pt idx="10">
                  <c:v>4</c:v>
                </c:pt>
                <c:pt idx="11">
                  <c:v>1</c:v>
                </c:pt>
                <c:pt idx="12">
                  <c:v>9</c:v>
                </c:pt>
                <c:pt idx="13">
                  <c:v>4</c:v>
                </c:pt>
                <c:pt idx="14">
                  <c:v>7</c:v>
                </c:pt>
                <c:pt idx="15">
                  <c:v>3</c:v>
                </c:pt>
                <c:pt idx="16">
                  <c:v>6</c:v>
                </c:pt>
                <c:pt idx="17">
                  <c:v>3</c:v>
                </c:pt>
                <c:pt idx="18">
                  <c:v>4</c:v>
                </c:pt>
                <c:pt idx="19">
                  <c:v>1</c:v>
                </c:pt>
                <c:pt idx="20">
                  <c:v>2</c:v>
                </c:pt>
                <c:pt idx="21">
                  <c:v>3</c:v>
                </c:pt>
                <c:pt idx="22">
                  <c:v>3</c:v>
                </c:pt>
                <c:pt idx="23">
                  <c:v>1</c:v>
                </c:pt>
                <c:pt idx="24">
                  <c:v>3</c:v>
                </c:pt>
                <c:pt idx="25">
                  <c:v>6</c:v>
                </c:pt>
                <c:pt idx="26">
                  <c:v>2</c:v>
                </c:pt>
                <c:pt idx="27">
                  <c:v>2</c:v>
                </c:pt>
                <c:pt idx="28">
                  <c:v>4</c:v>
                </c:pt>
              </c:numCache>
            </c:numRef>
          </c:val>
          <c:smooth val="0"/>
        </c:ser>
        <c:ser>
          <c:idx val="9"/>
          <c:order val="9"/>
          <c:tx>
            <c:strRef>
              <c:f>装置別採択件数推移!$L$37</c:f>
              <c:strCache>
                <c:ptCount val="1"/>
                <c:pt idx="0">
                  <c:v>MOIRCS</c:v>
                </c:pt>
              </c:strCache>
            </c:strRef>
          </c:tx>
          <c:spPr>
            <a:ln w="25400">
              <a:solidFill>
                <a:srgbClr val="800080"/>
              </a:solidFill>
              <a:prstDash val="solid"/>
            </a:ln>
          </c:spPr>
          <c:marker>
            <c:symbol val="diamond"/>
            <c:size val="7"/>
            <c:spPr>
              <a:solidFill>
                <a:srgbClr val="800080"/>
              </a:solidFill>
              <a:ln>
                <a:solidFill>
                  <a:srgbClr val="800080"/>
                </a:solidFill>
                <a:prstDash val="solid"/>
              </a:ln>
            </c:spPr>
          </c:marker>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装置別採択件数推移!$L$38:$L$66</c:f>
              <c:numCache>
                <c:formatCode>General</c:formatCode>
                <c:ptCount val="29"/>
                <c:pt idx="11">
                  <c:v>8</c:v>
                </c:pt>
                <c:pt idx="12">
                  <c:v>7</c:v>
                </c:pt>
                <c:pt idx="13">
                  <c:v>12</c:v>
                </c:pt>
                <c:pt idx="14">
                  <c:v>15</c:v>
                </c:pt>
                <c:pt idx="15">
                  <c:v>22</c:v>
                </c:pt>
                <c:pt idx="16">
                  <c:v>7</c:v>
                </c:pt>
                <c:pt idx="17">
                  <c:v>12</c:v>
                </c:pt>
                <c:pt idx="18">
                  <c:v>4</c:v>
                </c:pt>
                <c:pt idx="19">
                  <c:v>6</c:v>
                </c:pt>
                <c:pt idx="20">
                  <c:v>1</c:v>
                </c:pt>
                <c:pt idx="21">
                  <c:v>9</c:v>
                </c:pt>
                <c:pt idx="22">
                  <c:v>2</c:v>
                </c:pt>
                <c:pt idx="23">
                  <c:v>1</c:v>
                </c:pt>
                <c:pt idx="24">
                  <c:v>3</c:v>
                </c:pt>
                <c:pt idx="25">
                  <c:v>4</c:v>
                </c:pt>
                <c:pt idx="26">
                  <c:v>5</c:v>
                </c:pt>
                <c:pt idx="27">
                  <c:v>5</c:v>
                </c:pt>
                <c:pt idx="28">
                  <c:v>5</c:v>
                </c:pt>
              </c:numCache>
            </c:numRef>
          </c:val>
          <c:smooth val="0"/>
        </c:ser>
        <c:ser>
          <c:idx val="10"/>
          <c:order val="10"/>
          <c:tx>
            <c:strRef>
              <c:f>装置別採択件数推移!$M$37</c:f>
              <c:strCache>
                <c:ptCount val="1"/>
                <c:pt idx="0">
                  <c:v>FMOS</c:v>
                </c:pt>
              </c:strCache>
            </c:strRef>
          </c:tx>
          <c:spPr>
            <a:ln w="12700">
              <a:solidFill>
                <a:srgbClr val="000000"/>
              </a:solidFill>
              <a:prstDash val="solid"/>
            </a:ln>
          </c:spPr>
          <c:marker>
            <c:symbol val="circle"/>
            <c:size val="7"/>
            <c:spPr>
              <a:solidFill>
                <a:srgbClr val="000000"/>
              </a:solidFill>
              <a:ln>
                <a:solidFill>
                  <a:srgbClr val="000000"/>
                </a:solidFill>
                <a:prstDash val="solid"/>
              </a:ln>
            </c:spPr>
          </c:marker>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装置別採択件数推移!$M$38:$M$66</c:f>
              <c:numCache>
                <c:formatCode>General</c:formatCode>
                <c:ptCount val="29"/>
                <c:pt idx="19">
                  <c:v>2</c:v>
                </c:pt>
                <c:pt idx="20">
                  <c:v>3</c:v>
                </c:pt>
                <c:pt idx="21">
                  <c:v>2</c:v>
                </c:pt>
                <c:pt idx="22">
                  <c:v>2</c:v>
                </c:pt>
                <c:pt idx="23">
                  <c:v>7</c:v>
                </c:pt>
                <c:pt idx="24">
                  <c:v>3</c:v>
                </c:pt>
                <c:pt idx="25">
                  <c:v>6</c:v>
                </c:pt>
                <c:pt idx="26">
                  <c:v>2</c:v>
                </c:pt>
                <c:pt idx="27">
                  <c:v>5</c:v>
                </c:pt>
                <c:pt idx="28">
                  <c:v>1</c:v>
                </c:pt>
              </c:numCache>
            </c:numRef>
          </c:val>
          <c:smooth val="0"/>
        </c:ser>
        <c:ser>
          <c:idx val="11"/>
          <c:order val="11"/>
          <c:tx>
            <c:strRef>
              <c:f>装置別採択件数推移!$N$37</c:f>
              <c:strCache>
                <c:ptCount val="1"/>
                <c:pt idx="0">
                  <c:v>others</c:v>
                </c:pt>
              </c:strCache>
            </c:strRef>
          </c:tx>
          <c:spPr>
            <a:ln w="12700">
              <a:solidFill>
                <a:srgbClr val="FF0000"/>
              </a:solidFill>
              <a:prstDash val="solid"/>
            </a:ln>
          </c:spPr>
          <c:marker>
            <c:symbol val="triangle"/>
            <c:size val="5"/>
            <c:spPr>
              <a:solidFill>
                <a:srgbClr val="FF0000"/>
              </a:solidFill>
              <a:ln>
                <a:solidFill>
                  <a:srgbClr val="FF0000"/>
                </a:solidFill>
                <a:prstDash val="solid"/>
              </a:ln>
            </c:spPr>
          </c:marker>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装置別採択件数推移!$N$38:$N$66</c:f>
              <c:numCache>
                <c:formatCode>General</c:formatCode>
                <c:ptCount val="29"/>
                <c:pt idx="0">
                  <c:v>0</c:v>
                </c:pt>
                <c:pt idx="1">
                  <c:v>0</c:v>
                </c:pt>
                <c:pt idx="2">
                  <c:v>1</c:v>
                </c:pt>
                <c:pt idx="3">
                  <c:v>0</c:v>
                </c:pt>
                <c:pt idx="4">
                  <c:v>0</c:v>
                </c:pt>
                <c:pt idx="5">
                  <c:v>1</c:v>
                </c:pt>
                <c:pt idx="6">
                  <c:v>1</c:v>
                </c:pt>
                <c:pt idx="7">
                  <c:v>3</c:v>
                </c:pt>
                <c:pt idx="8">
                  <c:v>4</c:v>
                </c:pt>
                <c:pt idx="9">
                  <c:v>2</c:v>
                </c:pt>
                <c:pt idx="10">
                  <c:v>2</c:v>
                </c:pt>
                <c:pt idx="11">
                  <c:v>1</c:v>
                </c:pt>
                <c:pt idx="12">
                  <c:v>4</c:v>
                </c:pt>
                <c:pt idx="13">
                  <c:v>3</c:v>
                </c:pt>
                <c:pt idx="14">
                  <c:v>6</c:v>
                </c:pt>
                <c:pt idx="15">
                  <c:v>7</c:v>
                </c:pt>
                <c:pt idx="16">
                  <c:v>7</c:v>
                </c:pt>
                <c:pt idx="17">
                  <c:v>7</c:v>
                </c:pt>
                <c:pt idx="18">
                  <c:v>5</c:v>
                </c:pt>
                <c:pt idx="19">
                  <c:v>6</c:v>
                </c:pt>
                <c:pt idx="20">
                  <c:v>9</c:v>
                </c:pt>
                <c:pt idx="21">
                  <c:v>6</c:v>
                </c:pt>
                <c:pt idx="22">
                  <c:v>10</c:v>
                </c:pt>
                <c:pt idx="23">
                  <c:v>9</c:v>
                </c:pt>
                <c:pt idx="24">
                  <c:v>5</c:v>
                </c:pt>
                <c:pt idx="25">
                  <c:v>8</c:v>
                </c:pt>
                <c:pt idx="26">
                  <c:v>9</c:v>
                </c:pt>
                <c:pt idx="27">
                  <c:v>13</c:v>
                </c:pt>
                <c:pt idx="28">
                  <c:v>10</c:v>
                </c:pt>
              </c:numCache>
            </c:numRef>
          </c:val>
          <c:smooth val="0"/>
        </c:ser>
        <c:dLbls>
          <c:showLegendKey val="0"/>
          <c:showVal val="0"/>
          <c:showCatName val="0"/>
          <c:showSerName val="0"/>
          <c:showPercent val="0"/>
          <c:showBubbleSize val="0"/>
        </c:dLbls>
        <c:marker val="1"/>
        <c:smooth val="0"/>
        <c:axId val="34517376"/>
        <c:axId val="34519296"/>
      </c:lineChart>
      <c:catAx>
        <c:axId val="3451737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4519296"/>
        <c:crosses val="autoZero"/>
        <c:auto val="1"/>
        <c:lblAlgn val="ctr"/>
        <c:lblOffset val="100"/>
        <c:tickLblSkip val="1"/>
        <c:tickMarkSkip val="1"/>
        <c:noMultiLvlLbl val="0"/>
      </c:catAx>
      <c:valAx>
        <c:axId val="34519296"/>
        <c:scaling>
          <c:orientation val="minMax"/>
        </c:scaling>
        <c:delete val="0"/>
        <c:axPos val="l"/>
        <c:title>
          <c:tx>
            <c:rich>
              <a:bodyPr rot="0" vert="wordArtVertRtl"/>
              <a:lstStyle/>
              <a:p>
                <a:pPr algn="ctr">
                  <a:defRPr sz="1600" b="1" i="0" u="none" strike="noStrike" baseline="0">
                    <a:solidFill>
                      <a:srgbClr val="000000"/>
                    </a:solidFill>
                    <a:latin typeface="ＭＳ Ｐゴシック"/>
                    <a:ea typeface="ＭＳ Ｐゴシック"/>
                    <a:cs typeface="ＭＳ Ｐゴシック"/>
                  </a:defRPr>
                </a:pPr>
                <a:r>
                  <a:rPr lang="ja-JP" altLang="en-US"/>
                  <a:t>装置毎・採択件数</a:t>
                </a:r>
              </a:p>
            </c:rich>
          </c:tx>
          <c:layout>
            <c:manualLayout>
              <c:xMode val="edge"/>
              <c:yMode val="edge"/>
              <c:x val="6.4635272391505077E-3"/>
              <c:y val="0.38103794270796648"/>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4517376"/>
        <c:crosses val="autoZero"/>
        <c:crossBetween val="between"/>
      </c:valAx>
      <c:spPr>
        <a:solidFill>
          <a:srgbClr val="FFFFFF"/>
        </a:solidFill>
        <a:ln w="12700">
          <a:solidFill>
            <a:srgbClr val="000000"/>
          </a:solidFill>
          <a:prstDash val="solid"/>
        </a:ln>
      </c:spPr>
    </c:plotArea>
    <c:legend>
      <c:legendPos val="t"/>
      <c:layout>
        <c:manualLayout>
          <c:xMode val="edge"/>
          <c:yMode val="edge"/>
          <c:x val="7.9409145878925794E-2"/>
          <c:y val="0.12701271017330346"/>
          <c:w val="0.87006930834676588"/>
          <c:h val="4.2165531673405691E-2"/>
        </c:manualLayout>
      </c:layout>
      <c:overlay val="0"/>
      <c:spPr>
        <a:solidFill>
          <a:srgbClr val="FFFFFF"/>
        </a:solidFill>
        <a:ln w="3175">
          <a:solidFill>
            <a:srgbClr val="000000"/>
          </a:solidFill>
          <a:prstDash val="solid"/>
        </a:ln>
      </c:spPr>
      <c:txPr>
        <a:bodyPr/>
        <a:lstStyle/>
        <a:p>
          <a:pPr>
            <a:defRPr sz="1285" b="1"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S07A　装置別採択比率 (夜数）</a:t>
            </a:r>
            <a:endParaRPr lang="ja-JP" altLang="en-US"/>
          </a:p>
        </c:rich>
      </c:tx>
      <c:layout>
        <c:manualLayout>
          <c:xMode val="edge"/>
          <c:yMode val="edge"/>
          <c:x val="0.1130606335026835"/>
          <c:y val="0.1075581395348837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9415393928548992E-2"/>
          <c:y val="0.37790697674418605"/>
          <c:w val="0.56920186327718247"/>
          <c:h val="0.33430232558139533"/>
        </c:manualLayout>
      </c:layout>
      <c:pie3DChart>
        <c:varyColors val="1"/>
        <c:ser>
          <c:idx val="0"/>
          <c:order val="0"/>
          <c:tx>
            <c:strRef>
              <c:f>'装置別採択比率（夜数）'!$A$16</c:f>
              <c:strCache>
                <c:ptCount val="1"/>
                <c:pt idx="0">
                  <c:v>S07A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Lbls>
            <c:dLbl>
              <c:idx val="0"/>
              <c:layout>
                <c:manualLayout>
                  <c:x val="-6.6251737526124954E-2"/>
                  <c:y val="-6.1675517304522968E-2"/>
                </c:manualLayout>
              </c:layout>
              <c:dLblPos val="bestFit"/>
              <c:showLegendKey val="0"/>
              <c:showVal val="0"/>
              <c:showCatName val="1"/>
              <c:showSerName val="0"/>
              <c:showPercent val="1"/>
              <c:showBubbleSize val="0"/>
            </c:dLbl>
            <c:dLbl>
              <c:idx val="1"/>
              <c:layout>
                <c:manualLayout>
                  <c:x val="1.6639982885445461E-2"/>
                  <c:y val="-6.6564426539705859E-2"/>
                </c:manualLayout>
              </c:layout>
              <c:dLblPos val="bestFit"/>
              <c:showLegendKey val="0"/>
              <c:showVal val="0"/>
              <c:showCatName val="1"/>
              <c:showSerName val="0"/>
              <c:showPercent val="1"/>
              <c:showBubbleSize val="0"/>
            </c:dLbl>
            <c:dLbl>
              <c:idx val="4"/>
              <c:delete val="1"/>
            </c:dLbl>
            <c:dLbl>
              <c:idx val="6"/>
              <c:delete val="1"/>
            </c:dLbl>
            <c:dLbl>
              <c:idx val="7"/>
              <c:layout>
                <c:manualLayout>
                  <c:x val="3.1741236464291916E-2"/>
                  <c:y val="5.9994811695049714E-2"/>
                </c:manualLayout>
              </c:layout>
              <c:dLblPos val="bestFit"/>
              <c:showLegendKey val="0"/>
              <c:showVal val="0"/>
              <c:showCatName val="1"/>
              <c:showSerName val="0"/>
              <c:showPercent val="1"/>
              <c:showBubbleSize val="0"/>
            </c:dLbl>
            <c:dLbl>
              <c:idx val="8"/>
              <c:layout>
                <c:manualLayout>
                  <c:x val="5.2631679138643583E-2"/>
                  <c:y val="-9.7328633339437226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'装置別採択比率（夜数）'!$B$2:$J$2</c:f>
              <c:strCache>
                <c:ptCount val="9"/>
                <c:pt idx="0">
                  <c:v>S-Cam</c:v>
                </c:pt>
                <c:pt idx="1">
                  <c:v>FOCAS</c:v>
                </c:pt>
                <c:pt idx="2">
                  <c:v>HDS</c:v>
                </c:pt>
                <c:pt idx="3">
                  <c:v>IRCS</c:v>
                </c:pt>
                <c:pt idx="4">
                  <c:v>CISCO</c:v>
                </c:pt>
                <c:pt idx="5">
                  <c:v>CIAO</c:v>
                </c:pt>
                <c:pt idx="6">
                  <c:v>OHS</c:v>
                </c:pt>
                <c:pt idx="7">
                  <c:v>COMICS</c:v>
                </c:pt>
                <c:pt idx="8">
                  <c:v>MOIRCS</c:v>
                </c:pt>
              </c:strCache>
            </c:strRef>
          </c:cat>
          <c:val>
            <c:numRef>
              <c:f>'装置別採択比率（夜数）'!$B$16:$J$16</c:f>
              <c:numCache>
                <c:formatCode>0.0_);[Red]\(0.0\)</c:formatCode>
                <c:ptCount val="9"/>
                <c:pt idx="0">
                  <c:v>20</c:v>
                </c:pt>
                <c:pt idx="1">
                  <c:v>19</c:v>
                </c:pt>
                <c:pt idx="2">
                  <c:v>10</c:v>
                </c:pt>
                <c:pt idx="3">
                  <c:v>3</c:v>
                </c:pt>
                <c:pt idx="5">
                  <c:v>6</c:v>
                </c:pt>
                <c:pt idx="7">
                  <c:v>10</c:v>
                </c:pt>
                <c:pt idx="8">
                  <c:v>36</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6"/>
        <c:delete val="1"/>
      </c:legendEntry>
      <c:layout>
        <c:manualLayout>
          <c:xMode val="edge"/>
          <c:yMode val="edge"/>
          <c:x val="0.81286713429827118"/>
          <c:y val="0.38662790697674421"/>
          <c:w val="0.15399630601730341"/>
          <c:h val="0.5116279069767442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S07B　装置別採択比率 (夜数）</a:t>
            </a:r>
            <a:endParaRPr lang="ja-JP" altLang="en-US"/>
          </a:p>
        </c:rich>
      </c:tx>
      <c:layout>
        <c:manualLayout>
          <c:xMode val="edge"/>
          <c:yMode val="edge"/>
          <c:x val="0.19260720814567439"/>
          <c:y val="0.11014523184601925"/>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3385302720413121E-2"/>
          <c:y val="0.37391410188547863"/>
          <c:w val="0.58171261486257342"/>
          <c:h val="0.34202995366268585"/>
        </c:manualLayout>
      </c:layout>
      <c:pie3DChart>
        <c:varyColors val="1"/>
        <c:ser>
          <c:idx val="0"/>
          <c:order val="0"/>
          <c:tx>
            <c:strRef>
              <c:f>'装置別採択比率（夜数）'!$A$17</c:f>
              <c:strCache>
                <c:ptCount val="1"/>
                <c:pt idx="0">
                  <c:v>S07B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Lbls>
            <c:dLbl>
              <c:idx val="0"/>
              <c:layout>
                <c:manualLayout>
                  <c:x val="-6.463737116606573E-2"/>
                  <c:y val="-4.5174074124598E-2"/>
                </c:manualLayout>
              </c:layout>
              <c:dLblPos val="bestFit"/>
              <c:showLegendKey val="0"/>
              <c:showVal val="0"/>
              <c:showCatName val="1"/>
              <c:showSerName val="0"/>
              <c:showPercent val="1"/>
              <c:showBubbleSize val="0"/>
            </c:dLbl>
            <c:dLbl>
              <c:idx val="1"/>
              <c:layout>
                <c:manualLayout>
                  <c:x val="3.2482916852182896E-3"/>
                  <c:y val="-0.1223076981903497"/>
                </c:manualLayout>
              </c:layout>
              <c:dLblPos val="bestFit"/>
              <c:showLegendKey val="0"/>
              <c:showVal val="0"/>
              <c:showCatName val="1"/>
              <c:showSerName val="0"/>
              <c:showPercent val="1"/>
              <c:showBubbleSize val="0"/>
            </c:dLbl>
            <c:dLbl>
              <c:idx val="2"/>
              <c:layout>
                <c:manualLayout>
                  <c:x val="-2.963730063355765E-3"/>
                  <c:y val="8.3609479611831072E-2"/>
                </c:manualLayout>
              </c:layout>
              <c:dLblPos val="bestFit"/>
              <c:showLegendKey val="0"/>
              <c:showVal val="0"/>
              <c:showCatName val="1"/>
              <c:showSerName val="0"/>
              <c:showPercent val="1"/>
              <c:showBubbleSize val="0"/>
            </c:dLbl>
            <c:dLbl>
              <c:idx val="3"/>
              <c:layout>
                <c:manualLayout>
                  <c:x val="-1.7637097556956759E-2"/>
                  <c:y val="7.2245803316456733E-2"/>
                </c:manualLayout>
              </c:layout>
              <c:dLblPos val="bestFit"/>
              <c:showLegendKey val="0"/>
              <c:showVal val="0"/>
              <c:showCatName val="1"/>
              <c:showSerName val="0"/>
              <c:showPercent val="1"/>
              <c:showBubbleSize val="0"/>
            </c:dLbl>
            <c:dLbl>
              <c:idx val="4"/>
              <c:delete val="1"/>
            </c:dLbl>
            <c:dLbl>
              <c:idx val="6"/>
              <c:delete val="1"/>
            </c:dLbl>
            <c:dLbl>
              <c:idx val="7"/>
              <c:layout>
                <c:manualLayout>
                  <c:x val="3.6405899569107183E-2"/>
                  <c:y val="7.1463175976307525E-2"/>
                </c:manualLayout>
              </c:layout>
              <c:dLblPos val="bestFit"/>
              <c:showLegendKey val="0"/>
              <c:showVal val="0"/>
              <c:showCatName val="1"/>
              <c:showSerName val="0"/>
              <c:showPercent val="1"/>
              <c:showBubbleSize val="0"/>
            </c:dLbl>
            <c:dLbl>
              <c:idx val="8"/>
              <c:layout>
                <c:manualLayout>
                  <c:x val="3.5019488520154921E-2"/>
                  <c:y val="-0.10222233929499423"/>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'装置別採択比率（夜数）'!$B$2:$J$2</c:f>
              <c:strCache>
                <c:ptCount val="9"/>
                <c:pt idx="0">
                  <c:v>S-Cam</c:v>
                </c:pt>
                <c:pt idx="1">
                  <c:v>FOCAS</c:v>
                </c:pt>
                <c:pt idx="2">
                  <c:v>HDS</c:v>
                </c:pt>
                <c:pt idx="3">
                  <c:v>IRCS</c:v>
                </c:pt>
                <c:pt idx="4">
                  <c:v>CISCO</c:v>
                </c:pt>
                <c:pt idx="5">
                  <c:v>CIAO</c:v>
                </c:pt>
                <c:pt idx="6">
                  <c:v>OHS</c:v>
                </c:pt>
                <c:pt idx="7">
                  <c:v>COMICS</c:v>
                </c:pt>
                <c:pt idx="8">
                  <c:v>MOIRCS</c:v>
                </c:pt>
              </c:strCache>
            </c:strRef>
          </c:cat>
          <c:val>
            <c:numRef>
              <c:f>'装置別採択比率（夜数）'!$B$17:$J$17</c:f>
              <c:numCache>
                <c:formatCode>0.0_);[Red]\(0.0\)</c:formatCode>
                <c:ptCount val="9"/>
                <c:pt idx="0">
                  <c:v>16</c:v>
                </c:pt>
                <c:pt idx="1">
                  <c:v>13</c:v>
                </c:pt>
                <c:pt idx="2">
                  <c:v>8.5</c:v>
                </c:pt>
                <c:pt idx="3">
                  <c:v>11</c:v>
                </c:pt>
                <c:pt idx="5">
                  <c:v>4.5</c:v>
                </c:pt>
                <c:pt idx="7">
                  <c:v>11</c:v>
                </c:pt>
                <c:pt idx="8">
                  <c:v>40</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6"/>
        <c:delete val="1"/>
      </c:legendEntry>
      <c:layout>
        <c:manualLayout>
          <c:xMode val="edge"/>
          <c:yMode val="edge"/>
          <c:x val="0.80155723725195827"/>
          <c:y val="0.37391395640762298"/>
          <c:w val="0.15369670230909849"/>
          <c:h val="0.5101464490851688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S08A　装置別採択比率 (夜数）</a:t>
            </a:r>
            <a:endParaRPr lang="ja-JP" altLang="en-US"/>
          </a:p>
        </c:rich>
      </c:tx>
      <c:layout>
        <c:manualLayout>
          <c:xMode val="edge"/>
          <c:yMode val="edge"/>
          <c:x val="0.19178102737157854"/>
          <c:y val="0.10982689302565503"/>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197660452143136E-2"/>
          <c:y val="0.3757230735795723"/>
          <c:w val="0.58121386261415142"/>
          <c:h val="0.33815076622161511"/>
        </c:manualLayout>
      </c:layout>
      <c:pie3DChart>
        <c:varyColors val="1"/>
        <c:ser>
          <c:idx val="0"/>
          <c:order val="0"/>
          <c:tx>
            <c:strRef>
              <c:f>'装置別採択比率（夜数）'!$A$18</c:f>
              <c:strCache>
                <c:ptCount val="1"/>
                <c:pt idx="0">
                  <c:v>S08A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Lbls>
            <c:dLbl>
              <c:idx val="0"/>
              <c:layout>
                <c:manualLayout>
                  <c:x val="-6.6179090730470763E-2"/>
                  <c:y val="-4.4338382483608128E-2"/>
                </c:manualLayout>
              </c:layout>
              <c:dLblPos val="bestFit"/>
              <c:showLegendKey val="0"/>
              <c:showVal val="0"/>
              <c:showCatName val="1"/>
              <c:showSerName val="0"/>
              <c:showPercent val="1"/>
              <c:showBubbleSize val="0"/>
            </c:dLbl>
            <c:dLbl>
              <c:idx val="1"/>
              <c:layout>
                <c:manualLayout>
                  <c:x val="6.2780852393743052E-3"/>
                  <c:y val="-0.11598823976198394"/>
                </c:manualLayout>
              </c:layout>
              <c:dLblPos val="bestFit"/>
              <c:showLegendKey val="0"/>
              <c:showVal val="0"/>
              <c:showCatName val="1"/>
              <c:showSerName val="0"/>
              <c:showPercent val="1"/>
              <c:showBubbleSize val="0"/>
            </c:dLbl>
            <c:dLbl>
              <c:idx val="2"/>
              <c:layout>
                <c:manualLayout>
                  <c:x val="-5.9618829664607499E-3"/>
                  <c:y val="8.6433089862655049E-2"/>
                </c:manualLayout>
              </c:layout>
              <c:dLblPos val="bestFit"/>
              <c:showLegendKey val="0"/>
              <c:showVal val="0"/>
              <c:showCatName val="1"/>
              <c:showSerName val="0"/>
              <c:showPercent val="1"/>
              <c:showBubbleSize val="0"/>
            </c:dLbl>
            <c:dLbl>
              <c:idx val="3"/>
              <c:layout>
                <c:manualLayout>
                  <c:x val="-1.389769005096623E-2"/>
                  <c:y val="3.6755836908726691E-2"/>
                </c:manualLayout>
              </c:layout>
              <c:dLblPos val="bestFit"/>
              <c:showLegendKey val="0"/>
              <c:showVal val="0"/>
              <c:showCatName val="1"/>
              <c:showSerName val="0"/>
              <c:showPercent val="1"/>
              <c:showBubbleSize val="0"/>
            </c:dLbl>
            <c:dLbl>
              <c:idx val="4"/>
              <c:delete val="1"/>
            </c:dLbl>
            <c:dLbl>
              <c:idx val="6"/>
              <c:delete val="1"/>
            </c:dLbl>
            <c:dLbl>
              <c:idx val="7"/>
              <c:layout>
                <c:manualLayout>
                  <c:x val="3.778675498896459E-2"/>
                  <c:y val="0.10873074551095212"/>
                </c:manualLayout>
              </c:layout>
              <c:dLblPos val="bestFit"/>
              <c:showLegendKey val="0"/>
              <c:showVal val="0"/>
              <c:showCatName val="1"/>
              <c:showSerName val="0"/>
              <c:showPercent val="1"/>
              <c:showBubbleSize val="0"/>
            </c:dLbl>
            <c:dLbl>
              <c:idx val="8"/>
              <c:layout>
                <c:manualLayout>
                  <c:x val="3.522508258267585E-2"/>
                  <c:y val="-9.8320113694469705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'装置別採択比率（夜数）'!$B$2:$J$2</c:f>
              <c:strCache>
                <c:ptCount val="9"/>
                <c:pt idx="0">
                  <c:v>S-Cam</c:v>
                </c:pt>
                <c:pt idx="1">
                  <c:v>FOCAS</c:v>
                </c:pt>
                <c:pt idx="2">
                  <c:v>HDS</c:v>
                </c:pt>
                <c:pt idx="3">
                  <c:v>IRCS</c:v>
                </c:pt>
                <c:pt idx="4">
                  <c:v>CISCO</c:v>
                </c:pt>
                <c:pt idx="5">
                  <c:v>CIAO</c:v>
                </c:pt>
                <c:pt idx="6">
                  <c:v>OHS</c:v>
                </c:pt>
                <c:pt idx="7">
                  <c:v>COMICS</c:v>
                </c:pt>
                <c:pt idx="8">
                  <c:v>MOIRCS</c:v>
                </c:pt>
              </c:strCache>
            </c:strRef>
          </c:cat>
          <c:val>
            <c:numRef>
              <c:f>'装置別採択比率（夜数）'!$B$18:$J$18</c:f>
              <c:numCache>
                <c:formatCode>0.0_);[Red]\(0.0\)</c:formatCode>
                <c:ptCount val="9"/>
                <c:pt idx="0">
                  <c:v>16.5</c:v>
                </c:pt>
                <c:pt idx="1">
                  <c:v>10.5</c:v>
                </c:pt>
                <c:pt idx="2">
                  <c:v>14.5</c:v>
                </c:pt>
                <c:pt idx="3">
                  <c:v>5.5</c:v>
                </c:pt>
                <c:pt idx="5">
                  <c:v>10</c:v>
                </c:pt>
                <c:pt idx="7">
                  <c:v>4</c:v>
                </c:pt>
                <c:pt idx="8">
                  <c:v>37</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6"/>
        <c:delete val="1"/>
      </c:legendEntry>
      <c:layout>
        <c:manualLayout>
          <c:xMode val="edge"/>
          <c:yMode val="edge"/>
          <c:x val="0.80039221124756665"/>
          <c:y val="0.37572315021315972"/>
          <c:w val="0.15459903128547292"/>
          <c:h val="0.5086711270917724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S08B　装置別採択比率 (夜数）</a:t>
            </a:r>
            <a:endParaRPr lang="ja-JP" altLang="en-US"/>
          </a:p>
        </c:rich>
      </c:tx>
      <c:layout>
        <c:manualLayout>
          <c:xMode val="edge"/>
          <c:yMode val="edge"/>
          <c:x val="0.19140625"/>
          <c:y val="0.1095100864553314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1796875E-2"/>
          <c:y val="0.37463976945244959"/>
          <c:w val="0.58203125"/>
          <c:h val="0.34005763688760809"/>
        </c:manualLayout>
      </c:layout>
      <c:pie3DChart>
        <c:varyColors val="1"/>
        <c:ser>
          <c:idx val="0"/>
          <c:order val="0"/>
          <c:tx>
            <c:strRef>
              <c:f>'装置別採択比率（夜数）'!$A$19</c:f>
              <c:strCache>
                <c:ptCount val="1"/>
                <c:pt idx="0">
                  <c:v>S08B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Lbls>
            <c:dLbl>
              <c:idx val="0"/>
              <c:layout>
                <c:manualLayout>
                  <c:x val="-6.846661745406829E-2"/>
                  <c:y val="-9.4300301799450828E-2"/>
                </c:manualLayout>
              </c:layout>
              <c:dLblPos val="bestFit"/>
              <c:showLegendKey val="0"/>
              <c:showVal val="0"/>
              <c:showCatName val="1"/>
              <c:showSerName val="0"/>
              <c:showPercent val="1"/>
              <c:showBubbleSize val="0"/>
            </c:dLbl>
            <c:dLbl>
              <c:idx val="1"/>
              <c:layout>
                <c:manualLayout>
                  <c:x val="2.4477526246719169E-2"/>
                  <c:y val="5.3010203695719557E-2"/>
                </c:manualLayout>
              </c:layout>
              <c:dLblPos val="bestFit"/>
              <c:showLegendKey val="0"/>
              <c:showVal val="0"/>
              <c:showCatName val="1"/>
              <c:showSerName val="0"/>
              <c:showPercent val="1"/>
              <c:showBubbleSize val="0"/>
            </c:dLbl>
            <c:dLbl>
              <c:idx val="2"/>
              <c:layout>
                <c:manualLayout>
                  <c:x val="3.9267757545931758E-2"/>
                  <c:y val="7.2982822392157726E-2"/>
                </c:manualLayout>
              </c:layout>
              <c:dLblPos val="bestFit"/>
              <c:showLegendKey val="0"/>
              <c:showVal val="0"/>
              <c:showCatName val="1"/>
              <c:showSerName val="0"/>
              <c:showPercent val="1"/>
              <c:showBubbleSize val="0"/>
            </c:dLbl>
            <c:dLbl>
              <c:idx val="3"/>
              <c:layout>
                <c:manualLayout>
                  <c:x val="8.067585301837276E-3"/>
                  <c:y val="9.040217235093452E-2"/>
                </c:manualLayout>
              </c:layout>
              <c:dLblPos val="bestFit"/>
              <c:showLegendKey val="0"/>
              <c:showVal val="0"/>
              <c:showCatName val="1"/>
              <c:showSerName val="0"/>
              <c:showPercent val="1"/>
              <c:showBubbleSize val="0"/>
            </c:dLbl>
            <c:dLbl>
              <c:idx val="4"/>
              <c:delete val="1"/>
            </c:dLbl>
            <c:dLbl>
              <c:idx val="5"/>
              <c:delete val="1"/>
            </c:dLbl>
            <c:dLbl>
              <c:idx val="6"/>
              <c:delete val="1"/>
            </c:dLbl>
            <c:dLbl>
              <c:idx val="7"/>
              <c:layout>
                <c:manualLayout>
                  <c:x val="9.7656250000000017E-3"/>
                  <c:y val="-4.1151830084640004E-2"/>
                </c:manualLayout>
              </c:layout>
              <c:dLblPos val="bestFit"/>
              <c:showLegendKey val="0"/>
              <c:showVal val="0"/>
              <c:showCatName val="1"/>
              <c:showSerName val="0"/>
              <c:showPercent val="1"/>
              <c:showBubbleSize val="0"/>
            </c:dLbl>
            <c:dLbl>
              <c:idx val="8"/>
              <c:layout>
                <c:manualLayout>
                  <c:x val="9.1330995734908132E-2"/>
                  <c:y val="-4.9840326155196034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'装置別採択比率（夜数）'!$B$2:$J$2</c:f>
              <c:strCache>
                <c:ptCount val="9"/>
                <c:pt idx="0">
                  <c:v>S-Cam</c:v>
                </c:pt>
                <c:pt idx="1">
                  <c:v>FOCAS</c:v>
                </c:pt>
                <c:pt idx="2">
                  <c:v>HDS</c:v>
                </c:pt>
                <c:pt idx="3">
                  <c:v>IRCS</c:v>
                </c:pt>
                <c:pt idx="4">
                  <c:v>CISCO</c:v>
                </c:pt>
                <c:pt idx="5">
                  <c:v>CIAO</c:v>
                </c:pt>
                <c:pt idx="6">
                  <c:v>OHS</c:v>
                </c:pt>
                <c:pt idx="7">
                  <c:v>COMICS</c:v>
                </c:pt>
                <c:pt idx="8">
                  <c:v>MOIRCS</c:v>
                </c:pt>
              </c:strCache>
            </c:strRef>
          </c:cat>
          <c:val>
            <c:numRef>
              <c:f>'装置別採択比率（夜数）'!$B$19:$J$19</c:f>
              <c:numCache>
                <c:formatCode>0.0_);[Red]\(0.0\)</c:formatCode>
                <c:ptCount val="9"/>
                <c:pt idx="0">
                  <c:v>37.5</c:v>
                </c:pt>
                <c:pt idx="1">
                  <c:v>20</c:v>
                </c:pt>
                <c:pt idx="2">
                  <c:v>10</c:v>
                </c:pt>
                <c:pt idx="3">
                  <c:v>16.5</c:v>
                </c:pt>
                <c:pt idx="7">
                  <c:v>9</c:v>
                </c:pt>
                <c:pt idx="8">
                  <c:v>14</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egendEntry>
        <c:idx val="6"/>
        <c:delete val="1"/>
      </c:legendEntry>
      <c:layout>
        <c:manualLayout>
          <c:xMode val="edge"/>
          <c:yMode val="edge"/>
          <c:x val="0.802734375"/>
          <c:y val="0.37752161383285304"/>
          <c:w val="0.154296875"/>
          <c:h val="0.5072046109510086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S09A　装置別採択比率 (夜数）</a:t>
            </a:r>
            <a:endParaRPr lang="ja-JP" altLang="en-US"/>
          </a:p>
        </c:rich>
      </c:tx>
      <c:layout>
        <c:manualLayout>
          <c:xMode val="edge"/>
          <c:yMode val="edge"/>
          <c:x val="0.19298286544591281"/>
          <c:y val="0.1091957039852777"/>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3567429579810818E-2"/>
          <c:y val="0.37356426669210974"/>
          <c:w val="0.58089779197465885"/>
          <c:h val="0.3390814113051458"/>
        </c:manualLayout>
      </c:layout>
      <c:pie3DChart>
        <c:varyColors val="1"/>
        <c:ser>
          <c:idx val="0"/>
          <c:order val="0"/>
          <c:tx>
            <c:strRef>
              <c:f>'装置別採択比率（夜数）'!$A$20</c:f>
              <c:strCache>
                <c:ptCount val="1"/>
                <c:pt idx="0">
                  <c:v>S09A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Lbls>
            <c:dLbl>
              <c:idx val="0"/>
              <c:layout>
                <c:manualLayout>
                  <c:x val="-7.2131650532865799E-2"/>
                  <c:y val="-9.0137398253429882E-2"/>
                </c:manualLayout>
              </c:layout>
              <c:dLblPos val="bestFit"/>
              <c:showLegendKey val="0"/>
              <c:showVal val="0"/>
              <c:showCatName val="1"/>
              <c:showSerName val="0"/>
              <c:showPercent val="1"/>
              <c:showBubbleSize val="0"/>
            </c:dLbl>
            <c:dLbl>
              <c:idx val="1"/>
              <c:layout>
                <c:manualLayout>
                  <c:x val="2.5365041936702838E-2"/>
                  <c:y val="7.3235108765013449E-2"/>
                </c:manualLayout>
              </c:layout>
              <c:dLblPos val="bestFit"/>
              <c:showLegendKey val="0"/>
              <c:showVal val="0"/>
              <c:showCatName val="1"/>
              <c:showSerName val="0"/>
              <c:showPercent val="1"/>
              <c:showBubbleSize val="0"/>
            </c:dLbl>
            <c:dLbl>
              <c:idx val="2"/>
              <c:layout>
                <c:manualLayout>
                  <c:x val="-1.2071911490990763E-2"/>
                  <c:y val="3.899444780829165E-2"/>
                </c:manualLayout>
              </c:layout>
              <c:dLblPos val="bestFit"/>
              <c:showLegendKey val="0"/>
              <c:showVal val="0"/>
              <c:showCatName val="1"/>
              <c:showSerName val="0"/>
              <c:showPercent val="1"/>
              <c:showBubbleSize val="0"/>
            </c:dLbl>
            <c:dLbl>
              <c:idx val="3"/>
              <c:layout>
                <c:manualLayout>
                  <c:x val="1.5020058729962727E-2"/>
                  <c:y val="0.10359751480255561"/>
                </c:manualLayout>
              </c:layout>
              <c:dLblPos val="bestFit"/>
              <c:showLegendKey val="0"/>
              <c:showVal val="0"/>
              <c:showCatName val="1"/>
              <c:showSerName val="0"/>
              <c:showPercent val="1"/>
              <c:showBubbleSize val="0"/>
            </c:dLbl>
            <c:dLbl>
              <c:idx val="4"/>
              <c:delete val="1"/>
            </c:dLbl>
            <c:dLbl>
              <c:idx val="5"/>
              <c:delete val="1"/>
            </c:dLbl>
            <c:dLbl>
              <c:idx val="6"/>
              <c:delete val="1"/>
            </c:dLbl>
            <c:dLbl>
              <c:idx val="7"/>
              <c:layout>
                <c:manualLayout>
                  <c:x val="9.7466072478969643E-3"/>
                  <c:y val="-0.16923327961050103"/>
                </c:manualLayout>
              </c:layout>
              <c:dLblPos val="bestFit"/>
              <c:showLegendKey val="0"/>
              <c:showVal val="0"/>
              <c:showCatName val="1"/>
              <c:showSerName val="0"/>
              <c:showPercent val="1"/>
              <c:showBubbleSize val="0"/>
            </c:dLbl>
            <c:dLbl>
              <c:idx val="8"/>
              <c:layout>
                <c:manualLayout>
                  <c:x val="0.16328878391454246"/>
                  <c:y val="-7.7196028163641101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'装置別採択比率（夜数）'!$B$2:$J$2</c:f>
              <c:strCache>
                <c:ptCount val="9"/>
                <c:pt idx="0">
                  <c:v>S-Cam</c:v>
                </c:pt>
                <c:pt idx="1">
                  <c:v>FOCAS</c:v>
                </c:pt>
                <c:pt idx="2">
                  <c:v>HDS</c:v>
                </c:pt>
                <c:pt idx="3">
                  <c:v>IRCS</c:v>
                </c:pt>
                <c:pt idx="4">
                  <c:v>CISCO</c:v>
                </c:pt>
                <c:pt idx="5">
                  <c:v>CIAO</c:v>
                </c:pt>
                <c:pt idx="6">
                  <c:v>OHS</c:v>
                </c:pt>
                <c:pt idx="7">
                  <c:v>COMICS</c:v>
                </c:pt>
                <c:pt idx="8">
                  <c:v>MOIRCS</c:v>
                </c:pt>
              </c:strCache>
            </c:strRef>
          </c:cat>
          <c:val>
            <c:numRef>
              <c:f>'装置別採択比率（夜数）'!$B$20:$J$20</c:f>
              <c:numCache>
                <c:formatCode>0.0_);[Red]\(0.0\)</c:formatCode>
                <c:ptCount val="9"/>
                <c:pt idx="0">
                  <c:v>33.5</c:v>
                </c:pt>
                <c:pt idx="1">
                  <c:v>6</c:v>
                </c:pt>
                <c:pt idx="2">
                  <c:v>17</c:v>
                </c:pt>
                <c:pt idx="3">
                  <c:v>12.5</c:v>
                </c:pt>
                <c:pt idx="7">
                  <c:v>7</c:v>
                </c:pt>
                <c:pt idx="8">
                  <c:v>23</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egendEntry>
        <c:idx val="6"/>
        <c:delete val="1"/>
      </c:legendEntry>
      <c:layout>
        <c:manualLayout>
          <c:xMode val="edge"/>
          <c:yMode val="edge"/>
          <c:x val="0.8011710232127417"/>
          <c:y val="0.37643798835490394"/>
          <c:w val="0.15399630601730341"/>
          <c:h val="0.5057486348689173"/>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S09B　装置別採択比率 (夜数）</a:t>
            </a:r>
            <a:endParaRPr lang="ja-JP" altLang="en-US"/>
          </a:p>
        </c:rich>
      </c:tx>
      <c:layout>
        <c:manualLayout>
          <c:xMode val="edge"/>
          <c:yMode val="edge"/>
          <c:x val="0.19260720814567439"/>
          <c:y val="0.10888282231196746"/>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1439775580404517E-2"/>
          <c:y val="0.37249335782671167"/>
          <c:w val="0.58560366914259065"/>
          <c:h val="0.34097468908752837"/>
        </c:manualLayout>
      </c:layout>
      <c:pie3DChart>
        <c:varyColors val="1"/>
        <c:ser>
          <c:idx val="0"/>
          <c:order val="0"/>
          <c:tx>
            <c:strRef>
              <c:f>'装置別採択比率（夜数）'!$A$21</c:f>
              <c:strCache>
                <c:ptCount val="1"/>
                <c:pt idx="0">
                  <c:v>S09B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Lbls>
            <c:dLbl>
              <c:idx val="0"/>
              <c:layout>
                <c:manualLayout>
                  <c:x val="-7.404054702542251E-2"/>
                  <c:y val="-8.7552966677138647E-2"/>
                </c:manualLayout>
              </c:layout>
              <c:dLblPos val="bestFit"/>
              <c:showLegendKey val="0"/>
              <c:showVal val="0"/>
              <c:showCatName val="1"/>
              <c:showSerName val="0"/>
              <c:showPercent val="1"/>
              <c:showBubbleSize val="0"/>
            </c:dLbl>
            <c:dLbl>
              <c:idx val="1"/>
              <c:layout>
                <c:manualLayout>
                  <c:x val="2.4398392178340961E-2"/>
                  <c:y val="6.860523128526351E-2"/>
                </c:manualLayout>
              </c:layout>
              <c:dLblPos val="bestFit"/>
              <c:showLegendKey val="0"/>
              <c:showVal val="0"/>
              <c:showCatName val="1"/>
              <c:showSerName val="0"/>
              <c:showPercent val="1"/>
              <c:showBubbleSize val="0"/>
            </c:dLbl>
            <c:dLbl>
              <c:idx val="2"/>
              <c:layout>
                <c:manualLayout>
                  <c:x val="4.488094885572784E-2"/>
                  <c:y val="-2.210244648864734E-4"/>
                </c:manualLayout>
              </c:layout>
              <c:dLblPos val="bestFit"/>
              <c:showLegendKey val="0"/>
              <c:showVal val="0"/>
              <c:showCatName val="1"/>
              <c:showSerName val="0"/>
              <c:showPercent val="1"/>
              <c:showBubbleSize val="0"/>
            </c:dLbl>
            <c:dLbl>
              <c:idx val="3"/>
              <c:layout>
                <c:manualLayout>
                  <c:x val="1.1103505935133335E-2"/>
                  <c:y val="8.8601102037866919E-2"/>
                </c:manualLayout>
              </c:layout>
              <c:dLblPos val="bestFit"/>
              <c:showLegendKey val="0"/>
              <c:showVal val="0"/>
              <c:showCatName val="1"/>
              <c:showSerName val="0"/>
              <c:showPercent val="1"/>
              <c:showBubbleSize val="0"/>
            </c:dLbl>
            <c:dLbl>
              <c:idx val="4"/>
              <c:delete val="1"/>
            </c:dLbl>
            <c:dLbl>
              <c:idx val="5"/>
              <c:delete val="1"/>
            </c:dLbl>
            <c:dLbl>
              <c:idx val="6"/>
              <c:delete val="1"/>
            </c:dLbl>
            <c:dLbl>
              <c:idx val="7"/>
              <c:layout>
                <c:manualLayout>
                  <c:x val="2.3632491952606194E-2"/>
                  <c:y val="-4.3064337531666289E-2"/>
                </c:manualLayout>
              </c:layout>
              <c:dLblPos val="bestFit"/>
              <c:showLegendKey val="0"/>
              <c:showVal val="0"/>
              <c:showCatName val="1"/>
              <c:showSerName val="0"/>
              <c:showPercent val="1"/>
              <c:showBubbleSize val="0"/>
            </c:dLbl>
            <c:dLbl>
              <c:idx val="8"/>
              <c:layout>
                <c:manualLayout>
                  <c:x val="1.7992124344028783E-2"/>
                  <c:y val="-2.0563822839498022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'装置別採択比率（夜数）'!$B$2:$J$2</c:f>
              <c:strCache>
                <c:ptCount val="9"/>
                <c:pt idx="0">
                  <c:v>S-Cam</c:v>
                </c:pt>
                <c:pt idx="1">
                  <c:v>FOCAS</c:v>
                </c:pt>
                <c:pt idx="2">
                  <c:v>HDS</c:v>
                </c:pt>
                <c:pt idx="3">
                  <c:v>IRCS</c:v>
                </c:pt>
                <c:pt idx="4">
                  <c:v>CISCO</c:v>
                </c:pt>
                <c:pt idx="5">
                  <c:v>CIAO</c:v>
                </c:pt>
                <c:pt idx="6">
                  <c:v>OHS</c:v>
                </c:pt>
                <c:pt idx="7">
                  <c:v>COMICS</c:v>
                </c:pt>
                <c:pt idx="8">
                  <c:v>MOIRCS</c:v>
                </c:pt>
              </c:strCache>
            </c:strRef>
          </c:cat>
          <c:val>
            <c:numRef>
              <c:f>'装置別採択比率（夜数）'!$B$21:$J$21</c:f>
              <c:numCache>
                <c:formatCode>0.0_);[Red]\(0.0\)</c:formatCode>
                <c:ptCount val="9"/>
                <c:pt idx="0" formatCode="General">
                  <c:v>30.5</c:v>
                </c:pt>
                <c:pt idx="1">
                  <c:v>14</c:v>
                </c:pt>
                <c:pt idx="2">
                  <c:v>16</c:v>
                </c:pt>
                <c:pt idx="3">
                  <c:v>20</c:v>
                </c:pt>
                <c:pt idx="7">
                  <c:v>6</c:v>
                </c:pt>
                <c:pt idx="8">
                  <c:v>12.5</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egendEntry>
        <c:idx val="6"/>
        <c:delete val="1"/>
      </c:legendEntry>
      <c:layout>
        <c:manualLayout>
          <c:xMode val="edge"/>
          <c:yMode val="edge"/>
          <c:x val="0.80350276254378705"/>
          <c:y val="0.37822409734599793"/>
          <c:w val="0.15369670230909849"/>
          <c:h val="0.50429859591333315"/>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S10A　装置別採択比率 (夜数）</a:t>
            </a:r>
            <a:endParaRPr lang="ja-JP" altLang="en-US"/>
          </a:p>
        </c:rich>
      </c:tx>
      <c:layout>
        <c:manualLayout>
          <c:xMode val="edge"/>
          <c:yMode val="edge"/>
          <c:x val="0.19653219648122017"/>
          <c:y val="0.10893884074546548"/>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2331429754165452"/>
          <c:y val="0.40223518548575188"/>
          <c:w val="0.59923041461647741"/>
          <c:h val="0.34357588760241303"/>
        </c:manualLayout>
      </c:layout>
      <c:pie3DChart>
        <c:varyColors val="1"/>
        <c:ser>
          <c:idx val="0"/>
          <c:order val="0"/>
          <c:tx>
            <c:strRef>
              <c:f>'装置別採択比率（夜数）'!$A$22</c:f>
              <c:strCache>
                <c:ptCount val="1"/>
                <c:pt idx="0">
                  <c:v>S10A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Lbls>
            <c:dLbl>
              <c:idx val="0"/>
              <c:layout>
                <c:manualLayout>
                  <c:x val="-7.866081382655507E-2"/>
                  <c:y val="-7.8940354520196279E-2"/>
                </c:manualLayout>
              </c:layout>
              <c:dLblPos val="bestFit"/>
              <c:showLegendKey val="0"/>
              <c:showVal val="0"/>
              <c:showCatName val="1"/>
              <c:showSerName val="0"/>
              <c:showPercent val="1"/>
              <c:showBubbleSize val="0"/>
            </c:dLbl>
            <c:dLbl>
              <c:idx val="1"/>
              <c:layout>
                <c:manualLayout>
                  <c:x val="-2.6805983484083071E-2"/>
                  <c:y val="0.11178033834706988"/>
                </c:manualLayout>
              </c:layout>
              <c:dLblPos val="bestFit"/>
              <c:showLegendKey val="0"/>
              <c:showVal val="0"/>
              <c:showCatName val="1"/>
              <c:showSerName val="0"/>
              <c:showPercent val="1"/>
              <c:showBubbleSize val="0"/>
            </c:dLbl>
            <c:dLbl>
              <c:idx val="2"/>
              <c:layout>
                <c:manualLayout>
                  <c:x val="-9.4767494142433462E-2"/>
                  <c:y val="4.0926292638098265E-2"/>
                </c:manualLayout>
              </c:layout>
              <c:dLblPos val="bestFit"/>
              <c:showLegendKey val="0"/>
              <c:showVal val="0"/>
              <c:showCatName val="1"/>
              <c:showSerName val="0"/>
              <c:showPercent val="1"/>
              <c:showBubbleSize val="0"/>
            </c:dLbl>
            <c:dLbl>
              <c:idx val="3"/>
              <c:layout>
                <c:manualLayout>
                  <c:x val="-6.3280691773956389E-4"/>
                  <c:y val="0.14277763181239722"/>
                </c:manualLayout>
              </c:layout>
              <c:dLblPos val="bestFit"/>
              <c:showLegendKey val="0"/>
              <c:showVal val="0"/>
              <c:showCatName val="1"/>
              <c:showSerName val="0"/>
              <c:showPercent val="1"/>
              <c:showBubbleSize val="0"/>
            </c:dLbl>
            <c:dLbl>
              <c:idx val="4"/>
              <c:delete val="1"/>
            </c:dLbl>
            <c:dLbl>
              <c:idx val="5"/>
              <c:delete val="1"/>
            </c:dLbl>
            <c:dLbl>
              <c:idx val="6"/>
              <c:delete val="1"/>
            </c:dLbl>
            <c:dLbl>
              <c:idx val="7"/>
              <c:dLblPos val="bestFit"/>
              <c:showLegendKey val="0"/>
              <c:showVal val="0"/>
              <c:showCatName val="1"/>
              <c:showSerName val="0"/>
              <c:showPercent val="1"/>
              <c:showBubbleSize val="0"/>
            </c:dLbl>
            <c:dLbl>
              <c:idx val="8"/>
              <c:layout>
                <c:manualLayout>
                  <c:x val="9.0372523041421807E-2"/>
                  <c:y val="-5.7619757770421456E-2"/>
                </c:manualLayout>
              </c:layout>
              <c:dLblPos val="bestFit"/>
              <c:showLegendKey val="0"/>
              <c:showVal val="0"/>
              <c:showCatName val="1"/>
              <c:showSerName val="0"/>
              <c:showPercent val="1"/>
              <c:showBubbleSize val="0"/>
            </c:dLbl>
            <c:dLbl>
              <c:idx val="9"/>
              <c:layout>
                <c:manualLayout>
                  <c:x val="4.9929656967880438E-2"/>
                  <c:y val="-4.0445425530410573E-3"/>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'装置別採択比率（夜数）'!$B$2:$K$2</c:f>
              <c:strCache>
                <c:ptCount val="10"/>
                <c:pt idx="0">
                  <c:v>S-Cam</c:v>
                </c:pt>
                <c:pt idx="1">
                  <c:v>FOCAS</c:v>
                </c:pt>
                <c:pt idx="2">
                  <c:v>HDS</c:v>
                </c:pt>
                <c:pt idx="3">
                  <c:v>IRCS</c:v>
                </c:pt>
                <c:pt idx="4">
                  <c:v>CISCO</c:v>
                </c:pt>
                <c:pt idx="5">
                  <c:v>CIAO</c:v>
                </c:pt>
                <c:pt idx="6">
                  <c:v>OHS</c:v>
                </c:pt>
                <c:pt idx="7">
                  <c:v>COMICS</c:v>
                </c:pt>
                <c:pt idx="8">
                  <c:v>MOIRCS</c:v>
                </c:pt>
                <c:pt idx="9">
                  <c:v>FMOS</c:v>
                </c:pt>
              </c:strCache>
            </c:strRef>
          </c:cat>
          <c:val>
            <c:numRef>
              <c:f>'装置別採択比率（夜数）'!$B$22:$K$22</c:f>
              <c:numCache>
                <c:formatCode>0.0_);[Red]\(0.0\)</c:formatCode>
                <c:ptCount val="10"/>
                <c:pt idx="0">
                  <c:v>18</c:v>
                </c:pt>
                <c:pt idx="1">
                  <c:v>9</c:v>
                </c:pt>
                <c:pt idx="2">
                  <c:v>15</c:v>
                </c:pt>
                <c:pt idx="3">
                  <c:v>10</c:v>
                </c:pt>
                <c:pt idx="7">
                  <c:v>2</c:v>
                </c:pt>
                <c:pt idx="8">
                  <c:v>13</c:v>
                </c:pt>
                <c:pt idx="9">
                  <c:v>4</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egendEntry>
        <c:idx val="6"/>
        <c:delete val="1"/>
      </c:legendEntry>
      <c:layout>
        <c:manualLayout>
          <c:xMode val="edge"/>
          <c:yMode val="edge"/>
          <c:x val="0.80539640637405874"/>
          <c:y val="0.37709555858590299"/>
          <c:w val="0.15221600190149642"/>
          <c:h val="0.49162069825070748"/>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S10B　装置別採択比率 (夜数）</a:t>
            </a:r>
            <a:endParaRPr lang="ja-JP" altLang="en-US"/>
          </a:p>
        </c:rich>
      </c:tx>
      <c:layout>
        <c:manualLayout>
          <c:xMode val="edge"/>
          <c:yMode val="edge"/>
          <c:x val="0.19615404805168585"/>
          <c:y val="0.11111141021902177"/>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6346169195246013"/>
          <c:y val="0.39316348703338405"/>
          <c:w val="0.58653901230000405"/>
          <c:h val="0.3447303038481121"/>
        </c:manualLayout>
      </c:layout>
      <c:pie3DChart>
        <c:varyColors val="1"/>
        <c:ser>
          <c:idx val="0"/>
          <c:order val="0"/>
          <c:tx>
            <c:strRef>
              <c:f>'装置別採択比率（夜数）'!$A$23</c:f>
              <c:strCache>
                <c:ptCount val="1"/>
                <c:pt idx="0">
                  <c:v>S10B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Lbls>
            <c:dLbl>
              <c:idx val="0"/>
              <c:layout>
                <c:manualLayout>
                  <c:x val="-0.13313834772906416"/>
                  <c:y val="-0.11472354993830432"/>
                </c:manualLayout>
              </c:layout>
              <c:dLblPos val="bestFit"/>
              <c:showLegendKey val="0"/>
              <c:showVal val="0"/>
              <c:showCatName val="1"/>
              <c:showSerName val="0"/>
              <c:showPercent val="1"/>
              <c:showBubbleSize val="0"/>
            </c:dLbl>
            <c:dLbl>
              <c:idx val="1"/>
              <c:layout>
                <c:manualLayout>
                  <c:x val="-1.8137174263312558E-2"/>
                  <c:y val="3.4458064085936484E-2"/>
                </c:manualLayout>
              </c:layout>
              <c:dLblPos val="bestFit"/>
              <c:showLegendKey val="0"/>
              <c:showVal val="0"/>
              <c:showCatName val="1"/>
              <c:showSerName val="0"/>
              <c:showPercent val="1"/>
              <c:showBubbleSize val="0"/>
            </c:dLbl>
            <c:dLbl>
              <c:idx val="2"/>
              <c:layout>
                <c:manualLayout>
                  <c:x val="3.4954879967912363E-2"/>
                  <c:y val="5.4911465170354404E-2"/>
                </c:manualLayout>
              </c:layout>
              <c:dLblPos val="bestFit"/>
              <c:showLegendKey val="0"/>
              <c:showVal val="0"/>
              <c:showCatName val="1"/>
              <c:showSerName val="0"/>
              <c:showPercent val="1"/>
              <c:showBubbleSize val="0"/>
            </c:dLbl>
            <c:dLbl>
              <c:idx val="3"/>
              <c:layout>
                <c:manualLayout>
                  <c:x val="2.1480239467078686E-2"/>
                  <c:y val="6.4989660495281112E-2"/>
                </c:manualLayout>
              </c:layout>
              <c:dLblPos val="bestFit"/>
              <c:showLegendKey val="0"/>
              <c:showVal val="0"/>
              <c:showCatName val="1"/>
              <c:showSerName val="0"/>
              <c:showPercent val="1"/>
              <c:showBubbleSize val="0"/>
            </c:dLbl>
            <c:dLbl>
              <c:idx val="4"/>
              <c:delete val="1"/>
            </c:dLbl>
            <c:dLbl>
              <c:idx val="5"/>
              <c:delete val="1"/>
            </c:dLbl>
            <c:dLbl>
              <c:idx val="6"/>
              <c:delete val="1"/>
            </c:dLbl>
            <c:dLbl>
              <c:idx val="7"/>
              <c:layout>
                <c:manualLayout>
                  <c:x val="-2.8360987920044642E-2"/>
                  <c:y val="3.2999774063378895E-2"/>
                </c:manualLayout>
              </c:layout>
              <c:dLblPos val="bestFit"/>
              <c:showLegendKey val="0"/>
              <c:showVal val="0"/>
              <c:showCatName val="1"/>
              <c:showSerName val="0"/>
              <c:showPercent val="1"/>
              <c:showBubbleSize val="0"/>
            </c:dLbl>
            <c:dLbl>
              <c:idx val="8"/>
              <c:layout>
                <c:manualLayout>
                  <c:x val="4.8717256696225099E-2"/>
                  <c:y val="-5.1538065491544743E-2"/>
                </c:manualLayout>
              </c:layout>
              <c:dLblPos val="bestFit"/>
              <c:showLegendKey val="0"/>
              <c:showVal val="0"/>
              <c:showCatName val="1"/>
              <c:showSerName val="0"/>
              <c:showPercent val="1"/>
              <c:showBubbleSize val="0"/>
            </c:dLbl>
            <c:dLbl>
              <c:idx val="9"/>
              <c:layout>
                <c:manualLayout>
                  <c:x val="7.1137588483956918E-2"/>
                  <c:y val="-2.6976962086813855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'装置別採択比率（夜数）'!$B$2:$K$2</c:f>
              <c:strCache>
                <c:ptCount val="10"/>
                <c:pt idx="0">
                  <c:v>S-Cam</c:v>
                </c:pt>
                <c:pt idx="1">
                  <c:v>FOCAS</c:v>
                </c:pt>
                <c:pt idx="2">
                  <c:v>HDS</c:v>
                </c:pt>
                <c:pt idx="3">
                  <c:v>IRCS</c:v>
                </c:pt>
                <c:pt idx="4">
                  <c:v>CISCO</c:v>
                </c:pt>
                <c:pt idx="5">
                  <c:v>CIAO</c:v>
                </c:pt>
                <c:pt idx="6">
                  <c:v>OHS</c:v>
                </c:pt>
                <c:pt idx="7">
                  <c:v>COMICS</c:v>
                </c:pt>
                <c:pt idx="8">
                  <c:v>MOIRCS</c:v>
                </c:pt>
                <c:pt idx="9">
                  <c:v>FMOS</c:v>
                </c:pt>
              </c:strCache>
            </c:strRef>
          </c:cat>
          <c:val>
            <c:numRef>
              <c:f>'装置別採択比率（夜数）'!$B$23:$K$23</c:f>
              <c:numCache>
                <c:formatCode>0.0_);[Red]\(0.0\)</c:formatCode>
                <c:ptCount val="10"/>
                <c:pt idx="0">
                  <c:v>14.5</c:v>
                </c:pt>
                <c:pt idx="1">
                  <c:v>6</c:v>
                </c:pt>
                <c:pt idx="2">
                  <c:v>3</c:v>
                </c:pt>
                <c:pt idx="3">
                  <c:v>6.5</c:v>
                </c:pt>
                <c:pt idx="7">
                  <c:v>2</c:v>
                </c:pt>
                <c:pt idx="8">
                  <c:v>3</c:v>
                </c:pt>
                <c:pt idx="9">
                  <c:v>5</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egendEntry>
        <c:idx val="6"/>
        <c:delete val="1"/>
      </c:legendEntry>
      <c:layout>
        <c:manualLayout>
          <c:xMode val="edge"/>
          <c:yMode val="edge"/>
          <c:x val="0.80384696143751255"/>
          <c:y val="0.37891857534902157"/>
          <c:w val="0.15192327882091661"/>
          <c:h val="0.50142599696405465"/>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S11A　装置別採択比率 (夜数）</a:t>
            </a:r>
            <a:endParaRPr lang="ja-JP" altLang="en-US"/>
          </a:p>
        </c:rich>
      </c:tx>
      <c:layout>
        <c:manualLayout>
          <c:xMode val="edge"/>
          <c:yMode val="edge"/>
          <c:x val="0.19769673704414586"/>
          <c:y val="0.1107957528036268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6314779270633398"/>
          <c:y val="0.394886911408735"/>
          <c:w val="0.58733205374280228"/>
          <c:h val="0.34375047683781967"/>
        </c:manualLayout>
      </c:layout>
      <c:pie3DChart>
        <c:varyColors val="1"/>
        <c:ser>
          <c:idx val="0"/>
          <c:order val="0"/>
          <c:tx>
            <c:strRef>
              <c:f>'装置別採択比率（夜数）'!$A$24</c:f>
              <c:strCache>
                <c:ptCount val="1"/>
                <c:pt idx="0">
                  <c:v>S11A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Lbls>
            <c:dLbl>
              <c:idx val="0"/>
              <c:layout>
                <c:manualLayout>
                  <c:x val="-0.11666460118588823"/>
                  <c:y val="-8.8991779732618417E-2"/>
                </c:manualLayout>
              </c:layout>
              <c:dLblPos val="bestFit"/>
              <c:showLegendKey val="0"/>
              <c:showVal val="0"/>
              <c:showCatName val="1"/>
              <c:showSerName val="0"/>
              <c:showPercent val="1"/>
              <c:showBubbleSize val="0"/>
            </c:dLbl>
            <c:dLbl>
              <c:idx val="1"/>
              <c:layout>
                <c:manualLayout>
                  <c:x val="-1.4775744202799911E-2"/>
                  <c:y val="7.0480015412437688E-2"/>
                </c:manualLayout>
              </c:layout>
              <c:dLblPos val="bestFit"/>
              <c:showLegendKey val="0"/>
              <c:showVal val="0"/>
              <c:showCatName val="1"/>
              <c:showSerName val="0"/>
              <c:showPercent val="1"/>
              <c:showBubbleSize val="0"/>
            </c:dLbl>
            <c:dLbl>
              <c:idx val="2"/>
              <c:layout>
                <c:manualLayout>
                  <c:x val="4.5227983738117143E-2"/>
                  <c:y val="4.4876093844092559E-2"/>
                </c:manualLayout>
              </c:layout>
              <c:dLblPos val="bestFit"/>
              <c:showLegendKey val="0"/>
              <c:showVal val="0"/>
              <c:showCatName val="1"/>
              <c:showSerName val="0"/>
              <c:showPercent val="1"/>
              <c:showBubbleSize val="0"/>
            </c:dLbl>
            <c:dLbl>
              <c:idx val="3"/>
              <c:layout>
                <c:manualLayout>
                  <c:x val="1.6271756817346009E-2"/>
                  <c:y val="6.2678703723889354E-2"/>
                </c:manualLayout>
              </c:layout>
              <c:dLblPos val="bestFit"/>
              <c:showLegendKey val="0"/>
              <c:showVal val="0"/>
              <c:showCatName val="1"/>
              <c:showSerName val="0"/>
              <c:showPercent val="1"/>
              <c:showBubbleSize val="0"/>
            </c:dLbl>
            <c:dLbl>
              <c:idx val="4"/>
              <c:delete val="1"/>
            </c:dLbl>
            <c:dLbl>
              <c:idx val="5"/>
              <c:delete val="1"/>
            </c:dLbl>
            <c:dLbl>
              <c:idx val="6"/>
              <c:delete val="1"/>
            </c:dLbl>
            <c:dLbl>
              <c:idx val="7"/>
              <c:layout>
                <c:manualLayout>
                  <c:x val="-2.1259137233565571E-2"/>
                  <c:y val="-4.3623429646591938E-2"/>
                </c:manualLayout>
              </c:layout>
              <c:dLblPos val="bestFit"/>
              <c:showLegendKey val="0"/>
              <c:showVal val="0"/>
              <c:showCatName val="1"/>
              <c:showSerName val="0"/>
              <c:showPercent val="1"/>
              <c:showBubbleSize val="0"/>
            </c:dLbl>
            <c:dLbl>
              <c:idx val="8"/>
              <c:layout>
                <c:manualLayout>
                  <c:x val="4.6743744364008237E-2"/>
                  <c:y val="-5.287478711421887E-2"/>
                </c:manualLayout>
              </c:layout>
              <c:dLblPos val="bestFit"/>
              <c:showLegendKey val="0"/>
              <c:showVal val="0"/>
              <c:showCatName val="1"/>
              <c:showSerName val="0"/>
              <c:showPercent val="1"/>
              <c:showBubbleSize val="0"/>
            </c:dLbl>
            <c:dLbl>
              <c:idx val="9"/>
              <c:layout>
                <c:manualLayout>
                  <c:x val="5.3002453388144168E-2"/>
                  <c:y val="-1.6924897888461268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'装置別採択比率（夜数）'!$B$2:$K$2</c:f>
              <c:strCache>
                <c:ptCount val="10"/>
                <c:pt idx="0">
                  <c:v>S-Cam</c:v>
                </c:pt>
                <c:pt idx="1">
                  <c:v>FOCAS</c:v>
                </c:pt>
                <c:pt idx="2">
                  <c:v>HDS</c:v>
                </c:pt>
                <c:pt idx="3">
                  <c:v>IRCS</c:v>
                </c:pt>
                <c:pt idx="4">
                  <c:v>CISCO</c:v>
                </c:pt>
                <c:pt idx="5">
                  <c:v>CIAO</c:v>
                </c:pt>
                <c:pt idx="6">
                  <c:v>OHS</c:v>
                </c:pt>
                <c:pt idx="7">
                  <c:v>COMICS</c:v>
                </c:pt>
                <c:pt idx="8">
                  <c:v>MOIRCS</c:v>
                </c:pt>
                <c:pt idx="9">
                  <c:v>FMOS</c:v>
                </c:pt>
              </c:strCache>
            </c:strRef>
          </c:cat>
          <c:val>
            <c:numRef>
              <c:f>'装置別採択比率（夜数）'!$B$24:$K$24</c:f>
              <c:numCache>
                <c:formatCode>0.0_);[Red]\(0.0\)</c:formatCode>
                <c:ptCount val="10"/>
                <c:pt idx="0">
                  <c:v>26</c:v>
                </c:pt>
                <c:pt idx="1">
                  <c:v>11.5</c:v>
                </c:pt>
                <c:pt idx="2">
                  <c:v>13</c:v>
                </c:pt>
                <c:pt idx="3">
                  <c:v>7</c:v>
                </c:pt>
                <c:pt idx="7">
                  <c:v>6</c:v>
                </c:pt>
                <c:pt idx="8">
                  <c:v>14.5</c:v>
                </c:pt>
                <c:pt idx="9">
                  <c:v>3</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egendEntry>
        <c:idx val="6"/>
        <c:delete val="1"/>
      </c:legendEntry>
      <c:layout>
        <c:manualLayout>
          <c:xMode val="edge"/>
          <c:yMode val="edge"/>
          <c:x val="0.80422264875239924"/>
          <c:y val="0.38068241469816272"/>
          <c:w val="0.15163147792706333"/>
          <c:h val="0.50000059651634454"/>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S11B　装置別採択比率 (夜数）</a:t>
            </a:r>
            <a:endParaRPr lang="ja-JP" altLang="en-US"/>
          </a:p>
        </c:rich>
      </c:tx>
      <c:layout>
        <c:manualLayout>
          <c:xMode val="edge"/>
          <c:yMode val="edge"/>
          <c:x val="0.19769673704414586"/>
          <c:y val="0.1107957528036268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6314779270633398"/>
          <c:y val="0.394886911408735"/>
          <c:w val="0.58733205374280228"/>
          <c:h val="0.34375047683781967"/>
        </c:manualLayout>
      </c:layout>
      <c:pie3DChart>
        <c:varyColors val="1"/>
        <c:ser>
          <c:idx val="0"/>
          <c:order val="0"/>
          <c:tx>
            <c:strRef>
              <c:f>'装置別採択比率（夜数）'!$A$25</c:f>
              <c:strCache>
                <c:ptCount val="1"/>
                <c:pt idx="0">
                  <c:v>S11B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Lbls>
            <c:dLbl>
              <c:idx val="0"/>
              <c:layout>
                <c:manualLayout>
                  <c:x val="-0.11666460118588823"/>
                  <c:y val="-8.8991779732618417E-2"/>
                </c:manualLayout>
              </c:layout>
              <c:dLblPos val="bestFit"/>
              <c:showLegendKey val="0"/>
              <c:showVal val="0"/>
              <c:showCatName val="1"/>
              <c:showSerName val="0"/>
              <c:showPercent val="1"/>
              <c:showBubbleSize val="0"/>
            </c:dLbl>
            <c:dLbl>
              <c:idx val="1"/>
              <c:layout>
                <c:manualLayout>
                  <c:x val="-1.7334925264860128E-2"/>
                  <c:y val="-8.4823132903841497E-2"/>
                </c:manualLayout>
              </c:layout>
              <c:dLblPos val="bestFit"/>
              <c:showLegendKey val="0"/>
              <c:showVal val="0"/>
              <c:showCatName val="1"/>
              <c:showSerName val="0"/>
              <c:showPercent val="1"/>
              <c:showBubbleSize val="0"/>
            </c:dLbl>
            <c:dLbl>
              <c:idx val="2"/>
              <c:layout>
                <c:manualLayout>
                  <c:x val="4.5227983738117143E-2"/>
                  <c:y val="4.4876093844092559E-2"/>
                </c:manualLayout>
              </c:layout>
              <c:dLblPos val="bestFit"/>
              <c:showLegendKey val="0"/>
              <c:showVal val="0"/>
              <c:showCatName val="1"/>
              <c:showSerName val="0"/>
              <c:showPercent val="1"/>
              <c:showBubbleSize val="0"/>
            </c:dLbl>
            <c:dLbl>
              <c:idx val="3"/>
              <c:layout>
                <c:manualLayout>
                  <c:x val="1.6271756817346009E-2"/>
                  <c:y val="6.2678703723889354E-2"/>
                </c:manualLayout>
              </c:layout>
              <c:dLblPos val="bestFit"/>
              <c:showLegendKey val="0"/>
              <c:showVal val="0"/>
              <c:showCatName val="1"/>
              <c:showSerName val="0"/>
              <c:showPercent val="1"/>
              <c:showBubbleSize val="0"/>
            </c:dLbl>
            <c:dLbl>
              <c:idx val="4"/>
              <c:delete val="1"/>
            </c:dLbl>
            <c:dLbl>
              <c:idx val="5"/>
              <c:delete val="1"/>
            </c:dLbl>
            <c:dLbl>
              <c:idx val="6"/>
              <c:delete val="1"/>
            </c:dLbl>
            <c:dLbl>
              <c:idx val="7"/>
              <c:layout>
                <c:manualLayout>
                  <c:x val="-2.1259137233565571E-2"/>
                  <c:y val="-4.3623429646591938E-2"/>
                </c:manualLayout>
              </c:layout>
              <c:dLblPos val="bestFit"/>
              <c:showLegendKey val="0"/>
              <c:showVal val="0"/>
              <c:showCatName val="1"/>
              <c:showSerName val="0"/>
              <c:showPercent val="1"/>
              <c:showBubbleSize val="0"/>
            </c:dLbl>
            <c:dLbl>
              <c:idx val="8"/>
              <c:layout>
                <c:manualLayout>
                  <c:x val="4.6743744364008237E-2"/>
                  <c:y val="-5.287478711421887E-2"/>
                </c:manualLayout>
              </c:layout>
              <c:dLblPos val="bestFit"/>
              <c:showLegendKey val="0"/>
              <c:showVal val="0"/>
              <c:showCatName val="1"/>
              <c:showSerName val="0"/>
              <c:showPercent val="1"/>
              <c:showBubbleSize val="0"/>
            </c:dLbl>
            <c:dLbl>
              <c:idx val="9"/>
              <c:layout>
                <c:manualLayout>
                  <c:x val="5.3002453388144168E-2"/>
                  <c:y val="-1.6924897888461268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'装置別採択比率（夜数）'!$B$2:$K$2</c:f>
              <c:strCache>
                <c:ptCount val="10"/>
                <c:pt idx="0">
                  <c:v>S-Cam</c:v>
                </c:pt>
                <c:pt idx="1">
                  <c:v>FOCAS</c:v>
                </c:pt>
                <c:pt idx="2">
                  <c:v>HDS</c:v>
                </c:pt>
                <c:pt idx="3">
                  <c:v>IRCS</c:v>
                </c:pt>
                <c:pt idx="4">
                  <c:v>CISCO</c:v>
                </c:pt>
                <c:pt idx="5">
                  <c:v>CIAO</c:v>
                </c:pt>
                <c:pt idx="6">
                  <c:v>OHS</c:v>
                </c:pt>
                <c:pt idx="7">
                  <c:v>COMICS</c:v>
                </c:pt>
                <c:pt idx="8">
                  <c:v>MOIRCS</c:v>
                </c:pt>
                <c:pt idx="9">
                  <c:v>FMOS</c:v>
                </c:pt>
              </c:strCache>
            </c:strRef>
          </c:cat>
          <c:val>
            <c:numRef>
              <c:f>'装置別採択比率（夜数）'!$B$25:$K$25</c:f>
              <c:numCache>
                <c:formatCode>0.0_);[Red]\(0.0\)</c:formatCode>
                <c:ptCount val="10"/>
                <c:pt idx="0">
                  <c:v>5.5</c:v>
                </c:pt>
                <c:pt idx="1">
                  <c:v>7.5</c:v>
                </c:pt>
                <c:pt idx="2">
                  <c:v>6</c:v>
                </c:pt>
                <c:pt idx="3">
                  <c:v>10</c:v>
                </c:pt>
                <c:pt idx="7">
                  <c:v>4.5</c:v>
                </c:pt>
                <c:pt idx="8">
                  <c:v>4</c:v>
                </c:pt>
                <c:pt idx="9">
                  <c:v>5</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egendEntry>
        <c:idx val="6"/>
        <c:delete val="1"/>
      </c:legendEntry>
      <c:layout>
        <c:manualLayout>
          <c:xMode val="edge"/>
          <c:yMode val="edge"/>
          <c:x val="0.82725527831094048"/>
          <c:y val="0.51704605106179902"/>
          <c:w val="0.13229736877899856"/>
          <c:h val="0.4242152827487473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2425" b="0" i="0" u="none" strike="noStrike" baseline="0">
                <a:solidFill>
                  <a:srgbClr val="000000"/>
                </a:solidFill>
                <a:latin typeface="ＭＳ Ｐゴシック"/>
                <a:ea typeface="ＭＳ Ｐゴシック"/>
              </a:rPr>
              <a:t>観測装置ごとの採択件数</a:t>
            </a:r>
            <a:endParaRPr lang="ja-JP" altLang="en-US"/>
          </a:p>
        </c:rich>
      </c:tx>
      <c:layout>
        <c:manualLayout>
          <c:xMode val="edge"/>
          <c:yMode val="edge"/>
          <c:x val="0.35812594593559016"/>
          <c:y val="8.5444493463909768E-2"/>
        </c:manualLayout>
      </c:layout>
      <c:overlay val="0"/>
      <c:spPr>
        <a:noFill/>
        <a:ln w="25400">
          <a:noFill/>
        </a:ln>
      </c:spPr>
    </c:title>
    <c:autoTitleDeleted val="0"/>
    <c:plotArea>
      <c:layout>
        <c:manualLayout>
          <c:layoutTarget val="inner"/>
          <c:xMode val="edge"/>
          <c:yMode val="edge"/>
          <c:x val="9.1165413533834588E-2"/>
          <c:y val="0.21218321490497455"/>
          <c:w val="0.76006705366208782"/>
          <c:h val="0.66770852685828797"/>
        </c:manualLayout>
      </c:layout>
      <c:barChart>
        <c:barDir val="col"/>
        <c:grouping val="stacked"/>
        <c:varyColors val="0"/>
        <c:ser>
          <c:idx val="0"/>
          <c:order val="0"/>
          <c:tx>
            <c:strRef>
              <c:f>装置別採択件数推移!$B$37</c:f>
              <c:strCache>
                <c:ptCount val="1"/>
                <c:pt idx="0">
                  <c:v>S-Cam</c:v>
                </c:pt>
              </c:strCache>
            </c:strRef>
          </c:tx>
          <c:spPr>
            <a:solidFill>
              <a:srgbClr val="99CCFF"/>
            </a:solidFill>
            <a:ln w="25400">
              <a:noFill/>
              <a:prstDash val="solid"/>
            </a:ln>
          </c:spPr>
          <c:invertIfNegative val="0"/>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装置別採択件数推移!$B$38:$B$66</c:f>
              <c:numCache>
                <c:formatCode>General</c:formatCode>
                <c:ptCount val="29"/>
                <c:pt idx="0">
                  <c:v>10</c:v>
                </c:pt>
                <c:pt idx="2">
                  <c:v>7</c:v>
                </c:pt>
                <c:pt idx="3">
                  <c:v>8</c:v>
                </c:pt>
                <c:pt idx="4">
                  <c:v>10</c:v>
                </c:pt>
                <c:pt idx="5">
                  <c:v>9</c:v>
                </c:pt>
                <c:pt idx="6">
                  <c:v>9</c:v>
                </c:pt>
                <c:pt idx="7">
                  <c:v>7</c:v>
                </c:pt>
                <c:pt idx="8">
                  <c:v>8</c:v>
                </c:pt>
                <c:pt idx="9">
                  <c:v>5</c:v>
                </c:pt>
                <c:pt idx="10">
                  <c:v>6</c:v>
                </c:pt>
                <c:pt idx="11">
                  <c:v>3</c:v>
                </c:pt>
                <c:pt idx="12">
                  <c:v>6</c:v>
                </c:pt>
                <c:pt idx="13">
                  <c:v>11</c:v>
                </c:pt>
                <c:pt idx="14">
                  <c:v>6</c:v>
                </c:pt>
                <c:pt idx="15">
                  <c:v>8</c:v>
                </c:pt>
                <c:pt idx="16">
                  <c:v>11</c:v>
                </c:pt>
                <c:pt idx="17">
                  <c:v>12</c:v>
                </c:pt>
                <c:pt idx="18">
                  <c:v>9</c:v>
                </c:pt>
                <c:pt idx="19">
                  <c:v>7</c:v>
                </c:pt>
                <c:pt idx="20">
                  <c:v>7</c:v>
                </c:pt>
                <c:pt idx="21">
                  <c:v>11</c:v>
                </c:pt>
                <c:pt idx="22">
                  <c:v>5</c:v>
                </c:pt>
                <c:pt idx="23">
                  <c:v>5</c:v>
                </c:pt>
                <c:pt idx="24">
                  <c:v>9</c:v>
                </c:pt>
                <c:pt idx="25">
                  <c:v>10</c:v>
                </c:pt>
                <c:pt idx="26">
                  <c:v>6</c:v>
                </c:pt>
                <c:pt idx="27">
                  <c:v>8</c:v>
                </c:pt>
                <c:pt idx="28">
                  <c:v>5</c:v>
                </c:pt>
              </c:numCache>
            </c:numRef>
          </c:val>
        </c:ser>
        <c:ser>
          <c:idx val="1"/>
          <c:order val="1"/>
          <c:tx>
            <c:strRef>
              <c:f>装置別採択件数推移!$C$37</c:f>
              <c:strCache>
                <c:ptCount val="1"/>
                <c:pt idx="0">
                  <c:v>HSC</c:v>
                </c:pt>
              </c:strCache>
            </c:strRef>
          </c:tx>
          <c:spPr>
            <a:solidFill>
              <a:srgbClr val="CCFF66"/>
            </a:solidFill>
            <a:ln w="25400">
              <a:noFill/>
              <a:prstDash val="solid"/>
            </a:ln>
          </c:spPr>
          <c:invertIfNegative val="0"/>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装置別採択件数推移!$C$38:$C$66</c:f>
              <c:numCache>
                <c:formatCode>General</c:formatCode>
                <c:ptCount val="29"/>
                <c:pt idx="27">
                  <c:v>5</c:v>
                </c:pt>
                <c:pt idx="28">
                  <c:v>7</c:v>
                </c:pt>
              </c:numCache>
            </c:numRef>
          </c:val>
        </c:ser>
        <c:ser>
          <c:idx val="2"/>
          <c:order val="2"/>
          <c:tx>
            <c:strRef>
              <c:f>装置別採択件数推移!$D$37</c:f>
              <c:strCache>
                <c:ptCount val="1"/>
                <c:pt idx="0">
                  <c:v>FOCAS</c:v>
                </c:pt>
              </c:strCache>
            </c:strRef>
          </c:tx>
          <c:spPr>
            <a:solidFill>
              <a:srgbClr val="0066FF"/>
            </a:solidFill>
            <a:ln w="25400">
              <a:noFill/>
              <a:prstDash val="solid"/>
            </a:ln>
          </c:spPr>
          <c:invertIfNegative val="0"/>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装置別採択件数推移!$D$38:$D$66</c:f>
              <c:numCache>
                <c:formatCode>General</c:formatCode>
                <c:ptCount val="29"/>
                <c:pt idx="1">
                  <c:v>8</c:v>
                </c:pt>
                <c:pt idx="2">
                  <c:v>5</c:v>
                </c:pt>
                <c:pt idx="3">
                  <c:v>9</c:v>
                </c:pt>
                <c:pt idx="4">
                  <c:v>9</c:v>
                </c:pt>
                <c:pt idx="5">
                  <c:v>6</c:v>
                </c:pt>
                <c:pt idx="6">
                  <c:v>8</c:v>
                </c:pt>
                <c:pt idx="7">
                  <c:v>6</c:v>
                </c:pt>
                <c:pt idx="8">
                  <c:v>6</c:v>
                </c:pt>
                <c:pt idx="9">
                  <c:v>7</c:v>
                </c:pt>
                <c:pt idx="10">
                  <c:v>9</c:v>
                </c:pt>
                <c:pt idx="11">
                  <c:v>8</c:v>
                </c:pt>
                <c:pt idx="12">
                  <c:v>7</c:v>
                </c:pt>
                <c:pt idx="13">
                  <c:v>7</c:v>
                </c:pt>
                <c:pt idx="14">
                  <c:v>7</c:v>
                </c:pt>
                <c:pt idx="15">
                  <c:v>7</c:v>
                </c:pt>
                <c:pt idx="16">
                  <c:v>10</c:v>
                </c:pt>
                <c:pt idx="17">
                  <c:v>6</c:v>
                </c:pt>
                <c:pt idx="18">
                  <c:v>6</c:v>
                </c:pt>
                <c:pt idx="19">
                  <c:v>4</c:v>
                </c:pt>
                <c:pt idx="20">
                  <c:v>3</c:v>
                </c:pt>
                <c:pt idx="21">
                  <c:v>6</c:v>
                </c:pt>
                <c:pt idx="22">
                  <c:v>5</c:v>
                </c:pt>
                <c:pt idx="24">
                  <c:v>3</c:v>
                </c:pt>
                <c:pt idx="25">
                  <c:v>4</c:v>
                </c:pt>
                <c:pt idx="26">
                  <c:v>5</c:v>
                </c:pt>
                <c:pt idx="27">
                  <c:v>8</c:v>
                </c:pt>
                <c:pt idx="28">
                  <c:v>7</c:v>
                </c:pt>
              </c:numCache>
            </c:numRef>
          </c:val>
        </c:ser>
        <c:ser>
          <c:idx val="3"/>
          <c:order val="3"/>
          <c:tx>
            <c:strRef>
              <c:f>装置別採択件数推移!$E$37</c:f>
              <c:strCache>
                <c:ptCount val="1"/>
                <c:pt idx="0">
                  <c:v>HDS</c:v>
                </c:pt>
              </c:strCache>
            </c:strRef>
          </c:tx>
          <c:spPr>
            <a:solidFill>
              <a:srgbClr val="CC3300"/>
            </a:solidFill>
            <a:ln w="25400">
              <a:noFill/>
              <a:prstDash val="solid"/>
            </a:ln>
          </c:spPr>
          <c:invertIfNegative val="0"/>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装置別採択件数推移!$E$38:$E$66</c:f>
              <c:numCache>
                <c:formatCode>General</c:formatCode>
                <c:ptCount val="29"/>
                <c:pt idx="1">
                  <c:v>7</c:v>
                </c:pt>
                <c:pt idx="2">
                  <c:v>7</c:v>
                </c:pt>
                <c:pt idx="3">
                  <c:v>4</c:v>
                </c:pt>
                <c:pt idx="4">
                  <c:v>7</c:v>
                </c:pt>
                <c:pt idx="5">
                  <c:v>3</c:v>
                </c:pt>
                <c:pt idx="6">
                  <c:v>3</c:v>
                </c:pt>
                <c:pt idx="7">
                  <c:v>10</c:v>
                </c:pt>
                <c:pt idx="8">
                  <c:v>5</c:v>
                </c:pt>
                <c:pt idx="9">
                  <c:v>7</c:v>
                </c:pt>
                <c:pt idx="10">
                  <c:v>5</c:v>
                </c:pt>
                <c:pt idx="11">
                  <c:v>5</c:v>
                </c:pt>
                <c:pt idx="12">
                  <c:v>2</c:v>
                </c:pt>
                <c:pt idx="13">
                  <c:v>5</c:v>
                </c:pt>
                <c:pt idx="14">
                  <c:v>4</c:v>
                </c:pt>
                <c:pt idx="15">
                  <c:v>6</c:v>
                </c:pt>
                <c:pt idx="16">
                  <c:v>6</c:v>
                </c:pt>
                <c:pt idx="17">
                  <c:v>6</c:v>
                </c:pt>
                <c:pt idx="18">
                  <c:v>6</c:v>
                </c:pt>
                <c:pt idx="19">
                  <c:v>10</c:v>
                </c:pt>
                <c:pt idx="20">
                  <c:v>2</c:v>
                </c:pt>
                <c:pt idx="21">
                  <c:v>8</c:v>
                </c:pt>
                <c:pt idx="22">
                  <c:v>5</c:v>
                </c:pt>
                <c:pt idx="23">
                  <c:v>6</c:v>
                </c:pt>
                <c:pt idx="24">
                  <c:v>5</c:v>
                </c:pt>
                <c:pt idx="25">
                  <c:v>9</c:v>
                </c:pt>
                <c:pt idx="26">
                  <c:v>4</c:v>
                </c:pt>
                <c:pt idx="27">
                  <c:v>8</c:v>
                </c:pt>
                <c:pt idx="28">
                  <c:v>9</c:v>
                </c:pt>
              </c:numCache>
            </c:numRef>
          </c:val>
        </c:ser>
        <c:ser>
          <c:idx val="4"/>
          <c:order val="4"/>
          <c:tx>
            <c:strRef>
              <c:f>装置別採択件数推移!$F$37</c:f>
              <c:strCache>
                <c:ptCount val="1"/>
                <c:pt idx="0">
                  <c:v>IRCS</c:v>
                </c:pt>
              </c:strCache>
            </c:strRef>
          </c:tx>
          <c:invertIfNegative val="0"/>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装置別採択件数推移!$F$38:$F$66</c:f>
              <c:numCache>
                <c:formatCode>General</c:formatCode>
                <c:ptCount val="29"/>
                <c:pt idx="0">
                  <c:v>16</c:v>
                </c:pt>
                <c:pt idx="1">
                  <c:v>9</c:v>
                </c:pt>
                <c:pt idx="2">
                  <c:v>7</c:v>
                </c:pt>
                <c:pt idx="3">
                  <c:v>10</c:v>
                </c:pt>
                <c:pt idx="4">
                  <c:v>6</c:v>
                </c:pt>
                <c:pt idx="5">
                  <c:v>10</c:v>
                </c:pt>
                <c:pt idx="6">
                  <c:v>10</c:v>
                </c:pt>
                <c:pt idx="7">
                  <c:v>9</c:v>
                </c:pt>
                <c:pt idx="8">
                  <c:v>6</c:v>
                </c:pt>
                <c:pt idx="9">
                  <c:v>5</c:v>
                </c:pt>
                <c:pt idx="10">
                  <c:v>0</c:v>
                </c:pt>
                <c:pt idx="11">
                  <c:v>5</c:v>
                </c:pt>
                <c:pt idx="12">
                  <c:v>7</c:v>
                </c:pt>
                <c:pt idx="13">
                  <c:v>3</c:v>
                </c:pt>
                <c:pt idx="14">
                  <c:v>6</c:v>
                </c:pt>
                <c:pt idx="15">
                  <c:v>4</c:v>
                </c:pt>
                <c:pt idx="16">
                  <c:v>4</c:v>
                </c:pt>
                <c:pt idx="17">
                  <c:v>7</c:v>
                </c:pt>
                <c:pt idx="18">
                  <c:v>11</c:v>
                </c:pt>
                <c:pt idx="19">
                  <c:v>7</c:v>
                </c:pt>
                <c:pt idx="20">
                  <c:v>4</c:v>
                </c:pt>
                <c:pt idx="21">
                  <c:v>5</c:v>
                </c:pt>
                <c:pt idx="22">
                  <c:v>7</c:v>
                </c:pt>
                <c:pt idx="23">
                  <c:v>20</c:v>
                </c:pt>
                <c:pt idx="24">
                  <c:v>8</c:v>
                </c:pt>
                <c:pt idx="25">
                  <c:v>5</c:v>
                </c:pt>
                <c:pt idx="26">
                  <c:v>9</c:v>
                </c:pt>
                <c:pt idx="27">
                  <c:v>15</c:v>
                </c:pt>
                <c:pt idx="28">
                  <c:v>12</c:v>
                </c:pt>
              </c:numCache>
            </c:numRef>
          </c:val>
        </c:ser>
        <c:ser>
          <c:idx val="5"/>
          <c:order val="5"/>
          <c:tx>
            <c:strRef>
              <c:f>装置別採択件数推移!$H$37</c:f>
              <c:strCache>
                <c:ptCount val="1"/>
                <c:pt idx="0">
                  <c:v>CISCO</c:v>
                </c:pt>
              </c:strCache>
            </c:strRef>
          </c:tx>
          <c:invertIfNegative val="0"/>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装置別採択件数推移!$H$38:$H$66</c:f>
              <c:numCache>
                <c:formatCode>General</c:formatCode>
                <c:ptCount val="29"/>
                <c:pt idx="1">
                  <c:v>2</c:v>
                </c:pt>
                <c:pt idx="2">
                  <c:v>1</c:v>
                </c:pt>
                <c:pt idx="3">
                  <c:v>2</c:v>
                </c:pt>
                <c:pt idx="4">
                  <c:v>5</c:v>
                </c:pt>
                <c:pt idx="5">
                  <c:v>4</c:v>
                </c:pt>
                <c:pt idx="6">
                  <c:v>3</c:v>
                </c:pt>
                <c:pt idx="7">
                  <c:v>3</c:v>
                </c:pt>
                <c:pt idx="8">
                  <c:v>5</c:v>
                </c:pt>
                <c:pt idx="9">
                  <c:v>3</c:v>
                </c:pt>
                <c:pt idx="10">
                  <c:v>4</c:v>
                </c:pt>
                <c:pt idx="11">
                  <c:v>2</c:v>
                </c:pt>
                <c:pt idx="12">
                  <c:v>0</c:v>
                </c:pt>
              </c:numCache>
            </c:numRef>
          </c:val>
        </c:ser>
        <c:ser>
          <c:idx val="6"/>
          <c:order val="6"/>
          <c:tx>
            <c:strRef>
              <c:f>装置別採択件数推移!$I$37</c:f>
              <c:strCache>
                <c:ptCount val="1"/>
                <c:pt idx="0">
                  <c:v>CIAO</c:v>
                </c:pt>
              </c:strCache>
            </c:strRef>
          </c:tx>
          <c:invertIfNegative val="0"/>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装置別採択件数推移!$I$38:$I$66</c:f>
              <c:numCache>
                <c:formatCode>General</c:formatCode>
                <c:ptCount val="29"/>
                <c:pt idx="3">
                  <c:v>1</c:v>
                </c:pt>
                <c:pt idx="4">
                  <c:v>2</c:v>
                </c:pt>
                <c:pt idx="5">
                  <c:v>3</c:v>
                </c:pt>
                <c:pt idx="6">
                  <c:v>3</c:v>
                </c:pt>
                <c:pt idx="7">
                  <c:v>2</c:v>
                </c:pt>
                <c:pt idx="8">
                  <c:v>3</c:v>
                </c:pt>
                <c:pt idx="9">
                  <c:v>2</c:v>
                </c:pt>
                <c:pt idx="10">
                  <c:v>3</c:v>
                </c:pt>
                <c:pt idx="11">
                  <c:v>2</c:v>
                </c:pt>
                <c:pt idx="12">
                  <c:v>1</c:v>
                </c:pt>
                <c:pt idx="13">
                  <c:v>3</c:v>
                </c:pt>
                <c:pt idx="14">
                  <c:v>3</c:v>
                </c:pt>
                <c:pt idx="15">
                  <c:v>6</c:v>
                </c:pt>
              </c:numCache>
            </c:numRef>
          </c:val>
        </c:ser>
        <c:ser>
          <c:idx val="7"/>
          <c:order val="7"/>
          <c:tx>
            <c:strRef>
              <c:f>装置別採択件数推移!$J$37</c:f>
              <c:strCache>
                <c:ptCount val="1"/>
                <c:pt idx="0">
                  <c:v>OHS</c:v>
                </c:pt>
              </c:strCache>
            </c:strRef>
          </c:tx>
          <c:invertIfNegative val="0"/>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装置別採択件数推移!$J$38:$J$66</c:f>
              <c:numCache>
                <c:formatCode>General</c:formatCode>
                <c:ptCount val="29"/>
                <c:pt idx="1">
                  <c:v>2</c:v>
                </c:pt>
                <c:pt idx="2">
                  <c:v>2</c:v>
                </c:pt>
                <c:pt idx="3">
                  <c:v>4</c:v>
                </c:pt>
                <c:pt idx="4">
                  <c:v>1</c:v>
                </c:pt>
                <c:pt idx="5">
                  <c:v>2</c:v>
                </c:pt>
                <c:pt idx="6">
                  <c:v>3</c:v>
                </c:pt>
                <c:pt idx="7">
                  <c:v>2</c:v>
                </c:pt>
                <c:pt idx="8">
                  <c:v>2</c:v>
                </c:pt>
                <c:pt idx="9">
                  <c:v>2</c:v>
                </c:pt>
                <c:pt idx="10">
                  <c:v>1</c:v>
                </c:pt>
              </c:numCache>
            </c:numRef>
          </c:val>
        </c:ser>
        <c:ser>
          <c:idx val="8"/>
          <c:order val="8"/>
          <c:tx>
            <c:strRef>
              <c:f>装置別採択件数推移!$K$37</c:f>
              <c:strCache>
                <c:ptCount val="1"/>
                <c:pt idx="0">
                  <c:v>COMICS</c:v>
                </c:pt>
              </c:strCache>
            </c:strRef>
          </c:tx>
          <c:invertIfNegative val="0"/>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装置別採択件数推移!$K$38:$K$66</c:f>
              <c:numCache>
                <c:formatCode>General</c:formatCode>
                <c:ptCount val="29"/>
                <c:pt idx="3">
                  <c:v>1</c:v>
                </c:pt>
                <c:pt idx="4">
                  <c:v>1</c:v>
                </c:pt>
                <c:pt idx="5">
                  <c:v>4</c:v>
                </c:pt>
                <c:pt idx="6">
                  <c:v>5</c:v>
                </c:pt>
                <c:pt idx="7">
                  <c:v>4</c:v>
                </c:pt>
                <c:pt idx="8">
                  <c:v>4</c:v>
                </c:pt>
                <c:pt idx="9">
                  <c:v>6</c:v>
                </c:pt>
                <c:pt idx="10">
                  <c:v>4</c:v>
                </c:pt>
                <c:pt idx="11">
                  <c:v>1</c:v>
                </c:pt>
                <c:pt idx="12">
                  <c:v>9</c:v>
                </c:pt>
                <c:pt idx="13">
                  <c:v>4</c:v>
                </c:pt>
                <c:pt idx="14">
                  <c:v>7</c:v>
                </c:pt>
                <c:pt idx="15">
                  <c:v>3</c:v>
                </c:pt>
                <c:pt idx="16">
                  <c:v>6</c:v>
                </c:pt>
                <c:pt idx="17">
                  <c:v>3</c:v>
                </c:pt>
                <c:pt idx="18">
                  <c:v>4</c:v>
                </c:pt>
                <c:pt idx="19">
                  <c:v>1</c:v>
                </c:pt>
                <c:pt idx="20">
                  <c:v>2</c:v>
                </c:pt>
                <c:pt idx="21">
                  <c:v>3</c:v>
                </c:pt>
                <c:pt idx="22">
                  <c:v>3</c:v>
                </c:pt>
                <c:pt idx="23">
                  <c:v>1</c:v>
                </c:pt>
                <c:pt idx="24">
                  <c:v>3</c:v>
                </c:pt>
                <c:pt idx="25">
                  <c:v>6</c:v>
                </c:pt>
                <c:pt idx="26">
                  <c:v>2</c:v>
                </c:pt>
                <c:pt idx="27">
                  <c:v>2</c:v>
                </c:pt>
                <c:pt idx="28">
                  <c:v>4</c:v>
                </c:pt>
              </c:numCache>
            </c:numRef>
          </c:val>
        </c:ser>
        <c:ser>
          <c:idx val="9"/>
          <c:order val="9"/>
          <c:tx>
            <c:strRef>
              <c:f>装置別採択件数推移!$L$37</c:f>
              <c:strCache>
                <c:ptCount val="1"/>
                <c:pt idx="0">
                  <c:v>MOIRCS</c:v>
                </c:pt>
              </c:strCache>
            </c:strRef>
          </c:tx>
          <c:invertIfNegative val="0"/>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装置別採択件数推移!$L$38:$L$66</c:f>
              <c:numCache>
                <c:formatCode>General</c:formatCode>
                <c:ptCount val="29"/>
                <c:pt idx="11">
                  <c:v>8</c:v>
                </c:pt>
                <c:pt idx="12">
                  <c:v>7</c:v>
                </c:pt>
                <c:pt idx="13">
                  <c:v>12</c:v>
                </c:pt>
                <c:pt idx="14">
                  <c:v>15</c:v>
                </c:pt>
                <c:pt idx="15">
                  <c:v>22</c:v>
                </c:pt>
                <c:pt idx="16">
                  <c:v>7</c:v>
                </c:pt>
                <c:pt idx="17">
                  <c:v>12</c:v>
                </c:pt>
                <c:pt idx="18">
                  <c:v>4</c:v>
                </c:pt>
                <c:pt idx="19">
                  <c:v>6</c:v>
                </c:pt>
                <c:pt idx="20">
                  <c:v>1</c:v>
                </c:pt>
                <c:pt idx="21">
                  <c:v>9</c:v>
                </c:pt>
                <c:pt idx="22">
                  <c:v>2</c:v>
                </c:pt>
                <c:pt idx="23">
                  <c:v>1</c:v>
                </c:pt>
                <c:pt idx="24">
                  <c:v>3</c:v>
                </c:pt>
                <c:pt idx="25">
                  <c:v>4</c:v>
                </c:pt>
                <c:pt idx="26">
                  <c:v>5</c:v>
                </c:pt>
                <c:pt idx="27">
                  <c:v>5</c:v>
                </c:pt>
                <c:pt idx="28">
                  <c:v>5</c:v>
                </c:pt>
              </c:numCache>
            </c:numRef>
          </c:val>
        </c:ser>
        <c:ser>
          <c:idx val="10"/>
          <c:order val="10"/>
          <c:tx>
            <c:strRef>
              <c:f>装置別採択件数推移!$M$37</c:f>
              <c:strCache>
                <c:ptCount val="1"/>
                <c:pt idx="0">
                  <c:v>FMOS</c:v>
                </c:pt>
              </c:strCache>
            </c:strRef>
          </c:tx>
          <c:invertIfNegative val="0"/>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装置別採択件数推移!$M$38:$M$66</c:f>
              <c:numCache>
                <c:formatCode>General</c:formatCode>
                <c:ptCount val="29"/>
                <c:pt idx="19">
                  <c:v>2</c:v>
                </c:pt>
                <c:pt idx="20">
                  <c:v>3</c:v>
                </c:pt>
                <c:pt idx="21">
                  <c:v>2</c:v>
                </c:pt>
                <c:pt idx="22">
                  <c:v>2</c:v>
                </c:pt>
                <c:pt idx="23">
                  <c:v>7</c:v>
                </c:pt>
                <c:pt idx="24">
                  <c:v>3</c:v>
                </c:pt>
                <c:pt idx="25">
                  <c:v>6</c:v>
                </c:pt>
                <c:pt idx="26">
                  <c:v>2</c:v>
                </c:pt>
                <c:pt idx="27">
                  <c:v>5</c:v>
                </c:pt>
                <c:pt idx="28">
                  <c:v>1</c:v>
                </c:pt>
              </c:numCache>
            </c:numRef>
          </c:val>
        </c:ser>
        <c:ser>
          <c:idx val="11"/>
          <c:order val="11"/>
          <c:tx>
            <c:strRef>
              <c:f>装置別採択件数推移!$N$37</c:f>
              <c:strCache>
                <c:ptCount val="1"/>
                <c:pt idx="0">
                  <c:v>others</c:v>
                </c:pt>
              </c:strCache>
            </c:strRef>
          </c:tx>
          <c:invertIfNegative val="0"/>
          <c:cat>
            <c:strRef>
              <c:f>装置別採択件数推移!$A$38:$A$66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pt idx="21">
                  <c:v>S11A</c:v>
                </c:pt>
                <c:pt idx="22">
                  <c:v>S11B</c:v>
                </c:pt>
                <c:pt idx="23">
                  <c:v>S12A</c:v>
                </c:pt>
                <c:pt idx="24">
                  <c:v>S12B</c:v>
                </c:pt>
                <c:pt idx="25">
                  <c:v>S13A</c:v>
                </c:pt>
                <c:pt idx="26">
                  <c:v>S13B</c:v>
                </c:pt>
                <c:pt idx="27">
                  <c:v>S14A</c:v>
                </c:pt>
                <c:pt idx="28">
                  <c:v>S14B</c:v>
                </c:pt>
              </c:strCache>
            </c:strRef>
          </c:cat>
          <c:val>
            <c:numRef>
              <c:f>装置別採択件数推移!$N$38:$N$66</c:f>
              <c:numCache>
                <c:formatCode>General</c:formatCode>
                <c:ptCount val="29"/>
                <c:pt idx="0">
                  <c:v>0</c:v>
                </c:pt>
                <c:pt idx="1">
                  <c:v>0</c:v>
                </c:pt>
                <c:pt idx="2">
                  <c:v>1</c:v>
                </c:pt>
                <c:pt idx="3">
                  <c:v>0</c:v>
                </c:pt>
                <c:pt idx="4">
                  <c:v>0</c:v>
                </c:pt>
                <c:pt idx="5">
                  <c:v>1</c:v>
                </c:pt>
                <c:pt idx="6">
                  <c:v>1</c:v>
                </c:pt>
                <c:pt idx="7">
                  <c:v>3</c:v>
                </c:pt>
                <c:pt idx="8">
                  <c:v>4</c:v>
                </c:pt>
                <c:pt idx="9">
                  <c:v>2</c:v>
                </c:pt>
                <c:pt idx="10">
                  <c:v>2</c:v>
                </c:pt>
                <c:pt idx="11">
                  <c:v>1</c:v>
                </c:pt>
                <c:pt idx="12">
                  <c:v>4</c:v>
                </c:pt>
                <c:pt idx="13">
                  <c:v>3</c:v>
                </c:pt>
                <c:pt idx="14">
                  <c:v>6</c:v>
                </c:pt>
                <c:pt idx="15">
                  <c:v>7</c:v>
                </c:pt>
                <c:pt idx="16">
                  <c:v>7</c:v>
                </c:pt>
                <c:pt idx="17">
                  <c:v>7</c:v>
                </c:pt>
                <c:pt idx="18">
                  <c:v>5</c:v>
                </c:pt>
                <c:pt idx="19">
                  <c:v>6</c:v>
                </c:pt>
                <c:pt idx="20">
                  <c:v>9</c:v>
                </c:pt>
                <c:pt idx="21">
                  <c:v>6</c:v>
                </c:pt>
                <c:pt idx="22">
                  <c:v>10</c:v>
                </c:pt>
                <c:pt idx="23">
                  <c:v>9</c:v>
                </c:pt>
                <c:pt idx="24">
                  <c:v>5</c:v>
                </c:pt>
                <c:pt idx="25">
                  <c:v>8</c:v>
                </c:pt>
                <c:pt idx="26">
                  <c:v>9</c:v>
                </c:pt>
                <c:pt idx="27">
                  <c:v>13</c:v>
                </c:pt>
                <c:pt idx="28">
                  <c:v>10</c:v>
                </c:pt>
              </c:numCache>
            </c:numRef>
          </c:val>
        </c:ser>
        <c:dLbls>
          <c:showLegendKey val="0"/>
          <c:showVal val="0"/>
          <c:showCatName val="0"/>
          <c:showSerName val="0"/>
          <c:showPercent val="0"/>
          <c:showBubbleSize val="0"/>
        </c:dLbls>
        <c:gapWidth val="150"/>
        <c:overlap val="100"/>
        <c:axId val="34598272"/>
        <c:axId val="34612352"/>
      </c:barChart>
      <c:catAx>
        <c:axId val="34598272"/>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4612352"/>
        <c:crosses val="autoZero"/>
        <c:auto val="1"/>
        <c:lblAlgn val="ctr"/>
        <c:lblOffset val="100"/>
        <c:noMultiLvlLbl val="0"/>
      </c:catAx>
      <c:valAx>
        <c:axId val="34612352"/>
        <c:scaling>
          <c:orientation val="minMax"/>
          <c:max val="70"/>
        </c:scaling>
        <c:delete val="0"/>
        <c:axPos val="l"/>
        <c:title>
          <c:tx>
            <c:rich>
              <a:bodyPr rot="0" vert="wordArtVertRtl"/>
              <a:lstStyle/>
              <a:p>
                <a:pPr algn="ctr">
                  <a:defRPr sz="1600" b="1" i="0" u="none" strike="noStrike" baseline="0">
                    <a:solidFill>
                      <a:srgbClr val="000000"/>
                    </a:solidFill>
                    <a:latin typeface="ＭＳ Ｐゴシック"/>
                    <a:ea typeface="ＭＳ Ｐゴシック"/>
                    <a:cs typeface="ＭＳ Ｐゴシック"/>
                  </a:defRPr>
                </a:pPr>
                <a:r>
                  <a:rPr lang="ja-JP" altLang="en-US"/>
                  <a:t>装置毎・採択件数</a:t>
                </a:r>
              </a:p>
            </c:rich>
          </c:tx>
          <c:layout>
            <c:manualLayout>
              <c:xMode val="edge"/>
              <c:yMode val="edge"/>
              <c:x val="6.5789473684210523E-3"/>
              <c:y val="0.3921576113146284"/>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4598272"/>
        <c:crosses val="autoZero"/>
        <c:crossBetween val="between"/>
      </c:valAx>
      <c:spPr>
        <a:solidFill>
          <a:srgbClr val="FFFFFF"/>
        </a:solidFill>
        <a:ln w="12700">
          <a:solidFill>
            <a:srgbClr val="000000"/>
          </a:solidFill>
          <a:prstDash val="solid"/>
        </a:ln>
      </c:spPr>
    </c:plotArea>
    <c:legend>
      <c:legendPos val="r"/>
      <c:layout>
        <c:manualLayout>
          <c:xMode val="edge"/>
          <c:yMode val="edge"/>
          <c:x val="0.89468521179378124"/>
          <c:y val="0.21240009998435069"/>
          <c:w val="6.3372896971949311E-2"/>
          <c:h val="0.46950452620072136"/>
        </c:manualLayout>
      </c:layout>
      <c:overlay val="0"/>
      <c:spPr>
        <a:solidFill>
          <a:srgbClr val="FFFFFF"/>
        </a:solidFill>
        <a:ln w="3175">
          <a:solidFill>
            <a:srgbClr val="000000"/>
          </a:solidFill>
          <a:prstDash val="solid"/>
        </a:ln>
      </c:spPr>
      <c:txPr>
        <a:bodyPr/>
        <a:lstStyle/>
        <a:p>
          <a:pPr>
            <a:defRPr sz="1285" b="1"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S12A　装置別採択比率 (夜数）</a:t>
            </a:r>
            <a:endParaRPr lang="ja-JP" altLang="en-US"/>
          </a:p>
        </c:rich>
      </c:tx>
      <c:layout>
        <c:manualLayout>
          <c:xMode val="edge"/>
          <c:yMode val="edge"/>
          <c:x val="0.19769673704414586"/>
          <c:y val="0.1107957528036268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6314779270633398"/>
          <c:y val="0.394886911408735"/>
          <c:w val="0.58733205374280228"/>
          <c:h val="0.34375047683781967"/>
        </c:manualLayout>
      </c:layout>
      <c:pie3DChart>
        <c:varyColors val="1"/>
        <c:ser>
          <c:idx val="0"/>
          <c:order val="0"/>
          <c:tx>
            <c:strRef>
              <c:f>'装置別採択比率（夜数）'!$A$26</c:f>
              <c:strCache>
                <c:ptCount val="1"/>
                <c:pt idx="0">
                  <c:v>S12A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Lbls>
            <c:dLbl>
              <c:idx val="0"/>
              <c:layout>
                <c:manualLayout>
                  <c:x val="-8.5954428441166547E-2"/>
                  <c:y val="-3.2173705559532334E-2"/>
                </c:manualLayout>
              </c:layout>
              <c:dLblPos val="bestFit"/>
              <c:showLegendKey val="0"/>
              <c:showVal val="0"/>
              <c:showCatName val="1"/>
              <c:showSerName val="0"/>
              <c:showPercent val="1"/>
              <c:showBubbleSize val="0"/>
            </c:dLbl>
            <c:dLbl>
              <c:idx val="1"/>
              <c:delete val="1"/>
            </c:dLbl>
            <c:dLbl>
              <c:idx val="2"/>
              <c:layout>
                <c:manualLayout>
                  <c:x val="1.7219056830947955E-3"/>
                  <c:y val="-8.7699534717251254E-2"/>
                </c:manualLayout>
              </c:layout>
              <c:dLblPos val="bestFit"/>
              <c:showLegendKey val="0"/>
              <c:showVal val="0"/>
              <c:showCatName val="1"/>
              <c:showSerName val="0"/>
              <c:showPercent val="1"/>
              <c:showBubbleSize val="0"/>
            </c:dLbl>
            <c:dLbl>
              <c:idx val="3"/>
              <c:layout>
                <c:manualLayout>
                  <c:x val="1.6271756817346009E-2"/>
                  <c:y val="6.2678703723889354E-2"/>
                </c:manualLayout>
              </c:layout>
              <c:dLblPos val="bestFit"/>
              <c:showLegendKey val="0"/>
              <c:showVal val="0"/>
              <c:showCatName val="1"/>
              <c:showSerName val="0"/>
              <c:showPercent val="1"/>
              <c:showBubbleSize val="0"/>
            </c:dLbl>
            <c:dLbl>
              <c:idx val="4"/>
              <c:delete val="1"/>
            </c:dLbl>
            <c:dLbl>
              <c:idx val="5"/>
              <c:delete val="1"/>
            </c:dLbl>
            <c:dLbl>
              <c:idx val="6"/>
              <c:delete val="1"/>
            </c:dLbl>
            <c:dLbl>
              <c:idx val="7"/>
              <c:layout>
                <c:manualLayout>
                  <c:x val="9.9022372683261042E-2"/>
                  <c:y val="0.14198252207110476"/>
                </c:manualLayout>
              </c:layout>
              <c:dLblPos val="bestFit"/>
              <c:showLegendKey val="0"/>
              <c:showVal val="0"/>
              <c:showCatName val="1"/>
              <c:showSerName val="0"/>
              <c:showPercent val="1"/>
              <c:showBubbleSize val="0"/>
            </c:dLbl>
            <c:dLbl>
              <c:idx val="8"/>
              <c:layout>
                <c:manualLayout>
                  <c:x val="-2.2354144311615559E-2"/>
                  <c:y val="3.803418038654259E-2"/>
                </c:manualLayout>
              </c:layout>
              <c:dLblPos val="bestFit"/>
              <c:showLegendKey val="0"/>
              <c:showVal val="0"/>
              <c:showCatName val="1"/>
              <c:showSerName val="0"/>
              <c:showPercent val="1"/>
              <c:showBubbleSize val="0"/>
            </c:dLbl>
            <c:dLbl>
              <c:idx val="9"/>
              <c:layout>
                <c:manualLayout>
                  <c:x val="9.3949350381106397E-2"/>
                  <c:y val="-9.2682534001431643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'装置別採択比率（夜数）'!$B$2:$K$2</c:f>
              <c:strCache>
                <c:ptCount val="10"/>
                <c:pt idx="0">
                  <c:v>S-Cam</c:v>
                </c:pt>
                <c:pt idx="1">
                  <c:v>FOCAS</c:v>
                </c:pt>
                <c:pt idx="2">
                  <c:v>HDS</c:v>
                </c:pt>
                <c:pt idx="3">
                  <c:v>IRCS</c:v>
                </c:pt>
                <c:pt idx="4">
                  <c:v>CISCO</c:v>
                </c:pt>
                <c:pt idx="5">
                  <c:v>CIAO</c:v>
                </c:pt>
                <c:pt idx="6">
                  <c:v>OHS</c:v>
                </c:pt>
                <c:pt idx="7">
                  <c:v>COMICS</c:v>
                </c:pt>
                <c:pt idx="8">
                  <c:v>MOIRCS</c:v>
                </c:pt>
                <c:pt idx="9">
                  <c:v>FMOS</c:v>
                </c:pt>
              </c:strCache>
            </c:strRef>
          </c:cat>
          <c:val>
            <c:numRef>
              <c:f>'装置別採択比率（夜数）'!$B$26:$K$26</c:f>
              <c:numCache>
                <c:formatCode>0.0_);[Red]\(0.0\)</c:formatCode>
                <c:ptCount val="10"/>
                <c:pt idx="0">
                  <c:v>6.5</c:v>
                </c:pt>
                <c:pt idx="2">
                  <c:v>7</c:v>
                </c:pt>
                <c:pt idx="3">
                  <c:v>28.5</c:v>
                </c:pt>
                <c:pt idx="7">
                  <c:v>1</c:v>
                </c:pt>
                <c:pt idx="8">
                  <c:v>2</c:v>
                </c:pt>
                <c:pt idx="9">
                  <c:v>19.5</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1"/>
        <c:delete val="1"/>
      </c:legendEntry>
      <c:legendEntry>
        <c:idx val="4"/>
        <c:delete val="1"/>
      </c:legendEntry>
      <c:legendEntry>
        <c:idx val="5"/>
        <c:delete val="1"/>
      </c:legendEntry>
      <c:legendEntry>
        <c:idx val="6"/>
        <c:delete val="1"/>
      </c:legendEntry>
      <c:layout>
        <c:manualLayout>
          <c:xMode val="edge"/>
          <c:yMode val="edge"/>
          <c:x val="0.82725527831094048"/>
          <c:y val="0.51704605106179902"/>
          <c:w val="0.13229736877899856"/>
          <c:h val="0.36361309949892628"/>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a:t>
            </a:r>
            <a:r>
              <a:rPr lang="en-US" altLang="ja-JP" sz="1400" b="1" i="0" u="none" strike="noStrike" baseline="0">
                <a:solidFill>
                  <a:srgbClr val="000000"/>
                </a:solidFill>
                <a:latin typeface="ＭＳ Ｐゴシック"/>
                <a:ea typeface="ＭＳ Ｐゴシック"/>
              </a:rPr>
              <a:t>2</a:t>
            </a:r>
            <a:r>
              <a:rPr lang="ja-JP" altLang="en-US" sz="1400" b="1" i="0" u="none" strike="noStrike" baseline="0">
                <a:solidFill>
                  <a:srgbClr val="000000"/>
                </a:solidFill>
                <a:latin typeface="ＭＳ Ｐゴシック"/>
                <a:ea typeface="ＭＳ Ｐゴシック"/>
              </a:rPr>
              <a:t>B　装置別採択比率 (夜数）</a:t>
            </a:r>
            <a:endParaRPr lang="ja-JP" altLang="en-US"/>
          </a:p>
        </c:rich>
      </c:tx>
      <c:layout>
        <c:manualLayout>
          <c:xMode val="edge"/>
          <c:yMode val="edge"/>
          <c:x val="0.19769673704414586"/>
          <c:y val="0.1107957528036268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6314779270633398"/>
          <c:y val="0.394886911408735"/>
          <c:w val="0.58733205374280228"/>
          <c:h val="0.34375047683781967"/>
        </c:manualLayout>
      </c:layout>
      <c:pie3DChart>
        <c:varyColors val="1"/>
        <c:ser>
          <c:idx val="0"/>
          <c:order val="0"/>
          <c:tx>
            <c:strRef>
              <c:f>'装置別採択比率（夜数）'!$A$27</c:f>
              <c:strCache>
                <c:ptCount val="1"/>
                <c:pt idx="0">
                  <c:v>S12B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Lbls>
            <c:dLbl>
              <c:idx val="0"/>
              <c:layout>
                <c:manualLayout>
                  <c:x val="-3.2211626137903682E-2"/>
                  <c:y val="-4.7325220711047486E-2"/>
                </c:manualLayout>
              </c:layout>
              <c:dLblPos val="bestFit"/>
              <c:showLegendKey val="0"/>
              <c:showVal val="0"/>
              <c:showCatName val="1"/>
              <c:showSerName val="0"/>
              <c:showPercent val="1"/>
              <c:showBubbleSize val="0"/>
            </c:dLbl>
            <c:dLbl>
              <c:idx val="1"/>
              <c:layout>
                <c:manualLayout>
                  <c:x val="-1.9798388924992822E-3"/>
                  <c:y val="5.1540503459794801E-2"/>
                </c:manualLayout>
              </c:layout>
              <c:dLblPos val="bestFit"/>
              <c:showLegendKey val="0"/>
              <c:showVal val="0"/>
              <c:showCatName val="1"/>
              <c:showSerName val="0"/>
              <c:showPercent val="1"/>
              <c:showBubbleSize val="0"/>
            </c:dLbl>
            <c:dLbl>
              <c:idx val="2"/>
              <c:layout>
                <c:manualLayout>
                  <c:x val="4.5227983738117143E-2"/>
                  <c:y val="4.4876093844092559E-2"/>
                </c:manualLayout>
              </c:layout>
              <c:dLblPos val="bestFit"/>
              <c:showLegendKey val="0"/>
              <c:showVal val="0"/>
              <c:showCatName val="1"/>
              <c:showSerName val="0"/>
              <c:showPercent val="1"/>
              <c:showBubbleSize val="0"/>
            </c:dLbl>
            <c:dLbl>
              <c:idx val="3"/>
              <c:layout>
                <c:manualLayout>
                  <c:x val="1.6271756817346009E-2"/>
                  <c:y val="6.2678703723889354E-2"/>
                </c:manualLayout>
              </c:layout>
              <c:dLblPos val="bestFit"/>
              <c:showLegendKey val="0"/>
              <c:showVal val="0"/>
              <c:showCatName val="1"/>
              <c:showSerName val="0"/>
              <c:showPercent val="1"/>
              <c:showBubbleSize val="0"/>
            </c:dLbl>
            <c:dLbl>
              <c:idx val="4"/>
              <c:delete val="1"/>
            </c:dLbl>
            <c:dLbl>
              <c:idx val="5"/>
              <c:delete val="1"/>
            </c:dLbl>
            <c:dLbl>
              <c:idx val="6"/>
              <c:delete val="1"/>
            </c:dLbl>
            <c:dLbl>
              <c:idx val="7"/>
              <c:layout>
                <c:manualLayout>
                  <c:x val="-2.1259137233565571E-2"/>
                  <c:y val="-4.3623429646591938E-2"/>
                </c:manualLayout>
              </c:layout>
              <c:dLblPos val="bestFit"/>
              <c:showLegendKey val="0"/>
              <c:showVal val="0"/>
              <c:showCatName val="1"/>
              <c:showSerName val="0"/>
              <c:showPercent val="1"/>
              <c:showBubbleSize val="0"/>
            </c:dLbl>
            <c:dLbl>
              <c:idx val="8"/>
              <c:layout>
                <c:manualLayout>
                  <c:x val="4.6743744364008237E-2"/>
                  <c:y val="-5.287478711421887E-2"/>
                </c:manualLayout>
              </c:layout>
              <c:dLblPos val="bestFit"/>
              <c:showLegendKey val="0"/>
              <c:showVal val="0"/>
              <c:showCatName val="1"/>
              <c:showSerName val="0"/>
              <c:showPercent val="1"/>
              <c:showBubbleSize val="0"/>
            </c:dLbl>
            <c:dLbl>
              <c:idx val="9"/>
              <c:layout>
                <c:manualLayout>
                  <c:x val="5.3002453388144168E-2"/>
                  <c:y val="-1.6924897888461268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'装置別採択比率（夜数）'!$B$2:$K$2</c:f>
              <c:strCache>
                <c:ptCount val="10"/>
                <c:pt idx="0">
                  <c:v>S-Cam</c:v>
                </c:pt>
                <c:pt idx="1">
                  <c:v>FOCAS</c:v>
                </c:pt>
                <c:pt idx="2">
                  <c:v>HDS</c:v>
                </c:pt>
                <c:pt idx="3">
                  <c:v>IRCS</c:v>
                </c:pt>
                <c:pt idx="4">
                  <c:v>CISCO</c:v>
                </c:pt>
                <c:pt idx="5">
                  <c:v>CIAO</c:v>
                </c:pt>
                <c:pt idx="6">
                  <c:v>OHS</c:v>
                </c:pt>
                <c:pt idx="7">
                  <c:v>COMICS</c:v>
                </c:pt>
                <c:pt idx="8">
                  <c:v>MOIRCS</c:v>
                </c:pt>
                <c:pt idx="9">
                  <c:v>FMOS</c:v>
                </c:pt>
              </c:strCache>
            </c:strRef>
          </c:cat>
          <c:val>
            <c:numRef>
              <c:f>'装置別採択比率（夜数）'!$B$27:$K$27</c:f>
              <c:numCache>
                <c:formatCode>0.0_);[Red]\(0.0\)</c:formatCode>
                <c:ptCount val="10"/>
                <c:pt idx="0">
                  <c:v>16</c:v>
                </c:pt>
                <c:pt idx="1">
                  <c:v>5.5</c:v>
                </c:pt>
                <c:pt idx="2">
                  <c:v>6.5</c:v>
                </c:pt>
                <c:pt idx="3">
                  <c:v>8.5</c:v>
                </c:pt>
                <c:pt idx="7">
                  <c:v>4.5</c:v>
                </c:pt>
                <c:pt idx="8">
                  <c:v>6</c:v>
                </c:pt>
                <c:pt idx="9">
                  <c:v>7</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egendEntry>
        <c:idx val="6"/>
        <c:delete val="1"/>
      </c:legendEntry>
      <c:layout>
        <c:manualLayout>
          <c:xMode val="edge"/>
          <c:yMode val="edge"/>
          <c:x val="0.82725527831094048"/>
          <c:y val="0.51704605106179902"/>
          <c:w val="0.13229736877899859"/>
          <c:h val="0.4242152827487473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a:t>
            </a:r>
            <a:r>
              <a:rPr lang="en-US" altLang="ja-JP" sz="1400" b="1" i="0" u="none" strike="noStrike" baseline="0">
                <a:solidFill>
                  <a:srgbClr val="000000"/>
                </a:solidFill>
                <a:latin typeface="ＭＳ Ｐゴシック"/>
                <a:ea typeface="ＭＳ Ｐゴシック"/>
              </a:rPr>
              <a:t>3A</a:t>
            </a:r>
            <a:r>
              <a:rPr lang="ja-JP" altLang="en-US" sz="1400" b="1" i="0" u="none" strike="noStrike" baseline="0">
                <a:solidFill>
                  <a:srgbClr val="000000"/>
                </a:solidFill>
                <a:latin typeface="ＭＳ Ｐゴシック"/>
                <a:ea typeface="ＭＳ Ｐゴシック"/>
              </a:rPr>
              <a:t>　装置別採択比率 (夜数）</a:t>
            </a:r>
            <a:endParaRPr lang="ja-JP" altLang="en-US"/>
          </a:p>
        </c:rich>
      </c:tx>
      <c:layout>
        <c:manualLayout>
          <c:xMode val="edge"/>
          <c:yMode val="edge"/>
          <c:x val="0.19769673704414586"/>
          <c:y val="0.1107957528036268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6314779270633398"/>
          <c:y val="0.394886911408735"/>
          <c:w val="0.58733205374280228"/>
          <c:h val="0.34375047683781967"/>
        </c:manualLayout>
      </c:layout>
      <c:pie3DChart>
        <c:varyColors val="1"/>
        <c:ser>
          <c:idx val="0"/>
          <c:order val="0"/>
          <c:tx>
            <c:strRef>
              <c:f>'装置別採択比率（夜数）'!$A$28</c:f>
              <c:strCache>
                <c:ptCount val="1"/>
                <c:pt idx="0">
                  <c:v>S13A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Lbls>
            <c:dLbl>
              <c:idx val="0"/>
              <c:layout>
                <c:manualLayout>
                  <c:x val="-3.2211626137903682E-2"/>
                  <c:y val="-4.7325220711047486E-2"/>
                </c:manualLayout>
              </c:layout>
              <c:dLblPos val="bestFit"/>
              <c:showLegendKey val="0"/>
              <c:showVal val="0"/>
              <c:showCatName val="1"/>
              <c:showSerName val="0"/>
              <c:showPercent val="1"/>
              <c:showBubbleSize val="0"/>
            </c:dLbl>
            <c:dLbl>
              <c:idx val="1"/>
              <c:layout>
                <c:manualLayout>
                  <c:x val="-1.9798388924992822E-3"/>
                  <c:y val="5.1540503459794801E-2"/>
                </c:manualLayout>
              </c:layout>
              <c:dLblPos val="bestFit"/>
              <c:showLegendKey val="0"/>
              <c:showVal val="0"/>
              <c:showCatName val="1"/>
              <c:showSerName val="0"/>
              <c:showPercent val="1"/>
              <c:showBubbleSize val="0"/>
            </c:dLbl>
            <c:dLbl>
              <c:idx val="2"/>
              <c:layout>
                <c:manualLayout>
                  <c:x val="4.5227983738117143E-2"/>
                  <c:y val="4.4876093844092559E-2"/>
                </c:manualLayout>
              </c:layout>
              <c:dLblPos val="bestFit"/>
              <c:showLegendKey val="0"/>
              <c:showVal val="0"/>
              <c:showCatName val="1"/>
              <c:showSerName val="0"/>
              <c:showPercent val="1"/>
              <c:showBubbleSize val="0"/>
            </c:dLbl>
            <c:dLbl>
              <c:idx val="3"/>
              <c:layout>
                <c:manualLayout>
                  <c:x val="1.6271756817346009E-2"/>
                  <c:y val="6.2678703723889354E-2"/>
                </c:manualLayout>
              </c:layout>
              <c:dLblPos val="bestFit"/>
              <c:showLegendKey val="0"/>
              <c:showVal val="0"/>
              <c:showCatName val="1"/>
              <c:showSerName val="0"/>
              <c:showPercent val="1"/>
              <c:showBubbleSize val="0"/>
            </c:dLbl>
            <c:dLbl>
              <c:idx val="4"/>
              <c:delete val="1"/>
            </c:dLbl>
            <c:dLbl>
              <c:idx val="5"/>
              <c:delete val="1"/>
            </c:dLbl>
            <c:dLbl>
              <c:idx val="6"/>
              <c:delete val="1"/>
            </c:dLbl>
            <c:dLbl>
              <c:idx val="7"/>
              <c:layout>
                <c:manualLayout>
                  <c:x val="-2.1259137233565571E-2"/>
                  <c:y val="-4.3623429646591938E-2"/>
                </c:manualLayout>
              </c:layout>
              <c:dLblPos val="bestFit"/>
              <c:showLegendKey val="0"/>
              <c:showVal val="0"/>
              <c:showCatName val="1"/>
              <c:showSerName val="0"/>
              <c:showPercent val="1"/>
              <c:showBubbleSize val="0"/>
            </c:dLbl>
            <c:dLbl>
              <c:idx val="8"/>
              <c:layout>
                <c:manualLayout>
                  <c:x val="4.6743744364008237E-2"/>
                  <c:y val="-5.287478711421887E-2"/>
                </c:manualLayout>
              </c:layout>
              <c:dLblPos val="bestFit"/>
              <c:showLegendKey val="0"/>
              <c:showVal val="0"/>
              <c:showCatName val="1"/>
              <c:showSerName val="0"/>
              <c:showPercent val="1"/>
              <c:showBubbleSize val="0"/>
            </c:dLbl>
            <c:dLbl>
              <c:idx val="9"/>
              <c:layout>
                <c:manualLayout>
                  <c:x val="5.3002453388144168E-2"/>
                  <c:y val="-1.6924897888461268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'装置別採択比率（夜数）'!$B$2:$K$2</c:f>
              <c:strCache>
                <c:ptCount val="10"/>
                <c:pt idx="0">
                  <c:v>S-Cam</c:v>
                </c:pt>
                <c:pt idx="1">
                  <c:v>FOCAS</c:v>
                </c:pt>
                <c:pt idx="2">
                  <c:v>HDS</c:v>
                </c:pt>
                <c:pt idx="3">
                  <c:v>IRCS</c:v>
                </c:pt>
                <c:pt idx="4">
                  <c:v>CISCO</c:v>
                </c:pt>
                <c:pt idx="5">
                  <c:v>CIAO</c:v>
                </c:pt>
                <c:pt idx="6">
                  <c:v>OHS</c:v>
                </c:pt>
                <c:pt idx="7">
                  <c:v>COMICS</c:v>
                </c:pt>
                <c:pt idx="8">
                  <c:v>MOIRCS</c:v>
                </c:pt>
                <c:pt idx="9">
                  <c:v>FMOS</c:v>
                </c:pt>
              </c:strCache>
            </c:strRef>
          </c:cat>
          <c:val>
            <c:numRef>
              <c:f>'装置別採択比率（夜数）'!$B$28:$K$28</c:f>
              <c:numCache>
                <c:formatCode>0.0_);[Red]\(0.0\)</c:formatCode>
                <c:ptCount val="10"/>
                <c:pt idx="0">
                  <c:v>22.5</c:v>
                </c:pt>
                <c:pt idx="1">
                  <c:v>7</c:v>
                </c:pt>
                <c:pt idx="2">
                  <c:v>13.5</c:v>
                </c:pt>
                <c:pt idx="3">
                  <c:v>8</c:v>
                </c:pt>
                <c:pt idx="7">
                  <c:v>5</c:v>
                </c:pt>
                <c:pt idx="8">
                  <c:v>7</c:v>
                </c:pt>
                <c:pt idx="9">
                  <c:v>13.5</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egendEntry>
        <c:idx val="6"/>
        <c:delete val="1"/>
      </c:legendEntry>
      <c:layout>
        <c:manualLayout>
          <c:xMode val="edge"/>
          <c:yMode val="edge"/>
          <c:x val="0.82725527831094048"/>
          <c:y val="0.51704605106179902"/>
          <c:w val="0.13229736877899859"/>
          <c:h val="0.4242152827487473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a:t>
            </a:r>
            <a:r>
              <a:rPr lang="en-US" altLang="ja-JP" sz="1400" b="1" i="0" u="none" strike="noStrike" baseline="0">
                <a:solidFill>
                  <a:srgbClr val="000000"/>
                </a:solidFill>
                <a:latin typeface="ＭＳ Ｐゴシック"/>
                <a:ea typeface="ＭＳ Ｐゴシック"/>
              </a:rPr>
              <a:t>3B</a:t>
            </a:r>
            <a:r>
              <a:rPr lang="ja-JP" altLang="en-US" sz="1400" b="1" i="0" u="none" strike="noStrike" baseline="0">
                <a:solidFill>
                  <a:srgbClr val="000000"/>
                </a:solidFill>
                <a:latin typeface="ＭＳ Ｐゴシック"/>
                <a:ea typeface="ＭＳ Ｐゴシック"/>
              </a:rPr>
              <a:t>　装置別採択比率 (夜数）</a:t>
            </a:r>
            <a:endParaRPr lang="ja-JP" altLang="en-US"/>
          </a:p>
        </c:rich>
      </c:tx>
      <c:layout>
        <c:manualLayout>
          <c:xMode val="edge"/>
          <c:yMode val="edge"/>
          <c:x val="0.19769673704414586"/>
          <c:y val="0.1107957528036268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6314779270633398"/>
          <c:y val="0.394886911408735"/>
          <c:w val="0.58733205374280228"/>
          <c:h val="0.34375047683781967"/>
        </c:manualLayout>
      </c:layout>
      <c:pie3DChart>
        <c:varyColors val="1"/>
        <c:ser>
          <c:idx val="0"/>
          <c:order val="0"/>
          <c:tx>
            <c:strRef>
              <c:f>'装置別採択比率（夜数）'!$A$29</c:f>
              <c:strCache>
                <c:ptCount val="1"/>
                <c:pt idx="0">
                  <c:v>S13B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Lbls>
            <c:dLbl>
              <c:idx val="0"/>
              <c:layout>
                <c:manualLayout>
                  <c:x val="-3.2211626137903682E-2"/>
                  <c:y val="-4.7325220711047486E-2"/>
                </c:manualLayout>
              </c:layout>
              <c:dLblPos val="bestFit"/>
              <c:showLegendKey val="0"/>
              <c:showVal val="0"/>
              <c:showCatName val="1"/>
              <c:showSerName val="0"/>
              <c:showPercent val="1"/>
              <c:showBubbleSize val="0"/>
            </c:dLbl>
            <c:dLbl>
              <c:idx val="1"/>
              <c:layout>
                <c:manualLayout>
                  <c:x val="-1.9798388924992822E-3"/>
                  <c:y val="5.1540503459794801E-2"/>
                </c:manualLayout>
              </c:layout>
              <c:dLblPos val="bestFit"/>
              <c:showLegendKey val="0"/>
              <c:showVal val="0"/>
              <c:showCatName val="1"/>
              <c:showSerName val="0"/>
              <c:showPercent val="1"/>
              <c:showBubbleSize val="0"/>
            </c:dLbl>
            <c:dLbl>
              <c:idx val="2"/>
              <c:layout>
                <c:manualLayout>
                  <c:x val="4.5227983738117143E-2"/>
                  <c:y val="4.4876093844092559E-2"/>
                </c:manualLayout>
              </c:layout>
              <c:dLblPos val="bestFit"/>
              <c:showLegendKey val="0"/>
              <c:showVal val="0"/>
              <c:showCatName val="1"/>
              <c:showSerName val="0"/>
              <c:showPercent val="1"/>
              <c:showBubbleSize val="0"/>
            </c:dLbl>
            <c:dLbl>
              <c:idx val="3"/>
              <c:layout>
                <c:manualLayout>
                  <c:x val="1.6271756817346009E-2"/>
                  <c:y val="6.2678703723889354E-2"/>
                </c:manualLayout>
              </c:layout>
              <c:dLblPos val="bestFit"/>
              <c:showLegendKey val="0"/>
              <c:showVal val="0"/>
              <c:showCatName val="1"/>
              <c:showSerName val="0"/>
              <c:showPercent val="1"/>
              <c:showBubbleSize val="0"/>
            </c:dLbl>
            <c:dLbl>
              <c:idx val="4"/>
              <c:delete val="1"/>
            </c:dLbl>
            <c:dLbl>
              <c:idx val="5"/>
              <c:delete val="1"/>
            </c:dLbl>
            <c:dLbl>
              <c:idx val="6"/>
              <c:delete val="1"/>
            </c:dLbl>
            <c:dLbl>
              <c:idx val="7"/>
              <c:layout>
                <c:manualLayout>
                  <c:x val="-2.1259137233565571E-2"/>
                  <c:y val="-4.3623429646591938E-2"/>
                </c:manualLayout>
              </c:layout>
              <c:dLblPos val="bestFit"/>
              <c:showLegendKey val="0"/>
              <c:showVal val="0"/>
              <c:showCatName val="1"/>
              <c:showSerName val="0"/>
              <c:showPercent val="1"/>
              <c:showBubbleSize val="0"/>
            </c:dLbl>
            <c:dLbl>
              <c:idx val="8"/>
              <c:layout>
                <c:manualLayout>
                  <c:x val="4.6743744364008237E-2"/>
                  <c:y val="-5.287478711421887E-2"/>
                </c:manualLayout>
              </c:layout>
              <c:dLblPos val="bestFit"/>
              <c:showLegendKey val="0"/>
              <c:showVal val="0"/>
              <c:showCatName val="1"/>
              <c:showSerName val="0"/>
              <c:showPercent val="1"/>
              <c:showBubbleSize val="0"/>
            </c:dLbl>
            <c:dLbl>
              <c:idx val="9"/>
              <c:layout>
                <c:manualLayout>
                  <c:x val="5.3002453388144168E-2"/>
                  <c:y val="-1.6924897888461268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'装置別採択比率（夜数）'!$B$2:$K$2</c:f>
              <c:strCache>
                <c:ptCount val="10"/>
                <c:pt idx="0">
                  <c:v>S-Cam</c:v>
                </c:pt>
                <c:pt idx="1">
                  <c:v>FOCAS</c:v>
                </c:pt>
                <c:pt idx="2">
                  <c:v>HDS</c:v>
                </c:pt>
                <c:pt idx="3">
                  <c:v>IRCS</c:v>
                </c:pt>
                <c:pt idx="4">
                  <c:v>CISCO</c:v>
                </c:pt>
                <c:pt idx="5">
                  <c:v>CIAO</c:v>
                </c:pt>
                <c:pt idx="6">
                  <c:v>OHS</c:v>
                </c:pt>
                <c:pt idx="7">
                  <c:v>COMICS</c:v>
                </c:pt>
                <c:pt idx="8">
                  <c:v>MOIRCS</c:v>
                </c:pt>
                <c:pt idx="9">
                  <c:v>FMOS</c:v>
                </c:pt>
              </c:strCache>
            </c:strRef>
          </c:cat>
          <c:val>
            <c:numRef>
              <c:f>'装置別採択比率（夜数）'!$B$29:$K$29</c:f>
              <c:numCache>
                <c:formatCode>0.0_);[Red]\(0.0\)</c:formatCode>
                <c:ptCount val="10"/>
                <c:pt idx="0">
                  <c:v>13</c:v>
                </c:pt>
                <c:pt idx="1">
                  <c:v>5.5</c:v>
                </c:pt>
                <c:pt idx="2">
                  <c:v>6.5</c:v>
                </c:pt>
                <c:pt idx="3">
                  <c:v>14</c:v>
                </c:pt>
                <c:pt idx="7">
                  <c:v>3</c:v>
                </c:pt>
                <c:pt idx="8">
                  <c:v>5</c:v>
                </c:pt>
                <c:pt idx="9">
                  <c:v>6</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egendEntry>
        <c:idx val="6"/>
        <c:delete val="1"/>
      </c:legendEntry>
      <c:layout>
        <c:manualLayout>
          <c:xMode val="edge"/>
          <c:yMode val="edge"/>
          <c:x val="0.82725527831094048"/>
          <c:y val="0.51704605106179902"/>
          <c:w val="0.13229736877899859"/>
          <c:h val="0.4242152827487473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a:t>
            </a:r>
            <a:r>
              <a:rPr lang="en-US" altLang="ja-JP" sz="1400" b="1" i="0" u="none" strike="noStrike" baseline="0">
                <a:solidFill>
                  <a:srgbClr val="000000"/>
                </a:solidFill>
                <a:latin typeface="ＭＳ Ｐゴシック"/>
                <a:ea typeface="ＭＳ Ｐゴシック"/>
              </a:rPr>
              <a:t>4A</a:t>
            </a:r>
            <a:r>
              <a:rPr lang="ja-JP" altLang="en-US" sz="1400" b="1" i="0" u="none" strike="noStrike" baseline="0">
                <a:solidFill>
                  <a:srgbClr val="000000"/>
                </a:solidFill>
                <a:latin typeface="ＭＳ Ｐゴシック"/>
                <a:ea typeface="ＭＳ Ｐゴシック"/>
              </a:rPr>
              <a:t>　装置別採択比率 (夜数）</a:t>
            </a:r>
            <a:endParaRPr lang="ja-JP" altLang="en-US"/>
          </a:p>
        </c:rich>
      </c:tx>
      <c:layout>
        <c:manualLayout>
          <c:xMode val="edge"/>
          <c:yMode val="edge"/>
          <c:x val="0.19769673704414586"/>
          <c:y val="0.1107957528036268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6314779270633398"/>
          <c:y val="0.394886911408735"/>
          <c:w val="0.58733205374280228"/>
          <c:h val="0.34375047683781967"/>
        </c:manualLayout>
      </c:layout>
      <c:pie3DChart>
        <c:varyColors val="1"/>
        <c:ser>
          <c:idx val="0"/>
          <c:order val="0"/>
          <c:tx>
            <c:strRef>
              <c:f>'装置別採択比率（夜数）'!$A$30</c:f>
              <c:strCache>
                <c:ptCount val="1"/>
                <c:pt idx="0">
                  <c:v>S14A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0066"/>
              </a:solidFill>
              <a:ln w="12700">
                <a:solidFill>
                  <a:srgbClr val="000000"/>
                </a:solidFill>
                <a:prstDash val="solid"/>
              </a:ln>
            </c:spPr>
          </c:dPt>
          <c:dLbls>
            <c:dLbl>
              <c:idx val="0"/>
              <c:layout>
                <c:manualLayout>
                  <c:x val="-3.2211626137903682E-2"/>
                  <c:y val="-4.7325220711047486E-2"/>
                </c:manualLayout>
              </c:layout>
              <c:dLblPos val="bestFit"/>
              <c:showLegendKey val="0"/>
              <c:showVal val="0"/>
              <c:showCatName val="1"/>
              <c:showSerName val="0"/>
              <c:showPercent val="1"/>
              <c:showBubbleSize val="0"/>
            </c:dLbl>
            <c:dLbl>
              <c:idx val="1"/>
              <c:layout>
                <c:manualLayout>
                  <c:x val="-7.0982010166195635E-3"/>
                  <c:y val="-7.3459496540205199E-2"/>
                </c:manualLayout>
              </c:layout>
              <c:dLblPos val="bestFit"/>
              <c:showLegendKey val="0"/>
              <c:showVal val="0"/>
              <c:showCatName val="1"/>
              <c:showSerName val="0"/>
              <c:showPercent val="1"/>
              <c:showBubbleSize val="0"/>
            </c:dLbl>
            <c:dLbl>
              <c:idx val="2"/>
              <c:layout>
                <c:manualLayout>
                  <c:x val="-8.2731069364889845E-2"/>
                  <c:y val="0.10169440467668814"/>
                </c:manualLayout>
              </c:layout>
              <c:dLblPos val="bestFit"/>
              <c:showLegendKey val="0"/>
              <c:showVal val="0"/>
              <c:showCatName val="1"/>
              <c:showSerName val="0"/>
              <c:showPercent val="1"/>
              <c:showBubbleSize val="0"/>
            </c:dLbl>
            <c:dLbl>
              <c:idx val="3"/>
              <c:layout>
                <c:manualLayout>
                  <c:x val="1.6271756817346009E-2"/>
                  <c:y val="6.2678703723889354E-2"/>
                </c:manualLayout>
              </c:layout>
              <c:dLblPos val="bestFit"/>
              <c:showLegendKey val="0"/>
              <c:showVal val="0"/>
              <c:showCatName val="1"/>
              <c:showSerName val="0"/>
              <c:showPercent val="1"/>
              <c:showBubbleSize val="0"/>
            </c:dLbl>
            <c:dLbl>
              <c:idx val="4"/>
              <c:delete val="1"/>
            </c:dLbl>
            <c:dLbl>
              <c:idx val="5"/>
              <c:delete val="1"/>
            </c:dLbl>
            <c:dLbl>
              <c:idx val="6"/>
              <c:delete val="1"/>
            </c:dLbl>
            <c:dLbl>
              <c:idx val="7"/>
              <c:layout>
                <c:manualLayout>
                  <c:x val="1.2010216573216256E-2"/>
                  <c:y val="8.8952219040801722E-2"/>
                </c:manualLayout>
              </c:layout>
              <c:dLblPos val="bestFit"/>
              <c:showLegendKey val="0"/>
              <c:showVal val="0"/>
              <c:showCatName val="1"/>
              <c:showSerName val="0"/>
              <c:showPercent val="1"/>
              <c:showBubbleSize val="0"/>
            </c:dLbl>
            <c:dLbl>
              <c:idx val="8"/>
              <c:layout>
                <c:manualLayout>
                  <c:x val="-3.2591070070175969E-2"/>
                  <c:y val="-8.696581961345741E-2"/>
                </c:manualLayout>
              </c:layout>
              <c:dLblPos val="bestFit"/>
              <c:showLegendKey val="0"/>
              <c:showVal val="0"/>
              <c:showCatName val="1"/>
              <c:showSerName val="0"/>
              <c:showPercent val="1"/>
              <c:showBubbleSize val="0"/>
            </c:dLbl>
            <c:dLbl>
              <c:idx val="9"/>
              <c:layout>
                <c:manualLayout>
                  <c:x val="6.3239177636384702E-2"/>
                  <c:y val="-8.5106776425674061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'装置別採択比率（夜数）'!$B$2:$L$2</c:f>
              <c:strCache>
                <c:ptCount val="11"/>
                <c:pt idx="0">
                  <c:v>S-Cam</c:v>
                </c:pt>
                <c:pt idx="1">
                  <c:v>FOCAS</c:v>
                </c:pt>
                <c:pt idx="2">
                  <c:v>HDS</c:v>
                </c:pt>
                <c:pt idx="3">
                  <c:v>IRCS</c:v>
                </c:pt>
                <c:pt idx="4">
                  <c:v>CISCO</c:v>
                </c:pt>
                <c:pt idx="5">
                  <c:v>CIAO</c:v>
                </c:pt>
                <c:pt idx="6">
                  <c:v>OHS</c:v>
                </c:pt>
                <c:pt idx="7">
                  <c:v>COMICS</c:v>
                </c:pt>
                <c:pt idx="8">
                  <c:v>MOIRCS</c:v>
                </c:pt>
                <c:pt idx="9">
                  <c:v>FMOS</c:v>
                </c:pt>
                <c:pt idx="10">
                  <c:v>HSC</c:v>
                </c:pt>
              </c:strCache>
            </c:strRef>
          </c:cat>
          <c:val>
            <c:numRef>
              <c:f>'装置別採択比率（夜数）'!$B$30:$L$30</c:f>
              <c:numCache>
                <c:formatCode>0.0_);[Red]\(0.0\)</c:formatCode>
                <c:ptCount val="11"/>
                <c:pt idx="0">
                  <c:v>16</c:v>
                </c:pt>
                <c:pt idx="1">
                  <c:v>9</c:v>
                </c:pt>
                <c:pt idx="2">
                  <c:v>12</c:v>
                </c:pt>
                <c:pt idx="3">
                  <c:v>18.5</c:v>
                </c:pt>
                <c:pt idx="7">
                  <c:v>2</c:v>
                </c:pt>
                <c:pt idx="8">
                  <c:v>8</c:v>
                </c:pt>
                <c:pt idx="9">
                  <c:v>16.5</c:v>
                </c:pt>
                <c:pt idx="10">
                  <c:v>7</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egendEntry>
        <c:idx val="6"/>
        <c:delete val="1"/>
      </c:legendEntry>
      <c:layout>
        <c:manualLayout>
          <c:xMode val="edge"/>
          <c:yMode val="edge"/>
          <c:x val="0.83493282149712089"/>
          <c:y val="0.4867430207587688"/>
          <c:w val="0.13229736877899859"/>
          <c:h val="0.48481746599856834"/>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a:t>
            </a:r>
            <a:r>
              <a:rPr lang="en-US" altLang="ja-JP" sz="1400" b="1" i="0" u="none" strike="noStrike" baseline="0">
                <a:solidFill>
                  <a:srgbClr val="000000"/>
                </a:solidFill>
                <a:latin typeface="ＭＳ Ｐゴシック"/>
                <a:ea typeface="ＭＳ Ｐゴシック"/>
              </a:rPr>
              <a:t>4B</a:t>
            </a:r>
            <a:r>
              <a:rPr lang="ja-JP" altLang="en-US" sz="1400" b="1" i="0" u="none" strike="noStrike" baseline="0">
                <a:solidFill>
                  <a:srgbClr val="000000"/>
                </a:solidFill>
                <a:latin typeface="ＭＳ Ｐゴシック"/>
                <a:ea typeface="ＭＳ Ｐゴシック"/>
              </a:rPr>
              <a:t>　装置別採択比率 (夜数）</a:t>
            </a:r>
            <a:endParaRPr lang="ja-JP" altLang="en-US"/>
          </a:p>
        </c:rich>
      </c:tx>
      <c:layout>
        <c:manualLayout>
          <c:xMode val="edge"/>
          <c:yMode val="edge"/>
          <c:x val="0.19769673704414586"/>
          <c:y val="0.1107957528036268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6314779270633398"/>
          <c:y val="0.394886911408735"/>
          <c:w val="0.58733205374280228"/>
          <c:h val="0.34375047683781967"/>
        </c:manualLayout>
      </c:layout>
      <c:pie3DChart>
        <c:varyColors val="1"/>
        <c:ser>
          <c:idx val="0"/>
          <c:order val="0"/>
          <c:tx>
            <c:strRef>
              <c:f>'装置別採択比率（夜数）'!$A$31</c:f>
              <c:strCache>
                <c:ptCount val="1"/>
                <c:pt idx="0">
                  <c:v>S14B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0066"/>
              </a:solidFill>
              <a:ln w="12700">
                <a:solidFill>
                  <a:srgbClr val="000000"/>
                </a:solidFill>
                <a:prstDash val="solid"/>
              </a:ln>
            </c:spPr>
          </c:dPt>
          <c:dLbls>
            <c:dLbl>
              <c:idx val="0"/>
              <c:layout>
                <c:manualLayout>
                  <c:x val="-3.2211626137903682E-2"/>
                  <c:y val="-4.7325220711047486E-2"/>
                </c:manualLayout>
              </c:layout>
              <c:dLblPos val="bestFit"/>
              <c:showLegendKey val="0"/>
              <c:showVal val="0"/>
              <c:showCatName val="1"/>
              <c:showSerName val="0"/>
              <c:showPercent val="1"/>
              <c:showBubbleSize val="0"/>
            </c:dLbl>
            <c:dLbl>
              <c:idx val="1"/>
              <c:layout>
                <c:manualLayout>
                  <c:x val="-7.0982010166195635E-3"/>
                  <c:y val="-7.3459496540205199E-2"/>
                </c:manualLayout>
              </c:layout>
              <c:dLblPos val="bestFit"/>
              <c:showLegendKey val="0"/>
              <c:showVal val="0"/>
              <c:showCatName val="1"/>
              <c:showSerName val="0"/>
              <c:showPercent val="1"/>
              <c:showBubbleSize val="0"/>
            </c:dLbl>
            <c:dLbl>
              <c:idx val="2"/>
              <c:layout>
                <c:manualLayout>
                  <c:x val="-8.2731069364889845E-2"/>
                  <c:y val="0.10169440467668814"/>
                </c:manualLayout>
              </c:layout>
              <c:dLblPos val="bestFit"/>
              <c:showLegendKey val="0"/>
              <c:showVal val="0"/>
              <c:showCatName val="1"/>
              <c:showSerName val="0"/>
              <c:showPercent val="1"/>
              <c:showBubbleSize val="0"/>
            </c:dLbl>
            <c:dLbl>
              <c:idx val="3"/>
              <c:layout>
                <c:manualLayout>
                  <c:x val="1.6271756817346009E-2"/>
                  <c:y val="6.2678703723889354E-2"/>
                </c:manualLayout>
              </c:layout>
              <c:dLblPos val="bestFit"/>
              <c:showLegendKey val="0"/>
              <c:showVal val="0"/>
              <c:showCatName val="1"/>
              <c:showSerName val="0"/>
              <c:showPercent val="1"/>
              <c:showBubbleSize val="0"/>
            </c:dLbl>
            <c:dLbl>
              <c:idx val="4"/>
              <c:delete val="1"/>
            </c:dLbl>
            <c:dLbl>
              <c:idx val="5"/>
              <c:delete val="1"/>
            </c:dLbl>
            <c:dLbl>
              <c:idx val="6"/>
              <c:delete val="1"/>
            </c:dLbl>
            <c:dLbl>
              <c:idx val="7"/>
              <c:layout>
                <c:manualLayout>
                  <c:x val="1.2010216573216256E-2"/>
                  <c:y val="8.8952219040801722E-2"/>
                </c:manualLayout>
              </c:layout>
              <c:dLblPos val="bestFit"/>
              <c:showLegendKey val="0"/>
              <c:showVal val="0"/>
              <c:showCatName val="1"/>
              <c:showSerName val="0"/>
              <c:showPercent val="1"/>
              <c:showBubbleSize val="0"/>
            </c:dLbl>
            <c:dLbl>
              <c:idx val="8"/>
              <c:layout>
                <c:manualLayout>
                  <c:x val="-3.2591070070175969E-2"/>
                  <c:y val="-8.696581961345741E-2"/>
                </c:manualLayout>
              </c:layout>
              <c:dLblPos val="bestFit"/>
              <c:showLegendKey val="0"/>
              <c:showVal val="0"/>
              <c:showCatName val="1"/>
              <c:showSerName val="0"/>
              <c:showPercent val="1"/>
              <c:showBubbleSize val="0"/>
            </c:dLbl>
            <c:dLbl>
              <c:idx val="9"/>
              <c:layout>
                <c:manualLayout>
                  <c:x val="6.3239177636384702E-2"/>
                  <c:y val="-8.5106776425674061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'装置別採択比率（夜数）'!$B$2:$L$2</c:f>
              <c:strCache>
                <c:ptCount val="11"/>
                <c:pt idx="0">
                  <c:v>S-Cam</c:v>
                </c:pt>
                <c:pt idx="1">
                  <c:v>FOCAS</c:v>
                </c:pt>
                <c:pt idx="2">
                  <c:v>HDS</c:v>
                </c:pt>
                <c:pt idx="3">
                  <c:v>IRCS</c:v>
                </c:pt>
                <c:pt idx="4">
                  <c:v>CISCO</c:v>
                </c:pt>
                <c:pt idx="5">
                  <c:v>CIAO</c:v>
                </c:pt>
                <c:pt idx="6">
                  <c:v>OHS</c:v>
                </c:pt>
                <c:pt idx="7">
                  <c:v>COMICS</c:v>
                </c:pt>
                <c:pt idx="8">
                  <c:v>MOIRCS</c:v>
                </c:pt>
                <c:pt idx="9">
                  <c:v>FMOS</c:v>
                </c:pt>
                <c:pt idx="10">
                  <c:v>HSC</c:v>
                </c:pt>
              </c:strCache>
            </c:strRef>
          </c:cat>
          <c:val>
            <c:numRef>
              <c:f>'装置別採択比率（夜数）'!$B$31:$L$31</c:f>
              <c:numCache>
                <c:formatCode>0.0_);[Red]\(0.0\)</c:formatCode>
                <c:ptCount val="11"/>
                <c:pt idx="0">
                  <c:v>11</c:v>
                </c:pt>
                <c:pt idx="1">
                  <c:v>11.5</c:v>
                </c:pt>
                <c:pt idx="2">
                  <c:v>11</c:v>
                </c:pt>
                <c:pt idx="3">
                  <c:v>18</c:v>
                </c:pt>
                <c:pt idx="7">
                  <c:v>4</c:v>
                </c:pt>
                <c:pt idx="8">
                  <c:v>6.5</c:v>
                </c:pt>
                <c:pt idx="9">
                  <c:v>3</c:v>
                </c:pt>
                <c:pt idx="10">
                  <c:v>18</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egendEntry>
        <c:idx val="6"/>
        <c:delete val="1"/>
      </c:legendEntry>
      <c:layout>
        <c:manualLayout>
          <c:xMode val="edge"/>
          <c:yMode val="edge"/>
          <c:x val="0.83493282149712089"/>
          <c:y val="0.4867430207587688"/>
          <c:w val="0.13229736877899859"/>
          <c:h val="0.48481746599856834"/>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35762528469372E-2"/>
          <c:y val="0.14135109564792772"/>
          <c:w val="0.67927950111050528"/>
          <c:h val="0.69640721268862071"/>
        </c:manualLayout>
      </c:layout>
      <c:barChart>
        <c:barDir val="col"/>
        <c:grouping val="percentStacked"/>
        <c:varyColors val="0"/>
        <c:ser>
          <c:idx val="0"/>
          <c:order val="0"/>
          <c:tx>
            <c:strRef>
              <c:f>ダウンタイム!$B$1</c:f>
              <c:strCache>
                <c:ptCount val="1"/>
                <c:pt idx="0">
                  <c:v>観測時間</c:v>
                </c:pt>
              </c:strCache>
            </c:strRef>
          </c:tx>
          <c:spPr>
            <a:solidFill>
              <a:srgbClr val="FFC000"/>
            </a:solidFill>
          </c:spPr>
          <c:invertIfNegative val="0"/>
          <c:cat>
            <c:strRef>
              <c:f>ダウンタイム!$A$2:$A$20</c:f>
              <c:strCache>
                <c:ptCount val="19"/>
                <c:pt idx="0">
                  <c:v>S03A</c:v>
                </c:pt>
                <c:pt idx="1">
                  <c:v>S03B</c:v>
                </c:pt>
                <c:pt idx="2">
                  <c:v>S04A</c:v>
                </c:pt>
                <c:pt idx="3">
                  <c:v>S04B</c:v>
                </c:pt>
                <c:pt idx="4">
                  <c:v>S05A</c:v>
                </c:pt>
                <c:pt idx="5">
                  <c:v>S05B</c:v>
                </c:pt>
                <c:pt idx="6">
                  <c:v>S06A</c:v>
                </c:pt>
                <c:pt idx="7">
                  <c:v>S06B</c:v>
                </c:pt>
                <c:pt idx="8">
                  <c:v>S07A</c:v>
                </c:pt>
                <c:pt idx="9">
                  <c:v>S07B</c:v>
                </c:pt>
                <c:pt idx="10">
                  <c:v>S08A</c:v>
                </c:pt>
                <c:pt idx="11">
                  <c:v>S08B</c:v>
                </c:pt>
                <c:pt idx="12">
                  <c:v>S09A</c:v>
                </c:pt>
                <c:pt idx="13">
                  <c:v>S09B</c:v>
                </c:pt>
                <c:pt idx="14">
                  <c:v>S10A</c:v>
                </c:pt>
                <c:pt idx="15">
                  <c:v>S10B</c:v>
                </c:pt>
                <c:pt idx="16">
                  <c:v>S11A</c:v>
                </c:pt>
                <c:pt idx="17">
                  <c:v>S11B</c:v>
                </c:pt>
                <c:pt idx="18">
                  <c:v>S12A</c:v>
                </c:pt>
              </c:strCache>
            </c:strRef>
          </c:cat>
          <c:val>
            <c:numRef>
              <c:f>ダウンタイム!$B$2:$B$20</c:f>
              <c:numCache>
                <c:formatCode>General</c:formatCode>
                <c:ptCount val="19"/>
                <c:pt idx="0">
                  <c:v>85475</c:v>
                </c:pt>
                <c:pt idx="1">
                  <c:v>98420</c:v>
                </c:pt>
                <c:pt idx="2">
                  <c:v>88735</c:v>
                </c:pt>
                <c:pt idx="3">
                  <c:v>100833</c:v>
                </c:pt>
                <c:pt idx="4">
                  <c:v>79439</c:v>
                </c:pt>
                <c:pt idx="5">
                  <c:v>77467</c:v>
                </c:pt>
                <c:pt idx="6">
                  <c:v>71915</c:v>
                </c:pt>
                <c:pt idx="7">
                  <c:v>83084</c:v>
                </c:pt>
                <c:pt idx="8">
                  <c:v>87284</c:v>
                </c:pt>
                <c:pt idx="9">
                  <c:v>81734</c:v>
                </c:pt>
                <c:pt idx="10">
                  <c:v>88559</c:v>
                </c:pt>
                <c:pt idx="11">
                  <c:v>94863</c:v>
                </c:pt>
                <c:pt idx="12">
                  <c:v>75933</c:v>
                </c:pt>
                <c:pt idx="13">
                  <c:v>106582</c:v>
                </c:pt>
                <c:pt idx="14">
                  <c:v>82134</c:v>
                </c:pt>
                <c:pt idx="15">
                  <c:v>62129</c:v>
                </c:pt>
                <c:pt idx="16">
                  <c:v>73331</c:v>
                </c:pt>
                <c:pt idx="17">
                  <c:v>88223</c:v>
                </c:pt>
                <c:pt idx="18">
                  <c:v>85286</c:v>
                </c:pt>
              </c:numCache>
            </c:numRef>
          </c:val>
        </c:ser>
        <c:ser>
          <c:idx val="1"/>
          <c:order val="1"/>
          <c:tx>
            <c:strRef>
              <c:f>ダウンタイム!$C$1</c:f>
              <c:strCache>
                <c:ptCount val="1"/>
                <c:pt idx="0">
                  <c:v>望遠鏡トラブル</c:v>
                </c:pt>
              </c:strCache>
            </c:strRef>
          </c:tx>
          <c:invertIfNegative val="0"/>
          <c:cat>
            <c:strRef>
              <c:f>ダウンタイム!$A$2:$A$20</c:f>
              <c:strCache>
                <c:ptCount val="19"/>
                <c:pt idx="0">
                  <c:v>S03A</c:v>
                </c:pt>
                <c:pt idx="1">
                  <c:v>S03B</c:v>
                </c:pt>
                <c:pt idx="2">
                  <c:v>S04A</c:v>
                </c:pt>
                <c:pt idx="3">
                  <c:v>S04B</c:v>
                </c:pt>
                <c:pt idx="4">
                  <c:v>S05A</c:v>
                </c:pt>
                <c:pt idx="5">
                  <c:v>S05B</c:v>
                </c:pt>
                <c:pt idx="6">
                  <c:v>S06A</c:v>
                </c:pt>
                <c:pt idx="7">
                  <c:v>S06B</c:v>
                </c:pt>
                <c:pt idx="8">
                  <c:v>S07A</c:v>
                </c:pt>
                <c:pt idx="9">
                  <c:v>S07B</c:v>
                </c:pt>
                <c:pt idx="10">
                  <c:v>S08A</c:v>
                </c:pt>
                <c:pt idx="11">
                  <c:v>S08B</c:v>
                </c:pt>
                <c:pt idx="12">
                  <c:v>S09A</c:v>
                </c:pt>
                <c:pt idx="13">
                  <c:v>S09B</c:v>
                </c:pt>
                <c:pt idx="14">
                  <c:v>S10A</c:v>
                </c:pt>
                <c:pt idx="15">
                  <c:v>S10B</c:v>
                </c:pt>
                <c:pt idx="16">
                  <c:v>S11A</c:v>
                </c:pt>
                <c:pt idx="17">
                  <c:v>S11B</c:v>
                </c:pt>
                <c:pt idx="18">
                  <c:v>S12A</c:v>
                </c:pt>
              </c:strCache>
            </c:strRef>
          </c:cat>
          <c:val>
            <c:numRef>
              <c:f>ダウンタイム!$C$2:$C$20</c:f>
              <c:numCache>
                <c:formatCode>General</c:formatCode>
                <c:ptCount val="19"/>
                <c:pt idx="0">
                  <c:v>2557</c:v>
                </c:pt>
                <c:pt idx="1">
                  <c:v>4080</c:v>
                </c:pt>
                <c:pt idx="2">
                  <c:v>2513</c:v>
                </c:pt>
                <c:pt idx="3">
                  <c:v>2153</c:v>
                </c:pt>
                <c:pt idx="4">
                  <c:v>1102</c:v>
                </c:pt>
                <c:pt idx="5">
                  <c:v>4724</c:v>
                </c:pt>
                <c:pt idx="6">
                  <c:v>1333</c:v>
                </c:pt>
                <c:pt idx="7">
                  <c:v>1134</c:v>
                </c:pt>
                <c:pt idx="8">
                  <c:v>1883</c:v>
                </c:pt>
                <c:pt idx="9">
                  <c:v>1588</c:v>
                </c:pt>
                <c:pt idx="10">
                  <c:v>2002</c:v>
                </c:pt>
                <c:pt idx="11">
                  <c:v>1927</c:v>
                </c:pt>
                <c:pt idx="12">
                  <c:v>3108</c:v>
                </c:pt>
                <c:pt idx="13">
                  <c:v>731</c:v>
                </c:pt>
                <c:pt idx="14">
                  <c:v>1743</c:v>
                </c:pt>
                <c:pt idx="15">
                  <c:v>1064</c:v>
                </c:pt>
                <c:pt idx="16">
                  <c:v>11199</c:v>
                </c:pt>
                <c:pt idx="17">
                  <c:v>1943</c:v>
                </c:pt>
                <c:pt idx="18">
                  <c:v>3241</c:v>
                </c:pt>
              </c:numCache>
            </c:numRef>
          </c:val>
        </c:ser>
        <c:ser>
          <c:idx val="2"/>
          <c:order val="2"/>
          <c:tx>
            <c:strRef>
              <c:f>ダウンタイム!$D$1</c:f>
              <c:strCache>
                <c:ptCount val="1"/>
                <c:pt idx="0">
                  <c:v>装置トラブル</c:v>
                </c:pt>
              </c:strCache>
            </c:strRef>
          </c:tx>
          <c:invertIfNegative val="0"/>
          <c:cat>
            <c:strRef>
              <c:f>ダウンタイム!$A$2:$A$20</c:f>
              <c:strCache>
                <c:ptCount val="19"/>
                <c:pt idx="0">
                  <c:v>S03A</c:v>
                </c:pt>
                <c:pt idx="1">
                  <c:v>S03B</c:v>
                </c:pt>
                <c:pt idx="2">
                  <c:v>S04A</c:v>
                </c:pt>
                <c:pt idx="3">
                  <c:v>S04B</c:v>
                </c:pt>
                <c:pt idx="4">
                  <c:v>S05A</c:v>
                </c:pt>
                <c:pt idx="5">
                  <c:v>S05B</c:v>
                </c:pt>
                <c:pt idx="6">
                  <c:v>S06A</c:v>
                </c:pt>
                <c:pt idx="7">
                  <c:v>S06B</c:v>
                </c:pt>
                <c:pt idx="8">
                  <c:v>S07A</c:v>
                </c:pt>
                <c:pt idx="9">
                  <c:v>S07B</c:v>
                </c:pt>
                <c:pt idx="10">
                  <c:v>S08A</c:v>
                </c:pt>
                <c:pt idx="11">
                  <c:v>S08B</c:v>
                </c:pt>
                <c:pt idx="12">
                  <c:v>S09A</c:v>
                </c:pt>
                <c:pt idx="13">
                  <c:v>S09B</c:v>
                </c:pt>
                <c:pt idx="14">
                  <c:v>S10A</c:v>
                </c:pt>
                <c:pt idx="15">
                  <c:v>S10B</c:v>
                </c:pt>
                <c:pt idx="16">
                  <c:v>S11A</c:v>
                </c:pt>
                <c:pt idx="17">
                  <c:v>S11B</c:v>
                </c:pt>
                <c:pt idx="18">
                  <c:v>S12A</c:v>
                </c:pt>
              </c:strCache>
            </c:strRef>
          </c:cat>
          <c:val>
            <c:numRef>
              <c:f>ダウンタイム!$D$2:$D$20</c:f>
              <c:numCache>
                <c:formatCode>General</c:formatCode>
                <c:ptCount val="19"/>
                <c:pt idx="0">
                  <c:v>871</c:v>
                </c:pt>
                <c:pt idx="1">
                  <c:v>1048</c:v>
                </c:pt>
                <c:pt idx="2">
                  <c:v>2221</c:v>
                </c:pt>
                <c:pt idx="3">
                  <c:v>1847</c:v>
                </c:pt>
                <c:pt idx="4">
                  <c:v>2606</c:v>
                </c:pt>
                <c:pt idx="5">
                  <c:v>1378</c:v>
                </c:pt>
                <c:pt idx="6">
                  <c:v>661</c:v>
                </c:pt>
                <c:pt idx="7">
                  <c:v>1365</c:v>
                </c:pt>
                <c:pt idx="8">
                  <c:v>2486</c:v>
                </c:pt>
                <c:pt idx="9">
                  <c:v>2245</c:v>
                </c:pt>
                <c:pt idx="10">
                  <c:v>822</c:v>
                </c:pt>
                <c:pt idx="11">
                  <c:v>671</c:v>
                </c:pt>
                <c:pt idx="12">
                  <c:v>366</c:v>
                </c:pt>
                <c:pt idx="13">
                  <c:v>989</c:v>
                </c:pt>
                <c:pt idx="14">
                  <c:v>592</c:v>
                </c:pt>
                <c:pt idx="15">
                  <c:v>303</c:v>
                </c:pt>
                <c:pt idx="16">
                  <c:v>683</c:v>
                </c:pt>
                <c:pt idx="17">
                  <c:v>1247</c:v>
                </c:pt>
                <c:pt idx="18">
                  <c:v>636</c:v>
                </c:pt>
              </c:numCache>
            </c:numRef>
          </c:val>
        </c:ser>
        <c:ser>
          <c:idx val="3"/>
          <c:order val="3"/>
          <c:tx>
            <c:strRef>
              <c:f>ダウンタイム!$E$1</c:f>
              <c:strCache>
                <c:ptCount val="1"/>
                <c:pt idx="0">
                  <c:v>ソフトウエアトラブル</c:v>
                </c:pt>
              </c:strCache>
            </c:strRef>
          </c:tx>
          <c:invertIfNegative val="0"/>
          <c:cat>
            <c:strRef>
              <c:f>ダウンタイム!$A$2:$A$20</c:f>
              <c:strCache>
                <c:ptCount val="19"/>
                <c:pt idx="0">
                  <c:v>S03A</c:v>
                </c:pt>
                <c:pt idx="1">
                  <c:v>S03B</c:v>
                </c:pt>
                <c:pt idx="2">
                  <c:v>S04A</c:v>
                </c:pt>
                <c:pt idx="3">
                  <c:v>S04B</c:v>
                </c:pt>
                <c:pt idx="4">
                  <c:v>S05A</c:v>
                </c:pt>
                <c:pt idx="5">
                  <c:v>S05B</c:v>
                </c:pt>
                <c:pt idx="6">
                  <c:v>S06A</c:v>
                </c:pt>
                <c:pt idx="7">
                  <c:v>S06B</c:v>
                </c:pt>
                <c:pt idx="8">
                  <c:v>S07A</c:v>
                </c:pt>
                <c:pt idx="9">
                  <c:v>S07B</c:v>
                </c:pt>
                <c:pt idx="10">
                  <c:v>S08A</c:v>
                </c:pt>
                <c:pt idx="11">
                  <c:v>S08B</c:v>
                </c:pt>
                <c:pt idx="12">
                  <c:v>S09A</c:v>
                </c:pt>
                <c:pt idx="13">
                  <c:v>S09B</c:v>
                </c:pt>
                <c:pt idx="14">
                  <c:v>S10A</c:v>
                </c:pt>
                <c:pt idx="15">
                  <c:v>S10B</c:v>
                </c:pt>
                <c:pt idx="16">
                  <c:v>S11A</c:v>
                </c:pt>
                <c:pt idx="17">
                  <c:v>S11B</c:v>
                </c:pt>
                <c:pt idx="18">
                  <c:v>S12A</c:v>
                </c:pt>
              </c:strCache>
            </c:strRef>
          </c:cat>
          <c:val>
            <c:numRef>
              <c:f>ダウンタイム!$E$2:$E$20</c:f>
              <c:numCache>
                <c:formatCode>General</c:formatCode>
                <c:ptCount val="19"/>
                <c:pt idx="0">
                  <c:v>39</c:v>
                </c:pt>
                <c:pt idx="1">
                  <c:v>234</c:v>
                </c:pt>
                <c:pt idx="2">
                  <c:v>174</c:v>
                </c:pt>
                <c:pt idx="3">
                  <c:v>133</c:v>
                </c:pt>
                <c:pt idx="4">
                  <c:v>180</c:v>
                </c:pt>
                <c:pt idx="5">
                  <c:v>173</c:v>
                </c:pt>
                <c:pt idx="6">
                  <c:v>132</c:v>
                </c:pt>
                <c:pt idx="7">
                  <c:v>127</c:v>
                </c:pt>
                <c:pt idx="8">
                  <c:v>494</c:v>
                </c:pt>
                <c:pt idx="9">
                  <c:v>599</c:v>
                </c:pt>
                <c:pt idx="10">
                  <c:v>72</c:v>
                </c:pt>
                <c:pt idx="11">
                  <c:v>279</c:v>
                </c:pt>
                <c:pt idx="12">
                  <c:v>265</c:v>
                </c:pt>
                <c:pt idx="13">
                  <c:v>268</c:v>
                </c:pt>
                <c:pt idx="14">
                  <c:v>92</c:v>
                </c:pt>
                <c:pt idx="15">
                  <c:v>92</c:v>
                </c:pt>
                <c:pt idx="16">
                  <c:v>229</c:v>
                </c:pt>
                <c:pt idx="17">
                  <c:v>198</c:v>
                </c:pt>
                <c:pt idx="18">
                  <c:v>596</c:v>
                </c:pt>
              </c:numCache>
            </c:numRef>
          </c:val>
        </c:ser>
        <c:ser>
          <c:idx val="4"/>
          <c:order val="4"/>
          <c:tx>
            <c:strRef>
              <c:f>ダウンタイム!$F$1</c:f>
              <c:strCache>
                <c:ptCount val="1"/>
                <c:pt idx="0">
                  <c:v>蒸着・地震</c:v>
                </c:pt>
              </c:strCache>
            </c:strRef>
          </c:tx>
          <c:invertIfNegative val="0"/>
          <c:cat>
            <c:strRef>
              <c:f>ダウンタイム!$A$2:$A$20</c:f>
              <c:strCache>
                <c:ptCount val="19"/>
                <c:pt idx="0">
                  <c:v>S03A</c:v>
                </c:pt>
                <c:pt idx="1">
                  <c:v>S03B</c:v>
                </c:pt>
                <c:pt idx="2">
                  <c:v>S04A</c:v>
                </c:pt>
                <c:pt idx="3">
                  <c:v>S04B</c:v>
                </c:pt>
                <c:pt idx="4">
                  <c:v>S05A</c:v>
                </c:pt>
                <c:pt idx="5">
                  <c:v>S05B</c:v>
                </c:pt>
                <c:pt idx="6">
                  <c:v>S06A</c:v>
                </c:pt>
                <c:pt idx="7">
                  <c:v>S06B</c:v>
                </c:pt>
                <c:pt idx="8">
                  <c:v>S07A</c:v>
                </c:pt>
                <c:pt idx="9">
                  <c:v>S07B</c:v>
                </c:pt>
                <c:pt idx="10">
                  <c:v>S08A</c:v>
                </c:pt>
                <c:pt idx="11">
                  <c:v>S08B</c:v>
                </c:pt>
                <c:pt idx="12">
                  <c:v>S09A</c:v>
                </c:pt>
                <c:pt idx="13">
                  <c:v>S09B</c:v>
                </c:pt>
                <c:pt idx="14">
                  <c:v>S10A</c:v>
                </c:pt>
                <c:pt idx="15">
                  <c:v>S10B</c:v>
                </c:pt>
                <c:pt idx="16">
                  <c:v>S11A</c:v>
                </c:pt>
                <c:pt idx="17">
                  <c:v>S11B</c:v>
                </c:pt>
                <c:pt idx="18">
                  <c:v>S12A</c:v>
                </c:pt>
              </c:strCache>
            </c:strRef>
          </c:cat>
          <c:val>
            <c:numRef>
              <c:f>ダウンタイム!$F$2:$F$20</c:f>
              <c:numCache>
                <c:formatCode>General</c:formatCode>
                <c:ptCount val="19"/>
                <c:pt idx="0">
                  <c:v>8100</c:v>
                </c:pt>
                <c:pt idx="1">
                  <c:v>0</c:v>
                </c:pt>
                <c:pt idx="2">
                  <c:v>0</c:v>
                </c:pt>
                <c:pt idx="3">
                  <c:v>0</c:v>
                </c:pt>
                <c:pt idx="4">
                  <c:v>0</c:v>
                </c:pt>
                <c:pt idx="5">
                  <c:v>0</c:v>
                </c:pt>
                <c:pt idx="6">
                  <c:v>3990</c:v>
                </c:pt>
                <c:pt idx="7">
                  <c:v>11015</c:v>
                </c:pt>
                <c:pt idx="8">
                  <c:v>0</c:v>
                </c:pt>
                <c:pt idx="9">
                  <c:v>0</c:v>
                </c:pt>
                <c:pt idx="10">
                  <c:v>0</c:v>
                </c:pt>
                <c:pt idx="11">
                  <c:v>0</c:v>
                </c:pt>
                <c:pt idx="12">
                  <c:v>580</c:v>
                </c:pt>
                <c:pt idx="13">
                  <c:v>0</c:v>
                </c:pt>
                <c:pt idx="14">
                  <c:v>17520</c:v>
                </c:pt>
                <c:pt idx="15">
                  <c:v>34380</c:v>
                </c:pt>
                <c:pt idx="16">
                  <c:v>0</c:v>
                </c:pt>
                <c:pt idx="17">
                  <c:v>10640</c:v>
                </c:pt>
                <c:pt idx="18">
                  <c:v>0</c:v>
                </c:pt>
              </c:numCache>
            </c:numRef>
          </c:val>
        </c:ser>
        <c:dLbls>
          <c:showLegendKey val="0"/>
          <c:showVal val="0"/>
          <c:showCatName val="0"/>
          <c:showSerName val="0"/>
          <c:showPercent val="0"/>
          <c:showBubbleSize val="0"/>
        </c:dLbls>
        <c:gapWidth val="150"/>
        <c:overlap val="100"/>
        <c:axId val="159023872"/>
        <c:axId val="159025408"/>
      </c:barChart>
      <c:catAx>
        <c:axId val="159023872"/>
        <c:scaling>
          <c:orientation val="minMax"/>
        </c:scaling>
        <c:delete val="0"/>
        <c:axPos val="b"/>
        <c:numFmt formatCode="General" sourceLinked="1"/>
        <c:majorTickMark val="out"/>
        <c:minorTickMark val="none"/>
        <c:tickLblPos val="nextTo"/>
        <c:txPr>
          <a:bodyPr rot="-2700000" vert="horz"/>
          <a:lstStyle/>
          <a:p>
            <a:pPr>
              <a:defRPr lang="en-US" sz="1800"/>
            </a:pPr>
            <a:endParaRPr lang="ja-JP"/>
          </a:p>
        </c:txPr>
        <c:crossAx val="159025408"/>
        <c:crosses val="autoZero"/>
        <c:auto val="1"/>
        <c:lblAlgn val="ctr"/>
        <c:lblOffset val="120"/>
        <c:tickLblSkip val="2"/>
        <c:noMultiLvlLbl val="0"/>
      </c:catAx>
      <c:valAx>
        <c:axId val="159025408"/>
        <c:scaling>
          <c:orientation val="minMax"/>
        </c:scaling>
        <c:delete val="0"/>
        <c:axPos val="l"/>
        <c:majorGridlines/>
        <c:numFmt formatCode="0%" sourceLinked="1"/>
        <c:majorTickMark val="out"/>
        <c:minorTickMark val="none"/>
        <c:tickLblPos val="nextTo"/>
        <c:txPr>
          <a:bodyPr/>
          <a:lstStyle/>
          <a:p>
            <a:pPr>
              <a:defRPr lang="en-US" sz="1400"/>
            </a:pPr>
            <a:endParaRPr lang="ja-JP"/>
          </a:p>
        </c:txPr>
        <c:crossAx val="159023872"/>
        <c:crosses val="autoZero"/>
        <c:crossBetween val="between"/>
      </c:valAx>
      <c:spPr>
        <a:ln w="12700"/>
      </c:spPr>
    </c:plotArea>
    <c:legend>
      <c:legendPos val="r"/>
      <c:layout>
        <c:manualLayout>
          <c:xMode val="edge"/>
          <c:yMode val="edge"/>
          <c:x val="0.77235926509186348"/>
          <c:y val="0.28219373741073067"/>
          <c:w val="0.21933333333333332"/>
          <c:h val="0.40072865165110177"/>
        </c:manualLayout>
      </c:layout>
      <c:overlay val="0"/>
      <c:txPr>
        <a:bodyPr/>
        <a:lstStyle/>
        <a:p>
          <a:pPr>
            <a:defRPr lang="en-US" sz="1800"/>
          </a:pPr>
          <a:endParaRPr lang="ja-JP"/>
        </a:p>
      </c:txPr>
    </c:legend>
    <c:plotVisOnly val="1"/>
    <c:dispBlanksAs val="gap"/>
    <c:showDLblsOverMax val="0"/>
  </c:chart>
  <c:printSettings>
    <c:headerFooter/>
    <c:pageMargins b="0.75000000000000044" l="0.7000000000000004" r="0.7000000000000004" t="0.75000000000000044" header="0.30000000000000021" footer="0.30000000000000021"/>
    <c:pageSetup orientation="landscape"/>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カテゴリ別応募・採択件数!#REF!</c:f>
              <c:strCache>
                <c:ptCount val="1"/>
                <c:pt idx="0">
                  <c:v>#REF!</c:v>
                </c:pt>
              </c:strCache>
            </c:strRef>
          </c:tx>
          <c:spPr>
            <a:solidFill>
              <a:srgbClr val="9999FF"/>
            </a:solidFill>
            <a:ln w="12700">
              <a:solidFill>
                <a:srgbClr val="000000"/>
              </a:solidFill>
              <a:prstDash val="solid"/>
            </a:ln>
          </c:spPr>
          <c:invertIfNegative val="0"/>
          <c:dLbls>
            <c:spPr>
              <a:noFill/>
              <a:ln w="25400">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カテゴリ別応募・採択件数!$H$11:$H$14</c:f>
              <c:numCache>
                <c:formatCode>General</c:formatCode>
                <c:ptCount val="4"/>
              </c:numCache>
            </c:numRef>
          </c:val>
        </c:ser>
        <c:ser>
          <c:idx val="1"/>
          <c:order val="1"/>
          <c:tx>
            <c:strRef>
              <c:f>カテゴリ別応募・採択件数!#REF!</c:f>
              <c:strCache>
                <c:ptCount val="1"/>
                <c:pt idx="0">
                  <c:v>#REF!</c:v>
                </c:pt>
              </c:strCache>
            </c:strRef>
          </c:tx>
          <c:spPr>
            <a:solidFill>
              <a:srgbClr val="993366"/>
            </a:solidFill>
            <a:ln w="12700">
              <a:solidFill>
                <a:srgbClr val="000000"/>
              </a:solidFill>
              <a:prstDash val="solid"/>
            </a:ln>
          </c:spPr>
          <c:invertIfNegative val="0"/>
          <c:dLbls>
            <c:spPr>
              <a:noFill/>
              <a:ln w="25400">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カテゴリ別応募・採択件数!$I$11:$I$14</c:f>
              <c:numCache>
                <c:formatCode>General</c:formatCode>
                <c:ptCount val="4"/>
              </c:numCache>
            </c:numRef>
          </c:val>
        </c:ser>
        <c:dLbls>
          <c:showLegendKey val="0"/>
          <c:showVal val="0"/>
          <c:showCatName val="0"/>
          <c:showSerName val="0"/>
          <c:showPercent val="0"/>
          <c:showBubbleSize val="0"/>
        </c:dLbls>
        <c:gapWidth val="150"/>
        <c:axId val="159488256"/>
        <c:axId val="159502336"/>
      </c:barChart>
      <c:catAx>
        <c:axId val="159488256"/>
        <c:scaling>
          <c:orientation val="minMax"/>
        </c:scaling>
        <c:delete val="0"/>
        <c:axPos val="b"/>
        <c:numFmt formatCode="General" sourceLinked="1"/>
        <c:majorTickMark val="in"/>
        <c:minorTickMark val="none"/>
        <c:tickLblPos val="nextTo"/>
        <c:spPr>
          <a:ln w="3175">
            <a:solidFill>
              <a:srgbClr val="000000"/>
            </a:solidFill>
            <a:prstDash val="solid"/>
          </a:ln>
        </c:spPr>
        <c:txPr>
          <a:bodyPr rot="-306000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59502336"/>
        <c:crosses val="autoZero"/>
        <c:auto val="1"/>
        <c:lblAlgn val="ctr"/>
        <c:lblOffset val="100"/>
        <c:tickLblSkip val="2"/>
        <c:tickMarkSkip val="1"/>
        <c:noMultiLvlLbl val="0"/>
      </c:catAx>
      <c:valAx>
        <c:axId val="15950233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15948825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カテゴリ別応募・採択件数!$A$67</c:f>
              <c:strCache>
                <c:ptCount val="1"/>
              </c:strCache>
            </c:strRef>
          </c:tx>
          <c:spPr>
            <a:solidFill>
              <a:srgbClr val="9999FF"/>
            </a:solidFill>
            <a:ln w="12700">
              <a:solidFill>
                <a:srgbClr val="000000"/>
              </a:solidFill>
              <a:prstDash val="solid"/>
            </a:ln>
          </c:spPr>
          <c:invertIfNegative val="0"/>
          <c:dLbls>
            <c:spPr>
              <a:noFill/>
              <a:ln w="25400">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カテゴリ別応募・採択件数!$J$10:$J$14</c:f>
              <c:numCache>
                <c:formatCode>General</c:formatCode>
                <c:ptCount val="5"/>
              </c:numCache>
            </c:numRef>
          </c:val>
        </c:ser>
        <c:ser>
          <c:idx val="1"/>
          <c:order val="1"/>
          <c:tx>
            <c:strRef>
              <c:f>カテゴリ別応募・採択件数!$B$67</c:f>
              <c:strCache>
                <c:ptCount val="1"/>
              </c:strCache>
            </c:strRef>
          </c:tx>
          <c:spPr>
            <a:solidFill>
              <a:srgbClr val="993366"/>
            </a:solidFill>
            <a:ln w="12700">
              <a:solidFill>
                <a:srgbClr val="000000"/>
              </a:solidFill>
              <a:prstDash val="solid"/>
            </a:ln>
          </c:spPr>
          <c:invertIfNegative val="0"/>
          <c:dLbls>
            <c:spPr>
              <a:noFill/>
              <a:ln w="25400">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カテゴリ別応募・採択件数!$K$10:$K$14</c:f>
              <c:numCache>
                <c:formatCode>General</c:formatCode>
                <c:ptCount val="5"/>
              </c:numCache>
            </c:numRef>
          </c:val>
        </c:ser>
        <c:dLbls>
          <c:showLegendKey val="0"/>
          <c:showVal val="0"/>
          <c:showCatName val="0"/>
          <c:showSerName val="0"/>
          <c:showPercent val="0"/>
          <c:showBubbleSize val="0"/>
        </c:dLbls>
        <c:gapWidth val="150"/>
        <c:axId val="159335552"/>
        <c:axId val="159337088"/>
      </c:barChart>
      <c:catAx>
        <c:axId val="159335552"/>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59337088"/>
        <c:crosses val="autoZero"/>
        <c:auto val="1"/>
        <c:lblAlgn val="ctr"/>
        <c:lblOffset val="100"/>
        <c:tickLblSkip val="3"/>
        <c:tickMarkSkip val="1"/>
        <c:noMultiLvlLbl val="0"/>
      </c:catAx>
      <c:valAx>
        <c:axId val="159337088"/>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15933555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カテゴリ別応募・採択件数!$E$67</c:f>
              <c:strCache>
                <c:ptCount val="1"/>
                <c:pt idx="0">
                  <c:v>Miscellaneous</c:v>
                </c:pt>
              </c:strCache>
            </c:strRef>
          </c:tx>
          <c:spPr>
            <a:solidFill>
              <a:srgbClr val="9999FF"/>
            </a:solidFill>
            <a:ln w="12700">
              <a:solidFill>
                <a:srgbClr val="000000"/>
              </a:solidFill>
              <a:prstDash val="solid"/>
            </a:ln>
          </c:spPr>
          <c:invertIfNegative val="0"/>
          <c:dLbls>
            <c:spPr>
              <a:noFill/>
              <a:ln w="25400">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カテゴリ別応募・採択件数!$N$10:$N$14</c:f>
              <c:numCache>
                <c:formatCode>General</c:formatCode>
                <c:ptCount val="5"/>
              </c:numCache>
            </c:numRef>
          </c:val>
        </c:ser>
        <c:ser>
          <c:idx val="1"/>
          <c:order val="1"/>
          <c:tx>
            <c:strRef>
              <c:f>カテゴリ別応募・採択件数!$F$67</c:f>
              <c:strCache>
                <c:ptCount val="1"/>
              </c:strCache>
            </c:strRef>
          </c:tx>
          <c:spPr>
            <a:solidFill>
              <a:srgbClr val="993366"/>
            </a:solidFill>
            <a:ln w="12700">
              <a:solidFill>
                <a:srgbClr val="000000"/>
              </a:solidFill>
              <a:prstDash val="solid"/>
            </a:ln>
          </c:spPr>
          <c:invertIfNegative val="0"/>
          <c:dLbls>
            <c:spPr>
              <a:noFill/>
              <a:ln w="25400">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カテゴリ別応募・採択件数!$O$10:$O$14</c:f>
              <c:numCache>
                <c:formatCode>General</c:formatCode>
                <c:ptCount val="5"/>
              </c:numCache>
            </c:numRef>
          </c:val>
        </c:ser>
        <c:dLbls>
          <c:showLegendKey val="0"/>
          <c:showVal val="0"/>
          <c:showCatName val="0"/>
          <c:showSerName val="0"/>
          <c:showPercent val="0"/>
          <c:showBubbleSize val="0"/>
        </c:dLbls>
        <c:gapWidth val="150"/>
        <c:axId val="159784960"/>
        <c:axId val="159786496"/>
      </c:barChart>
      <c:catAx>
        <c:axId val="159784960"/>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59786496"/>
        <c:crosses val="autoZero"/>
        <c:auto val="1"/>
        <c:lblAlgn val="ctr"/>
        <c:lblOffset val="100"/>
        <c:tickLblSkip val="4"/>
        <c:tickMarkSkip val="1"/>
        <c:noMultiLvlLbl val="0"/>
      </c:catAx>
      <c:valAx>
        <c:axId val="15978649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5978496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2425" b="0" i="0" u="none" strike="noStrike" baseline="0">
                <a:solidFill>
                  <a:srgbClr val="000000"/>
                </a:solidFill>
                <a:latin typeface="ＭＳ Ｐゴシック"/>
                <a:ea typeface="ＭＳ Ｐゴシック"/>
              </a:rPr>
              <a:t>共同利用実績　(観測装置ごとの採択夜数）</a:t>
            </a:r>
            <a:endParaRPr lang="ja-JP" altLang="en-US"/>
          </a:p>
        </c:rich>
      </c:tx>
      <c:layout>
        <c:manualLayout>
          <c:xMode val="edge"/>
          <c:yMode val="edge"/>
          <c:x val="0.22316403952330816"/>
          <c:y val="2.8571428571428571E-2"/>
        </c:manualLayout>
      </c:layout>
      <c:overlay val="0"/>
      <c:spPr>
        <a:noFill/>
        <a:ln w="25400">
          <a:noFill/>
        </a:ln>
      </c:spPr>
    </c:title>
    <c:autoTitleDeleted val="0"/>
    <c:plotArea>
      <c:layout>
        <c:manualLayout>
          <c:layoutTarget val="inner"/>
          <c:xMode val="edge"/>
          <c:yMode val="edge"/>
          <c:x val="8.3804220188379269E-2"/>
          <c:y val="0.21583921652270918"/>
          <c:w val="0.89780645897523681"/>
          <c:h val="0.67701796187500884"/>
        </c:manualLayout>
      </c:layout>
      <c:lineChart>
        <c:grouping val="standard"/>
        <c:varyColors val="0"/>
        <c:ser>
          <c:idx val="0"/>
          <c:order val="0"/>
          <c:tx>
            <c:strRef>
              <c:f>装置別採択夜数推移!$B$2</c:f>
              <c:strCache>
                <c:ptCount val="1"/>
                <c:pt idx="0">
                  <c:v>S-Cam</c:v>
                </c:pt>
              </c:strCache>
            </c:strRef>
          </c:tx>
          <c:spPr>
            <a:ln w="25400">
              <a:solidFill>
                <a:srgbClr val="FF00FF"/>
              </a:solidFill>
              <a:prstDash val="solid"/>
            </a:ln>
          </c:spPr>
          <c:marker>
            <c:symbol val="diamond"/>
            <c:size val="9"/>
            <c:spPr>
              <a:solidFill>
                <a:srgbClr val="FF00FF"/>
              </a:solidFill>
              <a:ln>
                <a:solidFill>
                  <a:srgbClr val="FF6600"/>
                </a:solidFill>
                <a:prstDash val="solid"/>
              </a:ln>
            </c:spPr>
          </c:marker>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装置別採択夜数推移!$B$3:$B$31</c:f>
              <c:numCache>
                <c:formatCode>0.0_);[Red]\(0.0\)</c:formatCode>
                <c:ptCount val="29"/>
                <c:pt idx="0">
                  <c:v>16</c:v>
                </c:pt>
                <c:pt idx="2">
                  <c:v>13</c:v>
                </c:pt>
                <c:pt idx="3">
                  <c:v>18</c:v>
                </c:pt>
                <c:pt idx="4">
                  <c:v>22</c:v>
                </c:pt>
                <c:pt idx="5">
                  <c:v>25</c:v>
                </c:pt>
                <c:pt idx="6">
                  <c:v>29</c:v>
                </c:pt>
                <c:pt idx="7">
                  <c:v>18.5</c:v>
                </c:pt>
                <c:pt idx="8">
                  <c:v>25</c:v>
                </c:pt>
                <c:pt idx="9">
                  <c:v>14</c:v>
                </c:pt>
                <c:pt idx="10">
                  <c:v>24</c:v>
                </c:pt>
                <c:pt idx="11">
                  <c:v>12</c:v>
                </c:pt>
                <c:pt idx="12">
                  <c:v>15.5</c:v>
                </c:pt>
                <c:pt idx="13">
                  <c:v>20</c:v>
                </c:pt>
                <c:pt idx="14">
                  <c:v>16</c:v>
                </c:pt>
                <c:pt idx="15">
                  <c:v>16.5</c:v>
                </c:pt>
                <c:pt idx="16">
                  <c:v>37.5</c:v>
                </c:pt>
                <c:pt idx="17">
                  <c:v>33.5</c:v>
                </c:pt>
                <c:pt idx="18">
                  <c:v>30.5</c:v>
                </c:pt>
                <c:pt idx="19">
                  <c:v>18</c:v>
                </c:pt>
                <c:pt idx="20">
                  <c:v>14.5</c:v>
                </c:pt>
                <c:pt idx="21">
                  <c:v>26</c:v>
                </c:pt>
                <c:pt idx="22">
                  <c:v>5.5</c:v>
                </c:pt>
                <c:pt idx="23">
                  <c:v>6.5</c:v>
                </c:pt>
                <c:pt idx="24">
                  <c:v>16</c:v>
                </c:pt>
                <c:pt idx="25">
                  <c:v>22.5</c:v>
                </c:pt>
                <c:pt idx="26">
                  <c:v>13</c:v>
                </c:pt>
                <c:pt idx="27">
                  <c:v>16</c:v>
                </c:pt>
                <c:pt idx="28">
                  <c:v>11</c:v>
                </c:pt>
              </c:numCache>
            </c:numRef>
          </c:val>
          <c:smooth val="0"/>
        </c:ser>
        <c:ser>
          <c:idx val="1"/>
          <c:order val="1"/>
          <c:tx>
            <c:strRef>
              <c:f>装置別採択夜数推移!$C$2</c:f>
              <c:strCache>
                <c:ptCount val="1"/>
                <c:pt idx="0">
                  <c:v>HSC</c:v>
                </c:pt>
              </c:strCache>
            </c:strRef>
          </c:tx>
          <c:spPr>
            <a:ln w="25400">
              <a:solidFill>
                <a:srgbClr val="3366FF"/>
              </a:solidFill>
              <a:prstDash val="solid"/>
            </a:ln>
          </c:spPr>
          <c:marker>
            <c:symbol val="x"/>
            <c:size val="6"/>
            <c:spPr>
              <a:solidFill>
                <a:srgbClr val="3366FF"/>
              </a:solidFill>
              <a:ln>
                <a:solidFill>
                  <a:srgbClr val="3366FF"/>
                </a:solidFill>
                <a:prstDash val="solid"/>
              </a:ln>
            </c:spPr>
          </c:marker>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装置別採択夜数推移!$C$3:$C$31</c:f>
              <c:numCache>
                <c:formatCode>0.0_);[Red]\(0.0\)</c:formatCode>
                <c:ptCount val="29"/>
                <c:pt idx="27">
                  <c:v>7</c:v>
                </c:pt>
                <c:pt idx="28">
                  <c:v>18</c:v>
                </c:pt>
              </c:numCache>
            </c:numRef>
          </c:val>
          <c:smooth val="0"/>
        </c:ser>
        <c:ser>
          <c:idx val="2"/>
          <c:order val="2"/>
          <c:tx>
            <c:strRef>
              <c:f>装置別採択夜数推移!$D$2</c:f>
              <c:strCache>
                <c:ptCount val="1"/>
                <c:pt idx="0">
                  <c:v>FOCAS</c:v>
                </c:pt>
              </c:strCache>
            </c:strRef>
          </c:tx>
          <c:spPr>
            <a:ln w="25400">
              <a:solidFill>
                <a:srgbClr val="008080"/>
              </a:solidFill>
              <a:prstDash val="solid"/>
            </a:ln>
          </c:spPr>
          <c:marker>
            <c:symbol val="triangle"/>
            <c:size val="9"/>
            <c:spPr>
              <a:solidFill>
                <a:srgbClr val="008080"/>
              </a:solidFill>
              <a:ln>
                <a:solidFill>
                  <a:srgbClr val="008080"/>
                </a:solidFill>
                <a:prstDash val="solid"/>
              </a:ln>
            </c:spPr>
          </c:marker>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装置別採択夜数推移!$D$3:$D$31</c:f>
              <c:numCache>
                <c:formatCode>0.0_);[Red]\(0.0\)</c:formatCode>
                <c:ptCount val="29"/>
                <c:pt idx="1">
                  <c:v>10</c:v>
                </c:pt>
                <c:pt idx="2">
                  <c:v>5</c:v>
                </c:pt>
                <c:pt idx="3">
                  <c:v>16</c:v>
                </c:pt>
                <c:pt idx="4">
                  <c:v>21</c:v>
                </c:pt>
                <c:pt idx="5">
                  <c:v>11</c:v>
                </c:pt>
                <c:pt idx="6">
                  <c:v>14</c:v>
                </c:pt>
                <c:pt idx="7">
                  <c:v>16</c:v>
                </c:pt>
                <c:pt idx="8">
                  <c:v>19</c:v>
                </c:pt>
                <c:pt idx="9">
                  <c:v>19</c:v>
                </c:pt>
                <c:pt idx="10">
                  <c:v>21</c:v>
                </c:pt>
                <c:pt idx="11">
                  <c:v>18</c:v>
                </c:pt>
                <c:pt idx="12">
                  <c:v>15</c:v>
                </c:pt>
                <c:pt idx="13">
                  <c:v>19</c:v>
                </c:pt>
                <c:pt idx="14">
                  <c:v>13</c:v>
                </c:pt>
                <c:pt idx="15">
                  <c:v>10.5</c:v>
                </c:pt>
                <c:pt idx="16">
                  <c:v>20</c:v>
                </c:pt>
                <c:pt idx="17">
                  <c:v>6</c:v>
                </c:pt>
                <c:pt idx="18">
                  <c:v>14</c:v>
                </c:pt>
                <c:pt idx="19">
                  <c:v>9</c:v>
                </c:pt>
                <c:pt idx="20">
                  <c:v>6</c:v>
                </c:pt>
                <c:pt idx="21">
                  <c:v>11.5</c:v>
                </c:pt>
                <c:pt idx="22">
                  <c:v>7.5</c:v>
                </c:pt>
                <c:pt idx="24">
                  <c:v>5.5</c:v>
                </c:pt>
                <c:pt idx="25">
                  <c:v>7</c:v>
                </c:pt>
                <c:pt idx="26">
                  <c:v>5.5</c:v>
                </c:pt>
                <c:pt idx="27">
                  <c:v>9</c:v>
                </c:pt>
                <c:pt idx="28">
                  <c:v>11.5</c:v>
                </c:pt>
              </c:numCache>
            </c:numRef>
          </c:val>
          <c:smooth val="0"/>
        </c:ser>
        <c:ser>
          <c:idx val="3"/>
          <c:order val="3"/>
          <c:tx>
            <c:strRef>
              <c:f>装置別採択夜数推移!$E$2</c:f>
              <c:strCache>
                <c:ptCount val="1"/>
                <c:pt idx="0">
                  <c:v>HDS</c:v>
                </c:pt>
              </c:strCache>
            </c:strRef>
          </c:tx>
          <c:spPr>
            <a:ln w="25400">
              <a:solidFill>
                <a:srgbClr val="00CCFF"/>
              </a:solidFill>
              <a:prstDash val="solid"/>
            </a:ln>
          </c:spPr>
          <c:marker>
            <c:symbol val="x"/>
            <c:size val="6"/>
            <c:spPr>
              <a:solidFill>
                <a:srgbClr val="00CCFF"/>
              </a:solidFill>
              <a:ln>
                <a:solidFill>
                  <a:srgbClr val="00CCFF"/>
                </a:solidFill>
                <a:prstDash val="solid"/>
              </a:ln>
            </c:spPr>
          </c:marker>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装置別採択夜数推移!$E$3:$E$31</c:f>
              <c:numCache>
                <c:formatCode>0.0_);[Red]\(0.0\)</c:formatCode>
                <c:ptCount val="29"/>
                <c:pt idx="1">
                  <c:v>10</c:v>
                </c:pt>
                <c:pt idx="2">
                  <c:v>10</c:v>
                </c:pt>
                <c:pt idx="3">
                  <c:v>9</c:v>
                </c:pt>
                <c:pt idx="4">
                  <c:v>12</c:v>
                </c:pt>
                <c:pt idx="5">
                  <c:v>5</c:v>
                </c:pt>
                <c:pt idx="6">
                  <c:v>6</c:v>
                </c:pt>
                <c:pt idx="7">
                  <c:v>22.5</c:v>
                </c:pt>
                <c:pt idx="8">
                  <c:v>13</c:v>
                </c:pt>
                <c:pt idx="9">
                  <c:v>15.5</c:v>
                </c:pt>
                <c:pt idx="10">
                  <c:v>15</c:v>
                </c:pt>
                <c:pt idx="11">
                  <c:v>20</c:v>
                </c:pt>
                <c:pt idx="12">
                  <c:v>15</c:v>
                </c:pt>
                <c:pt idx="13">
                  <c:v>10</c:v>
                </c:pt>
                <c:pt idx="14">
                  <c:v>8.5</c:v>
                </c:pt>
                <c:pt idx="15">
                  <c:v>14.5</c:v>
                </c:pt>
                <c:pt idx="16">
                  <c:v>10</c:v>
                </c:pt>
                <c:pt idx="17">
                  <c:v>17</c:v>
                </c:pt>
                <c:pt idx="18">
                  <c:v>16</c:v>
                </c:pt>
                <c:pt idx="19">
                  <c:v>15</c:v>
                </c:pt>
                <c:pt idx="20">
                  <c:v>3</c:v>
                </c:pt>
                <c:pt idx="21">
                  <c:v>13</c:v>
                </c:pt>
                <c:pt idx="22">
                  <c:v>6</c:v>
                </c:pt>
                <c:pt idx="23">
                  <c:v>7</c:v>
                </c:pt>
                <c:pt idx="24">
                  <c:v>6.5</c:v>
                </c:pt>
                <c:pt idx="25">
                  <c:v>13.5</c:v>
                </c:pt>
                <c:pt idx="26">
                  <c:v>6.5</c:v>
                </c:pt>
                <c:pt idx="27">
                  <c:v>12</c:v>
                </c:pt>
                <c:pt idx="28">
                  <c:v>11</c:v>
                </c:pt>
              </c:numCache>
            </c:numRef>
          </c:val>
          <c:smooth val="0"/>
        </c:ser>
        <c:ser>
          <c:idx val="4"/>
          <c:order val="4"/>
          <c:tx>
            <c:strRef>
              <c:f>装置別採択夜数推移!$F$2</c:f>
              <c:strCache>
                <c:ptCount val="1"/>
                <c:pt idx="0">
                  <c:v>IRCS</c:v>
                </c:pt>
              </c:strCache>
            </c:strRef>
          </c:tx>
          <c:spPr>
            <a:ln w="25400">
              <a:solidFill>
                <a:srgbClr val="FF0000"/>
              </a:solidFill>
              <a:prstDash val="solid"/>
            </a:ln>
          </c:spPr>
          <c:marker>
            <c:symbol val="triangle"/>
            <c:size val="8"/>
            <c:spPr>
              <a:solidFill>
                <a:srgbClr val="FF0000"/>
              </a:solidFill>
              <a:ln>
                <a:solidFill>
                  <a:srgbClr val="FF0000"/>
                </a:solidFill>
                <a:prstDash val="solid"/>
              </a:ln>
            </c:spPr>
          </c:marker>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装置別採択夜数推移!$F$3:$F$31</c:f>
              <c:numCache>
                <c:formatCode>0.0_);[Red]\(0.0\)</c:formatCode>
                <c:ptCount val="29"/>
                <c:pt idx="0">
                  <c:v>20</c:v>
                </c:pt>
                <c:pt idx="1">
                  <c:v>10</c:v>
                </c:pt>
                <c:pt idx="2">
                  <c:v>9</c:v>
                </c:pt>
                <c:pt idx="3">
                  <c:v>20</c:v>
                </c:pt>
                <c:pt idx="4">
                  <c:v>12</c:v>
                </c:pt>
                <c:pt idx="5">
                  <c:v>20</c:v>
                </c:pt>
                <c:pt idx="6">
                  <c:v>16</c:v>
                </c:pt>
                <c:pt idx="7">
                  <c:v>22</c:v>
                </c:pt>
                <c:pt idx="8">
                  <c:v>16</c:v>
                </c:pt>
                <c:pt idx="9">
                  <c:v>7.5</c:v>
                </c:pt>
                <c:pt idx="10">
                  <c:v>0</c:v>
                </c:pt>
                <c:pt idx="11">
                  <c:v>11</c:v>
                </c:pt>
                <c:pt idx="12">
                  <c:v>13</c:v>
                </c:pt>
                <c:pt idx="13">
                  <c:v>3</c:v>
                </c:pt>
                <c:pt idx="14">
                  <c:v>11</c:v>
                </c:pt>
                <c:pt idx="15">
                  <c:v>5.5</c:v>
                </c:pt>
                <c:pt idx="16">
                  <c:v>16.5</c:v>
                </c:pt>
                <c:pt idx="17">
                  <c:v>12.5</c:v>
                </c:pt>
                <c:pt idx="18">
                  <c:v>20</c:v>
                </c:pt>
                <c:pt idx="19">
                  <c:v>10</c:v>
                </c:pt>
                <c:pt idx="20">
                  <c:v>6.5</c:v>
                </c:pt>
                <c:pt idx="21">
                  <c:v>7</c:v>
                </c:pt>
                <c:pt idx="22">
                  <c:v>10</c:v>
                </c:pt>
                <c:pt idx="23">
                  <c:v>28.5</c:v>
                </c:pt>
                <c:pt idx="24">
                  <c:v>8.5</c:v>
                </c:pt>
                <c:pt idx="25">
                  <c:v>8</c:v>
                </c:pt>
                <c:pt idx="26">
                  <c:v>14</c:v>
                </c:pt>
                <c:pt idx="27">
                  <c:v>18.5</c:v>
                </c:pt>
                <c:pt idx="28">
                  <c:v>18</c:v>
                </c:pt>
              </c:numCache>
            </c:numRef>
          </c:val>
          <c:smooth val="0"/>
        </c:ser>
        <c:ser>
          <c:idx val="5"/>
          <c:order val="5"/>
          <c:tx>
            <c:strRef>
              <c:f>装置別採択夜数推移!$H$2</c:f>
              <c:strCache>
                <c:ptCount val="1"/>
                <c:pt idx="0">
                  <c:v>CISCO</c:v>
                </c:pt>
              </c:strCache>
            </c:strRef>
          </c:tx>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装置別採択夜数推移!$H$3:$H$31</c:f>
              <c:numCache>
                <c:formatCode>0.0_);[Red]\(0.0\)</c:formatCode>
                <c:ptCount val="29"/>
                <c:pt idx="1">
                  <c:v>4</c:v>
                </c:pt>
                <c:pt idx="2">
                  <c:v>4</c:v>
                </c:pt>
                <c:pt idx="3">
                  <c:v>4</c:v>
                </c:pt>
                <c:pt idx="4">
                  <c:v>11</c:v>
                </c:pt>
                <c:pt idx="5">
                  <c:v>7</c:v>
                </c:pt>
                <c:pt idx="6">
                  <c:v>5</c:v>
                </c:pt>
                <c:pt idx="7">
                  <c:v>5</c:v>
                </c:pt>
                <c:pt idx="8">
                  <c:v>11</c:v>
                </c:pt>
                <c:pt idx="9">
                  <c:v>5</c:v>
                </c:pt>
                <c:pt idx="10">
                  <c:v>8</c:v>
                </c:pt>
                <c:pt idx="11">
                  <c:v>4</c:v>
                </c:pt>
                <c:pt idx="12">
                  <c:v>0</c:v>
                </c:pt>
              </c:numCache>
            </c:numRef>
          </c:val>
          <c:smooth val="0"/>
        </c:ser>
        <c:ser>
          <c:idx val="6"/>
          <c:order val="6"/>
          <c:tx>
            <c:strRef>
              <c:f>装置別採択夜数推移!$I$2</c:f>
              <c:strCache>
                <c:ptCount val="1"/>
                <c:pt idx="0">
                  <c:v>CIAO</c:v>
                </c:pt>
              </c:strCache>
            </c:strRef>
          </c:tx>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装置別採択夜数推移!$I$3:$I$31</c:f>
              <c:numCache>
                <c:formatCode>0.0_);[Red]\(0.0\)</c:formatCode>
                <c:ptCount val="29"/>
                <c:pt idx="3">
                  <c:v>2</c:v>
                </c:pt>
                <c:pt idx="4">
                  <c:v>5</c:v>
                </c:pt>
                <c:pt idx="5">
                  <c:v>5</c:v>
                </c:pt>
                <c:pt idx="6">
                  <c:v>8</c:v>
                </c:pt>
                <c:pt idx="7">
                  <c:v>7</c:v>
                </c:pt>
                <c:pt idx="8">
                  <c:v>10</c:v>
                </c:pt>
                <c:pt idx="9">
                  <c:v>7</c:v>
                </c:pt>
                <c:pt idx="10">
                  <c:v>6</c:v>
                </c:pt>
                <c:pt idx="11">
                  <c:v>3</c:v>
                </c:pt>
                <c:pt idx="12">
                  <c:v>3</c:v>
                </c:pt>
                <c:pt idx="13">
                  <c:v>6</c:v>
                </c:pt>
                <c:pt idx="14">
                  <c:v>4.5</c:v>
                </c:pt>
                <c:pt idx="15">
                  <c:v>10</c:v>
                </c:pt>
              </c:numCache>
            </c:numRef>
          </c:val>
          <c:smooth val="0"/>
        </c:ser>
        <c:ser>
          <c:idx val="7"/>
          <c:order val="7"/>
          <c:tx>
            <c:strRef>
              <c:f>装置別採択夜数推移!$J$2</c:f>
              <c:strCache>
                <c:ptCount val="1"/>
                <c:pt idx="0">
                  <c:v>OHS</c:v>
                </c:pt>
              </c:strCache>
            </c:strRef>
          </c:tx>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装置別採択夜数推移!$J$3:$J$31</c:f>
              <c:numCache>
                <c:formatCode>0.0_);[Red]\(0.0\)</c:formatCode>
                <c:ptCount val="29"/>
                <c:pt idx="1">
                  <c:v>2</c:v>
                </c:pt>
                <c:pt idx="2">
                  <c:v>3</c:v>
                </c:pt>
                <c:pt idx="3">
                  <c:v>9</c:v>
                </c:pt>
                <c:pt idx="4">
                  <c:v>2</c:v>
                </c:pt>
                <c:pt idx="5">
                  <c:v>4</c:v>
                </c:pt>
                <c:pt idx="6">
                  <c:v>6</c:v>
                </c:pt>
                <c:pt idx="7">
                  <c:v>5</c:v>
                </c:pt>
                <c:pt idx="8">
                  <c:v>5</c:v>
                </c:pt>
                <c:pt idx="9">
                  <c:v>6</c:v>
                </c:pt>
                <c:pt idx="10">
                  <c:v>1</c:v>
                </c:pt>
              </c:numCache>
            </c:numRef>
          </c:val>
          <c:smooth val="0"/>
        </c:ser>
        <c:ser>
          <c:idx val="8"/>
          <c:order val="8"/>
          <c:tx>
            <c:strRef>
              <c:f>装置別採択夜数推移!$K$2</c:f>
              <c:strCache>
                <c:ptCount val="1"/>
                <c:pt idx="0">
                  <c:v>COMICS</c:v>
                </c:pt>
              </c:strCache>
            </c:strRef>
          </c:tx>
          <c:marker>
            <c:symbol val="circle"/>
            <c:size val="7"/>
          </c:marker>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装置別採択夜数推移!$K$3:$K$31</c:f>
              <c:numCache>
                <c:formatCode>0.0_);[Red]\(0.0\)</c:formatCode>
                <c:ptCount val="29"/>
                <c:pt idx="3">
                  <c:v>1</c:v>
                </c:pt>
                <c:pt idx="4">
                  <c:v>1</c:v>
                </c:pt>
                <c:pt idx="5">
                  <c:v>6</c:v>
                </c:pt>
                <c:pt idx="6">
                  <c:v>6.5</c:v>
                </c:pt>
                <c:pt idx="7">
                  <c:v>6.5</c:v>
                </c:pt>
                <c:pt idx="8">
                  <c:v>8</c:v>
                </c:pt>
                <c:pt idx="9">
                  <c:v>11</c:v>
                </c:pt>
                <c:pt idx="10">
                  <c:v>9</c:v>
                </c:pt>
                <c:pt idx="11">
                  <c:v>1</c:v>
                </c:pt>
                <c:pt idx="12">
                  <c:v>13</c:v>
                </c:pt>
                <c:pt idx="13">
                  <c:v>10</c:v>
                </c:pt>
                <c:pt idx="14">
                  <c:v>11</c:v>
                </c:pt>
                <c:pt idx="15">
                  <c:v>4</c:v>
                </c:pt>
                <c:pt idx="16">
                  <c:v>9</c:v>
                </c:pt>
                <c:pt idx="17">
                  <c:v>7</c:v>
                </c:pt>
                <c:pt idx="18">
                  <c:v>6</c:v>
                </c:pt>
                <c:pt idx="19">
                  <c:v>2</c:v>
                </c:pt>
                <c:pt idx="20">
                  <c:v>2</c:v>
                </c:pt>
                <c:pt idx="21">
                  <c:v>6</c:v>
                </c:pt>
                <c:pt idx="22">
                  <c:v>4.5</c:v>
                </c:pt>
                <c:pt idx="23">
                  <c:v>1</c:v>
                </c:pt>
                <c:pt idx="24">
                  <c:v>4.5</c:v>
                </c:pt>
                <c:pt idx="25">
                  <c:v>5</c:v>
                </c:pt>
                <c:pt idx="26">
                  <c:v>3</c:v>
                </c:pt>
                <c:pt idx="27">
                  <c:v>2</c:v>
                </c:pt>
                <c:pt idx="28">
                  <c:v>4</c:v>
                </c:pt>
              </c:numCache>
            </c:numRef>
          </c:val>
          <c:smooth val="0"/>
        </c:ser>
        <c:ser>
          <c:idx val="9"/>
          <c:order val="9"/>
          <c:tx>
            <c:strRef>
              <c:f>装置別採択夜数推移!$L$2</c:f>
              <c:strCache>
                <c:ptCount val="1"/>
                <c:pt idx="0">
                  <c:v>MOIRCS</c:v>
                </c:pt>
              </c:strCache>
            </c:strRef>
          </c:tx>
          <c:spPr>
            <a:ln>
              <a:solidFill>
                <a:srgbClr val="9933FF"/>
              </a:solidFill>
            </a:ln>
          </c:spPr>
          <c:marker>
            <c:spPr>
              <a:solidFill>
                <a:srgbClr val="9933FF"/>
              </a:solidFill>
            </c:spPr>
          </c:marker>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装置別採択夜数推移!$L$3:$L$31</c:f>
              <c:numCache>
                <c:formatCode>0.0_);[Red]\(0.0\)</c:formatCode>
                <c:ptCount val="29"/>
                <c:pt idx="11">
                  <c:v>21</c:v>
                </c:pt>
                <c:pt idx="12">
                  <c:v>16.5</c:v>
                </c:pt>
                <c:pt idx="13">
                  <c:v>36</c:v>
                </c:pt>
                <c:pt idx="14">
                  <c:v>40</c:v>
                </c:pt>
                <c:pt idx="15">
                  <c:v>37</c:v>
                </c:pt>
                <c:pt idx="16">
                  <c:v>14</c:v>
                </c:pt>
                <c:pt idx="17">
                  <c:v>23</c:v>
                </c:pt>
                <c:pt idx="18">
                  <c:v>12.5</c:v>
                </c:pt>
                <c:pt idx="19">
                  <c:v>13</c:v>
                </c:pt>
                <c:pt idx="20">
                  <c:v>3</c:v>
                </c:pt>
                <c:pt idx="21">
                  <c:v>14.5</c:v>
                </c:pt>
                <c:pt idx="22">
                  <c:v>4</c:v>
                </c:pt>
                <c:pt idx="23">
                  <c:v>2</c:v>
                </c:pt>
                <c:pt idx="24">
                  <c:v>6</c:v>
                </c:pt>
                <c:pt idx="25">
                  <c:v>7</c:v>
                </c:pt>
                <c:pt idx="26">
                  <c:v>5</c:v>
                </c:pt>
                <c:pt idx="27">
                  <c:v>8</c:v>
                </c:pt>
                <c:pt idx="28">
                  <c:v>6.5</c:v>
                </c:pt>
              </c:numCache>
            </c:numRef>
          </c:val>
          <c:smooth val="0"/>
        </c:ser>
        <c:ser>
          <c:idx val="10"/>
          <c:order val="10"/>
          <c:tx>
            <c:strRef>
              <c:f>装置別採択夜数推移!$M$2</c:f>
              <c:strCache>
                <c:ptCount val="1"/>
                <c:pt idx="0">
                  <c:v>FMOS</c:v>
                </c:pt>
              </c:strCache>
            </c:strRef>
          </c:tx>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装置別採択夜数推移!$M$3:$M$31</c:f>
              <c:numCache>
                <c:formatCode>0.0_);[Red]\(0.0\)</c:formatCode>
                <c:ptCount val="29"/>
                <c:pt idx="19">
                  <c:v>4</c:v>
                </c:pt>
                <c:pt idx="20">
                  <c:v>5</c:v>
                </c:pt>
                <c:pt idx="21">
                  <c:v>3</c:v>
                </c:pt>
                <c:pt idx="22">
                  <c:v>5</c:v>
                </c:pt>
                <c:pt idx="23">
                  <c:v>19.5</c:v>
                </c:pt>
                <c:pt idx="24">
                  <c:v>7</c:v>
                </c:pt>
                <c:pt idx="25">
                  <c:v>13.5</c:v>
                </c:pt>
                <c:pt idx="26">
                  <c:v>6</c:v>
                </c:pt>
                <c:pt idx="27">
                  <c:v>16.5</c:v>
                </c:pt>
                <c:pt idx="28">
                  <c:v>3</c:v>
                </c:pt>
              </c:numCache>
            </c:numRef>
          </c:val>
          <c:smooth val="0"/>
        </c:ser>
        <c:ser>
          <c:idx val="11"/>
          <c:order val="11"/>
          <c:tx>
            <c:strRef>
              <c:f>装置別採択夜数推移!$N$2</c:f>
              <c:strCache>
                <c:ptCount val="1"/>
                <c:pt idx="0">
                  <c:v>others</c:v>
                </c:pt>
              </c:strCache>
            </c:strRef>
          </c:tx>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装置別採択夜数推移!$N$3:$N$31</c:f>
              <c:numCache>
                <c:formatCode>0.0_);[Red]\(0.0\)</c:formatCode>
                <c:ptCount val="29"/>
                <c:pt idx="0">
                  <c:v>0</c:v>
                </c:pt>
                <c:pt idx="1">
                  <c:v>0</c:v>
                </c:pt>
                <c:pt idx="2">
                  <c:v>3</c:v>
                </c:pt>
                <c:pt idx="3">
                  <c:v>0</c:v>
                </c:pt>
                <c:pt idx="4">
                  <c:v>3</c:v>
                </c:pt>
                <c:pt idx="5">
                  <c:v>3</c:v>
                </c:pt>
                <c:pt idx="6">
                  <c:v>4</c:v>
                </c:pt>
                <c:pt idx="7">
                  <c:v>5</c:v>
                </c:pt>
                <c:pt idx="8">
                  <c:v>4</c:v>
                </c:pt>
                <c:pt idx="9">
                  <c:v>4</c:v>
                </c:pt>
                <c:pt idx="10">
                  <c:v>4</c:v>
                </c:pt>
                <c:pt idx="11">
                  <c:v>4</c:v>
                </c:pt>
                <c:pt idx="12">
                  <c:v>10</c:v>
                </c:pt>
                <c:pt idx="13">
                  <c:v>6</c:v>
                </c:pt>
                <c:pt idx="14">
                  <c:v>13.5</c:v>
                </c:pt>
                <c:pt idx="15">
                  <c:v>14</c:v>
                </c:pt>
                <c:pt idx="16">
                  <c:v>11</c:v>
                </c:pt>
                <c:pt idx="17">
                  <c:v>14</c:v>
                </c:pt>
                <c:pt idx="18">
                  <c:v>11</c:v>
                </c:pt>
                <c:pt idx="19">
                  <c:v>12</c:v>
                </c:pt>
                <c:pt idx="20">
                  <c:v>11</c:v>
                </c:pt>
                <c:pt idx="21">
                  <c:v>9</c:v>
                </c:pt>
                <c:pt idx="22">
                  <c:v>16</c:v>
                </c:pt>
                <c:pt idx="23">
                  <c:v>13</c:v>
                </c:pt>
                <c:pt idx="24">
                  <c:v>9</c:v>
                </c:pt>
                <c:pt idx="25">
                  <c:v>9</c:v>
                </c:pt>
                <c:pt idx="26">
                  <c:v>9.5</c:v>
                </c:pt>
                <c:pt idx="27">
                  <c:v>15</c:v>
                </c:pt>
                <c:pt idx="28">
                  <c:v>20</c:v>
                </c:pt>
              </c:numCache>
            </c:numRef>
          </c:val>
          <c:smooth val="0"/>
        </c:ser>
        <c:dLbls>
          <c:showLegendKey val="0"/>
          <c:showVal val="0"/>
          <c:showCatName val="0"/>
          <c:showSerName val="0"/>
          <c:showPercent val="0"/>
          <c:showBubbleSize val="0"/>
        </c:dLbls>
        <c:marker val="1"/>
        <c:smooth val="0"/>
        <c:axId val="34388992"/>
        <c:axId val="34390784"/>
      </c:lineChart>
      <c:catAx>
        <c:axId val="34388992"/>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4390784"/>
        <c:crosses val="autoZero"/>
        <c:auto val="1"/>
        <c:lblAlgn val="ctr"/>
        <c:lblOffset val="100"/>
        <c:tickLblSkip val="1"/>
        <c:tickMarkSkip val="1"/>
        <c:noMultiLvlLbl val="0"/>
      </c:catAx>
      <c:valAx>
        <c:axId val="34390784"/>
        <c:scaling>
          <c:orientation val="minMax"/>
        </c:scaling>
        <c:delete val="0"/>
        <c:axPos val="l"/>
        <c:title>
          <c:tx>
            <c:rich>
              <a:bodyPr rot="0" vert="wordArtVertRtl"/>
              <a:lstStyle/>
              <a:p>
                <a:pPr algn="ctr">
                  <a:defRPr sz="1600" b="1" i="0" u="none" strike="noStrike" baseline="0">
                    <a:solidFill>
                      <a:srgbClr val="000000"/>
                    </a:solidFill>
                    <a:latin typeface="ＭＳ Ｐゴシック"/>
                    <a:ea typeface="ＭＳ Ｐゴシック"/>
                    <a:cs typeface="ＭＳ Ｐゴシック"/>
                  </a:defRPr>
                </a:pPr>
                <a:r>
                  <a:rPr lang="ja-JP" altLang="en-US"/>
                  <a:t>装置毎・採択夜数</a:t>
                </a:r>
              </a:p>
            </c:rich>
          </c:tx>
          <c:layout>
            <c:manualLayout>
              <c:xMode val="edge"/>
              <c:yMode val="edge"/>
              <c:x val="7.5329566854990581E-3"/>
              <c:y val="0.39464285714285713"/>
            </c:manualLayout>
          </c:layout>
          <c:overlay val="0"/>
          <c:spPr>
            <a:noFill/>
            <a:ln w="25400">
              <a:noFill/>
            </a:ln>
          </c:spPr>
        </c:title>
        <c:numFmt formatCode="0.0_);[Red]\(0.0\)"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4388992"/>
        <c:crosses val="autoZero"/>
        <c:crossBetween val="between"/>
      </c:valAx>
      <c:spPr>
        <a:solidFill>
          <a:srgbClr val="FFFFFF"/>
        </a:solidFill>
        <a:ln w="12700">
          <a:solidFill>
            <a:srgbClr val="000000"/>
          </a:solidFill>
          <a:prstDash val="solid"/>
        </a:ln>
      </c:spPr>
    </c:plotArea>
    <c:legend>
      <c:legendPos val="t"/>
      <c:layout>
        <c:manualLayout>
          <c:xMode val="edge"/>
          <c:yMode val="edge"/>
          <c:x val="0.12429388416843375"/>
          <c:y val="0.12678571428571428"/>
          <c:w val="0.8082971585073605"/>
          <c:h val="3.9434424345275082E-2"/>
        </c:manualLayout>
      </c:layout>
      <c:overlay val="0"/>
      <c:spPr>
        <a:solidFill>
          <a:srgbClr val="FFFFFF"/>
        </a:solidFill>
        <a:ln w="3175">
          <a:solidFill>
            <a:srgbClr val="000000"/>
          </a:solidFill>
          <a:prstDash val="solid"/>
        </a:ln>
      </c:spPr>
      <c:txPr>
        <a:bodyPr/>
        <a:lstStyle/>
        <a:p>
          <a:pPr>
            <a:defRPr sz="1285" b="1"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カテゴリ別応募・採択件数!$B$9</c:f>
              <c:strCache>
                <c:ptCount val="1"/>
                <c:pt idx="0">
                  <c:v>22</c:v>
                </c:pt>
              </c:strCache>
            </c:strRef>
          </c:tx>
          <c:spPr>
            <a:solidFill>
              <a:srgbClr val="9999FF"/>
            </a:solidFill>
            <a:ln w="12700">
              <a:solidFill>
                <a:srgbClr val="000000"/>
              </a:solidFill>
              <a:prstDash val="solid"/>
            </a:ln>
          </c:spPr>
          <c:invertIfNegative val="0"/>
          <c:dLbls>
            <c:spPr>
              <a:noFill/>
              <a:ln w="25400">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カテゴリ別応募・採択件数!$B$10:$B$14</c:f>
              <c:numCache>
                <c:formatCode>General</c:formatCode>
                <c:ptCount val="5"/>
                <c:pt idx="0">
                  <c:v>4</c:v>
                </c:pt>
                <c:pt idx="1">
                  <c:v>20</c:v>
                </c:pt>
                <c:pt idx="2">
                  <c:v>4</c:v>
                </c:pt>
                <c:pt idx="3">
                  <c:v>21</c:v>
                </c:pt>
                <c:pt idx="4">
                  <c:v>5</c:v>
                </c:pt>
              </c:numCache>
            </c:numRef>
          </c:val>
        </c:ser>
        <c:ser>
          <c:idx val="1"/>
          <c:order val="1"/>
          <c:tx>
            <c:strRef>
              <c:f>カテゴリ別応募・採択件数!$C$9</c:f>
              <c:strCache>
                <c:ptCount val="1"/>
                <c:pt idx="0">
                  <c:v>38</c:v>
                </c:pt>
              </c:strCache>
            </c:strRef>
          </c:tx>
          <c:spPr>
            <a:solidFill>
              <a:srgbClr val="993366"/>
            </a:solidFill>
            <a:ln w="12700">
              <a:solidFill>
                <a:srgbClr val="000000"/>
              </a:solidFill>
              <a:prstDash val="solid"/>
            </a:ln>
          </c:spPr>
          <c:invertIfNegative val="0"/>
          <c:dLbls>
            <c:spPr>
              <a:noFill/>
              <a:ln w="25400">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カテゴリ別応募・採択件数!$C$10:$C$14</c:f>
              <c:numCache>
                <c:formatCode>General</c:formatCode>
                <c:ptCount val="5"/>
                <c:pt idx="0">
                  <c:v>9</c:v>
                </c:pt>
                <c:pt idx="1">
                  <c:v>32</c:v>
                </c:pt>
                <c:pt idx="2">
                  <c:v>7</c:v>
                </c:pt>
                <c:pt idx="3">
                  <c:v>36</c:v>
                </c:pt>
                <c:pt idx="4">
                  <c:v>9</c:v>
                </c:pt>
              </c:numCache>
            </c:numRef>
          </c:val>
        </c:ser>
        <c:dLbls>
          <c:showLegendKey val="0"/>
          <c:showVal val="0"/>
          <c:showCatName val="0"/>
          <c:showSerName val="0"/>
          <c:showPercent val="0"/>
          <c:showBubbleSize val="0"/>
        </c:dLbls>
        <c:gapWidth val="150"/>
        <c:axId val="159824512"/>
        <c:axId val="159834496"/>
      </c:barChart>
      <c:catAx>
        <c:axId val="159824512"/>
        <c:scaling>
          <c:orientation val="minMax"/>
        </c:scaling>
        <c:delete val="0"/>
        <c:axPos val="b"/>
        <c:numFmt formatCode="General" sourceLinked="1"/>
        <c:majorTickMark val="in"/>
        <c:minorTickMark val="none"/>
        <c:tickLblPos val="nextTo"/>
        <c:spPr>
          <a:ln w="3175">
            <a:solidFill>
              <a:srgbClr val="000000"/>
            </a:solidFill>
            <a:prstDash val="solid"/>
          </a:ln>
        </c:spPr>
        <c:txPr>
          <a:bodyPr rot="-228000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59834496"/>
        <c:crosses val="autoZero"/>
        <c:auto val="1"/>
        <c:lblAlgn val="ctr"/>
        <c:lblOffset val="100"/>
        <c:tickLblSkip val="2"/>
        <c:tickMarkSkip val="1"/>
        <c:noMultiLvlLbl val="0"/>
      </c:catAx>
      <c:valAx>
        <c:axId val="15983449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5982451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カテゴリ別応募・採択件数!$D$9</c:f>
              <c:strCache>
                <c:ptCount val="1"/>
                <c:pt idx="0">
                  <c:v>27</c:v>
                </c:pt>
              </c:strCache>
            </c:strRef>
          </c:tx>
          <c:spPr>
            <a:solidFill>
              <a:srgbClr val="9999FF"/>
            </a:solidFill>
            <a:ln w="12700">
              <a:solidFill>
                <a:srgbClr val="000000"/>
              </a:solidFill>
              <a:prstDash val="solid"/>
            </a:ln>
          </c:spPr>
          <c:invertIfNegative val="0"/>
          <c:dLbls>
            <c:spPr>
              <a:noFill/>
              <a:ln w="25400">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カテゴリ別応募・採択件数!$D$10:$D$14</c:f>
              <c:numCache>
                <c:formatCode>General</c:formatCode>
                <c:ptCount val="5"/>
                <c:pt idx="0">
                  <c:v>6</c:v>
                </c:pt>
                <c:pt idx="1">
                  <c:v>29</c:v>
                </c:pt>
                <c:pt idx="2">
                  <c:v>7</c:v>
                </c:pt>
                <c:pt idx="3">
                  <c:v>39</c:v>
                </c:pt>
                <c:pt idx="4">
                  <c:v>8</c:v>
                </c:pt>
              </c:numCache>
            </c:numRef>
          </c:val>
        </c:ser>
        <c:ser>
          <c:idx val="1"/>
          <c:order val="1"/>
          <c:tx>
            <c:strRef>
              <c:f>カテゴリ別応募・採択件数!$E$9</c:f>
              <c:strCache>
                <c:ptCount val="1"/>
                <c:pt idx="0">
                  <c:v>33</c:v>
                </c:pt>
              </c:strCache>
            </c:strRef>
          </c:tx>
          <c:spPr>
            <a:solidFill>
              <a:srgbClr val="993366"/>
            </a:solidFill>
            <a:ln w="12700">
              <a:solidFill>
                <a:srgbClr val="000000"/>
              </a:solidFill>
              <a:prstDash val="solid"/>
            </a:ln>
          </c:spPr>
          <c:invertIfNegative val="0"/>
          <c:dLbls>
            <c:spPr>
              <a:noFill/>
              <a:ln w="25400">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カテゴリ別応募・採択件数!$E$10:$E$14</c:f>
              <c:numCache>
                <c:formatCode>General</c:formatCode>
                <c:ptCount val="5"/>
                <c:pt idx="0">
                  <c:v>6</c:v>
                </c:pt>
                <c:pt idx="1">
                  <c:v>33</c:v>
                </c:pt>
                <c:pt idx="2">
                  <c:v>2</c:v>
                </c:pt>
                <c:pt idx="3">
                  <c:v>23</c:v>
                </c:pt>
                <c:pt idx="4">
                  <c:v>4</c:v>
                </c:pt>
              </c:numCache>
            </c:numRef>
          </c:val>
        </c:ser>
        <c:dLbls>
          <c:showLegendKey val="0"/>
          <c:showVal val="0"/>
          <c:showCatName val="0"/>
          <c:showSerName val="0"/>
          <c:showPercent val="0"/>
          <c:showBubbleSize val="0"/>
        </c:dLbls>
        <c:gapWidth val="150"/>
        <c:axId val="159598080"/>
        <c:axId val="159599616"/>
      </c:barChart>
      <c:catAx>
        <c:axId val="159598080"/>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59599616"/>
        <c:crosses val="autoZero"/>
        <c:auto val="1"/>
        <c:lblAlgn val="ctr"/>
        <c:lblOffset val="100"/>
        <c:tickLblSkip val="2"/>
        <c:tickMarkSkip val="1"/>
        <c:noMultiLvlLbl val="0"/>
      </c:catAx>
      <c:valAx>
        <c:axId val="15959961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15959808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カテゴリ別応募・採択件数!$F$9</c:f>
              <c:strCache>
                <c:ptCount val="1"/>
                <c:pt idx="0">
                  <c:v>71</c:v>
                </c:pt>
              </c:strCache>
            </c:strRef>
          </c:tx>
          <c:spPr>
            <a:solidFill>
              <a:srgbClr val="9999FF"/>
            </a:solidFill>
            <a:ln w="12700">
              <a:solidFill>
                <a:srgbClr val="000000"/>
              </a:solidFill>
              <a:prstDash val="solid"/>
            </a:ln>
          </c:spPr>
          <c:invertIfNegative val="0"/>
          <c:dLbls>
            <c:spPr>
              <a:noFill/>
              <a:ln w="25400">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カテゴリ別応募・採択件数!$F$10:$F$14</c:f>
              <c:numCache>
                <c:formatCode>General</c:formatCode>
                <c:ptCount val="5"/>
                <c:pt idx="0">
                  <c:v>14</c:v>
                </c:pt>
                <c:pt idx="1">
                  <c:v>83</c:v>
                </c:pt>
                <c:pt idx="2">
                  <c:v>19</c:v>
                </c:pt>
                <c:pt idx="3">
                  <c:v>86</c:v>
                </c:pt>
                <c:pt idx="4">
                  <c:v>16</c:v>
                </c:pt>
              </c:numCache>
            </c:numRef>
          </c:val>
        </c:ser>
        <c:ser>
          <c:idx val="1"/>
          <c:order val="1"/>
          <c:tx>
            <c:strRef>
              <c:f>カテゴリ別応募・採択件数!$G$9</c:f>
              <c:strCache>
                <c:ptCount val="1"/>
                <c:pt idx="0">
                  <c:v>191</c:v>
                </c:pt>
              </c:strCache>
            </c:strRef>
          </c:tx>
          <c:spPr>
            <a:solidFill>
              <a:srgbClr val="993366"/>
            </a:solidFill>
            <a:ln w="12700">
              <a:solidFill>
                <a:srgbClr val="000000"/>
              </a:solidFill>
              <a:prstDash val="solid"/>
            </a:ln>
          </c:spPr>
          <c:invertIfNegative val="0"/>
          <c:dLbls>
            <c:spPr>
              <a:noFill/>
              <a:ln w="25400">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カテゴリ別応募・採択件数!$G$10:$G$14</c:f>
              <c:numCache>
                <c:formatCode>General</c:formatCode>
                <c:ptCount val="5"/>
                <c:pt idx="0">
                  <c:v>39</c:v>
                </c:pt>
                <c:pt idx="1">
                  <c:v>197</c:v>
                </c:pt>
                <c:pt idx="2">
                  <c:v>39</c:v>
                </c:pt>
                <c:pt idx="3">
                  <c:v>205</c:v>
                </c:pt>
                <c:pt idx="4">
                  <c:v>42</c:v>
                </c:pt>
              </c:numCache>
            </c:numRef>
          </c:val>
        </c:ser>
        <c:dLbls>
          <c:showLegendKey val="0"/>
          <c:showVal val="0"/>
          <c:showCatName val="0"/>
          <c:showSerName val="0"/>
          <c:showPercent val="0"/>
          <c:showBubbleSize val="0"/>
        </c:dLbls>
        <c:gapWidth val="150"/>
        <c:axId val="159654272"/>
        <c:axId val="159655808"/>
      </c:barChart>
      <c:catAx>
        <c:axId val="159654272"/>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59655808"/>
        <c:crosses val="autoZero"/>
        <c:auto val="1"/>
        <c:lblAlgn val="ctr"/>
        <c:lblOffset val="100"/>
        <c:tickLblSkip val="2"/>
        <c:tickMarkSkip val="1"/>
        <c:noMultiLvlLbl val="0"/>
      </c:catAx>
      <c:valAx>
        <c:axId val="159655808"/>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5965427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カテゴリ別応募・採択件数!$C$67</c:f>
              <c:strCache>
                <c:ptCount val="1"/>
                <c:pt idx="0">
                  <c:v>Large-Scale Structure</c:v>
                </c:pt>
              </c:strCache>
            </c:strRef>
          </c:tx>
          <c:spPr>
            <a:solidFill>
              <a:srgbClr val="9999FF"/>
            </a:solidFill>
            <a:ln w="12700">
              <a:solidFill>
                <a:srgbClr val="000000"/>
              </a:solidFill>
              <a:prstDash val="solid"/>
            </a:ln>
          </c:spPr>
          <c:invertIfNegative val="0"/>
          <c:dLbls>
            <c:spPr>
              <a:noFill/>
              <a:ln w="25400">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カテゴリ別応募・採択件数!$L$10:$L$14</c:f>
              <c:numCache>
                <c:formatCode>General</c:formatCode>
                <c:ptCount val="5"/>
              </c:numCache>
            </c:numRef>
          </c:val>
        </c:ser>
        <c:ser>
          <c:idx val="1"/>
          <c:order val="1"/>
          <c:tx>
            <c:strRef>
              <c:f>カテゴリ別応募・採択件数!$D$67</c:f>
              <c:strCache>
                <c:ptCount val="1"/>
                <c:pt idx="0">
                  <c:v>Cosmological Parameters</c:v>
                </c:pt>
              </c:strCache>
            </c:strRef>
          </c:tx>
          <c:spPr>
            <a:solidFill>
              <a:srgbClr val="993366"/>
            </a:solidFill>
            <a:ln w="12700">
              <a:solidFill>
                <a:srgbClr val="000000"/>
              </a:solidFill>
              <a:prstDash val="solid"/>
            </a:ln>
          </c:spPr>
          <c:invertIfNegative val="0"/>
          <c:dLbls>
            <c:spPr>
              <a:noFill/>
              <a:ln w="25400">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カテゴリ別応募・採択件数!$M$10:$M$14</c:f>
              <c:numCache>
                <c:formatCode>General</c:formatCode>
                <c:ptCount val="5"/>
              </c:numCache>
            </c:numRef>
          </c:val>
        </c:ser>
        <c:dLbls>
          <c:showLegendKey val="0"/>
          <c:showVal val="0"/>
          <c:showCatName val="0"/>
          <c:showSerName val="0"/>
          <c:showPercent val="0"/>
          <c:showBubbleSize val="0"/>
        </c:dLbls>
        <c:gapWidth val="150"/>
        <c:axId val="159706112"/>
        <c:axId val="159716096"/>
      </c:barChart>
      <c:catAx>
        <c:axId val="159706112"/>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59716096"/>
        <c:crosses val="autoZero"/>
        <c:auto val="1"/>
        <c:lblAlgn val="ctr"/>
        <c:lblOffset val="100"/>
        <c:tickLblSkip val="3"/>
        <c:tickMarkSkip val="1"/>
        <c:noMultiLvlLbl val="0"/>
      </c:catAx>
      <c:valAx>
        <c:axId val="15971609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15970611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カテゴリ別応募・採択件数!$P$9</c:f>
              <c:strCache>
                <c:ptCount val="1"/>
              </c:strCache>
            </c:strRef>
          </c:tx>
          <c:spPr>
            <a:solidFill>
              <a:srgbClr val="9999FF"/>
            </a:solidFill>
            <a:ln w="12700">
              <a:solidFill>
                <a:srgbClr val="000000"/>
              </a:solidFill>
              <a:prstDash val="solid"/>
            </a:ln>
          </c:spPr>
          <c:invertIfNegative val="0"/>
          <c:dLbls>
            <c:spPr>
              <a:noFill/>
              <a:ln w="25400">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カテゴリ別応募・採択件数!$R$10:$R$14</c:f>
              <c:numCache>
                <c:formatCode>General</c:formatCode>
                <c:ptCount val="5"/>
              </c:numCache>
            </c:numRef>
          </c:val>
        </c:ser>
        <c:ser>
          <c:idx val="1"/>
          <c:order val="1"/>
          <c:tx>
            <c:strRef>
              <c:f>カテゴリ別応募・採択件数!$Q$9</c:f>
              <c:strCache>
                <c:ptCount val="1"/>
              </c:strCache>
            </c:strRef>
          </c:tx>
          <c:spPr>
            <a:solidFill>
              <a:srgbClr val="993366"/>
            </a:solidFill>
            <a:ln w="12700">
              <a:solidFill>
                <a:srgbClr val="000000"/>
              </a:solidFill>
              <a:prstDash val="solid"/>
            </a:ln>
          </c:spPr>
          <c:invertIfNegative val="0"/>
          <c:dLbls>
            <c:spPr>
              <a:noFill/>
              <a:ln w="25400">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カテゴリ別応募・採択件数!$S$10:$S$14</c:f>
              <c:numCache>
                <c:formatCode>General</c:formatCode>
                <c:ptCount val="5"/>
              </c:numCache>
            </c:numRef>
          </c:val>
        </c:ser>
        <c:dLbls>
          <c:showLegendKey val="0"/>
          <c:showVal val="0"/>
          <c:showCatName val="0"/>
          <c:showSerName val="0"/>
          <c:showPercent val="0"/>
          <c:showBubbleSize val="0"/>
        </c:dLbls>
        <c:gapWidth val="150"/>
        <c:axId val="159742208"/>
        <c:axId val="159756288"/>
      </c:barChart>
      <c:catAx>
        <c:axId val="159742208"/>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59756288"/>
        <c:crosses val="autoZero"/>
        <c:auto val="1"/>
        <c:lblAlgn val="ctr"/>
        <c:lblOffset val="100"/>
        <c:tickLblSkip val="4"/>
        <c:tickMarkSkip val="1"/>
        <c:noMultiLvlLbl val="0"/>
      </c:catAx>
      <c:valAx>
        <c:axId val="159756288"/>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5974220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カテゴリ別応募・採択件数!$N$9</c:f>
              <c:strCache>
                <c:ptCount val="1"/>
              </c:strCache>
            </c:strRef>
          </c:tx>
          <c:spPr>
            <a:solidFill>
              <a:srgbClr val="9999FF"/>
            </a:solidFill>
            <a:ln w="12700">
              <a:solidFill>
                <a:srgbClr val="000000"/>
              </a:solidFill>
              <a:prstDash val="solid"/>
            </a:ln>
          </c:spPr>
          <c:invertIfNegative val="0"/>
          <c:dLbls>
            <c:spPr>
              <a:noFill/>
              <a:ln w="25400">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カテゴリ別応募・採択件数!$P$10:$P$14</c:f>
              <c:numCache>
                <c:formatCode>General</c:formatCode>
                <c:ptCount val="5"/>
              </c:numCache>
            </c:numRef>
          </c:val>
        </c:ser>
        <c:ser>
          <c:idx val="1"/>
          <c:order val="1"/>
          <c:tx>
            <c:strRef>
              <c:f>カテゴリ別応募・採択件数!$O$9</c:f>
              <c:strCache>
                <c:ptCount val="1"/>
              </c:strCache>
            </c:strRef>
          </c:tx>
          <c:spPr>
            <a:solidFill>
              <a:srgbClr val="993366"/>
            </a:solidFill>
            <a:ln w="12700">
              <a:solidFill>
                <a:srgbClr val="000000"/>
              </a:solidFill>
              <a:prstDash val="solid"/>
            </a:ln>
          </c:spPr>
          <c:invertIfNegative val="0"/>
          <c:dLbls>
            <c:spPr>
              <a:noFill/>
              <a:ln w="25400">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カテゴリ別応募・採択件数!$Q$10:$Q$14</c:f>
              <c:numCache>
                <c:formatCode>General</c:formatCode>
                <c:ptCount val="5"/>
              </c:numCache>
            </c:numRef>
          </c:val>
        </c:ser>
        <c:dLbls>
          <c:showLegendKey val="0"/>
          <c:showVal val="0"/>
          <c:showCatName val="0"/>
          <c:showSerName val="0"/>
          <c:showPercent val="0"/>
          <c:showBubbleSize val="0"/>
        </c:dLbls>
        <c:gapWidth val="150"/>
        <c:axId val="160248960"/>
        <c:axId val="160250496"/>
      </c:barChart>
      <c:catAx>
        <c:axId val="160248960"/>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60250496"/>
        <c:crosses val="autoZero"/>
        <c:auto val="1"/>
        <c:lblAlgn val="ctr"/>
        <c:lblOffset val="100"/>
        <c:tickLblSkip val="3"/>
        <c:tickMarkSkip val="1"/>
        <c:noMultiLvlLbl val="0"/>
      </c:catAx>
      <c:valAx>
        <c:axId val="16025049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6024896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1" i="0" u="none" strike="noStrike" baseline="0">
                <a:solidFill>
                  <a:srgbClr val="000000"/>
                </a:solidFill>
                <a:latin typeface="ＭＳ Ｐゴシック"/>
                <a:ea typeface="ＭＳ Ｐゴシック"/>
                <a:cs typeface="ＭＳ Ｐゴシック"/>
              </a:defRPr>
            </a:pPr>
            <a:r>
              <a:rPr lang="en-GB" altLang="en-US"/>
              <a:t>S05B</a:t>
            </a:r>
          </a:p>
        </c:rich>
      </c:tx>
      <c:overlay val="0"/>
      <c:spPr>
        <a:noFill/>
        <a:ln w="25400">
          <a:noFill/>
        </a:ln>
      </c:spPr>
    </c:title>
    <c:autoTitleDeleted val="0"/>
    <c:plotArea>
      <c:layout/>
      <c:barChart>
        <c:barDir val="col"/>
        <c:grouping val="clustered"/>
        <c:varyColors val="0"/>
        <c:ser>
          <c:idx val="0"/>
          <c:order val="0"/>
          <c:tx>
            <c:strRef>
              <c:f>カテゴリ別応募・採択件数!$T$9</c:f>
              <c:strCache>
                <c:ptCount val="1"/>
              </c:strCache>
            </c:strRef>
          </c:tx>
          <c:spPr>
            <a:solidFill>
              <a:srgbClr val="9999FF"/>
            </a:solidFill>
            <a:ln w="12700">
              <a:solidFill>
                <a:srgbClr val="000000"/>
              </a:solidFill>
              <a:prstDash val="solid"/>
            </a:ln>
          </c:spPr>
          <c:invertIfNegative val="0"/>
          <c:dLbls>
            <c:spPr>
              <a:noFill/>
              <a:ln w="25400">
                <a:noFill/>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カテゴリ別応募・採択件数!$V$10:$V$14</c:f>
              <c:numCache>
                <c:formatCode>General</c:formatCode>
                <c:ptCount val="5"/>
              </c:numCache>
            </c:numRef>
          </c:val>
        </c:ser>
        <c:ser>
          <c:idx val="1"/>
          <c:order val="1"/>
          <c:tx>
            <c:strRef>
              <c:f>カテゴリ別応募・採択件数!$U$9</c:f>
              <c:strCache>
                <c:ptCount val="1"/>
              </c:strCache>
            </c:strRef>
          </c:tx>
          <c:spPr>
            <a:solidFill>
              <a:srgbClr val="993366"/>
            </a:solidFill>
            <a:ln w="12700">
              <a:solidFill>
                <a:srgbClr val="000000"/>
              </a:solidFill>
              <a:prstDash val="solid"/>
            </a:ln>
          </c:spPr>
          <c:invertIfNegative val="0"/>
          <c:dLbls>
            <c:spPr>
              <a:noFill/>
              <a:ln w="25400">
                <a:noFill/>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カテゴリ別応募・採択件数!$W$10:$W$14</c:f>
              <c:numCache>
                <c:formatCode>General</c:formatCode>
                <c:ptCount val="5"/>
              </c:numCache>
            </c:numRef>
          </c:val>
        </c:ser>
        <c:dLbls>
          <c:showLegendKey val="0"/>
          <c:showVal val="0"/>
          <c:showCatName val="0"/>
          <c:showSerName val="0"/>
          <c:showPercent val="0"/>
          <c:showBubbleSize val="0"/>
        </c:dLbls>
        <c:gapWidth val="150"/>
        <c:axId val="160292864"/>
        <c:axId val="160294400"/>
      </c:barChart>
      <c:catAx>
        <c:axId val="160292864"/>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60294400"/>
        <c:crosses val="autoZero"/>
        <c:auto val="1"/>
        <c:lblAlgn val="ctr"/>
        <c:lblOffset val="100"/>
        <c:tickLblSkip val="2"/>
        <c:tickMarkSkip val="1"/>
        <c:noMultiLvlLbl val="0"/>
      </c:catAx>
      <c:valAx>
        <c:axId val="160294400"/>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6029286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1200"/>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 b="1" i="0" u="none" strike="noStrike" baseline="0">
                <a:solidFill>
                  <a:srgbClr val="000000"/>
                </a:solidFill>
                <a:latin typeface="ＭＳ Ｐゴシック"/>
                <a:ea typeface="ＭＳ Ｐゴシック"/>
                <a:cs typeface="ＭＳ Ｐゴシック"/>
              </a:defRPr>
            </a:pPr>
            <a:r>
              <a:rPr lang="en-GB" altLang="en-US"/>
              <a:t>S05A</a:t>
            </a:r>
          </a:p>
        </c:rich>
      </c:tx>
      <c:overlay val="0"/>
      <c:spPr>
        <a:noFill/>
        <a:ln w="25400">
          <a:noFill/>
        </a:ln>
      </c:spPr>
    </c:title>
    <c:autoTitleDeleted val="0"/>
    <c:plotArea>
      <c:layout/>
      <c:barChart>
        <c:barDir val="col"/>
        <c:grouping val="clustered"/>
        <c:varyColors val="0"/>
        <c:ser>
          <c:idx val="0"/>
          <c:order val="0"/>
          <c:tx>
            <c:strRef>
              <c:f>カテゴリ別応募・採択件数!$R$9</c:f>
              <c:strCache>
                <c:ptCount val="1"/>
              </c:strCache>
            </c:strRef>
          </c:tx>
          <c:spPr>
            <a:solidFill>
              <a:srgbClr val="9999FF"/>
            </a:solidFill>
            <a:ln w="12700">
              <a:solidFill>
                <a:srgbClr val="000000"/>
              </a:solidFill>
              <a:prstDash val="solid"/>
            </a:ln>
          </c:spPr>
          <c:invertIfNegative val="0"/>
          <c:dLbls>
            <c:spPr>
              <a:noFill/>
              <a:ln w="25400">
                <a:noFill/>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カテゴリ別応募・採択件数!$T$10:$T$14</c:f>
              <c:numCache>
                <c:formatCode>General</c:formatCode>
                <c:ptCount val="5"/>
              </c:numCache>
            </c:numRef>
          </c:val>
        </c:ser>
        <c:ser>
          <c:idx val="1"/>
          <c:order val="1"/>
          <c:tx>
            <c:strRef>
              <c:f>カテゴリ別応募・採択件数!$S$9</c:f>
              <c:strCache>
                <c:ptCount val="1"/>
              </c:strCache>
            </c:strRef>
          </c:tx>
          <c:spPr>
            <a:solidFill>
              <a:srgbClr val="993366"/>
            </a:solidFill>
            <a:ln w="12700">
              <a:solidFill>
                <a:srgbClr val="000000"/>
              </a:solidFill>
              <a:prstDash val="solid"/>
            </a:ln>
          </c:spPr>
          <c:invertIfNegative val="0"/>
          <c:dLbls>
            <c:spPr>
              <a:no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カテゴリ別応募・採択件数!$U$10:$U$14</c:f>
              <c:numCache>
                <c:formatCode>General</c:formatCode>
                <c:ptCount val="5"/>
              </c:numCache>
            </c:numRef>
          </c:val>
        </c:ser>
        <c:dLbls>
          <c:showLegendKey val="0"/>
          <c:showVal val="0"/>
          <c:showCatName val="0"/>
          <c:showSerName val="0"/>
          <c:showPercent val="0"/>
          <c:showBubbleSize val="0"/>
        </c:dLbls>
        <c:gapWidth val="150"/>
        <c:axId val="160316416"/>
        <c:axId val="160342784"/>
      </c:barChart>
      <c:catAx>
        <c:axId val="16031641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60342784"/>
        <c:crosses val="autoZero"/>
        <c:auto val="1"/>
        <c:lblAlgn val="ctr"/>
        <c:lblOffset val="100"/>
        <c:tickLblSkip val="2"/>
        <c:tickMarkSkip val="1"/>
        <c:noMultiLvlLbl val="0"/>
      </c:catAx>
      <c:valAx>
        <c:axId val="160342784"/>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6031641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1200"/>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S06A　カテゴリ別　応募・採択件数</a:t>
            </a:r>
            <a:endParaRPr lang="ja-JP" altLang="en-US"/>
          </a:p>
        </c:rich>
      </c:tx>
      <c:overlay val="0"/>
      <c:spPr>
        <a:noFill/>
        <a:ln w="25400">
          <a:noFill/>
        </a:ln>
      </c:spPr>
    </c:title>
    <c:autoTitleDeleted val="0"/>
    <c:plotArea>
      <c:layout/>
      <c:barChart>
        <c:barDir val="col"/>
        <c:grouping val="clustered"/>
        <c:varyColors val="0"/>
        <c:ser>
          <c:idx val="0"/>
          <c:order val="0"/>
          <c:tx>
            <c:strRef>
              <c:f>カテゴリ別応募・採択件数!$V$9</c:f>
              <c:strCache>
                <c:ptCount val="1"/>
              </c:strCache>
            </c:strRef>
          </c:tx>
          <c:spPr>
            <a:solidFill>
              <a:srgbClr val="9999FF"/>
            </a:solidFill>
            <a:ln w="12700">
              <a:solidFill>
                <a:srgbClr val="000000"/>
              </a:solidFill>
              <a:prstDash val="solid"/>
            </a:ln>
          </c:spPr>
          <c:invertIfNegative val="0"/>
          <c:dLbls>
            <c:spPr>
              <a:noFill/>
              <a:ln w="25400">
                <a:noFill/>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カテゴリ別応募・採択件数!$X$10:$X$14</c:f>
              <c:numCache>
                <c:formatCode>General</c:formatCode>
                <c:ptCount val="5"/>
              </c:numCache>
            </c:numRef>
          </c:val>
        </c:ser>
        <c:ser>
          <c:idx val="1"/>
          <c:order val="1"/>
          <c:tx>
            <c:strRef>
              <c:f>カテゴリ別応募・採択件数!$W$9</c:f>
              <c:strCache>
                <c:ptCount val="1"/>
              </c:strCache>
            </c:strRef>
          </c:tx>
          <c:spPr>
            <a:solidFill>
              <a:srgbClr val="993366"/>
            </a:solidFill>
            <a:ln w="12700">
              <a:solidFill>
                <a:srgbClr val="000000"/>
              </a:solidFill>
              <a:prstDash val="solid"/>
            </a:ln>
          </c:spPr>
          <c:invertIfNegative val="0"/>
          <c:dLbls>
            <c:spPr>
              <a:noFill/>
              <a:ln w="25400">
                <a:noFill/>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カテゴリ別応募・採択件数!$Y$10:$Y$14</c:f>
              <c:numCache>
                <c:formatCode>General</c:formatCode>
                <c:ptCount val="5"/>
              </c:numCache>
            </c:numRef>
          </c:val>
        </c:ser>
        <c:dLbls>
          <c:showLegendKey val="0"/>
          <c:showVal val="0"/>
          <c:showCatName val="0"/>
          <c:showSerName val="0"/>
          <c:showPercent val="0"/>
          <c:showBubbleSize val="0"/>
        </c:dLbls>
        <c:gapWidth val="150"/>
        <c:axId val="159991680"/>
        <c:axId val="159993216"/>
      </c:barChart>
      <c:catAx>
        <c:axId val="159991680"/>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59993216"/>
        <c:crosses val="autoZero"/>
        <c:auto val="1"/>
        <c:lblAlgn val="ctr"/>
        <c:lblOffset val="100"/>
        <c:tickLblSkip val="2"/>
        <c:tickMarkSkip val="1"/>
        <c:noMultiLvlLbl val="0"/>
      </c:catAx>
      <c:valAx>
        <c:axId val="15999321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5999168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S06B　カテゴリ別　応募･採択件数</a:t>
            </a:r>
          </a:p>
          <a:p>
            <a:pPr>
              <a:defRPr sz="100" b="0" i="0" u="none" strike="noStrike" baseline="0">
                <a:solidFill>
                  <a:srgbClr val="000000"/>
                </a:solidFill>
                <a:latin typeface="ＭＳ Ｐゴシック"/>
                <a:ea typeface="ＭＳ Ｐゴシック"/>
                <a:cs typeface="ＭＳ Ｐゴシック"/>
              </a:defRPr>
            </a:pPr>
            <a:endParaRPr lang="ja-JP" altLang="en-US"/>
          </a:p>
        </c:rich>
      </c:tx>
      <c:overlay val="0"/>
      <c:spPr>
        <a:noFill/>
        <a:ln w="25400">
          <a:noFill/>
        </a:ln>
      </c:spPr>
    </c:title>
    <c:autoTitleDeleted val="0"/>
    <c:plotArea>
      <c:layout/>
      <c:barChart>
        <c:barDir val="col"/>
        <c:grouping val="clustered"/>
        <c:varyColors val="0"/>
        <c:ser>
          <c:idx val="0"/>
          <c:order val="0"/>
          <c:tx>
            <c:strRef>
              <c:f>カテゴリ別応募・採択件数!$X$9</c:f>
              <c:strCache>
                <c:ptCount val="1"/>
              </c:strCache>
            </c:strRef>
          </c:tx>
          <c:spPr>
            <a:solidFill>
              <a:srgbClr val="9999FF"/>
            </a:solidFill>
            <a:ln w="12700">
              <a:solidFill>
                <a:srgbClr val="000000"/>
              </a:solidFill>
              <a:prstDash val="solid"/>
            </a:ln>
          </c:spPr>
          <c:invertIfNegative val="0"/>
          <c:dLbls>
            <c:spPr>
              <a:noFill/>
              <a:ln w="25400">
                <a:noFill/>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カテゴリ別応募・採択件数!$Z$10:$Z$14</c:f>
              <c:numCache>
                <c:formatCode>General</c:formatCode>
                <c:ptCount val="5"/>
              </c:numCache>
            </c:numRef>
          </c:val>
        </c:ser>
        <c:ser>
          <c:idx val="1"/>
          <c:order val="1"/>
          <c:tx>
            <c:strRef>
              <c:f>カテゴリ別応募・採択件数!$Y$9</c:f>
              <c:strCache>
                <c:ptCount val="1"/>
              </c:strCache>
            </c:strRef>
          </c:tx>
          <c:spPr>
            <a:solidFill>
              <a:srgbClr val="993366"/>
            </a:solidFill>
            <a:ln w="12700">
              <a:solidFill>
                <a:srgbClr val="000000"/>
              </a:solidFill>
              <a:prstDash val="solid"/>
            </a:ln>
          </c:spPr>
          <c:invertIfNegative val="0"/>
          <c:dLbls>
            <c:spPr>
              <a:noFill/>
              <a:ln w="25400">
                <a:noFill/>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カテゴリ別応募・採択件数!$A$10:$A$14</c:f>
              <c:strCache>
                <c:ptCount val="5"/>
                <c:pt idx="0">
                  <c:v>S02A採択</c:v>
                </c:pt>
                <c:pt idx="1">
                  <c:v>S02B応募</c:v>
                </c:pt>
                <c:pt idx="2">
                  <c:v>S02B採択</c:v>
                </c:pt>
                <c:pt idx="3">
                  <c:v>S03A応募</c:v>
                </c:pt>
                <c:pt idx="4">
                  <c:v>S03A採択</c:v>
                </c:pt>
              </c:strCache>
            </c:strRef>
          </c:cat>
          <c:val>
            <c:numRef>
              <c:f>カテゴリ別応募・採択件数!$AA$10:$AA$14</c:f>
              <c:numCache>
                <c:formatCode>General</c:formatCode>
                <c:ptCount val="5"/>
              </c:numCache>
            </c:numRef>
          </c:val>
        </c:ser>
        <c:dLbls>
          <c:showLegendKey val="0"/>
          <c:showVal val="0"/>
          <c:showCatName val="0"/>
          <c:showSerName val="0"/>
          <c:showPercent val="0"/>
          <c:showBubbleSize val="0"/>
        </c:dLbls>
        <c:gapWidth val="150"/>
        <c:axId val="160035968"/>
        <c:axId val="160037504"/>
      </c:barChart>
      <c:catAx>
        <c:axId val="160035968"/>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60037504"/>
        <c:crosses val="autoZero"/>
        <c:auto val="1"/>
        <c:lblAlgn val="ctr"/>
        <c:lblOffset val="100"/>
        <c:tickLblSkip val="2"/>
        <c:tickMarkSkip val="1"/>
        <c:noMultiLvlLbl val="0"/>
      </c:catAx>
      <c:valAx>
        <c:axId val="160037504"/>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6003596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3600" b="0" i="0" u="none" strike="noStrike" baseline="0">
                <a:solidFill>
                  <a:srgbClr val="000000"/>
                </a:solidFill>
                <a:latin typeface="ＭＳ Ｐゴシック"/>
                <a:ea typeface="ＭＳ Ｐゴシック"/>
              </a:rPr>
              <a:t>共同利用実績　(装置の使用率）</a:t>
            </a:r>
            <a:endParaRPr lang="ja-JP" altLang="en-US" sz="3600"/>
          </a:p>
        </c:rich>
      </c:tx>
      <c:layout>
        <c:manualLayout>
          <c:xMode val="edge"/>
          <c:yMode val="edge"/>
          <c:x val="0.28903337703222243"/>
          <c:y val="4.8257355988396186E-2"/>
        </c:manualLayout>
      </c:layout>
      <c:overlay val="0"/>
      <c:spPr>
        <a:noFill/>
        <a:ln w="25400">
          <a:noFill/>
        </a:ln>
      </c:spPr>
    </c:title>
    <c:autoTitleDeleted val="0"/>
    <c:plotArea>
      <c:layout>
        <c:manualLayout>
          <c:layoutTarget val="inner"/>
          <c:xMode val="edge"/>
          <c:yMode val="edge"/>
          <c:x val="9.1165413533834588E-2"/>
          <c:y val="0.15717985909656029"/>
          <c:w val="0.81269874888830096"/>
          <c:h val="0.72271187318690422"/>
        </c:manualLayout>
      </c:layout>
      <c:barChart>
        <c:barDir val="col"/>
        <c:grouping val="percentStacked"/>
        <c:varyColors val="0"/>
        <c:ser>
          <c:idx val="0"/>
          <c:order val="0"/>
          <c:tx>
            <c:strRef>
              <c:f>装置別採択夜数推移!$B$2</c:f>
              <c:strCache>
                <c:ptCount val="1"/>
                <c:pt idx="0">
                  <c:v>S-Cam</c:v>
                </c:pt>
              </c:strCache>
            </c:strRef>
          </c:tx>
          <c:spPr>
            <a:solidFill>
              <a:srgbClr val="99CCFF"/>
            </a:solidFill>
            <a:ln w="25400">
              <a:noFill/>
              <a:prstDash val="solid"/>
            </a:ln>
          </c:spPr>
          <c:invertIfNegative val="0"/>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装置別採択夜数推移!$B$3:$B$31</c:f>
              <c:numCache>
                <c:formatCode>0.0_);[Red]\(0.0\)</c:formatCode>
                <c:ptCount val="29"/>
                <c:pt idx="0">
                  <c:v>16</c:v>
                </c:pt>
                <c:pt idx="2">
                  <c:v>13</c:v>
                </c:pt>
                <c:pt idx="3">
                  <c:v>18</c:v>
                </c:pt>
                <c:pt idx="4">
                  <c:v>22</c:v>
                </c:pt>
                <c:pt idx="5">
                  <c:v>25</c:v>
                </c:pt>
                <c:pt idx="6">
                  <c:v>29</c:v>
                </c:pt>
                <c:pt idx="7">
                  <c:v>18.5</c:v>
                </c:pt>
                <c:pt idx="8">
                  <c:v>25</c:v>
                </c:pt>
                <c:pt idx="9">
                  <c:v>14</c:v>
                </c:pt>
                <c:pt idx="10">
                  <c:v>24</c:v>
                </c:pt>
                <c:pt idx="11">
                  <c:v>12</c:v>
                </c:pt>
                <c:pt idx="12">
                  <c:v>15.5</c:v>
                </c:pt>
                <c:pt idx="13">
                  <c:v>20</c:v>
                </c:pt>
                <c:pt idx="14">
                  <c:v>16</c:v>
                </c:pt>
                <c:pt idx="15">
                  <c:v>16.5</c:v>
                </c:pt>
                <c:pt idx="16">
                  <c:v>37.5</c:v>
                </c:pt>
                <c:pt idx="17">
                  <c:v>33.5</c:v>
                </c:pt>
                <c:pt idx="18">
                  <c:v>30.5</c:v>
                </c:pt>
                <c:pt idx="19">
                  <c:v>18</c:v>
                </c:pt>
                <c:pt idx="20">
                  <c:v>14.5</c:v>
                </c:pt>
                <c:pt idx="21">
                  <c:v>26</c:v>
                </c:pt>
                <c:pt idx="22">
                  <c:v>5.5</c:v>
                </c:pt>
                <c:pt idx="23">
                  <c:v>6.5</c:v>
                </c:pt>
                <c:pt idx="24">
                  <c:v>16</c:v>
                </c:pt>
                <c:pt idx="25">
                  <c:v>22.5</c:v>
                </c:pt>
                <c:pt idx="26">
                  <c:v>13</c:v>
                </c:pt>
                <c:pt idx="27">
                  <c:v>16</c:v>
                </c:pt>
                <c:pt idx="28">
                  <c:v>11</c:v>
                </c:pt>
              </c:numCache>
            </c:numRef>
          </c:val>
        </c:ser>
        <c:ser>
          <c:idx val="1"/>
          <c:order val="1"/>
          <c:tx>
            <c:strRef>
              <c:f>装置別採択夜数推移!$C$2</c:f>
              <c:strCache>
                <c:ptCount val="1"/>
                <c:pt idx="0">
                  <c:v>HSC</c:v>
                </c:pt>
              </c:strCache>
            </c:strRef>
          </c:tx>
          <c:spPr>
            <a:solidFill>
              <a:srgbClr val="CCFF66"/>
            </a:solidFill>
            <a:ln w="25400">
              <a:noFill/>
              <a:prstDash val="solid"/>
            </a:ln>
          </c:spPr>
          <c:invertIfNegative val="0"/>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装置別採択夜数推移!$C$3:$C$31</c:f>
              <c:numCache>
                <c:formatCode>0.0_);[Red]\(0.0\)</c:formatCode>
                <c:ptCount val="29"/>
                <c:pt idx="27">
                  <c:v>7</c:v>
                </c:pt>
                <c:pt idx="28">
                  <c:v>18</c:v>
                </c:pt>
              </c:numCache>
            </c:numRef>
          </c:val>
        </c:ser>
        <c:ser>
          <c:idx val="2"/>
          <c:order val="2"/>
          <c:tx>
            <c:strRef>
              <c:f>装置別採択夜数推移!$D$2</c:f>
              <c:strCache>
                <c:ptCount val="1"/>
                <c:pt idx="0">
                  <c:v>FOCAS</c:v>
                </c:pt>
              </c:strCache>
            </c:strRef>
          </c:tx>
          <c:spPr>
            <a:solidFill>
              <a:srgbClr val="0066FF"/>
            </a:solidFill>
            <a:ln w="25400">
              <a:noFill/>
              <a:prstDash val="solid"/>
            </a:ln>
          </c:spPr>
          <c:invertIfNegative val="0"/>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装置別採択夜数推移!$D$3:$D$31</c:f>
              <c:numCache>
                <c:formatCode>0.0_);[Red]\(0.0\)</c:formatCode>
                <c:ptCount val="29"/>
                <c:pt idx="1">
                  <c:v>10</c:v>
                </c:pt>
                <c:pt idx="2">
                  <c:v>5</c:v>
                </c:pt>
                <c:pt idx="3">
                  <c:v>16</c:v>
                </c:pt>
                <c:pt idx="4">
                  <c:v>21</c:v>
                </c:pt>
                <c:pt idx="5">
                  <c:v>11</c:v>
                </c:pt>
                <c:pt idx="6">
                  <c:v>14</c:v>
                </c:pt>
                <c:pt idx="7">
                  <c:v>16</c:v>
                </c:pt>
                <c:pt idx="8">
                  <c:v>19</c:v>
                </c:pt>
                <c:pt idx="9">
                  <c:v>19</c:v>
                </c:pt>
                <c:pt idx="10">
                  <c:v>21</c:v>
                </c:pt>
                <c:pt idx="11">
                  <c:v>18</c:v>
                </c:pt>
                <c:pt idx="12">
                  <c:v>15</c:v>
                </c:pt>
                <c:pt idx="13">
                  <c:v>19</c:v>
                </c:pt>
                <c:pt idx="14">
                  <c:v>13</c:v>
                </c:pt>
                <c:pt idx="15">
                  <c:v>10.5</c:v>
                </c:pt>
                <c:pt idx="16">
                  <c:v>20</c:v>
                </c:pt>
                <c:pt idx="17">
                  <c:v>6</c:v>
                </c:pt>
                <c:pt idx="18">
                  <c:v>14</c:v>
                </c:pt>
                <c:pt idx="19">
                  <c:v>9</c:v>
                </c:pt>
                <c:pt idx="20">
                  <c:v>6</c:v>
                </c:pt>
                <c:pt idx="21">
                  <c:v>11.5</c:v>
                </c:pt>
                <c:pt idx="22">
                  <c:v>7.5</c:v>
                </c:pt>
                <c:pt idx="24">
                  <c:v>5.5</c:v>
                </c:pt>
                <c:pt idx="25">
                  <c:v>7</c:v>
                </c:pt>
                <c:pt idx="26">
                  <c:v>5.5</c:v>
                </c:pt>
                <c:pt idx="27">
                  <c:v>9</c:v>
                </c:pt>
                <c:pt idx="28">
                  <c:v>11.5</c:v>
                </c:pt>
              </c:numCache>
            </c:numRef>
          </c:val>
        </c:ser>
        <c:ser>
          <c:idx val="3"/>
          <c:order val="3"/>
          <c:tx>
            <c:strRef>
              <c:f>装置別採択夜数推移!$E$2</c:f>
              <c:strCache>
                <c:ptCount val="1"/>
                <c:pt idx="0">
                  <c:v>HDS</c:v>
                </c:pt>
              </c:strCache>
            </c:strRef>
          </c:tx>
          <c:spPr>
            <a:solidFill>
              <a:srgbClr val="CC3300"/>
            </a:solidFill>
            <a:ln w="25400">
              <a:noFill/>
              <a:prstDash val="solid"/>
            </a:ln>
          </c:spPr>
          <c:invertIfNegative val="0"/>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装置別採択夜数推移!$E$3:$E$31</c:f>
              <c:numCache>
                <c:formatCode>0.0_);[Red]\(0.0\)</c:formatCode>
                <c:ptCount val="29"/>
                <c:pt idx="1">
                  <c:v>10</c:v>
                </c:pt>
                <c:pt idx="2">
                  <c:v>10</c:v>
                </c:pt>
                <c:pt idx="3">
                  <c:v>9</c:v>
                </c:pt>
                <c:pt idx="4">
                  <c:v>12</c:v>
                </c:pt>
                <c:pt idx="5">
                  <c:v>5</c:v>
                </c:pt>
                <c:pt idx="6">
                  <c:v>6</c:v>
                </c:pt>
                <c:pt idx="7">
                  <c:v>22.5</c:v>
                </c:pt>
                <c:pt idx="8">
                  <c:v>13</c:v>
                </c:pt>
                <c:pt idx="9">
                  <c:v>15.5</c:v>
                </c:pt>
                <c:pt idx="10">
                  <c:v>15</c:v>
                </c:pt>
                <c:pt idx="11">
                  <c:v>20</c:v>
                </c:pt>
                <c:pt idx="12">
                  <c:v>15</c:v>
                </c:pt>
                <c:pt idx="13">
                  <c:v>10</c:v>
                </c:pt>
                <c:pt idx="14">
                  <c:v>8.5</c:v>
                </c:pt>
                <c:pt idx="15">
                  <c:v>14.5</c:v>
                </c:pt>
                <c:pt idx="16">
                  <c:v>10</c:v>
                </c:pt>
                <c:pt idx="17">
                  <c:v>17</c:v>
                </c:pt>
                <c:pt idx="18">
                  <c:v>16</c:v>
                </c:pt>
                <c:pt idx="19">
                  <c:v>15</c:v>
                </c:pt>
                <c:pt idx="20">
                  <c:v>3</c:v>
                </c:pt>
                <c:pt idx="21">
                  <c:v>13</c:v>
                </c:pt>
                <c:pt idx="22">
                  <c:v>6</c:v>
                </c:pt>
                <c:pt idx="23">
                  <c:v>7</c:v>
                </c:pt>
                <c:pt idx="24">
                  <c:v>6.5</c:v>
                </c:pt>
                <c:pt idx="25">
                  <c:v>13.5</c:v>
                </c:pt>
                <c:pt idx="26">
                  <c:v>6.5</c:v>
                </c:pt>
                <c:pt idx="27">
                  <c:v>12</c:v>
                </c:pt>
                <c:pt idx="28">
                  <c:v>11</c:v>
                </c:pt>
              </c:numCache>
            </c:numRef>
          </c:val>
        </c:ser>
        <c:ser>
          <c:idx val="5"/>
          <c:order val="4"/>
          <c:tx>
            <c:strRef>
              <c:f>装置別採択夜数推移!$F$2</c:f>
              <c:strCache>
                <c:ptCount val="1"/>
                <c:pt idx="0">
                  <c:v>IRCS</c:v>
                </c:pt>
              </c:strCache>
            </c:strRef>
          </c:tx>
          <c:spPr>
            <a:solidFill>
              <a:srgbClr val="FF9900"/>
            </a:solidFill>
            <a:ln w="12700">
              <a:solidFill>
                <a:srgbClr val="FF9900"/>
              </a:solidFill>
              <a:prstDash val="solid"/>
            </a:ln>
          </c:spPr>
          <c:invertIfNegative val="0"/>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装置別採択夜数推移!$F$3:$F$31</c:f>
              <c:numCache>
                <c:formatCode>0.0_);[Red]\(0.0\)</c:formatCode>
                <c:ptCount val="29"/>
                <c:pt idx="0">
                  <c:v>20</c:v>
                </c:pt>
                <c:pt idx="1">
                  <c:v>10</c:v>
                </c:pt>
                <c:pt idx="2">
                  <c:v>9</c:v>
                </c:pt>
                <c:pt idx="3">
                  <c:v>20</c:v>
                </c:pt>
                <c:pt idx="4">
                  <c:v>12</c:v>
                </c:pt>
                <c:pt idx="5">
                  <c:v>20</c:v>
                </c:pt>
                <c:pt idx="6">
                  <c:v>16</c:v>
                </c:pt>
                <c:pt idx="7">
                  <c:v>22</c:v>
                </c:pt>
                <c:pt idx="8">
                  <c:v>16</c:v>
                </c:pt>
                <c:pt idx="9">
                  <c:v>7.5</c:v>
                </c:pt>
                <c:pt idx="10">
                  <c:v>0</c:v>
                </c:pt>
                <c:pt idx="11">
                  <c:v>11</c:v>
                </c:pt>
                <c:pt idx="12">
                  <c:v>13</c:v>
                </c:pt>
                <c:pt idx="13">
                  <c:v>3</c:v>
                </c:pt>
                <c:pt idx="14">
                  <c:v>11</c:v>
                </c:pt>
                <c:pt idx="15">
                  <c:v>5.5</c:v>
                </c:pt>
                <c:pt idx="16">
                  <c:v>16.5</c:v>
                </c:pt>
                <c:pt idx="17">
                  <c:v>12.5</c:v>
                </c:pt>
                <c:pt idx="18">
                  <c:v>20</c:v>
                </c:pt>
                <c:pt idx="19">
                  <c:v>10</c:v>
                </c:pt>
                <c:pt idx="20">
                  <c:v>6.5</c:v>
                </c:pt>
                <c:pt idx="21">
                  <c:v>7</c:v>
                </c:pt>
                <c:pt idx="22">
                  <c:v>10</c:v>
                </c:pt>
                <c:pt idx="23">
                  <c:v>28.5</c:v>
                </c:pt>
                <c:pt idx="24">
                  <c:v>8.5</c:v>
                </c:pt>
                <c:pt idx="25">
                  <c:v>8</c:v>
                </c:pt>
                <c:pt idx="26">
                  <c:v>14</c:v>
                </c:pt>
                <c:pt idx="27">
                  <c:v>18.5</c:v>
                </c:pt>
                <c:pt idx="28">
                  <c:v>18</c:v>
                </c:pt>
              </c:numCache>
            </c:numRef>
          </c:val>
        </c:ser>
        <c:ser>
          <c:idx val="6"/>
          <c:order val="5"/>
          <c:tx>
            <c:strRef>
              <c:f>装置別採択夜数推移!$H$2</c:f>
              <c:strCache>
                <c:ptCount val="1"/>
                <c:pt idx="0">
                  <c:v>CISCO</c:v>
                </c:pt>
              </c:strCache>
            </c:strRef>
          </c:tx>
          <c:spPr>
            <a:solidFill>
              <a:srgbClr val="FF00FF"/>
            </a:solidFill>
            <a:ln w="12700">
              <a:solidFill>
                <a:srgbClr val="FF00FF"/>
              </a:solidFill>
              <a:prstDash val="solid"/>
            </a:ln>
          </c:spPr>
          <c:invertIfNegative val="0"/>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装置別採択夜数推移!$H$3:$H$31</c:f>
              <c:numCache>
                <c:formatCode>0.0_);[Red]\(0.0\)</c:formatCode>
                <c:ptCount val="29"/>
                <c:pt idx="1">
                  <c:v>4</c:v>
                </c:pt>
                <c:pt idx="2">
                  <c:v>4</c:v>
                </c:pt>
                <c:pt idx="3">
                  <c:v>4</c:v>
                </c:pt>
                <c:pt idx="4">
                  <c:v>11</c:v>
                </c:pt>
                <c:pt idx="5">
                  <c:v>7</c:v>
                </c:pt>
                <c:pt idx="6">
                  <c:v>5</c:v>
                </c:pt>
                <c:pt idx="7">
                  <c:v>5</c:v>
                </c:pt>
                <c:pt idx="8">
                  <c:v>11</c:v>
                </c:pt>
                <c:pt idx="9">
                  <c:v>5</c:v>
                </c:pt>
                <c:pt idx="10">
                  <c:v>8</c:v>
                </c:pt>
                <c:pt idx="11">
                  <c:v>4</c:v>
                </c:pt>
                <c:pt idx="12">
                  <c:v>0</c:v>
                </c:pt>
              </c:numCache>
            </c:numRef>
          </c:val>
        </c:ser>
        <c:ser>
          <c:idx val="7"/>
          <c:order val="6"/>
          <c:tx>
            <c:strRef>
              <c:f>装置別採択夜数推移!$I$2</c:f>
              <c:strCache>
                <c:ptCount val="1"/>
                <c:pt idx="0">
                  <c:v>CIAO</c:v>
                </c:pt>
              </c:strCache>
            </c:strRef>
          </c:tx>
          <c:spPr>
            <a:solidFill>
              <a:srgbClr val="FFCC00"/>
            </a:solidFill>
            <a:ln w="12700">
              <a:noFill/>
              <a:prstDash val="solid"/>
            </a:ln>
          </c:spPr>
          <c:invertIfNegative val="0"/>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装置別採択夜数推移!$I$3:$I$31</c:f>
              <c:numCache>
                <c:formatCode>0.0_);[Red]\(0.0\)</c:formatCode>
                <c:ptCount val="29"/>
                <c:pt idx="3">
                  <c:v>2</c:v>
                </c:pt>
                <c:pt idx="4">
                  <c:v>5</c:v>
                </c:pt>
                <c:pt idx="5">
                  <c:v>5</c:v>
                </c:pt>
                <c:pt idx="6">
                  <c:v>8</c:v>
                </c:pt>
                <c:pt idx="7">
                  <c:v>7</c:v>
                </c:pt>
                <c:pt idx="8">
                  <c:v>10</c:v>
                </c:pt>
                <c:pt idx="9">
                  <c:v>7</c:v>
                </c:pt>
                <c:pt idx="10">
                  <c:v>6</c:v>
                </c:pt>
                <c:pt idx="11">
                  <c:v>3</c:v>
                </c:pt>
                <c:pt idx="12">
                  <c:v>3</c:v>
                </c:pt>
                <c:pt idx="13">
                  <c:v>6</c:v>
                </c:pt>
                <c:pt idx="14">
                  <c:v>4.5</c:v>
                </c:pt>
                <c:pt idx="15">
                  <c:v>10</c:v>
                </c:pt>
              </c:numCache>
            </c:numRef>
          </c:val>
        </c:ser>
        <c:ser>
          <c:idx val="8"/>
          <c:order val="7"/>
          <c:tx>
            <c:strRef>
              <c:f>装置別採択夜数推移!$J$2</c:f>
              <c:strCache>
                <c:ptCount val="1"/>
                <c:pt idx="0">
                  <c:v>OHS</c:v>
                </c:pt>
              </c:strCache>
            </c:strRef>
          </c:tx>
          <c:spPr>
            <a:solidFill>
              <a:srgbClr val="FFFF00"/>
            </a:solidFill>
            <a:ln w="12700">
              <a:solidFill>
                <a:srgbClr val="FFFF00"/>
              </a:solidFill>
              <a:prstDash val="solid"/>
            </a:ln>
          </c:spPr>
          <c:invertIfNegative val="0"/>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装置別採択夜数推移!$J$3:$J$31</c:f>
              <c:numCache>
                <c:formatCode>0.0_);[Red]\(0.0\)</c:formatCode>
                <c:ptCount val="29"/>
                <c:pt idx="1">
                  <c:v>2</c:v>
                </c:pt>
                <c:pt idx="2">
                  <c:v>3</c:v>
                </c:pt>
                <c:pt idx="3">
                  <c:v>9</c:v>
                </c:pt>
                <c:pt idx="4">
                  <c:v>2</c:v>
                </c:pt>
                <c:pt idx="5">
                  <c:v>4</c:v>
                </c:pt>
                <c:pt idx="6">
                  <c:v>6</c:v>
                </c:pt>
                <c:pt idx="7">
                  <c:v>5</c:v>
                </c:pt>
                <c:pt idx="8">
                  <c:v>5</c:v>
                </c:pt>
                <c:pt idx="9">
                  <c:v>6</c:v>
                </c:pt>
                <c:pt idx="10">
                  <c:v>1</c:v>
                </c:pt>
              </c:numCache>
            </c:numRef>
          </c:val>
        </c:ser>
        <c:ser>
          <c:idx val="9"/>
          <c:order val="8"/>
          <c:tx>
            <c:strRef>
              <c:f>装置別採択夜数推移!$K$2</c:f>
              <c:strCache>
                <c:ptCount val="1"/>
                <c:pt idx="0">
                  <c:v>COMICS</c:v>
                </c:pt>
              </c:strCache>
            </c:strRef>
          </c:tx>
          <c:spPr>
            <a:solidFill>
              <a:srgbClr val="FF6600"/>
            </a:solidFill>
            <a:ln w="25400">
              <a:noFill/>
              <a:prstDash val="solid"/>
            </a:ln>
          </c:spPr>
          <c:invertIfNegative val="0"/>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装置別採択夜数推移!$K$3:$K$31</c:f>
              <c:numCache>
                <c:formatCode>0.0_);[Red]\(0.0\)</c:formatCode>
                <c:ptCount val="29"/>
                <c:pt idx="3">
                  <c:v>1</c:v>
                </c:pt>
                <c:pt idx="4">
                  <c:v>1</c:v>
                </c:pt>
                <c:pt idx="5">
                  <c:v>6</c:v>
                </c:pt>
                <c:pt idx="6">
                  <c:v>6.5</c:v>
                </c:pt>
                <c:pt idx="7">
                  <c:v>6.5</c:v>
                </c:pt>
                <c:pt idx="8">
                  <c:v>8</c:v>
                </c:pt>
                <c:pt idx="9">
                  <c:v>11</c:v>
                </c:pt>
                <c:pt idx="10">
                  <c:v>9</c:v>
                </c:pt>
                <c:pt idx="11">
                  <c:v>1</c:v>
                </c:pt>
                <c:pt idx="12">
                  <c:v>13</c:v>
                </c:pt>
                <c:pt idx="13">
                  <c:v>10</c:v>
                </c:pt>
                <c:pt idx="14">
                  <c:v>11</c:v>
                </c:pt>
                <c:pt idx="15">
                  <c:v>4</c:v>
                </c:pt>
                <c:pt idx="16">
                  <c:v>9</c:v>
                </c:pt>
                <c:pt idx="17">
                  <c:v>7</c:v>
                </c:pt>
                <c:pt idx="18">
                  <c:v>6</c:v>
                </c:pt>
                <c:pt idx="19">
                  <c:v>2</c:v>
                </c:pt>
                <c:pt idx="20">
                  <c:v>2</c:v>
                </c:pt>
                <c:pt idx="21">
                  <c:v>6</c:v>
                </c:pt>
                <c:pt idx="22">
                  <c:v>4.5</c:v>
                </c:pt>
                <c:pt idx="23">
                  <c:v>1</c:v>
                </c:pt>
                <c:pt idx="24">
                  <c:v>4.5</c:v>
                </c:pt>
                <c:pt idx="25">
                  <c:v>5</c:v>
                </c:pt>
                <c:pt idx="26">
                  <c:v>3</c:v>
                </c:pt>
                <c:pt idx="27">
                  <c:v>2</c:v>
                </c:pt>
                <c:pt idx="28">
                  <c:v>4</c:v>
                </c:pt>
              </c:numCache>
            </c:numRef>
          </c:val>
        </c:ser>
        <c:ser>
          <c:idx val="10"/>
          <c:order val="9"/>
          <c:tx>
            <c:strRef>
              <c:f>装置別採択夜数推移!$L$2</c:f>
              <c:strCache>
                <c:ptCount val="1"/>
                <c:pt idx="0">
                  <c:v>MOIRCS</c:v>
                </c:pt>
              </c:strCache>
            </c:strRef>
          </c:tx>
          <c:spPr>
            <a:solidFill>
              <a:srgbClr val="FF99FF"/>
            </a:solidFill>
            <a:ln w="12700">
              <a:noFill/>
              <a:prstDash val="solid"/>
            </a:ln>
          </c:spPr>
          <c:invertIfNegative val="0"/>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装置別採択夜数推移!$L$3:$L$31</c:f>
              <c:numCache>
                <c:formatCode>0.0_);[Red]\(0.0\)</c:formatCode>
                <c:ptCount val="29"/>
                <c:pt idx="11">
                  <c:v>21</c:v>
                </c:pt>
                <c:pt idx="12">
                  <c:v>16.5</c:v>
                </c:pt>
                <c:pt idx="13">
                  <c:v>36</c:v>
                </c:pt>
                <c:pt idx="14">
                  <c:v>40</c:v>
                </c:pt>
                <c:pt idx="15">
                  <c:v>37</c:v>
                </c:pt>
                <c:pt idx="16">
                  <c:v>14</c:v>
                </c:pt>
                <c:pt idx="17">
                  <c:v>23</c:v>
                </c:pt>
                <c:pt idx="18">
                  <c:v>12.5</c:v>
                </c:pt>
                <c:pt idx="19">
                  <c:v>13</c:v>
                </c:pt>
                <c:pt idx="20">
                  <c:v>3</c:v>
                </c:pt>
                <c:pt idx="21">
                  <c:v>14.5</c:v>
                </c:pt>
                <c:pt idx="22">
                  <c:v>4</c:v>
                </c:pt>
                <c:pt idx="23">
                  <c:v>2</c:v>
                </c:pt>
                <c:pt idx="24">
                  <c:v>6</c:v>
                </c:pt>
                <c:pt idx="25">
                  <c:v>7</c:v>
                </c:pt>
                <c:pt idx="26">
                  <c:v>5</c:v>
                </c:pt>
                <c:pt idx="27">
                  <c:v>8</c:v>
                </c:pt>
                <c:pt idx="28">
                  <c:v>6.5</c:v>
                </c:pt>
              </c:numCache>
            </c:numRef>
          </c:val>
        </c:ser>
        <c:ser>
          <c:idx val="11"/>
          <c:order val="10"/>
          <c:tx>
            <c:strRef>
              <c:f>装置別採択夜数推移!$M$2</c:f>
              <c:strCache>
                <c:ptCount val="1"/>
                <c:pt idx="0">
                  <c:v>FMOS</c:v>
                </c:pt>
              </c:strCache>
            </c:strRef>
          </c:tx>
          <c:spPr>
            <a:solidFill>
              <a:schemeClr val="bg1">
                <a:lumMod val="75000"/>
              </a:schemeClr>
            </a:solidFill>
            <a:ln w="12700">
              <a:noFill/>
              <a:prstDash val="solid"/>
            </a:ln>
          </c:spPr>
          <c:invertIfNegative val="0"/>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装置別採択夜数推移!$M$3:$M$31</c:f>
              <c:numCache>
                <c:formatCode>0.0_);[Red]\(0.0\)</c:formatCode>
                <c:ptCount val="29"/>
                <c:pt idx="19">
                  <c:v>4</c:v>
                </c:pt>
                <c:pt idx="20">
                  <c:v>5</c:v>
                </c:pt>
                <c:pt idx="21">
                  <c:v>3</c:v>
                </c:pt>
                <c:pt idx="22">
                  <c:v>5</c:v>
                </c:pt>
                <c:pt idx="23">
                  <c:v>19.5</c:v>
                </c:pt>
                <c:pt idx="24">
                  <c:v>7</c:v>
                </c:pt>
                <c:pt idx="25">
                  <c:v>13.5</c:v>
                </c:pt>
                <c:pt idx="26">
                  <c:v>6</c:v>
                </c:pt>
                <c:pt idx="27">
                  <c:v>16.5</c:v>
                </c:pt>
                <c:pt idx="28">
                  <c:v>3</c:v>
                </c:pt>
              </c:numCache>
            </c:numRef>
          </c:val>
        </c:ser>
        <c:ser>
          <c:idx val="4"/>
          <c:order val="11"/>
          <c:tx>
            <c:strRef>
              <c:f>装置別採択夜数推移!$N$2</c:f>
              <c:strCache>
                <c:ptCount val="1"/>
                <c:pt idx="0">
                  <c:v>others</c:v>
                </c:pt>
              </c:strCache>
            </c:strRef>
          </c:tx>
          <c:invertIfNegative val="0"/>
          <c:cat>
            <c:strRef>
              <c:f>装置別採択夜数推移!$A$3:$A$31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装置別採択夜数推移!$N$3:$N$31</c:f>
              <c:numCache>
                <c:formatCode>0.0_);[Red]\(0.0\)</c:formatCode>
                <c:ptCount val="29"/>
                <c:pt idx="0">
                  <c:v>0</c:v>
                </c:pt>
                <c:pt idx="1">
                  <c:v>0</c:v>
                </c:pt>
                <c:pt idx="2">
                  <c:v>3</c:v>
                </c:pt>
                <c:pt idx="3">
                  <c:v>0</c:v>
                </c:pt>
                <c:pt idx="4">
                  <c:v>3</c:v>
                </c:pt>
                <c:pt idx="5">
                  <c:v>3</c:v>
                </c:pt>
                <c:pt idx="6">
                  <c:v>4</c:v>
                </c:pt>
                <c:pt idx="7">
                  <c:v>5</c:v>
                </c:pt>
                <c:pt idx="8">
                  <c:v>4</c:v>
                </c:pt>
                <c:pt idx="9">
                  <c:v>4</c:v>
                </c:pt>
                <c:pt idx="10">
                  <c:v>4</c:v>
                </c:pt>
                <c:pt idx="11">
                  <c:v>4</c:v>
                </c:pt>
                <c:pt idx="12">
                  <c:v>10</c:v>
                </c:pt>
                <c:pt idx="13">
                  <c:v>6</c:v>
                </c:pt>
                <c:pt idx="14">
                  <c:v>13.5</c:v>
                </c:pt>
                <c:pt idx="15">
                  <c:v>14</c:v>
                </c:pt>
                <c:pt idx="16">
                  <c:v>11</c:v>
                </c:pt>
                <c:pt idx="17">
                  <c:v>14</c:v>
                </c:pt>
                <c:pt idx="18">
                  <c:v>11</c:v>
                </c:pt>
                <c:pt idx="19">
                  <c:v>12</c:v>
                </c:pt>
                <c:pt idx="20">
                  <c:v>11</c:v>
                </c:pt>
                <c:pt idx="21">
                  <c:v>9</c:v>
                </c:pt>
                <c:pt idx="22">
                  <c:v>16</c:v>
                </c:pt>
                <c:pt idx="23">
                  <c:v>13</c:v>
                </c:pt>
                <c:pt idx="24">
                  <c:v>9</c:v>
                </c:pt>
                <c:pt idx="25">
                  <c:v>9</c:v>
                </c:pt>
                <c:pt idx="26">
                  <c:v>9.5</c:v>
                </c:pt>
                <c:pt idx="27">
                  <c:v>15</c:v>
                </c:pt>
                <c:pt idx="28">
                  <c:v>20</c:v>
                </c:pt>
              </c:numCache>
            </c:numRef>
          </c:val>
        </c:ser>
        <c:dLbls>
          <c:showLegendKey val="0"/>
          <c:showVal val="0"/>
          <c:showCatName val="0"/>
          <c:showSerName val="0"/>
          <c:showPercent val="0"/>
          <c:showBubbleSize val="0"/>
        </c:dLbls>
        <c:gapWidth val="150"/>
        <c:overlap val="100"/>
        <c:axId val="34277248"/>
        <c:axId val="34278784"/>
      </c:barChart>
      <c:catAx>
        <c:axId val="34277248"/>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4278784"/>
        <c:crosses val="autoZero"/>
        <c:auto val="1"/>
        <c:lblAlgn val="ctr"/>
        <c:lblOffset val="100"/>
        <c:noMultiLvlLbl val="0"/>
      </c:catAx>
      <c:valAx>
        <c:axId val="34278784"/>
        <c:scaling>
          <c:orientation val="minMax"/>
          <c:max val="1"/>
        </c:scaling>
        <c:delete val="0"/>
        <c:axPos val="l"/>
        <c:numFmt formatCode="#,##0.00_);[Red]\(#,##0.00\)" sourceLinked="0"/>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4277248"/>
        <c:crosses val="autoZero"/>
        <c:crossBetween val="between"/>
        <c:majorUnit val="0.25"/>
      </c:valAx>
      <c:spPr>
        <a:solidFill>
          <a:srgbClr val="FFFFFF"/>
        </a:solidFill>
        <a:ln w="12700">
          <a:solidFill>
            <a:srgbClr val="000000"/>
          </a:solidFill>
          <a:prstDash val="solid"/>
        </a:ln>
      </c:spPr>
    </c:plotArea>
    <c:legend>
      <c:legendPos val="r"/>
      <c:layout>
        <c:manualLayout>
          <c:xMode val="edge"/>
          <c:yMode val="edge"/>
          <c:x val="0.91414994152271978"/>
          <c:y val="0.16433329879817654"/>
          <c:w val="6.741666000022857E-2"/>
          <c:h val="0.46052166905980918"/>
        </c:manualLayout>
      </c:layout>
      <c:overlay val="0"/>
      <c:spPr>
        <a:solidFill>
          <a:srgbClr val="FFFFFF"/>
        </a:solidFill>
        <a:ln w="3175">
          <a:solidFill>
            <a:srgbClr val="000000"/>
          </a:solidFill>
          <a:prstDash val="solid"/>
        </a:ln>
        <a:effectLst/>
      </c:spPr>
      <c:txPr>
        <a:bodyPr/>
        <a:lstStyle/>
        <a:p>
          <a:pPr>
            <a:defRPr sz="1400" b="1"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S07A　カテゴリ別　応募・採択件数</a:t>
            </a:r>
            <a:endParaRPr lang="ja-JP" altLang="en-US"/>
          </a:p>
        </c:rich>
      </c:tx>
      <c:overlay val="0"/>
      <c:spPr>
        <a:noFill/>
        <a:ln w="25400">
          <a:noFill/>
        </a:ln>
      </c:spPr>
    </c:title>
    <c:autoTitleDeleted val="0"/>
    <c:plotArea>
      <c:layout/>
      <c:barChart>
        <c:barDir val="col"/>
        <c:grouping val="clustered"/>
        <c:varyColors val="0"/>
        <c:ser>
          <c:idx val="0"/>
          <c:order val="0"/>
          <c:tx>
            <c:strRef>
              <c:f>カテゴリ別応募・採択件数!#REF!</c:f>
              <c:strCache>
                <c:ptCount val="1"/>
                <c:pt idx="0">
                  <c:v>#REF!</c:v>
                </c:pt>
              </c:strCache>
            </c:strRef>
          </c:tx>
          <c:spPr>
            <a:solidFill>
              <a:srgbClr val="9999FF"/>
            </a:solidFill>
            <a:ln w="12700">
              <a:solidFill>
                <a:srgbClr val="000000"/>
              </a:solidFill>
              <a:prstDash val="solid"/>
            </a:ln>
          </c:spPr>
          <c:invertIfNegative val="0"/>
          <c:dLbls>
            <c:spPr>
              <a:noFill/>
              <a:ln w="25400">
                <a:noFill/>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numRef>
              <c:f>カテゴリ別応募・採択件数!#REF!</c:f>
              <c:numCache>
                <c:formatCode>General</c:formatCode>
                <c:ptCount val="1"/>
                <c:pt idx="0">
                  <c:v>1</c:v>
                </c:pt>
              </c:numCache>
            </c:numRef>
          </c:cat>
          <c:val>
            <c:numRef>
              <c:f>カテゴリ別応募・採択件数!#REF!</c:f>
              <c:numCache>
                <c:formatCode>General</c:formatCode>
                <c:ptCount val="1"/>
                <c:pt idx="0">
                  <c:v>1</c:v>
                </c:pt>
              </c:numCache>
            </c:numRef>
          </c:val>
        </c:ser>
        <c:ser>
          <c:idx val="1"/>
          <c:order val="1"/>
          <c:tx>
            <c:strRef>
              <c:f>カテゴリ別応募・採択件数!#REF!</c:f>
              <c:strCache>
                <c:ptCount val="1"/>
                <c:pt idx="0">
                  <c:v>#REF!</c:v>
                </c:pt>
              </c:strCache>
            </c:strRef>
          </c:tx>
          <c:spPr>
            <a:solidFill>
              <a:srgbClr val="993366"/>
            </a:solidFill>
            <a:ln w="12700">
              <a:solidFill>
                <a:srgbClr val="000000"/>
              </a:solidFill>
              <a:prstDash val="solid"/>
            </a:ln>
          </c:spPr>
          <c:invertIfNegative val="0"/>
          <c:dLbls>
            <c:spPr>
              <a:noFill/>
              <a:ln w="25400">
                <a:noFill/>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numRef>
              <c:f>カテゴリ別応募・採択件数!#REF!</c:f>
              <c:numCache>
                <c:formatCode>General</c:formatCode>
                <c:ptCount val="1"/>
                <c:pt idx="0">
                  <c:v>1</c:v>
                </c:pt>
              </c:numCache>
            </c:numRef>
          </c:cat>
          <c:val>
            <c:numRef>
              <c:f>カテゴリ別応募・採択件数!#REF!</c:f>
              <c:numCache>
                <c:formatCode>General</c:formatCode>
                <c:ptCount val="1"/>
                <c:pt idx="0">
                  <c:v>1</c:v>
                </c:pt>
              </c:numCache>
            </c:numRef>
          </c:val>
        </c:ser>
        <c:dLbls>
          <c:showLegendKey val="0"/>
          <c:showVal val="0"/>
          <c:showCatName val="0"/>
          <c:showSerName val="0"/>
          <c:showPercent val="0"/>
          <c:showBubbleSize val="0"/>
        </c:dLbls>
        <c:gapWidth val="150"/>
        <c:axId val="160101120"/>
        <c:axId val="160102656"/>
      </c:barChart>
      <c:catAx>
        <c:axId val="16010112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60102656"/>
        <c:crosses val="autoZero"/>
        <c:auto val="1"/>
        <c:lblAlgn val="ctr"/>
        <c:lblOffset val="100"/>
        <c:tickLblSkip val="1"/>
        <c:tickMarkSkip val="1"/>
        <c:noMultiLvlLbl val="0"/>
      </c:catAx>
      <c:valAx>
        <c:axId val="16010265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6010112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S00</a:t>
            </a:r>
            <a:endParaRPr lang="ja-JP" altLang="en-US"/>
          </a:p>
        </c:rich>
      </c:tx>
      <c:layout>
        <c:manualLayout>
          <c:xMode val="edge"/>
          <c:yMode val="edge"/>
          <c:x val="0.16588785046728971"/>
          <c:y val="3.2911392405063293E-2"/>
        </c:manualLayout>
      </c:layout>
      <c:overlay val="0"/>
      <c:spPr>
        <a:noFill/>
        <a:ln w="25400">
          <a:noFill/>
        </a:ln>
      </c:spPr>
    </c:title>
    <c:autoTitleDeleted val="0"/>
    <c:plotArea>
      <c:layout>
        <c:manualLayout>
          <c:layoutTarget val="inner"/>
          <c:xMode val="edge"/>
          <c:yMode val="edge"/>
          <c:x val="0.11448598130841121"/>
          <c:y val="0.21772151898734177"/>
          <c:w val="0.71261682242990654"/>
          <c:h val="0.379746835443038"/>
        </c:manualLayout>
      </c:layout>
      <c:barChart>
        <c:barDir val="col"/>
        <c:grouping val="clustered"/>
        <c:varyColors val="0"/>
        <c:ser>
          <c:idx val="1"/>
          <c:order val="0"/>
          <c:tx>
            <c:strRef>
              <c:f>カテゴリ別応募・採択件数!$A$3</c:f>
              <c:strCache>
                <c:ptCount val="1"/>
                <c:pt idx="0">
                  <c:v>S00応募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カテゴリ別応募・採択件数!$B$3:$F$3</c:f>
              <c:numCache>
                <c:formatCode>General</c:formatCode>
                <c:ptCount val="5"/>
                <c:pt idx="0">
                  <c:v>9</c:v>
                </c:pt>
                <c:pt idx="1">
                  <c:v>17</c:v>
                </c:pt>
                <c:pt idx="2">
                  <c:v>19</c:v>
                </c:pt>
                <c:pt idx="3">
                  <c:v>46</c:v>
                </c:pt>
                <c:pt idx="4">
                  <c:v>23</c:v>
                </c:pt>
              </c:numCache>
            </c:numRef>
          </c:val>
        </c:ser>
        <c:dLbls>
          <c:showLegendKey val="0"/>
          <c:showVal val="0"/>
          <c:showCatName val="0"/>
          <c:showSerName val="0"/>
          <c:showPercent val="0"/>
          <c:showBubbleSize val="0"/>
        </c:dLbls>
        <c:gapWidth val="150"/>
        <c:axId val="160153600"/>
        <c:axId val="160155520"/>
      </c:barChart>
      <c:lineChart>
        <c:grouping val="standard"/>
        <c:varyColors val="0"/>
        <c:ser>
          <c:idx val="0"/>
          <c:order val="1"/>
          <c:tx>
            <c:strRef>
              <c:f>カテゴリ別応募・採択件数!$A$4</c:f>
              <c:strCache>
                <c:ptCount val="1"/>
                <c:pt idx="0">
                  <c:v>S00採択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カテゴリ別応募・採択件数!$B$4:$F$4</c:f>
              <c:numCache>
                <c:formatCode>General</c:formatCode>
                <c:ptCount val="5"/>
                <c:pt idx="0">
                  <c:v>2</c:v>
                </c:pt>
                <c:pt idx="1">
                  <c:v>4</c:v>
                </c:pt>
                <c:pt idx="2">
                  <c:v>5</c:v>
                </c:pt>
                <c:pt idx="3">
                  <c:v>10</c:v>
                </c:pt>
                <c:pt idx="4">
                  <c:v>5</c:v>
                </c:pt>
              </c:numCache>
            </c:numRef>
          </c:val>
          <c:smooth val="0"/>
        </c:ser>
        <c:dLbls>
          <c:showLegendKey val="0"/>
          <c:showVal val="0"/>
          <c:showCatName val="0"/>
          <c:showSerName val="0"/>
          <c:showPercent val="0"/>
          <c:showBubbleSize val="0"/>
        </c:dLbls>
        <c:marker val="1"/>
        <c:smooth val="0"/>
        <c:axId val="160157056"/>
        <c:axId val="160167040"/>
      </c:lineChart>
      <c:catAx>
        <c:axId val="160153600"/>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155520"/>
        <c:crosses val="autoZero"/>
        <c:auto val="0"/>
        <c:lblAlgn val="ctr"/>
        <c:lblOffset val="100"/>
        <c:tickLblSkip val="1"/>
        <c:tickMarkSkip val="1"/>
        <c:noMultiLvlLbl val="0"/>
      </c:catAx>
      <c:valAx>
        <c:axId val="1601555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153600"/>
        <c:crosses val="autoZero"/>
        <c:crossBetween val="between"/>
      </c:valAx>
      <c:catAx>
        <c:axId val="160157056"/>
        <c:scaling>
          <c:orientation val="minMax"/>
        </c:scaling>
        <c:delete val="1"/>
        <c:axPos val="b"/>
        <c:majorTickMark val="out"/>
        <c:minorTickMark val="none"/>
        <c:tickLblPos val="nextTo"/>
        <c:crossAx val="160167040"/>
        <c:crosses val="autoZero"/>
        <c:auto val="0"/>
        <c:lblAlgn val="ctr"/>
        <c:lblOffset val="100"/>
        <c:noMultiLvlLbl val="0"/>
      </c:catAx>
      <c:valAx>
        <c:axId val="160167040"/>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157056"/>
        <c:crosses val="max"/>
        <c:crossBetween val="between"/>
      </c:valAx>
      <c:spPr>
        <a:solidFill>
          <a:srgbClr val="C0C0C0"/>
        </a:solidFill>
        <a:ln w="12700">
          <a:solidFill>
            <a:srgbClr val="808080"/>
          </a:solidFill>
          <a:prstDash val="solid"/>
        </a:ln>
      </c:spPr>
    </c:plotArea>
    <c:legend>
      <c:legendPos val="r"/>
      <c:layout>
        <c:manualLayout>
          <c:xMode val="edge"/>
          <c:yMode val="edge"/>
          <c:x val="0.66121495327102808"/>
          <c:y val="0.84050632911392409"/>
          <c:w val="0.22663551401869164"/>
          <c:h val="0.10379746835443038"/>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S01A</a:t>
            </a:r>
            <a:endParaRPr lang="ja-JP" altLang="en-US"/>
          </a:p>
        </c:rich>
      </c:tx>
      <c:layout>
        <c:manualLayout>
          <c:xMode val="edge"/>
          <c:yMode val="edge"/>
          <c:x val="0.15348861624855031"/>
          <c:y val="3.5608308605341248E-2"/>
        </c:manualLayout>
      </c:layout>
      <c:overlay val="0"/>
      <c:spPr>
        <a:noFill/>
        <a:ln w="25400">
          <a:noFill/>
        </a:ln>
      </c:spPr>
    </c:title>
    <c:autoTitleDeleted val="0"/>
    <c:plotArea>
      <c:layout>
        <c:manualLayout>
          <c:layoutTarget val="inner"/>
          <c:xMode val="edge"/>
          <c:yMode val="edge"/>
          <c:x val="0.11395361777073239"/>
          <c:y val="0.20771543449125221"/>
          <c:w val="0.71395429909418051"/>
          <c:h val="0.35608360198500383"/>
        </c:manualLayout>
      </c:layout>
      <c:barChart>
        <c:barDir val="col"/>
        <c:grouping val="clustered"/>
        <c:varyColors val="0"/>
        <c:ser>
          <c:idx val="1"/>
          <c:order val="0"/>
          <c:tx>
            <c:strRef>
              <c:f>カテゴリ別応募・採択件数!$A$5</c:f>
              <c:strCache>
                <c:ptCount val="1"/>
                <c:pt idx="0">
                  <c:v>S01A応募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カテゴリ別応募・採択件数!$B$5:$F$5</c:f>
              <c:numCache>
                <c:formatCode>General</c:formatCode>
                <c:ptCount val="5"/>
                <c:pt idx="0">
                  <c:v>8</c:v>
                </c:pt>
                <c:pt idx="1">
                  <c:v>27</c:v>
                </c:pt>
                <c:pt idx="2">
                  <c:v>7</c:v>
                </c:pt>
                <c:pt idx="3">
                  <c:v>18</c:v>
                </c:pt>
                <c:pt idx="4">
                  <c:v>45</c:v>
                </c:pt>
              </c:numCache>
            </c:numRef>
          </c:val>
        </c:ser>
        <c:dLbls>
          <c:showLegendKey val="0"/>
          <c:showVal val="0"/>
          <c:showCatName val="0"/>
          <c:showSerName val="0"/>
          <c:showPercent val="0"/>
          <c:showBubbleSize val="0"/>
        </c:dLbls>
        <c:gapWidth val="150"/>
        <c:axId val="160184960"/>
        <c:axId val="160195328"/>
      </c:barChart>
      <c:lineChart>
        <c:grouping val="standard"/>
        <c:varyColors val="0"/>
        <c:ser>
          <c:idx val="0"/>
          <c:order val="1"/>
          <c:tx>
            <c:strRef>
              <c:f>カテゴリ別応募・採択件数!$A$6</c:f>
              <c:strCache>
                <c:ptCount val="1"/>
                <c:pt idx="0">
                  <c:v>S01A採択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カテゴリ別応募・採択件数!$B$6:$F$6</c:f>
              <c:numCache>
                <c:formatCode>General</c:formatCode>
                <c:ptCount val="5"/>
                <c:pt idx="0">
                  <c:v>3</c:v>
                </c:pt>
                <c:pt idx="1">
                  <c:v>7</c:v>
                </c:pt>
                <c:pt idx="2">
                  <c:v>3</c:v>
                </c:pt>
                <c:pt idx="3">
                  <c:v>5</c:v>
                </c:pt>
                <c:pt idx="4">
                  <c:v>9</c:v>
                </c:pt>
              </c:numCache>
            </c:numRef>
          </c:val>
          <c:smooth val="0"/>
        </c:ser>
        <c:dLbls>
          <c:showLegendKey val="0"/>
          <c:showVal val="0"/>
          <c:showCatName val="0"/>
          <c:showSerName val="0"/>
          <c:showPercent val="0"/>
          <c:showBubbleSize val="0"/>
        </c:dLbls>
        <c:marker val="1"/>
        <c:smooth val="0"/>
        <c:axId val="160196864"/>
        <c:axId val="160202752"/>
      </c:lineChart>
      <c:catAx>
        <c:axId val="160184960"/>
        <c:scaling>
          <c:orientation val="minMax"/>
        </c:scaling>
        <c:delete val="0"/>
        <c:axPos val="b"/>
        <c:numFmt formatCode="General" sourceLinked="1"/>
        <c:majorTickMark val="in"/>
        <c:minorTickMark val="none"/>
        <c:tickLblPos val="nextTo"/>
        <c:spPr>
          <a:ln w="3175">
            <a:solidFill>
              <a:srgbClr val="000000"/>
            </a:solidFill>
            <a:prstDash val="solid"/>
          </a:ln>
        </c:spPr>
        <c:txPr>
          <a:bodyPr rot="-234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195328"/>
        <c:crosses val="autoZero"/>
        <c:auto val="0"/>
        <c:lblAlgn val="ctr"/>
        <c:lblOffset val="100"/>
        <c:tickLblSkip val="1"/>
        <c:tickMarkSkip val="1"/>
        <c:noMultiLvlLbl val="0"/>
      </c:catAx>
      <c:valAx>
        <c:axId val="1601953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184960"/>
        <c:crosses val="autoZero"/>
        <c:crossBetween val="between"/>
      </c:valAx>
      <c:catAx>
        <c:axId val="160196864"/>
        <c:scaling>
          <c:orientation val="minMax"/>
        </c:scaling>
        <c:delete val="1"/>
        <c:axPos val="b"/>
        <c:majorTickMark val="out"/>
        <c:minorTickMark val="none"/>
        <c:tickLblPos val="nextTo"/>
        <c:crossAx val="160202752"/>
        <c:crosses val="autoZero"/>
        <c:auto val="0"/>
        <c:lblAlgn val="ctr"/>
        <c:lblOffset val="100"/>
        <c:noMultiLvlLbl val="0"/>
      </c:catAx>
      <c:valAx>
        <c:axId val="160202752"/>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196864"/>
        <c:crosses val="max"/>
        <c:crossBetween val="between"/>
      </c:valAx>
      <c:spPr>
        <a:solidFill>
          <a:srgbClr val="C0C0C0"/>
        </a:solidFill>
        <a:ln w="12700">
          <a:solidFill>
            <a:srgbClr val="808080"/>
          </a:solidFill>
          <a:prstDash val="solid"/>
        </a:ln>
      </c:spPr>
    </c:plotArea>
    <c:legend>
      <c:legendPos val="r"/>
      <c:layout>
        <c:manualLayout>
          <c:xMode val="edge"/>
          <c:yMode val="edge"/>
          <c:x val="0.6418611975828602"/>
          <c:y val="0.83086178025966329"/>
          <c:w val="0.2465118720625038"/>
          <c:h val="0.1216620326020078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S01B</a:t>
            </a:r>
            <a:endParaRPr lang="ja-JP" altLang="en-US"/>
          </a:p>
        </c:rich>
      </c:tx>
      <c:layout>
        <c:manualLayout>
          <c:xMode val="edge"/>
          <c:yMode val="edge"/>
          <c:x val="0.13539217336550269"/>
          <c:y val="4.7619047619047616E-2"/>
        </c:manualLayout>
      </c:layout>
      <c:overlay val="0"/>
      <c:spPr>
        <a:noFill/>
        <a:ln w="25400">
          <a:noFill/>
        </a:ln>
      </c:spPr>
    </c:title>
    <c:autoTitleDeleted val="0"/>
    <c:plotArea>
      <c:layout>
        <c:manualLayout>
          <c:layoutTarget val="inner"/>
          <c:xMode val="edge"/>
          <c:yMode val="edge"/>
          <c:x val="0.11638968368384854"/>
          <c:y val="0.20535773971627289"/>
          <c:w val="0.72209109877326438"/>
          <c:h val="0.34523909865344427"/>
        </c:manualLayout>
      </c:layout>
      <c:barChart>
        <c:barDir val="col"/>
        <c:grouping val="clustered"/>
        <c:varyColors val="0"/>
        <c:ser>
          <c:idx val="1"/>
          <c:order val="0"/>
          <c:tx>
            <c:strRef>
              <c:f>カテゴリ別応募・採択件数!$A$7</c:f>
              <c:strCache>
                <c:ptCount val="1"/>
                <c:pt idx="0">
                  <c:v>S01B応募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カテゴリ別応募・採択件数!$B$7:$F$7</c:f>
              <c:numCache>
                <c:formatCode>General</c:formatCode>
                <c:ptCount val="5"/>
                <c:pt idx="0">
                  <c:v>10</c:v>
                </c:pt>
                <c:pt idx="1">
                  <c:v>27</c:v>
                </c:pt>
                <c:pt idx="2">
                  <c:v>20</c:v>
                </c:pt>
                <c:pt idx="3">
                  <c:v>23</c:v>
                </c:pt>
                <c:pt idx="4">
                  <c:v>80</c:v>
                </c:pt>
              </c:numCache>
            </c:numRef>
          </c:val>
        </c:ser>
        <c:dLbls>
          <c:showLegendKey val="0"/>
          <c:showVal val="0"/>
          <c:showCatName val="0"/>
          <c:showSerName val="0"/>
          <c:showPercent val="0"/>
          <c:showBubbleSize val="0"/>
        </c:dLbls>
        <c:gapWidth val="150"/>
        <c:axId val="160228864"/>
        <c:axId val="160230784"/>
      </c:barChart>
      <c:lineChart>
        <c:grouping val="standard"/>
        <c:varyColors val="0"/>
        <c:ser>
          <c:idx val="0"/>
          <c:order val="1"/>
          <c:tx>
            <c:strRef>
              <c:f>カテゴリ別応募・採択件数!$A$8</c:f>
              <c:strCache>
                <c:ptCount val="1"/>
                <c:pt idx="0">
                  <c:v>S01B採択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カテゴリ別応募・採択件数!$B$8:$F$8</c:f>
              <c:numCache>
                <c:formatCode>General</c:formatCode>
                <c:ptCount val="5"/>
                <c:pt idx="0">
                  <c:v>1</c:v>
                </c:pt>
                <c:pt idx="1">
                  <c:v>6</c:v>
                </c:pt>
                <c:pt idx="2">
                  <c:v>5</c:v>
                </c:pt>
                <c:pt idx="3">
                  <c:v>4</c:v>
                </c:pt>
                <c:pt idx="4">
                  <c:v>13</c:v>
                </c:pt>
              </c:numCache>
            </c:numRef>
          </c:val>
          <c:smooth val="0"/>
        </c:ser>
        <c:dLbls>
          <c:showLegendKey val="0"/>
          <c:showVal val="0"/>
          <c:showCatName val="0"/>
          <c:showSerName val="0"/>
          <c:showPercent val="0"/>
          <c:showBubbleSize val="0"/>
        </c:dLbls>
        <c:marker val="1"/>
        <c:smooth val="0"/>
        <c:axId val="160498816"/>
        <c:axId val="160500352"/>
      </c:lineChart>
      <c:catAx>
        <c:axId val="160228864"/>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230784"/>
        <c:crosses val="autoZero"/>
        <c:auto val="0"/>
        <c:lblAlgn val="ctr"/>
        <c:lblOffset val="100"/>
        <c:tickLblSkip val="1"/>
        <c:tickMarkSkip val="1"/>
        <c:noMultiLvlLbl val="0"/>
      </c:catAx>
      <c:valAx>
        <c:axId val="1602307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228864"/>
        <c:crosses val="autoZero"/>
        <c:crossBetween val="between"/>
      </c:valAx>
      <c:catAx>
        <c:axId val="160498816"/>
        <c:scaling>
          <c:orientation val="minMax"/>
        </c:scaling>
        <c:delete val="1"/>
        <c:axPos val="b"/>
        <c:majorTickMark val="out"/>
        <c:minorTickMark val="none"/>
        <c:tickLblPos val="nextTo"/>
        <c:crossAx val="160500352"/>
        <c:crosses val="autoZero"/>
        <c:auto val="0"/>
        <c:lblAlgn val="ctr"/>
        <c:lblOffset val="100"/>
        <c:noMultiLvlLbl val="0"/>
      </c:catAx>
      <c:valAx>
        <c:axId val="160500352"/>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498816"/>
        <c:crosses val="max"/>
        <c:crossBetween val="between"/>
      </c:valAx>
      <c:spPr>
        <a:solidFill>
          <a:srgbClr val="C0C0C0"/>
        </a:solidFill>
        <a:ln w="12700">
          <a:solidFill>
            <a:srgbClr val="808080"/>
          </a:solidFill>
          <a:prstDash val="solid"/>
        </a:ln>
      </c:spPr>
    </c:plotArea>
    <c:legend>
      <c:legendPos val="r"/>
      <c:layout>
        <c:manualLayout>
          <c:xMode val="edge"/>
          <c:yMode val="edge"/>
          <c:x val="0.73396749396824201"/>
          <c:y val="0.8541691663542057"/>
          <c:w val="0.25415701897120346"/>
          <c:h val="0.12202412198475188"/>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S02A</a:t>
            </a:r>
            <a:endParaRPr lang="ja-JP" altLang="en-US"/>
          </a:p>
        </c:rich>
      </c:tx>
      <c:layout>
        <c:manualLayout>
          <c:xMode val="edge"/>
          <c:yMode val="edge"/>
          <c:x val="0.15704412237153959"/>
          <c:y val="3.1496062992125984E-2"/>
        </c:manualLayout>
      </c:layout>
      <c:overlay val="0"/>
      <c:spPr>
        <a:noFill/>
        <a:ln w="25400">
          <a:noFill/>
        </a:ln>
      </c:spPr>
    </c:title>
    <c:autoTitleDeleted val="0"/>
    <c:plotArea>
      <c:layout>
        <c:manualLayout>
          <c:layoutTarget val="inner"/>
          <c:xMode val="edge"/>
          <c:yMode val="edge"/>
          <c:x val="0.11316409989817125"/>
          <c:y val="0.22047300605162723"/>
          <c:w val="0.71362667078642694"/>
          <c:h val="0.36220565279910188"/>
        </c:manualLayout>
      </c:layout>
      <c:barChart>
        <c:barDir val="col"/>
        <c:grouping val="clustered"/>
        <c:varyColors val="0"/>
        <c:ser>
          <c:idx val="1"/>
          <c:order val="0"/>
          <c:tx>
            <c:strRef>
              <c:f>カテゴリ別応募・採択件数!$A$9</c:f>
              <c:strCache>
                <c:ptCount val="1"/>
                <c:pt idx="0">
                  <c:v>S02A応募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カテゴリ別応募・採択件数!$B$9:$F$9</c:f>
              <c:numCache>
                <c:formatCode>General</c:formatCode>
                <c:ptCount val="5"/>
                <c:pt idx="0">
                  <c:v>22</c:v>
                </c:pt>
                <c:pt idx="1">
                  <c:v>38</c:v>
                </c:pt>
                <c:pt idx="2">
                  <c:v>27</c:v>
                </c:pt>
                <c:pt idx="3">
                  <c:v>33</c:v>
                </c:pt>
                <c:pt idx="4">
                  <c:v>71</c:v>
                </c:pt>
              </c:numCache>
            </c:numRef>
          </c:val>
        </c:ser>
        <c:dLbls>
          <c:showLegendKey val="0"/>
          <c:showVal val="0"/>
          <c:showCatName val="0"/>
          <c:showSerName val="0"/>
          <c:showPercent val="0"/>
          <c:showBubbleSize val="0"/>
        </c:dLbls>
        <c:gapWidth val="150"/>
        <c:axId val="160551296"/>
        <c:axId val="160553216"/>
      </c:barChart>
      <c:lineChart>
        <c:grouping val="standard"/>
        <c:varyColors val="0"/>
        <c:ser>
          <c:idx val="0"/>
          <c:order val="1"/>
          <c:tx>
            <c:strRef>
              <c:f>カテゴリ別応募・採択件数!$A$10</c:f>
              <c:strCache>
                <c:ptCount val="1"/>
                <c:pt idx="0">
                  <c:v>S02A採択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カテゴリ別応募・採択件数!$B$10:$F$10</c:f>
              <c:numCache>
                <c:formatCode>General</c:formatCode>
                <c:ptCount val="5"/>
                <c:pt idx="0">
                  <c:v>4</c:v>
                </c:pt>
                <c:pt idx="1">
                  <c:v>9</c:v>
                </c:pt>
                <c:pt idx="2">
                  <c:v>6</c:v>
                </c:pt>
                <c:pt idx="3">
                  <c:v>6</c:v>
                </c:pt>
                <c:pt idx="4">
                  <c:v>14</c:v>
                </c:pt>
              </c:numCache>
            </c:numRef>
          </c:val>
          <c:smooth val="0"/>
        </c:ser>
        <c:dLbls>
          <c:showLegendKey val="0"/>
          <c:showVal val="0"/>
          <c:showCatName val="0"/>
          <c:showSerName val="0"/>
          <c:showPercent val="0"/>
          <c:showBubbleSize val="0"/>
        </c:dLbls>
        <c:marker val="1"/>
        <c:smooth val="0"/>
        <c:axId val="160571392"/>
        <c:axId val="160572928"/>
      </c:lineChart>
      <c:catAx>
        <c:axId val="16055129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553216"/>
        <c:crosses val="autoZero"/>
        <c:auto val="0"/>
        <c:lblAlgn val="ctr"/>
        <c:lblOffset val="100"/>
        <c:tickLblSkip val="1"/>
        <c:tickMarkSkip val="1"/>
        <c:noMultiLvlLbl val="0"/>
      </c:catAx>
      <c:valAx>
        <c:axId val="1605532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551296"/>
        <c:crosses val="autoZero"/>
        <c:crossBetween val="between"/>
      </c:valAx>
      <c:catAx>
        <c:axId val="160571392"/>
        <c:scaling>
          <c:orientation val="minMax"/>
        </c:scaling>
        <c:delete val="1"/>
        <c:axPos val="b"/>
        <c:majorTickMark val="out"/>
        <c:minorTickMark val="none"/>
        <c:tickLblPos val="nextTo"/>
        <c:crossAx val="160572928"/>
        <c:crosses val="autoZero"/>
        <c:auto val="0"/>
        <c:lblAlgn val="ctr"/>
        <c:lblOffset val="100"/>
        <c:noMultiLvlLbl val="0"/>
      </c:catAx>
      <c:valAx>
        <c:axId val="160572928"/>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571392"/>
        <c:crosses val="max"/>
        <c:crossBetween val="between"/>
      </c:valAx>
      <c:spPr>
        <a:solidFill>
          <a:srgbClr val="C0C0C0"/>
        </a:solidFill>
        <a:ln w="12700">
          <a:solidFill>
            <a:srgbClr val="808080"/>
          </a:solidFill>
          <a:prstDash val="solid"/>
        </a:ln>
      </c:spPr>
    </c:plotArea>
    <c:legend>
      <c:legendPos val="r"/>
      <c:layout>
        <c:manualLayout>
          <c:xMode val="edge"/>
          <c:yMode val="edge"/>
          <c:x val="0.6812940299321707"/>
          <c:y val="0.82414918607614995"/>
          <c:w val="0.24480393761403385"/>
          <c:h val="0.1076118241125371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S02B</a:t>
            </a:r>
            <a:endParaRPr lang="ja-JP" altLang="en-US"/>
          </a:p>
        </c:rich>
      </c:tx>
      <c:layout>
        <c:manualLayout>
          <c:xMode val="edge"/>
          <c:yMode val="edge"/>
          <c:x val="0.15222507022687737"/>
          <c:y val="3.1914893617021274E-2"/>
        </c:manualLayout>
      </c:layout>
      <c:overlay val="0"/>
      <c:spPr>
        <a:noFill/>
        <a:ln w="25400">
          <a:noFill/>
        </a:ln>
      </c:spPr>
    </c:title>
    <c:autoTitleDeleted val="0"/>
    <c:plotArea>
      <c:layout>
        <c:manualLayout>
          <c:layoutTarget val="inner"/>
          <c:xMode val="edge"/>
          <c:yMode val="edge"/>
          <c:x val="0.11475422958393129"/>
          <c:y val="0.22606412335870407"/>
          <c:w val="0.74238960771645346"/>
          <c:h val="0.35106428568645809"/>
        </c:manualLayout>
      </c:layout>
      <c:barChart>
        <c:barDir val="col"/>
        <c:grouping val="clustered"/>
        <c:varyColors val="0"/>
        <c:ser>
          <c:idx val="1"/>
          <c:order val="0"/>
          <c:tx>
            <c:strRef>
              <c:f>カテゴリ別応募・採択件数!$A$11</c:f>
              <c:strCache>
                <c:ptCount val="1"/>
                <c:pt idx="0">
                  <c:v>S02B応募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カテゴリ別応募・採択件数!$B$11:$F$11</c:f>
              <c:numCache>
                <c:formatCode>General</c:formatCode>
                <c:ptCount val="5"/>
                <c:pt idx="0">
                  <c:v>20</c:v>
                </c:pt>
                <c:pt idx="1">
                  <c:v>32</c:v>
                </c:pt>
                <c:pt idx="2">
                  <c:v>29</c:v>
                </c:pt>
                <c:pt idx="3">
                  <c:v>33</c:v>
                </c:pt>
                <c:pt idx="4">
                  <c:v>83</c:v>
                </c:pt>
              </c:numCache>
            </c:numRef>
          </c:val>
        </c:ser>
        <c:dLbls>
          <c:showLegendKey val="0"/>
          <c:showVal val="0"/>
          <c:showCatName val="0"/>
          <c:showSerName val="0"/>
          <c:showPercent val="0"/>
          <c:showBubbleSize val="0"/>
        </c:dLbls>
        <c:gapWidth val="150"/>
        <c:axId val="160603136"/>
        <c:axId val="160605312"/>
      </c:barChart>
      <c:lineChart>
        <c:grouping val="standard"/>
        <c:varyColors val="0"/>
        <c:ser>
          <c:idx val="0"/>
          <c:order val="1"/>
          <c:tx>
            <c:strRef>
              <c:f>カテゴリ別応募・採択件数!$A$12</c:f>
              <c:strCache>
                <c:ptCount val="1"/>
                <c:pt idx="0">
                  <c:v>S02B採択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カテゴリ別応募・採択件数!$B$12:$F$12</c:f>
              <c:numCache>
                <c:formatCode>General</c:formatCode>
                <c:ptCount val="5"/>
                <c:pt idx="0">
                  <c:v>4</c:v>
                </c:pt>
                <c:pt idx="1">
                  <c:v>7</c:v>
                </c:pt>
                <c:pt idx="2">
                  <c:v>7</c:v>
                </c:pt>
                <c:pt idx="3">
                  <c:v>2</c:v>
                </c:pt>
                <c:pt idx="4">
                  <c:v>19</c:v>
                </c:pt>
              </c:numCache>
            </c:numRef>
          </c:val>
          <c:smooth val="0"/>
        </c:ser>
        <c:dLbls>
          <c:showLegendKey val="0"/>
          <c:showVal val="0"/>
          <c:showCatName val="0"/>
          <c:showSerName val="0"/>
          <c:showPercent val="0"/>
          <c:showBubbleSize val="0"/>
        </c:dLbls>
        <c:marker val="1"/>
        <c:smooth val="0"/>
        <c:axId val="160606848"/>
        <c:axId val="160616832"/>
      </c:lineChart>
      <c:catAx>
        <c:axId val="16060313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605312"/>
        <c:crosses val="autoZero"/>
        <c:auto val="0"/>
        <c:lblAlgn val="ctr"/>
        <c:lblOffset val="100"/>
        <c:tickLblSkip val="1"/>
        <c:tickMarkSkip val="1"/>
        <c:noMultiLvlLbl val="0"/>
      </c:catAx>
      <c:valAx>
        <c:axId val="1606053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603136"/>
        <c:crosses val="autoZero"/>
        <c:crossBetween val="between"/>
      </c:valAx>
      <c:catAx>
        <c:axId val="160606848"/>
        <c:scaling>
          <c:orientation val="minMax"/>
        </c:scaling>
        <c:delete val="1"/>
        <c:axPos val="b"/>
        <c:majorTickMark val="out"/>
        <c:minorTickMark val="none"/>
        <c:tickLblPos val="nextTo"/>
        <c:crossAx val="160616832"/>
        <c:crosses val="autoZero"/>
        <c:auto val="0"/>
        <c:lblAlgn val="ctr"/>
        <c:lblOffset val="100"/>
        <c:noMultiLvlLbl val="0"/>
      </c:catAx>
      <c:valAx>
        <c:axId val="160616832"/>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606848"/>
        <c:crosses val="max"/>
        <c:crossBetween val="between"/>
      </c:valAx>
      <c:spPr>
        <a:solidFill>
          <a:srgbClr val="C0C0C0"/>
        </a:solidFill>
        <a:ln w="12700">
          <a:solidFill>
            <a:srgbClr val="808080"/>
          </a:solidFill>
          <a:prstDash val="solid"/>
        </a:ln>
      </c:spPr>
    </c:plotArea>
    <c:legend>
      <c:legendPos val="r"/>
      <c:layout>
        <c:manualLayout>
          <c:xMode val="edge"/>
          <c:yMode val="edge"/>
          <c:x val="0.66510612402957825"/>
          <c:y val="0.82978835092421954"/>
          <c:w val="0.25058572596458228"/>
          <c:h val="0.10904283241190593"/>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S03A</a:t>
            </a:r>
            <a:endParaRPr lang="ja-JP" altLang="en-US"/>
          </a:p>
        </c:rich>
      </c:tx>
      <c:layout>
        <c:manualLayout>
          <c:xMode val="edge"/>
          <c:yMode val="edge"/>
          <c:x val="0.14893641840869182"/>
          <c:y val="3.1746031746031744E-2"/>
        </c:manualLayout>
      </c:layout>
      <c:overlay val="0"/>
      <c:spPr>
        <a:noFill/>
        <a:ln w="25400">
          <a:noFill/>
        </a:ln>
      </c:spPr>
    </c:title>
    <c:autoTitleDeleted val="0"/>
    <c:plotArea>
      <c:layout>
        <c:manualLayout>
          <c:layoutTarget val="inner"/>
          <c:xMode val="edge"/>
          <c:yMode val="edge"/>
          <c:x val="0.13475208414617534"/>
          <c:y val="0.21164075841383106"/>
          <c:w val="0.69030892229268781"/>
          <c:h val="0.36772581774403146"/>
        </c:manualLayout>
      </c:layout>
      <c:barChart>
        <c:barDir val="col"/>
        <c:grouping val="clustered"/>
        <c:varyColors val="0"/>
        <c:ser>
          <c:idx val="1"/>
          <c:order val="0"/>
          <c:tx>
            <c:strRef>
              <c:f>カテゴリ別応募・採択件数!$A$13</c:f>
              <c:strCache>
                <c:ptCount val="1"/>
                <c:pt idx="0">
                  <c:v>S03A応募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カテゴリ別応募・採択件数!$B$13:$F$13</c:f>
              <c:numCache>
                <c:formatCode>General</c:formatCode>
                <c:ptCount val="5"/>
                <c:pt idx="0">
                  <c:v>21</c:v>
                </c:pt>
                <c:pt idx="1">
                  <c:v>36</c:v>
                </c:pt>
                <c:pt idx="2">
                  <c:v>39</c:v>
                </c:pt>
                <c:pt idx="3">
                  <c:v>23</c:v>
                </c:pt>
                <c:pt idx="4">
                  <c:v>86</c:v>
                </c:pt>
              </c:numCache>
            </c:numRef>
          </c:val>
        </c:ser>
        <c:dLbls>
          <c:showLegendKey val="0"/>
          <c:showVal val="0"/>
          <c:showCatName val="0"/>
          <c:showSerName val="0"/>
          <c:showPercent val="0"/>
          <c:showBubbleSize val="0"/>
        </c:dLbls>
        <c:gapWidth val="150"/>
        <c:axId val="160651136"/>
        <c:axId val="160657408"/>
      </c:barChart>
      <c:lineChart>
        <c:grouping val="standard"/>
        <c:varyColors val="0"/>
        <c:ser>
          <c:idx val="0"/>
          <c:order val="1"/>
          <c:tx>
            <c:strRef>
              <c:f>カテゴリ別応募・採択件数!$A$14</c:f>
              <c:strCache>
                <c:ptCount val="1"/>
                <c:pt idx="0">
                  <c:v>S03A採択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カテゴリ別応募・採択件数!$B$14:$F$14</c:f>
              <c:numCache>
                <c:formatCode>General</c:formatCode>
                <c:ptCount val="5"/>
                <c:pt idx="0">
                  <c:v>5</c:v>
                </c:pt>
                <c:pt idx="1">
                  <c:v>9</c:v>
                </c:pt>
                <c:pt idx="2">
                  <c:v>8</c:v>
                </c:pt>
                <c:pt idx="3">
                  <c:v>4</c:v>
                </c:pt>
                <c:pt idx="4">
                  <c:v>16</c:v>
                </c:pt>
              </c:numCache>
            </c:numRef>
          </c:val>
          <c:smooth val="0"/>
        </c:ser>
        <c:dLbls>
          <c:showLegendKey val="0"/>
          <c:showVal val="0"/>
          <c:showCatName val="0"/>
          <c:showSerName val="0"/>
          <c:showPercent val="0"/>
          <c:showBubbleSize val="0"/>
        </c:dLbls>
        <c:marker val="1"/>
        <c:smooth val="0"/>
        <c:axId val="160658944"/>
        <c:axId val="160660480"/>
      </c:lineChart>
      <c:catAx>
        <c:axId val="16065113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657408"/>
        <c:crosses val="autoZero"/>
        <c:auto val="0"/>
        <c:lblAlgn val="ctr"/>
        <c:lblOffset val="100"/>
        <c:tickLblSkip val="1"/>
        <c:tickMarkSkip val="1"/>
        <c:noMultiLvlLbl val="0"/>
      </c:catAx>
      <c:valAx>
        <c:axId val="1606574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651136"/>
        <c:crosses val="autoZero"/>
        <c:crossBetween val="between"/>
      </c:valAx>
      <c:catAx>
        <c:axId val="160658944"/>
        <c:scaling>
          <c:orientation val="minMax"/>
        </c:scaling>
        <c:delete val="1"/>
        <c:axPos val="b"/>
        <c:majorTickMark val="out"/>
        <c:minorTickMark val="none"/>
        <c:tickLblPos val="nextTo"/>
        <c:crossAx val="160660480"/>
        <c:crosses val="autoZero"/>
        <c:auto val="0"/>
        <c:lblAlgn val="ctr"/>
        <c:lblOffset val="100"/>
        <c:noMultiLvlLbl val="0"/>
      </c:catAx>
      <c:valAx>
        <c:axId val="160660480"/>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658944"/>
        <c:crosses val="max"/>
        <c:crossBetween val="between"/>
      </c:valAx>
      <c:spPr>
        <a:solidFill>
          <a:srgbClr val="C0C0C0"/>
        </a:solidFill>
        <a:ln w="12700">
          <a:solidFill>
            <a:srgbClr val="808080"/>
          </a:solidFill>
          <a:prstDash val="solid"/>
        </a:ln>
      </c:spPr>
    </c:plotArea>
    <c:legend>
      <c:legendPos val="r"/>
      <c:layout>
        <c:manualLayout>
          <c:xMode val="edge"/>
          <c:yMode val="edge"/>
          <c:x val="0.68558068539304928"/>
          <c:y val="0.82275354469580186"/>
          <c:w val="0.25059151294031501"/>
          <c:h val="0.1084658862086683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S03B</a:t>
            </a:r>
            <a:endParaRPr lang="ja-JP" altLang="en-US"/>
          </a:p>
        </c:rich>
      </c:tx>
      <c:layout>
        <c:manualLayout>
          <c:xMode val="edge"/>
          <c:yMode val="edge"/>
          <c:x val="0.1586209310043141"/>
          <c:y val="3.2171581769436998E-2"/>
        </c:manualLayout>
      </c:layout>
      <c:overlay val="0"/>
      <c:spPr>
        <a:noFill/>
        <a:ln w="25400">
          <a:noFill/>
        </a:ln>
      </c:spPr>
    </c:title>
    <c:autoTitleDeleted val="0"/>
    <c:plotArea>
      <c:layout>
        <c:manualLayout>
          <c:layoutTarget val="inner"/>
          <c:xMode val="edge"/>
          <c:yMode val="edge"/>
          <c:x val="0.11264393104330783"/>
          <c:y val="0.23592524181735117"/>
          <c:w val="0.72643841244255669"/>
          <c:h val="0.3378020507839346"/>
        </c:manualLayout>
      </c:layout>
      <c:barChart>
        <c:barDir val="col"/>
        <c:grouping val="clustered"/>
        <c:varyColors val="0"/>
        <c:ser>
          <c:idx val="1"/>
          <c:order val="0"/>
          <c:tx>
            <c:strRef>
              <c:f>カテゴリ別応募・採択件数!$A$15</c:f>
              <c:strCache>
                <c:ptCount val="1"/>
                <c:pt idx="0">
                  <c:v>S03B応募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カテゴリ別応募・採択件数!$B$15:$F$15</c:f>
              <c:numCache>
                <c:formatCode>General</c:formatCode>
                <c:ptCount val="5"/>
                <c:pt idx="0">
                  <c:v>21</c:v>
                </c:pt>
                <c:pt idx="1">
                  <c:v>30</c:v>
                </c:pt>
                <c:pt idx="2">
                  <c:v>40</c:v>
                </c:pt>
                <c:pt idx="3">
                  <c:v>31</c:v>
                </c:pt>
                <c:pt idx="4">
                  <c:v>74</c:v>
                </c:pt>
              </c:numCache>
            </c:numRef>
          </c:val>
        </c:ser>
        <c:dLbls>
          <c:showLegendKey val="0"/>
          <c:showVal val="0"/>
          <c:showCatName val="0"/>
          <c:showSerName val="0"/>
          <c:showPercent val="0"/>
          <c:showBubbleSize val="0"/>
        </c:dLbls>
        <c:gapWidth val="150"/>
        <c:axId val="161031296"/>
        <c:axId val="161033216"/>
      </c:barChart>
      <c:lineChart>
        <c:grouping val="standard"/>
        <c:varyColors val="0"/>
        <c:ser>
          <c:idx val="0"/>
          <c:order val="1"/>
          <c:tx>
            <c:strRef>
              <c:f>カテゴリ別応募・採択件数!$A$16</c:f>
              <c:strCache>
                <c:ptCount val="1"/>
                <c:pt idx="0">
                  <c:v>S03B採択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カテゴリ別応募・採択件数!$B$16:$F$16</c:f>
              <c:numCache>
                <c:formatCode>General</c:formatCode>
                <c:ptCount val="5"/>
                <c:pt idx="0">
                  <c:v>6</c:v>
                </c:pt>
                <c:pt idx="1">
                  <c:v>6</c:v>
                </c:pt>
                <c:pt idx="2">
                  <c:v>8</c:v>
                </c:pt>
                <c:pt idx="3">
                  <c:v>7</c:v>
                </c:pt>
                <c:pt idx="4">
                  <c:v>18</c:v>
                </c:pt>
              </c:numCache>
            </c:numRef>
          </c:val>
          <c:smooth val="0"/>
        </c:ser>
        <c:dLbls>
          <c:showLegendKey val="0"/>
          <c:showVal val="0"/>
          <c:showCatName val="0"/>
          <c:showSerName val="0"/>
          <c:showPercent val="0"/>
          <c:showBubbleSize val="0"/>
        </c:dLbls>
        <c:marker val="1"/>
        <c:smooth val="0"/>
        <c:axId val="161039104"/>
        <c:axId val="161040640"/>
      </c:lineChart>
      <c:catAx>
        <c:axId val="16103129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033216"/>
        <c:crosses val="autoZero"/>
        <c:auto val="0"/>
        <c:lblAlgn val="ctr"/>
        <c:lblOffset val="100"/>
        <c:tickLblSkip val="1"/>
        <c:tickMarkSkip val="1"/>
        <c:noMultiLvlLbl val="0"/>
      </c:catAx>
      <c:valAx>
        <c:axId val="1610332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031296"/>
        <c:crosses val="autoZero"/>
        <c:crossBetween val="between"/>
      </c:valAx>
      <c:catAx>
        <c:axId val="161039104"/>
        <c:scaling>
          <c:orientation val="minMax"/>
        </c:scaling>
        <c:delete val="1"/>
        <c:axPos val="b"/>
        <c:majorTickMark val="out"/>
        <c:minorTickMark val="none"/>
        <c:tickLblPos val="nextTo"/>
        <c:crossAx val="161040640"/>
        <c:crosses val="autoZero"/>
        <c:auto val="0"/>
        <c:lblAlgn val="ctr"/>
        <c:lblOffset val="100"/>
        <c:noMultiLvlLbl val="0"/>
      </c:catAx>
      <c:valAx>
        <c:axId val="161040640"/>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039104"/>
        <c:crosses val="max"/>
        <c:crossBetween val="between"/>
      </c:valAx>
      <c:spPr>
        <a:solidFill>
          <a:srgbClr val="C0C0C0"/>
        </a:solidFill>
        <a:ln w="12700">
          <a:solidFill>
            <a:srgbClr val="808080"/>
          </a:solidFill>
          <a:prstDash val="solid"/>
        </a:ln>
      </c:spPr>
    </c:plotArea>
    <c:legend>
      <c:legendPos val="r"/>
      <c:layout>
        <c:manualLayout>
          <c:xMode val="edge"/>
          <c:yMode val="edge"/>
          <c:x val="0.69655317223278124"/>
          <c:y val="0.84182418216489685"/>
          <c:w val="0.24597749419253623"/>
          <c:h val="0.10991985251173364"/>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S04A</a:t>
            </a:r>
            <a:endParaRPr lang="ja-JP" altLang="en-US"/>
          </a:p>
        </c:rich>
      </c:tx>
      <c:layout>
        <c:manualLayout>
          <c:xMode val="edge"/>
          <c:yMode val="edge"/>
          <c:x val="0.15186915887850466"/>
          <c:y val="3.4285714285714287E-2"/>
        </c:manualLayout>
      </c:layout>
      <c:overlay val="0"/>
      <c:spPr>
        <a:noFill/>
        <a:ln w="25400">
          <a:noFill/>
        </a:ln>
      </c:spPr>
    </c:title>
    <c:autoTitleDeleted val="0"/>
    <c:plotArea>
      <c:layout>
        <c:manualLayout>
          <c:layoutTarget val="inner"/>
          <c:xMode val="edge"/>
          <c:yMode val="edge"/>
          <c:x val="0.11448598130841121"/>
          <c:y val="0.2257142857142857"/>
          <c:w val="0.73364485981308414"/>
          <c:h val="0.32"/>
        </c:manualLayout>
      </c:layout>
      <c:barChart>
        <c:barDir val="col"/>
        <c:grouping val="clustered"/>
        <c:varyColors val="0"/>
        <c:ser>
          <c:idx val="1"/>
          <c:order val="0"/>
          <c:tx>
            <c:strRef>
              <c:f>カテゴリ別応募・採択件数!$A$17</c:f>
              <c:strCache>
                <c:ptCount val="1"/>
                <c:pt idx="0">
                  <c:v>S04A応募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カテゴリ別応募・採択件数!$B$17:$F$17</c:f>
              <c:numCache>
                <c:formatCode>General</c:formatCode>
                <c:ptCount val="5"/>
                <c:pt idx="0">
                  <c:v>19</c:v>
                </c:pt>
                <c:pt idx="1">
                  <c:v>30</c:v>
                </c:pt>
                <c:pt idx="2">
                  <c:v>28</c:v>
                </c:pt>
                <c:pt idx="3">
                  <c:v>34</c:v>
                </c:pt>
                <c:pt idx="4">
                  <c:v>57</c:v>
                </c:pt>
              </c:numCache>
            </c:numRef>
          </c:val>
        </c:ser>
        <c:dLbls>
          <c:showLegendKey val="0"/>
          <c:showVal val="0"/>
          <c:showCatName val="0"/>
          <c:showSerName val="0"/>
          <c:showPercent val="0"/>
          <c:showBubbleSize val="0"/>
        </c:dLbls>
        <c:gapWidth val="150"/>
        <c:axId val="160829824"/>
        <c:axId val="160831744"/>
      </c:barChart>
      <c:lineChart>
        <c:grouping val="standard"/>
        <c:varyColors val="0"/>
        <c:ser>
          <c:idx val="0"/>
          <c:order val="1"/>
          <c:tx>
            <c:strRef>
              <c:f>カテゴリ別応募・採択件数!$A$18</c:f>
              <c:strCache>
                <c:ptCount val="1"/>
                <c:pt idx="0">
                  <c:v>S04A採択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カテゴリ別応募・採択件数!$B$18:$F$18</c:f>
              <c:numCache>
                <c:formatCode>General</c:formatCode>
                <c:ptCount val="5"/>
                <c:pt idx="0">
                  <c:v>4</c:v>
                </c:pt>
                <c:pt idx="1">
                  <c:v>10</c:v>
                </c:pt>
                <c:pt idx="2">
                  <c:v>7</c:v>
                </c:pt>
                <c:pt idx="3">
                  <c:v>5</c:v>
                </c:pt>
                <c:pt idx="4">
                  <c:v>17</c:v>
                </c:pt>
              </c:numCache>
            </c:numRef>
          </c:val>
          <c:smooth val="0"/>
        </c:ser>
        <c:dLbls>
          <c:showLegendKey val="0"/>
          <c:showVal val="0"/>
          <c:showCatName val="0"/>
          <c:showSerName val="0"/>
          <c:showPercent val="0"/>
          <c:showBubbleSize val="0"/>
        </c:dLbls>
        <c:marker val="1"/>
        <c:smooth val="0"/>
        <c:axId val="160841728"/>
        <c:axId val="160843264"/>
      </c:lineChart>
      <c:catAx>
        <c:axId val="160829824"/>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831744"/>
        <c:crosses val="autoZero"/>
        <c:auto val="0"/>
        <c:lblAlgn val="ctr"/>
        <c:lblOffset val="100"/>
        <c:tickLblSkip val="1"/>
        <c:tickMarkSkip val="1"/>
        <c:noMultiLvlLbl val="0"/>
      </c:catAx>
      <c:valAx>
        <c:axId val="1608317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829824"/>
        <c:crosses val="autoZero"/>
        <c:crossBetween val="between"/>
      </c:valAx>
      <c:catAx>
        <c:axId val="160841728"/>
        <c:scaling>
          <c:orientation val="minMax"/>
        </c:scaling>
        <c:delete val="1"/>
        <c:axPos val="b"/>
        <c:majorTickMark val="out"/>
        <c:minorTickMark val="none"/>
        <c:tickLblPos val="nextTo"/>
        <c:crossAx val="160843264"/>
        <c:crosses val="autoZero"/>
        <c:auto val="0"/>
        <c:lblAlgn val="ctr"/>
        <c:lblOffset val="100"/>
        <c:noMultiLvlLbl val="0"/>
      </c:catAx>
      <c:valAx>
        <c:axId val="160843264"/>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841728"/>
        <c:crosses val="max"/>
        <c:crossBetween val="between"/>
      </c:valAx>
      <c:spPr>
        <a:solidFill>
          <a:srgbClr val="C0C0C0"/>
        </a:solidFill>
        <a:ln w="12700">
          <a:solidFill>
            <a:srgbClr val="808080"/>
          </a:solidFill>
          <a:prstDash val="solid"/>
        </a:ln>
      </c:spPr>
    </c:plotArea>
    <c:legend>
      <c:legendPos val="r"/>
      <c:layout>
        <c:manualLayout>
          <c:xMode val="edge"/>
          <c:yMode val="edge"/>
          <c:x val="0.69859813084112155"/>
          <c:y val="0.83142857142857141"/>
          <c:w val="0.24766355140186913"/>
          <c:h val="0.117142857142857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S04B</a:t>
            </a:r>
            <a:endParaRPr lang="ja-JP" altLang="en-US"/>
          </a:p>
        </c:rich>
      </c:tx>
      <c:layout>
        <c:manualLayout>
          <c:xMode val="edge"/>
          <c:yMode val="edge"/>
          <c:x val="0.15348861624855031"/>
          <c:y val="3.4285714285714287E-2"/>
        </c:manualLayout>
      </c:layout>
      <c:overlay val="0"/>
      <c:spPr>
        <a:noFill/>
        <a:ln w="25400">
          <a:noFill/>
        </a:ln>
      </c:spPr>
    </c:title>
    <c:autoTitleDeleted val="0"/>
    <c:plotArea>
      <c:layout>
        <c:manualLayout>
          <c:layoutTarget val="inner"/>
          <c:xMode val="edge"/>
          <c:yMode val="edge"/>
          <c:x val="0.11395361777073239"/>
          <c:y val="0.22857142857142856"/>
          <c:w val="0.70697754698576831"/>
          <c:h val="0.31714285714285712"/>
        </c:manualLayout>
      </c:layout>
      <c:barChart>
        <c:barDir val="col"/>
        <c:grouping val="clustered"/>
        <c:varyColors val="0"/>
        <c:ser>
          <c:idx val="1"/>
          <c:order val="0"/>
          <c:tx>
            <c:strRef>
              <c:f>カテゴリ別応募・採択件数!$A$19</c:f>
              <c:strCache>
                <c:ptCount val="1"/>
                <c:pt idx="0">
                  <c:v>S04B応募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カテゴリ別応募・採択件数!$B$19:$F$19</c:f>
              <c:numCache>
                <c:formatCode>General</c:formatCode>
                <c:ptCount val="5"/>
                <c:pt idx="0">
                  <c:v>20</c:v>
                </c:pt>
                <c:pt idx="1">
                  <c:v>28</c:v>
                </c:pt>
                <c:pt idx="2">
                  <c:v>26</c:v>
                </c:pt>
                <c:pt idx="3">
                  <c:v>32</c:v>
                </c:pt>
                <c:pt idx="4">
                  <c:v>54</c:v>
                </c:pt>
              </c:numCache>
            </c:numRef>
          </c:val>
        </c:ser>
        <c:dLbls>
          <c:showLegendKey val="0"/>
          <c:showVal val="0"/>
          <c:showCatName val="0"/>
          <c:showSerName val="0"/>
          <c:showPercent val="0"/>
          <c:showBubbleSize val="0"/>
        </c:dLbls>
        <c:gapWidth val="150"/>
        <c:axId val="160877568"/>
        <c:axId val="160879744"/>
      </c:barChart>
      <c:lineChart>
        <c:grouping val="standard"/>
        <c:varyColors val="0"/>
        <c:ser>
          <c:idx val="0"/>
          <c:order val="1"/>
          <c:tx>
            <c:strRef>
              <c:f>カテゴリ別応募・採択件数!$A$20</c:f>
              <c:strCache>
                <c:ptCount val="1"/>
                <c:pt idx="0">
                  <c:v>S04B採択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カテゴリ別応募・採択件数!$B$20:$F$20</c:f>
              <c:numCache>
                <c:formatCode>General</c:formatCode>
                <c:ptCount val="5"/>
                <c:pt idx="0">
                  <c:v>5</c:v>
                </c:pt>
                <c:pt idx="1">
                  <c:v>10</c:v>
                </c:pt>
                <c:pt idx="2">
                  <c:v>7</c:v>
                </c:pt>
                <c:pt idx="3">
                  <c:v>7</c:v>
                </c:pt>
                <c:pt idx="4">
                  <c:v>13</c:v>
                </c:pt>
              </c:numCache>
            </c:numRef>
          </c:val>
          <c:smooth val="0"/>
        </c:ser>
        <c:dLbls>
          <c:showLegendKey val="0"/>
          <c:showVal val="0"/>
          <c:showCatName val="0"/>
          <c:showSerName val="0"/>
          <c:showPercent val="0"/>
          <c:showBubbleSize val="0"/>
        </c:dLbls>
        <c:marker val="1"/>
        <c:smooth val="0"/>
        <c:axId val="160881280"/>
        <c:axId val="160891264"/>
      </c:lineChart>
      <c:catAx>
        <c:axId val="160877568"/>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879744"/>
        <c:crosses val="autoZero"/>
        <c:auto val="0"/>
        <c:lblAlgn val="ctr"/>
        <c:lblOffset val="100"/>
        <c:tickLblSkip val="1"/>
        <c:tickMarkSkip val="1"/>
        <c:noMultiLvlLbl val="0"/>
      </c:catAx>
      <c:valAx>
        <c:axId val="1608797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877568"/>
        <c:crosses val="autoZero"/>
        <c:crossBetween val="between"/>
      </c:valAx>
      <c:catAx>
        <c:axId val="160881280"/>
        <c:scaling>
          <c:orientation val="minMax"/>
        </c:scaling>
        <c:delete val="1"/>
        <c:axPos val="b"/>
        <c:majorTickMark val="out"/>
        <c:minorTickMark val="none"/>
        <c:tickLblPos val="nextTo"/>
        <c:crossAx val="160891264"/>
        <c:crosses val="autoZero"/>
        <c:auto val="0"/>
        <c:lblAlgn val="ctr"/>
        <c:lblOffset val="100"/>
        <c:noMultiLvlLbl val="0"/>
      </c:catAx>
      <c:valAx>
        <c:axId val="160891264"/>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881280"/>
        <c:crosses val="max"/>
        <c:crossBetween val="between"/>
      </c:valAx>
      <c:spPr>
        <a:solidFill>
          <a:srgbClr val="C0C0C0"/>
        </a:solidFill>
        <a:ln w="12700">
          <a:solidFill>
            <a:srgbClr val="808080"/>
          </a:solidFill>
          <a:prstDash val="solid"/>
        </a:ln>
      </c:spPr>
    </c:plotArea>
    <c:legend>
      <c:legendPos val="r"/>
      <c:layout>
        <c:manualLayout>
          <c:xMode val="edge"/>
          <c:yMode val="edge"/>
          <c:x val="0.69767515107123235"/>
          <c:y val="0.83142857142857141"/>
          <c:w val="0.24883745345785269"/>
          <c:h val="0.117142857142857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S02A</a:t>
            </a:r>
          </a:p>
          <a:p>
            <a:pPr>
              <a:defRPr sz="800" b="0" i="0" u="none" strike="noStrike" baseline="0">
                <a:solidFill>
                  <a:srgbClr val="000000"/>
                </a:solidFill>
                <a:latin typeface="ＭＳ Ｐゴシック"/>
                <a:ea typeface="ＭＳ Ｐゴシック"/>
                <a:cs typeface="ＭＳ Ｐゴシック"/>
              </a:defRPr>
            </a:pPr>
            <a:endParaRPr lang="ja-JP" altLang="en-US"/>
          </a:p>
        </c:rich>
      </c:tx>
      <c:layout>
        <c:manualLayout>
          <c:xMode val="edge"/>
          <c:yMode val="edge"/>
          <c:x val="0.11174815182486143"/>
          <c:y val="3.2608695652173912E-2"/>
        </c:manualLayout>
      </c:layout>
      <c:overlay val="0"/>
      <c:spPr>
        <a:noFill/>
        <a:ln w="25400">
          <a:noFill/>
        </a:ln>
      </c:spPr>
    </c:title>
    <c:autoTitleDeleted val="0"/>
    <c:plotArea>
      <c:layout>
        <c:manualLayout>
          <c:layoutTarget val="inner"/>
          <c:xMode val="edge"/>
          <c:yMode val="edge"/>
          <c:x val="0.14040134256545286"/>
          <c:y val="0.19293478260869565"/>
          <c:w val="0.69627604578377644"/>
          <c:h val="0.57608695652173914"/>
        </c:manualLayout>
      </c:layout>
      <c:barChart>
        <c:barDir val="col"/>
        <c:grouping val="clustered"/>
        <c:varyColors val="0"/>
        <c:ser>
          <c:idx val="0"/>
          <c:order val="0"/>
          <c:tx>
            <c:strRef>
              <c:f>装置別応募・採択件数!$A$9:$B$9</c:f>
              <c:strCache>
                <c:ptCount val="1"/>
                <c:pt idx="0">
                  <c:v>S02A 応募</c:v>
                </c:pt>
              </c:strCache>
            </c:strRef>
          </c:tx>
          <c:spPr>
            <a:solidFill>
              <a:srgbClr val="9999FF"/>
            </a:solidFill>
            <a:ln w="12700">
              <a:solidFill>
                <a:srgbClr val="000000"/>
              </a:solidFill>
              <a:prstDash val="solid"/>
            </a:ln>
          </c:spPr>
          <c:invertIfNegative val="0"/>
          <c:dLbls>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装置別応募・採択件数!$C$2:$L$2</c:f>
              <c:strCache>
                <c:ptCount val="10"/>
                <c:pt idx="0">
                  <c:v>S-Cam</c:v>
                </c:pt>
                <c:pt idx="1">
                  <c:v>HSC</c:v>
                </c:pt>
                <c:pt idx="2">
                  <c:v>FOCAS</c:v>
                </c:pt>
                <c:pt idx="3">
                  <c:v>HDS</c:v>
                </c:pt>
                <c:pt idx="4">
                  <c:v>IRCS</c:v>
                </c:pt>
                <c:pt idx="5">
                  <c:v>AO</c:v>
                </c:pt>
                <c:pt idx="6">
                  <c:v>CISCO</c:v>
                </c:pt>
                <c:pt idx="7">
                  <c:v>CIAO</c:v>
                </c:pt>
                <c:pt idx="8">
                  <c:v>OHS</c:v>
                </c:pt>
                <c:pt idx="9">
                  <c:v>COMICS</c:v>
                </c:pt>
              </c:strCache>
            </c:strRef>
          </c:cat>
          <c:val>
            <c:numRef>
              <c:f>装置別応募・採択件数!$C$9:$L$9</c:f>
              <c:numCache>
                <c:formatCode>General</c:formatCode>
                <c:ptCount val="10"/>
                <c:pt idx="0">
                  <c:v>43</c:v>
                </c:pt>
                <c:pt idx="2">
                  <c:v>39</c:v>
                </c:pt>
                <c:pt idx="3">
                  <c:v>35</c:v>
                </c:pt>
                <c:pt idx="4">
                  <c:v>29</c:v>
                </c:pt>
                <c:pt idx="5">
                  <c:v>11</c:v>
                </c:pt>
                <c:pt idx="6">
                  <c:v>21</c:v>
                </c:pt>
                <c:pt idx="7">
                  <c:v>7</c:v>
                </c:pt>
                <c:pt idx="8">
                  <c:v>12</c:v>
                </c:pt>
                <c:pt idx="9">
                  <c:v>20</c:v>
                </c:pt>
              </c:numCache>
            </c:numRef>
          </c:val>
        </c:ser>
        <c:ser>
          <c:idx val="1"/>
          <c:order val="1"/>
          <c:tx>
            <c:strRef>
              <c:f>装置別応募・採択件数!$A$10:$B$10</c:f>
              <c:strCache>
                <c:ptCount val="1"/>
                <c:pt idx="0">
                  <c:v>S02A 採択</c:v>
                </c:pt>
              </c:strCache>
            </c:strRef>
          </c:tx>
          <c:spPr>
            <a:solidFill>
              <a:srgbClr val="993366"/>
            </a:solidFill>
            <a:ln w="12700">
              <a:solidFill>
                <a:srgbClr val="000000"/>
              </a:solidFill>
              <a:prstDash val="solid"/>
            </a:ln>
          </c:spPr>
          <c:invertIfNegative val="0"/>
          <c:dLbls>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装置別応募・採択件数!$C$2:$L$2</c:f>
              <c:strCache>
                <c:ptCount val="10"/>
                <c:pt idx="0">
                  <c:v>S-Cam</c:v>
                </c:pt>
                <c:pt idx="1">
                  <c:v>HSC</c:v>
                </c:pt>
                <c:pt idx="2">
                  <c:v>FOCAS</c:v>
                </c:pt>
                <c:pt idx="3">
                  <c:v>HDS</c:v>
                </c:pt>
                <c:pt idx="4">
                  <c:v>IRCS</c:v>
                </c:pt>
                <c:pt idx="5">
                  <c:v>AO</c:v>
                </c:pt>
                <c:pt idx="6">
                  <c:v>CISCO</c:v>
                </c:pt>
                <c:pt idx="7">
                  <c:v>CIAO</c:v>
                </c:pt>
                <c:pt idx="8">
                  <c:v>OHS</c:v>
                </c:pt>
                <c:pt idx="9">
                  <c:v>COMICS</c:v>
                </c:pt>
              </c:strCache>
            </c:strRef>
          </c:cat>
          <c:val>
            <c:numRef>
              <c:f>装置別応募・採択件数!$C$10:$L$10</c:f>
              <c:numCache>
                <c:formatCode>General</c:formatCode>
                <c:ptCount val="10"/>
                <c:pt idx="0">
                  <c:v>8</c:v>
                </c:pt>
                <c:pt idx="2">
                  <c:v>9</c:v>
                </c:pt>
                <c:pt idx="3">
                  <c:v>4</c:v>
                </c:pt>
                <c:pt idx="4">
                  <c:v>10</c:v>
                </c:pt>
                <c:pt idx="5">
                  <c:v>3</c:v>
                </c:pt>
                <c:pt idx="6">
                  <c:v>2</c:v>
                </c:pt>
                <c:pt idx="7">
                  <c:v>1</c:v>
                </c:pt>
                <c:pt idx="8">
                  <c:v>4</c:v>
                </c:pt>
                <c:pt idx="9">
                  <c:v>1</c:v>
                </c:pt>
              </c:numCache>
            </c:numRef>
          </c:val>
        </c:ser>
        <c:dLbls>
          <c:showLegendKey val="0"/>
          <c:showVal val="0"/>
          <c:showCatName val="0"/>
          <c:showSerName val="0"/>
          <c:showPercent val="0"/>
          <c:showBubbleSize val="0"/>
        </c:dLbls>
        <c:gapWidth val="150"/>
        <c:axId val="34897280"/>
        <c:axId val="35386112"/>
      </c:barChart>
      <c:catAx>
        <c:axId val="34897280"/>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5386112"/>
        <c:crosses val="autoZero"/>
        <c:auto val="1"/>
        <c:lblAlgn val="ctr"/>
        <c:lblOffset val="100"/>
        <c:tickLblSkip val="1"/>
        <c:tickMarkSkip val="1"/>
        <c:noMultiLvlLbl val="0"/>
      </c:catAx>
      <c:valAx>
        <c:axId val="35386112"/>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4897280"/>
        <c:crosses val="autoZero"/>
        <c:crossBetween val="between"/>
      </c:valAx>
      <c:spPr>
        <a:solidFill>
          <a:srgbClr val="C0C0C0"/>
        </a:solidFill>
        <a:ln w="12700">
          <a:solidFill>
            <a:srgbClr val="808080"/>
          </a:solidFill>
          <a:prstDash val="solid"/>
        </a:ln>
      </c:spPr>
    </c:plotArea>
    <c:legend>
      <c:legendPos val="r"/>
      <c:layout>
        <c:manualLayout>
          <c:xMode val="edge"/>
          <c:yMode val="edge"/>
          <c:x val="0.54154818040295105"/>
          <c:y val="0.24728260869565216"/>
          <c:w val="0.30945588821454628"/>
          <c:h val="0.1222826086956521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S05A</a:t>
            </a:r>
            <a:endParaRPr lang="ja-JP" altLang="en-US"/>
          </a:p>
        </c:rich>
      </c:tx>
      <c:layout>
        <c:manualLayout>
          <c:xMode val="edge"/>
          <c:yMode val="edge"/>
          <c:x val="0.15023498823210477"/>
          <c:y val="3.1331592689295036E-2"/>
        </c:manualLayout>
      </c:layout>
      <c:overlay val="0"/>
      <c:spPr>
        <a:noFill/>
        <a:ln w="25400">
          <a:noFill/>
        </a:ln>
      </c:spPr>
    </c:title>
    <c:autoTitleDeleted val="0"/>
    <c:plotArea>
      <c:layout>
        <c:manualLayout>
          <c:layoutTarget val="inner"/>
          <c:xMode val="edge"/>
          <c:yMode val="edge"/>
          <c:x val="0.11502373785884742"/>
          <c:y val="0.21671018276762402"/>
          <c:w val="0.72300635225561238"/>
          <c:h val="0.36814621409921672"/>
        </c:manualLayout>
      </c:layout>
      <c:barChart>
        <c:barDir val="col"/>
        <c:grouping val="clustered"/>
        <c:varyColors val="0"/>
        <c:ser>
          <c:idx val="1"/>
          <c:order val="0"/>
          <c:tx>
            <c:strRef>
              <c:f>カテゴリ別応募・採択件数!$A$21</c:f>
              <c:strCache>
                <c:ptCount val="1"/>
                <c:pt idx="0">
                  <c:v>S05A応募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カテゴリ別応募・採択件数!$B$21:$F$21</c:f>
              <c:numCache>
                <c:formatCode>General</c:formatCode>
                <c:ptCount val="5"/>
                <c:pt idx="0">
                  <c:v>19</c:v>
                </c:pt>
                <c:pt idx="1">
                  <c:v>37</c:v>
                </c:pt>
                <c:pt idx="2">
                  <c:v>10</c:v>
                </c:pt>
                <c:pt idx="3">
                  <c:v>32</c:v>
                </c:pt>
                <c:pt idx="4">
                  <c:v>41</c:v>
                </c:pt>
              </c:numCache>
            </c:numRef>
          </c:val>
        </c:ser>
        <c:dLbls>
          <c:showLegendKey val="0"/>
          <c:showVal val="0"/>
          <c:showCatName val="0"/>
          <c:showSerName val="0"/>
          <c:showPercent val="0"/>
          <c:showBubbleSize val="0"/>
        </c:dLbls>
        <c:gapWidth val="150"/>
        <c:axId val="160917376"/>
        <c:axId val="160919552"/>
      </c:barChart>
      <c:lineChart>
        <c:grouping val="standard"/>
        <c:varyColors val="0"/>
        <c:ser>
          <c:idx val="0"/>
          <c:order val="1"/>
          <c:tx>
            <c:strRef>
              <c:f>カテゴリ別応募・採択件数!$A$22</c:f>
              <c:strCache>
                <c:ptCount val="1"/>
                <c:pt idx="0">
                  <c:v>S05A採択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カテゴリ別応募・採択件数!$B$22:$F$22</c:f>
              <c:numCache>
                <c:formatCode>General</c:formatCode>
                <c:ptCount val="5"/>
                <c:pt idx="0">
                  <c:v>5</c:v>
                </c:pt>
                <c:pt idx="1">
                  <c:v>12</c:v>
                </c:pt>
                <c:pt idx="2">
                  <c:v>3</c:v>
                </c:pt>
                <c:pt idx="3">
                  <c:v>6</c:v>
                </c:pt>
                <c:pt idx="4">
                  <c:v>9</c:v>
                </c:pt>
              </c:numCache>
            </c:numRef>
          </c:val>
          <c:smooth val="0"/>
        </c:ser>
        <c:dLbls>
          <c:showLegendKey val="0"/>
          <c:showVal val="0"/>
          <c:showCatName val="0"/>
          <c:showSerName val="0"/>
          <c:showPercent val="0"/>
          <c:showBubbleSize val="0"/>
        </c:dLbls>
        <c:marker val="1"/>
        <c:smooth val="0"/>
        <c:axId val="160921088"/>
        <c:axId val="160922624"/>
      </c:lineChart>
      <c:catAx>
        <c:axId val="16091737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919552"/>
        <c:crosses val="autoZero"/>
        <c:auto val="0"/>
        <c:lblAlgn val="ctr"/>
        <c:lblOffset val="100"/>
        <c:tickLblSkip val="1"/>
        <c:tickMarkSkip val="1"/>
        <c:noMultiLvlLbl val="0"/>
      </c:catAx>
      <c:valAx>
        <c:axId val="1609195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917376"/>
        <c:crosses val="autoZero"/>
        <c:crossBetween val="between"/>
      </c:valAx>
      <c:catAx>
        <c:axId val="160921088"/>
        <c:scaling>
          <c:orientation val="minMax"/>
        </c:scaling>
        <c:delete val="1"/>
        <c:axPos val="b"/>
        <c:majorTickMark val="out"/>
        <c:minorTickMark val="none"/>
        <c:tickLblPos val="nextTo"/>
        <c:crossAx val="160922624"/>
        <c:crosses val="autoZero"/>
        <c:auto val="0"/>
        <c:lblAlgn val="ctr"/>
        <c:lblOffset val="100"/>
        <c:noMultiLvlLbl val="0"/>
      </c:catAx>
      <c:valAx>
        <c:axId val="160922624"/>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0921088"/>
        <c:crosses val="max"/>
        <c:crossBetween val="between"/>
      </c:valAx>
      <c:spPr>
        <a:solidFill>
          <a:srgbClr val="C0C0C0"/>
        </a:solidFill>
        <a:ln w="12700">
          <a:solidFill>
            <a:srgbClr val="808080"/>
          </a:solidFill>
          <a:prstDash val="solid"/>
        </a:ln>
      </c:spPr>
    </c:plotArea>
    <c:legend>
      <c:legendPos val="r"/>
      <c:layout>
        <c:manualLayout>
          <c:xMode val="edge"/>
          <c:yMode val="edge"/>
          <c:x val="0.71126933077027343"/>
          <c:y val="0.83289817232375984"/>
          <c:w val="0.2488267839759466"/>
          <c:h val="0.1070496083550913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S05B</a:t>
            </a:r>
            <a:endParaRPr lang="ja-JP" altLang="en-US"/>
          </a:p>
        </c:rich>
      </c:tx>
      <c:layout>
        <c:manualLayout>
          <c:xMode val="edge"/>
          <c:yMode val="edge"/>
          <c:x val="0.15704412237153959"/>
          <c:y val="3.1413612565445025E-2"/>
        </c:manualLayout>
      </c:layout>
      <c:overlay val="0"/>
      <c:spPr>
        <a:noFill/>
        <a:ln w="25400">
          <a:noFill/>
        </a:ln>
      </c:spPr>
    </c:title>
    <c:autoTitleDeleted val="0"/>
    <c:plotArea>
      <c:layout>
        <c:manualLayout>
          <c:layoutTarget val="inner"/>
          <c:xMode val="edge"/>
          <c:yMode val="edge"/>
          <c:x val="0.11316409989817125"/>
          <c:y val="0.28272287447193339"/>
          <c:w val="0.71824561363941353"/>
          <c:h val="0.30104750522474388"/>
        </c:manualLayout>
      </c:layout>
      <c:barChart>
        <c:barDir val="col"/>
        <c:grouping val="clustered"/>
        <c:varyColors val="0"/>
        <c:ser>
          <c:idx val="1"/>
          <c:order val="0"/>
          <c:tx>
            <c:strRef>
              <c:f>カテゴリ別応募・採択件数!$A$23</c:f>
              <c:strCache>
                <c:ptCount val="1"/>
                <c:pt idx="0">
                  <c:v>S05B応募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カテゴリ別応募・採択件数!$B$23:$F$23</c:f>
              <c:numCache>
                <c:formatCode>General</c:formatCode>
                <c:ptCount val="5"/>
                <c:pt idx="0">
                  <c:v>12</c:v>
                </c:pt>
                <c:pt idx="1">
                  <c:v>18</c:v>
                </c:pt>
                <c:pt idx="2">
                  <c:v>12</c:v>
                </c:pt>
                <c:pt idx="3">
                  <c:v>22</c:v>
                </c:pt>
                <c:pt idx="4">
                  <c:v>52</c:v>
                </c:pt>
              </c:numCache>
            </c:numRef>
          </c:val>
        </c:ser>
        <c:dLbls>
          <c:showLegendKey val="0"/>
          <c:showVal val="0"/>
          <c:showCatName val="0"/>
          <c:showSerName val="0"/>
          <c:showPercent val="0"/>
          <c:showBubbleSize val="0"/>
        </c:dLbls>
        <c:gapWidth val="150"/>
        <c:axId val="161362304"/>
        <c:axId val="161364224"/>
      </c:barChart>
      <c:lineChart>
        <c:grouping val="standard"/>
        <c:varyColors val="0"/>
        <c:ser>
          <c:idx val="0"/>
          <c:order val="1"/>
          <c:tx>
            <c:strRef>
              <c:f>カテゴリ別応募・採択件数!$A$24</c:f>
              <c:strCache>
                <c:ptCount val="1"/>
                <c:pt idx="0">
                  <c:v>S05B採択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カテゴリ別応募・採択件数!$B$24:$F$24</c:f>
              <c:numCache>
                <c:formatCode>General</c:formatCode>
                <c:ptCount val="5"/>
                <c:pt idx="0">
                  <c:v>4</c:v>
                </c:pt>
                <c:pt idx="1">
                  <c:v>10</c:v>
                </c:pt>
                <c:pt idx="2">
                  <c:v>4</c:v>
                </c:pt>
                <c:pt idx="3">
                  <c:v>2</c:v>
                </c:pt>
                <c:pt idx="4">
                  <c:v>13</c:v>
                </c:pt>
              </c:numCache>
            </c:numRef>
          </c:val>
          <c:smooth val="0"/>
        </c:ser>
        <c:dLbls>
          <c:showLegendKey val="0"/>
          <c:showVal val="0"/>
          <c:showCatName val="0"/>
          <c:showSerName val="0"/>
          <c:showPercent val="0"/>
          <c:showBubbleSize val="0"/>
        </c:dLbls>
        <c:marker val="1"/>
        <c:smooth val="0"/>
        <c:axId val="161370112"/>
        <c:axId val="161371648"/>
      </c:lineChart>
      <c:catAx>
        <c:axId val="161362304"/>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364224"/>
        <c:crosses val="autoZero"/>
        <c:auto val="0"/>
        <c:lblAlgn val="ctr"/>
        <c:lblOffset val="100"/>
        <c:tickLblSkip val="1"/>
        <c:tickMarkSkip val="1"/>
        <c:noMultiLvlLbl val="0"/>
      </c:catAx>
      <c:valAx>
        <c:axId val="1613642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362304"/>
        <c:crosses val="autoZero"/>
        <c:crossBetween val="between"/>
      </c:valAx>
      <c:catAx>
        <c:axId val="161370112"/>
        <c:scaling>
          <c:orientation val="minMax"/>
        </c:scaling>
        <c:delete val="1"/>
        <c:axPos val="b"/>
        <c:majorTickMark val="out"/>
        <c:minorTickMark val="none"/>
        <c:tickLblPos val="nextTo"/>
        <c:crossAx val="161371648"/>
        <c:crosses val="autoZero"/>
        <c:auto val="0"/>
        <c:lblAlgn val="ctr"/>
        <c:lblOffset val="100"/>
        <c:noMultiLvlLbl val="0"/>
      </c:catAx>
      <c:valAx>
        <c:axId val="161371648"/>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370112"/>
        <c:crosses val="max"/>
        <c:crossBetween val="between"/>
      </c:valAx>
      <c:spPr>
        <a:solidFill>
          <a:srgbClr val="C0C0C0"/>
        </a:solidFill>
        <a:ln w="12700">
          <a:solidFill>
            <a:srgbClr val="808080"/>
          </a:solidFill>
          <a:prstDash val="solid"/>
        </a:ln>
      </c:spPr>
    </c:plotArea>
    <c:legend>
      <c:legendPos val="r"/>
      <c:layout>
        <c:manualLayout>
          <c:xMode val="edge"/>
          <c:yMode val="edge"/>
          <c:x val="0.72979287519775959"/>
          <c:y val="0.85863984279451977"/>
          <c:w val="0.24711340643620472"/>
          <c:h val="0.10732984293193715"/>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S06A</a:t>
            </a:r>
            <a:endParaRPr lang="ja-JP" altLang="en-US"/>
          </a:p>
        </c:rich>
      </c:tx>
      <c:layout>
        <c:manualLayout>
          <c:xMode val="edge"/>
          <c:yMode val="edge"/>
          <c:x val="0.12264175704452036"/>
          <c:y val="5.730659025787966E-2"/>
        </c:manualLayout>
      </c:layout>
      <c:overlay val="0"/>
      <c:spPr>
        <a:noFill/>
        <a:ln w="25400">
          <a:noFill/>
        </a:ln>
      </c:spPr>
    </c:title>
    <c:autoTitleDeleted val="0"/>
    <c:plotArea>
      <c:layout>
        <c:manualLayout>
          <c:layoutTarget val="inner"/>
          <c:xMode val="edge"/>
          <c:yMode val="edge"/>
          <c:x val="0.11556617082262818"/>
          <c:y val="0.20630401356556338"/>
          <c:w val="0.70047250478205247"/>
          <c:h val="0.34384002260927232"/>
        </c:manualLayout>
      </c:layout>
      <c:barChart>
        <c:barDir val="col"/>
        <c:grouping val="clustered"/>
        <c:varyColors val="0"/>
        <c:ser>
          <c:idx val="1"/>
          <c:order val="0"/>
          <c:tx>
            <c:strRef>
              <c:f>カテゴリ別応募・採択件数!$A$25</c:f>
              <c:strCache>
                <c:ptCount val="1"/>
                <c:pt idx="0">
                  <c:v>S06A応募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カテゴリ別応募・採択件数!$B$25:$F$25</c:f>
              <c:numCache>
                <c:formatCode>General</c:formatCode>
                <c:ptCount val="5"/>
                <c:pt idx="0">
                  <c:v>16</c:v>
                </c:pt>
                <c:pt idx="1">
                  <c:v>27</c:v>
                </c:pt>
                <c:pt idx="2">
                  <c:v>23</c:v>
                </c:pt>
                <c:pt idx="3">
                  <c:v>27</c:v>
                </c:pt>
                <c:pt idx="4">
                  <c:v>52</c:v>
                </c:pt>
              </c:numCache>
            </c:numRef>
          </c:val>
        </c:ser>
        <c:dLbls>
          <c:showLegendKey val="0"/>
          <c:showVal val="0"/>
          <c:showCatName val="0"/>
          <c:showSerName val="0"/>
          <c:showPercent val="0"/>
          <c:showBubbleSize val="0"/>
        </c:dLbls>
        <c:gapWidth val="150"/>
        <c:axId val="161405568"/>
        <c:axId val="161411840"/>
      </c:barChart>
      <c:lineChart>
        <c:grouping val="standard"/>
        <c:varyColors val="0"/>
        <c:ser>
          <c:idx val="0"/>
          <c:order val="1"/>
          <c:tx>
            <c:strRef>
              <c:f>カテゴリ別応募・採択件数!$A$26</c:f>
              <c:strCache>
                <c:ptCount val="1"/>
                <c:pt idx="0">
                  <c:v>S06A採択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カテゴリ別応募・採択件数!$B$26:$F$26</c:f>
              <c:numCache>
                <c:formatCode>General</c:formatCode>
                <c:ptCount val="5"/>
                <c:pt idx="0">
                  <c:v>5</c:v>
                </c:pt>
                <c:pt idx="1">
                  <c:v>5</c:v>
                </c:pt>
                <c:pt idx="2">
                  <c:v>4</c:v>
                </c:pt>
                <c:pt idx="3">
                  <c:v>8</c:v>
                </c:pt>
                <c:pt idx="4">
                  <c:v>12</c:v>
                </c:pt>
              </c:numCache>
            </c:numRef>
          </c:val>
          <c:smooth val="0"/>
        </c:ser>
        <c:dLbls>
          <c:showLegendKey val="0"/>
          <c:showVal val="0"/>
          <c:showCatName val="0"/>
          <c:showSerName val="0"/>
          <c:showPercent val="0"/>
          <c:showBubbleSize val="0"/>
        </c:dLbls>
        <c:marker val="1"/>
        <c:smooth val="0"/>
        <c:axId val="161413376"/>
        <c:axId val="161423360"/>
      </c:lineChart>
      <c:catAx>
        <c:axId val="161405568"/>
        <c:scaling>
          <c:orientation val="minMax"/>
        </c:scaling>
        <c:delete val="0"/>
        <c:axPos val="b"/>
        <c:numFmt formatCode="General" sourceLinked="1"/>
        <c:majorTickMark val="in"/>
        <c:minorTickMark val="none"/>
        <c:tickLblPos val="nextTo"/>
        <c:spPr>
          <a:ln w="3175">
            <a:solidFill>
              <a:srgbClr val="000000"/>
            </a:solidFill>
            <a:prstDash val="solid"/>
          </a:ln>
        </c:spPr>
        <c:txPr>
          <a:bodyPr rot="-294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411840"/>
        <c:crosses val="autoZero"/>
        <c:auto val="0"/>
        <c:lblAlgn val="ctr"/>
        <c:lblOffset val="100"/>
        <c:tickLblSkip val="1"/>
        <c:tickMarkSkip val="1"/>
        <c:noMultiLvlLbl val="0"/>
      </c:catAx>
      <c:valAx>
        <c:axId val="1614118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405568"/>
        <c:crosses val="autoZero"/>
        <c:crossBetween val="between"/>
      </c:valAx>
      <c:catAx>
        <c:axId val="161413376"/>
        <c:scaling>
          <c:orientation val="minMax"/>
        </c:scaling>
        <c:delete val="1"/>
        <c:axPos val="b"/>
        <c:majorTickMark val="out"/>
        <c:minorTickMark val="none"/>
        <c:tickLblPos val="nextTo"/>
        <c:crossAx val="161423360"/>
        <c:crosses val="autoZero"/>
        <c:auto val="0"/>
        <c:lblAlgn val="ctr"/>
        <c:lblOffset val="100"/>
        <c:noMultiLvlLbl val="0"/>
      </c:catAx>
      <c:valAx>
        <c:axId val="161423360"/>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413376"/>
        <c:crosses val="max"/>
        <c:crossBetween val="between"/>
      </c:valAx>
      <c:spPr>
        <a:solidFill>
          <a:srgbClr val="C0C0C0"/>
        </a:solidFill>
        <a:ln w="12700">
          <a:solidFill>
            <a:srgbClr val="808080"/>
          </a:solidFill>
          <a:prstDash val="solid"/>
        </a:ln>
      </c:spPr>
    </c:plotArea>
    <c:legend>
      <c:legendPos val="r"/>
      <c:layout>
        <c:manualLayout>
          <c:xMode val="edge"/>
          <c:yMode val="edge"/>
          <c:x val="0.7193403654731837"/>
          <c:y val="0.82808143251434541"/>
          <c:w val="0.25000024761055806"/>
          <c:h val="0.1174788108506493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S06B</a:t>
            </a:r>
            <a:endParaRPr lang="ja-JP" altLang="en-US"/>
          </a:p>
        </c:rich>
      </c:tx>
      <c:layout>
        <c:manualLayout>
          <c:xMode val="edge"/>
          <c:yMode val="edge"/>
          <c:x val="0.15058823529411763"/>
          <c:y val="3.4383954154727794E-2"/>
        </c:manualLayout>
      </c:layout>
      <c:overlay val="0"/>
      <c:spPr>
        <a:noFill/>
        <a:ln w="25400">
          <a:noFill/>
        </a:ln>
      </c:spPr>
    </c:title>
    <c:autoTitleDeleted val="0"/>
    <c:plotArea>
      <c:layout>
        <c:manualLayout>
          <c:layoutTarget val="inner"/>
          <c:xMode val="edge"/>
          <c:yMode val="edge"/>
          <c:x val="0.11529411764705882"/>
          <c:y val="0.18051601186986796"/>
          <c:w val="0.7247058823529412"/>
          <c:h val="0.36389735726147987"/>
        </c:manualLayout>
      </c:layout>
      <c:barChart>
        <c:barDir val="col"/>
        <c:grouping val="clustered"/>
        <c:varyColors val="0"/>
        <c:ser>
          <c:idx val="1"/>
          <c:order val="0"/>
          <c:tx>
            <c:strRef>
              <c:f>カテゴリ別応募・採択件数!$A$27</c:f>
              <c:strCache>
                <c:ptCount val="1"/>
                <c:pt idx="0">
                  <c:v>S06B応募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カテゴリ別応募・採択件数!$B$27:$F$27</c:f>
              <c:numCache>
                <c:formatCode>General</c:formatCode>
                <c:ptCount val="5"/>
                <c:pt idx="0">
                  <c:v>11</c:v>
                </c:pt>
                <c:pt idx="1">
                  <c:v>19</c:v>
                </c:pt>
                <c:pt idx="2">
                  <c:v>32</c:v>
                </c:pt>
                <c:pt idx="3">
                  <c:v>18</c:v>
                </c:pt>
                <c:pt idx="4">
                  <c:v>38</c:v>
                </c:pt>
              </c:numCache>
            </c:numRef>
          </c:val>
        </c:ser>
        <c:dLbls>
          <c:showLegendKey val="0"/>
          <c:showVal val="0"/>
          <c:showCatName val="0"/>
          <c:showSerName val="0"/>
          <c:showPercent val="0"/>
          <c:showBubbleSize val="0"/>
        </c:dLbls>
        <c:gapWidth val="150"/>
        <c:axId val="161461760"/>
        <c:axId val="161463680"/>
      </c:barChart>
      <c:lineChart>
        <c:grouping val="standard"/>
        <c:varyColors val="0"/>
        <c:ser>
          <c:idx val="0"/>
          <c:order val="1"/>
          <c:tx>
            <c:strRef>
              <c:f>カテゴリ別応募・採択件数!$A$28</c:f>
              <c:strCache>
                <c:ptCount val="1"/>
                <c:pt idx="0">
                  <c:v>S06B採択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カテゴリ別応募・採択件数!$B$28:$F$28</c:f>
              <c:numCache>
                <c:formatCode>General</c:formatCode>
                <c:ptCount val="5"/>
                <c:pt idx="0">
                  <c:v>4</c:v>
                </c:pt>
                <c:pt idx="1">
                  <c:v>6</c:v>
                </c:pt>
                <c:pt idx="2">
                  <c:v>12</c:v>
                </c:pt>
                <c:pt idx="3">
                  <c:v>7</c:v>
                </c:pt>
                <c:pt idx="4">
                  <c:v>11</c:v>
                </c:pt>
              </c:numCache>
            </c:numRef>
          </c:val>
          <c:smooth val="0"/>
        </c:ser>
        <c:dLbls>
          <c:showLegendKey val="0"/>
          <c:showVal val="0"/>
          <c:showCatName val="0"/>
          <c:showSerName val="0"/>
          <c:showPercent val="0"/>
          <c:showBubbleSize val="0"/>
        </c:dLbls>
        <c:marker val="1"/>
        <c:smooth val="0"/>
        <c:axId val="161481856"/>
        <c:axId val="161483392"/>
      </c:lineChart>
      <c:catAx>
        <c:axId val="161461760"/>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463680"/>
        <c:crosses val="autoZero"/>
        <c:auto val="0"/>
        <c:lblAlgn val="ctr"/>
        <c:lblOffset val="100"/>
        <c:tickLblSkip val="1"/>
        <c:tickMarkSkip val="1"/>
        <c:noMultiLvlLbl val="0"/>
      </c:catAx>
      <c:valAx>
        <c:axId val="16146368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461760"/>
        <c:crosses val="autoZero"/>
        <c:crossBetween val="between"/>
      </c:valAx>
      <c:catAx>
        <c:axId val="161481856"/>
        <c:scaling>
          <c:orientation val="minMax"/>
        </c:scaling>
        <c:delete val="1"/>
        <c:axPos val="b"/>
        <c:majorTickMark val="out"/>
        <c:minorTickMark val="none"/>
        <c:tickLblPos val="nextTo"/>
        <c:crossAx val="161483392"/>
        <c:crosses val="autoZero"/>
        <c:auto val="0"/>
        <c:lblAlgn val="ctr"/>
        <c:lblOffset val="100"/>
        <c:noMultiLvlLbl val="0"/>
      </c:catAx>
      <c:valAx>
        <c:axId val="161483392"/>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481856"/>
        <c:crosses val="max"/>
        <c:crossBetween val="between"/>
      </c:valAx>
      <c:spPr>
        <a:solidFill>
          <a:srgbClr val="C0C0C0"/>
        </a:solidFill>
        <a:ln w="12700">
          <a:solidFill>
            <a:srgbClr val="808080"/>
          </a:solidFill>
          <a:prstDash val="solid"/>
        </a:ln>
      </c:spPr>
    </c:plotArea>
    <c:legend>
      <c:legendPos val="r"/>
      <c:layout>
        <c:manualLayout>
          <c:xMode val="edge"/>
          <c:yMode val="edge"/>
          <c:x val="0.72705882352941176"/>
          <c:y val="0.83094676202723938"/>
          <c:w val="0.25176470588235289"/>
          <c:h val="0.1174788108506493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S07A</a:t>
            </a:r>
            <a:endParaRPr lang="ja-JP" altLang="en-US"/>
          </a:p>
        </c:rich>
      </c:tx>
      <c:layout>
        <c:manualLayout>
          <c:xMode val="edge"/>
          <c:yMode val="edge"/>
          <c:x val="0.14182692307692307"/>
          <c:y val="3.4810126582278479E-2"/>
        </c:manualLayout>
      </c:layout>
      <c:overlay val="0"/>
      <c:spPr>
        <a:noFill/>
        <a:ln w="25400">
          <a:noFill/>
        </a:ln>
      </c:spPr>
    </c:title>
    <c:autoTitleDeleted val="0"/>
    <c:plotArea>
      <c:layout>
        <c:manualLayout>
          <c:layoutTarget val="inner"/>
          <c:xMode val="edge"/>
          <c:yMode val="edge"/>
          <c:x val="0.12980769230769232"/>
          <c:y val="0.16455721629811162"/>
          <c:w val="0.69711538461538458"/>
          <c:h val="0.37341829852263791"/>
        </c:manualLayout>
      </c:layout>
      <c:barChart>
        <c:barDir val="col"/>
        <c:grouping val="clustered"/>
        <c:varyColors val="0"/>
        <c:ser>
          <c:idx val="1"/>
          <c:order val="0"/>
          <c:tx>
            <c:strRef>
              <c:f>カテゴリ別応募・採択件数!$A$29</c:f>
              <c:strCache>
                <c:ptCount val="1"/>
                <c:pt idx="0">
                  <c:v>S07A応募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カテゴリ別応募・採択件数!$B$29:$F$29</c:f>
              <c:numCache>
                <c:formatCode>General</c:formatCode>
                <c:ptCount val="5"/>
                <c:pt idx="0">
                  <c:v>9</c:v>
                </c:pt>
                <c:pt idx="1">
                  <c:v>25</c:v>
                </c:pt>
                <c:pt idx="2">
                  <c:v>19</c:v>
                </c:pt>
                <c:pt idx="3">
                  <c:v>17</c:v>
                </c:pt>
                <c:pt idx="4">
                  <c:v>55</c:v>
                </c:pt>
              </c:numCache>
            </c:numRef>
          </c:val>
        </c:ser>
        <c:dLbls>
          <c:showLegendKey val="0"/>
          <c:showVal val="0"/>
          <c:showCatName val="0"/>
          <c:showSerName val="0"/>
          <c:showPercent val="0"/>
          <c:showBubbleSize val="0"/>
        </c:dLbls>
        <c:gapWidth val="150"/>
        <c:axId val="161506048"/>
        <c:axId val="161507968"/>
      </c:barChart>
      <c:lineChart>
        <c:grouping val="standard"/>
        <c:varyColors val="0"/>
        <c:ser>
          <c:idx val="0"/>
          <c:order val="1"/>
          <c:tx>
            <c:strRef>
              <c:f>カテゴリ別応募・採択件数!$A$30</c:f>
              <c:strCache>
                <c:ptCount val="1"/>
                <c:pt idx="0">
                  <c:v>S07A採択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カテゴリ別応募・採択件数!$B$30:$F$30</c:f>
              <c:numCache>
                <c:formatCode>General</c:formatCode>
                <c:ptCount val="5"/>
                <c:pt idx="0">
                  <c:v>4</c:v>
                </c:pt>
                <c:pt idx="1">
                  <c:v>9</c:v>
                </c:pt>
                <c:pt idx="2">
                  <c:v>7</c:v>
                </c:pt>
                <c:pt idx="3">
                  <c:v>5</c:v>
                </c:pt>
                <c:pt idx="4">
                  <c:v>20</c:v>
                </c:pt>
              </c:numCache>
            </c:numRef>
          </c:val>
          <c:smooth val="0"/>
        </c:ser>
        <c:dLbls>
          <c:showLegendKey val="0"/>
          <c:showVal val="0"/>
          <c:showCatName val="0"/>
          <c:showSerName val="0"/>
          <c:showPercent val="0"/>
          <c:showBubbleSize val="0"/>
        </c:dLbls>
        <c:marker val="1"/>
        <c:smooth val="0"/>
        <c:axId val="161530240"/>
        <c:axId val="161531776"/>
      </c:lineChart>
      <c:catAx>
        <c:axId val="161506048"/>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507968"/>
        <c:crosses val="autoZero"/>
        <c:auto val="0"/>
        <c:lblAlgn val="ctr"/>
        <c:lblOffset val="100"/>
        <c:tickLblSkip val="1"/>
        <c:tickMarkSkip val="1"/>
        <c:noMultiLvlLbl val="0"/>
      </c:catAx>
      <c:valAx>
        <c:axId val="1615079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506048"/>
        <c:crosses val="autoZero"/>
        <c:crossBetween val="between"/>
      </c:valAx>
      <c:catAx>
        <c:axId val="161530240"/>
        <c:scaling>
          <c:orientation val="minMax"/>
        </c:scaling>
        <c:delete val="1"/>
        <c:axPos val="b"/>
        <c:majorTickMark val="out"/>
        <c:minorTickMark val="none"/>
        <c:tickLblPos val="nextTo"/>
        <c:crossAx val="161531776"/>
        <c:crosses val="autoZero"/>
        <c:auto val="0"/>
        <c:lblAlgn val="ctr"/>
        <c:lblOffset val="100"/>
        <c:noMultiLvlLbl val="0"/>
      </c:catAx>
      <c:valAx>
        <c:axId val="161531776"/>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530240"/>
        <c:crosses val="max"/>
        <c:crossBetween val="between"/>
      </c:valAx>
      <c:spPr>
        <a:solidFill>
          <a:srgbClr val="C0C0C0"/>
        </a:solidFill>
        <a:ln w="12700">
          <a:solidFill>
            <a:srgbClr val="808080"/>
          </a:solidFill>
          <a:prstDash val="solid"/>
        </a:ln>
      </c:spPr>
    </c:plotArea>
    <c:legend>
      <c:legendPos val="r"/>
      <c:layout>
        <c:manualLayout>
          <c:xMode val="edge"/>
          <c:yMode val="edge"/>
          <c:x val="0.71634615384615385"/>
          <c:y val="0.80696335426426125"/>
          <c:w val="0.25480769230769229"/>
          <c:h val="0.12974716767998939"/>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S07B</a:t>
            </a:r>
            <a:endParaRPr lang="ja-JP" altLang="en-US"/>
          </a:p>
        </c:rich>
      </c:tx>
      <c:layout>
        <c:manualLayout>
          <c:xMode val="edge"/>
          <c:yMode val="edge"/>
          <c:x val="0.15825712152953356"/>
          <c:y val="3.4810126582278479E-2"/>
        </c:manualLayout>
      </c:layout>
      <c:overlay val="0"/>
      <c:spPr>
        <a:noFill/>
        <a:ln w="25400">
          <a:noFill/>
        </a:ln>
      </c:spPr>
    </c:title>
    <c:autoTitleDeleted val="0"/>
    <c:plotArea>
      <c:layout>
        <c:manualLayout>
          <c:layoutTarget val="inner"/>
          <c:xMode val="edge"/>
          <c:yMode val="edge"/>
          <c:x val="0.11238544696262964"/>
          <c:y val="0.17405090185377189"/>
          <c:w val="0.71100997057990178"/>
          <c:h val="0.36708917481886438"/>
        </c:manualLayout>
      </c:layout>
      <c:barChart>
        <c:barDir val="col"/>
        <c:grouping val="clustered"/>
        <c:varyColors val="0"/>
        <c:ser>
          <c:idx val="1"/>
          <c:order val="0"/>
          <c:tx>
            <c:strRef>
              <c:f>カテゴリ別応募・採択件数!$A$31</c:f>
              <c:strCache>
                <c:ptCount val="1"/>
                <c:pt idx="0">
                  <c:v>S07B応募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カテゴリ別応募・採択件数!$B$31:$F$31</c:f>
              <c:numCache>
                <c:formatCode>General</c:formatCode>
                <c:ptCount val="5"/>
                <c:pt idx="0">
                  <c:v>21</c:v>
                </c:pt>
                <c:pt idx="1">
                  <c:v>24</c:v>
                </c:pt>
                <c:pt idx="2">
                  <c:v>23</c:v>
                </c:pt>
                <c:pt idx="3">
                  <c:v>17</c:v>
                </c:pt>
                <c:pt idx="4">
                  <c:v>53</c:v>
                </c:pt>
              </c:numCache>
            </c:numRef>
          </c:val>
        </c:ser>
        <c:dLbls>
          <c:showLegendKey val="0"/>
          <c:showVal val="0"/>
          <c:showCatName val="0"/>
          <c:showSerName val="0"/>
          <c:showPercent val="0"/>
          <c:showBubbleSize val="0"/>
        </c:dLbls>
        <c:gapWidth val="150"/>
        <c:axId val="161635712"/>
        <c:axId val="161637888"/>
      </c:barChart>
      <c:lineChart>
        <c:grouping val="standard"/>
        <c:varyColors val="0"/>
        <c:ser>
          <c:idx val="0"/>
          <c:order val="1"/>
          <c:tx>
            <c:strRef>
              <c:f>カテゴリ別応募・採択件数!$A$32</c:f>
              <c:strCache>
                <c:ptCount val="1"/>
                <c:pt idx="0">
                  <c:v>S07B採択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カテゴリ別応募・採択件数!$B$32:$F$32</c:f>
              <c:numCache>
                <c:formatCode>General</c:formatCode>
                <c:ptCount val="5"/>
                <c:pt idx="0">
                  <c:v>9</c:v>
                </c:pt>
                <c:pt idx="1">
                  <c:v>10</c:v>
                </c:pt>
                <c:pt idx="2">
                  <c:v>8</c:v>
                </c:pt>
                <c:pt idx="3">
                  <c:v>7</c:v>
                </c:pt>
                <c:pt idx="4">
                  <c:v>19</c:v>
                </c:pt>
              </c:numCache>
            </c:numRef>
          </c:val>
          <c:smooth val="0"/>
        </c:ser>
        <c:dLbls>
          <c:showLegendKey val="0"/>
          <c:showVal val="0"/>
          <c:showCatName val="0"/>
          <c:showSerName val="0"/>
          <c:showPercent val="0"/>
          <c:showBubbleSize val="0"/>
        </c:dLbls>
        <c:marker val="1"/>
        <c:smooth val="0"/>
        <c:axId val="161639424"/>
        <c:axId val="161645312"/>
      </c:lineChart>
      <c:catAx>
        <c:axId val="161635712"/>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637888"/>
        <c:crosses val="autoZero"/>
        <c:auto val="0"/>
        <c:lblAlgn val="ctr"/>
        <c:lblOffset val="100"/>
        <c:tickLblSkip val="1"/>
        <c:tickMarkSkip val="1"/>
        <c:noMultiLvlLbl val="0"/>
      </c:catAx>
      <c:valAx>
        <c:axId val="1616378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635712"/>
        <c:crosses val="autoZero"/>
        <c:crossBetween val="between"/>
      </c:valAx>
      <c:catAx>
        <c:axId val="161639424"/>
        <c:scaling>
          <c:orientation val="minMax"/>
        </c:scaling>
        <c:delete val="1"/>
        <c:axPos val="b"/>
        <c:majorTickMark val="out"/>
        <c:minorTickMark val="none"/>
        <c:tickLblPos val="nextTo"/>
        <c:crossAx val="161645312"/>
        <c:crosses val="autoZero"/>
        <c:auto val="0"/>
        <c:lblAlgn val="ctr"/>
        <c:lblOffset val="100"/>
        <c:noMultiLvlLbl val="0"/>
      </c:catAx>
      <c:valAx>
        <c:axId val="161645312"/>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639424"/>
        <c:crosses val="max"/>
        <c:crossBetween val="between"/>
      </c:valAx>
      <c:spPr>
        <a:solidFill>
          <a:srgbClr val="C0C0C0"/>
        </a:solidFill>
        <a:ln w="12700">
          <a:solidFill>
            <a:srgbClr val="808080"/>
          </a:solidFill>
          <a:prstDash val="solid"/>
        </a:ln>
      </c:spPr>
    </c:plotArea>
    <c:legend>
      <c:legendPos val="r"/>
      <c:layout>
        <c:manualLayout>
          <c:xMode val="edge"/>
          <c:yMode val="edge"/>
          <c:x val="0.72018420862529797"/>
          <c:y val="0.8227861390743878"/>
          <c:w val="0.24541308483228585"/>
          <c:h val="0.12974716767998939"/>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S08A</a:t>
            </a:r>
            <a:endParaRPr lang="ja-JP" altLang="en-US"/>
          </a:p>
        </c:rich>
      </c:tx>
      <c:layout>
        <c:manualLayout>
          <c:xMode val="edge"/>
          <c:yMode val="edge"/>
          <c:x val="0.11707317073170732"/>
          <c:y val="4.9833887043189369E-2"/>
        </c:manualLayout>
      </c:layout>
      <c:overlay val="0"/>
      <c:spPr>
        <a:noFill/>
        <a:ln w="25400">
          <a:noFill/>
        </a:ln>
      </c:spPr>
    </c:title>
    <c:autoTitleDeleted val="0"/>
    <c:plotArea>
      <c:layout>
        <c:manualLayout>
          <c:layoutTarget val="inner"/>
          <c:xMode val="edge"/>
          <c:yMode val="edge"/>
          <c:x val="0.11951219512195121"/>
          <c:y val="0.16943549080456227"/>
          <c:w val="0.69512195121951215"/>
          <c:h val="0.38538268496723971"/>
        </c:manualLayout>
      </c:layout>
      <c:barChart>
        <c:barDir val="col"/>
        <c:grouping val="clustered"/>
        <c:varyColors val="0"/>
        <c:ser>
          <c:idx val="1"/>
          <c:order val="0"/>
          <c:tx>
            <c:strRef>
              <c:f>カテゴリ別応募・採択件数!$A$33</c:f>
              <c:strCache>
                <c:ptCount val="1"/>
                <c:pt idx="0">
                  <c:v>S08A応募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カテゴリ別応募・採択件数!$B$33:$F$33</c:f>
              <c:numCache>
                <c:formatCode>General</c:formatCode>
                <c:ptCount val="5"/>
                <c:pt idx="0">
                  <c:v>20</c:v>
                </c:pt>
                <c:pt idx="1">
                  <c:v>17</c:v>
                </c:pt>
                <c:pt idx="2">
                  <c:v>28</c:v>
                </c:pt>
                <c:pt idx="3">
                  <c:v>26</c:v>
                </c:pt>
                <c:pt idx="4">
                  <c:v>59</c:v>
                </c:pt>
              </c:numCache>
            </c:numRef>
          </c:val>
        </c:ser>
        <c:dLbls>
          <c:showLegendKey val="0"/>
          <c:showVal val="0"/>
          <c:showCatName val="0"/>
          <c:showSerName val="0"/>
          <c:showPercent val="0"/>
          <c:showBubbleSize val="0"/>
        </c:dLbls>
        <c:gapWidth val="150"/>
        <c:axId val="161675520"/>
        <c:axId val="161677696"/>
      </c:barChart>
      <c:lineChart>
        <c:grouping val="standard"/>
        <c:varyColors val="0"/>
        <c:ser>
          <c:idx val="0"/>
          <c:order val="1"/>
          <c:tx>
            <c:strRef>
              <c:f>カテゴリ別応募・採択件数!$A$34</c:f>
              <c:strCache>
                <c:ptCount val="1"/>
                <c:pt idx="0">
                  <c:v>S08A採択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カテゴリ別応募・採択件数!$B$34:$F$34</c:f>
              <c:numCache>
                <c:formatCode>General</c:formatCode>
                <c:ptCount val="5"/>
                <c:pt idx="0">
                  <c:v>8</c:v>
                </c:pt>
                <c:pt idx="1">
                  <c:v>8</c:v>
                </c:pt>
                <c:pt idx="2">
                  <c:v>10</c:v>
                </c:pt>
                <c:pt idx="3">
                  <c:v>8</c:v>
                </c:pt>
                <c:pt idx="4">
                  <c:v>16</c:v>
                </c:pt>
              </c:numCache>
            </c:numRef>
          </c:val>
          <c:smooth val="0"/>
        </c:ser>
        <c:dLbls>
          <c:showLegendKey val="0"/>
          <c:showVal val="0"/>
          <c:showCatName val="0"/>
          <c:showSerName val="0"/>
          <c:showPercent val="0"/>
          <c:showBubbleSize val="0"/>
        </c:dLbls>
        <c:marker val="1"/>
        <c:smooth val="0"/>
        <c:axId val="161679232"/>
        <c:axId val="161680768"/>
      </c:lineChart>
      <c:catAx>
        <c:axId val="161675520"/>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677696"/>
        <c:crosses val="autoZero"/>
        <c:auto val="0"/>
        <c:lblAlgn val="ctr"/>
        <c:lblOffset val="100"/>
        <c:tickLblSkip val="1"/>
        <c:tickMarkSkip val="1"/>
        <c:noMultiLvlLbl val="0"/>
      </c:catAx>
      <c:valAx>
        <c:axId val="16167769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675520"/>
        <c:crosses val="autoZero"/>
        <c:crossBetween val="between"/>
      </c:valAx>
      <c:catAx>
        <c:axId val="161679232"/>
        <c:scaling>
          <c:orientation val="minMax"/>
        </c:scaling>
        <c:delete val="1"/>
        <c:axPos val="b"/>
        <c:majorTickMark val="out"/>
        <c:minorTickMark val="none"/>
        <c:tickLblPos val="nextTo"/>
        <c:crossAx val="161680768"/>
        <c:crosses val="autoZero"/>
        <c:auto val="0"/>
        <c:lblAlgn val="ctr"/>
        <c:lblOffset val="100"/>
        <c:noMultiLvlLbl val="0"/>
      </c:catAx>
      <c:valAx>
        <c:axId val="161680768"/>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679232"/>
        <c:crosses val="max"/>
        <c:crossBetween val="between"/>
      </c:valAx>
      <c:spPr>
        <a:solidFill>
          <a:srgbClr val="C0C0C0"/>
        </a:solidFill>
        <a:ln w="12700">
          <a:solidFill>
            <a:srgbClr val="808080"/>
          </a:solidFill>
          <a:prstDash val="solid"/>
        </a:ln>
      </c:spPr>
    </c:plotArea>
    <c:legend>
      <c:legendPos val="r"/>
      <c:layout>
        <c:manualLayout>
          <c:xMode val="edge"/>
          <c:yMode val="edge"/>
          <c:x val="0.724390243902439"/>
          <c:y val="0.84385521577244704"/>
          <c:w val="0.25853658536585367"/>
          <c:h val="0.1362129733783277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S08B</a:t>
            </a:r>
            <a:endParaRPr lang="ja-JP" altLang="en-US"/>
          </a:p>
        </c:rich>
      </c:tx>
      <c:layout>
        <c:manualLayout>
          <c:xMode val="edge"/>
          <c:yMode val="edge"/>
          <c:x val="0.12731505783999222"/>
          <c:y val="4.0133779264214048E-2"/>
        </c:manualLayout>
      </c:layout>
      <c:overlay val="0"/>
      <c:spPr>
        <a:noFill/>
        <a:ln w="25400">
          <a:noFill/>
        </a:ln>
      </c:spPr>
    </c:title>
    <c:autoTitleDeleted val="0"/>
    <c:plotArea>
      <c:layout>
        <c:manualLayout>
          <c:layoutTarget val="inner"/>
          <c:xMode val="edge"/>
          <c:yMode val="edge"/>
          <c:x val="0.11342618233276895"/>
          <c:y val="0.19732441471571907"/>
          <c:w val="0.70833493456790397"/>
          <c:h val="0.34782608695652173"/>
        </c:manualLayout>
      </c:layout>
      <c:barChart>
        <c:barDir val="col"/>
        <c:grouping val="clustered"/>
        <c:varyColors val="0"/>
        <c:ser>
          <c:idx val="1"/>
          <c:order val="0"/>
          <c:tx>
            <c:strRef>
              <c:f>カテゴリ別応募・採択件数!$A$35</c:f>
              <c:strCache>
                <c:ptCount val="1"/>
                <c:pt idx="0">
                  <c:v>S08B応募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カテゴリ別応募・採択件数!$B$35:$F$35</c:f>
              <c:numCache>
                <c:formatCode>General</c:formatCode>
                <c:ptCount val="5"/>
                <c:pt idx="0">
                  <c:v>21</c:v>
                </c:pt>
                <c:pt idx="1">
                  <c:v>19</c:v>
                </c:pt>
                <c:pt idx="2">
                  <c:v>28</c:v>
                </c:pt>
                <c:pt idx="3">
                  <c:v>24</c:v>
                </c:pt>
                <c:pt idx="4">
                  <c:v>49</c:v>
                </c:pt>
              </c:numCache>
            </c:numRef>
          </c:val>
        </c:ser>
        <c:dLbls>
          <c:showLegendKey val="0"/>
          <c:showVal val="0"/>
          <c:showCatName val="0"/>
          <c:showSerName val="0"/>
          <c:showPercent val="0"/>
          <c:showBubbleSize val="0"/>
        </c:dLbls>
        <c:gapWidth val="150"/>
        <c:axId val="161723520"/>
        <c:axId val="161725440"/>
      </c:barChart>
      <c:lineChart>
        <c:grouping val="standard"/>
        <c:varyColors val="0"/>
        <c:ser>
          <c:idx val="0"/>
          <c:order val="1"/>
          <c:tx>
            <c:strRef>
              <c:f>カテゴリ別応募・採択件数!$A$36</c:f>
              <c:strCache>
                <c:ptCount val="1"/>
                <c:pt idx="0">
                  <c:v>S08B採択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カテゴリ別応募・採択件数!$B$36:$F$36</c:f>
              <c:numCache>
                <c:formatCode>General</c:formatCode>
                <c:ptCount val="5"/>
                <c:pt idx="0">
                  <c:v>10</c:v>
                </c:pt>
                <c:pt idx="1">
                  <c:v>8</c:v>
                </c:pt>
                <c:pt idx="2">
                  <c:v>12</c:v>
                </c:pt>
                <c:pt idx="3">
                  <c:v>9</c:v>
                </c:pt>
                <c:pt idx="4">
                  <c:v>18</c:v>
                </c:pt>
              </c:numCache>
            </c:numRef>
          </c:val>
          <c:smooth val="0"/>
        </c:ser>
        <c:dLbls>
          <c:showLegendKey val="0"/>
          <c:showVal val="0"/>
          <c:showCatName val="0"/>
          <c:showSerName val="0"/>
          <c:showPercent val="0"/>
          <c:showBubbleSize val="0"/>
        </c:dLbls>
        <c:marker val="1"/>
        <c:smooth val="0"/>
        <c:axId val="161731328"/>
        <c:axId val="161732864"/>
      </c:lineChart>
      <c:catAx>
        <c:axId val="161723520"/>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725440"/>
        <c:crosses val="autoZero"/>
        <c:auto val="0"/>
        <c:lblAlgn val="ctr"/>
        <c:lblOffset val="100"/>
        <c:tickLblSkip val="1"/>
        <c:tickMarkSkip val="1"/>
        <c:noMultiLvlLbl val="0"/>
      </c:catAx>
      <c:valAx>
        <c:axId val="1617254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723520"/>
        <c:crosses val="autoZero"/>
        <c:crossBetween val="between"/>
      </c:valAx>
      <c:catAx>
        <c:axId val="161731328"/>
        <c:scaling>
          <c:orientation val="minMax"/>
        </c:scaling>
        <c:delete val="1"/>
        <c:axPos val="b"/>
        <c:majorTickMark val="out"/>
        <c:minorTickMark val="none"/>
        <c:tickLblPos val="nextTo"/>
        <c:crossAx val="161732864"/>
        <c:crosses val="autoZero"/>
        <c:auto val="0"/>
        <c:lblAlgn val="ctr"/>
        <c:lblOffset val="100"/>
        <c:noMultiLvlLbl val="0"/>
      </c:catAx>
      <c:valAx>
        <c:axId val="161732864"/>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731328"/>
        <c:crosses val="max"/>
        <c:crossBetween val="between"/>
      </c:valAx>
      <c:spPr>
        <a:solidFill>
          <a:srgbClr val="C0C0C0"/>
        </a:solidFill>
        <a:ln w="12700">
          <a:solidFill>
            <a:srgbClr val="808080"/>
          </a:solidFill>
          <a:prstDash val="solid"/>
        </a:ln>
      </c:spPr>
    </c:plotArea>
    <c:legend>
      <c:legendPos val="r"/>
      <c:layout>
        <c:manualLayout>
          <c:xMode val="edge"/>
          <c:yMode val="edge"/>
          <c:x val="0.72222392339846408"/>
          <c:y val="0.81605351170568563"/>
          <c:w val="0.24768567123553997"/>
          <c:h val="0.1371237458193980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S09A</a:t>
            </a:r>
            <a:endParaRPr lang="ja-JP" altLang="en-US"/>
          </a:p>
        </c:rich>
      </c:tx>
      <c:layout>
        <c:manualLayout>
          <c:xMode val="edge"/>
          <c:yMode val="edge"/>
          <c:x val="0.11380145278450363"/>
          <c:y val="3.4946236559139782E-2"/>
        </c:manualLayout>
      </c:layout>
      <c:overlay val="0"/>
      <c:spPr>
        <a:noFill/>
        <a:ln w="25400">
          <a:noFill/>
        </a:ln>
      </c:spPr>
    </c:title>
    <c:autoTitleDeleted val="0"/>
    <c:plotArea>
      <c:layout>
        <c:manualLayout>
          <c:layoutTarget val="inner"/>
          <c:xMode val="edge"/>
          <c:yMode val="edge"/>
          <c:x val="0.11864406779661017"/>
          <c:y val="0.21236614889467012"/>
          <c:w val="0.69733656174334135"/>
          <c:h val="0.36021599939095944"/>
        </c:manualLayout>
      </c:layout>
      <c:barChart>
        <c:barDir val="col"/>
        <c:grouping val="clustered"/>
        <c:varyColors val="0"/>
        <c:ser>
          <c:idx val="1"/>
          <c:order val="0"/>
          <c:tx>
            <c:strRef>
              <c:f>カテゴリ別応募・採択件数!$A$37</c:f>
              <c:strCache>
                <c:ptCount val="1"/>
                <c:pt idx="0">
                  <c:v>S09A応募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カテゴリ別応募・採択件数!$B$37:$F$37</c:f>
              <c:numCache>
                <c:formatCode>General</c:formatCode>
                <c:ptCount val="5"/>
                <c:pt idx="0">
                  <c:v>20</c:v>
                </c:pt>
                <c:pt idx="1">
                  <c:v>29</c:v>
                </c:pt>
                <c:pt idx="2">
                  <c:v>21</c:v>
                </c:pt>
                <c:pt idx="3">
                  <c:v>26</c:v>
                </c:pt>
                <c:pt idx="4">
                  <c:v>55</c:v>
                </c:pt>
              </c:numCache>
            </c:numRef>
          </c:val>
        </c:ser>
        <c:dLbls>
          <c:showLegendKey val="0"/>
          <c:showVal val="0"/>
          <c:showCatName val="0"/>
          <c:showSerName val="0"/>
          <c:showPercent val="0"/>
          <c:showBubbleSize val="0"/>
        </c:dLbls>
        <c:gapWidth val="150"/>
        <c:axId val="161116160"/>
        <c:axId val="161118080"/>
      </c:barChart>
      <c:lineChart>
        <c:grouping val="standard"/>
        <c:varyColors val="0"/>
        <c:ser>
          <c:idx val="0"/>
          <c:order val="1"/>
          <c:tx>
            <c:strRef>
              <c:f>カテゴリ別応募・採択件数!$A$38</c:f>
              <c:strCache>
                <c:ptCount val="1"/>
                <c:pt idx="0">
                  <c:v>S09A採択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カテゴリ別応募・採択件数!$B$38:$F$38</c:f>
              <c:numCache>
                <c:formatCode>General</c:formatCode>
                <c:ptCount val="5"/>
                <c:pt idx="0">
                  <c:v>7</c:v>
                </c:pt>
                <c:pt idx="1">
                  <c:v>9</c:v>
                </c:pt>
                <c:pt idx="2">
                  <c:v>6</c:v>
                </c:pt>
                <c:pt idx="3">
                  <c:v>10</c:v>
                </c:pt>
                <c:pt idx="4">
                  <c:v>21</c:v>
                </c:pt>
              </c:numCache>
            </c:numRef>
          </c:val>
          <c:smooth val="0"/>
        </c:ser>
        <c:dLbls>
          <c:showLegendKey val="0"/>
          <c:showVal val="0"/>
          <c:showCatName val="0"/>
          <c:showSerName val="0"/>
          <c:showPercent val="0"/>
          <c:showBubbleSize val="0"/>
        </c:dLbls>
        <c:marker val="1"/>
        <c:smooth val="0"/>
        <c:axId val="161119616"/>
        <c:axId val="161125504"/>
      </c:lineChart>
      <c:catAx>
        <c:axId val="161116160"/>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118080"/>
        <c:crosses val="autoZero"/>
        <c:auto val="0"/>
        <c:lblAlgn val="ctr"/>
        <c:lblOffset val="100"/>
        <c:tickLblSkip val="1"/>
        <c:tickMarkSkip val="1"/>
        <c:noMultiLvlLbl val="0"/>
      </c:catAx>
      <c:valAx>
        <c:axId val="16111808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116160"/>
        <c:crosses val="autoZero"/>
        <c:crossBetween val="between"/>
      </c:valAx>
      <c:catAx>
        <c:axId val="161119616"/>
        <c:scaling>
          <c:orientation val="minMax"/>
        </c:scaling>
        <c:delete val="1"/>
        <c:axPos val="b"/>
        <c:majorTickMark val="out"/>
        <c:minorTickMark val="none"/>
        <c:tickLblPos val="nextTo"/>
        <c:crossAx val="161125504"/>
        <c:crosses val="autoZero"/>
        <c:auto val="0"/>
        <c:lblAlgn val="ctr"/>
        <c:lblOffset val="100"/>
        <c:noMultiLvlLbl val="0"/>
      </c:catAx>
      <c:valAx>
        <c:axId val="161125504"/>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119616"/>
        <c:crosses val="max"/>
        <c:crossBetween val="between"/>
      </c:valAx>
      <c:spPr>
        <a:solidFill>
          <a:srgbClr val="C0C0C0"/>
        </a:solidFill>
        <a:ln w="12700">
          <a:solidFill>
            <a:srgbClr val="808080"/>
          </a:solidFill>
          <a:prstDash val="solid"/>
        </a:ln>
      </c:spPr>
    </c:plotArea>
    <c:legend>
      <c:legendPos val="r"/>
      <c:layout>
        <c:manualLayout>
          <c:xMode val="edge"/>
          <c:yMode val="edge"/>
          <c:x val="0.68523002421307511"/>
          <c:y val="0.84677645133068047"/>
          <c:w val="0.2566585956416465"/>
          <c:h val="0.1102153359862275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S09B</a:t>
            </a:r>
            <a:endParaRPr lang="ja-JP" altLang="en-US"/>
          </a:p>
        </c:rich>
      </c:tx>
      <c:layout>
        <c:manualLayout>
          <c:xMode val="edge"/>
          <c:yMode val="edge"/>
          <c:x val="0.13605465983418738"/>
          <c:y val="3.4946236559139782E-2"/>
        </c:manualLayout>
      </c:layout>
      <c:overlay val="0"/>
      <c:spPr>
        <a:noFill/>
        <a:ln w="25400">
          <a:noFill/>
        </a:ln>
      </c:spPr>
    </c:title>
    <c:autoTitleDeleted val="0"/>
    <c:plotArea>
      <c:layout>
        <c:manualLayout>
          <c:layoutTarget val="inner"/>
          <c:xMode val="edge"/>
          <c:yMode val="edge"/>
          <c:x val="0.11111135715914904"/>
          <c:y val="0.21774250709453519"/>
          <c:w val="0.71201971730556735"/>
          <c:h val="0.35483964119109435"/>
        </c:manualLayout>
      </c:layout>
      <c:barChart>
        <c:barDir val="col"/>
        <c:grouping val="clustered"/>
        <c:varyColors val="0"/>
        <c:ser>
          <c:idx val="1"/>
          <c:order val="0"/>
          <c:tx>
            <c:strRef>
              <c:f>カテゴリ別応募・採択件数!$A$39</c:f>
              <c:strCache>
                <c:ptCount val="1"/>
                <c:pt idx="0">
                  <c:v>S09B応募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カテゴリ別応募・採択件数!$B$39:$F$39</c:f>
              <c:numCache>
                <c:formatCode>General</c:formatCode>
                <c:ptCount val="5"/>
                <c:pt idx="0">
                  <c:v>21</c:v>
                </c:pt>
                <c:pt idx="1">
                  <c:v>30</c:v>
                </c:pt>
                <c:pt idx="2">
                  <c:v>23</c:v>
                </c:pt>
                <c:pt idx="3">
                  <c:v>22</c:v>
                </c:pt>
                <c:pt idx="4">
                  <c:v>44</c:v>
                </c:pt>
              </c:numCache>
            </c:numRef>
          </c:val>
        </c:ser>
        <c:dLbls>
          <c:showLegendKey val="0"/>
          <c:showVal val="0"/>
          <c:showCatName val="0"/>
          <c:showSerName val="0"/>
          <c:showPercent val="0"/>
          <c:showBubbleSize val="0"/>
        </c:dLbls>
        <c:gapWidth val="150"/>
        <c:axId val="161233536"/>
        <c:axId val="161239808"/>
      </c:barChart>
      <c:lineChart>
        <c:grouping val="standard"/>
        <c:varyColors val="0"/>
        <c:ser>
          <c:idx val="0"/>
          <c:order val="1"/>
          <c:tx>
            <c:strRef>
              <c:f>カテゴリ別応募・採択件数!$A$40</c:f>
              <c:strCache>
                <c:ptCount val="1"/>
                <c:pt idx="0">
                  <c:v>S09B採択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カテゴリ別応募・採択件数!$B$40:$F$40</c:f>
              <c:numCache>
                <c:formatCode>General</c:formatCode>
                <c:ptCount val="5"/>
                <c:pt idx="0">
                  <c:v>9</c:v>
                </c:pt>
                <c:pt idx="1">
                  <c:v>11</c:v>
                </c:pt>
                <c:pt idx="2">
                  <c:v>8</c:v>
                </c:pt>
                <c:pt idx="3">
                  <c:v>5</c:v>
                </c:pt>
                <c:pt idx="4">
                  <c:v>12</c:v>
                </c:pt>
              </c:numCache>
            </c:numRef>
          </c:val>
          <c:smooth val="0"/>
        </c:ser>
        <c:dLbls>
          <c:showLegendKey val="0"/>
          <c:showVal val="0"/>
          <c:showCatName val="0"/>
          <c:showSerName val="0"/>
          <c:showPercent val="0"/>
          <c:showBubbleSize val="0"/>
        </c:dLbls>
        <c:marker val="1"/>
        <c:smooth val="0"/>
        <c:axId val="161241344"/>
        <c:axId val="161247232"/>
      </c:lineChart>
      <c:catAx>
        <c:axId val="16123353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239808"/>
        <c:crosses val="autoZero"/>
        <c:auto val="0"/>
        <c:lblAlgn val="ctr"/>
        <c:lblOffset val="100"/>
        <c:tickLblSkip val="1"/>
        <c:tickMarkSkip val="1"/>
        <c:noMultiLvlLbl val="0"/>
      </c:catAx>
      <c:valAx>
        <c:axId val="1612398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233536"/>
        <c:crosses val="autoZero"/>
        <c:crossBetween val="between"/>
      </c:valAx>
      <c:catAx>
        <c:axId val="161241344"/>
        <c:scaling>
          <c:orientation val="minMax"/>
        </c:scaling>
        <c:delete val="1"/>
        <c:axPos val="b"/>
        <c:majorTickMark val="out"/>
        <c:minorTickMark val="none"/>
        <c:tickLblPos val="nextTo"/>
        <c:crossAx val="161247232"/>
        <c:crosses val="autoZero"/>
        <c:auto val="0"/>
        <c:lblAlgn val="ctr"/>
        <c:lblOffset val="100"/>
        <c:noMultiLvlLbl val="0"/>
      </c:catAx>
      <c:valAx>
        <c:axId val="161247232"/>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241344"/>
        <c:crosses val="max"/>
        <c:crossBetween val="between"/>
      </c:valAx>
      <c:spPr>
        <a:solidFill>
          <a:srgbClr val="C0C0C0"/>
        </a:solidFill>
        <a:ln w="12700">
          <a:solidFill>
            <a:srgbClr val="808080"/>
          </a:solidFill>
          <a:prstDash val="solid"/>
        </a:ln>
      </c:spPr>
    </c:plotArea>
    <c:legend>
      <c:legendPos val="r"/>
      <c:layout>
        <c:manualLayout>
          <c:xMode val="edge"/>
          <c:yMode val="edge"/>
          <c:x val="0.69841412680557791"/>
          <c:y val="0.80376541641972177"/>
          <c:w val="0.24263086161848813"/>
          <c:h val="0.1102153359862275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　装置別　応募・採択件数　S01A</a:t>
            </a:r>
            <a:endParaRPr lang="ja-JP" altLang="en-US"/>
          </a:p>
        </c:rich>
      </c:tx>
      <c:layout>
        <c:manualLayout>
          <c:xMode val="edge"/>
          <c:yMode val="edge"/>
          <c:x val="0.13636363636363635"/>
          <c:y val="3.1496062992125984E-2"/>
        </c:manualLayout>
      </c:layout>
      <c:overlay val="0"/>
      <c:spPr>
        <a:noFill/>
        <a:ln w="25400">
          <a:noFill/>
        </a:ln>
      </c:spPr>
    </c:title>
    <c:autoTitleDeleted val="0"/>
    <c:plotArea>
      <c:layout>
        <c:manualLayout>
          <c:layoutTarget val="inner"/>
          <c:xMode val="edge"/>
          <c:yMode val="edge"/>
          <c:x val="0.17532467532467533"/>
          <c:y val="0.25196914977328827"/>
          <c:w val="0.6558441558441559"/>
          <c:h val="0.47506683446838721"/>
        </c:manualLayout>
      </c:layout>
      <c:barChart>
        <c:barDir val="col"/>
        <c:grouping val="clustered"/>
        <c:varyColors val="0"/>
        <c:ser>
          <c:idx val="0"/>
          <c:order val="0"/>
          <c:tx>
            <c:strRef>
              <c:f>装置別応募・採択件数!$A$108:$B$108</c:f>
              <c:strCache>
                <c:ptCount val="1"/>
                <c:pt idx="0">
                  <c:v>S01A 応募</c:v>
                </c:pt>
              </c:strCache>
            </c:strRef>
          </c:tx>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装置別応募・採択件数!$C$107:$G$107</c:f>
              <c:strCache>
                <c:ptCount val="5"/>
                <c:pt idx="0">
                  <c:v>FOCAS</c:v>
                </c:pt>
                <c:pt idx="1">
                  <c:v>HDS</c:v>
                </c:pt>
                <c:pt idx="2">
                  <c:v>IRCS</c:v>
                </c:pt>
                <c:pt idx="3">
                  <c:v>CISCO</c:v>
                </c:pt>
                <c:pt idx="4">
                  <c:v>OHS</c:v>
                </c:pt>
              </c:strCache>
            </c:strRef>
          </c:cat>
          <c:val>
            <c:numRef>
              <c:f>装置別応募・採択件数!$C$108:$G$108</c:f>
              <c:numCache>
                <c:formatCode>General</c:formatCode>
                <c:ptCount val="5"/>
                <c:pt idx="0">
                  <c:v>27</c:v>
                </c:pt>
                <c:pt idx="1">
                  <c:v>24</c:v>
                </c:pt>
                <c:pt idx="2">
                  <c:v>28</c:v>
                </c:pt>
                <c:pt idx="3">
                  <c:v>22</c:v>
                </c:pt>
                <c:pt idx="4">
                  <c:v>9</c:v>
                </c:pt>
              </c:numCache>
            </c:numRef>
          </c:val>
        </c:ser>
        <c:ser>
          <c:idx val="1"/>
          <c:order val="1"/>
          <c:tx>
            <c:strRef>
              <c:f>装置別応募・採択件数!$A$109:$B$109</c:f>
              <c:strCache>
                <c:ptCount val="1"/>
                <c:pt idx="0">
                  <c:v>S01A 採択</c:v>
                </c:pt>
              </c:strCache>
            </c:strRef>
          </c:tx>
          <c:spPr>
            <a:solidFill>
              <a:srgbClr val="993366"/>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装置別応募・採択件数!$C$107:$G$107</c:f>
              <c:strCache>
                <c:ptCount val="5"/>
                <c:pt idx="0">
                  <c:v>FOCAS</c:v>
                </c:pt>
                <c:pt idx="1">
                  <c:v>HDS</c:v>
                </c:pt>
                <c:pt idx="2">
                  <c:v>IRCS</c:v>
                </c:pt>
                <c:pt idx="3">
                  <c:v>CISCO</c:v>
                </c:pt>
                <c:pt idx="4">
                  <c:v>OHS</c:v>
                </c:pt>
              </c:strCache>
            </c:strRef>
          </c:cat>
          <c:val>
            <c:numRef>
              <c:f>装置別応募・採択件数!$C$109:$G$109</c:f>
              <c:numCache>
                <c:formatCode>General</c:formatCode>
                <c:ptCount val="5"/>
                <c:pt idx="0">
                  <c:v>8</c:v>
                </c:pt>
                <c:pt idx="1">
                  <c:v>7</c:v>
                </c:pt>
                <c:pt idx="2">
                  <c:v>9</c:v>
                </c:pt>
                <c:pt idx="3">
                  <c:v>2</c:v>
                </c:pt>
                <c:pt idx="4">
                  <c:v>2</c:v>
                </c:pt>
              </c:numCache>
            </c:numRef>
          </c:val>
        </c:ser>
        <c:dLbls>
          <c:showLegendKey val="0"/>
          <c:showVal val="0"/>
          <c:showCatName val="0"/>
          <c:showSerName val="0"/>
          <c:showPercent val="0"/>
          <c:showBubbleSize val="0"/>
        </c:dLbls>
        <c:gapWidth val="150"/>
        <c:axId val="35297536"/>
        <c:axId val="35311616"/>
      </c:barChart>
      <c:catAx>
        <c:axId val="3529753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5311616"/>
        <c:crosses val="autoZero"/>
        <c:auto val="1"/>
        <c:lblAlgn val="ctr"/>
        <c:lblOffset val="100"/>
        <c:tickLblSkip val="1"/>
        <c:tickMarkSkip val="1"/>
        <c:noMultiLvlLbl val="0"/>
      </c:catAx>
      <c:valAx>
        <c:axId val="3531161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5297536"/>
        <c:crosses val="autoZero"/>
        <c:crossBetween val="between"/>
      </c:valAx>
      <c:spPr>
        <a:solidFill>
          <a:srgbClr val="C0C0C0"/>
        </a:solidFill>
        <a:ln w="12700">
          <a:solidFill>
            <a:srgbClr val="808080"/>
          </a:solidFill>
          <a:prstDash val="solid"/>
        </a:ln>
      </c:spPr>
    </c:plotArea>
    <c:legend>
      <c:legendPos val="r"/>
      <c:layout>
        <c:manualLayout>
          <c:xMode val="edge"/>
          <c:yMode val="edge"/>
          <c:x val="0.56493506493506496"/>
          <c:y val="0.25721839888124221"/>
          <c:w val="0.34090909090909094"/>
          <c:h val="0.152231246684715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S10A</a:t>
            </a:r>
            <a:endParaRPr lang="ja-JP" altLang="en-US"/>
          </a:p>
        </c:rich>
      </c:tx>
      <c:layout>
        <c:manualLayout>
          <c:xMode val="edge"/>
          <c:yMode val="edge"/>
          <c:x val="0.11566290358283526"/>
          <c:y val="3.5812672176308541E-2"/>
        </c:manualLayout>
      </c:layout>
      <c:overlay val="0"/>
      <c:spPr>
        <a:noFill/>
        <a:ln w="25400">
          <a:noFill/>
        </a:ln>
      </c:spPr>
    </c:title>
    <c:autoTitleDeleted val="0"/>
    <c:plotArea>
      <c:layout>
        <c:manualLayout>
          <c:layoutTarget val="inner"/>
          <c:xMode val="edge"/>
          <c:yMode val="edge"/>
          <c:x val="0.11807242807844041"/>
          <c:y val="0.18457349930456726"/>
          <c:w val="0.69879600291321875"/>
          <c:h val="0.37741148365262261"/>
        </c:manualLayout>
      </c:layout>
      <c:barChart>
        <c:barDir val="col"/>
        <c:grouping val="clustered"/>
        <c:varyColors val="0"/>
        <c:ser>
          <c:idx val="1"/>
          <c:order val="0"/>
          <c:tx>
            <c:strRef>
              <c:f>カテゴリ別応募・採択件数!$A$41</c:f>
              <c:strCache>
                <c:ptCount val="1"/>
                <c:pt idx="0">
                  <c:v>S10A応募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カテゴリ別応募・採択件数!$B$41:$F$41</c:f>
              <c:numCache>
                <c:formatCode>General</c:formatCode>
                <c:ptCount val="5"/>
                <c:pt idx="0">
                  <c:v>23</c:v>
                </c:pt>
                <c:pt idx="1">
                  <c:v>25</c:v>
                </c:pt>
                <c:pt idx="2">
                  <c:v>15</c:v>
                </c:pt>
                <c:pt idx="3">
                  <c:v>23</c:v>
                </c:pt>
                <c:pt idx="4">
                  <c:v>55</c:v>
                </c:pt>
              </c:numCache>
            </c:numRef>
          </c:val>
        </c:ser>
        <c:dLbls>
          <c:showLegendKey val="0"/>
          <c:showVal val="0"/>
          <c:showCatName val="0"/>
          <c:showSerName val="0"/>
          <c:showPercent val="0"/>
          <c:showBubbleSize val="0"/>
        </c:dLbls>
        <c:gapWidth val="150"/>
        <c:axId val="161162752"/>
        <c:axId val="161164672"/>
      </c:barChart>
      <c:lineChart>
        <c:grouping val="standard"/>
        <c:varyColors val="0"/>
        <c:ser>
          <c:idx val="0"/>
          <c:order val="1"/>
          <c:tx>
            <c:strRef>
              <c:f>カテゴリ別応募・採択件数!$A$42</c:f>
              <c:strCache>
                <c:ptCount val="1"/>
                <c:pt idx="0">
                  <c:v>S10A採択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カテゴリ別応募・採択件数!$B$42:$F$42</c:f>
              <c:numCache>
                <c:formatCode>General</c:formatCode>
                <c:ptCount val="5"/>
                <c:pt idx="0">
                  <c:v>6</c:v>
                </c:pt>
                <c:pt idx="1">
                  <c:v>9</c:v>
                </c:pt>
                <c:pt idx="2">
                  <c:v>6</c:v>
                </c:pt>
                <c:pt idx="3">
                  <c:v>9</c:v>
                </c:pt>
                <c:pt idx="4">
                  <c:v>13</c:v>
                </c:pt>
              </c:numCache>
            </c:numRef>
          </c:val>
          <c:smooth val="0"/>
        </c:ser>
        <c:dLbls>
          <c:showLegendKey val="0"/>
          <c:showVal val="0"/>
          <c:showCatName val="0"/>
          <c:showSerName val="0"/>
          <c:showPercent val="0"/>
          <c:showBubbleSize val="0"/>
        </c:dLbls>
        <c:marker val="1"/>
        <c:smooth val="0"/>
        <c:axId val="161166464"/>
        <c:axId val="161168000"/>
      </c:lineChart>
      <c:catAx>
        <c:axId val="161162752"/>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164672"/>
        <c:crosses val="autoZero"/>
        <c:auto val="0"/>
        <c:lblAlgn val="ctr"/>
        <c:lblOffset val="100"/>
        <c:tickLblSkip val="1"/>
        <c:tickMarkSkip val="1"/>
        <c:noMultiLvlLbl val="0"/>
      </c:catAx>
      <c:valAx>
        <c:axId val="16116467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162752"/>
        <c:crosses val="autoZero"/>
        <c:crossBetween val="between"/>
      </c:valAx>
      <c:catAx>
        <c:axId val="161166464"/>
        <c:scaling>
          <c:orientation val="minMax"/>
        </c:scaling>
        <c:delete val="1"/>
        <c:axPos val="b"/>
        <c:majorTickMark val="out"/>
        <c:minorTickMark val="none"/>
        <c:tickLblPos val="nextTo"/>
        <c:crossAx val="161168000"/>
        <c:crosses val="autoZero"/>
        <c:auto val="0"/>
        <c:lblAlgn val="ctr"/>
        <c:lblOffset val="100"/>
        <c:noMultiLvlLbl val="0"/>
      </c:catAx>
      <c:valAx>
        <c:axId val="161168000"/>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166464"/>
        <c:crosses val="max"/>
        <c:crossBetween val="between"/>
      </c:valAx>
      <c:spPr>
        <a:solidFill>
          <a:srgbClr val="C0C0C0"/>
        </a:solidFill>
        <a:ln w="12700">
          <a:solidFill>
            <a:srgbClr val="808080"/>
          </a:solidFill>
          <a:prstDash val="solid"/>
        </a:ln>
      </c:spPr>
    </c:plotArea>
    <c:legend>
      <c:legendPos val="r"/>
      <c:layout>
        <c:manualLayout>
          <c:xMode val="edge"/>
          <c:yMode val="edge"/>
          <c:x val="0.65783208424248174"/>
          <c:y val="0.80165491710230441"/>
          <c:w val="0.25542193972741356"/>
          <c:h val="0.11294794762224969"/>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S10B</a:t>
            </a:r>
            <a:endParaRPr lang="ja-JP" altLang="en-US"/>
          </a:p>
        </c:rich>
      </c:tx>
      <c:layout>
        <c:manualLayout>
          <c:xMode val="edge"/>
          <c:yMode val="edge"/>
          <c:x val="0.13073418574971704"/>
          <c:y val="3.6211699164345405E-2"/>
        </c:manualLayout>
      </c:layout>
      <c:overlay val="0"/>
      <c:spPr>
        <a:noFill/>
        <a:ln w="25400">
          <a:noFill/>
        </a:ln>
      </c:spPr>
    </c:title>
    <c:autoTitleDeleted val="0"/>
    <c:plotArea>
      <c:layout>
        <c:manualLayout>
          <c:layoutTarget val="inner"/>
          <c:xMode val="edge"/>
          <c:yMode val="edge"/>
          <c:x val="0.11238544696262964"/>
          <c:y val="0.18662952646239556"/>
          <c:w val="0.71100997057990178"/>
          <c:h val="0.37047353760445684"/>
        </c:manualLayout>
      </c:layout>
      <c:barChart>
        <c:barDir val="col"/>
        <c:grouping val="clustered"/>
        <c:varyColors val="0"/>
        <c:ser>
          <c:idx val="1"/>
          <c:order val="0"/>
          <c:tx>
            <c:strRef>
              <c:f>カテゴリ別応募・採択件数!$A$43</c:f>
              <c:strCache>
                <c:ptCount val="1"/>
                <c:pt idx="0">
                  <c:v>S10B応募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カテゴリ別応募・採択件数!$B$43:$F$43</c:f>
              <c:numCache>
                <c:formatCode>General</c:formatCode>
                <c:ptCount val="5"/>
                <c:pt idx="0">
                  <c:v>29</c:v>
                </c:pt>
                <c:pt idx="1">
                  <c:v>23</c:v>
                </c:pt>
                <c:pt idx="2">
                  <c:v>13</c:v>
                </c:pt>
                <c:pt idx="3">
                  <c:v>19</c:v>
                </c:pt>
                <c:pt idx="4">
                  <c:v>53</c:v>
                </c:pt>
              </c:numCache>
            </c:numRef>
          </c:val>
        </c:ser>
        <c:dLbls>
          <c:showLegendKey val="0"/>
          <c:showVal val="0"/>
          <c:showCatName val="0"/>
          <c:showSerName val="0"/>
          <c:showPercent val="0"/>
          <c:showBubbleSize val="0"/>
        </c:dLbls>
        <c:gapWidth val="150"/>
        <c:axId val="161198464"/>
        <c:axId val="161200384"/>
      </c:barChart>
      <c:lineChart>
        <c:grouping val="standard"/>
        <c:varyColors val="0"/>
        <c:ser>
          <c:idx val="0"/>
          <c:order val="1"/>
          <c:tx>
            <c:strRef>
              <c:f>カテゴリ別応募・採択件数!$A$44</c:f>
              <c:strCache>
                <c:ptCount val="1"/>
                <c:pt idx="0">
                  <c:v>S10B採択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カテゴリ別応募・採択件数!$B$44:$F$44</c:f>
              <c:numCache>
                <c:formatCode>General</c:formatCode>
                <c:ptCount val="5"/>
                <c:pt idx="0">
                  <c:v>7</c:v>
                </c:pt>
                <c:pt idx="1">
                  <c:v>5</c:v>
                </c:pt>
                <c:pt idx="2">
                  <c:v>3</c:v>
                </c:pt>
                <c:pt idx="3">
                  <c:v>5</c:v>
                </c:pt>
                <c:pt idx="4">
                  <c:v>10</c:v>
                </c:pt>
              </c:numCache>
            </c:numRef>
          </c:val>
          <c:smooth val="0"/>
        </c:ser>
        <c:dLbls>
          <c:showLegendKey val="0"/>
          <c:showVal val="0"/>
          <c:showCatName val="0"/>
          <c:showSerName val="0"/>
          <c:showPercent val="0"/>
          <c:showBubbleSize val="0"/>
        </c:dLbls>
        <c:marker val="1"/>
        <c:smooth val="0"/>
        <c:axId val="161206272"/>
        <c:axId val="161207808"/>
      </c:lineChart>
      <c:catAx>
        <c:axId val="161198464"/>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200384"/>
        <c:crosses val="autoZero"/>
        <c:auto val="0"/>
        <c:lblAlgn val="ctr"/>
        <c:lblOffset val="100"/>
        <c:tickLblSkip val="1"/>
        <c:tickMarkSkip val="1"/>
        <c:noMultiLvlLbl val="0"/>
      </c:catAx>
      <c:valAx>
        <c:axId val="1612003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198464"/>
        <c:crosses val="autoZero"/>
        <c:crossBetween val="between"/>
      </c:valAx>
      <c:catAx>
        <c:axId val="161206272"/>
        <c:scaling>
          <c:orientation val="minMax"/>
        </c:scaling>
        <c:delete val="1"/>
        <c:axPos val="b"/>
        <c:majorTickMark val="out"/>
        <c:minorTickMark val="none"/>
        <c:tickLblPos val="nextTo"/>
        <c:crossAx val="161207808"/>
        <c:crosses val="autoZero"/>
        <c:auto val="0"/>
        <c:lblAlgn val="ctr"/>
        <c:lblOffset val="100"/>
        <c:noMultiLvlLbl val="0"/>
      </c:catAx>
      <c:valAx>
        <c:axId val="161207808"/>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206272"/>
        <c:crosses val="max"/>
        <c:crossBetween val="between"/>
      </c:valAx>
      <c:spPr>
        <a:solidFill>
          <a:srgbClr val="C0C0C0"/>
        </a:solidFill>
        <a:ln w="12700">
          <a:solidFill>
            <a:srgbClr val="808080"/>
          </a:solidFill>
          <a:prstDash val="solid"/>
        </a:ln>
      </c:spPr>
    </c:plotArea>
    <c:legend>
      <c:legendPos val="r"/>
      <c:layout>
        <c:manualLayout>
          <c:xMode val="edge"/>
          <c:yMode val="edge"/>
          <c:x val="0.68348696091887595"/>
          <c:y val="0.81615598885793872"/>
          <c:w val="0.24541308483228585"/>
          <c:h val="0.11420612813370479"/>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S11A</a:t>
            </a:r>
            <a:endParaRPr lang="ja-JP" altLang="en-US"/>
          </a:p>
        </c:rich>
      </c:tx>
      <c:layout>
        <c:manualLayout>
          <c:xMode val="edge"/>
          <c:yMode val="edge"/>
          <c:x val="0.12085317497603969"/>
          <c:y val="3.6619776460526707E-2"/>
        </c:manualLayout>
      </c:layout>
      <c:overlay val="0"/>
      <c:spPr>
        <a:noFill/>
        <a:ln w="25400">
          <a:noFill/>
        </a:ln>
      </c:spPr>
    </c:title>
    <c:autoTitleDeleted val="0"/>
    <c:plotArea>
      <c:layout>
        <c:manualLayout>
          <c:layoutTarget val="inner"/>
          <c:xMode val="edge"/>
          <c:yMode val="edge"/>
          <c:x val="0.11611374407582939"/>
          <c:y val="0.18873265395666533"/>
          <c:w val="0.70379146919431279"/>
          <c:h val="0.3633807814986541"/>
        </c:manualLayout>
      </c:layout>
      <c:barChart>
        <c:barDir val="col"/>
        <c:grouping val="clustered"/>
        <c:varyColors val="0"/>
        <c:ser>
          <c:idx val="1"/>
          <c:order val="0"/>
          <c:tx>
            <c:strRef>
              <c:f>カテゴリ別応募・採択件数!$A$45</c:f>
              <c:strCache>
                <c:ptCount val="1"/>
                <c:pt idx="0">
                  <c:v>S11A応募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カテゴリ別応募・採択件数!$B$45:$F$45</c:f>
              <c:numCache>
                <c:formatCode>General</c:formatCode>
                <c:ptCount val="5"/>
                <c:pt idx="0">
                  <c:v>22</c:v>
                </c:pt>
                <c:pt idx="1">
                  <c:v>27</c:v>
                </c:pt>
                <c:pt idx="2">
                  <c:v>14</c:v>
                </c:pt>
                <c:pt idx="3">
                  <c:v>31</c:v>
                </c:pt>
                <c:pt idx="4">
                  <c:v>56</c:v>
                </c:pt>
              </c:numCache>
            </c:numRef>
          </c:val>
        </c:ser>
        <c:dLbls>
          <c:showLegendKey val="0"/>
          <c:showVal val="0"/>
          <c:showCatName val="0"/>
          <c:showSerName val="0"/>
          <c:showPercent val="0"/>
          <c:showBubbleSize val="0"/>
        </c:dLbls>
        <c:gapWidth val="150"/>
        <c:axId val="161307648"/>
        <c:axId val="161313920"/>
      </c:barChart>
      <c:lineChart>
        <c:grouping val="standard"/>
        <c:varyColors val="0"/>
        <c:ser>
          <c:idx val="0"/>
          <c:order val="1"/>
          <c:tx>
            <c:strRef>
              <c:f>カテゴリ別応募・採択件数!$A$46</c:f>
              <c:strCache>
                <c:ptCount val="1"/>
                <c:pt idx="0">
                  <c:v>S11A採択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カテゴリ別応募・採択件数!$B$46:$F$46</c:f>
              <c:numCache>
                <c:formatCode>General</c:formatCode>
                <c:ptCount val="5"/>
                <c:pt idx="0">
                  <c:v>10</c:v>
                </c:pt>
                <c:pt idx="1">
                  <c:v>10</c:v>
                </c:pt>
                <c:pt idx="2">
                  <c:v>5</c:v>
                </c:pt>
                <c:pt idx="3">
                  <c:v>9</c:v>
                </c:pt>
                <c:pt idx="4">
                  <c:v>16</c:v>
                </c:pt>
              </c:numCache>
            </c:numRef>
          </c:val>
          <c:smooth val="0"/>
        </c:ser>
        <c:dLbls>
          <c:showLegendKey val="0"/>
          <c:showVal val="0"/>
          <c:showCatName val="0"/>
          <c:showSerName val="0"/>
          <c:showPercent val="0"/>
          <c:showBubbleSize val="0"/>
        </c:dLbls>
        <c:marker val="1"/>
        <c:smooth val="0"/>
        <c:axId val="161315456"/>
        <c:axId val="161325440"/>
      </c:lineChart>
      <c:catAx>
        <c:axId val="161307648"/>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313920"/>
        <c:crosses val="autoZero"/>
        <c:auto val="0"/>
        <c:lblAlgn val="ctr"/>
        <c:lblOffset val="100"/>
        <c:tickLblSkip val="1"/>
        <c:tickMarkSkip val="1"/>
        <c:noMultiLvlLbl val="0"/>
      </c:catAx>
      <c:valAx>
        <c:axId val="1613139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307648"/>
        <c:crosses val="autoZero"/>
        <c:crossBetween val="between"/>
      </c:valAx>
      <c:catAx>
        <c:axId val="161315456"/>
        <c:scaling>
          <c:orientation val="minMax"/>
        </c:scaling>
        <c:delete val="1"/>
        <c:axPos val="b"/>
        <c:majorTickMark val="out"/>
        <c:minorTickMark val="none"/>
        <c:tickLblPos val="nextTo"/>
        <c:crossAx val="161325440"/>
        <c:crosses val="autoZero"/>
        <c:auto val="0"/>
        <c:lblAlgn val="ctr"/>
        <c:lblOffset val="100"/>
        <c:noMultiLvlLbl val="0"/>
      </c:catAx>
      <c:valAx>
        <c:axId val="161325440"/>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1315456"/>
        <c:crosses val="max"/>
        <c:crossBetween val="between"/>
      </c:valAx>
      <c:spPr>
        <a:solidFill>
          <a:srgbClr val="C0C0C0"/>
        </a:solidFill>
        <a:ln w="12700">
          <a:solidFill>
            <a:srgbClr val="808080"/>
          </a:solidFill>
          <a:prstDash val="solid"/>
        </a:ln>
      </c:spPr>
    </c:plotArea>
    <c:legend>
      <c:legendPos val="r"/>
      <c:layout>
        <c:manualLayout>
          <c:xMode val="edge"/>
          <c:yMode val="edge"/>
          <c:x val="0.67535552089401707"/>
          <c:y val="0.8140856409802707"/>
          <c:w val="0.2511847355596063"/>
          <c:h val="0.1154932318853402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S11B</a:t>
            </a:r>
            <a:endParaRPr lang="ja-JP" altLang="en-US"/>
          </a:p>
        </c:rich>
      </c:tx>
      <c:layout>
        <c:manualLayout>
          <c:xMode val="edge"/>
          <c:yMode val="edge"/>
          <c:x val="0.12085317497603969"/>
          <c:y val="3.6619776460526707E-2"/>
        </c:manualLayout>
      </c:layout>
      <c:overlay val="0"/>
      <c:spPr>
        <a:noFill/>
        <a:ln w="25400">
          <a:noFill/>
        </a:ln>
      </c:spPr>
    </c:title>
    <c:autoTitleDeleted val="0"/>
    <c:plotArea>
      <c:layout>
        <c:manualLayout>
          <c:layoutTarget val="inner"/>
          <c:xMode val="edge"/>
          <c:yMode val="edge"/>
          <c:x val="0.11611374407582939"/>
          <c:y val="0.18873265395666533"/>
          <c:w val="0.70379146919431279"/>
          <c:h val="0.3633807814986541"/>
        </c:manualLayout>
      </c:layout>
      <c:barChart>
        <c:barDir val="col"/>
        <c:grouping val="clustered"/>
        <c:varyColors val="0"/>
        <c:ser>
          <c:idx val="1"/>
          <c:order val="0"/>
          <c:tx>
            <c:strRef>
              <c:f>カテゴリ別応募・採択件数!$A$47</c:f>
              <c:strCache>
                <c:ptCount val="1"/>
                <c:pt idx="0">
                  <c:v>S11B応募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カテゴリ別応募・採択件数!$B$47:$F$47</c:f>
              <c:numCache>
                <c:formatCode>General</c:formatCode>
                <c:ptCount val="5"/>
                <c:pt idx="0">
                  <c:v>18</c:v>
                </c:pt>
                <c:pt idx="1">
                  <c:v>26</c:v>
                </c:pt>
                <c:pt idx="2">
                  <c:v>14</c:v>
                </c:pt>
                <c:pt idx="3">
                  <c:v>20</c:v>
                </c:pt>
                <c:pt idx="4">
                  <c:v>41</c:v>
                </c:pt>
              </c:numCache>
            </c:numRef>
          </c:val>
        </c:ser>
        <c:dLbls>
          <c:showLegendKey val="0"/>
          <c:showVal val="0"/>
          <c:showCatName val="0"/>
          <c:showSerName val="0"/>
          <c:showPercent val="0"/>
          <c:showBubbleSize val="0"/>
        </c:dLbls>
        <c:gapWidth val="150"/>
        <c:axId val="162150656"/>
        <c:axId val="162156928"/>
      </c:barChart>
      <c:lineChart>
        <c:grouping val="standard"/>
        <c:varyColors val="0"/>
        <c:ser>
          <c:idx val="0"/>
          <c:order val="1"/>
          <c:tx>
            <c:strRef>
              <c:f>カテゴリ別応募・採択件数!$A$48</c:f>
              <c:strCache>
                <c:ptCount val="1"/>
                <c:pt idx="0">
                  <c:v>S11B採択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カテゴリ別応募・採択件数!$B$48:$F$48</c:f>
              <c:numCache>
                <c:formatCode>General</c:formatCode>
                <c:ptCount val="5"/>
                <c:pt idx="0">
                  <c:v>8</c:v>
                </c:pt>
                <c:pt idx="1">
                  <c:v>9</c:v>
                </c:pt>
                <c:pt idx="2">
                  <c:v>5</c:v>
                </c:pt>
                <c:pt idx="3">
                  <c:v>5</c:v>
                </c:pt>
                <c:pt idx="4">
                  <c:v>12</c:v>
                </c:pt>
              </c:numCache>
            </c:numRef>
          </c:val>
          <c:smooth val="0"/>
        </c:ser>
        <c:dLbls>
          <c:showLegendKey val="0"/>
          <c:showVal val="0"/>
          <c:showCatName val="0"/>
          <c:showSerName val="0"/>
          <c:showPercent val="0"/>
          <c:showBubbleSize val="0"/>
        </c:dLbls>
        <c:marker val="1"/>
        <c:smooth val="0"/>
        <c:axId val="162158464"/>
        <c:axId val="162160000"/>
      </c:lineChart>
      <c:catAx>
        <c:axId val="16215065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2156928"/>
        <c:crosses val="autoZero"/>
        <c:auto val="0"/>
        <c:lblAlgn val="ctr"/>
        <c:lblOffset val="100"/>
        <c:tickLblSkip val="1"/>
        <c:tickMarkSkip val="1"/>
        <c:noMultiLvlLbl val="0"/>
      </c:catAx>
      <c:valAx>
        <c:axId val="1621569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2150656"/>
        <c:crosses val="autoZero"/>
        <c:crossBetween val="between"/>
      </c:valAx>
      <c:catAx>
        <c:axId val="162158464"/>
        <c:scaling>
          <c:orientation val="minMax"/>
        </c:scaling>
        <c:delete val="1"/>
        <c:axPos val="b"/>
        <c:majorTickMark val="out"/>
        <c:minorTickMark val="none"/>
        <c:tickLblPos val="nextTo"/>
        <c:crossAx val="162160000"/>
        <c:crosses val="autoZero"/>
        <c:auto val="0"/>
        <c:lblAlgn val="ctr"/>
        <c:lblOffset val="100"/>
        <c:noMultiLvlLbl val="0"/>
      </c:catAx>
      <c:valAx>
        <c:axId val="162160000"/>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2158464"/>
        <c:crosses val="max"/>
        <c:crossBetween val="between"/>
      </c:valAx>
      <c:spPr>
        <a:solidFill>
          <a:srgbClr val="C0C0C0"/>
        </a:solidFill>
        <a:ln w="12700">
          <a:solidFill>
            <a:srgbClr val="808080"/>
          </a:solidFill>
          <a:prstDash val="solid"/>
        </a:ln>
      </c:spPr>
    </c:plotArea>
    <c:legend>
      <c:legendPos val="r"/>
      <c:layout>
        <c:manualLayout>
          <c:xMode val="edge"/>
          <c:yMode val="edge"/>
          <c:x val="0.67535552089401707"/>
          <c:y val="0.8140856409802707"/>
          <c:w val="0.2511847355596063"/>
          <c:h val="0.1154932318853402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S12A</a:t>
            </a:r>
            <a:endParaRPr lang="ja-JP" altLang="en-US"/>
          </a:p>
        </c:rich>
      </c:tx>
      <c:layout>
        <c:manualLayout>
          <c:xMode val="edge"/>
          <c:yMode val="edge"/>
          <c:x val="0.12085317497603969"/>
          <c:y val="3.6619776460526707E-2"/>
        </c:manualLayout>
      </c:layout>
      <c:overlay val="0"/>
      <c:spPr>
        <a:noFill/>
        <a:ln w="25400">
          <a:noFill/>
        </a:ln>
      </c:spPr>
    </c:title>
    <c:autoTitleDeleted val="0"/>
    <c:plotArea>
      <c:layout>
        <c:manualLayout>
          <c:layoutTarget val="inner"/>
          <c:xMode val="edge"/>
          <c:yMode val="edge"/>
          <c:x val="0.11611374407582939"/>
          <c:y val="0.18873265395666533"/>
          <c:w val="0.70379146919431279"/>
          <c:h val="0.3633807814986541"/>
        </c:manualLayout>
      </c:layout>
      <c:barChart>
        <c:barDir val="col"/>
        <c:grouping val="clustered"/>
        <c:varyColors val="0"/>
        <c:ser>
          <c:idx val="1"/>
          <c:order val="0"/>
          <c:tx>
            <c:strRef>
              <c:f>カテゴリ別応募・採択件数!$A$49</c:f>
              <c:strCache>
                <c:ptCount val="1"/>
                <c:pt idx="0">
                  <c:v>S12A応募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カテゴリ別応募・採択件数!$B$49:$F$49</c:f>
              <c:numCache>
                <c:formatCode>General</c:formatCode>
                <c:ptCount val="5"/>
                <c:pt idx="0">
                  <c:v>28</c:v>
                </c:pt>
                <c:pt idx="1">
                  <c:v>20</c:v>
                </c:pt>
                <c:pt idx="2">
                  <c:v>14</c:v>
                </c:pt>
                <c:pt idx="3">
                  <c:v>13</c:v>
                </c:pt>
                <c:pt idx="4">
                  <c:v>39</c:v>
                </c:pt>
              </c:numCache>
            </c:numRef>
          </c:val>
        </c:ser>
        <c:dLbls>
          <c:showLegendKey val="0"/>
          <c:showVal val="0"/>
          <c:showCatName val="0"/>
          <c:showSerName val="0"/>
          <c:showPercent val="0"/>
          <c:showBubbleSize val="0"/>
        </c:dLbls>
        <c:gapWidth val="150"/>
        <c:axId val="162210944"/>
        <c:axId val="162212864"/>
      </c:barChart>
      <c:lineChart>
        <c:grouping val="standard"/>
        <c:varyColors val="0"/>
        <c:ser>
          <c:idx val="0"/>
          <c:order val="1"/>
          <c:tx>
            <c:strRef>
              <c:f>カテゴリ別応募・採択件数!$A$50</c:f>
              <c:strCache>
                <c:ptCount val="1"/>
                <c:pt idx="0">
                  <c:v>S12A採択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カテゴリ別応募・採択件数!$B$50:$F$50</c:f>
              <c:numCache>
                <c:formatCode>General</c:formatCode>
                <c:ptCount val="5"/>
                <c:pt idx="0">
                  <c:v>11</c:v>
                </c:pt>
                <c:pt idx="1">
                  <c:v>9</c:v>
                </c:pt>
                <c:pt idx="2">
                  <c:v>5</c:v>
                </c:pt>
                <c:pt idx="3">
                  <c:v>7</c:v>
                </c:pt>
                <c:pt idx="4">
                  <c:v>16</c:v>
                </c:pt>
              </c:numCache>
            </c:numRef>
          </c:val>
          <c:smooth val="0"/>
        </c:ser>
        <c:dLbls>
          <c:showLegendKey val="0"/>
          <c:showVal val="0"/>
          <c:showCatName val="0"/>
          <c:showSerName val="0"/>
          <c:showPercent val="0"/>
          <c:showBubbleSize val="0"/>
        </c:dLbls>
        <c:marker val="1"/>
        <c:smooth val="0"/>
        <c:axId val="162218752"/>
        <c:axId val="162220288"/>
      </c:lineChart>
      <c:catAx>
        <c:axId val="162210944"/>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2212864"/>
        <c:crosses val="autoZero"/>
        <c:auto val="0"/>
        <c:lblAlgn val="ctr"/>
        <c:lblOffset val="100"/>
        <c:tickLblSkip val="1"/>
        <c:tickMarkSkip val="1"/>
        <c:noMultiLvlLbl val="0"/>
      </c:catAx>
      <c:valAx>
        <c:axId val="1622128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2210944"/>
        <c:crosses val="autoZero"/>
        <c:crossBetween val="between"/>
      </c:valAx>
      <c:catAx>
        <c:axId val="162218752"/>
        <c:scaling>
          <c:orientation val="minMax"/>
        </c:scaling>
        <c:delete val="1"/>
        <c:axPos val="b"/>
        <c:majorTickMark val="out"/>
        <c:minorTickMark val="none"/>
        <c:tickLblPos val="nextTo"/>
        <c:crossAx val="162220288"/>
        <c:crosses val="autoZero"/>
        <c:auto val="0"/>
        <c:lblAlgn val="ctr"/>
        <c:lblOffset val="100"/>
        <c:noMultiLvlLbl val="0"/>
      </c:catAx>
      <c:valAx>
        <c:axId val="162220288"/>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2218752"/>
        <c:crosses val="max"/>
        <c:crossBetween val="between"/>
      </c:valAx>
      <c:spPr>
        <a:solidFill>
          <a:srgbClr val="C0C0C0"/>
        </a:solidFill>
        <a:ln w="12700">
          <a:solidFill>
            <a:srgbClr val="808080"/>
          </a:solidFill>
          <a:prstDash val="solid"/>
        </a:ln>
      </c:spPr>
    </c:plotArea>
    <c:legend>
      <c:legendPos val="r"/>
      <c:layout>
        <c:manualLayout>
          <c:xMode val="edge"/>
          <c:yMode val="edge"/>
          <c:x val="0.67535552089401707"/>
          <c:y val="0.8140856409802707"/>
          <c:w val="0.23167872512356003"/>
          <c:h val="0.1859143590197293"/>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S12</a:t>
            </a:r>
            <a:r>
              <a:rPr lang="en-US" altLang="ja-JP" sz="1400" b="1" i="0" u="none" strike="noStrike" baseline="0">
                <a:solidFill>
                  <a:srgbClr val="000000"/>
                </a:solidFill>
                <a:latin typeface="ＭＳ Ｐゴシック"/>
                <a:ea typeface="ＭＳ Ｐゴシック"/>
              </a:rPr>
              <a:t>B</a:t>
            </a:r>
            <a:endParaRPr lang="ja-JP" altLang="en-US"/>
          </a:p>
        </c:rich>
      </c:tx>
      <c:layout>
        <c:manualLayout>
          <c:xMode val="edge"/>
          <c:yMode val="edge"/>
          <c:x val="0.12085317497603969"/>
          <c:y val="3.6619776460526707E-2"/>
        </c:manualLayout>
      </c:layout>
      <c:overlay val="0"/>
      <c:spPr>
        <a:noFill/>
        <a:ln w="25400">
          <a:noFill/>
        </a:ln>
      </c:spPr>
    </c:title>
    <c:autoTitleDeleted val="0"/>
    <c:plotArea>
      <c:layout>
        <c:manualLayout>
          <c:layoutTarget val="inner"/>
          <c:xMode val="edge"/>
          <c:yMode val="edge"/>
          <c:x val="0.11611374407582939"/>
          <c:y val="0.18873265395666533"/>
          <c:w val="0.70379146919431279"/>
          <c:h val="0.3633807814986541"/>
        </c:manualLayout>
      </c:layout>
      <c:barChart>
        <c:barDir val="col"/>
        <c:grouping val="clustered"/>
        <c:varyColors val="0"/>
        <c:ser>
          <c:idx val="1"/>
          <c:order val="0"/>
          <c:tx>
            <c:strRef>
              <c:f>カテゴリ別応募・採択件数!$A$51</c:f>
              <c:strCache>
                <c:ptCount val="1"/>
                <c:pt idx="0">
                  <c:v>S12B応募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カテゴリ別応募・採択件数!$B$51:$F$51</c:f>
              <c:numCache>
                <c:formatCode>General</c:formatCode>
                <c:ptCount val="5"/>
                <c:pt idx="0">
                  <c:v>27</c:v>
                </c:pt>
                <c:pt idx="1">
                  <c:v>20</c:v>
                </c:pt>
                <c:pt idx="2">
                  <c:v>15</c:v>
                </c:pt>
                <c:pt idx="3">
                  <c:v>26</c:v>
                </c:pt>
                <c:pt idx="4">
                  <c:v>44</c:v>
                </c:pt>
              </c:numCache>
            </c:numRef>
          </c:val>
        </c:ser>
        <c:dLbls>
          <c:showLegendKey val="0"/>
          <c:showVal val="0"/>
          <c:showCatName val="0"/>
          <c:showSerName val="0"/>
          <c:showPercent val="0"/>
          <c:showBubbleSize val="0"/>
        </c:dLbls>
        <c:gapWidth val="150"/>
        <c:axId val="162250752"/>
        <c:axId val="162252672"/>
      </c:barChart>
      <c:lineChart>
        <c:grouping val="standard"/>
        <c:varyColors val="0"/>
        <c:ser>
          <c:idx val="0"/>
          <c:order val="1"/>
          <c:tx>
            <c:strRef>
              <c:f>カテゴリ別応募・採択件数!$A$52</c:f>
              <c:strCache>
                <c:ptCount val="1"/>
                <c:pt idx="0">
                  <c:v>S12B採択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カテゴリ別応募・採択件数!$B$52:$F$52</c:f>
              <c:numCache>
                <c:formatCode>General</c:formatCode>
                <c:ptCount val="5"/>
                <c:pt idx="0">
                  <c:v>9</c:v>
                </c:pt>
                <c:pt idx="1">
                  <c:v>8</c:v>
                </c:pt>
                <c:pt idx="2">
                  <c:v>4</c:v>
                </c:pt>
                <c:pt idx="3">
                  <c:v>7</c:v>
                </c:pt>
                <c:pt idx="4">
                  <c:v>11</c:v>
                </c:pt>
              </c:numCache>
            </c:numRef>
          </c:val>
          <c:smooth val="0"/>
        </c:ser>
        <c:dLbls>
          <c:showLegendKey val="0"/>
          <c:showVal val="0"/>
          <c:showCatName val="0"/>
          <c:showSerName val="0"/>
          <c:showPercent val="0"/>
          <c:showBubbleSize val="0"/>
        </c:dLbls>
        <c:marker val="1"/>
        <c:smooth val="0"/>
        <c:axId val="162254208"/>
        <c:axId val="162268288"/>
      </c:lineChart>
      <c:catAx>
        <c:axId val="162250752"/>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2252672"/>
        <c:crosses val="autoZero"/>
        <c:auto val="0"/>
        <c:lblAlgn val="ctr"/>
        <c:lblOffset val="100"/>
        <c:tickLblSkip val="1"/>
        <c:tickMarkSkip val="1"/>
        <c:noMultiLvlLbl val="0"/>
      </c:catAx>
      <c:valAx>
        <c:axId val="16225267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2250752"/>
        <c:crosses val="autoZero"/>
        <c:crossBetween val="between"/>
      </c:valAx>
      <c:catAx>
        <c:axId val="162254208"/>
        <c:scaling>
          <c:orientation val="minMax"/>
        </c:scaling>
        <c:delete val="1"/>
        <c:axPos val="b"/>
        <c:majorTickMark val="out"/>
        <c:minorTickMark val="none"/>
        <c:tickLblPos val="nextTo"/>
        <c:crossAx val="162268288"/>
        <c:crosses val="autoZero"/>
        <c:auto val="0"/>
        <c:lblAlgn val="ctr"/>
        <c:lblOffset val="100"/>
        <c:noMultiLvlLbl val="0"/>
      </c:catAx>
      <c:valAx>
        <c:axId val="162268288"/>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2254208"/>
        <c:crosses val="max"/>
        <c:crossBetween val="between"/>
      </c:valAx>
      <c:spPr>
        <a:solidFill>
          <a:srgbClr val="C0C0C0"/>
        </a:solidFill>
        <a:ln w="12700">
          <a:solidFill>
            <a:srgbClr val="808080"/>
          </a:solidFill>
          <a:prstDash val="solid"/>
        </a:ln>
      </c:spPr>
    </c:plotArea>
    <c:legend>
      <c:legendPos val="r"/>
      <c:layout>
        <c:manualLayout>
          <c:xMode val="edge"/>
          <c:yMode val="edge"/>
          <c:x val="0.67535552089401707"/>
          <c:y val="0.8140856409802707"/>
          <c:w val="0.23167872512356005"/>
          <c:h val="0.1198425196850393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S1</a:t>
            </a:r>
            <a:r>
              <a:rPr lang="en-US" altLang="ja-JP" sz="1400" b="1" i="0" u="none" strike="noStrike" baseline="0">
                <a:solidFill>
                  <a:srgbClr val="000000"/>
                </a:solidFill>
                <a:latin typeface="ＭＳ Ｐゴシック"/>
                <a:ea typeface="ＭＳ Ｐゴシック"/>
              </a:rPr>
              <a:t>3</a:t>
            </a:r>
            <a:r>
              <a:rPr lang="ja-JP" altLang="en-US" sz="1400" b="1" i="0" u="none" strike="noStrike" baseline="0">
                <a:solidFill>
                  <a:srgbClr val="000000"/>
                </a:solidFill>
                <a:latin typeface="ＭＳ Ｐゴシック"/>
                <a:ea typeface="ＭＳ Ｐゴシック"/>
              </a:rPr>
              <a:t>A</a:t>
            </a:r>
            <a:endParaRPr lang="ja-JP" altLang="en-US"/>
          </a:p>
        </c:rich>
      </c:tx>
      <c:layout>
        <c:manualLayout>
          <c:xMode val="edge"/>
          <c:yMode val="edge"/>
          <c:x val="0.12085317497603969"/>
          <c:y val="3.6619776460526707E-2"/>
        </c:manualLayout>
      </c:layout>
      <c:overlay val="0"/>
      <c:spPr>
        <a:noFill/>
        <a:ln w="25400">
          <a:noFill/>
        </a:ln>
      </c:spPr>
    </c:title>
    <c:autoTitleDeleted val="0"/>
    <c:plotArea>
      <c:layout>
        <c:manualLayout>
          <c:layoutTarget val="inner"/>
          <c:xMode val="edge"/>
          <c:yMode val="edge"/>
          <c:x val="0.11611374407582939"/>
          <c:y val="0.18873265395666533"/>
          <c:w val="0.70379146919431279"/>
          <c:h val="0.3633807814986541"/>
        </c:manualLayout>
      </c:layout>
      <c:barChart>
        <c:barDir val="col"/>
        <c:grouping val="clustered"/>
        <c:varyColors val="0"/>
        <c:ser>
          <c:idx val="1"/>
          <c:order val="0"/>
          <c:tx>
            <c:strRef>
              <c:f>カテゴリ別応募・採択件数!$A$53</c:f>
              <c:strCache>
                <c:ptCount val="1"/>
                <c:pt idx="0">
                  <c:v>S13A応募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カテゴリ別応募・採択件数!$B$53:$F$53</c:f>
              <c:numCache>
                <c:formatCode>General</c:formatCode>
                <c:ptCount val="5"/>
                <c:pt idx="0">
                  <c:v>18</c:v>
                </c:pt>
                <c:pt idx="1">
                  <c:v>23</c:v>
                </c:pt>
                <c:pt idx="2">
                  <c:v>15</c:v>
                </c:pt>
                <c:pt idx="3">
                  <c:v>24</c:v>
                </c:pt>
                <c:pt idx="4">
                  <c:v>63</c:v>
                </c:pt>
              </c:numCache>
            </c:numRef>
          </c:val>
        </c:ser>
        <c:dLbls>
          <c:showLegendKey val="0"/>
          <c:showVal val="0"/>
          <c:showCatName val="0"/>
          <c:showSerName val="0"/>
          <c:showPercent val="0"/>
          <c:showBubbleSize val="0"/>
        </c:dLbls>
        <c:gapWidth val="150"/>
        <c:axId val="162298496"/>
        <c:axId val="162304768"/>
      </c:barChart>
      <c:lineChart>
        <c:grouping val="standard"/>
        <c:varyColors val="0"/>
        <c:ser>
          <c:idx val="0"/>
          <c:order val="1"/>
          <c:tx>
            <c:strRef>
              <c:f>カテゴリ別応募・採択件数!$A$54</c:f>
              <c:strCache>
                <c:ptCount val="1"/>
                <c:pt idx="0">
                  <c:v>S13A採択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カテゴリ別応募・採択件数!$B$54:$F$54</c:f>
              <c:numCache>
                <c:formatCode>General</c:formatCode>
                <c:ptCount val="5"/>
                <c:pt idx="0">
                  <c:v>10</c:v>
                </c:pt>
                <c:pt idx="1">
                  <c:v>12</c:v>
                </c:pt>
                <c:pt idx="2">
                  <c:v>4</c:v>
                </c:pt>
                <c:pt idx="3">
                  <c:v>7</c:v>
                </c:pt>
                <c:pt idx="4">
                  <c:v>19</c:v>
                </c:pt>
              </c:numCache>
            </c:numRef>
          </c:val>
          <c:smooth val="0"/>
        </c:ser>
        <c:dLbls>
          <c:showLegendKey val="0"/>
          <c:showVal val="0"/>
          <c:showCatName val="0"/>
          <c:showSerName val="0"/>
          <c:showPercent val="0"/>
          <c:showBubbleSize val="0"/>
        </c:dLbls>
        <c:marker val="1"/>
        <c:smooth val="0"/>
        <c:axId val="162306304"/>
        <c:axId val="162312192"/>
      </c:lineChart>
      <c:catAx>
        <c:axId val="16229849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2304768"/>
        <c:crosses val="autoZero"/>
        <c:auto val="0"/>
        <c:lblAlgn val="ctr"/>
        <c:lblOffset val="100"/>
        <c:tickLblSkip val="1"/>
        <c:tickMarkSkip val="1"/>
        <c:noMultiLvlLbl val="0"/>
      </c:catAx>
      <c:valAx>
        <c:axId val="1623047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2298496"/>
        <c:crosses val="autoZero"/>
        <c:crossBetween val="between"/>
      </c:valAx>
      <c:catAx>
        <c:axId val="162306304"/>
        <c:scaling>
          <c:orientation val="minMax"/>
        </c:scaling>
        <c:delete val="1"/>
        <c:axPos val="b"/>
        <c:majorTickMark val="out"/>
        <c:minorTickMark val="none"/>
        <c:tickLblPos val="nextTo"/>
        <c:crossAx val="162312192"/>
        <c:crosses val="autoZero"/>
        <c:auto val="0"/>
        <c:lblAlgn val="ctr"/>
        <c:lblOffset val="100"/>
        <c:noMultiLvlLbl val="0"/>
      </c:catAx>
      <c:valAx>
        <c:axId val="162312192"/>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2306304"/>
        <c:crosses val="max"/>
        <c:crossBetween val="between"/>
      </c:valAx>
      <c:spPr>
        <a:solidFill>
          <a:srgbClr val="C0C0C0"/>
        </a:solidFill>
        <a:ln w="12700">
          <a:solidFill>
            <a:srgbClr val="808080"/>
          </a:solidFill>
          <a:prstDash val="solid"/>
        </a:ln>
      </c:spPr>
    </c:plotArea>
    <c:legend>
      <c:legendPos val="r"/>
      <c:layout>
        <c:manualLayout>
          <c:xMode val="edge"/>
          <c:yMode val="edge"/>
          <c:x val="0.67535552089401707"/>
          <c:y val="0.8140856409802707"/>
          <c:w val="0.23155143793183369"/>
          <c:h val="0.1198425196850393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S1</a:t>
            </a:r>
            <a:r>
              <a:rPr lang="en-US" altLang="ja-JP" sz="1400" b="1" i="0" u="none" strike="noStrike" baseline="0">
                <a:solidFill>
                  <a:srgbClr val="000000"/>
                </a:solidFill>
                <a:latin typeface="ＭＳ Ｐゴシック"/>
                <a:ea typeface="ＭＳ Ｐゴシック"/>
              </a:rPr>
              <a:t>3B</a:t>
            </a:r>
          </a:p>
        </c:rich>
      </c:tx>
      <c:layout>
        <c:manualLayout>
          <c:xMode val="edge"/>
          <c:yMode val="edge"/>
          <c:x val="0.12085317497603969"/>
          <c:y val="3.6619776460526707E-2"/>
        </c:manualLayout>
      </c:layout>
      <c:overlay val="0"/>
      <c:spPr>
        <a:noFill/>
        <a:ln w="25400">
          <a:noFill/>
        </a:ln>
      </c:spPr>
    </c:title>
    <c:autoTitleDeleted val="0"/>
    <c:plotArea>
      <c:layout>
        <c:manualLayout>
          <c:layoutTarget val="inner"/>
          <c:xMode val="edge"/>
          <c:yMode val="edge"/>
          <c:x val="0.11611374407582939"/>
          <c:y val="0.18873265395666533"/>
          <c:w val="0.70379146919431279"/>
          <c:h val="0.3633807814986541"/>
        </c:manualLayout>
      </c:layout>
      <c:barChart>
        <c:barDir val="col"/>
        <c:grouping val="clustered"/>
        <c:varyColors val="0"/>
        <c:ser>
          <c:idx val="1"/>
          <c:order val="0"/>
          <c:tx>
            <c:strRef>
              <c:f>カテゴリ別応募・採択件数!$A$55</c:f>
              <c:strCache>
                <c:ptCount val="1"/>
                <c:pt idx="0">
                  <c:v>S13B応募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カテゴリ別応募・採択件数!$B$55:$F$55</c:f>
              <c:numCache>
                <c:formatCode>General</c:formatCode>
                <c:ptCount val="5"/>
                <c:pt idx="0">
                  <c:v>25</c:v>
                </c:pt>
                <c:pt idx="1">
                  <c:v>19</c:v>
                </c:pt>
                <c:pt idx="2">
                  <c:v>15</c:v>
                </c:pt>
                <c:pt idx="3">
                  <c:v>31</c:v>
                </c:pt>
                <c:pt idx="4">
                  <c:v>56</c:v>
                </c:pt>
              </c:numCache>
            </c:numRef>
          </c:val>
        </c:ser>
        <c:dLbls>
          <c:showLegendKey val="0"/>
          <c:showVal val="0"/>
          <c:showCatName val="0"/>
          <c:showSerName val="0"/>
          <c:showPercent val="0"/>
          <c:showBubbleSize val="0"/>
        </c:dLbls>
        <c:gapWidth val="150"/>
        <c:axId val="162412032"/>
        <c:axId val="162413952"/>
      </c:barChart>
      <c:lineChart>
        <c:grouping val="standard"/>
        <c:varyColors val="0"/>
        <c:ser>
          <c:idx val="0"/>
          <c:order val="1"/>
          <c:tx>
            <c:strRef>
              <c:f>カテゴリ別応募・採択件数!$A$56</c:f>
              <c:strCache>
                <c:ptCount val="1"/>
                <c:pt idx="0">
                  <c:v>S13B採択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カテゴリ別応募・採択件数!$B$56:$F$56</c:f>
              <c:numCache>
                <c:formatCode>General</c:formatCode>
                <c:ptCount val="5"/>
                <c:pt idx="0">
                  <c:v>8</c:v>
                </c:pt>
                <c:pt idx="1">
                  <c:v>7</c:v>
                </c:pt>
                <c:pt idx="2">
                  <c:v>4</c:v>
                </c:pt>
                <c:pt idx="3">
                  <c:v>8</c:v>
                </c:pt>
                <c:pt idx="4">
                  <c:v>14</c:v>
                </c:pt>
              </c:numCache>
            </c:numRef>
          </c:val>
          <c:smooth val="0"/>
        </c:ser>
        <c:dLbls>
          <c:showLegendKey val="0"/>
          <c:showVal val="0"/>
          <c:showCatName val="0"/>
          <c:showSerName val="0"/>
          <c:showPercent val="0"/>
          <c:showBubbleSize val="0"/>
        </c:dLbls>
        <c:marker val="1"/>
        <c:smooth val="0"/>
        <c:axId val="162423936"/>
        <c:axId val="162425472"/>
      </c:lineChart>
      <c:catAx>
        <c:axId val="162412032"/>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2413952"/>
        <c:crosses val="autoZero"/>
        <c:auto val="0"/>
        <c:lblAlgn val="ctr"/>
        <c:lblOffset val="100"/>
        <c:tickLblSkip val="1"/>
        <c:tickMarkSkip val="1"/>
        <c:noMultiLvlLbl val="0"/>
      </c:catAx>
      <c:valAx>
        <c:axId val="1624139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2412032"/>
        <c:crosses val="autoZero"/>
        <c:crossBetween val="between"/>
      </c:valAx>
      <c:catAx>
        <c:axId val="162423936"/>
        <c:scaling>
          <c:orientation val="minMax"/>
        </c:scaling>
        <c:delete val="1"/>
        <c:axPos val="b"/>
        <c:majorTickMark val="out"/>
        <c:minorTickMark val="none"/>
        <c:tickLblPos val="nextTo"/>
        <c:crossAx val="162425472"/>
        <c:crosses val="autoZero"/>
        <c:auto val="0"/>
        <c:lblAlgn val="ctr"/>
        <c:lblOffset val="100"/>
        <c:noMultiLvlLbl val="0"/>
      </c:catAx>
      <c:valAx>
        <c:axId val="162425472"/>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2423936"/>
        <c:crosses val="max"/>
        <c:crossBetween val="between"/>
      </c:valAx>
      <c:spPr>
        <a:solidFill>
          <a:srgbClr val="C0C0C0"/>
        </a:solidFill>
        <a:ln w="12700">
          <a:solidFill>
            <a:srgbClr val="808080"/>
          </a:solidFill>
          <a:prstDash val="solid"/>
        </a:ln>
      </c:spPr>
    </c:plotArea>
    <c:legend>
      <c:legendPos val="r"/>
      <c:layout>
        <c:manualLayout>
          <c:xMode val="edge"/>
          <c:yMode val="edge"/>
          <c:x val="0.67535552089401707"/>
          <c:y val="0.8140856409802707"/>
          <c:w val="0.23155143793183369"/>
          <c:h val="0.1198425196850393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S1</a:t>
            </a:r>
            <a:r>
              <a:rPr lang="en-US" altLang="ja-JP" sz="1400" b="1" i="0" u="none" strike="noStrike" baseline="0">
                <a:solidFill>
                  <a:srgbClr val="000000"/>
                </a:solidFill>
                <a:latin typeface="ＭＳ Ｐゴシック"/>
                <a:ea typeface="ＭＳ Ｐゴシック"/>
              </a:rPr>
              <a:t>4A</a:t>
            </a:r>
          </a:p>
        </c:rich>
      </c:tx>
      <c:layout>
        <c:manualLayout>
          <c:xMode val="edge"/>
          <c:yMode val="edge"/>
          <c:x val="0.12085317497603969"/>
          <c:y val="3.6619776460526707E-2"/>
        </c:manualLayout>
      </c:layout>
      <c:overlay val="0"/>
      <c:spPr>
        <a:noFill/>
        <a:ln w="25400">
          <a:noFill/>
        </a:ln>
      </c:spPr>
    </c:title>
    <c:autoTitleDeleted val="0"/>
    <c:plotArea>
      <c:layout>
        <c:manualLayout>
          <c:layoutTarget val="inner"/>
          <c:xMode val="edge"/>
          <c:yMode val="edge"/>
          <c:x val="0.11611374407582939"/>
          <c:y val="0.18873265395666533"/>
          <c:w val="0.70379146919431279"/>
          <c:h val="0.3633807814986541"/>
        </c:manualLayout>
      </c:layout>
      <c:barChart>
        <c:barDir val="col"/>
        <c:grouping val="clustered"/>
        <c:varyColors val="0"/>
        <c:ser>
          <c:idx val="1"/>
          <c:order val="0"/>
          <c:tx>
            <c:strRef>
              <c:f>カテゴリ別応募・採択件数!$A$57</c:f>
              <c:strCache>
                <c:ptCount val="1"/>
                <c:pt idx="0">
                  <c:v>S14A応募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カテゴリ別応募・採択件数!$B$57:$F$57</c:f>
              <c:numCache>
                <c:formatCode>General</c:formatCode>
                <c:ptCount val="5"/>
                <c:pt idx="0">
                  <c:v>28</c:v>
                </c:pt>
                <c:pt idx="1">
                  <c:v>27</c:v>
                </c:pt>
                <c:pt idx="2">
                  <c:v>12</c:v>
                </c:pt>
                <c:pt idx="3">
                  <c:v>43</c:v>
                </c:pt>
                <c:pt idx="4">
                  <c:v>53</c:v>
                </c:pt>
              </c:numCache>
            </c:numRef>
          </c:val>
        </c:ser>
        <c:dLbls>
          <c:showLegendKey val="0"/>
          <c:showVal val="0"/>
          <c:showCatName val="0"/>
          <c:showSerName val="0"/>
          <c:showPercent val="0"/>
          <c:showBubbleSize val="0"/>
        </c:dLbls>
        <c:gapWidth val="150"/>
        <c:axId val="162455936"/>
        <c:axId val="162457856"/>
      </c:barChart>
      <c:lineChart>
        <c:grouping val="standard"/>
        <c:varyColors val="0"/>
        <c:ser>
          <c:idx val="0"/>
          <c:order val="1"/>
          <c:tx>
            <c:strRef>
              <c:f>カテゴリ別応募・採択件数!$A$58</c:f>
              <c:strCache>
                <c:ptCount val="1"/>
                <c:pt idx="0">
                  <c:v>S14A採択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カテゴリ別応募・採択件数!$B$58:$F$58</c:f>
              <c:numCache>
                <c:formatCode>General</c:formatCode>
                <c:ptCount val="5"/>
                <c:pt idx="0">
                  <c:v>12</c:v>
                </c:pt>
                <c:pt idx="1">
                  <c:v>12</c:v>
                </c:pt>
                <c:pt idx="2">
                  <c:v>6</c:v>
                </c:pt>
                <c:pt idx="3">
                  <c:v>19</c:v>
                </c:pt>
                <c:pt idx="4">
                  <c:v>21</c:v>
                </c:pt>
              </c:numCache>
            </c:numRef>
          </c:val>
          <c:smooth val="0"/>
        </c:ser>
        <c:dLbls>
          <c:showLegendKey val="0"/>
          <c:showVal val="0"/>
          <c:showCatName val="0"/>
          <c:showSerName val="0"/>
          <c:showPercent val="0"/>
          <c:showBubbleSize val="0"/>
        </c:dLbls>
        <c:marker val="1"/>
        <c:smooth val="0"/>
        <c:axId val="162471936"/>
        <c:axId val="162473472"/>
      </c:lineChart>
      <c:catAx>
        <c:axId val="16245593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2457856"/>
        <c:crosses val="autoZero"/>
        <c:auto val="0"/>
        <c:lblAlgn val="ctr"/>
        <c:lblOffset val="100"/>
        <c:tickLblSkip val="1"/>
        <c:tickMarkSkip val="1"/>
        <c:noMultiLvlLbl val="0"/>
      </c:catAx>
      <c:valAx>
        <c:axId val="16245785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2455936"/>
        <c:crosses val="autoZero"/>
        <c:crossBetween val="between"/>
      </c:valAx>
      <c:catAx>
        <c:axId val="162471936"/>
        <c:scaling>
          <c:orientation val="minMax"/>
        </c:scaling>
        <c:delete val="1"/>
        <c:axPos val="b"/>
        <c:majorTickMark val="out"/>
        <c:minorTickMark val="none"/>
        <c:tickLblPos val="nextTo"/>
        <c:crossAx val="162473472"/>
        <c:crosses val="autoZero"/>
        <c:auto val="0"/>
        <c:lblAlgn val="ctr"/>
        <c:lblOffset val="100"/>
        <c:noMultiLvlLbl val="0"/>
      </c:catAx>
      <c:valAx>
        <c:axId val="162473472"/>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2471936"/>
        <c:crosses val="max"/>
        <c:crossBetween val="between"/>
      </c:valAx>
      <c:spPr>
        <a:solidFill>
          <a:srgbClr val="C0C0C0"/>
        </a:solidFill>
        <a:ln w="12700">
          <a:solidFill>
            <a:srgbClr val="808080"/>
          </a:solidFill>
          <a:prstDash val="solid"/>
        </a:ln>
      </c:spPr>
    </c:plotArea>
    <c:legend>
      <c:legendPos val="r"/>
      <c:layout>
        <c:manualLayout>
          <c:xMode val="edge"/>
          <c:yMode val="edge"/>
          <c:x val="0.67535552089401707"/>
          <c:y val="0.8140856409802707"/>
          <c:w val="0.23155143793183369"/>
          <c:h val="0.1198425196850393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応募・採択件数　S1</a:t>
            </a:r>
            <a:r>
              <a:rPr lang="en-US" altLang="ja-JP" sz="1400" b="1" i="0" u="none" strike="noStrike" baseline="0">
                <a:solidFill>
                  <a:srgbClr val="000000"/>
                </a:solidFill>
                <a:latin typeface="ＭＳ Ｐゴシック"/>
                <a:ea typeface="ＭＳ Ｐゴシック"/>
              </a:rPr>
              <a:t>4B</a:t>
            </a:r>
          </a:p>
        </c:rich>
      </c:tx>
      <c:layout>
        <c:manualLayout>
          <c:xMode val="edge"/>
          <c:yMode val="edge"/>
          <c:x val="0.12085317497603969"/>
          <c:y val="3.6619776460526707E-2"/>
        </c:manualLayout>
      </c:layout>
      <c:overlay val="0"/>
      <c:spPr>
        <a:noFill/>
        <a:ln w="25400">
          <a:noFill/>
        </a:ln>
      </c:spPr>
    </c:title>
    <c:autoTitleDeleted val="0"/>
    <c:plotArea>
      <c:layout>
        <c:manualLayout>
          <c:layoutTarget val="inner"/>
          <c:xMode val="edge"/>
          <c:yMode val="edge"/>
          <c:x val="0.11611374407582939"/>
          <c:y val="0.18873265395666533"/>
          <c:w val="0.70379146919431279"/>
          <c:h val="0.3633807814986541"/>
        </c:manualLayout>
      </c:layout>
      <c:barChart>
        <c:barDir val="col"/>
        <c:grouping val="clustered"/>
        <c:varyColors val="0"/>
        <c:ser>
          <c:idx val="1"/>
          <c:order val="0"/>
          <c:tx>
            <c:strRef>
              <c:f>カテゴリ別応募・採択件数!$A$59</c:f>
              <c:strCache>
                <c:ptCount val="1"/>
                <c:pt idx="0">
                  <c:v>S14B応募</c:v>
                </c:pt>
              </c:strCache>
            </c:strRef>
          </c:tx>
          <c:spPr>
            <a:solidFill>
              <a:srgbClr val="993366"/>
            </a:solidFill>
            <a:ln w="12700">
              <a:solidFill>
                <a:srgbClr val="000000"/>
              </a:solidFill>
              <a:prstDash val="solid"/>
            </a:ln>
          </c:spPr>
          <c:invertIfNegative val="0"/>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カテゴリ別応募・採択件数!$B$59:$F$59</c:f>
              <c:numCache>
                <c:formatCode>General</c:formatCode>
                <c:ptCount val="5"/>
                <c:pt idx="0">
                  <c:v>24</c:v>
                </c:pt>
                <c:pt idx="1">
                  <c:v>27</c:v>
                </c:pt>
                <c:pt idx="2">
                  <c:v>17</c:v>
                </c:pt>
                <c:pt idx="3">
                  <c:v>21</c:v>
                </c:pt>
                <c:pt idx="4">
                  <c:v>44</c:v>
                </c:pt>
              </c:numCache>
            </c:numRef>
          </c:val>
        </c:ser>
        <c:dLbls>
          <c:showLegendKey val="0"/>
          <c:showVal val="0"/>
          <c:showCatName val="0"/>
          <c:showSerName val="0"/>
          <c:showPercent val="0"/>
          <c:showBubbleSize val="0"/>
        </c:dLbls>
        <c:gapWidth val="150"/>
        <c:axId val="162503296"/>
        <c:axId val="162509568"/>
      </c:barChart>
      <c:lineChart>
        <c:grouping val="standard"/>
        <c:varyColors val="0"/>
        <c:ser>
          <c:idx val="0"/>
          <c:order val="1"/>
          <c:tx>
            <c:strRef>
              <c:f>カテゴリ別応募・採択件数!$A$60</c:f>
              <c:strCache>
                <c:ptCount val="1"/>
                <c:pt idx="0">
                  <c:v>S14B採択</c:v>
                </c:pt>
              </c:strCache>
            </c:strRef>
          </c:tx>
          <c:spPr>
            <a:ln w="25400">
              <a:solidFill>
                <a:srgbClr val="000080"/>
              </a:solidFill>
              <a:prstDash val="solid"/>
            </a:ln>
          </c:spPr>
          <c:marker>
            <c:symbol val="x"/>
            <c:size val="7"/>
            <c:spPr>
              <a:solidFill>
                <a:srgbClr val="000080"/>
              </a:solidFill>
              <a:ln>
                <a:solidFill>
                  <a:srgbClr val="000080"/>
                </a:solidFill>
                <a:prstDash val="solid"/>
              </a:ln>
            </c:spPr>
          </c:marker>
          <c:cat>
            <c:strRef>
              <c:f>カテゴリ別応募・採択件数!$B$2:$F$2</c:f>
              <c:strCache>
                <c:ptCount val="5"/>
                <c:pt idx="0">
                  <c:v>太陽系</c:v>
                </c:pt>
                <c:pt idx="1">
                  <c:v>恒星と我々の銀河系</c:v>
                </c:pt>
                <c:pt idx="2">
                  <c:v>星形成と星間物質</c:v>
                </c:pt>
                <c:pt idx="3">
                  <c:v>近傍銀河・活動銀河核</c:v>
                </c:pt>
                <c:pt idx="4">
                  <c:v>宇宙の構造形成と宇宙論</c:v>
                </c:pt>
              </c:strCache>
            </c:strRef>
          </c:cat>
          <c:val>
            <c:numRef>
              <c:f>カテゴリ別応募・採択件数!$B$60:$F$60</c:f>
              <c:numCache>
                <c:formatCode>General</c:formatCode>
                <c:ptCount val="5"/>
                <c:pt idx="0">
                  <c:v>12</c:v>
                </c:pt>
                <c:pt idx="1">
                  <c:v>16</c:v>
                </c:pt>
                <c:pt idx="2">
                  <c:v>5</c:v>
                </c:pt>
                <c:pt idx="3">
                  <c:v>9</c:v>
                </c:pt>
                <c:pt idx="4">
                  <c:v>16</c:v>
                </c:pt>
              </c:numCache>
            </c:numRef>
          </c:val>
          <c:smooth val="0"/>
        </c:ser>
        <c:dLbls>
          <c:showLegendKey val="0"/>
          <c:showVal val="0"/>
          <c:showCatName val="0"/>
          <c:showSerName val="0"/>
          <c:showPercent val="0"/>
          <c:showBubbleSize val="0"/>
        </c:dLbls>
        <c:marker val="1"/>
        <c:smooth val="0"/>
        <c:axId val="162511104"/>
        <c:axId val="162516992"/>
      </c:lineChart>
      <c:catAx>
        <c:axId val="16250329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2509568"/>
        <c:crosses val="autoZero"/>
        <c:auto val="0"/>
        <c:lblAlgn val="ctr"/>
        <c:lblOffset val="100"/>
        <c:tickLblSkip val="1"/>
        <c:tickMarkSkip val="1"/>
        <c:noMultiLvlLbl val="0"/>
      </c:catAx>
      <c:valAx>
        <c:axId val="1625095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2503296"/>
        <c:crosses val="autoZero"/>
        <c:crossBetween val="between"/>
      </c:valAx>
      <c:catAx>
        <c:axId val="162511104"/>
        <c:scaling>
          <c:orientation val="minMax"/>
        </c:scaling>
        <c:delete val="1"/>
        <c:axPos val="b"/>
        <c:majorTickMark val="out"/>
        <c:minorTickMark val="none"/>
        <c:tickLblPos val="nextTo"/>
        <c:crossAx val="162516992"/>
        <c:crosses val="autoZero"/>
        <c:auto val="0"/>
        <c:lblAlgn val="ctr"/>
        <c:lblOffset val="100"/>
        <c:noMultiLvlLbl val="0"/>
      </c:catAx>
      <c:valAx>
        <c:axId val="162516992"/>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2511104"/>
        <c:crosses val="max"/>
        <c:crossBetween val="between"/>
      </c:valAx>
      <c:spPr>
        <a:solidFill>
          <a:srgbClr val="C0C0C0"/>
        </a:solidFill>
        <a:ln w="12700">
          <a:solidFill>
            <a:srgbClr val="808080"/>
          </a:solidFill>
          <a:prstDash val="solid"/>
        </a:ln>
      </c:spPr>
    </c:plotArea>
    <c:legend>
      <c:legendPos val="r"/>
      <c:layout>
        <c:manualLayout>
          <c:xMode val="edge"/>
          <c:yMode val="edge"/>
          <c:x val="0.67535552089401707"/>
          <c:y val="0.8140856409802707"/>
          <c:w val="0.23167872512356005"/>
          <c:h val="0.1198425196850393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S01B</a:t>
            </a:r>
            <a:endParaRPr lang="ja-JP" altLang="en-US"/>
          </a:p>
        </c:rich>
      </c:tx>
      <c:layout>
        <c:manualLayout>
          <c:xMode val="edge"/>
          <c:yMode val="edge"/>
          <c:x val="0.16169206461132657"/>
          <c:y val="3.2000000000000001E-2"/>
        </c:manualLayout>
      </c:layout>
      <c:overlay val="0"/>
      <c:spPr>
        <a:noFill/>
        <a:ln w="25400">
          <a:noFill/>
        </a:ln>
      </c:spPr>
    </c:title>
    <c:autoTitleDeleted val="0"/>
    <c:plotArea>
      <c:layout>
        <c:manualLayout>
          <c:layoutTarget val="inner"/>
          <c:xMode val="edge"/>
          <c:yMode val="edge"/>
          <c:x val="0.12189084336822568"/>
          <c:y val="0.18666715277904369"/>
          <c:w val="0.7412953331373725"/>
          <c:h val="0.59733488889293984"/>
        </c:manualLayout>
      </c:layout>
      <c:barChart>
        <c:barDir val="col"/>
        <c:grouping val="clustered"/>
        <c:varyColors val="0"/>
        <c:ser>
          <c:idx val="0"/>
          <c:order val="0"/>
          <c:tx>
            <c:strRef>
              <c:f>装置別応募・採択件数!$A$112:$B$112</c:f>
              <c:strCache>
                <c:ptCount val="1"/>
                <c:pt idx="0">
                  <c:v>S01B 応募</c:v>
                </c:pt>
              </c:strCache>
            </c:strRef>
          </c:tx>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装置別応募・採択件数!$C$111:$H$111</c:f>
              <c:strCache>
                <c:ptCount val="6"/>
                <c:pt idx="0">
                  <c:v>S-Cam</c:v>
                </c:pt>
                <c:pt idx="1">
                  <c:v>FOCAS</c:v>
                </c:pt>
                <c:pt idx="2">
                  <c:v>HDS</c:v>
                </c:pt>
                <c:pt idx="3">
                  <c:v>IRCS</c:v>
                </c:pt>
                <c:pt idx="4">
                  <c:v>CISCO</c:v>
                </c:pt>
                <c:pt idx="5">
                  <c:v>OHS</c:v>
                </c:pt>
              </c:strCache>
            </c:strRef>
          </c:cat>
          <c:val>
            <c:numRef>
              <c:f>装置別応募・採択件数!$C$112:$H$112</c:f>
              <c:numCache>
                <c:formatCode>General</c:formatCode>
                <c:ptCount val="6"/>
                <c:pt idx="0">
                  <c:v>37</c:v>
                </c:pt>
                <c:pt idx="1">
                  <c:v>39</c:v>
                </c:pt>
                <c:pt idx="2">
                  <c:v>28</c:v>
                </c:pt>
                <c:pt idx="3">
                  <c:v>31</c:v>
                </c:pt>
                <c:pt idx="4">
                  <c:v>22</c:v>
                </c:pt>
                <c:pt idx="5">
                  <c:v>9</c:v>
                </c:pt>
              </c:numCache>
            </c:numRef>
          </c:val>
        </c:ser>
        <c:ser>
          <c:idx val="1"/>
          <c:order val="1"/>
          <c:tx>
            <c:strRef>
              <c:f>装置別応募・採択件数!$A$113:$B$113</c:f>
              <c:strCache>
                <c:ptCount val="1"/>
                <c:pt idx="0">
                  <c:v>S01B 採択</c:v>
                </c:pt>
              </c:strCache>
            </c:strRef>
          </c:tx>
          <c:spPr>
            <a:solidFill>
              <a:srgbClr val="993366"/>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装置別応募・採択件数!$C$111:$H$111</c:f>
              <c:strCache>
                <c:ptCount val="6"/>
                <c:pt idx="0">
                  <c:v>S-Cam</c:v>
                </c:pt>
                <c:pt idx="1">
                  <c:v>FOCAS</c:v>
                </c:pt>
                <c:pt idx="2">
                  <c:v>HDS</c:v>
                </c:pt>
                <c:pt idx="3">
                  <c:v>IRCS</c:v>
                </c:pt>
                <c:pt idx="4">
                  <c:v>CISCO</c:v>
                </c:pt>
                <c:pt idx="5">
                  <c:v>OHS</c:v>
                </c:pt>
              </c:strCache>
            </c:strRef>
          </c:cat>
          <c:val>
            <c:numRef>
              <c:f>装置別応募・採択件数!$C$113:$H$113</c:f>
              <c:numCache>
                <c:formatCode>General</c:formatCode>
                <c:ptCount val="6"/>
                <c:pt idx="0">
                  <c:v>7</c:v>
                </c:pt>
                <c:pt idx="1">
                  <c:v>5</c:v>
                </c:pt>
                <c:pt idx="2">
                  <c:v>7</c:v>
                </c:pt>
                <c:pt idx="3">
                  <c:v>7</c:v>
                </c:pt>
                <c:pt idx="4">
                  <c:v>1</c:v>
                </c:pt>
                <c:pt idx="5">
                  <c:v>2</c:v>
                </c:pt>
              </c:numCache>
            </c:numRef>
          </c:val>
        </c:ser>
        <c:dLbls>
          <c:showLegendKey val="0"/>
          <c:showVal val="0"/>
          <c:showCatName val="0"/>
          <c:showSerName val="0"/>
          <c:showPercent val="0"/>
          <c:showBubbleSize val="0"/>
        </c:dLbls>
        <c:gapWidth val="150"/>
        <c:axId val="35210752"/>
        <c:axId val="35212288"/>
      </c:barChart>
      <c:catAx>
        <c:axId val="35210752"/>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5212288"/>
        <c:crosses val="autoZero"/>
        <c:auto val="1"/>
        <c:lblAlgn val="ctr"/>
        <c:lblOffset val="100"/>
        <c:tickLblSkip val="1"/>
        <c:tickMarkSkip val="1"/>
        <c:noMultiLvlLbl val="0"/>
      </c:catAx>
      <c:valAx>
        <c:axId val="35212288"/>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5210752"/>
        <c:crosses val="autoZero"/>
        <c:crossBetween val="between"/>
      </c:valAx>
      <c:spPr>
        <a:solidFill>
          <a:srgbClr val="C0C0C0"/>
        </a:solidFill>
        <a:ln w="12700">
          <a:solidFill>
            <a:srgbClr val="808080"/>
          </a:solidFill>
          <a:prstDash val="solid"/>
        </a:ln>
      </c:spPr>
    </c:plotArea>
    <c:legend>
      <c:legendPos val="r"/>
      <c:layout>
        <c:manualLayout>
          <c:xMode val="edge"/>
          <c:yMode val="edge"/>
          <c:x val="0.60945430328671601"/>
          <c:y val="0.24533389326334207"/>
          <c:w val="0.28109531084733808"/>
          <c:h val="0.16000027996500435"/>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1200"/>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a:t>
            </a:r>
            <a:r>
              <a:rPr lang="ja-JP" altLang="en-US" sz="1400" b="1" i="0" u="none" strike="noStrike" baseline="0">
                <a:solidFill>
                  <a:srgbClr val="FF0000"/>
                </a:solidFill>
                <a:latin typeface="ＭＳ Ｐゴシック"/>
                <a:ea typeface="ＭＳ Ｐゴシック"/>
              </a:rPr>
              <a:t>応募</a:t>
            </a:r>
            <a:r>
              <a:rPr lang="ja-JP" altLang="en-US" sz="1400" b="1" i="0" u="none" strike="noStrike" baseline="0">
                <a:solidFill>
                  <a:srgbClr val="000000"/>
                </a:solidFill>
                <a:latin typeface="ＭＳ Ｐゴシック"/>
                <a:ea typeface="ＭＳ Ｐゴシック"/>
              </a:rPr>
              <a:t>件数　推移</a:t>
            </a:r>
            <a:endParaRPr lang="ja-JP" altLang="en-US"/>
          </a:p>
        </c:rich>
      </c:tx>
      <c:layout>
        <c:manualLayout>
          <c:xMode val="edge"/>
          <c:yMode val="edge"/>
          <c:x val="0.34316353887399464"/>
          <c:y val="3.9170506912442393E-2"/>
        </c:manualLayout>
      </c:layout>
      <c:overlay val="0"/>
      <c:spPr>
        <a:noFill/>
        <a:ln w="25400">
          <a:noFill/>
        </a:ln>
      </c:spPr>
    </c:title>
    <c:autoTitleDeleted val="0"/>
    <c:view3D>
      <c:rotX val="60"/>
      <c:hPercent val="100"/>
      <c:rotY val="30"/>
      <c:depthPercent val="190"/>
      <c:rAngAx val="0"/>
      <c:perspective val="1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5576407506702415E-2"/>
          <c:y val="0.11981566820276497"/>
          <c:w val="0.77613941018766752"/>
          <c:h val="0.73502304147465436"/>
        </c:manualLayout>
      </c:layout>
      <c:bar3DChart>
        <c:barDir val="col"/>
        <c:grouping val="standard"/>
        <c:varyColors val="0"/>
        <c:ser>
          <c:idx val="0"/>
          <c:order val="0"/>
          <c:tx>
            <c:strRef>
              <c:f>カテゴリ別応募・採択件数の推移!$B$3</c:f>
              <c:strCache>
                <c:ptCount val="1"/>
                <c:pt idx="0">
                  <c:v>太陽系</c:v>
                </c:pt>
              </c:strCache>
            </c:strRef>
          </c:tx>
          <c:spPr>
            <a:solidFill>
              <a:srgbClr val="9999FF"/>
            </a:solidFill>
            <a:ln w="12700">
              <a:solidFill>
                <a:srgbClr val="000000"/>
              </a:solidFill>
              <a:prstDash val="solid"/>
            </a:ln>
          </c:spPr>
          <c:invertIfNegative val="0"/>
          <c:cat>
            <c:strRef>
              <c:f>カテゴリ別応募・採択件数の推移!$A$4:$A$32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カテゴリ別応募・採択件数の推移!$B$4:$B$32</c:f>
              <c:numCache>
                <c:formatCode>General</c:formatCode>
                <c:ptCount val="29"/>
                <c:pt idx="0">
                  <c:v>9</c:v>
                </c:pt>
                <c:pt idx="1">
                  <c:v>8</c:v>
                </c:pt>
                <c:pt idx="2">
                  <c:v>10</c:v>
                </c:pt>
                <c:pt idx="3">
                  <c:v>22</c:v>
                </c:pt>
                <c:pt idx="4">
                  <c:v>20</c:v>
                </c:pt>
                <c:pt idx="5">
                  <c:v>21</c:v>
                </c:pt>
                <c:pt idx="6">
                  <c:v>21</c:v>
                </c:pt>
                <c:pt idx="7">
                  <c:v>19</c:v>
                </c:pt>
                <c:pt idx="8">
                  <c:v>20</c:v>
                </c:pt>
                <c:pt idx="9">
                  <c:v>19</c:v>
                </c:pt>
                <c:pt idx="10">
                  <c:v>12</c:v>
                </c:pt>
                <c:pt idx="11">
                  <c:v>16</c:v>
                </c:pt>
                <c:pt idx="12">
                  <c:v>11</c:v>
                </c:pt>
                <c:pt idx="13">
                  <c:v>9</c:v>
                </c:pt>
                <c:pt idx="14">
                  <c:v>21</c:v>
                </c:pt>
                <c:pt idx="15">
                  <c:v>20</c:v>
                </c:pt>
                <c:pt idx="16">
                  <c:v>21</c:v>
                </c:pt>
                <c:pt idx="17">
                  <c:v>20</c:v>
                </c:pt>
                <c:pt idx="18">
                  <c:v>21</c:v>
                </c:pt>
                <c:pt idx="19">
                  <c:v>23</c:v>
                </c:pt>
                <c:pt idx="20">
                  <c:v>29</c:v>
                </c:pt>
                <c:pt idx="21">
                  <c:v>22</c:v>
                </c:pt>
                <c:pt idx="22">
                  <c:v>18</c:v>
                </c:pt>
                <c:pt idx="23">
                  <c:v>28</c:v>
                </c:pt>
                <c:pt idx="24">
                  <c:v>27</c:v>
                </c:pt>
                <c:pt idx="25">
                  <c:v>18</c:v>
                </c:pt>
                <c:pt idx="26">
                  <c:v>25</c:v>
                </c:pt>
                <c:pt idx="27">
                  <c:v>28</c:v>
                </c:pt>
                <c:pt idx="28">
                  <c:v>24</c:v>
                </c:pt>
              </c:numCache>
            </c:numRef>
          </c:val>
        </c:ser>
        <c:ser>
          <c:idx val="1"/>
          <c:order val="1"/>
          <c:tx>
            <c:strRef>
              <c:f>カテゴリ別応募・採択件数の推移!$C$3</c:f>
              <c:strCache>
                <c:ptCount val="1"/>
                <c:pt idx="0">
                  <c:v>恒星と我々の銀河系</c:v>
                </c:pt>
              </c:strCache>
            </c:strRef>
          </c:tx>
          <c:spPr>
            <a:solidFill>
              <a:srgbClr val="993366"/>
            </a:solidFill>
            <a:ln w="12700">
              <a:solidFill>
                <a:srgbClr val="000000"/>
              </a:solidFill>
              <a:prstDash val="solid"/>
            </a:ln>
          </c:spPr>
          <c:invertIfNegative val="0"/>
          <c:cat>
            <c:strRef>
              <c:f>カテゴリ別応募・採択件数の推移!$A$4:$A$32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カテゴリ別応募・採択件数の推移!$C$4:$C$32</c:f>
              <c:numCache>
                <c:formatCode>General</c:formatCode>
                <c:ptCount val="29"/>
                <c:pt idx="0">
                  <c:v>17</c:v>
                </c:pt>
                <c:pt idx="1">
                  <c:v>27</c:v>
                </c:pt>
                <c:pt idx="2">
                  <c:v>27</c:v>
                </c:pt>
                <c:pt idx="3">
                  <c:v>38</c:v>
                </c:pt>
                <c:pt idx="4">
                  <c:v>32</c:v>
                </c:pt>
                <c:pt idx="5">
                  <c:v>36</c:v>
                </c:pt>
                <c:pt idx="6">
                  <c:v>30</c:v>
                </c:pt>
                <c:pt idx="7">
                  <c:v>30</c:v>
                </c:pt>
                <c:pt idx="8">
                  <c:v>28</c:v>
                </c:pt>
                <c:pt idx="9">
                  <c:v>37</c:v>
                </c:pt>
                <c:pt idx="10">
                  <c:v>18</c:v>
                </c:pt>
                <c:pt idx="11">
                  <c:v>27</c:v>
                </c:pt>
                <c:pt idx="12">
                  <c:v>19</c:v>
                </c:pt>
                <c:pt idx="13">
                  <c:v>25</c:v>
                </c:pt>
                <c:pt idx="14">
                  <c:v>24</c:v>
                </c:pt>
                <c:pt idx="15">
                  <c:v>17</c:v>
                </c:pt>
                <c:pt idx="16">
                  <c:v>19</c:v>
                </c:pt>
                <c:pt idx="17">
                  <c:v>29</c:v>
                </c:pt>
                <c:pt idx="18">
                  <c:v>30</c:v>
                </c:pt>
                <c:pt idx="19">
                  <c:v>25</c:v>
                </c:pt>
                <c:pt idx="20">
                  <c:v>23</c:v>
                </c:pt>
                <c:pt idx="21">
                  <c:v>27</c:v>
                </c:pt>
                <c:pt idx="22">
                  <c:v>26</c:v>
                </c:pt>
                <c:pt idx="23">
                  <c:v>20</c:v>
                </c:pt>
                <c:pt idx="24">
                  <c:v>20</c:v>
                </c:pt>
                <c:pt idx="25">
                  <c:v>23</c:v>
                </c:pt>
                <c:pt idx="26">
                  <c:v>19</c:v>
                </c:pt>
                <c:pt idx="27">
                  <c:v>27</c:v>
                </c:pt>
                <c:pt idx="28">
                  <c:v>27</c:v>
                </c:pt>
              </c:numCache>
            </c:numRef>
          </c:val>
        </c:ser>
        <c:ser>
          <c:idx val="2"/>
          <c:order val="2"/>
          <c:tx>
            <c:strRef>
              <c:f>カテゴリ別応募・採択件数の推移!$D$3</c:f>
              <c:strCache>
                <c:ptCount val="1"/>
                <c:pt idx="0">
                  <c:v>星形成と星間物質</c:v>
                </c:pt>
              </c:strCache>
            </c:strRef>
          </c:tx>
          <c:spPr>
            <a:solidFill>
              <a:srgbClr val="FFFFCC"/>
            </a:solidFill>
            <a:ln w="12700">
              <a:solidFill>
                <a:srgbClr val="000000"/>
              </a:solidFill>
              <a:prstDash val="solid"/>
            </a:ln>
          </c:spPr>
          <c:invertIfNegative val="0"/>
          <c:cat>
            <c:strRef>
              <c:f>カテゴリ別応募・採択件数の推移!$A$4:$A$32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カテゴリ別応募・採択件数の推移!$D$4:$D$32</c:f>
              <c:numCache>
                <c:formatCode>General</c:formatCode>
                <c:ptCount val="29"/>
                <c:pt idx="0">
                  <c:v>19</c:v>
                </c:pt>
                <c:pt idx="1">
                  <c:v>7</c:v>
                </c:pt>
                <c:pt idx="2">
                  <c:v>20</c:v>
                </c:pt>
                <c:pt idx="3">
                  <c:v>27</c:v>
                </c:pt>
                <c:pt idx="4">
                  <c:v>29</c:v>
                </c:pt>
                <c:pt idx="5">
                  <c:v>39</c:v>
                </c:pt>
                <c:pt idx="6">
                  <c:v>40</c:v>
                </c:pt>
                <c:pt idx="7">
                  <c:v>28</c:v>
                </c:pt>
                <c:pt idx="8">
                  <c:v>26</c:v>
                </c:pt>
                <c:pt idx="9">
                  <c:v>10</c:v>
                </c:pt>
                <c:pt idx="10">
                  <c:v>12</c:v>
                </c:pt>
                <c:pt idx="11">
                  <c:v>23</c:v>
                </c:pt>
                <c:pt idx="12">
                  <c:v>32</c:v>
                </c:pt>
                <c:pt idx="13">
                  <c:v>19</c:v>
                </c:pt>
                <c:pt idx="14">
                  <c:v>23</c:v>
                </c:pt>
                <c:pt idx="15">
                  <c:v>28</c:v>
                </c:pt>
                <c:pt idx="16">
                  <c:v>28</c:v>
                </c:pt>
                <c:pt idx="17">
                  <c:v>21</c:v>
                </c:pt>
                <c:pt idx="18">
                  <c:v>23</c:v>
                </c:pt>
                <c:pt idx="19">
                  <c:v>15</c:v>
                </c:pt>
                <c:pt idx="20">
                  <c:v>13</c:v>
                </c:pt>
                <c:pt idx="21">
                  <c:v>14</c:v>
                </c:pt>
                <c:pt idx="22">
                  <c:v>14</c:v>
                </c:pt>
                <c:pt idx="23">
                  <c:v>14</c:v>
                </c:pt>
                <c:pt idx="24">
                  <c:v>15</c:v>
                </c:pt>
                <c:pt idx="25">
                  <c:v>15</c:v>
                </c:pt>
                <c:pt idx="26">
                  <c:v>15</c:v>
                </c:pt>
                <c:pt idx="27">
                  <c:v>12</c:v>
                </c:pt>
                <c:pt idx="28">
                  <c:v>17</c:v>
                </c:pt>
              </c:numCache>
            </c:numRef>
          </c:val>
        </c:ser>
        <c:ser>
          <c:idx val="3"/>
          <c:order val="3"/>
          <c:tx>
            <c:strRef>
              <c:f>カテゴリ別応募・採択件数の推移!$E$3</c:f>
              <c:strCache>
                <c:ptCount val="1"/>
                <c:pt idx="0">
                  <c:v>近傍銀河・活動銀河核</c:v>
                </c:pt>
              </c:strCache>
            </c:strRef>
          </c:tx>
          <c:spPr>
            <a:solidFill>
              <a:srgbClr val="CCFFFF"/>
            </a:solidFill>
            <a:ln w="12700">
              <a:solidFill>
                <a:srgbClr val="000000"/>
              </a:solidFill>
              <a:prstDash val="solid"/>
            </a:ln>
          </c:spPr>
          <c:invertIfNegative val="0"/>
          <c:cat>
            <c:strRef>
              <c:f>カテゴリ別応募・採択件数の推移!$A$4:$A$32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カテゴリ別応募・採択件数の推移!$E$4:$E$32</c:f>
              <c:numCache>
                <c:formatCode>General</c:formatCode>
                <c:ptCount val="29"/>
                <c:pt idx="0">
                  <c:v>46</c:v>
                </c:pt>
                <c:pt idx="1">
                  <c:v>18</c:v>
                </c:pt>
                <c:pt idx="2">
                  <c:v>23</c:v>
                </c:pt>
                <c:pt idx="3">
                  <c:v>33</c:v>
                </c:pt>
                <c:pt idx="4">
                  <c:v>33</c:v>
                </c:pt>
                <c:pt idx="5">
                  <c:v>23</c:v>
                </c:pt>
                <c:pt idx="6">
                  <c:v>31</c:v>
                </c:pt>
                <c:pt idx="7">
                  <c:v>34</c:v>
                </c:pt>
                <c:pt idx="8">
                  <c:v>32</c:v>
                </c:pt>
                <c:pt idx="9">
                  <c:v>32</c:v>
                </c:pt>
                <c:pt idx="10">
                  <c:v>22</c:v>
                </c:pt>
                <c:pt idx="11">
                  <c:v>27</c:v>
                </c:pt>
                <c:pt idx="12">
                  <c:v>18</c:v>
                </c:pt>
                <c:pt idx="13">
                  <c:v>17</c:v>
                </c:pt>
                <c:pt idx="14">
                  <c:v>17</c:v>
                </c:pt>
                <c:pt idx="15">
                  <c:v>26</c:v>
                </c:pt>
                <c:pt idx="16">
                  <c:v>24</c:v>
                </c:pt>
                <c:pt idx="17">
                  <c:v>26</c:v>
                </c:pt>
                <c:pt idx="18">
                  <c:v>22</c:v>
                </c:pt>
                <c:pt idx="19">
                  <c:v>23</c:v>
                </c:pt>
                <c:pt idx="20">
                  <c:v>19</c:v>
                </c:pt>
                <c:pt idx="21">
                  <c:v>31</c:v>
                </c:pt>
                <c:pt idx="22">
                  <c:v>20</c:v>
                </c:pt>
                <c:pt idx="23">
                  <c:v>13</c:v>
                </c:pt>
                <c:pt idx="24">
                  <c:v>26</c:v>
                </c:pt>
                <c:pt idx="25">
                  <c:v>24</c:v>
                </c:pt>
                <c:pt idx="26">
                  <c:v>31</c:v>
                </c:pt>
                <c:pt idx="27">
                  <c:v>43</c:v>
                </c:pt>
                <c:pt idx="28">
                  <c:v>21</c:v>
                </c:pt>
              </c:numCache>
            </c:numRef>
          </c:val>
        </c:ser>
        <c:ser>
          <c:idx val="4"/>
          <c:order val="4"/>
          <c:tx>
            <c:strRef>
              <c:f>カテゴリ別応募・採択件数の推移!$F$3</c:f>
              <c:strCache>
                <c:ptCount val="1"/>
                <c:pt idx="0">
                  <c:v>宇宙の構造形成と宇宙論</c:v>
                </c:pt>
              </c:strCache>
            </c:strRef>
          </c:tx>
          <c:spPr>
            <a:solidFill>
              <a:srgbClr val="660066"/>
            </a:solidFill>
            <a:ln w="12700">
              <a:solidFill>
                <a:srgbClr val="000000"/>
              </a:solidFill>
              <a:prstDash val="solid"/>
            </a:ln>
          </c:spPr>
          <c:invertIfNegative val="0"/>
          <c:cat>
            <c:strRef>
              <c:f>カテゴリ別応募・採択件数の推移!$A$4:$A$32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カテゴリ別応募・採択件数の推移!$F$4:$F$32</c:f>
              <c:numCache>
                <c:formatCode>General</c:formatCode>
                <c:ptCount val="29"/>
                <c:pt idx="0">
                  <c:v>23</c:v>
                </c:pt>
                <c:pt idx="1">
                  <c:v>45</c:v>
                </c:pt>
                <c:pt idx="2">
                  <c:v>80</c:v>
                </c:pt>
                <c:pt idx="3">
                  <c:v>71</c:v>
                </c:pt>
                <c:pt idx="4">
                  <c:v>83</c:v>
                </c:pt>
                <c:pt idx="5">
                  <c:v>86</c:v>
                </c:pt>
                <c:pt idx="6">
                  <c:v>74</c:v>
                </c:pt>
                <c:pt idx="7">
                  <c:v>57</c:v>
                </c:pt>
                <c:pt idx="8">
                  <c:v>54</c:v>
                </c:pt>
                <c:pt idx="9">
                  <c:v>41</c:v>
                </c:pt>
                <c:pt idx="10">
                  <c:v>52</c:v>
                </c:pt>
                <c:pt idx="11">
                  <c:v>52</c:v>
                </c:pt>
                <c:pt idx="12">
                  <c:v>38</c:v>
                </c:pt>
                <c:pt idx="13">
                  <c:v>55</c:v>
                </c:pt>
                <c:pt idx="14">
                  <c:v>53</c:v>
                </c:pt>
                <c:pt idx="15">
                  <c:v>59</c:v>
                </c:pt>
                <c:pt idx="16">
                  <c:v>49</c:v>
                </c:pt>
                <c:pt idx="17">
                  <c:v>55</c:v>
                </c:pt>
                <c:pt idx="18">
                  <c:v>44</c:v>
                </c:pt>
                <c:pt idx="19">
                  <c:v>55</c:v>
                </c:pt>
                <c:pt idx="20">
                  <c:v>53</c:v>
                </c:pt>
                <c:pt idx="21">
                  <c:v>56</c:v>
                </c:pt>
                <c:pt idx="22">
                  <c:v>41</c:v>
                </c:pt>
                <c:pt idx="23">
                  <c:v>39</c:v>
                </c:pt>
                <c:pt idx="24">
                  <c:v>44</c:v>
                </c:pt>
                <c:pt idx="25">
                  <c:v>63</c:v>
                </c:pt>
                <c:pt idx="26">
                  <c:v>56</c:v>
                </c:pt>
                <c:pt idx="27">
                  <c:v>53</c:v>
                </c:pt>
                <c:pt idx="28">
                  <c:v>44</c:v>
                </c:pt>
              </c:numCache>
            </c:numRef>
          </c:val>
        </c:ser>
        <c:dLbls>
          <c:showLegendKey val="0"/>
          <c:showVal val="0"/>
          <c:showCatName val="0"/>
          <c:showSerName val="0"/>
          <c:showPercent val="0"/>
          <c:showBubbleSize val="0"/>
        </c:dLbls>
        <c:gapWidth val="150"/>
        <c:shape val="box"/>
        <c:axId val="157002368"/>
        <c:axId val="158962048"/>
        <c:axId val="158623040"/>
      </c:bar3DChart>
      <c:catAx>
        <c:axId val="157002368"/>
        <c:scaling>
          <c:orientation val="minMax"/>
        </c:scaling>
        <c:delete val="0"/>
        <c:axPos val="b"/>
        <c:numFmt formatCode="General" sourceLinked="1"/>
        <c:majorTickMark val="in"/>
        <c:minorTickMark val="none"/>
        <c:tickLblPos val="low"/>
        <c:spPr>
          <a:ln w="3175">
            <a:solidFill>
              <a:srgbClr val="000000"/>
            </a:solidFill>
            <a:prstDash val="solid"/>
          </a:ln>
        </c:spPr>
        <c:txPr>
          <a:bodyPr rot="-2700000" vert="horz"/>
          <a:lstStyle/>
          <a:p>
            <a:pPr>
              <a:defRPr sz="1025" b="0" i="0" u="none" strike="noStrike" baseline="0">
                <a:solidFill>
                  <a:srgbClr val="000000"/>
                </a:solidFill>
                <a:latin typeface="ＭＳ Ｐゴシック"/>
                <a:ea typeface="ＭＳ Ｐゴシック"/>
                <a:cs typeface="ＭＳ Ｐゴシック"/>
              </a:defRPr>
            </a:pPr>
            <a:endParaRPr lang="ja-JP"/>
          </a:p>
        </c:txPr>
        <c:crossAx val="158962048"/>
        <c:crosses val="autoZero"/>
        <c:auto val="1"/>
        <c:lblAlgn val="ctr"/>
        <c:lblOffset val="100"/>
        <c:tickLblSkip val="2"/>
        <c:tickMarkSkip val="1"/>
        <c:noMultiLvlLbl val="1"/>
      </c:catAx>
      <c:valAx>
        <c:axId val="158962048"/>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ＭＳ Ｐゴシック"/>
                <a:ea typeface="ＭＳ Ｐゴシック"/>
                <a:cs typeface="ＭＳ Ｐゴシック"/>
              </a:defRPr>
            </a:pPr>
            <a:endParaRPr lang="ja-JP"/>
          </a:p>
        </c:txPr>
        <c:crossAx val="157002368"/>
        <c:crosses val="autoZero"/>
        <c:crossBetween val="between"/>
      </c:valAx>
      <c:serAx>
        <c:axId val="158623040"/>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875" b="0" i="0" u="none" strike="noStrike" baseline="0">
                <a:solidFill>
                  <a:srgbClr val="000000"/>
                </a:solidFill>
                <a:latin typeface="ＭＳ Ｐゴシック"/>
                <a:ea typeface="ＭＳ Ｐゴシック"/>
                <a:cs typeface="ＭＳ Ｐゴシック"/>
              </a:defRPr>
            </a:pPr>
            <a:endParaRPr lang="ja-JP"/>
          </a:p>
        </c:txPr>
        <c:crossAx val="158962048"/>
        <c:crosses val="autoZero"/>
        <c:tickLblSkip val="1"/>
        <c:tickMarkSkip val="1"/>
      </c:serAx>
      <c:spPr>
        <a:noFill/>
        <a:ln w="25400">
          <a:noFill/>
        </a:ln>
      </c:spPr>
    </c:plotArea>
    <c:legend>
      <c:legendPos val="r"/>
      <c:layout>
        <c:manualLayout>
          <c:xMode val="edge"/>
          <c:yMode val="edge"/>
          <c:x val="0.66890080428954424"/>
          <c:y val="0.12672811059907835"/>
          <c:w val="0.29869390500559956"/>
          <c:h val="0.27598566308243727"/>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1200"/>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a:t>
            </a:r>
            <a:r>
              <a:rPr lang="ja-JP" altLang="en-US" sz="1400" b="1" i="0" u="none" strike="noStrike" baseline="0">
                <a:solidFill>
                  <a:srgbClr val="FF0000"/>
                </a:solidFill>
                <a:latin typeface="ＭＳ Ｐゴシック"/>
                <a:ea typeface="ＭＳ Ｐゴシック"/>
              </a:rPr>
              <a:t>採択</a:t>
            </a:r>
            <a:r>
              <a:rPr lang="ja-JP" altLang="en-US" sz="1400" b="1" i="0" u="none" strike="noStrike" baseline="0">
                <a:solidFill>
                  <a:srgbClr val="000000"/>
                </a:solidFill>
                <a:latin typeface="ＭＳ Ｐゴシック"/>
                <a:ea typeface="ＭＳ Ｐゴシック"/>
              </a:rPr>
              <a:t>件数　推移</a:t>
            </a:r>
            <a:endParaRPr lang="ja-JP" altLang="en-US"/>
          </a:p>
        </c:rich>
      </c:tx>
      <c:layout>
        <c:manualLayout>
          <c:xMode val="edge"/>
          <c:yMode val="edge"/>
          <c:x val="0.31126760563380279"/>
          <c:y val="6.9444652751739361E-2"/>
        </c:manualLayout>
      </c:layout>
      <c:overlay val="0"/>
      <c:spPr>
        <a:noFill/>
        <a:ln w="25400">
          <a:noFill/>
        </a:ln>
      </c:spPr>
    </c:title>
    <c:autoTitleDeleted val="0"/>
    <c:view3D>
      <c:rotX val="70"/>
      <c:hPercent val="100"/>
      <c:rotY val="40"/>
      <c:depthPercent val="100"/>
      <c:rAngAx val="0"/>
      <c:perspective val="1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647887323943662E-2"/>
          <c:y val="7.7703266796447484E-2"/>
          <c:w val="0.7117751223982981"/>
          <c:h val="0.77745707063369851"/>
        </c:manualLayout>
      </c:layout>
      <c:bar3DChart>
        <c:barDir val="col"/>
        <c:grouping val="standard"/>
        <c:varyColors val="0"/>
        <c:ser>
          <c:idx val="0"/>
          <c:order val="0"/>
          <c:tx>
            <c:strRef>
              <c:f>カテゴリ別応募・採択件数の推移!$B$62</c:f>
              <c:strCache>
                <c:ptCount val="1"/>
                <c:pt idx="0">
                  <c:v>太陽系</c:v>
                </c:pt>
              </c:strCache>
            </c:strRef>
          </c:tx>
          <c:spPr>
            <a:solidFill>
              <a:srgbClr val="9999FF"/>
            </a:solidFill>
            <a:ln w="12700">
              <a:solidFill>
                <a:srgbClr val="000000"/>
              </a:solidFill>
              <a:prstDash val="solid"/>
            </a:ln>
          </c:spPr>
          <c:invertIfNegative val="0"/>
          <c:cat>
            <c:strRef>
              <c:f>カテゴリ別応募・採択件数の推移!$A$63:$A$91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カテゴリ別応募・採択件数の推移!$B$63:$B$91</c:f>
              <c:numCache>
                <c:formatCode>General</c:formatCode>
                <c:ptCount val="29"/>
                <c:pt idx="0">
                  <c:v>2</c:v>
                </c:pt>
                <c:pt idx="1">
                  <c:v>3</c:v>
                </c:pt>
                <c:pt idx="2">
                  <c:v>1</c:v>
                </c:pt>
                <c:pt idx="3">
                  <c:v>4</c:v>
                </c:pt>
                <c:pt idx="4">
                  <c:v>4</c:v>
                </c:pt>
                <c:pt idx="5">
                  <c:v>5</c:v>
                </c:pt>
                <c:pt idx="6">
                  <c:v>6</c:v>
                </c:pt>
                <c:pt idx="7">
                  <c:v>4</c:v>
                </c:pt>
                <c:pt idx="8">
                  <c:v>5</c:v>
                </c:pt>
                <c:pt idx="9">
                  <c:v>5</c:v>
                </c:pt>
                <c:pt idx="10">
                  <c:v>4</c:v>
                </c:pt>
                <c:pt idx="11">
                  <c:v>5</c:v>
                </c:pt>
                <c:pt idx="12">
                  <c:v>4</c:v>
                </c:pt>
                <c:pt idx="13">
                  <c:v>4</c:v>
                </c:pt>
                <c:pt idx="14">
                  <c:v>9</c:v>
                </c:pt>
                <c:pt idx="15">
                  <c:v>8</c:v>
                </c:pt>
                <c:pt idx="16">
                  <c:v>10</c:v>
                </c:pt>
                <c:pt idx="17">
                  <c:v>7</c:v>
                </c:pt>
                <c:pt idx="18">
                  <c:v>9</c:v>
                </c:pt>
                <c:pt idx="19">
                  <c:v>6</c:v>
                </c:pt>
                <c:pt idx="20">
                  <c:v>7</c:v>
                </c:pt>
                <c:pt idx="21">
                  <c:v>10</c:v>
                </c:pt>
                <c:pt idx="22">
                  <c:v>8</c:v>
                </c:pt>
                <c:pt idx="23">
                  <c:v>11</c:v>
                </c:pt>
                <c:pt idx="24">
                  <c:v>9</c:v>
                </c:pt>
                <c:pt idx="25">
                  <c:v>10</c:v>
                </c:pt>
                <c:pt idx="26">
                  <c:v>8</c:v>
                </c:pt>
                <c:pt idx="27">
                  <c:v>12</c:v>
                </c:pt>
                <c:pt idx="28">
                  <c:v>12</c:v>
                </c:pt>
              </c:numCache>
            </c:numRef>
          </c:val>
        </c:ser>
        <c:ser>
          <c:idx val="1"/>
          <c:order val="1"/>
          <c:tx>
            <c:strRef>
              <c:f>カテゴリ別応募・採択件数の推移!$C$62</c:f>
              <c:strCache>
                <c:ptCount val="1"/>
                <c:pt idx="0">
                  <c:v>恒星と我々の銀河系</c:v>
                </c:pt>
              </c:strCache>
            </c:strRef>
          </c:tx>
          <c:spPr>
            <a:solidFill>
              <a:srgbClr val="993366"/>
            </a:solidFill>
            <a:ln w="12700">
              <a:solidFill>
                <a:srgbClr val="000000"/>
              </a:solidFill>
              <a:prstDash val="solid"/>
            </a:ln>
          </c:spPr>
          <c:invertIfNegative val="0"/>
          <c:cat>
            <c:strRef>
              <c:f>カテゴリ別応募・採択件数の推移!$A$63:$A$91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カテゴリ別応募・採択件数の推移!$C$63:$C$91</c:f>
              <c:numCache>
                <c:formatCode>General</c:formatCode>
                <c:ptCount val="29"/>
                <c:pt idx="0">
                  <c:v>4</c:v>
                </c:pt>
                <c:pt idx="1">
                  <c:v>7</c:v>
                </c:pt>
                <c:pt idx="2">
                  <c:v>6</c:v>
                </c:pt>
                <c:pt idx="3">
                  <c:v>9</c:v>
                </c:pt>
                <c:pt idx="4">
                  <c:v>7</c:v>
                </c:pt>
                <c:pt idx="5">
                  <c:v>9</c:v>
                </c:pt>
                <c:pt idx="6">
                  <c:v>6</c:v>
                </c:pt>
                <c:pt idx="7">
                  <c:v>10</c:v>
                </c:pt>
                <c:pt idx="8">
                  <c:v>10</c:v>
                </c:pt>
                <c:pt idx="9">
                  <c:v>12</c:v>
                </c:pt>
                <c:pt idx="10">
                  <c:v>10</c:v>
                </c:pt>
                <c:pt idx="11">
                  <c:v>5</c:v>
                </c:pt>
                <c:pt idx="12">
                  <c:v>6</c:v>
                </c:pt>
                <c:pt idx="13">
                  <c:v>9</c:v>
                </c:pt>
                <c:pt idx="14">
                  <c:v>10</c:v>
                </c:pt>
                <c:pt idx="15">
                  <c:v>8</c:v>
                </c:pt>
                <c:pt idx="16">
                  <c:v>8</c:v>
                </c:pt>
                <c:pt idx="17">
                  <c:v>9</c:v>
                </c:pt>
                <c:pt idx="18">
                  <c:v>11</c:v>
                </c:pt>
                <c:pt idx="19">
                  <c:v>9</c:v>
                </c:pt>
                <c:pt idx="20">
                  <c:v>5</c:v>
                </c:pt>
                <c:pt idx="21">
                  <c:v>10</c:v>
                </c:pt>
                <c:pt idx="22">
                  <c:v>9</c:v>
                </c:pt>
                <c:pt idx="23">
                  <c:v>9</c:v>
                </c:pt>
                <c:pt idx="24">
                  <c:v>8</c:v>
                </c:pt>
                <c:pt idx="25">
                  <c:v>12</c:v>
                </c:pt>
                <c:pt idx="26">
                  <c:v>7</c:v>
                </c:pt>
                <c:pt idx="27">
                  <c:v>12</c:v>
                </c:pt>
                <c:pt idx="28">
                  <c:v>16</c:v>
                </c:pt>
              </c:numCache>
            </c:numRef>
          </c:val>
        </c:ser>
        <c:ser>
          <c:idx val="2"/>
          <c:order val="2"/>
          <c:tx>
            <c:strRef>
              <c:f>カテゴリ別応募・採択件数の推移!$D$62</c:f>
              <c:strCache>
                <c:ptCount val="1"/>
                <c:pt idx="0">
                  <c:v>星形成と星間物質</c:v>
                </c:pt>
              </c:strCache>
            </c:strRef>
          </c:tx>
          <c:spPr>
            <a:solidFill>
              <a:srgbClr val="FFFFCC"/>
            </a:solidFill>
            <a:ln w="12700">
              <a:solidFill>
                <a:srgbClr val="000000"/>
              </a:solidFill>
              <a:prstDash val="solid"/>
            </a:ln>
          </c:spPr>
          <c:invertIfNegative val="0"/>
          <c:cat>
            <c:strRef>
              <c:f>カテゴリ別応募・採択件数の推移!$A$63:$A$91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カテゴリ別応募・採択件数の推移!$D$63:$D$91</c:f>
              <c:numCache>
                <c:formatCode>General</c:formatCode>
                <c:ptCount val="29"/>
                <c:pt idx="0">
                  <c:v>5</c:v>
                </c:pt>
                <c:pt idx="1">
                  <c:v>3</c:v>
                </c:pt>
                <c:pt idx="2">
                  <c:v>5</c:v>
                </c:pt>
                <c:pt idx="3">
                  <c:v>6</c:v>
                </c:pt>
                <c:pt idx="4">
                  <c:v>7</c:v>
                </c:pt>
                <c:pt idx="5">
                  <c:v>8</c:v>
                </c:pt>
                <c:pt idx="6">
                  <c:v>8</c:v>
                </c:pt>
                <c:pt idx="7">
                  <c:v>7</c:v>
                </c:pt>
                <c:pt idx="8">
                  <c:v>7</c:v>
                </c:pt>
                <c:pt idx="9">
                  <c:v>3</c:v>
                </c:pt>
                <c:pt idx="10">
                  <c:v>4</c:v>
                </c:pt>
                <c:pt idx="11">
                  <c:v>4</c:v>
                </c:pt>
                <c:pt idx="12">
                  <c:v>12</c:v>
                </c:pt>
                <c:pt idx="13">
                  <c:v>7</c:v>
                </c:pt>
                <c:pt idx="14">
                  <c:v>8</c:v>
                </c:pt>
                <c:pt idx="15">
                  <c:v>10</c:v>
                </c:pt>
                <c:pt idx="16">
                  <c:v>12</c:v>
                </c:pt>
                <c:pt idx="17">
                  <c:v>6</c:v>
                </c:pt>
                <c:pt idx="18">
                  <c:v>8</c:v>
                </c:pt>
                <c:pt idx="19">
                  <c:v>6</c:v>
                </c:pt>
                <c:pt idx="20">
                  <c:v>3</c:v>
                </c:pt>
                <c:pt idx="21">
                  <c:v>5</c:v>
                </c:pt>
                <c:pt idx="22">
                  <c:v>5</c:v>
                </c:pt>
                <c:pt idx="23">
                  <c:v>5</c:v>
                </c:pt>
                <c:pt idx="24">
                  <c:v>4</c:v>
                </c:pt>
                <c:pt idx="25">
                  <c:v>4</c:v>
                </c:pt>
                <c:pt idx="26">
                  <c:v>4</c:v>
                </c:pt>
                <c:pt idx="27">
                  <c:v>6</c:v>
                </c:pt>
                <c:pt idx="28">
                  <c:v>5</c:v>
                </c:pt>
              </c:numCache>
            </c:numRef>
          </c:val>
        </c:ser>
        <c:ser>
          <c:idx val="3"/>
          <c:order val="3"/>
          <c:tx>
            <c:strRef>
              <c:f>カテゴリ別応募・採択件数の推移!$E$62</c:f>
              <c:strCache>
                <c:ptCount val="1"/>
                <c:pt idx="0">
                  <c:v>近傍銀河・活動銀河核</c:v>
                </c:pt>
              </c:strCache>
            </c:strRef>
          </c:tx>
          <c:spPr>
            <a:solidFill>
              <a:srgbClr val="CCFFFF"/>
            </a:solidFill>
            <a:ln w="12700">
              <a:solidFill>
                <a:srgbClr val="000000"/>
              </a:solidFill>
              <a:prstDash val="solid"/>
            </a:ln>
          </c:spPr>
          <c:invertIfNegative val="0"/>
          <c:cat>
            <c:strRef>
              <c:f>カテゴリ別応募・採択件数の推移!$A$63:$A$91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カテゴリ別応募・採択件数の推移!$E$63:$E$91</c:f>
              <c:numCache>
                <c:formatCode>General</c:formatCode>
                <c:ptCount val="29"/>
                <c:pt idx="0">
                  <c:v>10</c:v>
                </c:pt>
                <c:pt idx="1">
                  <c:v>5</c:v>
                </c:pt>
                <c:pt idx="2">
                  <c:v>4</c:v>
                </c:pt>
                <c:pt idx="3">
                  <c:v>6</c:v>
                </c:pt>
                <c:pt idx="4">
                  <c:v>2</c:v>
                </c:pt>
                <c:pt idx="5">
                  <c:v>4</c:v>
                </c:pt>
                <c:pt idx="6">
                  <c:v>7</c:v>
                </c:pt>
                <c:pt idx="7">
                  <c:v>5</c:v>
                </c:pt>
                <c:pt idx="8">
                  <c:v>7</c:v>
                </c:pt>
                <c:pt idx="9">
                  <c:v>6</c:v>
                </c:pt>
                <c:pt idx="10">
                  <c:v>2</c:v>
                </c:pt>
                <c:pt idx="11">
                  <c:v>8</c:v>
                </c:pt>
                <c:pt idx="12">
                  <c:v>7</c:v>
                </c:pt>
                <c:pt idx="13">
                  <c:v>5</c:v>
                </c:pt>
                <c:pt idx="14">
                  <c:v>7</c:v>
                </c:pt>
                <c:pt idx="15">
                  <c:v>8</c:v>
                </c:pt>
                <c:pt idx="16">
                  <c:v>9</c:v>
                </c:pt>
                <c:pt idx="17">
                  <c:v>10</c:v>
                </c:pt>
                <c:pt idx="18">
                  <c:v>5</c:v>
                </c:pt>
                <c:pt idx="19">
                  <c:v>9</c:v>
                </c:pt>
                <c:pt idx="20">
                  <c:v>5</c:v>
                </c:pt>
                <c:pt idx="21">
                  <c:v>9</c:v>
                </c:pt>
                <c:pt idx="22">
                  <c:v>5</c:v>
                </c:pt>
                <c:pt idx="23">
                  <c:v>7</c:v>
                </c:pt>
                <c:pt idx="24">
                  <c:v>7</c:v>
                </c:pt>
                <c:pt idx="25">
                  <c:v>7</c:v>
                </c:pt>
                <c:pt idx="26">
                  <c:v>8</c:v>
                </c:pt>
                <c:pt idx="27">
                  <c:v>19</c:v>
                </c:pt>
                <c:pt idx="28">
                  <c:v>9</c:v>
                </c:pt>
              </c:numCache>
            </c:numRef>
          </c:val>
        </c:ser>
        <c:ser>
          <c:idx val="4"/>
          <c:order val="4"/>
          <c:tx>
            <c:strRef>
              <c:f>カテゴリ別応募・採択件数の推移!$F$62</c:f>
              <c:strCache>
                <c:ptCount val="1"/>
                <c:pt idx="0">
                  <c:v>宇宙の構造形成と宇宙論</c:v>
                </c:pt>
              </c:strCache>
            </c:strRef>
          </c:tx>
          <c:spPr>
            <a:solidFill>
              <a:srgbClr val="660066"/>
            </a:solidFill>
            <a:ln w="12700">
              <a:solidFill>
                <a:srgbClr val="000000"/>
              </a:solidFill>
              <a:prstDash val="solid"/>
            </a:ln>
          </c:spPr>
          <c:invertIfNegative val="0"/>
          <c:cat>
            <c:strRef>
              <c:f>カテゴリ別応募・採択件数の推移!$A$63:$A$91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カテゴリ別応募・採択件数の推移!$F$63:$F$91</c:f>
              <c:numCache>
                <c:formatCode>General</c:formatCode>
                <c:ptCount val="29"/>
                <c:pt idx="0">
                  <c:v>5</c:v>
                </c:pt>
                <c:pt idx="1">
                  <c:v>9</c:v>
                </c:pt>
                <c:pt idx="2">
                  <c:v>13</c:v>
                </c:pt>
                <c:pt idx="3">
                  <c:v>14</c:v>
                </c:pt>
                <c:pt idx="4">
                  <c:v>19</c:v>
                </c:pt>
                <c:pt idx="5">
                  <c:v>16</c:v>
                </c:pt>
                <c:pt idx="6">
                  <c:v>18</c:v>
                </c:pt>
                <c:pt idx="7">
                  <c:v>17</c:v>
                </c:pt>
                <c:pt idx="8">
                  <c:v>13</c:v>
                </c:pt>
                <c:pt idx="9">
                  <c:v>9</c:v>
                </c:pt>
                <c:pt idx="10">
                  <c:v>13</c:v>
                </c:pt>
                <c:pt idx="11">
                  <c:v>12</c:v>
                </c:pt>
                <c:pt idx="12">
                  <c:v>11</c:v>
                </c:pt>
                <c:pt idx="13">
                  <c:v>20</c:v>
                </c:pt>
                <c:pt idx="14">
                  <c:v>19</c:v>
                </c:pt>
                <c:pt idx="15">
                  <c:v>16</c:v>
                </c:pt>
                <c:pt idx="16">
                  <c:v>18</c:v>
                </c:pt>
                <c:pt idx="17">
                  <c:v>21</c:v>
                </c:pt>
                <c:pt idx="18">
                  <c:v>12</c:v>
                </c:pt>
                <c:pt idx="19">
                  <c:v>13</c:v>
                </c:pt>
                <c:pt idx="20">
                  <c:v>10</c:v>
                </c:pt>
                <c:pt idx="21">
                  <c:v>16</c:v>
                </c:pt>
                <c:pt idx="22">
                  <c:v>12</c:v>
                </c:pt>
                <c:pt idx="23">
                  <c:v>16</c:v>
                </c:pt>
                <c:pt idx="24">
                  <c:v>11</c:v>
                </c:pt>
                <c:pt idx="25">
                  <c:v>19</c:v>
                </c:pt>
                <c:pt idx="26">
                  <c:v>14</c:v>
                </c:pt>
                <c:pt idx="27">
                  <c:v>21</c:v>
                </c:pt>
                <c:pt idx="28">
                  <c:v>16</c:v>
                </c:pt>
              </c:numCache>
            </c:numRef>
          </c:val>
        </c:ser>
        <c:dLbls>
          <c:showLegendKey val="0"/>
          <c:showVal val="0"/>
          <c:showCatName val="0"/>
          <c:showSerName val="0"/>
          <c:showPercent val="0"/>
          <c:showBubbleSize val="0"/>
        </c:dLbls>
        <c:gapWidth val="150"/>
        <c:shape val="box"/>
        <c:axId val="32621696"/>
        <c:axId val="32623232"/>
        <c:axId val="32616896"/>
      </c:bar3DChart>
      <c:catAx>
        <c:axId val="32621696"/>
        <c:scaling>
          <c:orientation val="minMax"/>
        </c:scaling>
        <c:delete val="0"/>
        <c:axPos val="b"/>
        <c:numFmt formatCode="General" sourceLinked="1"/>
        <c:majorTickMark val="in"/>
        <c:minorTickMark val="none"/>
        <c:tickLblPos val="low"/>
        <c:spPr>
          <a:ln w="3175">
            <a:solidFill>
              <a:srgbClr val="000000"/>
            </a:solidFill>
            <a:prstDash val="solid"/>
          </a:ln>
        </c:spPr>
        <c:txPr>
          <a:bodyPr rot="-2700000" vert="horz"/>
          <a:lstStyle/>
          <a:p>
            <a:pPr>
              <a:defRPr sz="1175" b="0" i="0" u="none" strike="noStrike" baseline="0">
                <a:solidFill>
                  <a:srgbClr val="000000"/>
                </a:solidFill>
                <a:latin typeface="ＭＳ Ｐゴシック"/>
                <a:ea typeface="ＭＳ Ｐゴシック"/>
                <a:cs typeface="ＭＳ Ｐゴシック"/>
              </a:defRPr>
            </a:pPr>
            <a:endParaRPr lang="ja-JP"/>
          </a:p>
        </c:txPr>
        <c:crossAx val="32623232"/>
        <c:crosses val="autoZero"/>
        <c:auto val="1"/>
        <c:lblAlgn val="ctr"/>
        <c:lblOffset val="100"/>
        <c:tickLblSkip val="2"/>
        <c:tickMarkSkip val="1"/>
        <c:noMultiLvlLbl val="1"/>
      </c:catAx>
      <c:valAx>
        <c:axId val="32623232"/>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ＭＳ Ｐゴシック"/>
                <a:ea typeface="ＭＳ Ｐゴシック"/>
                <a:cs typeface="ＭＳ Ｐゴシック"/>
              </a:defRPr>
            </a:pPr>
            <a:endParaRPr lang="ja-JP"/>
          </a:p>
        </c:txPr>
        <c:crossAx val="32621696"/>
        <c:crosses val="autoZero"/>
        <c:crossBetween val="between"/>
      </c:valAx>
      <c:serAx>
        <c:axId val="32616896"/>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2623232"/>
        <c:crosses val="autoZero"/>
        <c:tickLblSkip val="1"/>
        <c:tickMarkSkip val="1"/>
      </c:serAx>
      <c:spPr>
        <a:noFill/>
        <a:ln w="25400">
          <a:noFill/>
        </a:ln>
      </c:spPr>
    </c:plotArea>
    <c:legend>
      <c:legendPos val="r"/>
      <c:layout>
        <c:manualLayout>
          <c:xMode val="edge"/>
          <c:yMode val="edge"/>
          <c:x val="0.69154929577464785"/>
          <c:y val="0.14484147814856477"/>
          <c:w val="0.28309859154929573"/>
          <c:h val="0.20238136899554218"/>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1200"/>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a:t>
            </a:r>
            <a:r>
              <a:rPr lang="ja-JP" altLang="en-US" sz="1400" b="1" i="0" u="none" strike="noStrike" baseline="0">
                <a:solidFill>
                  <a:srgbClr val="FF0000"/>
                </a:solidFill>
                <a:latin typeface="ＭＳ Ｐゴシック"/>
                <a:ea typeface="ＭＳ Ｐゴシック"/>
              </a:rPr>
              <a:t>採択</a:t>
            </a:r>
            <a:r>
              <a:rPr lang="ja-JP" altLang="en-US" sz="1400" b="1" i="0" u="none" strike="noStrike" baseline="0">
                <a:solidFill>
                  <a:srgbClr val="000000"/>
                </a:solidFill>
                <a:latin typeface="ＭＳ Ｐゴシック"/>
                <a:ea typeface="ＭＳ Ｐゴシック"/>
              </a:rPr>
              <a:t>夜数　推移</a:t>
            </a:r>
            <a:endParaRPr lang="ja-JP" altLang="en-US"/>
          </a:p>
        </c:rich>
      </c:tx>
      <c:layout>
        <c:manualLayout>
          <c:xMode val="edge"/>
          <c:yMode val="edge"/>
          <c:x val="0.3418918918918919"/>
          <c:y val="7.1180737824438609E-2"/>
        </c:manualLayout>
      </c:layout>
      <c:overlay val="0"/>
      <c:spPr>
        <a:noFill/>
        <a:ln w="25400">
          <a:noFill/>
        </a:ln>
      </c:spPr>
    </c:title>
    <c:autoTitleDeleted val="0"/>
    <c:view3D>
      <c:rotX val="63"/>
      <c:hPercent val="100"/>
      <c:rotY val="27"/>
      <c:depthPercent val="100"/>
      <c:rAngAx val="0"/>
      <c:perspective val="2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5405405405405408E-2"/>
          <c:y val="0.10590295732787633"/>
          <c:w val="0.78513513513513511"/>
          <c:h val="0.73090401696780216"/>
        </c:manualLayout>
      </c:layout>
      <c:bar3DChart>
        <c:barDir val="col"/>
        <c:grouping val="standard"/>
        <c:varyColors val="0"/>
        <c:ser>
          <c:idx val="0"/>
          <c:order val="0"/>
          <c:tx>
            <c:strRef>
              <c:f>カテゴリ別応募・採択夜数の推移!$B$66</c:f>
              <c:strCache>
                <c:ptCount val="1"/>
                <c:pt idx="0">
                  <c:v>太陽系</c:v>
                </c:pt>
              </c:strCache>
            </c:strRef>
          </c:tx>
          <c:spPr>
            <a:solidFill>
              <a:srgbClr val="9999FF"/>
            </a:solidFill>
            <a:ln w="12700">
              <a:solidFill>
                <a:srgbClr val="000000"/>
              </a:solidFill>
              <a:prstDash val="solid"/>
            </a:ln>
          </c:spPr>
          <c:invertIfNegative val="0"/>
          <c:cat>
            <c:strRef>
              <c:f>カテゴリ別応募・採択夜数の推移!$A$67:$A$95</c:f>
              <c:strCache>
                <c:ptCount val="29"/>
                <c:pt idx="0">
                  <c:v>S00採択</c:v>
                </c:pt>
                <c:pt idx="1">
                  <c:v>S01A採択</c:v>
                </c:pt>
                <c:pt idx="2">
                  <c:v>S01B採択</c:v>
                </c:pt>
                <c:pt idx="3">
                  <c:v>S02A採択</c:v>
                </c:pt>
                <c:pt idx="4">
                  <c:v>S02B採択</c:v>
                </c:pt>
                <c:pt idx="5">
                  <c:v>S03A採択</c:v>
                </c:pt>
                <c:pt idx="6">
                  <c:v>S03B採択</c:v>
                </c:pt>
                <c:pt idx="7">
                  <c:v>S04A採択</c:v>
                </c:pt>
                <c:pt idx="8">
                  <c:v>S04B採択</c:v>
                </c:pt>
                <c:pt idx="9">
                  <c:v>S05A採択</c:v>
                </c:pt>
                <c:pt idx="10">
                  <c:v>S05B採択</c:v>
                </c:pt>
                <c:pt idx="11">
                  <c:v>S06A採択</c:v>
                </c:pt>
                <c:pt idx="12">
                  <c:v>S06B採択</c:v>
                </c:pt>
                <c:pt idx="13">
                  <c:v>S07A採択</c:v>
                </c:pt>
                <c:pt idx="14">
                  <c:v>S07B採択</c:v>
                </c:pt>
                <c:pt idx="15">
                  <c:v>S08A採択</c:v>
                </c:pt>
                <c:pt idx="16">
                  <c:v>S08B採択</c:v>
                </c:pt>
                <c:pt idx="17">
                  <c:v>S09A採択</c:v>
                </c:pt>
                <c:pt idx="18">
                  <c:v>S09B採択</c:v>
                </c:pt>
                <c:pt idx="19">
                  <c:v>S10A採択</c:v>
                </c:pt>
                <c:pt idx="20">
                  <c:v>S10B採択</c:v>
                </c:pt>
                <c:pt idx="21">
                  <c:v>S11A採択</c:v>
                </c:pt>
                <c:pt idx="22">
                  <c:v>S11B採択</c:v>
                </c:pt>
                <c:pt idx="23">
                  <c:v>S12A採択</c:v>
                </c:pt>
                <c:pt idx="24">
                  <c:v>S12B採択</c:v>
                </c:pt>
                <c:pt idx="25">
                  <c:v>S13A採択</c:v>
                </c:pt>
                <c:pt idx="26">
                  <c:v>S13B採択</c:v>
                </c:pt>
                <c:pt idx="27">
                  <c:v>S14A採択</c:v>
                </c:pt>
                <c:pt idx="28">
                  <c:v>S14B採択</c:v>
                </c:pt>
              </c:strCache>
            </c:strRef>
          </c:cat>
          <c:val>
            <c:numRef>
              <c:f>カテゴリ別応募・採択夜数の推移!$B$67:$B$95</c:f>
              <c:numCache>
                <c:formatCode>General</c:formatCode>
                <c:ptCount val="29"/>
                <c:pt idx="0">
                  <c:v>3</c:v>
                </c:pt>
                <c:pt idx="1">
                  <c:v>3</c:v>
                </c:pt>
                <c:pt idx="2">
                  <c:v>1</c:v>
                </c:pt>
                <c:pt idx="3">
                  <c:v>8</c:v>
                </c:pt>
                <c:pt idx="4">
                  <c:v>7</c:v>
                </c:pt>
                <c:pt idx="5">
                  <c:v>7</c:v>
                </c:pt>
                <c:pt idx="6">
                  <c:v>8.5</c:v>
                </c:pt>
                <c:pt idx="7">
                  <c:v>9</c:v>
                </c:pt>
                <c:pt idx="8">
                  <c:v>12</c:v>
                </c:pt>
                <c:pt idx="9">
                  <c:v>11</c:v>
                </c:pt>
                <c:pt idx="10">
                  <c:v>9</c:v>
                </c:pt>
                <c:pt idx="11">
                  <c:v>17</c:v>
                </c:pt>
                <c:pt idx="12" formatCode="0.0_ ">
                  <c:v>15.5</c:v>
                </c:pt>
                <c:pt idx="13">
                  <c:v>6</c:v>
                </c:pt>
                <c:pt idx="14">
                  <c:v>16</c:v>
                </c:pt>
                <c:pt idx="15">
                  <c:v>12</c:v>
                </c:pt>
                <c:pt idx="16">
                  <c:v>13</c:v>
                </c:pt>
                <c:pt idx="17">
                  <c:v>11.5</c:v>
                </c:pt>
                <c:pt idx="18">
                  <c:v>15.5</c:v>
                </c:pt>
                <c:pt idx="19">
                  <c:v>11</c:v>
                </c:pt>
                <c:pt idx="20">
                  <c:v>8</c:v>
                </c:pt>
                <c:pt idx="21">
                  <c:v>12</c:v>
                </c:pt>
                <c:pt idx="22">
                  <c:v>9.5</c:v>
                </c:pt>
                <c:pt idx="23">
                  <c:v>17.5</c:v>
                </c:pt>
                <c:pt idx="24">
                  <c:v>10</c:v>
                </c:pt>
                <c:pt idx="25">
                  <c:v>9</c:v>
                </c:pt>
                <c:pt idx="26">
                  <c:v>10</c:v>
                </c:pt>
                <c:pt idx="27">
                  <c:v>17</c:v>
                </c:pt>
                <c:pt idx="28">
                  <c:v>17</c:v>
                </c:pt>
              </c:numCache>
            </c:numRef>
          </c:val>
        </c:ser>
        <c:ser>
          <c:idx val="1"/>
          <c:order val="1"/>
          <c:tx>
            <c:strRef>
              <c:f>カテゴリ別応募・採択夜数の推移!$C$66</c:f>
              <c:strCache>
                <c:ptCount val="1"/>
                <c:pt idx="0">
                  <c:v>恒星と我々の銀河系</c:v>
                </c:pt>
              </c:strCache>
            </c:strRef>
          </c:tx>
          <c:spPr>
            <a:solidFill>
              <a:srgbClr val="993366"/>
            </a:solidFill>
            <a:ln w="12700">
              <a:solidFill>
                <a:srgbClr val="000000"/>
              </a:solidFill>
              <a:prstDash val="solid"/>
            </a:ln>
          </c:spPr>
          <c:invertIfNegative val="0"/>
          <c:cat>
            <c:strRef>
              <c:f>カテゴリ別応募・採択夜数の推移!$A$67:$A$95</c:f>
              <c:strCache>
                <c:ptCount val="29"/>
                <c:pt idx="0">
                  <c:v>S00採択</c:v>
                </c:pt>
                <c:pt idx="1">
                  <c:v>S01A採択</c:v>
                </c:pt>
                <c:pt idx="2">
                  <c:v>S01B採択</c:v>
                </c:pt>
                <c:pt idx="3">
                  <c:v>S02A採択</c:v>
                </c:pt>
                <c:pt idx="4">
                  <c:v>S02B採択</c:v>
                </c:pt>
                <c:pt idx="5">
                  <c:v>S03A採択</c:v>
                </c:pt>
                <c:pt idx="6">
                  <c:v>S03B採択</c:v>
                </c:pt>
                <c:pt idx="7">
                  <c:v>S04A採択</c:v>
                </c:pt>
                <c:pt idx="8">
                  <c:v>S04B採択</c:v>
                </c:pt>
                <c:pt idx="9">
                  <c:v>S05A採択</c:v>
                </c:pt>
                <c:pt idx="10">
                  <c:v>S05B採択</c:v>
                </c:pt>
                <c:pt idx="11">
                  <c:v>S06A採択</c:v>
                </c:pt>
                <c:pt idx="12">
                  <c:v>S06B採択</c:v>
                </c:pt>
                <c:pt idx="13">
                  <c:v>S07A採択</c:v>
                </c:pt>
                <c:pt idx="14">
                  <c:v>S07B採択</c:v>
                </c:pt>
                <c:pt idx="15">
                  <c:v>S08A採択</c:v>
                </c:pt>
                <c:pt idx="16">
                  <c:v>S08B採択</c:v>
                </c:pt>
                <c:pt idx="17">
                  <c:v>S09A採択</c:v>
                </c:pt>
                <c:pt idx="18">
                  <c:v>S09B採択</c:v>
                </c:pt>
                <c:pt idx="19">
                  <c:v>S10A採択</c:v>
                </c:pt>
                <c:pt idx="20">
                  <c:v>S10B採択</c:v>
                </c:pt>
                <c:pt idx="21">
                  <c:v>S11A採択</c:v>
                </c:pt>
                <c:pt idx="22">
                  <c:v>S11B採択</c:v>
                </c:pt>
                <c:pt idx="23">
                  <c:v>S12A採択</c:v>
                </c:pt>
                <c:pt idx="24">
                  <c:v>S12B採択</c:v>
                </c:pt>
                <c:pt idx="25">
                  <c:v>S13A採択</c:v>
                </c:pt>
                <c:pt idx="26">
                  <c:v>S13B採択</c:v>
                </c:pt>
                <c:pt idx="27">
                  <c:v>S14A採択</c:v>
                </c:pt>
                <c:pt idx="28">
                  <c:v>S14B採択</c:v>
                </c:pt>
              </c:strCache>
            </c:strRef>
          </c:cat>
          <c:val>
            <c:numRef>
              <c:f>カテゴリ別応募・採択夜数の推移!$C$67:$C$95</c:f>
              <c:numCache>
                <c:formatCode>General</c:formatCode>
                <c:ptCount val="29"/>
                <c:pt idx="0">
                  <c:v>5</c:v>
                </c:pt>
                <c:pt idx="1">
                  <c:v>9</c:v>
                </c:pt>
                <c:pt idx="2">
                  <c:v>9</c:v>
                </c:pt>
                <c:pt idx="3">
                  <c:v>15</c:v>
                </c:pt>
                <c:pt idx="4">
                  <c:v>13</c:v>
                </c:pt>
                <c:pt idx="5">
                  <c:v>19</c:v>
                </c:pt>
                <c:pt idx="6">
                  <c:v>15</c:v>
                </c:pt>
                <c:pt idx="7">
                  <c:v>24</c:v>
                </c:pt>
                <c:pt idx="8">
                  <c:v>18</c:v>
                </c:pt>
                <c:pt idx="9">
                  <c:v>26</c:v>
                </c:pt>
                <c:pt idx="10">
                  <c:v>21</c:v>
                </c:pt>
                <c:pt idx="11">
                  <c:v>11.5</c:v>
                </c:pt>
                <c:pt idx="12" formatCode="0.0_ ">
                  <c:v>16</c:v>
                </c:pt>
                <c:pt idx="13">
                  <c:v>20</c:v>
                </c:pt>
                <c:pt idx="14">
                  <c:v>20.5</c:v>
                </c:pt>
                <c:pt idx="15">
                  <c:v>22</c:v>
                </c:pt>
                <c:pt idx="16">
                  <c:v>20</c:v>
                </c:pt>
                <c:pt idx="17">
                  <c:v>23</c:v>
                </c:pt>
                <c:pt idx="18">
                  <c:v>27</c:v>
                </c:pt>
                <c:pt idx="19">
                  <c:v>14</c:v>
                </c:pt>
                <c:pt idx="20">
                  <c:v>9</c:v>
                </c:pt>
                <c:pt idx="21">
                  <c:v>18</c:v>
                </c:pt>
                <c:pt idx="22">
                  <c:v>10.5</c:v>
                </c:pt>
                <c:pt idx="23">
                  <c:v>14</c:v>
                </c:pt>
                <c:pt idx="24">
                  <c:v>11</c:v>
                </c:pt>
                <c:pt idx="25">
                  <c:v>17</c:v>
                </c:pt>
                <c:pt idx="26">
                  <c:v>8</c:v>
                </c:pt>
                <c:pt idx="27">
                  <c:v>17.5</c:v>
                </c:pt>
                <c:pt idx="28">
                  <c:v>30.5</c:v>
                </c:pt>
              </c:numCache>
            </c:numRef>
          </c:val>
        </c:ser>
        <c:ser>
          <c:idx val="2"/>
          <c:order val="2"/>
          <c:tx>
            <c:strRef>
              <c:f>カテゴリ別応募・採択夜数の推移!$D$66</c:f>
              <c:strCache>
                <c:ptCount val="1"/>
                <c:pt idx="0">
                  <c:v>星形成と星間物質</c:v>
                </c:pt>
              </c:strCache>
            </c:strRef>
          </c:tx>
          <c:spPr>
            <a:solidFill>
              <a:srgbClr val="FFFFCC"/>
            </a:solidFill>
            <a:ln w="12700">
              <a:solidFill>
                <a:srgbClr val="000000"/>
              </a:solidFill>
              <a:prstDash val="solid"/>
            </a:ln>
          </c:spPr>
          <c:invertIfNegative val="0"/>
          <c:cat>
            <c:strRef>
              <c:f>カテゴリ別応募・採択夜数の推移!$A$67:$A$95</c:f>
              <c:strCache>
                <c:ptCount val="29"/>
                <c:pt idx="0">
                  <c:v>S00採択</c:v>
                </c:pt>
                <c:pt idx="1">
                  <c:v>S01A採択</c:v>
                </c:pt>
                <c:pt idx="2">
                  <c:v>S01B採択</c:v>
                </c:pt>
                <c:pt idx="3">
                  <c:v>S02A採択</c:v>
                </c:pt>
                <c:pt idx="4">
                  <c:v>S02B採択</c:v>
                </c:pt>
                <c:pt idx="5">
                  <c:v>S03A採択</c:v>
                </c:pt>
                <c:pt idx="6">
                  <c:v>S03B採択</c:v>
                </c:pt>
                <c:pt idx="7">
                  <c:v>S04A採択</c:v>
                </c:pt>
                <c:pt idx="8">
                  <c:v>S04B採択</c:v>
                </c:pt>
                <c:pt idx="9">
                  <c:v>S05A採択</c:v>
                </c:pt>
                <c:pt idx="10">
                  <c:v>S05B採択</c:v>
                </c:pt>
                <c:pt idx="11">
                  <c:v>S06A採択</c:v>
                </c:pt>
                <c:pt idx="12">
                  <c:v>S06B採択</c:v>
                </c:pt>
                <c:pt idx="13">
                  <c:v>S07A採択</c:v>
                </c:pt>
                <c:pt idx="14">
                  <c:v>S07B採択</c:v>
                </c:pt>
                <c:pt idx="15">
                  <c:v>S08A採択</c:v>
                </c:pt>
                <c:pt idx="16">
                  <c:v>S08B採択</c:v>
                </c:pt>
                <c:pt idx="17">
                  <c:v>S09A採択</c:v>
                </c:pt>
                <c:pt idx="18">
                  <c:v>S09B採択</c:v>
                </c:pt>
                <c:pt idx="19">
                  <c:v>S10A採択</c:v>
                </c:pt>
                <c:pt idx="20">
                  <c:v>S10B採択</c:v>
                </c:pt>
                <c:pt idx="21">
                  <c:v>S11A採択</c:v>
                </c:pt>
                <c:pt idx="22">
                  <c:v>S11B採択</c:v>
                </c:pt>
                <c:pt idx="23">
                  <c:v>S12A採択</c:v>
                </c:pt>
                <c:pt idx="24">
                  <c:v>S12B採択</c:v>
                </c:pt>
                <c:pt idx="25">
                  <c:v>S13A採択</c:v>
                </c:pt>
                <c:pt idx="26">
                  <c:v>S13B採択</c:v>
                </c:pt>
                <c:pt idx="27">
                  <c:v>S14A採択</c:v>
                </c:pt>
                <c:pt idx="28">
                  <c:v>S14B採択</c:v>
                </c:pt>
              </c:strCache>
            </c:strRef>
          </c:cat>
          <c:val>
            <c:numRef>
              <c:f>カテゴリ別応募・採択夜数の推移!$D$67:$D$95</c:f>
              <c:numCache>
                <c:formatCode>General</c:formatCode>
                <c:ptCount val="29"/>
                <c:pt idx="0">
                  <c:v>6</c:v>
                </c:pt>
                <c:pt idx="1">
                  <c:v>3</c:v>
                </c:pt>
                <c:pt idx="2">
                  <c:v>6</c:v>
                </c:pt>
                <c:pt idx="3">
                  <c:v>10</c:v>
                </c:pt>
                <c:pt idx="4">
                  <c:v>12</c:v>
                </c:pt>
                <c:pt idx="5">
                  <c:v>12</c:v>
                </c:pt>
                <c:pt idx="6">
                  <c:v>16</c:v>
                </c:pt>
                <c:pt idx="7">
                  <c:v>15</c:v>
                </c:pt>
                <c:pt idx="8">
                  <c:v>14</c:v>
                </c:pt>
                <c:pt idx="9">
                  <c:v>8</c:v>
                </c:pt>
                <c:pt idx="10">
                  <c:v>8</c:v>
                </c:pt>
                <c:pt idx="11">
                  <c:v>9.5</c:v>
                </c:pt>
                <c:pt idx="12" formatCode="0.0_ ">
                  <c:v>23.5</c:v>
                </c:pt>
                <c:pt idx="13">
                  <c:v>14</c:v>
                </c:pt>
                <c:pt idx="14">
                  <c:v>17</c:v>
                </c:pt>
                <c:pt idx="15">
                  <c:v>14</c:v>
                </c:pt>
                <c:pt idx="16">
                  <c:v>18.5</c:v>
                </c:pt>
                <c:pt idx="17">
                  <c:v>13.5</c:v>
                </c:pt>
                <c:pt idx="18">
                  <c:v>13.5</c:v>
                </c:pt>
                <c:pt idx="19">
                  <c:v>9</c:v>
                </c:pt>
                <c:pt idx="20">
                  <c:v>3</c:v>
                </c:pt>
                <c:pt idx="21">
                  <c:v>8</c:v>
                </c:pt>
                <c:pt idx="22">
                  <c:v>7.5</c:v>
                </c:pt>
                <c:pt idx="23">
                  <c:v>7</c:v>
                </c:pt>
                <c:pt idx="24">
                  <c:v>6.5</c:v>
                </c:pt>
                <c:pt idx="25">
                  <c:v>6</c:v>
                </c:pt>
                <c:pt idx="26">
                  <c:v>5</c:v>
                </c:pt>
                <c:pt idx="27">
                  <c:v>7</c:v>
                </c:pt>
                <c:pt idx="28">
                  <c:v>9.5</c:v>
                </c:pt>
              </c:numCache>
            </c:numRef>
          </c:val>
        </c:ser>
        <c:ser>
          <c:idx val="3"/>
          <c:order val="3"/>
          <c:tx>
            <c:strRef>
              <c:f>カテゴリ別応募・採択夜数の推移!$E$66</c:f>
              <c:strCache>
                <c:ptCount val="1"/>
                <c:pt idx="0">
                  <c:v>近傍銀河・活動銀河核</c:v>
                </c:pt>
              </c:strCache>
            </c:strRef>
          </c:tx>
          <c:spPr>
            <a:solidFill>
              <a:srgbClr val="CCFFFF"/>
            </a:solidFill>
            <a:ln w="12700">
              <a:solidFill>
                <a:srgbClr val="000000"/>
              </a:solidFill>
              <a:prstDash val="solid"/>
            </a:ln>
          </c:spPr>
          <c:invertIfNegative val="0"/>
          <c:cat>
            <c:strRef>
              <c:f>カテゴリ別応募・採択夜数の推移!$A$67:$A$95</c:f>
              <c:strCache>
                <c:ptCount val="29"/>
                <c:pt idx="0">
                  <c:v>S00採択</c:v>
                </c:pt>
                <c:pt idx="1">
                  <c:v>S01A採択</c:v>
                </c:pt>
                <c:pt idx="2">
                  <c:v>S01B採択</c:v>
                </c:pt>
                <c:pt idx="3">
                  <c:v>S02A採択</c:v>
                </c:pt>
                <c:pt idx="4">
                  <c:v>S02B採択</c:v>
                </c:pt>
                <c:pt idx="5">
                  <c:v>S03A採択</c:v>
                </c:pt>
                <c:pt idx="6">
                  <c:v>S03B採択</c:v>
                </c:pt>
                <c:pt idx="7">
                  <c:v>S04A採択</c:v>
                </c:pt>
                <c:pt idx="8">
                  <c:v>S04B採択</c:v>
                </c:pt>
                <c:pt idx="9">
                  <c:v>S05A採択</c:v>
                </c:pt>
                <c:pt idx="10">
                  <c:v>S05B採択</c:v>
                </c:pt>
                <c:pt idx="11">
                  <c:v>S06A採択</c:v>
                </c:pt>
                <c:pt idx="12">
                  <c:v>S06B採択</c:v>
                </c:pt>
                <c:pt idx="13">
                  <c:v>S07A採択</c:v>
                </c:pt>
                <c:pt idx="14">
                  <c:v>S07B採択</c:v>
                </c:pt>
                <c:pt idx="15">
                  <c:v>S08A採択</c:v>
                </c:pt>
                <c:pt idx="16">
                  <c:v>S08B採択</c:v>
                </c:pt>
                <c:pt idx="17">
                  <c:v>S09A採択</c:v>
                </c:pt>
                <c:pt idx="18">
                  <c:v>S09B採択</c:v>
                </c:pt>
                <c:pt idx="19">
                  <c:v>S10A採択</c:v>
                </c:pt>
                <c:pt idx="20">
                  <c:v>S10B採択</c:v>
                </c:pt>
                <c:pt idx="21">
                  <c:v>S11A採択</c:v>
                </c:pt>
                <c:pt idx="22">
                  <c:v>S11B採択</c:v>
                </c:pt>
                <c:pt idx="23">
                  <c:v>S12A採択</c:v>
                </c:pt>
                <c:pt idx="24">
                  <c:v>S12B採択</c:v>
                </c:pt>
                <c:pt idx="25">
                  <c:v>S13A採択</c:v>
                </c:pt>
                <c:pt idx="26">
                  <c:v>S13B採択</c:v>
                </c:pt>
                <c:pt idx="27">
                  <c:v>S14A採択</c:v>
                </c:pt>
                <c:pt idx="28">
                  <c:v>S14B採択</c:v>
                </c:pt>
              </c:strCache>
            </c:strRef>
          </c:cat>
          <c:val>
            <c:numRef>
              <c:f>カテゴリ別応募・採択夜数の推移!$E$67:$E$95</c:f>
              <c:numCache>
                <c:formatCode>General</c:formatCode>
                <c:ptCount val="29"/>
                <c:pt idx="0">
                  <c:v>15</c:v>
                </c:pt>
                <c:pt idx="1">
                  <c:v>6</c:v>
                </c:pt>
                <c:pt idx="2">
                  <c:v>7</c:v>
                </c:pt>
                <c:pt idx="3">
                  <c:v>12</c:v>
                </c:pt>
                <c:pt idx="4">
                  <c:v>3</c:v>
                </c:pt>
                <c:pt idx="5">
                  <c:v>9</c:v>
                </c:pt>
                <c:pt idx="6">
                  <c:v>12</c:v>
                </c:pt>
                <c:pt idx="7">
                  <c:v>9</c:v>
                </c:pt>
                <c:pt idx="8">
                  <c:v>23</c:v>
                </c:pt>
                <c:pt idx="9">
                  <c:v>13</c:v>
                </c:pt>
                <c:pt idx="10">
                  <c:v>7</c:v>
                </c:pt>
                <c:pt idx="11">
                  <c:v>17</c:v>
                </c:pt>
                <c:pt idx="12" formatCode="0.0_ ">
                  <c:v>14.5</c:v>
                </c:pt>
                <c:pt idx="13">
                  <c:v>13</c:v>
                </c:pt>
                <c:pt idx="14">
                  <c:v>13</c:v>
                </c:pt>
                <c:pt idx="15">
                  <c:v>15</c:v>
                </c:pt>
                <c:pt idx="16">
                  <c:v>18.7</c:v>
                </c:pt>
                <c:pt idx="17">
                  <c:v>18</c:v>
                </c:pt>
                <c:pt idx="18">
                  <c:v>17</c:v>
                </c:pt>
                <c:pt idx="19">
                  <c:v>17</c:v>
                </c:pt>
                <c:pt idx="20">
                  <c:v>8.5</c:v>
                </c:pt>
                <c:pt idx="21">
                  <c:v>20</c:v>
                </c:pt>
                <c:pt idx="22">
                  <c:v>11</c:v>
                </c:pt>
                <c:pt idx="23">
                  <c:v>10</c:v>
                </c:pt>
                <c:pt idx="24">
                  <c:v>11.5</c:v>
                </c:pt>
                <c:pt idx="25">
                  <c:v>13.5</c:v>
                </c:pt>
                <c:pt idx="26">
                  <c:v>12</c:v>
                </c:pt>
                <c:pt idx="27">
                  <c:v>26</c:v>
                </c:pt>
                <c:pt idx="28">
                  <c:v>15.5</c:v>
                </c:pt>
              </c:numCache>
            </c:numRef>
          </c:val>
        </c:ser>
        <c:ser>
          <c:idx val="4"/>
          <c:order val="4"/>
          <c:tx>
            <c:strRef>
              <c:f>カテゴリ別応募・採択夜数の推移!$F$66</c:f>
              <c:strCache>
                <c:ptCount val="1"/>
                <c:pt idx="0">
                  <c:v>宇宙の構造形成と宇宙論</c:v>
                </c:pt>
              </c:strCache>
            </c:strRef>
          </c:tx>
          <c:spPr>
            <a:solidFill>
              <a:srgbClr val="660066"/>
            </a:solidFill>
            <a:ln w="12700">
              <a:solidFill>
                <a:srgbClr val="000000"/>
              </a:solidFill>
              <a:prstDash val="solid"/>
            </a:ln>
          </c:spPr>
          <c:invertIfNegative val="0"/>
          <c:cat>
            <c:strRef>
              <c:f>カテゴリ別応募・採択夜数の推移!$A$67:$A$95</c:f>
              <c:strCache>
                <c:ptCount val="29"/>
                <c:pt idx="0">
                  <c:v>S00採択</c:v>
                </c:pt>
                <c:pt idx="1">
                  <c:v>S01A採択</c:v>
                </c:pt>
                <c:pt idx="2">
                  <c:v>S01B採択</c:v>
                </c:pt>
                <c:pt idx="3">
                  <c:v>S02A採択</c:v>
                </c:pt>
                <c:pt idx="4">
                  <c:v>S02B採択</c:v>
                </c:pt>
                <c:pt idx="5">
                  <c:v>S03A採択</c:v>
                </c:pt>
                <c:pt idx="6">
                  <c:v>S03B採択</c:v>
                </c:pt>
                <c:pt idx="7">
                  <c:v>S04A採択</c:v>
                </c:pt>
                <c:pt idx="8">
                  <c:v>S04B採択</c:v>
                </c:pt>
                <c:pt idx="9">
                  <c:v>S05A採択</c:v>
                </c:pt>
                <c:pt idx="10">
                  <c:v>S05B採択</c:v>
                </c:pt>
                <c:pt idx="11">
                  <c:v>S06A採択</c:v>
                </c:pt>
                <c:pt idx="12">
                  <c:v>S06B採択</c:v>
                </c:pt>
                <c:pt idx="13">
                  <c:v>S07A採択</c:v>
                </c:pt>
                <c:pt idx="14">
                  <c:v>S07B採択</c:v>
                </c:pt>
                <c:pt idx="15">
                  <c:v>S08A採択</c:v>
                </c:pt>
                <c:pt idx="16">
                  <c:v>S08B採択</c:v>
                </c:pt>
                <c:pt idx="17">
                  <c:v>S09A採択</c:v>
                </c:pt>
                <c:pt idx="18">
                  <c:v>S09B採択</c:v>
                </c:pt>
                <c:pt idx="19">
                  <c:v>S10A採択</c:v>
                </c:pt>
                <c:pt idx="20">
                  <c:v>S10B採択</c:v>
                </c:pt>
                <c:pt idx="21">
                  <c:v>S11A採択</c:v>
                </c:pt>
                <c:pt idx="22">
                  <c:v>S11B採択</c:v>
                </c:pt>
                <c:pt idx="23">
                  <c:v>S12A採択</c:v>
                </c:pt>
                <c:pt idx="24">
                  <c:v>S12B採択</c:v>
                </c:pt>
                <c:pt idx="25">
                  <c:v>S13A採択</c:v>
                </c:pt>
                <c:pt idx="26">
                  <c:v>S13B採択</c:v>
                </c:pt>
                <c:pt idx="27">
                  <c:v>S14A採択</c:v>
                </c:pt>
                <c:pt idx="28">
                  <c:v>S14B採択</c:v>
                </c:pt>
              </c:strCache>
            </c:strRef>
          </c:cat>
          <c:val>
            <c:numRef>
              <c:f>カテゴリ別応募・採択夜数の推移!$F$67:$F$95</c:f>
              <c:numCache>
                <c:formatCode>General</c:formatCode>
                <c:ptCount val="29"/>
                <c:pt idx="0">
                  <c:v>7</c:v>
                </c:pt>
                <c:pt idx="1">
                  <c:v>15</c:v>
                </c:pt>
                <c:pt idx="2">
                  <c:v>24</c:v>
                </c:pt>
                <c:pt idx="3">
                  <c:v>34</c:v>
                </c:pt>
                <c:pt idx="4">
                  <c:v>54</c:v>
                </c:pt>
                <c:pt idx="5">
                  <c:v>39</c:v>
                </c:pt>
                <c:pt idx="6">
                  <c:v>43</c:v>
                </c:pt>
                <c:pt idx="7">
                  <c:v>50.5</c:v>
                </c:pt>
                <c:pt idx="8">
                  <c:v>44</c:v>
                </c:pt>
                <c:pt idx="9">
                  <c:v>31</c:v>
                </c:pt>
                <c:pt idx="10">
                  <c:v>43</c:v>
                </c:pt>
                <c:pt idx="11">
                  <c:v>39</c:v>
                </c:pt>
                <c:pt idx="12" formatCode="0.0_ ">
                  <c:v>31.5</c:v>
                </c:pt>
                <c:pt idx="13">
                  <c:v>57</c:v>
                </c:pt>
                <c:pt idx="14">
                  <c:v>51</c:v>
                </c:pt>
                <c:pt idx="15">
                  <c:v>49</c:v>
                </c:pt>
                <c:pt idx="16">
                  <c:v>47.8</c:v>
                </c:pt>
                <c:pt idx="17">
                  <c:v>47</c:v>
                </c:pt>
                <c:pt idx="18">
                  <c:v>37</c:v>
                </c:pt>
                <c:pt idx="19">
                  <c:v>32</c:v>
                </c:pt>
                <c:pt idx="20">
                  <c:v>22.5</c:v>
                </c:pt>
                <c:pt idx="21">
                  <c:v>32</c:v>
                </c:pt>
                <c:pt idx="22">
                  <c:v>20</c:v>
                </c:pt>
                <c:pt idx="23">
                  <c:v>29</c:v>
                </c:pt>
                <c:pt idx="24">
                  <c:v>24</c:v>
                </c:pt>
                <c:pt idx="25">
                  <c:v>40</c:v>
                </c:pt>
                <c:pt idx="26">
                  <c:v>23.5</c:v>
                </c:pt>
                <c:pt idx="27">
                  <c:v>36.5</c:v>
                </c:pt>
                <c:pt idx="28">
                  <c:v>30.5</c:v>
                </c:pt>
              </c:numCache>
            </c:numRef>
          </c:val>
        </c:ser>
        <c:dLbls>
          <c:showLegendKey val="0"/>
          <c:showVal val="0"/>
          <c:showCatName val="0"/>
          <c:showSerName val="0"/>
          <c:showPercent val="0"/>
          <c:showBubbleSize val="0"/>
        </c:dLbls>
        <c:gapWidth val="150"/>
        <c:shape val="box"/>
        <c:axId val="162652544"/>
        <c:axId val="162654080"/>
        <c:axId val="32620032"/>
      </c:bar3DChart>
      <c:catAx>
        <c:axId val="162652544"/>
        <c:scaling>
          <c:orientation val="minMax"/>
        </c:scaling>
        <c:delete val="0"/>
        <c:axPos val="b"/>
        <c:numFmt formatCode="General" sourceLinked="1"/>
        <c:majorTickMark val="in"/>
        <c:minorTickMark val="none"/>
        <c:tickLblPos val="low"/>
        <c:spPr>
          <a:ln w="3175">
            <a:solidFill>
              <a:srgbClr val="000000"/>
            </a:solidFill>
            <a:prstDash val="solid"/>
          </a:ln>
        </c:spPr>
        <c:txPr>
          <a:bodyPr rot="-270000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62654080"/>
        <c:crosses val="autoZero"/>
        <c:auto val="1"/>
        <c:lblAlgn val="ctr"/>
        <c:lblOffset val="100"/>
        <c:tickLblSkip val="2"/>
        <c:tickMarkSkip val="1"/>
        <c:noMultiLvlLbl val="1"/>
      </c:catAx>
      <c:valAx>
        <c:axId val="162654080"/>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62652544"/>
        <c:crosses val="autoZero"/>
        <c:crossBetween val="between"/>
      </c:valAx>
      <c:serAx>
        <c:axId val="32620032"/>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ＭＳ Ｐゴシック"/>
                <a:ea typeface="ＭＳ Ｐゴシック"/>
                <a:cs typeface="ＭＳ Ｐゴシック"/>
              </a:defRPr>
            </a:pPr>
            <a:endParaRPr lang="ja-JP"/>
          </a:p>
        </c:txPr>
        <c:crossAx val="162654080"/>
        <c:crosses val="autoZero"/>
        <c:tickLblSkip val="1"/>
        <c:tickMarkSkip val="1"/>
      </c:serAx>
      <c:spPr>
        <a:noFill/>
        <a:ln w="25400">
          <a:noFill/>
        </a:ln>
      </c:spPr>
    </c:plotArea>
    <c:legend>
      <c:legendPos val="r"/>
      <c:layout>
        <c:manualLayout>
          <c:xMode val="edge"/>
          <c:yMode val="edge"/>
          <c:x val="0.69189189189189193"/>
          <c:y val="0.15277796004666083"/>
          <c:w val="0.28513513513513511"/>
          <c:h val="0.21875036453776608"/>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　</a:t>
            </a:r>
            <a:r>
              <a:rPr lang="ja-JP" altLang="en-US" sz="1400" b="1" i="0" u="none" strike="noStrike" baseline="0">
                <a:solidFill>
                  <a:srgbClr val="FF0000"/>
                </a:solidFill>
                <a:latin typeface="ＭＳ Ｐゴシック"/>
                <a:ea typeface="ＭＳ Ｐゴシック"/>
              </a:rPr>
              <a:t>応募</a:t>
            </a:r>
            <a:r>
              <a:rPr lang="ja-JP" altLang="en-US" sz="1400" b="1" i="0" u="none" strike="noStrike" baseline="0">
                <a:solidFill>
                  <a:srgbClr val="000000"/>
                </a:solidFill>
                <a:latin typeface="ＭＳ Ｐゴシック"/>
                <a:ea typeface="ＭＳ Ｐゴシック"/>
              </a:rPr>
              <a:t>夜数　推移</a:t>
            </a:r>
            <a:endParaRPr lang="ja-JP" altLang="en-US"/>
          </a:p>
        </c:rich>
      </c:tx>
      <c:layout>
        <c:manualLayout>
          <c:xMode val="edge"/>
          <c:yMode val="edge"/>
          <c:x val="0.3418918918918919"/>
          <c:y val="7.1180737824438609E-2"/>
        </c:manualLayout>
      </c:layout>
      <c:overlay val="0"/>
      <c:spPr>
        <a:noFill/>
        <a:ln w="25400">
          <a:noFill/>
        </a:ln>
      </c:spPr>
    </c:title>
    <c:autoTitleDeleted val="0"/>
    <c:view3D>
      <c:rotX val="63"/>
      <c:hPercent val="100"/>
      <c:rotY val="27"/>
      <c:depthPercent val="100"/>
      <c:rAngAx val="0"/>
      <c:perspective val="2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5405405405405408E-2"/>
          <c:y val="0.10590295732787633"/>
          <c:w val="0.78513513513513511"/>
          <c:h val="0.73090401696780216"/>
        </c:manualLayout>
      </c:layout>
      <c:bar3DChart>
        <c:barDir val="col"/>
        <c:grouping val="standard"/>
        <c:varyColors val="0"/>
        <c:ser>
          <c:idx val="0"/>
          <c:order val="0"/>
          <c:tx>
            <c:strRef>
              <c:f>カテゴリ別応募・採択夜数の推移!$B$3</c:f>
              <c:strCache>
                <c:ptCount val="1"/>
                <c:pt idx="0">
                  <c:v>太陽系</c:v>
                </c:pt>
              </c:strCache>
            </c:strRef>
          </c:tx>
          <c:spPr>
            <a:solidFill>
              <a:srgbClr val="9999FF"/>
            </a:solidFill>
            <a:ln w="12700">
              <a:solidFill>
                <a:srgbClr val="000000"/>
              </a:solidFill>
              <a:prstDash val="solid"/>
            </a:ln>
          </c:spPr>
          <c:invertIfNegative val="0"/>
          <c:cat>
            <c:strRef>
              <c:f>カテゴリ別応募・採択夜数の推移!$A$4:$A$32</c:f>
              <c:strCache>
                <c:ptCount val="29"/>
                <c:pt idx="0">
                  <c:v>S00応募</c:v>
                </c:pt>
                <c:pt idx="1">
                  <c:v>S01A応募</c:v>
                </c:pt>
                <c:pt idx="2">
                  <c:v>S01B応募</c:v>
                </c:pt>
                <c:pt idx="3">
                  <c:v>S02A応募</c:v>
                </c:pt>
                <c:pt idx="4">
                  <c:v>S02B応募</c:v>
                </c:pt>
                <c:pt idx="5">
                  <c:v>S03A応募</c:v>
                </c:pt>
                <c:pt idx="6">
                  <c:v>S03B応募</c:v>
                </c:pt>
                <c:pt idx="7">
                  <c:v>S04A応募</c:v>
                </c:pt>
                <c:pt idx="8">
                  <c:v>S04B応募</c:v>
                </c:pt>
                <c:pt idx="9">
                  <c:v>S05A応募</c:v>
                </c:pt>
                <c:pt idx="10">
                  <c:v>S05B応募</c:v>
                </c:pt>
                <c:pt idx="11">
                  <c:v>S06A応募</c:v>
                </c:pt>
                <c:pt idx="12">
                  <c:v>S06B応募</c:v>
                </c:pt>
                <c:pt idx="13">
                  <c:v>S07A応募</c:v>
                </c:pt>
                <c:pt idx="14">
                  <c:v>S07B応募</c:v>
                </c:pt>
                <c:pt idx="15">
                  <c:v>S08A応募</c:v>
                </c:pt>
                <c:pt idx="16">
                  <c:v>S08B応募</c:v>
                </c:pt>
                <c:pt idx="17">
                  <c:v>S09A応募</c:v>
                </c:pt>
                <c:pt idx="18">
                  <c:v>S09B応募</c:v>
                </c:pt>
                <c:pt idx="19">
                  <c:v>S10A応募</c:v>
                </c:pt>
                <c:pt idx="20">
                  <c:v>S10B応募</c:v>
                </c:pt>
                <c:pt idx="21">
                  <c:v>S11A応募</c:v>
                </c:pt>
                <c:pt idx="22">
                  <c:v>S11B応募</c:v>
                </c:pt>
                <c:pt idx="23">
                  <c:v>S12A応募</c:v>
                </c:pt>
                <c:pt idx="24">
                  <c:v>S12B応募</c:v>
                </c:pt>
                <c:pt idx="25">
                  <c:v>S13A応募</c:v>
                </c:pt>
                <c:pt idx="26">
                  <c:v>S13B応募</c:v>
                </c:pt>
                <c:pt idx="27">
                  <c:v>S14A応募</c:v>
                </c:pt>
                <c:pt idx="28">
                  <c:v>S14B応募</c:v>
                </c:pt>
              </c:strCache>
            </c:strRef>
          </c:cat>
          <c:val>
            <c:numRef>
              <c:f>カテゴリ別応募・採択夜数の推移!$B$4:$B$32</c:f>
              <c:numCache>
                <c:formatCode>General</c:formatCode>
                <c:ptCount val="29"/>
                <c:pt idx="0">
                  <c:v>17</c:v>
                </c:pt>
                <c:pt idx="1">
                  <c:v>13</c:v>
                </c:pt>
                <c:pt idx="2">
                  <c:v>18</c:v>
                </c:pt>
                <c:pt idx="3">
                  <c:v>43</c:v>
                </c:pt>
                <c:pt idx="4">
                  <c:v>46.5</c:v>
                </c:pt>
                <c:pt idx="5">
                  <c:v>55</c:v>
                </c:pt>
                <c:pt idx="6">
                  <c:v>50</c:v>
                </c:pt>
                <c:pt idx="7">
                  <c:v>45</c:v>
                </c:pt>
                <c:pt idx="8">
                  <c:v>47</c:v>
                </c:pt>
                <c:pt idx="9">
                  <c:v>57</c:v>
                </c:pt>
                <c:pt idx="10">
                  <c:v>42</c:v>
                </c:pt>
                <c:pt idx="11">
                  <c:v>60</c:v>
                </c:pt>
                <c:pt idx="12" formatCode="0.0_ ">
                  <c:v>23</c:v>
                </c:pt>
                <c:pt idx="13">
                  <c:v>19.7</c:v>
                </c:pt>
                <c:pt idx="14">
                  <c:v>54</c:v>
                </c:pt>
                <c:pt idx="15">
                  <c:v>45</c:v>
                </c:pt>
                <c:pt idx="16">
                  <c:v>45.5</c:v>
                </c:pt>
                <c:pt idx="17">
                  <c:v>46</c:v>
                </c:pt>
                <c:pt idx="18">
                  <c:v>50.5</c:v>
                </c:pt>
                <c:pt idx="19">
                  <c:v>61.5</c:v>
                </c:pt>
                <c:pt idx="20">
                  <c:v>55</c:v>
                </c:pt>
                <c:pt idx="21">
                  <c:v>74</c:v>
                </c:pt>
                <c:pt idx="22">
                  <c:v>40</c:v>
                </c:pt>
                <c:pt idx="23">
                  <c:v>67.5</c:v>
                </c:pt>
                <c:pt idx="24">
                  <c:v>47.5</c:v>
                </c:pt>
                <c:pt idx="25">
                  <c:v>36.5</c:v>
                </c:pt>
                <c:pt idx="26">
                  <c:v>57.5</c:v>
                </c:pt>
                <c:pt idx="27">
                  <c:v>54.3</c:v>
                </c:pt>
                <c:pt idx="28">
                  <c:v>68.5</c:v>
                </c:pt>
              </c:numCache>
            </c:numRef>
          </c:val>
        </c:ser>
        <c:ser>
          <c:idx val="1"/>
          <c:order val="1"/>
          <c:tx>
            <c:strRef>
              <c:f>カテゴリ別応募・採択夜数の推移!$C$3</c:f>
              <c:strCache>
                <c:ptCount val="1"/>
                <c:pt idx="0">
                  <c:v>恒星と我々の銀河系</c:v>
                </c:pt>
              </c:strCache>
            </c:strRef>
          </c:tx>
          <c:spPr>
            <a:solidFill>
              <a:srgbClr val="993366"/>
            </a:solidFill>
            <a:ln w="12700">
              <a:solidFill>
                <a:srgbClr val="000000"/>
              </a:solidFill>
              <a:prstDash val="solid"/>
            </a:ln>
          </c:spPr>
          <c:invertIfNegative val="0"/>
          <c:cat>
            <c:strRef>
              <c:f>カテゴリ別応募・採択夜数の推移!$A$4:$A$32</c:f>
              <c:strCache>
                <c:ptCount val="29"/>
                <c:pt idx="0">
                  <c:v>S00応募</c:v>
                </c:pt>
                <c:pt idx="1">
                  <c:v>S01A応募</c:v>
                </c:pt>
                <c:pt idx="2">
                  <c:v>S01B応募</c:v>
                </c:pt>
                <c:pt idx="3">
                  <c:v>S02A応募</c:v>
                </c:pt>
                <c:pt idx="4">
                  <c:v>S02B応募</c:v>
                </c:pt>
                <c:pt idx="5">
                  <c:v>S03A応募</c:v>
                </c:pt>
                <c:pt idx="6">
                  <c:v>S03B応募</c:v>
                </c:pt>
                <c:pt idx="7">
                  <c:v>S04A応募</c:v>
                </c:pt>
                <c:pt idx="8">
                  <c:v>S04B応募</c:v>
                </c:pt>
                <c:pt idx="9">
                  <c:v>S05A応募</c:v>
                </c:pt>
                <c:pt idx="10">
                  <c:v>S05B応募</c:v>
                </c:pt>
                <c:pt idx="11">
                  <c:v>S06A応募</c:v>
                </c:pt>
                <c:pt idx="12">
                  <c:v>S06B応募</c:v>
                </c:pt>
                <c:pt idx="13">
                  <c:v>S07A応募</c:v>
                </c:pt>
                <c:pt idx="14">
                  <c:v>S07B応募</c:v>
                </c:pt>
                <c:pt idx="15">
                  <c:v>S08A応募</c:v>
                </c:pt>
                <c:pt idx="16">
                  <c:v>S08B応募</c:v>
                </c:pt>
                <c:pt idx="17">
                  <c:v>S09A応募</c:v>
                </c:pt>
                <c:pt idx="18">
                  <c:v>S09B応募</c:v>
                </c:pt>
                <c:pt idx="19">
                  <c:v>S10A応募</c:v>
                </c:pt>
                <c:pt idx="20">
                  <c:v>S10B応募</c:v>
                </c:pt>
                <c:pt idx="21">
                  <c:v>S11A応募</c:v>
                </c:pt>
                <c:pt idx="22">
                  <c:v>S11B応募</c:v>
                </c:pt>
                <c:pt idx="23">
                  <c:v>S12A応募</c:v>
                </c:pt>
                <c:pt idx="24">
                  <c:v>S12B応募</c:v>
                </c:pt>
                <c:pt idx="25">
                  <c:v>S13A応募</c:v>
                </c:pt>
                <c:pt idx="26">
                  <c:v>S13B応募</c:v>
                </c:pt>
                <c:pt idx="27">
                  <c:v>S14A応募</c:v>
                </c:pt>
                <c:pt idx="28">
                  <c:v>S14B応募</c:v>
                </c:pt>
              </c:strCache>
            </c:strRef>
          </c:cat>
          <c:val>
            <c:numRef>
              <c:f>カテゴリ別応募・採択夜数の推移!$C$4:$C$32</c:f>
              <c:numCache>
                <c:formatCode>General</c:formatCode>
                <c:ptCount val="29"/>
                <c:pt idx="0">
                  <c:v>31</c:v>
                </c:pt>
                <c:pt idx="1">
                  <c:v>51</c:v>
                </c:pt>
                <c:pt idx="2">
                  <c:v>53</c:v>
                </c:pt>
                <c:pt idx="3">
                  <c:v>82</c:v>
                </c:pt>
                <c:pt idx="4">
                  <c:v>68</c:v>
                </c:pt>
                <c:pt idx="5">
                  <c:v>81.5</c:v>
                </c:pt>
                <c:pt idx="6">
                  <c:v>76.5</c:v>
                </c:pt>
                <c:pt idx="7">
                  <c:v>82.5</c:v>
                </c:pt>
                <c:pt idx="8">
                  <c:v>73</c:v>
                </c:pt>
                <c:pt idx="9">
                  <c:v>92</c:v>
                </c:pt>
                <c:pt idx="10">
                  <c:v>69</c:v>
                </c:pt>
                <c:pt idx="11">
                  <c:v>73</c:v>
                </c:pt>
                <c:pt idx="12" formatCode="0.0_ ">
                  <c:v>63.5</c:v>
                </c:pt>
                <c:pt idx="13">
                  <c:v>68</c:v>
                </c:pt>
                <c:pt idx="14">
                  <c:v>67.400000000000006</c:v>
                </c:pt>
                <c:pt idx="15">
                  <c:v>69</c:v>
                </c:pt>
                <c:pt idx="16">
                  <c:v>58</c:v>
                </c:pt>
                <c:pt idx="17">
                  <c:v>75.5</c:v>
                </c:pt>
                <c:pt idx="18">
                  <c:v>78.5</c:v>
                </c:pt>
                <c:pt idx="19">
                  <c:v>71.5</c:v>
                </c:pt>
                <c:pt idx="20">
                  <c:v>67</c:v>
                </c:pt>
                <c:pt idx="21">
                  <c:v>72.5</c:v>
                </c:pt>
                <c:pt idx="22">
                  <c:v>60</c:v>
                </c:pt>
                <c:pt idx="23">
                  <c:v>46</c:v>
                </c:pt>
                <c:pt idx="24">
                  <c:v>58.5</c:v>
                </c:pt>
                <c:pt idx="25">
                  <c:v>60</c:v>
                </c:pt>
                <c:pt idx="26">
                  <c:v>47</c:v>
                </c:pt>
                <c:pt idx="27">
                  <c:v>68.8</c:v>
                </c:pt>
                <c:pt idx="28">
                  <c:v>72.5</c:v>
                </c:pt>
              </c:numCache>
            </c:numRef>
          </c:val>
        </c:ser>
        <c:ser>
          <c:idx val="2"/>
          <c:order val="2"/>
          <c:tx>
            <c:strRef>
              <c:f>カテゴリ別応募・採択夜数の推移!$D$3</c:f>
              <c:strCache>
                <c:ptCount val="1"/>
                <c:pt idx="0">
                  <c:v>星形成と星間物質</c:v>
                </c:pt>
              </c:strCache>
            </c:strRef>
          </c:tx>
          <c:spPr>
            <a:solidFill>
              <a:srgbClr val="FFFFCC"/>
            </a:solidFill>
            <a:ln w="12700">
              <a:solidFill>
                <a:srgbClr val="000000"/>
              </a:solidFill>
              <a:prstDash val="solid"/>
            </a:ln>
          </c:spPr>
          <c:invertIfNegative val="0"/>
          <c:cat>
            <c:strRef>
              <c:f>カテゴリ別応募・採択夜数の推移!$A$4:$A$32</c:f>
              <c:strCache>
                <c:ptCount val="29"/>
                <c:pt idx="0">
                  <c:v>S00応募</c:v>
                </c:pt>
                <c:pt idx="1">
                  <c:v>S01A応募</c:v>
                </c:pt>
                <c:pt idx="2">
                  <c:v>S01B応募</c:v>
                </c:pt>
                <c:pt idx="3">
                  <c:v>S02A応募</c:v>
                </c:pt>
                <c:pt idx="4">
                  <c:v>S02B応募</c:v>
                </c:pt>
                <c:pt idx="5">
                  <c:v>S03A応募</c:v>
                </c:pt>
                <c:pt idx="6">
                  <c:v>S03B応募</c:v>
                </c:pt>
                <c:pt idx="7">
                  <c:v>S04A応募</c:v>
                </c:pt>
                <c:pt idx="8">
                  <c:v>S04B応募</c:v>
                </c:pt>
                <c:pt idx="9">
                  <c:v>S05A応募</c:v>
                </c:pt>
                <c:pt idx="10">
                  <c:v>S05B応募</c:v>
                </c:pt>
                <c:pt idx="11">
                  <c:v>S06A応募</c:v>
                </c:pt>
                <c:pt idx="12">
                  <c:v>S06B応募</c:v>
                </c:pt>
                <c:pt idx="13">
                  <c:v>S07A応募</c:v>
                </c:pt>
                <c:pt idx="14">
                  <c:v>S07B応募</c:v>
                </c:pt>
                <c:pt idx="15">
                  <c:v>S08A応募</c:v>
                </c:pt>
                <c:pt idx="16">
                  <c:v>S08B応募</c:v>
                </c:pt>
                <c:pt idx="17">
                  <c:v>S09A応募</c:v>
                </c:pt>
                <c:pt idx="18">
                  <c:v>S09B応募</c:v>
                </c:pt>
                <c:pt idx="19">
                  <c:v>S10A応募</c:v>
                </c:pt>
                <c:pt idx="20">
                  <c:v>S10B応募</c:v>
                </c:pt>
                <c:pt idx="21">
                  <c:v>S11A応募</c:v>
                </c:pt>
                <c:pt idx="22">
                  <c:v>S11B応募</c:v>
                </c:pt>
                <c:pt idx="23">
                  <c:v>S12A応募</c:v>
                </c:pt>
                <c:pt idx="24">
                  <c:v>S12B応募</c:v>
                </c:pt>
                <c:pt idx="25">
                  <c:v>S13A応募</c:v>
                </c:pt>
                <c:pt idx="26">
                  <c:v>S13B応募</c:v>
                </c:pt>
                <c:pt idx="27">
                  <c:v>S14A応募</c:v>
                </c:pt>
                <c:pt idx="28">
                  <c:v>S14B応募</c:v>
                </c:pt>
              </c:strCache>
            </c:strRef>
          </c:cat>
          <c:val>
            <c:numRef>
              <c:f>カテゴリ別応募・採択夜数の推移!$D$4:$D$32</c:f>
              <c:numCache>
                <c:formatCode>General</c:formatCode>
                <c:ptCount val="29"/>
                <c:pt idx="0">
                  <c:v>32</c:v>
                </c:pt>
                <c:pt idx="1">
                  <c:v>13</c:v>
                </c:pt>
                <c:pt idx="2">
                  <c:v>37</c:v>
                </c:pt>
                <c:pt idx="3">
                  <c:v>63</c:v>
                </c:pt>
                <c:pt idx="4">
                  <c:v>70</c:v>
                </c:pt>
                <c:pt idx="5">
                  <c:v>81.5</c:v>
                </c:pt>
                <c:pt idx="6">
                  <c:v>104.5</c:v>
                </c:pt>
                <c:pt idx="7">
                  <c:v>71</c:v>
                </c:pt>
                <c:pt idx="8">
                  <c:v>69</c:v>
                </c:pt>
                <c:pt idx="9">
                  <c:v>26</c:v>
                </c:pt>
                <c:pt idx="10">
                  <c:v>30</c:v>
                </c:pt>
                <c:pt idx="11">
                  <c:v>65</c:v>
                </c:pt>
                <c:pt idx="12" formatCode="0.0_ ">
                  <c:v>80.7</c:v>
                </c:pt>
                <c:pt idx="13">
                  <c:v>47.5</c:v>
                </c:pt>
                <c:pt idx="14">
                  <c:v>54</c:v>
                </c:pt>
                <c:pt idx="15">
                  <c:v>65.5</c:v>
                </c:pt>
                <c:pt idx="16">
                  <c:v>59</c:v>
                </c:pt>
                <c:pt idx="17">
                  <c:v>49</c:v>
                </c:pt>
                <c:pt idx="18">
                  <c:v>50.5</c:v>
                </c:pt>
                <c:pt idx="19">
                  <c:v>41.5</c:v>
                </c:pt>
                <c:pt idx="20">
                  <c:v>27</c:v>
                </c:pt>
                <c:pt idx="21">
                  <c:v>37.5</c:v>
                </c:pt>
                <c:pt idx="22">
                  <c:v>30</c:v>
                </c:pt>
                <c:pt idx="23">
                  <c:v>26</c:v>
                </c:pt>
                <c:pt idx="24">
                  <c:v>25.5</c:v>
                </c:pt>
                <c:pt idx="25">
                  <c:v>31</c:v>
                </c:pt>
                <c:pt idx="26">
                  <c:v>26.4</c:v>
                </c:pt>
                <c:pt idx="27">
                  <c:v>21</c:v>
                </c:pt>
                <c:pt idx="28">
                  <c:v>37.5</c:v>
                </c:pt>
              </c:numCache>
            </c:numRef>
          </c:val>
        </c:ser>
        <c:ser>
          <c:idx val="3"/>
          <c:order val="3"/>
          <c:tx>
            <c:strRef>
              <c:f>カテゴリ別応募・採択夜数の推移!$E$3</c:f>
              <c:strCache>
                <c:ptCount val="1"/>
                <c:pt idx="0">
                  <c:v>近傍銀河・活動銀河核</c:v>
                </c:pt>
              </c:strCache>
            </c:strRef>
          </c:tx>
          <c:spPr>
            <a:solidFill>
              <a:srgbClr val="CCFFFF"/>
            </a:solidFill>
            <a:ln w="12700">
              <a:solidFill>
                <a:srgbClr val="000000"/>
              </a:solidFill>
              <a:prstDash val="solid"/>
            </a:ln>
          </c:spPr>
          <c:invertIfNegative val="0"/>
          <c:cat>
            <c:strRef>
              <c:f>カテゴリ別応募・採択夜数の推移!$A$4:$A$32</c:f>
              <c:strCache>
                <c:ptCount val="29"/>
                <c:pt idx="0">
                  <c:v>S00応募</c:v>
                </c:pt>
                <c:pt idx="1">
                  <c:v>S01A応募</c:v>
                </c:pt>
                <c:pt idx="2">
                  <c:v>S01B応募</c:v>
                </c:pt>
                <c:pt idx="3">
                  <c:v>S02A応募</c:v>
                </c:pt>
                <c:pt idx="4">
                  <c:v>S02B応募</c:v>
                </c:pt>
                <c:pt idx="5">
                  <c:v>S03A応募</c:v>
                </c:pt>
                <c:pt idx="6">
                  <c:v>S03B応募</c:v>
                </c:pt>
                <c:pt idx="7">
                  <c:v>S04A応募</c:v>
                </c:pt>
                <c:pt idx="8">
                  <c:v>S04B応募</c:v>
                </c:pt>
                <c:pt idx="9">
                  <c:v>S05A応募</c:v>
                </c:pt>
                <c:pt idx="10">
                  <c:v>S05B応募</c:v>
                </c:pt>
                <c:pt idx="11">
                  <c:v>S06A応募</c:v>
                </c:pt>
                <c:pt idx="12">
                  <c:v>S06B応募</c:v>
                </c:pt>
                <c:pt idx="13">
                  <c:v>S07A応募</c:v>
                </c:pt>
                <c:pt idx="14">
                  <c:v>S07B応募</c:v>
                </c:pt>
                <c:pt idx="15">
                  <c:v>S08A応募</c:v>
                </c:pt>
                <c:pt idx="16">
                  <c:v>S08B応募</c:v>
                </c:pt>
                <c:pt idx="17">
                  <c:v>S09A応募</c:v>
                </c:pt>
                <c:pt idx="18">
                  <c:v>S09B応募</c:v>
                </c:pt>
                <c:pt idx="19">
                  <c:v>S10A応募</c:v>
                </c:pt>
                <c:pt idx="20">
                  <c:v>S10B応募</c:v>
                </c:pt>
                <c:pt idx="21">
                  <c:v>S11A応募</c:v>
                </c:pt>
                <c:pt idx="22">
                  <c:v>S11B応募</c:v>
                </c:pt>
                <c:pt idx="23">
                  <c:v>S12A応募</c:v>
                </c:pt>
                <c:pt idx="24">
                  <c:v>S12B応募</c:v>
                </c:pt>
                <c:pt idx="25">
                  <c:v>S13A応募</c:v>
                </c:pt>
                <c:pt idx="26">
                  <c:v>S13B応募</c:v>
                </c:pt>
                <c:pt idx="27">
                  <c:v>S14A応募</c:v>
                </c:pt>
                <c:pt idx="28">
                  <c:v>S14B応募</c:v>
                </c:pt>
              </c:strCache>
            </c:strRef>
          </c:cat>
          <c:val>
            <c:numRef>
              <c:f>カテゴリ別応募・採択夜数の推移!$E$4:$E$32</c:f>
              <c:numCache>
                <c:formatCode>General</c:formatCode>
                <c:ptCount val="29"/>
                <c:pt idx="0">
                  <c:v>94</c:v>
                </c:pt>
                <c:pt idx="1">
                  <c:v>29</c:v>
                </c:pt>
                <c:pt idx="2">
                  <c:v>45</c:v>
                </c:pt>
                <c:pt idx="3">
                  <c:v>73</c:v>
                </c:pt>
                <c:pt idx="4">
                  <c:v>77</c:v>
                </c:pt>
                <c:pt idx="5">
                  <c:v>55</c:v>
                </c:pt>
                <c:pt idx="6">
                  <c:v>78</c:v>
                </c:pt>
                <c:pt idx="7">
                  <c:v>97.3</c:v>
                </c:pt>
                <c:pt idx="8">
                  <c:v>120.5</c:v>
                </c:pt>
                <c:pt idx="9">
                  <c:v>114</c:v>
                </c:pt>
                <c:pt idx="10">
                  <c:v>65</c:v>
                </c:pt>
                <c:pt idx="11">
                  <c:v>80.5</c:v>
                </c:pt>
                <c:pt idx="12" formatCode="0.0_ ">
                  <c:v>55</c:v>
                </c:pt>
                <c:pt idx="13">
                  <c:v>48.5</c:v>
                </c:pt>
                <c:pt idx="14">
                  <c:v>55.5</c:v>
                </c:pt>
                <c:pt idx="15">
                  <c:v>66.5</c:v>
                </c:pt>
                <c:pt idx="16">
                  <c:v>70.5</c:v>
                </c:pt>
                <c:pt idx="17">
                  <c:v>82.5</c:v>
                </c:pt>
                <c:pt idx="18">
                  <c:v>70.5</c:v>
                </c:pt>
                <c:pt idx="19">
                  <c:v>59.6</c:v>
                </c:pt>
                <c:pt idx="20">
                  <c:v>54.5</c:v>
                </c:pt>
                <c:pt idx="21">
                  <c:v>90.5</c:v>
                </c:pt>
                <c:pt idx="22">
                  <c:v>43.5</c:v>
                </c:pt>
                <c:pt idx="23">
                  <c:v>34</c:v>
                </c:pt>
                <c:pt idx="24">
                  <c:v>70</c:v>
                </c:pt>
                <c:pt idx="25">
                  <c:v>62</c:v>
                </c:pt>
                <c:pt idx="26">
                  <c:v>82</c:v>
                </c:pt>
                <c:pt idx="27">
                  <c:v>123</c:v>
                </c:pt>
                <c:pt idx="28">
                  <c:v>57.5</c:v>
                </c:pt>
              </c:numCache>
            </c:numRef>
          </c:val>
        </c:ser>
        <c:ser>
          <c:idx val="4"/>
          <c:order val="4"/>
          <c:tx>
            <c:strRef>
              <c:f>カテゴリ別応募・採択夜数の推移!$F$3</c:f>
              <c:strCache>
                <c:ptCount val="1"/>
                <c:pt idx="0">
                  <c:v>宇宙の構造形成と宇宙論</c:v>
                </c:pt>
              </c:strCache>
            </c:strRef>
          </c:tx>
          <c:spPr>
            <a:solidFill>
              <a:srgbClr val="660066"/>
            </a:solidFill>
            <a:ln w="12700">
              <a:solidFill>
                <a:srgbClr val="000000"/>
              </a:solidFill>
              <a:prstDash val="solid"/>
            </a:ln>
          </c:spPr>
          <c:invertIfNegative val="0"/>
          <c:cat>
            <c:strRef>
              <c:f>カテゴリ別応募・採択夜数の推移!$A$4:$A$32</c:f>
              <c:strCache>
                <c:ptCount val="29"/>
                <c:pt idx="0">
                  <c:v>S00応募</c:v>
                </c:pt>
                <c:pt idx="1">
                  <c:v>S01A応募</c:v>
                </c:pt>
                <c:pt idx="2">
                  <c:v>S01B応募</c:v>
                </c:pt>
                <c:pt idx="3">
                  <c:v>S02A応募</c:v>
                </c:pt>
                <c:pt idx="4">
                  <c:v>S02B応募</c:v>
                </c:pt>
                <c:pt idx="5">
                  <c:v>S03A応募</c:v>
                </c:pt>
                <c:pt idx="6">
                  <c:v>S03B応募</c:v>
                </c:pt>
                <c:pt idx="7">
                  <c:v>S04A応募</c:v>
                </c:pt>
                <c:pt idx="8">
                  <c:v>S04B応募</c:v>
                </c:pt>
                <c:pt idx="9">
                  <c:v>S05A応募</c:v>
                </c:pt>
                <c:pt idx="10">
                  <c:v>S05B応募</c:v>
                </c:pt>
                <c:pt idx="11">
                  <c:v>S06A応募</c:v>
                </c:pt>
                <c:pt idx="12">
                  <c:v>S06B応募</c:v>
                </c:pt>
                <c:pt idx="13">
                  <c:v>S07A応募</c:v>
                </c:pt>
                <c:pt idx="14">
                  <c:v>S07B応募</c:v>
                </c:pt>
                <c:pt idx="15">
                  <c:v>S08A応募</c:v>
                </c:pt>
                <c:pt idx="16">
                  <c:v>S08B応募</c:v>
                </c:pt>
                <c:pt idx="17">
                  <c:v>S09A応募</c:v>
                </c:pt>
                <c:pt idx="18">
                  <c:v>S09B応募</c:v>
                </c:pt>
                <c:pt idx="19">
                  <c:v>S10A応募</c:v>
                </c:pt>
                <c:pt idx="20">
                  <c:v>S10B応募</c:v>
                </c:pt>
                <c:pt idx="21">
                  <c:v>S11A応募</c:v>
                </c:pt>
                <c:pt idx="22">
                  <c:v>S11B応募</c:v>
                </c:pt>
                <c:pt idx="23">
                  <c:v>S12A応募</c:v>
                </c:pt>
                <c:pt idx="24">
                  <c:v>S12B応募</c:v>
                </c:pt>
                <c:pt idx="25">
                  <c:v>S13A応募</c:v>
                </c:pt>
                <c:pt idx="26">
                  <c:v>S13B応募</c:v>
                </c:pt>
                <c:pt idx="27">
                  <c:v>S14A応募</c:v>
                </c:pt>
                <c:pt idx="28">
                  <c:v>S14B応募</c:v>
                </c:pt>
              </c:strCache>
            </c:strRef>
          </c:cat>
          <c:val>
            <c:numRef>
              <c:f>カテゴリ別応募・採択夜数の推移!$F$4:$F$32</c:f>
              <c:numCache>
                <c:formatCode>General</c:formatCode>
                <c:ptCount val="29"/>
                <c:pt idx="0">
                  <c:v>49</c:v>
                </c:pt>
                <c:pt idx="1">
                  <c:v>98</c:v>
                </c:pt>
                <c:pt idx="2">
                  <c:v>184</c:v>
                </c:pt>
                <c:pt idx="3">
                  <c:v>199</c:v>
                </c:pt>
                <c:pt idx="4">
                  <c:v>226</c:v>
                </c:pt>
                <c:pt idx="5">
                  <c:v>264</c:v>
                </c:pt>
                <c:pt idx="6">
                  <c:v>246</c:v>
                </c:pt>
                <c:pt idx="7">
                  <c:v>232</c:v>
                </c:pt>
                <c:pt idx="8">
                  <c:v>223.5</c:v>
                </c:pt>
                <c:pt idx="9">
                  <c:v>167.5</c:v>
                </c:pt>
                <c:pt idx="10">
                  <c:v>162.5</c:v>
                </c:pt>
                <c:pt idx="11">
                  <c:v>195</c:v>
                </c:pt>
                <c:pt idx="12" formatCode="0.0_ ">
                  <c:v>147.5</c:v>
                </c:pt>
                <c:pt idx="13">
                  <c:v>208.2</c:v>
                </c:pt>
                <c:pt idx="14">
                  <c:v>176.9</c:v>
                </c:pt>
                <c:pt idx="15">
                  <c:v>206.5</c:v>
                </c:pt>
                <c:pt idx="16">
                  <c:v>186</c:v>
                </c:pt>
                <c:pt idx="17">
                  <c:v>176.5</c:v>
                </c:pt>
                <c:pt idx="18">
                  <c:v>129.5</c:v>
                </c:pt>
                <c:pt idx="19">
                  <c:v>179</c:v>
                </c:pt>
                <c:pt idx="20">
                  <c:v>177</c:v>
                </c:pt>
                <c:pt idx="21">
                  <c:v>166.5</c:v>
                </c:pt>
                <c:pt idx="22">
                  <c:v>117.5</c:v>
                </c:pt>
                <c:pt idx="23">
                  <c:v>138.5</c:v>
                </c:pt>
                <c:pt idx="24">
                  <c:v>148.5</c:v>
                </c:pt>
                <c:pt idx="25">
                  <c:v>178.5</c:v>
                </c:pt>
                <c:pt idx="26">
                  <c:v>149.69999999999999</c:v>
                </c:pt>
                <c:pt idx="27">
                  <c:v>136.5</c:v>
                </c:pt>
                <c:pt idx="28">
                  <c:v>130.69999999999999</c:v>
                </c:pt>
              </c:numCache>
            </c:numRef>
          </c:val>
        </c:ser>
        <c:dLbls>
          <c:showLegendKey val="0"/>
          <c:showVal val="0"/>
          <c:showCatName val="0"/>
          <c:showSerName val="0"/>
          <c:showPercent val="0"/>
          <c:showBubbleSize val="0"/>
        </c:dLbls>
        <c:gapWidth val="150"/>
        <c:shape val="box"/>
        <c:axId val="161847936"/>
        <c:axId val="161857920"/>
        <c:axId val="162650752"/>
      </c:bar3DChart>
      <c:catAx>
        <c:axId val="161847936"/>
        <c:scaling>
          <c:orientation val="minMax"/>
        </c:scaling>
        <c:delete val="0"/>
        <c:axPos val="b"/>
        <c:numFmt formatCode="General" sourceLinked="1"/>
        <c:majorTickMark val="in"/>
        <c:minorTickMark val="none"/>
        <c:tickLblPos val="low"/>
        <c:spPr>
          <a:ln w="3175">
            <a:solidFill>
              <a:srgbClr val="000000"/>
            </a:solidFill>
            <a:prstDash val="solid"/>
          </a:ln>
        </c:spPr>
        <c:txPr>
          <a:bodyPr rot="-270000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61857920"/>
        <c:crosses val="autoZero"/>
        <c:auto val="1"/>
        <c:lblAlgn val="ctr"/>
        <c:lblOffset val="100"/>
        <c:tickLblSkip val="2"/>
        <c:tickMarkSkip val="1"/>
        <c:noMultiLvlLbl val="1"/>
      </c:catAx>
      <c:valAx>
        <c:axId val="161857920"/>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61847936"/>
        <c:crosses val="autoZero"/>
        <c:crossBetween val="between"/>
      </c:valAx>
      <c:serAx>
        <c:axId val="162650752"/>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ＭＳ Ｐゴシック"/>
                <a:ea typeface="ＭＳ Ｐゴシック"/>
                <a:cs typeface="ＭＳ Ｐゴシック"/>
              </a:defRPr>
            </a:pPr>
            <a:endParaRPr lang="ja-JP"/>
          </a:p>
        </c:txPr>
        <c:crossAx val="161857920"/>
        <c:crosses val="autoZero"/>
        <c:tickLblSkip val="1"/>
        <c:tickMarkSkip val="1"/>
      </c:serAx>
      <c:spPr>
        <a:noFill/>
        <a:ln w="25400">
          <a:noFill/>
        </a:ln>
      </c:spPr>
    </c:plotArea>
    <c:legend>
      <c:legendPos val="r"/>
      <c:layout>
        <c:manualLayout>
          <c:xMode val="edge"/>
          <c:yMode val="edge"/>
          <c:x val="0.69189189189189193"/>
          <c:y val="0.15277796004666083"/>
          <c:w val="0.28513513513513511"/>
          <c:h val="0.21875036453776608"/>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Intensive Program 応募・採択件数</a:t>
            </a:r>
            <a:endParaRPr lang="ja-JP" altLang="en-US"/>
          </a:p>
        </c:rich>
      </c:tx>
      <c:layout>
        <c:manualLayout>
          <c:xMode val="edge"/>
          <c:yMode val="edge"/>
          <c:x val="0.22569480898221053"/>
          <c:y val="5.7203417301920932E-2"/>
        </c:manualLayout>
      </c:layout>
      <c:overlay val="0"/>
      <c:spPr>
        <a:noFill/>
        <a:ln w="25400">
          <a:noFill/>
        </a:ln>
      </c:spPr>
    </c:title>
    <c:autoTitleDeleted val="0"/>
    <c:plotArea>
      <c:layout>
        <c:manualLayout>
          <c:layoutTarget val="inner"/>
          <c:xMode val="edge"/>
          <c:yMode val="edge"/>
          <c:x val="0.12152798381887447"/>
          <c:y val="0.1752484027146009"/>
          <c:w val="0.73842720180810728"/>
          <c:h val="0.79509154981125374"/>
        </c:manualLayout>
      </c:layout>
      <c:barChart>
        <c:barDir val="bar"/>
        <c:grouping val="clustered"/>
        <c:varyColors val="0"/>
        <c:ser>
          <c:idx val="0"/>
          <c:order val="0"/>
          <c:tx>
            <c:strRef>
              <c:f>Intensive応募・採択件数!$B$2</c:f>
              <c:strCache>
                <c:ptCount val="1"/>
                <c:pt idx="0">
                  <c:v>応募件数</c:v>
                </c:pt>
              </c:strCache>
            </c:strRef>
          </c:tx>
          <c:spPr>
            <a:solidFill>
              <a:srgbClr val="9999FF"/>
            </a:solidFill>
            <a:ln w="12700">
              <a:solidFill>
                <a:srgbClr val="000000"/>
              </a:solidFill>
              <a:prstDash val="solid"/>
            </a:ln>
          </c:spPr>
          <c:invertIfNegative val="0"/>
          <c:cat>
            <c:strRef>
              <c:f>Intensive応募・採択件数!$A$3:$A$28</c:f>
              <c:strCache>
                <c:ptCount val="26"/>
                <c:pt idx="0">
                  <c:v>S02A</c:v>
                </c:pt>
                <c:pt idx="1">
                  <c:v>S02B</c:v>
                </c:pt>
                <c:pt idx="2">
                  <c:v>S03A</c:v>
                </c:pt>
                <c:pt idx="3">
                  <c:v>S03B</c:v>
                </c:pt>
                <c:pt idx="4">
                  <c:v>S04A</c:v>
                </c:pt>
                <c:pt idx="5">
                  <c:v>S04B</c:v>
                </c:pt>
                <c:pt idx="6">
                  <c:v>S05A</c:v>
                </c:pt>
                <c:pt idx="7">
                  <c:v>S05B</c:v>
                </c:pt>
                <c:pt idx="8">
                  <c:v>S06A</c:v>
                </c:pt>
                <c:pt idx="9">
                  <c:v>S06B</c:v>
                </c:pt>
                <c:pt idx="10">
                  <c:v>S07A</c:v>
                </c:pt>
                <c:pt idx="11">
                  <c:v>S07B</c:v>
                </c:pt>
                <c:pt idx="12">
                  <c:v>S08A</c:v>
                </c:pt>
                <c:pt idx="13">
                  <c:v>S08B</c:v>
                </c:pt>
                <c:pt idx="14">
                  <c:v>S09A</c:v>
                </c:pt>
                <c:pt idx="15">
                  <c:v>S09B</c:v>
                </c:pt>
                <c:pt idx="16">
                  <c:v>S10A</c:v>
                </c:pt>
                <c:pt idx="17">
                  <c:v>S10B</c:v>
                </c:pt>
                <c:pt idx="18">
                  <c:v>S11A</c:v>
                </c:pt>
                <c:pt idx="19">
                  <c:v>S11B</c:v>
                </c:pt>
                <c:pt idx="20">
                  <c:v>S12A</c:v>
                </c:pt>
                <c:pt idx="21">
                  <c:v>S12B</c:v>
                </c:pt>
                <c:pt idx="22">
                  <c:v>S13A</c:v>
                </c:pt>
                <c:pt idx="23">
                  <c:v>S13B</c:v>
                </c:pt>
                <c:pt idx="24">
                  <c:v>S14A</c:v>
                </c:pt>
                <c:pt idx="25">
                  <c:v>S14B</c:v>
                </c:pt>
              </c:strCache>
            </c:strRef>
          </c:cat>
          <c:val>
            <c:numRef>
              <c:f>Intensive応募・採択件数!$B$3:$B$28</c:f>
              <c:numCache>
                <c:formatCode>General</c:formatCode>
                <c:ptCount val="26"/>
                <c:pt idx="0">
                  <c:v>5</c:v>
                </c:pt>
                <c:pt idx="1">
                  <c:v>4</c:v>
                </c:pt>
                <c:pt idx="2">
                  <c:v>10</c:v>
                </c:pt>
                <c:pt idx="3">
                  <c:v>3</c:v>
                </c:pt>
                <c:pt idx="4">
                  <c:v>4</c:v>
                </c:pt>
                <c:pt idx="5">
                  <c:v>4</c:v>
                </c:pt>
                <c:pt idx="6">
                  <c:v>2</c:v>
                </c:pt>
                <c:pt idx="7">
                  <c:v>3</c:v>
                </c:pt>
                <c:pt idx="8">
                  <c:v>2</c:v>
                </c:pt>
                <c:pt idx="9">
                  <c:v>2</c:v>
                </c:pt>
                <c:pt idx="10">
                  <c:v>2</c:v>
                </c:pt>
                <c:pt idx="11">
                  <c:v>0</c:v>
                </c:pt>
                <c:pt idx="12">
                  <c:v>3</c:v>
                </c:pt>
                <c:pt idx="13">
                  <c:v>1</c:v>
                </c:pt>
                <c:pt idx="14">
                  <c:v>0</c:v>
                </c:pt>
                <c:pt idx="15">
                  <c:v>0</c:v>
                </c:pt>
                <c:pt idx="16">
                  <c:v>2</c:v>
                </c:pt>
                <c:pt idx="17">
                  <c:v>1</c:v>
                </c:pt>
                <c:pt idx="18">
                  <c:v>1</c:v>
                </c:pt>
                <c:pt idx="19">
                  <c:v>0</c:v>
                </c:pt>
                <c:pt idx="20">
                  <c:v>2</c:v>
                </c:pt>
                <c:pt idx="21">
                  <c:v>4</c:v>
                </c:pt>
                <c:pt idx="22">
                  <c:v>1</c:v>
                </c:pt>
                <c:pt idx="23">
                  <c:v>0</c:v>
                </c:pt>
                <c:pt idx="24">
                  <c:v>1</c:v>
                </c:pt>
                <c:pt idx="25">
                  <c:v>4</c:v>
                </c:pt>
              </c:numCache>
            </c:numRef>
          </c:val>
        </c:ser>
        <c:ser>
          <c:idx val="1"/>
          <c:order val="1"/>
          <c:tx>
            <c:strRef>
              <c:f>Intensive応募・採択件数!$C$2</c:f>
              <c:strCache>
                <c:ptCount val="1"/>
                <c:pt idx="0">
                  <c:v>採択件数</c:v>
                </c:pt>
              </c:strCache>
            </c:strRef>
          </c:tx>
          <c:spPr>
            <a:solidFill>
              <a:srgbClr val="993366"/>
            </a:solidFill>
            <a:ln w="12700">
              <a:solidFill>
                <a:srgbClr val="000000"/>
              </a:solidFill>
              <a:prstDash val="solid"/>
            </a:ln>
          </c:spPr>
          <c:invertIfNegative val="0"/>
          <c:cat>
            <c:strRef>
              <c:f>Intensive応募・採択件数!$A$3:$A$28</c:f>
              <c:strCache>
                <c:ptCount val="26"/>
                <c:pt idx="0">
                  <c:v>S02A</c:v>
                </c:pt>
                <c:pt idx="1">
                  <c:v>S02B</c:v>
                </c:pt>
                <c:pt idx="2">
                  <c:v>S03A</c:v>
                </c:pt>
                <c:pt idx="3">
                  <c:v>S03B</c:v>
                </c:pt>
                <c:pt idx="4">
                  <c:v>S04A</c:v>
                </c:pt>
                <c:pt idx="5">
                  <c:v>S04B</c:v>
                </c:pt>
                <c:pt idx="6">
                  <c:v>S05A</c:v>
                </c:pt>
                <c:pt idx="7">
                  <c:v>S05B</c:v>
                </c:pt>
                <c:pt idx="8">
                  <c:v>S06A</c:v>
                </c:pt>
                <c:pt idx="9">
                  <c:v>S06B</c:v>
                </c:pt>
                <c:pt idx="10">
                  <c:v>S07A</c:v>
                </c:pt>
                <c:pt idx="11">
                  <c:v>S07B</c:v>
                </c:pt>
                <c:pt idx="12">
                  <c:v>S08A</c:v>
                </c:pt>
                <c:pt idx="13">
                  <c:v>S08B</c:v>
                </c:pt>
                <c:pt idx="14">
                  <c:v>S09A</c:v>
                </c:pt>
                <c:pt idx="15">
                  <c:v>S09B</c:v>
                </c:pt>
                <c:pt idx="16">
                  <c:v>S10A</c:v>
                </c:pt>
                <c:pt idx="17">
                  <c:v>S10B</c:v>
                </c:pt>
                <c:pt idx="18">
                  <c:v>S11A</c:v>
                </c:pt>
                <c:pt idx="19">
                  <c:v>S11B</c:v>
                </c:pt>
                <c:pt idx="20">
                  <c:v>S12A</c:v>
                </c:pt>
                <c:pt idx="21">
                  <c:v>S12B</c:v>
                </c:pt>
                <c:pt idx="22">
                  <c:v>S13A</c:v>
                </c:pt>
                <c:pt idx="23">
                  <c:v>S13B</c:v>
                </c:pt>
                <c:pt idx="24">
                  <c:v>S14A</c:v>
                </c:pt>
                <c:pt idx="25">
                  <c:v>S14B</c:v>
                </c:pt>
              </c:strCache>
            </c:strRef>
          </c:cat>
          <c:val>
            <c:numRef>
              <c:f>Intensive応募・採択件数!$C$3:$C$28</c:f>
              <c:numCache>
                <c:formatCode>General</c:formatCode>
                <c:ptCount val="26"/>
                <c:pt idx="0">
                  <c:v>2</c:v>
                </c:pt>
                <c:pt idx="1">
                  <c:v>1</c:v>
                </c:pt>
                <c:pt idx="2">
                  <c:v>2</c:v>
                </c:pt>
                <c:pt idx="3">
                  <c:v>1</c:v>
                </c:pt>
                <c:pt idx="4">
                  <c:v>1</c:v>
                </c:pt>
                <c:pt idx="5">
                  <c:v>2</c:v>
                </c:pt>
                <c:pt idx="6">
                  <c:v>1</c:v>
                </c:pt>
                <c:pt idx="7">
                  <c:v>2</c:v>
                </c:pt>
                <c:pt idx="8">
                  <c:v>1</c:v>
                </c:pt>
                <c:pt idx="9">
                  <c:v>1</c:v>
                </c:pt>
                <c:pt idx="10">
                  <c:v>1</c:v>
                </c:pt>
                <c:pt idx="11">
                  <c:v>0</c:v>
                </c:pt>
                <c:pt idx="12">
                  <c:v>1</c:v>
                </c:pt>
                <c:pt idx="13">
                  <c:v>1</c:v>
                </c:pt>
                <c:pt idx="14">
                  <c:v>0</c:v>
                </c:pt>
                <c:pt idx="15">
                  <c:v>0</c:v>
                </c:pt>
                <c:pt idx="16">
                  <c:v>0</c:v>
                </c:pt>
                <c:pt idx="17">
                  <c:v>1</c:v>
                </c:pt>
                <c:pt idx="18">
                  <c:v>0</c:v>
                </c:pt>
                <c:pt idx="19">
                  <c:v>0</c:v>
                </c:pt>
                <c:pt idx="20">
                  <c:v>0</c:v>
                </c:pt>
                <c:pt idx="21">
                  <c:v>1</c:v>
                </c:pt>
                <c:pt idx="22">
                  <c:v>0</c:v>
                </c:pt>
                <c:pt idx="23">
                  <c:v>0</c:v>
                </c:pt>
                <c:pt idx="24">
                  <c:v>0</c:v>
                </c:pt>
                <c:pt idx="25">
                  <c:v>1</c:v>
                </c:pt>
              </c:numCache>
            </c:numRef>
          </c:val>
        </c:ser>
        <c:dLbls>
          <c:showLegendKey val="0"/>
          <c:showVal val="0"/>
          <c:showCatName val="0"/>
          <c:showSerName val="0"/>
          <c:showPercent val="0"/>
          <c:showBubbleSize val="0"/>
        </c:dLbls>
        <c:gapWidth val="150"/>
        <c:axId val="161965184"/>
        <c:axId val="161966720"/>
      </c:barChart>
      <c:catAx>
        <c:axId val="161965184"/>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ＭＳ Ｐゴシック"/>
                <a:ea typeface="ＭＳ Ｐゴシック"/>
                <a:cs typeface="ＭＳ Ｐゴシック"/>
              </a:defRPr>
            </a:pPr>
            <a:endParaRPr lang="ja-JP"/>
          </a:p>
        </c:txPr>
        <c:crossAx val="161966720"/>
        <c:crosses val="autoZero"/>
        <c:auto val="1"/>
        <c:lblAlgn val="ctr"/>
        <c:lblOffset val="100"/>
        <c:tickLblSkip val="1"/>
        <c:tickMarkSkip val="1"/>
        <c:noMultiLvlLbl val="0"/>
      </c:catAx>
      <c:valAx>
        <c:axId val="161966720"/>
        <c:scaling>
          <c:orientation val="minMax"/>
        </c:scaling>
        <c:delete val="0"/>
        <c:axPos val="t"/>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ＭＳ Ｐゴシック"/>
                <a:ea typeface="ＭＳ Ｐゴシック"/>
                <a:cs typeface="ＭＳ Ｐゴシック"/>
              </a:defRPr>
            </a:pPr>
            <a:endParaRPr lang="ja-JP"/>
          </a:p>
        </c:txPr>
        <c:crossAx val="161965184"/>
        <c:crosses val="autoZero"/>
        <c:crossBetween val="between"/>
      </c:valAx>
      <c:spPr>
        <a:solidFill>
          <a:srgbClr val="C0C0C0"/>
        </a:solidFill>
        <a:ln w="12700">
          <a:solidFill>
            <a:srgbClr val="808080"/>
          </a:solidFill>
          <a:prstDash val="solid"/>
        </a:ln>
      </c:spPr>
    </c:plotArea>
    <c:legend>
      <c:legendPos val="r"/>
      <c:layout>
        <c:manualLayout>
          <c:xMode val="edge"/>
          <c:yMode val="edge"/>
          <c:x val="0.77893627879848348"/>
          <c:y val="3.7072288274722615E-2"/>
          <c:w val="0.14409740449110531"/>
          <c:h val="8.6864510462088679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サービス観測　</a:t>
            </a:r>
          </a:p>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カテゴリ別応募件数</a:t>
            </a:r>
            <a:endParaRPr lang="ja-JP" altLang="en-US"/>
          </a:p>
        </c:rich>
      </c:tx>
      <c:layout>
        <c:manualLayout>
          <c:xMode val="edge"/>
          <c:yMode val="edge"/>
          <c:x val="3.4641944701479944E-2"/>
          <c:y val="1.7391313740103477E-2"/>
        </c:manualLayout>
      </c:layout>
      <c:overlay val="0"/>
      <c:spPr>
        <a:noFill/>
        <a:ln w="25400">
          <a:noFill/>
        </a:ln>
      </c:spPr>
    </c:title>
    <c:autoTitleDeleted val="0"/>
    <c:view3D>
      <c:rotX val="65"/>
      <c:hPercent val="100"/>
      <c:rotY val="60"/>
      <c:depthPercent val="100"/>
      <c:rAngAx val="0"/>
      <c:perspective val="2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1316409989817125"/>
          <c:y val="0.13913058246707549"/>
          <c:w val="0.60046257088825561"/>
          <c:h val="0.74782688076053072"/>
        </c:manualLayout>
      </c:layout>
      <c:bar3DChart>
        <c:barDir val="col"/>
        <c:grouping val="standard"/>
        <c:varyColors val="0"/>
        <c:ser>
          <c:idx val="0"/>
          <c:order val="0"/>
          <c:tx>
            <c:strRef>
              <c:f>サービス観測!$B$84</c:f>
              <c:strCache>
                <c:ptCount val="1"/>
                <c:pt idx="0">
                  <c:v>太陽系</c:v>
                </c:pt>
              </c:strCache>
            </c:strRef>
          </c:tx>
          <c:spPr>
            <a:solidFill>
              <a:srgbClr val="9999FF"/>
            </a:solidFill>
            <a:ln w="12700">
              <a:solidFill>
                <a:srgbClr val="000000"/>
              </a:solidFill>
              <a:prstDash val="solid"/>
            </a:ln>
          </c:spPr>
          <c:invertIfNegative val="0"/>
          <c:cat>
            <c:strRef>
              <c:f>サービス観測!$A$85:$A$105</c:f>
              <c:strCache>
                <c:ptCount val="21"/>
                <c:pt idx="0">
                  <c:v>S04B応募</c:v>
                </c:pt>
                <c:pt idx="1">
                  <c:v>S05A応募</c:v>
                </c:pt>
                <c:pt idx="2">
                  <c:v>S05B応募</c:v>
                </c:pt>
                <c:pt idx="3">
                  <c:v>S06A応募</c:v>
                </c:pt>
                <c:pt idx="4">
                  <c:v>S06B応募</c:v>
                </c:pt>
                <c:pt idx="5">
                  <c:v>S07A応募</c:v>
                </c:pt>
                <c:pt idx="6">
                  <c:v>S07B応募</c:v>
                </c:pt>
                <c:pt idx="7">
                  <c:v>S08A応募</c:v>
                </c:pt>
                <c:pt idx="8">
                  <c:v>S08B応募</c:v>
                </c:pt>
                <c:pt idx="9">
                  <c:v>S09A応募</c:v>
                </c:pt>
                <c:pt idx="10">
                  <c:v>S09B応募</c:v>
                </c:pt>
                <c:pt idx="11">
                  <c:v>S10A応募</c:v>
                </c:pt>
                <c:pt idx="12">
                  <c:v>S10B応募</c:v>
                </c:pt>
                <c:pt idx="13">
                  <c:v>S11A応募</c:v>
                </c:pt>
                <c:pt idx="14">
                  <c:v>S11B応募</c:v>
                </c:pt>
                <c:pt idx="15">
                  <c:v>S12A応募</c:v>
                </c:pt>
                <c:pt idx="16">
                  <c:v>S12B応募</c:v>
                </c:pt>
                <c:pt idx="17">
                  <c:v>S13A応募</c:v>
                </c:pt>
                <c:pt idx="18">
                  <c:v>S13B応募</c:v>
                </c:pt>
                <c:pt idx="19">
                  <c:v>S14A応募</c:v>
                </c:pt>
                <c:pt idx="20">
                  <c:v>S14B応募</c:v>
                </c:pt>
              </c:strCache>
            </c:strRef>
          </c:cat>
          <c:val>
            <c:numRef>
              <c:f>サービス観測!$B$85:$B$105</c:f>
              <c:numCache>
                <c:formatCode>General</c:formatCode>
                <c:ptCount val="21"/>
                <c:pt idx="0">
                  <c:v>1</c:v>
                </c:pt>
                <c:pt idx="1">
                  <c:v>2</c:v>
                </c:pt>
                <c:pt idx="2">
                  <c:v>3</c:v>
                </c:pt>
                <c:pt idx="3">
                  <c:v>1</c:v>
                </c:pt>
                <c:pt idx="4">
                  <c:v>3</c:v>
                </c:pt>
                <c:pt idx="5">
                  <c:v>2</c:v>
                </c:pt>
                <c:pt idx="6">
                  <c:v>4</c:v>
                </c:pt>
                <c:pt idx="7">
                  <c:v>1</c:v>
                </c:pt>
                <c:pt idx="8">
                  <c:v>4</c:v>
                </c:pt>
                <c:pt idx="9">
                  <c:v>3</c:v>
                </c:pt>
                <c:pt idx="10">
                  <c:v>1</c:v>
                </c:pt>
                <c:pt idx="11">
                  <c:v>6</c:v>
                </c:pt>
                <c:pt idx="12">
                  <c:v>5</c:v>
                </c:pt>
                <c:pt idx="13">
                  <c:v>8</c:v>
                </c:pt>
                <c:pt idx="14">
                  <c:v>2</c:v>
                </c:pt>
                <c:pt idx="15">
                  <c:v>4</c:v>
                </c:pt>
                <c:pt idx="16">
                  <c:v>5</c:v>
                </c:pt>
                <c:pt idx="17">
                  <c:v>5</c:v>
                </c:pt>
                <c:pt idx="18">
                  <c:v>3</c:v>
                </c:pt>
                <c:pt idx="19">
                  <c:v>2</c:v>
                </c:pt>
                <c:pt idx="20">
                  <c:v>1</c:v>
                </c:pt>
              </c:numCache>
            </c:numRef>
          </c:val>
        </c:ser>
        <c:ser>
          <c:idx val="1"/>
          <c:order val="1"/>
          <c:tx>
            <c:strRef>
              <c:f>サービス観測!$C$84</c:f>
              <c:strCache>
                <c:ptCount val="1"/>
                <c:pt idx="0">
                  <c:v>恒星と我々の銀河系</c:v>
                </c:pt>
              </c:strCache>
            </c:strRef>
          </c:tx>
          <c:spPr>
            <a:solidFill>
              <a:srgbClr val="993366"/>
            </a:solidFill>
            <a:ln w="12700">
              <a:solidFill>
                <a:srgbClr val="000000"/>
              </a:solidFill>
              <a:prstDash val="solid"/>
            </a:ln>
          </c:spPr>
          <c:invertIfNegative val="0"/>
          <c:cat>
            <c:strRef>
              <c:f>サービス観測!$A$85:$A$105</c:f>
              <c:strCache>
                <c:ptCount val="21"/>
                <c:pt idx="0">
                  <c:v>S04B応募</c:v>
                </c:pt>
                <c:pt idx="1">
                  <c:v>S05A応募</c:v>
                </c:pt>
                <c:pt idx="2">
                  <c:v>S05B応募</c:v>
                </c:pt>
                <c:pt idx="3">
                  <c:v>S06A応募</c:v>
                </c:pt>
                <c:pt idx="4">
                  <c:v>S06B応募</c:v>
                </c:pt>
                <c:pt idx="5">
                  <c:v>S07A応募</c:v>
                </c:pt>
                <c:pt idx="6">
                  <c:v>S07B応募</c:v>
                </c:pt>
                <c:pt idx="7">
                  <c:v>S08A応募</c:v>
                </c:pt>
                <c:pt idx="8">
                  <c:v>S08B応募</c:v>
                </c:pt>
                <c:pt idx="9">
                  <c:v>S09A応募</c:v>
                </c:pt>
                <c:pt idx="10">
                  <c:v>S09B応募</c:v>
                </c:pt>
                <c:pt idx="11">
                  <c:v>S10A応募</c:v>
                </c:pt>
                <c:pt idx="12">
                  <c:v>S10B応募</c:v>
                </c:pt>
                <c:pt idx="13">
                  <c:v>S11A応募</c:v>
                </c:pt>
                <c:pt idx="14">
                  <c:v>S11B応募</c:v>
                </c:pt>
                <c:pt idx="15">
                  <c:v>S12A応募</c:v>
                </c:pt>
                <c:pt idx="16">
                  <c:v>S12B応募</c:v>
                </c:pt>
                <c:pt idx="17">
                  <c:v>S13A応募</c:v>
                </c:pt>
                <c:pt idx="18">
                  <c:v>S13B応募</c:v>
                </c:pt>
                <c:pt idx="19">
                  <c:v>S14A応募</c:v>
                </c:pt>
                <c:pt idx="20">
                  <c:v>S14B応募</c:v>
                </c:pt>
              </c:strCache>
            </c:strRef>
          </c:cat>
          <c:val>
            <c:numRef>
              <c:f>サービス観測!$C$85:$C$105</c:f>
              <c:numCache>
                <c:formatCode>General</c:formatCode>
                <c:ptCount val="21"/>
                <c:pt idx="0">
                  <c:v>4</c:v>
                </c:pt>
                <c:pt idx="1">
                  <c:v>10</c:v>
                </c:pt>
                <c:pt idx="2">
                  <c:v>12</c:v>
                </c:pt>
                <c:pt idx="3">
                  <c:v>8</c:v>
                </c:pt>
                <c:pt idx="4">
                  <c:v>8</c:v>
                </c:pt>
                <c:pt idx="5">
                  <c:v>13</c:v>
                </c:pt>
                <c:pt idx="6">
                  <c:v>11</c:v>
                </c:pt>
                <c:pt idx="7">
                  <c:v>11</c:v>
                </c:pt>
                <c:pt idx="8">
                  <c:v>11</c:v>
                </c:pt>
                <c:pt idx="9">
                  <c:v>8</c:v>
                </c:pt>
                <c:pt idx="10">
                  <c:v>10</c:v>
                </c:pt>
                <c:pt idx="11">
                  <c:v>15</c:v>
                </c:pt>
                <c:pt idx="12">
                  <c:v>13</c:v>
                </c:pt>
                <c:pt idx="13">
                  <c:v>13</c:v>
                </c:pt>
                <c:pt idx="14">
                  <c:v>15</c:v>
                </c:pt>
                <c:pt idx="15">
                  <c:v>8</c:v>
                </c:pt>
                <c:pt idx="16">
                  <c:v>12</c:v>
                </c:pt>
                <c:pt idx="17">
                  <c:v>11</c:v>
                </c:pt>
                <c:pt idx="18">
                  <c:v>17</c:v>
                </c:pt>
                <c:pt idx="19">
                  <c:v>15</c:v>
                </c:pt>
                <c:pt idx="20">
                  <c:v>14</c:v>
                </c:pt>
              </c:numCache>
            </c:numRef>
          </c:val>
        </c:ser>
        <c:ser>
          <c:idx val="2"/>
          <c:order val="2"/>
          <c:tx>
            <c:strRef>
              <c:f>サービス観測!$D$84</c:f>
              <c:strCache>
                <c:ptCount val="1"/>
                <c:pt idx="0">
                  <c:v>星形成と星間物質</c:v>
                </c:pt>
              </c:strCache>
            </c:strRef>
          </c:tx>
          <c:spPr>
            <a:solidFill>
              <a:srgbClr val="FFFFCC"/>
            </a:solidFill>
            <a:ln w="12700">
              <a:solidFill>
                <a:srgbClr val="000000"/>
              </a:solidFill>
              <a:prstDash val="solid"/>
            </a:ln>
          </c:spPr>
          <c:invertIfNegative val="0"/>
          <c:cat>
            <c:strRef>
              <c:f>サービス観測!$A$85:$A$105</c:f>
              <c:strCache>
                <c:ptCount val="21"/>
                <c:pt idx="0">
                  <c:v>S04B応募</c:v>
                </c:pt>
                <c:pt idx="1">
                  <c:v>S05A応募</c:v>
                </c:pt>
                <c:pt idx="2">
                  <c:v>S05B応募</c:v>
                </c:pt>
                <c:pt idx="3">
                  <c:v>S06A応募</c:v>
                </c:pt>
                <c:pt idx="4">
                  <c:v>S06B応募</c:v>
                </c:pt>
                <c:pt idx="5">
                  <c:v>S07A応募</c:v>
                </c:pt>
                <c:pt idx="6">
                  <c:v>S07B応募</c:v>
                </c:pt>
                <c:pt idx="7">
                  <c:v>S08A応募</c:v>
                </c:pt>
                <c:pt idx="8">
                  <c:v>S08B応募</c:v>
                </c:pt>
                <c:pt idx="9">
                  <c:v>S09A応募</c:v>
                </c:pt>
                <c:pt idx="10">
                  <c:v>S09B応募</c:v>
                </c:pt>
                <c:pt idx="11">
                  <c:v>S10A応募</c:v>
                </c:pt>
                <c:pt idx="12">
                  <c:v>S10B応募</c:v>
                </c:pt>
                <c:pt idx="13">
                  <c:v>S11A応募</c:v>
                </c:pt>
                <c:pt idx="14">
                  <c:v>S11B応募</c:v>
                </c:pt>
                <c:pt idx="15">
                  <c:v>S12A応募</c:v>
                </c:pt>
                <c:pt idx="16">
                  <c:v>S12B応募</c:v>
                </c:pt>
                <c:pt idx="17">
                  <c:v>S13A応募</c:v>
                </c:pt>
                <c:pt idx="18">
                  <c:v>S13B応募</c:v>
                </c:pt>
                <c:pt idx="19">
                  <c:v>S14A応募</c:v>
                </c:pt>
                <c:pt idx="20">
                  <c:v>S14B応募</c:v>
                </c:pt>
              </c:strCache>
            </c:strRef>
          </c:cat>
          <c:val>
            <c:numRef>
              <c:f>サービス観測!$D$85:$D$105</c:f>
              <c:numCache>
                <c:formatCode>General</c:formatCode>
                <c:ptCount val="21"/>
                <c:pt idx="0">
                  <c:v>6</c:v>
                </c:pt>
                <c:pt idx="1">
                  <c:v>3</c:v>
                </c:pt>
                <c:pt idx="2">
                  <c:v>1</c:v>
                </c:pt>
                <c:pt idx="3">
                  <c:v>3</c:v>
                </c:pt>
                <c:pt idx="4">
                  <c:v>8</c:v>
                </c:pt>
                <c:pt idx="5">
                  <c:v>10</c:v>
                </c:pt>
                <c:pt idx="6">
                  <c:v>12</c:v>
                </c:pt>
                <c:pt idx="7">
                  <c:v>8</c:v>
                </c:pt>
                <c:pt idx="8">
                  <c:v>7</c:v>
                </c:pt>
                <c:pt idx="9">
                  <c:v>9</c:v>
                </c:pt>
                <c:pt idx="10">
                  <c:v>7</c:v>
                </c:pt>
                <c:pt idx="11">
                  <c:v>7</c:v>
                </c:pt>
                <c:pt idx="12">
                  <c:v>11</c:v>
                </c:pt>
                <c:pt idx="13">
                  <c:v>4</c:v>
                </c:pt>
                <c:pt idx="14">
                  <c:v>1</c:v>
                </c:pt>
                <c:pt idx="15">
                  <c:v>9</c:v>
                </c:pt>
                <c:pt idx="16">
                  <c:v>11</c:v>
                </c:pt>
                <c:pt idx="17">
                  <c:v>11</c:v>
                </c:pt>
                <c:pt idx="18">
                  <c:v>3</c:v>
                </c:pt>
                <c:pt idx="19">
                  <c:v>11</c:v>
                </c:pt>
                <c:pt idx="20">
                  <c:v>1</c:v>
                </c:pt>
              </c:numCache>
            </c:numRef>
          </c:val>
        </c:ser>
        <c:ser>
          <c:idx val="3"/>
          <c:order val="3"/>
          <c:tx>
            <c:strRef>
              <c:f>サービス観測!$E$84</c:f>
              <c:strCache>
                <c:ptCount val="1"/>
                <c:pt idx="0">
                  <c:v>近傍銀河・活動銀河核</c:v>
                </c:pt>
              </c:strCache>
            </c:strRef>
          </c:tx>
          <c:spPr>
            <a:solidFill>
              <a:srgbClr val="CCFFFF"/>
            </a:solidFill>
            <a:ln w="12700">
              <a:solidFill>
                <a:srgbClr val="000000"/>
              </a:solidFill>
              <a:prstDash val="solid"/>
            </a:ln>
          </c:spPr>
          <c:invertIfNegative val="0"/>
          <c:cat>
            <c:strRef>
              <c:f>サービス観測!$A$85:$A$105</c:f>
              <c:strCache>
                <c:ptCount val="21"/>
                <c:pt idx="0">
                  <c:v>S04B応募</c:v>
                </c:pt>
                <c:pt idx="1">
                  <c:v>S05A応募</c:v>
                </c:pt>
                <c:pt idx="2">
                  <c:v>S05B応募</c:v>
                </c:pt>
                <c:pt idx="3">
                  <c:v>S06A応募</c:v>
                </c:pt>
                <c:pt idx="4">
                  <c:v>S06B応募</c:v>
                </c:pt>
                <c:pt idx="5">
                  <c:v>S07A応募</c:v>
                </c:pt>
                <c:pt idx="6">
                  <c:v>S07B応募</c:v>
                </c:pt>
                <c:pt idx="7">
                  <c:v>S08A応募</c:v>
                </c:pt>
                <c:pt idx="8">
                  <c:v>S08B応募</c:v>
                </c:pt>
                <c:pt idx="9">
                  <c:v>S09A応募</c:v>
                </c:pt>
                <c:pt idx="10">
                  <c:v>S09B応募</c:v>
                </c:pt>
                <c:pt idx="11">
                  <c:v>S10A応募</c:v>
                </c:pt>
                <c:pt idx="12">
                  <c:v>S10B応募</c:v>
                </c:pt>
                <c:pt idx="13">
                  <c:v>S11A応募</c:v>
                </c:pt>
                <c:pt idx="14">
                  <c:v>S11B応募</c:v>
                </c:pt>
                <c:pt idx="15">
                  <c:v>S12A応募</c:v>
                </c:pt>
                <c:pt idx="16">
                  <c:v>S12B応募</c:v>
                </c:pt>
                <c:pt idx="17">
                  <c:v>S13A応募</c:v>
                </c:pt>
                <c:pt idx="18">
                  <c:v>S13B応募</c:v>
                </c:pt>
                <c:pt idx="19">
                  <c:v>S14A応募</c:v>
                </c:pt>
                <c:pt idx="20">
                  <c:v>S14B応募</c:v>
                </c:pt>
              </c:strCache>
            </c:strRef>
          </c:cat>
          <c:val>
            <c:numRef>
              <c:f>サービス観測!$E$85:$E$105</c:f>
              <c:numCache>
                <c:formatCode>General</c:formatCode>
                <c:ptCount val="21"/>
                <c:pt idx="0">
                  <c:v>5</c:v>
                </c:pt>
                <c:pt idx="1">
                  <c:v>3</c:v>
                </c:pt>
                <c:pt idx="2">
                  <c:v>3</c:v>
                </c:pt>
                <c:pt idx="3">
                  <c:v>4</c:v>
                </c:pt>
                <c:pt idx="4">
                  <c:v>4</c:v>
                </c:pt>
                <c:pt idx="5">
                  <c:v>4</c:v>
                </c:pt>
                <c:pt idx="6">
                  <c:v>4</c:v>
                </c:pt>
                <c:pt idx="7">
                  <c:v>4</c:v>
                </c:pt>
                <c:pt idx="8">
                  <c:v>1</c:v>
                </c:pt>
                <c:pt idx="9">
                  <c:v>6</c:v>
                </c:pt>
                <c:pt idx="10">
                  <c:v>5</c:v>
                </c:pt>
                <c:pt idx="11">
                  <c:v>5</c:v>
                </c:pt>
                <c:pt idx="12">
                  <c:v>4</c:v>
                </c:pt>
                <c:pt idx="13">
                  <c:v>8</c:v>
                </c:pt>
                <c:pt idx="14">
                  <c:v>6</c:v>
                </c:pt>
                <c:pt idx="15">
                  <c:v>3</c:v>
                </c:pt>
                <c:pt idx="16">
                  <c:v>3</c:v>
                </c:pt>
                <c:pt idx="17">
                  <c:v>10</c:v>
                </c:pt>
                <c:pt idx="18">
                  <c:v>6</c:v>
                </c:pt>
                <c:pt idx="19">
                  <c:v>5</c:v>
                </c:pt>
                <c:pt idx="20">
                  <c:v>10</c:v>
                </c:pt>
              </c:numCache>
            </c:numRef>
          </c:val>
        </c:ser>
        <c:ser>
          <c:idx val="4"/>
          <c:order val="4"/>
          <c:tx>
            <c:strRef>
              <c:f>サービス観測!$F$84</c:f>
              <c:strCache>
                <c:ptCount val="1"/>
                <c:pt idx="0">
                  <c:v>宇宙の構造形成と宇宙論</c:v>
                </c:pt>
              </c:strCache>
            </c:strRef>
          </c:tx>
          <c:spPr>
            <a:solidFill>
              <a:srgbClr val="660066"/>
            </a:solidFill>
            <a:ln w="12700">
              <a:solidFill>
                <a:srgbClr val="000000"/>
              </a:solidFill>
              <a:prstDash val="solid"/>
            </a:ln>
          </c:spPr>
          <c:invertIfNegative val="0"/>
          <c:cat>
            <c:strRef>
              <c:f>サービス観測!$A$85:$A$105</c:f>
              <c:strCache>
                <c:ptCount val="21"/>
                <c:pt idx="0">
                  <c:v>S04B応募</c:v>
                </c:pt>
                <c:pt idx="1">
                  <c:v>S05A応募</c:v>
                </c:pt>
                <c:pt idx="2">
                  <c:v>S05B応募</c:v>
                </c:pt>
                <c:pt idx="3">
                  <c:v>S06A応募</c:v>
                </c:pt>
                <c:pt idx="4">
                  <c:v>S06B応募</c:v>
                </c:pt>
                <c:pt idx="5">
                  <c:v>S07A応募</c:v>
                </c:pt>
                <c:pt idx="6">
                  <c:v>S07B応募</c:v>
                </c:pt>
                <c:pt idx="7">
                  <c:v>S08A応募</c:v>
                </c:pt>
                <c:pt idx="8">
                  <c:v>S08B応募</c:v>
                </c:pt>
                <c:pt idx="9">
                  <c:v>S09A応募</c:v>
                </c:pt>
                <c:pt idx="10">
                  <c:v>S09B応募</c:v>
                </c:pt>
                <c:pt idx="11">
                  <c:v>S10A応募</c:v>
                </c:pt>
                <c:pt idx="12">
                  <c:v>S10B応募</c:v>
                </c:pt>
                <c:pt idx="13">
                  <c:v>S11A応募</c:v>
                </c:pt>
                <c:pt idx="14">
                  <c:v>S11B応募</c:v>
                </c:pt>
                <c:pt idx="15">
                  <c:v>S12A応募</c:v>
                </c:pt>
                <c:pt idx="16">
                  <c:v>S12B応募</c:v>
                </c:pt>
                <c:pt idx="17">
                  <c:v>S13A応募</c:v>
                </c:pt>
                <c:pt idx="18">
                  <c:v>S13B応募</c:v>
                </c:pt>
                <c:pt idx="19">
                  <c:v>S14A応募</c:v>
                </c:pt>
                <c:pt idx="20">
                  <c:v>S14B応募</c:v>
                </c:pt>
              </c:strCache>
            </c:strRef>
          </c:cat>
          <c:val>
            <c:numRef>
              <c:f>サービス観測!$F$85:$F$105</c:f>
              <c:numCache>
                <c:formatCode>General</c:formatCode>
                <c:ptCount val="21"/>
                <c:pt idx="0">
                  <c:v>9</c:v>
                </c:pt>
                <c:pt idx="1">
                  <c:v>14</c:v>
                </c:pt>
                <c:pt idx="2">
                  <c:v>8</c:v>
                </c:pt>
                <c:pt idx="3">
                  <c:v>3</c:v>
                </c:pt>
                <c:pt idx="4">
                  <c:v>6</c:v>
                </c:pt>
                <c:pt idx="5">
                  <c:v>5</c:v>
                </c:pt>
                <c:pt idx="6">
                  <c:v>12</c:v>
                </c:pt>
                <c:pt idx="7">
                  <c:v>10</c:v>
                </c:pt>
                <c:pt idx="8">
                  <c:v>15</c:v>
                </c:pt>
                <c:pt idx="9">
                  <c:v>8</c:v>
                </c:pt>
                <c:pt idx="10">
                  <c:v>6</c:v>
                </c:pt>
                <c:pt idx="11">
                  <c:v>10</c:v>
                </c:pt>
                <c:pt idx="12">
                  <c:v>6</c:v>
                </c:pt>
                <c:pt idx="13">
                  <c:v>8</c:v>
                </c:pt>
                <c:pt idx="14">
                  <c:v>17</c:v>
                </c:pt>
                <c:pt idx="15">
                  <c:v>11</c:v>
                </c:pt>
                <c:pt idx="16">
                  <c:v>7</c:v>
                </c:pt>
                <c:pt idx="17">
                  <c:v>13</c:v>
                </c:pt>
                <c:pt idx="18">
                  <c:v>10</c:v>
                </c:pt>
                <c:pt idx="19">
                  <c:v>18</c:v>
                </c:pt>
                <c:pt idx="20">
                  <c:v>9</c:v>
                </c:pt>
              </c:numCache>
            </c:numRef>
          </c:val>
        </c:ser>
        <c:dLbls>
          <c:showLegendKey val="0"/>
          <c:showVal val="0"/>
          <c:showCatName val="0"/>
          <c:showSerName val="0"/>
          <c:showPercent val="0"/>
          <c:showBubbleSize val="0"/>
        </c:dLbls>
        <c:gapWidth val="150"/>
        <c:shape val="box"/>
        <c:axId val="35420800"/>
        <c:axId val="35422592"/>
        <c:axId val="32617344"/>
      </c:bar3DChart>
      <c:catAx>
        <c:axId val="35420800"/>
        <c:scaling>
          <c:orientation val="minMax"/>
        </c:scaling>
        <c:delete val="0"/>
        <c:axPos val="b"/>
        <c:numFmt formatCode="General" sourceLinked="1"/>
        <c:majorTickMark val="in"/>
        <c:minorTickMark val="none"/>
        <c:tickLblPos val="low"/>
        <c:spPr>
          <a:ln w="3175">
            <a:solidFill>
              <a:srgbClr val="000000"/>
            </a:solidFill>
            <a:prstDash val="solid"/>
          </a:ln>
        </c:spPr>
        <c:txPr>
          <a:bodyPr rot="-180000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5422592"/>
        <c:crosses val="autoZero"/>
        <c:auto val="1"/>
        <c:lblAlgn val="ctr"/>
        <c:lblOffset val="200"/>
        <c:tickLblSkip val="1"/>
        <c:tickMarkSkip val="1"/>
        <c:noMultiLvlLbl val="1"/>
      </c:catAx>
      <c:valAx>
        <c:axId val="35422592"/>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5420800"/>
        <c:crosses val="autoZero"/>
        <c:crossBetween val="between"/>
      </c:valAx>
      <c:serAx>
        <c:axId val="32617344"/>
        <c:scaling>
          <c:orientation val="minMax"/>
        </c:scaling>
        <c:delete val="0"/>
        <c:axPos val="b"/>
        <c:numFmt formatCode="General" sourceLinked="1"/>
        <c:majorTickMark val="in"/>
        <c:minorTickMark val="none"/>
        <c:tickLblPos val="low"/>
        <c:spPr>
          <a:ln w="3175">
            <a:solidFill>
              <a:srgbClr val="000000"/>
            </a:solidFill>
            <a:prstDash val="solid"/>
          </a:ln>
        </c:spPr>
        <c:txPr>
          <a:bodyPr rot="120000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35422592"/>
        <c:crosses val="autoZero"/>
        <c:tickLblSkip val="1"/>
        <c:tickMarkSkip val="1"/>
      </c:serAx>
      <c:spPr>
        <a:noFill/>
        <a:ln w="25400">
          <a:noFill/>
        </a:ln>
      </c:spPr>
    </c:plotArea>
    <c:legend>
      <c:legendPos val="r"/>
      <c:layout>
        <c:manualLayout>
          <c:xMode val="edge"/>
          <c:yMode val="edge"/>
          <c:x val="0.50577416182179002"/>
          <c:y val="8.2608686259896522E-2"/>
          <c:w val="0.4595848246241947"/>
          <c:h val="0.2630437553330525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1200"/>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sz="1100" b="1" i="0" u="none" strike="noStrike" baseline="0">
                <a:solidFill>
                  <a:srgbClr val="000000"/>
                </a:solidFill>
                <a:latin typeface="ＭＳ Ｐゴシック"/>
                <a:ea typeface="ＭＳ Ｐゴシック"/>
              </a:rPr>
              <a:t>サービス観測　カテゴリ別応募・実施数　S05A</a:t>
            </a:r>
          </a:p>
          <a:p>
            <a:pPr>
              <a:defRPr sz="100" b="0" i="0" u="none" strike="noStrike" baseline="0">
                <a:solidFill>
                  <a:srgbClr val="000000"/>
                </a:solidFill>
                <a:latin typeface="ＭＳ Ｐゴシック"/>
                <a:ea typeface="ＭＳ Ｐゴシック"/>
                <a:cs typeface="ＭＳ Ｐゴシック"/>
              </a:defRPr>
            </a:pPr>
            <a:endParaRPr lang="ja-JP" altLang="en-US"/>
          </a:p>
        </c:rich>
      </c:tx>
      <c:overlay val="0"/>
      <c:spPr>
        <a:noFill/>
        <a:ln w="25400">
          <a:noFill/>
        </a:ln>
      </c:spPr>
    </c:title>
    <c:autoTitleDeleted val="0"/>
    <c:plotArea>
      <c:layout/>
      <c:barChart>
        <c:barDir val="col"/>
        <c:grouping val="clustered"/>
        <c:varyColors val="0"/>
        <c:ser>
          <c:idx val="0"/>
          <c:order val="0"/>
          <c:tx>
            <c:strRef>
              <c:f>サービス観測!#REF!</c:f>
              <c:strCache>
                <c:ptCount val="1"/>
                <c:pt idx="0">
                  <c:v>#REF!</c:v>
                </c:pt>
              </c:strCache>
            </c:strRef>
          </c:tx>
          <c:spPr>
            <a:solidFill>
              <a:srgbClr val="9999FF"/>
            </a:solidFill>
            <a:ln w="12700">
              <a:solidFill>
                <a:srgbClr val="000000"/>
              </a:solidFill>
              <a:prstDash val="solid"/>
            </a:ln>
          </c:spPr>
          <c:invertIfNegative val="0"/>
          <c:cat>
            <c:numRef>
              <c:f>サービス観測!#REF!</c:f>
              <c:numCache>
                <c:formatCode>General</c:formatCode>
                <c:ptCount val="1"/>
                <c:pt idx="0">
                  <c:v>1</c:v>
                </c:pt>
              </c:numCache>
            </c:numRef>
          </c:cat>
          <c:val>
            <c:numRef>
              <c:f>サービス観測!#REF!</c:f>
              <c:numCache>
                <c:formatCode>General</c:formatCode>
                <c:ptCount val="1"/>
                <c:pt idx="0">
                  <c:v>1</c:v>
                </c:pt>
              </c:numCache>
            </c:numRef>
          </c:val>
        </c:ser>
        <c:ser>
          <c:idx val="1"/>
          <c:order val="1"/>
          <c:tx>
            <c:strRef>
              <c:f>サービス観測!#REF!</c:f>
              <c:strCache>
                <c:ptCount val="1"/>
                <c:pt idx="0">
                  <c:v>#REF!</c:v>
                </c:pt>
              </c:strCache>
            </c:strRef>
          </c:tx>
          <c:spPr>
            <a:solidFill>
              <a:srgbClr val="993366"/>
            </a:solidFill>
            <a:ln w="12700">
              <a:solidFill>
                <a:srgbClr val="000000"/>
              </a:solidFill>
              <a:prstDash val="solid"/>
            </a:ln>
          </c:spPr>
          <c:invertIfNegative val="0"/>
          <c:cat>
            <c:numRef>
              <c:f>サービス観測!#REF!</c:f>
              <c:numCache>
                <c:formatCode>General</c:formatCode>
                <c:ptCount val="1"/>
                <c:pt idx="0">
                  <c:v>1</c:v>
                </c:pt>
              </c:numCache>
            </c:numRef>
          </c:cat>
          <c:val>
            <c:numRef>
              <c:f>サービス観測!#REF!</c:f>
              <c:numCache>
                <c:formatCode>General</c:formatCode>
                <c:ptCount val="1"/>
                <c:pt idx="0">
                  <c:v>1</c:v>
                </c:pt>
              </c:numCache>
            </c:numRef>
          </c:val>
        </c:ser>
        <c:dLbls>
          <c:showLegendKey val="0"/>
          <c:showVal val="0"/>
          <c:showCatName val="0"/>
          <c:showSerName val="0"/>
          <c:showPercent val="0"/>
          <c:showBubbleSize val="0"/>
        </c:dLbls>
        <c:gapWidth val="150"/>
        <c:axId val="162935168"/>
        <c:axId val="162936704"/>
      </c:barChart>
      <c:catAx>
        <c:axId val="16293516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62936704"/>
        <c:crosses val="autoZero"/>
        <c:auto val="1"/>
        <c:lblAlgn val="ctr"/>
        <c:lblOffset val="100"/>
        <c:tickLblSkip val="1"/>
        <c:tickMarkSkip val="1"/>
        <c:noMultiLvlLbl val="0"/>
      </c:catAx>
      <c:valAx>
        <c:axId val="162936704"/>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6293516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1200"/>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sz="1100" b="1" i="0" u="none" strike="noStrike" baseline="0">
                <a:solidFill>
                  <a:srgbClr val="000000"/>
                </a:solidFill>
                <a:latin typeface="ＭＳ Ｐゴシック"/>
                <a:ea typeface="ＭＳ Ｐゴシック"/>
              </a:rPr>
              <a:t>サービス観測　カテゴリ別応募・実施数　S05B</a:t>
            </a:r>
          </a:p>
          <a:p>
            <a:pPr>
              <a:defRPr sz="100" b="0" i="0" u="none" strike="noStrike" baseline="0">
                <a:solidFill>
                  <a:srgbClr val="000000"/>
                </a:solidFill>
                <a:latin typeface="ＭＳ Ｐゴシック"/>
                <a:ea typeface="ＭＳ Ｐゴシック"/>
                <a:cs typeface="ＭＳ Ｐゴシック"/>
              </a:defRPr>
            </a:pPr>
            <a:endParaRPr lang="ja-JP" altLang="en-US"/>
          </a:p>
        </c:rich>
      </c:tx>
      <c:overlay val="0"/>
      <c:spPr>
        <a:noFill/>
        <a:ln w="25400">
          <a:noFill/>
        </a:ln>
      </c:spPr>
    </c:title>
    <c:autoTitleDeleted val="0"/>
    <c:plotArea>
      <c:layout/>
      <c:barChart>
        <c:barDir val="col"/>
        <c:grouping val="clustered"/>
        <c:varyColors val="0"/>
        <c:ser>
          <c:idx val="0"/>
          <c:order val="0"/>
          <c:tx>
            <c:strRef>
              <c:f>サービス観測!#REF!</c:f>
              <c:strCache>
                <c:ptCount val="1"/>
                <c:pt idx="0">
                  <c:v>#REF!</c:v>
                </c:pt>
              </c:strCache>
            </c:strRef>
          </c:tx>
          <c:spPr>
            <a:solidFill>
              <a:srgbClr val="9999FF"/>
            </a:solidFill>
            <a:ln w="12700">
              <a:solidFill>
                <a:srgbClr val="000000"/>
              </a:solidFill>
              <a:prstDash val="solid"/>
            </a:ln>
          </c:spPr>
          <c:invertIfNegative val="0"/>
          <c:cat>
            <c:numRef>
              <c:f>サービス観測!#REF!</c:f>
              <c:numCache>
                <c:formatCode>General</c:formatCode>
                <c:ptCount val="1"/>
                <c:pt idx="0">
                  <c:v>1</c:v>
                </c:pt>
              </c:numCache>
            </c:numRef>
          </c:cat>
          <c:val>
            <c:numRef>
              <c:f>サービス観測!#REF!</c:f>
              <c:numCache>
                <c:formatCode>General</c:formatCode>
                <c:ptCount val="1"/>
                <c:pt idx="0">
                  <c:v>1</c:v>
                </c:pt>
              </c:numCache>
            </c:numRef>
          </c:val>
        </c:ser>
        <c:ser>
          <c:idx val="1"/>
          <c:order val="1"/>
          <c:tx>
            <c:strRef>
              <c:f>サービス観測!#REF!</c:f>
              <c:strCache>
                <c:ptCount val="1"/>
                <c:pt idx="0">
                  <c:v>#REF!</c:v>
                </c:pt>
              </c:strCache>
            </c:strRef>
          </c:tx>
          <c:spPr>
            <a:solidFill>
              <a:srgbClr val="993366"/>
            </a:solidFill>
            <a:ln w="12700">
              <a:solidFill>
                <a:srgbClr val="000000"/>
              </a:solidFill>
              <a:prstDash val="solid"/>
            </a:ln>
          </c:spPr>
          <c:invertIfNegative val="0"/>
          <c:cat>
            <c:numRef>
              <c:f>サービス観測!#REF!</c:f>
              <c:numCache>
                <c:formatCode>General</c:formatCode>
                <c:ptCount val="1"/>
                <c:pt idx="0">
                  <c:v>1</c:v>
                </c:pt>
              </c:numCache>
            </c:numRef>
          </c:cat>
          <c:val>
            <c:numRef>
              <c:f>サービス観測!#REF!</c:f>
              <c:numCache>
                <c:formatCode>General</c:formatCode>
                <c:ptCount val="1"/>
                <c:pt idx="0">
                  <c:v>1</c:v>
                </c:pt>
              </c:numCache>
            </c:numRef>
          </c:val>
        </c:ser>
        <c:dLbls>
          <c:showLegendKey val="0"/>
          <c:showVal val="0"/>
          <c:showCatName val="0"/>
          <c:showSerName val="0"/>
          <c:showPercent val="0"/>
          <c:showBubbleSize val="0"/>
        </c:dLbls>
        <c:gapWidth val="150"/>
        <c:axId val="162974336"/>
        <c:axId val="162976128"/>
      </c:barChart>
      <c:catAx>
        <c:axId val="16297433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62976128"/>
        <c:crosses val="autoZero"/>
        <c:auto val="1"/>
        <c:lblAlgn val="ctr"/>
        <c:lblOffset val="100"/>
        <c:tickLblSkip val="1"/>
        <c:tickMarkSkip val="1"/>
        <c:noMultiLvlLbl val="0"/>
      </c:catAx>
      <c:valAx>
        <c:axId val="162976128"/>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6297433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1200"/>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sz="1100" b="1" i="0" u="none" strike="noStrike" baseline="0">
                <a:solidFill>
                  <a:srgbClr val="000000"/>
                </a:solidFill>
                <a:latin typeface="ＭＳ Ｐゴシック"/>
                <a:ea typeface="ＭＳ Ｐゴシック"/>
              </a:rPr>
              <a:t>サービス観測　カテゴリ別応募・実施数　S06A</a:t>
            </a:r>
          </a:p>
          <a:p>
            <a:pPr>
              <a:defRPr sz="100" b="0" i="0" u="none" strike="noStrike" baseline="0">
                <a:solidFill>
                  <a:srgbClr val="000000"/>
                </a:solidFill>
                <a:latin typeface="ＭＳ Ｐゴシック"/>
                <a:ea typeface="ＭＳ Ｐゴシック"/>
                <a:cs typeface="ＭＳ Ｐゴシック"/>
              </a:defRPr>
            </a:pPr>
            <a:endParaRPr lang="ja-JP" altLang="en-US"/>
          </a:p>
        </c:rich>
      </c:tx>
      <c:overlay val="0"/>
      <c:spPr>
        <a:noFill/>
        <a:ln w="25400">
          <a:noFill/>
        </a:ln>
      </c:spPr>
    </c:title>
    <c:autoTitleDeleted val="0"/>
    <c:plotArea>
      <c:layout/>
      <c:barChart>
        <c:barDir val="col"/>
        <c:grouping val="clustered"/>
        <c:varyColors val="0"/>
        <c:ser>
          <c:idx val="0"/>
          <c:order val="0"/>
          <c:tx>
            <c:strRef>
              <c:f>サービス観測!#REF!</c:f>
              <c:strCache>
                <c:ptCount val="1"/>
                <c:pt idx="0">
                  <c:v>#REF!</c:v>
                </c:pt>
              </c:strCache>
            </c:strRef>
          </c:tx>
          <c:spPr>
            <a:solidFill>
              <a:srgbClr val="9999FF"/>
            </a:solidFill>
            <a:ln w="12700">
              <a:solidFill>
                <a:srgbClr val="000000"/>
              </a:solidFill>
              <a:prstDash val="solid"/>
            </a:ln>
          </c:spPr>
          <c:invertIfNegative val="0"/>
          <c:cat>
            <c:numRef>
              <c:f>サービス観測!#REF!</c:f>
              <c:numCache>
                <c:formatCode>General</c:formatCode>
                <c:ptCount val="1"/>
                <c:pt idx="0">
                  <c:v>1</c:v>
                </c:pt>
              </c:numCache>
            </c:numRef>
          </c:cat>
          <c:val>
            <c:numRef>
              <c:f>サービス観測!#REF!</c:f>
              <c:numCache>
                <c:formatCode>General</c:formatCode>
                <c:ptCount val="1"/>
                <c:pt idx="0">
                  <c:v>1</c:v>
                </c:pt>
              </c:numCache>
            </c:numRef>
          </c:val>
        </c:ser>
        <c:ser>
          <c:idx val="1"/>
          <c:order val="1"/>
          <c:tx>
            <c:strRef>
              <c:f>サービス観測!#REF!</c:f>
              <c:strCache>
                <c:ptCount val="1"/>
                <c:pt idx="0">
                  <c:v>#REF!</c:v>
                </c:pt>
              </c:strCache>
            </c:strRef>
          </c:tx>
          <c:spPr>
            <a:solidFill>
              <a:srgbClr val="993366"/>
            </a:solidFill>
            <a:ln w="12700">
              <a:solidFill>
                <a:srgbClr val="000000"/>
              </a:solidFill>
              <a:prstDash val="solid"/>
            </a:ln>
          </c:spPr>
          <c:invertIfNegative val="0"/>
          <c:cat>
            <c:numRef>
              <c:f>サービス観測!#REF!</c:f>
              <c:numCache>
                <c:formatCode>General</c:formatCode>
                <c:ptCount val="1"/>
                <c:pt idx="0">
                  <c:v>1</c:v>
                </c:pt>
              </c:numCache>
            </c:numRef>
          </c:cat>
          <c:val>
            <c:numRef>
              <c:f>サービス観測!#REF!</c:f>
              <c:numCache>
                <c:formatCode>General</c:formatCode>
                <c:ptCount val="1"/>
                <c:pt idx="0">
                  <c:v>1</c:v>
                </c:pt>
              </c:numCache>
            </c:numRef>
          </c:val>
        </c:ser>
        <c:dLbls>
          <c:showLegendKey val="0"/>
          <c:showVal val="0"/>
          <c:showCatName val="0"/>
          <c:showSerName val="0"/>
          <c:showPercent val="0"/>
          <c:showBubbleSize val="0"/>
        </c:dLbls>
        <c:gapWidth val="150"/>
        <c:axId val="163529856"/>
        <c:axId val="163531392"/>
      </c:barChart>
      <c:catAx>
        <c:axId val="16352985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63531392"/>
        <c:crosses val="autoZero"/>
        <c:auto val="1"/>
        <c:lblAlgn val="ctr"/>
        <c:lblOffset val="100"/>
        <c:tickLblSkip val="1"/>
        <c:tickMarkSkip val="1"/>
        <c:noMultiLvlLbl val="0"/>
      </c:catAx>
      <c:valAx>
        <c:axId val="163531392"/>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6352985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sz="1100" b="1" i="0" u="none" strike="noStrike" baseline="0">
                <a:solidFill>
                  <a:srgbClr val="000000"/>
                </a:solidFill>
                <a:latin typeface="ＭＳ Ｐゴシック"/>
                <a:ea typeface="ＭＳ Ｐゴシック"/>
              </a:rPr>
              <a:t>サービス観測　カテゴリ別応募・実施数　S06B</a:t>
            </a:r>
          </a:p>
          <a:p>
            <a:pPr>
              <a:defRPr sz="100" b="0" i="0" u="none" strike="noStrike" baseline="0">
                <a:solidFill>
                  <a:srgbClr val="000000"/>
                </a:solidFill>
                <a:latin typeface="ＭＳ Ｐゴシック"/>
                <a:ea typeface="ＭＳ Ｐゴシック"/>
                <a:cs typeface="ＭＳ Ｐゴシック"/>
              </a:defRPr>
            </a:pPr>
            <a:endParaRPr lang="ja-JP" altLang="en-US"/>
          </a:p>
        </c:rich>
      </c:tx>
      <c:overlay val="0"/>
      <c:spPr>
        <a:noFill/>
        <a:ln w="25400">
          <a:noFill/>
        </a:ln>
      </c:spPr>
    </c:title>
    <c:autoTitleDeleted val="0"/>
    <c:plotArea>
      <c:layout/>
      <c:barChart>
        <c:barDir val="col"/>
        <c:grouping val="clustered"/>
        <c:varyColors val="0"/>
        <c:ser>
          <c:idx val="0"/>
          <c:order val="0"/>
          <c:tx>
            <c:strRef>
              <c:f>サービス観測!#REF!</c:f>
              <c:strCache>
                <c:ptCount val="1"/>
                <c:pt idx="0">
                  <c:v>#REF!</c:v>
                </c:pt>
              </c:strCache>
            </c:strRef>
          </c:tx>
          <c:spPr>
            <a:solidFill>
              <a:srgbClr val="9999FF"/>
            </a:solidFill>
            <a:ln w="12700">
              <a:solidFill>
                <a:srgbClr val="000000"/>
              </a:solidFill>
              <a:prstDash val="solid"/>
            </a:ln>
          </c:spPr>
          <c:invertIfNegative val="0"/>
          <c:cat>
            <c:numRef>
              <c:f>サービス観測!#REF!</c:f>
              <c:numCache>
                <c:formatCode>General</c:formatCode>
                <c:ptCount val="1"/>
                <c:pt idx="0">
                  <c:v>1</c:v>
                </c:pt>
              </c:numCache>
            </c:numRef>
          </c:cat>
          <c:val>
            <c:numRef>
              <c:f>サービス観測!#REF!</c:f>
              <c:numCache>
                <c:formatCode>General</c:formatCode>
                <c:ptCount val="1"/>
                <c:pt idx="0">
                  <c:v>1</c:v>
                </c:pt>
              </c:numCache>
            </c:numRef>
          </c:val>
        </c:ser>
        <c:ser>
          <c:idx val="1"/>
          <c:order val="1"/>
          <c:tx>
            <c:strRef>
              <c:f>サービス観測!#REF!</c:f>
              <c:strCache>
                <c:ptCount val="1"/>
                <c:pt idx="0">
                  <c:v>#REF!</c:v>
                </c:pt>
              </c:strCache>
            </c:strRef>
          </c:tx>
          <c:spPr>
            <a:solidFill>
              <a:srgbClr val="993366"/>
            </a:solidFill>
            <a:ln w="12700">
              <a:solidFill>
                <a:srgbClr val="000000"/>
              </a:solidFill>
              <a:prstDash val="solid"/>
            </a:ln>
          </c:spPr>
          <c:invertIfNegative val="0"/>
          <c:cat>
            <c:numRef>
              <c:f>サービス観測!#REF!</c:f>
              <c:numCache>
                <c:formatCode>General</c:formatCode>
                <c:ptCount val="1"/>
                <c:pt idx="0">
                  <c:v>1</c:v>
                </c:pt>
              </c:numCache>
            </c:numRef>
          </c:cat>
          <c:val>
            <c:numRef>
              <c:f>サービス観測!#REF!</c:f>
              <c:numCache>
                <c:formatCode>General</c:formatCode>
                <c:ptCount val="1"/>
                <c:pt idx="0">
                  <c:v>1</c:v>
                </c:pt>
              </c:numCache>
            </c:numRef>
          </c:val>
        </c:ser>
        <c:dLbls>
          <c:showLegendKey val="0"/>
          <c:showVal val="0"/>
          <c:showCatName val="0"/>
          <c:showSerName val="0"/>
          <c:showPercent val="0"/>
          <c:showBubbleSize val="0"/>
        </c:dLbls>
        <c:gapWidth val="150"/>
        <c:axId val="163560832"/>
        <c:axId val="163574912"/>
      </c:barChart>
      <c:catAx>
        <c:axId val="16356083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63574912"/>
        <c:crosses val="autoZero"/>
        <c:auto val="1"/>
        <c:lblAlgn val="ctr"/>
        <c:lblOffset val="100"/>
        <c:tickLblSkip val="1"/>
        <c:tickMarkSkip val="1"/>
        <c:noMultiLvlLbl val="0"/>
      </c:catAx>
      <c:valAx>
        <c:axId val="163574912"/>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6356083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S00</a:t>
            </a:r>
            <a:endParaRPr lang="ja-JP" altLang="en-US"/>
          </a:p>
        </c:rich>
      </c:tx>
      <c:layout>
        <c:manualLayout>
          <c:xMode val="edge"/>
          <c:yMode val="edge"/>
          <c:x val="0.15960946249796951"/>
          <c:y val="3.5369774919614148E-2"/>
        </c:manualLayout>
      </c:layout>
      <c:overlay val="0"/>
      <c:spPr>
        <a:noFill/>
        <a:ln w="25400">
          <a:noFill/>
        </a:ln>
      </c:spPr>
    </c:title>
    <c:autoTitleDeleted val="0"/>
    <c:plotArea>
      <c:layout>
        <c:manualLayout>
          <c:layoutTarget val="inner"/>
          <c:xMode val="edge"/>
          <c:yMode val="edge"/>
          <c:x val="0.15960937437871281"/>
          <c:y val="0.29260450160771706"/>
          <c:w val="0.5830628166079509"/>
          <c:h val="0.5562700964630225"/>
        </c:manualLayout>
      </c:layout>
      <c:barChart>
        <c:barDir val="col"/>
        <c:grouping val="clustered"/>
        <c:varyColors val="0"/>
        <c:ser>
          <c:idx val="0"/>
          <c:order val="0"/>
          <c:tx>
            <c:strRef>
              <c:f>装置別応募・採択件数!$A$104:$B$104</c:f>
              <c:strCache>
                <c:ptCount val="1"/>
                <c:pt idx="0">
                  <c:v>S00 応募</c:v>
                </c:pt>
              </c:strCache>
            </c:strRef>
          </c:tx>
          <c:spPr>
            <a:solidFill>
              <a:srgbClr val="9999FF"/>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装置別応募・採択件数!$C$103:$D$103</c:f>
              <c:strCache>
                <c:ptCount val="2"/>
                <c:pt idx="0">
                  <c:v>S-Cam</c:v>
                </c:pt>
                <c:pt idx="1">
                  <c:v>IRCS</c:v>
                </c:pt>
              </c:strCache>
            </c:strRef>
          </c:cat>
          <c:val>
            <c:numRef>
              <c:f>装置別応募・採択件数!$C$104:$D$104</c:f>
              <c:numCache>
                <c:formatCode>General</c:formatCode>
                <c:ptCount val="2"/>
                <c:pt idx="0">
                  <c:v>41</c:v>
                </c:pt>
                <c:pt idx="1">
                  <c:v>72</c:v>
                </c:pt>
              </c:numCache>
            </c:numRef>
          </c:val>
        </c:ser>
        <c:ser>
          <c:idx val="1"/>
          <c:order val="1"/>
          <c:tx>
            <c:strRef>
              <c:f>装置別応募・採択件数!$A$105:$B$105</c:f>
              <c:strCache>
                <c:ptCount val="1"/>
                <c:pt idx="0">
                  <c:v>S00 採択</c:v>
                </c:pt>
              </c:strCache>
            </c:strRef>
          </c:tx>
          <c:spPr>
            <a:solidFill>
              <a:srgbClr val="993366"/>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装置別応募・採択件数!$C$103:$D$103</c:f>
              <c:strCache>
                <c:ptCount val="2"/>
                <c:pt idx="0">
                  <c:v>S-Cam</c:v>
                </c:pt>
                <c:pt idx="1">
                  <c:v>IRCS</c:v>
                </c:pt>
              </c:strCache>
            </c:strRef>
          </c:cat>
          <c:val>
            <c:numRef>
              <c:f>装置別応募・採択件数!$C$105:$D$105</c:f>
              <c:numCache>
                <c:formatCode>General</c:formatCode>
                <c:ptCount val="2"/>
                <c:pt idx="0">
                  <c:v>10</c:v>
                </c:pt>
                <c:pt idx="1">
                  <c:v>16</c:v>
                </c:pt>
              </c:numCache>
            </c:numRef>
          </c:val>
        </c:ser>
        <c:dLbls>
          <c:showLegendKey val="0"/>
          <c:showVal val="0"/>
          <c:showCatName val="0"/>
          <c:showSerName val="0"/>
          <c:showPercent val="0"/>
          <c:showBubbleSize val="0"/>
        </c:dLbls>
        <c:gapWidth val="150"/>
        <c:axId val="35914496"/>
        <c:axId val="35916032"/>
      </c:barChart>
      <c:catAx>
        <c:axId val="359144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5916032"/>
        <c:crosses val="autoZero"/>
        <c:auto val="1"/>
        <c:lblAlgn val="ctr"/>
        <c:lblOffset val="100"/>
        <c:tickLblSkip val="1"/>
        <c:tickMarkSkip val="1"/>
        <c:noMultiLvlLbl val="0"/>
      </c:catAx>
      <c:valAx>
        <c:axId val="35916032"/>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5914496"/>
        <c:crosses val="autoZero"/>
        <c:crossBetween val="between"/>
      </c:valAx>
      <c:spPr>
        <a:solidFill>
          <a:srgbClr val="C0C0C0"/>
        </a:solidFill>
        <a:ln w="12700">
          <a:solidFill>
            <a:srgbClr val="808080"/>
          </a:solidFill>
          <a:prstDash val="solid"/>
        </a:ln>
      </c:spPr>
    </c:plotArea>
    <c:legend>
      <c:legendPos val="r"/>
      <c:layout>
        <c:manualLayout>
          <c:xMode val="edge"/>
          <c:yMode val="edge"/>
          <c:x val="0.13355083057614542"/>
          <c:y val="0.32475884244372988"/>
          <c:w val="0.34202022792753511"/>
          <c:h val="0.1157556270096463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portrait" horizontalDpi="300" verticalDpi="300"/>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ＭＳ Ｐゴシック"/>
                <a:ea typeface="ＭＳ Ｐゴシック"/>
                <a:cs typeface="ＭＳ Ｐゴシック"/>
              </a:defRPr>
            </a:pPr>
            <a:r>
              <a:rPr lang="ja-JP" altLang="en-US"/>
              <a:t>サービス観測　応募・実施件数</a:t>
            </a:r>
          </a:p>
        </c:rich>
      </c:tx>
      <c:layout>
        <c:manualLayout>
          <c:xMode val="edge"/>
          <c:yMode val="edge"/>
          <c:x val="0.25613513034797031"/>
          <c:y val="4.5851528384279479E-2"/>
        </c:manualLayout>
      </c:layout>
      <c:overlay val="0"/>
      <c:spPr>
        <a:noFill/>
        <a:ln w="25400">
          <a:noFill/>
        </a:ln>
      </c:spPr>
    </c:title>
    <c:autoTitleDeleted val="0"/>
    <c:plotArea>
      <c:layout>
        <c:manualLayout>
          <c:layoutTarget val="inner"/>
          <c:xMode val="edge"/>
          <c:yMode val="edge"/>
          <c:x val="7.515343051535428E-2"/>
          <c:y val="0.16375545851528384"/>
          <c:w val="0.76073676603297402"/>
          <c:h val="0.69868995633187769"/>
        </c:manualLayout>
      </c:layout>
      <c:barChart>
        <c:barDir val="col"/>
        <c:grouping val="clustered"/>
        <c:varyColors val="0"/>
        <c:ser>
          <c:idx val="0"/>
          <c:order val="0"/>
          <c:tx>
            <c:strRef>
              <c:f>サービス観測!$B$3</c:f>
              <c:strCache>
                <c:ptCount val="1"/>
                <c:pt idx="0">
                  <c:v>応募件数</c:v>
                </c:pt>
              </c:strCache>
            </c:strRef>
          </c:tx>
          <c:spPr>
            <a:solidFill>
              <a:srgbClr val="9999FF"/>
            </a:solidFill>
            <a:ln w="12700">
              <a:solidFill>
                <a:srgbClr val="000000"/>
              </a:solidFill>
              <a:prstDash val="solid"/>
            </a:ln>
          </c:spPr>
          <c:invertIfNegative val="0"/>
          <c:cat>
            <c:strRef>
              <c:f>サービス観測!$A$4:$A$27</c:f>
              <c:strCache>
                <c:ptCount val="24"/>
                <c:pt idx="0">
                  <c:v>S03A</c:v>
                </c:pt>
                <c:pt idx="1">
                  <c:v>S03B</c:v>
                </c:pt>
                <c:pt idx="2">
                  <c:v>S04A</c:v>
                </c:pt>
                <c:pt idx="3">
                  <c:v>S04B</c:v>
                </c:pt>
                <c:pt idx="4">
                  <c:v>S05A</c:v>
                </c:pt>
                <c:pt idx="5">
                  <c:v>S05B</c:v>
                </c:pt>
                <c:pt idx="6">
                  <c:v>S06A</c:v>
                </c:pt>
                <c:pt idx="7">
                  <c:v>S06B</c:v>
                </c:pt>
                <c:pt idx="8">
                  <c:v>S07A</c:v>
                </c:pt>
                <c:pt idx="9">
                  <c:v>S07B</c:v>
                </c:pt>
                <c:pt idx="10">
                  <c:v>S08A</c:v>
                </c:pt>
                <c:pt idx="11">
                  <c:v>S08B</c:v>
                </c:pt>
                <c:pt idx="12">
                  <c:v>S09A</c:v>
                </c:pt>
                <c:pt idx="13">
                  <c:v>S09B</c:v>
                </c:pt>
                <c:pt idx="14">
                  <c:v>S10A</c:v>
                </c:pt>
                <c:pt idx="15">
                  <c:v>S10B</c:v>
                </c:pt>
                <c:pt idx="16">
                  <c:v>S11A</c:v>
                </c:pt>
                <c:pt idx="17">
                  <c:v>S11B</c:v>
                </c:pt>
                <c:pt idx="18">
                  <c:v>S12A</c:v>
                </c:pt>
                <c:pt idx="19">
                  <c:v>S12B</c:v>
                </c:pt>
                <c:pt idx="20">
                  <c:v>S13A</c:v>
                </c:pt>
                <c:pt idx="21">
                  <c:v>S13B</c:v>
                </c:pt>
                <c:pt idx="22">
                  <c:v>S14A</c:v>
                </c:pt>
                <c:pt idx="23">
                  <c:v>S14B</c:v>
                </c:pt>
              </c:strCache>
            </c:strRef>
          </c:cat>
          <c:val>
            <c:numRef>
              <c:f>サービス観測!$B$4:$B$27</c:f>
              <c:numCache>
                <c:formatCode>General</c:formatCode>
                <c:ptCount val="24"/>
                <c:pt idx="0">
                  <c:v>19</c:v>
                </c:pt>
                <c:pt idx="1">
                  <c:v>15</c:v>
                </c:pt>
                <c:pt idx="2">
                  <c:v>33</c:v>
                </c:pt>
                <c:pt idx="3">
                  <c:v>25</c:v>
                </c:pt>
                <c:pt idx="4">
                  <c:v>32</c:v>
                </c:pt>
                <c:pt idx="5">
                  <c:v>27</c:v>
                </c:pt>
                <c:pt idx="6">
                  <c:v>19</c:v>
                </c:pt>
                <c:pt idx="7">
                  <c:v>29</c:v>
                </c:pt>
                <c:pt idx="8">
                  <c:v>34</c:v>
                </c:pt>
                <c:pt idx="9">
                  <c:v>43</c:v>
                </c:pt>
                <c:pt idx="10">
                  <c:v>34</c:v>
                </c:pt>
                <c:pt idx="11">
                  <c:v>38</c:v>
                </c:pt>
                <c:pt idx="12">
                  <c:v>34</c:v>
                </c:pt>
                <c:pt idx="13">
                  <c:v>29</c:v>
                </c:pt>
                <c:pt idx="14">
                  <c:v>43</c:v>
                </c:pt>
                <c:pt idx="15">
                  <c:v>39</c:v>
                </c:pt>
                <c:pt idx="16">
                  <c:v>41</c:v>
                </c:pt>
                <c:pt idx="17">
                  <c:v>41</c:v>
                </c:pt>
                <c:pt idx="18">
                  <c:v>35</c:v>
                </c:pt>
                <c:pt idx="19">
                  <c:v>38</c:v>
                </c:pt>
                <c:pt idx="20">
                  <c:v>50</c:v>
                </c:pt>
                <c:pt idx="21">
                  <c:v>39</c:v>
                </c:pt>
                <c:pt idx="22">
                  <c:v>51</c:v>
                </c:pt>
                <c:pt idx="23">
                  <c:v>35</c:v>
                </c:pt>
              </c:numCache>
            </c:numRef>
          </c:val>
        </c:ser>
        <c:ser>
          <c:idx val="2"/>
          <c:order val="1"/>
          <c:tx>
            <c:strRef>
              <c:f>サービス観測!$C$3</c:f>
              <c:strCache>
                <c:ptCount val="1"/>
                <c:pt idx="0">
                  <c:v>実施件数</c:v>
                </c:pt>
              </c:strCache>
            </c:strRef>
          </c:tx>
          <c:spPr>
            <a:solidFill>
              <a:srgbClr val="FFFFCC"/>
            </a:solidFill>
            <a:ln w="12700">
              <a:solidFill>
                <a:srgbClr val="000000"/>
              </a:solidFill>
              <a:prstDash val="solid"/>
            </a:ln>
          </c:spPr>
          <c:invertIfNegative val="0"/>
          <c:cat>
            <c:strRef>
              <c:f>サービス観測!$A$4:$A$27</c:f>
              <c:strCache>
                <c:ptCount val="24"/>
                <c:pt idx="0">
                  <c:v>S03A</c:v>
                </c:pt>
                <c:pt idx="1">
                  <c:v>S03B</c:v>
                </c:pt>
                <c:pt idx="2">
                  <c:v>S04A</c:v>
                </c:pt>
                <c:pt idx="3">
                  <c:v>S04B</c:v>
                </c:pt>
                <c:pt idx="4">
                  <c:v>S05A</c:v>
                </c:pt>
                <c:pt idx="5">
                  <c:v>S05B</c:v>
                </c:pt>
                <c:pt idx="6">
                  <c:v>S06A</c:v>
                </c:pt>
                <c:pt idx="7">
                  <c:v>S06B</c:v>
                </c:pt>
                <c:pt idx="8">
                  <c:v>S07A</c:v>
                </c:pt>
                <c:pt idx="9">
                  <c:v>S07B</c:v>
                </c:pt>
                <c:pt idx="10">
                  <c:v>S08A</c:v>
                </c:pt>
                <c:pt idx="11">
                  <c:v>S08B</c:v>
                </c:pt>
                <c:pt idx="12">
                  <c:v>S09A</c:v>
                </c:pt>
                <c:pt idx="13">
                  <c:v>S09B</c:v>
                </c:pt>
                <c:pt idx="14">
                  <c:v>S10A</c:v>
                </c:pt>
                <c:pt idx="15">
                  <c:v>S10B</c:v>
                </c:pt>
                <c:pt idx="16">
                  <c:v>S11A</c:v>
                </c:pt>
                <c:pt idx="17">
                  <c:v>S11B</c:v>
                </c:pt>
                <c:pt idx="18">
                  <c:v>S12A</c:v>
                </c:pt>
                <c:pt idx="19">
                  <c:v>S12B</c:v>
                </c:pt>
                <c:pt idx="20">
                  <c:v>S13A</c:v>
                </c:pt>
                <c:pt idx="21">
                  <c:v>S13B</c:v>
                </c:pt>
                <c:pt idx="22">
                  <c:v>S14A</c:v>
                </c:pt>
                <c:pt idx="23">
                  <c:v>S14B</c:v>
                </c:pt>
              </c:strCache>
            </c:strRef>
          </c:cat>
          <c:val>
            <c:numRef>
              <c:f>サービス観測!$C$4:$C$27</c:f>
              <c:numCache>
                <c:formatCode>General</c:formatCode>
                <c:ptCount val="24"/>
                <c:pt idx="0">
                  <c:v>6</c:v>
                </c:pt>
                <c:pt idx="1">
                  <c:v>4</c:v>
                </c:pt>
                <c:pt idx="2">
                  <c:v>14</c:v>
                </c:pt>
                <c:pt idx="3">
                  <c:v>9</c:v>
                </c:pt>
                <c:pt idx="4">
                  <c:v>11</c:v>
                </c:pt>
                <c:pt idx="5">
                  <c:v>14</c:v>
                </c:pt>
                <c:pt idx="6">
                  <c:v>6</c:v>
                </c:pt>
                <c:pt idx="7">
                  <c:v>6</c:v>
                </c:pt>
                <c:pt idx="8">
                  <c:v>11</c:v>
                </c:pt>
                <c:pt idx="9">
                  <c:v>17</c:v>
                </c:pt>
                <c:pt idx="10">
                  <c:v>12</c:v>
                </c:pt>
                <c:pt idx="11">
                  <c:v>12</c:v>
                </c:pt>
                <c:pt idx="12">
                  <c:v>11</c:v>
                </c:pt>
                <c:pt idx="13">
                  <c:v>11</c:v>
                </c:pt>
                <c:pt idx="14">
                  <c:v>16</c:v>
                </c:pt>
                <c:pt idx="15">
                  <c:v>9</c:v>
                </c:pt>
                <c:pt idx="16">
                  <c:v>9</c:v>
                </c:pt>
                <c:pt idx="17">
                  <c:v>12</c:v>
                </c:pt>
                <c:pt idx="18">
                  <c:v>10</c:v>
                </c:pt>
                <c:pt idx="19">
                  <c:v>16</c:v>
                </c:pt>
                <c:pt idx="20">
                  <c:v>14</c:v>
                </c:pt>
                <c:pt idx="21">
                  <c:v>5</c:v>
                </c:pt>
              </c:numCache>
            </c:numRef>
          </c:val>
        </c:ser>
        <c:dLbls>
          <c:showLegendKey val="0"/>
          <c:showVal val="0"/>
          <c:showCatName val="0"/>
          <c:showSerName val="0"/>
          <c:showPercent val="0"/>
          <c:showBubbleSize val="0"/>
        </c:dLbls>
        <c:gapWidth val="150"/>
        <c:axId val="163615488"/>
        <c:axId val="163617408"/>
      </c:barChart>
      <c:lineChart>
        <c:grouping val="standard"/>
        <c:varyColors val="0"/>
        <c:ser>
          <c:idx val="1"/>
          <c:order val="2"/>
          <c:tx>
            <c:strRef>
              <c:f>サービス観測!$D$3</c:f>
              <c:strCache>
                <c:ptCount val="1"/>
                <c:pt idx="0">
                  <c:v>割当夜数</c:v>
                </c:pt>
              </c:strCache>
            </c:strRef>
          </c:tx>
          <c:spPr>
            <a:ln w="12700">
              <a:solidFill>
                <a:srgbClr val="800000"/>
              </a:solidFill>
              <a:prstDash val="solid"/>
            </a:ln>
          </c:spPr>
          <c:marker>
            <c:symbol val="square"/>
            <c:size val="5"/>
            <c:spPr>
              <a:solidFill>
                <a:srgbClr val="800000"/>
              </a:solidFill>
              <a:ln>
                <a:solidFill>
                  <a:srgbClr val="800000"/>
                </a:solidFill>
                <a:prstDash val="solid"/>
              </a:ln>
            </c:spPr>
          </c:marker>
          <c:cat>
            <c:strRef>
              <c:f>サービス観測!$A$4:$A$27</c:f>
              <c:strCache>
                <c:ptCount val="24"/>
                <c:pt idx="0">
                  <c:v>S03A</c:v>
                </c:pt>
                <c:pt idx="1">
                  <c:v>S03B</c:v>
                </c:pt>
                <c:pt idx="2">
                  <c:v>S04A</c:v>
                </c:pt>
                <c:pt idx="3">
                  <c:v>S04B</c:v>
                </c:pt>
                <c:pt idx="4">
                  <c:v>S05A</c:v>
                </c:pt>
                <c:pt idx="5">
                  <c:v>S05B</c:v>
                </c:pt>
                <c:pt idx="6">
                  <c:v>S06A</c:v>
                </c:pt>
                <c:pt idx="7">
                  <c:v>S06B</c:v>
                </c:pt>
                <c:pt idx="8">
                  <c:v>S07A</c:v>
                </c:pt>
                <c:pt idx="9">
                  <c:v>S07B</c:v>
                </c:pt>
                <c:pt idx="10">
                  <c:v>S08A</c:v>
                </c:pt>
                <c:pt idx="11">
                  <c:v>S08B</c:v>
                </c:pt>
                <c:pt idx="12">
                  <c:v>S09A</c:v>
                </c:pt>
                <c:pt idx="13">
                  <c:v>S09B</c:v>
                </c:pt>
                <c:pt idx="14">
                  <c:v>S10A</c:v>
                </c:pt>
                <c:pt idx="15">
                  <c:v>S10B</c:v>
                </c:pt>
                <c:pt idx="16">
                  <c:v>S11A</c:v>
                </c:pt>
                <c:pt idx="17">
                  <c:v>S11B</c:v>
                </c:pt>
                <c:pt idx="18">
                  <c:v>S12A</c:v>
                </c:pt>
                <c:pt idx="19">
                  <c:v>S12B</c:v>
                </c:pt>
                <c:pt idx="20">
                  <c:v>S13A</c:v>
                </c:pt>
                <c:pt idx="21">
                  <c:v>S13B</c:v>
                </c:pt>
                <c:pt idx="22">
                  <c:v>S14A</c:v>
                </c:pt>
                <c:pt idx="23">
                  <c:v>S14B</c:v>
                </c:pt>
              </c:strCache>
            </c:strRef>
          </c:cat>
          <c:val>
            <c:numRef>
              <c:f>サービス観測!$D$4:$D$27</c:f>
              <c:numCache>
                <c:formatCode>General</c:formatCode>
                <c:ptCount val="24"/>
                <c:pt idx="0">
                  <c:v>3</c:v>
                </c:pt>
                <c:pt idx="1">
                  <c:v>3</c:v>
                </c:pt>
                <c:pt idx="2">
                  <c:v>5</c:v>
                </c:pt>
                <c:pt idx="3">
                  <c:v>5</c:v>
                </c:pt>
                <c:pt idx="4">
                  <c:v>5</c:v>
                </c:pt>
                <c:pt idx="5">
                  <c:v>5</c:v>
                </c:pt>
                <c:pt idx="6">
                  <c:v>3</c:v>
                </c:pt>
                <c:pt idx="7">
                  <c:v>3</c:v>
                </c:pt>
                <c:pt idx="8">
                  <c:v>5</c:v>
                </c:pt>
                <c:pt idx="9">
                  <c:v>6</c:v>
                </c:pt>
                <c:pt idx="10">
                  <c:v>5</c:v>
                </c:pt>
                <c:pt idx="11">
                  <c:v>5</c:v>
                </c:pt>
                <c:pt idx="12">
                  <c:v>5</c:v>
                </c:pt>
                <c:pt idx="13">
                  <c:v>4</c:v>
                </c:pt>
                <c:pt idx="14">
                  <c:v>5</c:v>
                </c:pt>
                <c:pt idx="15">
                  <c:v>4</c:v>
                </c:pt>
                <c:pt idx="16">
                  <c:v>5</c:v>
                </c:pt>
                <c:pt idx="17">
                  <c:v>5.5</c:v>
                </c:pt>
                <c:pt idx="18">
                  <c:v>4</c:v>
                </c:pt>
                <c:pt idx="19">
                  <c:v>3</c:v>
                </c:pt>
                <c:pt idx="20">
                  <c:v>4</c:v>
                </c:pt>
                <c:pt idx="21">
                  <c:v>3</c:v>
                </c:pt>
                <c:pt idx="22">
                  <c:v>4.5</c:v>
                </c:pt>
                <c:pt idx="23">
                  <c:v>2.5</c:v>
                </c:pt>
              </c:numCache>
            </c:numRef>
          </c:val>
          <c:smooth val="0"/>
        </c:ser>
        <c:dLbls>
          <c:showLegendKey val="0"/>
          <c:showVal val="0"/>
          <c:showCatName val="0"/>
          <c:showSerName val="0"/>
          <c:showPercent val="0"/>
          <c:showBubbleSize val="0"/>
        </c:dLbls>
        <c:marker val="1"/>
        <c:smooth val="0"/>
        <c:axId val="163631488"/>
        <c:axId val="163633024"/>
      </c:lineChart>
      <c:catAx>
        <c:axId val="163615488"/>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ゴシック"/>
                <a:ea typeface="ＭＳ ゴシック"/>
                <a:cs typeface="ＭＳ ゴシック"/>
              </a:defRPr>
            </a:pPr>
            <a:endParaRPr lang="ja-JP"/>
          </a:p>
        </c:txPr>
        <c:crossAx val="163617408"/>
        <c:crosses val="autoZero"/>
        <c:auto val="1"/>
        <c:lblAlgn val="ctr"/>
        <c:lblOffset val="100"/>
        <c:tickLblSkip val="1"/>
        <c:tickMarkSkip val="1"/>
        <c:noMultiLvlLbl val="0"/>
      </c:catAx>
      <c:valAx>
        <c:axId val="163617408"/>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163615488"/>
        <c:crosses val="autoZero"/>
        <c:crossBetween val="between"/>
      </c:valAx>
      <c:catAx>
        <c:axId val="163631488"/>
        <c:scaling>
          <c:orientation val="minMax"/>
        </c:scaling>
        <c:delete val="1"/>
        <c:axPos val="b"/>
        <c:majorTickMark val="out"/>
        <c:minorTickMark val="none"/>
        <c:tickLblPos val="nextTo"/>
        <c:crossAx val="163633024"/>
        <c:crosses val="autoZero"/>
        <c:auto val="1"/>
        <c:lblAlgn val="ctr"/>
        <c:lblOffset val="100"/>
        <c:noMultiLvlLbl val="0"/>
      </c:catAx>
      <c:valAx>
        <c:axId val="163633024"/>
        <c:scaling>
          <c:orientation val="minMax"/>
        </c:scaling>
        <c:delete val="0"/>
        <c:axPos val="r"/>
        <c:title>
          <c:tx>
            <c:rich>
              <a:bodyPr rot="5400000" vert="horz"/>
              <a:lstStyle/>
              <a:p>
                <a:pPr algn="ctr">
                  <a:defRPr sz="1200" b="1" i="0" u="none" strike="noStrike" baseline="0">
                    <a:solidFill>
                      <a:srgbClr val="000000"/>
                    </a:solidFill>
                    <a:latin typeface="ＭＳ Ｐゴシック"/>
                    <a:ea typeface="ＭＳ Ｐゴシック"/>
                    <a:cs typeface="ＭＳ Ｐゴシック"/>
                  </a:defRPr>
                </a:pPr>
                <a:r>
                  <a:rPr lang="ja-JP" altLang="en-US"/>
                  <a:t>　割当夜数</a:t>
                </a:r>
              </a:p>
            </c:rich>
          </c:tx>
          <c:layout>
            <c:manualLayout>
              <c:xMode val="edge"/>
              <c:yMode val="edge"/>
              <c:x val="0.86349757660660509"/>
              <c:y val="0.4192139737991266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163631488"/>
        <c:crosses val="max"/>
        <c:crossBetween val="between"/>
      </c:valAx>
      <c:spPr>
        <a:solidFill>
          <a:srgbClr val="C0C0C0"/>
        </a:solidFill>
        <a:ln w="12700">
          <a:solidFill>
            <a:srgbClr val="808080"/>
          </a:solidFill>
          <a:prstDash val="solid"/>
        </a:ln>
      </c:spPr>
    </c:plotArea>
    <c:legend>
      <c:legendPos val="r"/>
      <c:layout>
        <c:manualLayout>
          <c:xMode val="edge"/>
          <c:yMode val="edge"/>
          <c:x val="9.202453987730061E-2"/>
          <c:y val="0.18340611353711792"/>
          <c:w val="0.17791427145226477"/>
          <c:h val="0.15938864628820962"/>
        </c:manualLayout>
      </c:layout>
      <c:overlay val="0"/>
      <c:spPr>
        <a:solidFill>
          <a:srgbClr val="FFFFFF"/>
        </a:solidFill>
        <a:ln w="3175">
          <a:solidFill>
            <a:srgbClr val="000000"/>
          </a:solidFill>
          <a:prstDash val="solid"/>
        </a:ln>
      </c:spPr>
      <c:txPr>
        <a:bodyPr/>
        <a:lstStyle/>
        <a:p>
          <a:pPr>
            <a:defRPr sz="8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ＭＳ Ｐゴシック"/>
                <a:ea typeface="ＭＳ Ｐゴシック"/>
                <a:cs typeface="ＭＳ Ｐゴシック"/>
              </a:defRPr>
            </a:pPr>
            <a:r>
              <a:rPr lang="ja-JP" altLang="en-US"/>
              <a:t>サービス観測　装置別実施件数</a:t>
            </a:r>
          </a:p>
        </c:rich>
      </c:tx>
      <c:layout>
        <c:manualLayout>
          <c:xMode val="edge"/>
          <c:yMode val="edge"/>
          <c:x val="0.27684563758389263"/>
          <c:y val="3.3734939759036145E-2"/>
        </c:manualLayout>
      </c:layout>
      <c:overlay val="0"/>
      <c:spPr>
        <a:noFill/>
        <a:ln w="25400">
          <a:noFill/>
        </a:ln>
      </c:spPr>
    </c:title>
    <c:autoTitleDeleted val="0"/>
    <c:view3D>
      <c:rotX val="15"/>
      <c:hPercent val="70"/>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6.3758389261744972E-2"/>
          <c:y val="0.15903633169749118"/>
          <c:w val="0.77348993288590606"/>
          <c:h val="0.74216954792162548"/>
        </c:manualLayout>
      </c:layout>
      <c:bar3DChart>
        <c:barDir val="col"/>
        <c:grouping val="stacked"/>
        <c:varyColors val="0"/>
        <c:ser>
          <c:idx val="0"/>
          <c:order val="0"/>
          <c:tx>
            <c:strRef>
              <c:f>サービス観測!$B$58</c:f>
              <c:strCache>
                <c:ptCount val="1"/>
                <c:pt idx="0">
                  <c:v>S-Cam</c:v>
                </c:pt>
              </c:strCache>
            </c:strRef>
          </c:tx>
          <c:spPr>
            <a:solidFill>
              <a:srgbClr val="9999FF"/>
            </a:solidFill>
            <a:ln w="12700">
              <a:solidFill>
                <a:srgbClr val="000000"/>
              </a:solidFill>
              <a:prstDash val="solid"/>
            </a:ln>
          </c:spPr>
          <c:invertIfNegative val="0"/>
          <c:cat>
            <c:strRef>
              <c:f>サービス観測!$A$59:$A$81</c:f>
              <c:strCache>
                <c:ptCount val="23"/>
                <c:pt idx="0">
                  <c:v>S03A</c:v>
                </c:pt>
                <c:pt idx="1">
                  <c:v>S03B</c:v>
                </c:pt>
                <c:pt idx="2">
                  <c:v>S04A</c:v>
                </c:pt>
                <c:pt idx="3">
                  <c:v>S04B</c:v>
                </c:pt>
                <c:pt idx="4">
                  <c:v>S05A</c:v>
                </c:pt>
                <c:pt idx="5">
                  <c:v>S05B</c:v>
                </c:pt>
                <c:pt idx="6">
                  <c:v>S06A</c:v>
                </c:pt>
                <c:pt idx="7">
                  <c:v>S06B</c:v>
                </c:pt>
                <c:pt idx="8">
                  <c:v>S07A</c:v>
                </c:pt>
                <c:pt idx="9">
                  <c:v>S07B</c:v>
                </c:pt>
                <c:pt idx="10">
                  <c:v>S08A</c:v>
                </c:pt>
                <c:pt idx="11">
                  <c:v>S08B</c:v>
                </c:pt>
                <c:pt idx="12">
                  <c:v>S09A</c:v>
                </c:pt>
                <c:pt idx="13">
                  <c:v>S09B</c:v>
                </c:pt>
                <c:pt idx="14">
                  <c:v>S10A</c:v>
                </c:pt>
                <c:pt idx="15">
                  <c:v>S10B</c:v>
                </c:pt>
                <c:pt idx="16">
                  <c:v>S11A</c:v>
                </c:pt>
                <c:pt idx="17">
                  <c:v>S11B</c:v>
                </c:pt>
                <c:pt idx="18">
                  <c:v>S12A</c:v>
                </c:pt>
                <c:pt idx="19">
                  <c:v>S12B</c:v>
                </c:pt>
                <c:pt idx="20">
                  <c:v>S13A</c:v>
                </c:pt>
                <c:pt idx="21">
                  <c:v>S13B</c:v>
                </c:pt>
                <c:pt idx="22">
                  <c:v>S14A</c:v>
                </c:pt>
              </c:strCache>
            </c:strRef>
          </c:cat>
          <c:val>
            <c:numRef>
              <c:f>サービス観測!$B$59:$B$81</c:f>
              <c:numCache>
                <c:formatCode>General</c:formatCode>
                <c:ptCount val="23"/>
                <c:pt idx="0">
                  <c:v>2</c:v>
                </c:pt>
                <c:pt idx="2">
                  <c:v>2</c:v>
                </c:pt>
                <c:pt idx="3">
                  <c:v>4</c:v>
                </c:pt>
                <c:pt idx="4">
                  <c:v>2</c:v>
                </c:pt>
                <c:pt idx="5">
                  <c:v>3</c:v>
                </c:pt>
                <c:pt idx="6">
                  <c:v>2</c:v>
                </c:pt>
                <c:pt idx="7">
                  <c:v>3</c:v>
                </c:pt>
                <c:pt idx="8">
                  <c:v>2</c:v>
                </c:pt>
                <c:pt idx="9">
                  <c:v>6</c:v>
                </c:pt>
                <c:pt idx="10">
                  <c:v>4</c:v>
                </c:pt>
                <c:pt idx="11">
                  <c:v>5</c:v>
                </c:pt>
                <c:pt idx="12">
                  <c:v>4</c:v>
                </c:pt>
                <c:pt idx="13">
                  <c:v>7</c:v>
                </c:pt>
                <c:pt idx="14">
                  <c:v>7</c:v>
                </c:pt>
                <c:pt idx="15">
                  <c:v>4</c:v>
                </c:pt>
                <c:pt idx="16">
                  <c:v>1</c:v>
                </c:pt>
                <c:pt idx="18">
                  <c:v>1</c:v>
                </c:pt>
                <c:pt idx="19">
                  <c:v>2</c:v>
                </c:pt>
                <c:pt idx="20">
                  <c:v>2</c:v>
                </c:pt>
              </c:numCache>
            </c:numRef>
          </c:val>
        </c:ser>
        <c:ser>
          <c:idx val="1"/>
          <c:order val="1"/>
          <c:tx>
            <c:strRef>
              <c:f>サービス観測!$C$58</c:f>
              <c:strCache>
                <c:ptCount val="1"/>
                <c:pt idx="0">
                  <c:v>COMICS</c:v>
                </c:pt>
              </c:strCache>
            </c:strRef>
          </c:tx>
          <c:spPr>
            <a:solidFill>
              <a:srgbClr val="993366"/>
            </a:solidFill>
            <a:ln w="12700">
              <a:solidFill>
                <a:srgbClr val="000000"/>
              </a:solidFill>
              <a:prstDash val="solid"/>
            </a:ln>
          </c:spPr>
          <c:invertIfNegative val="0"/>
          <c:cat>
            <c:strRef>
              <c:f>サービス観測!$A$59:$A$81</c:f>
              <c:strCache>
                <c:ptCount val="23"/>
                <c:pt idx="0">
                  <c:v>S03A</c:v>
                </c:pt>
                <c:pt idx="1">
                  <c:v>S03B</c:v>
                </c:pt>
                <c:pt idx="2">
                  <c:v>S04A</c:v>
                </c:pt>
                <c:pt idx="3">
                  <c:v>S04B</c:v>
                </c:pt>
                <c:pt idx="4">
                  <c:v>S05A</c:v>
                </c:pt>
                <c:pt idx="5">
                  <c:v>S05B</c:v>
                </c:pt>
                <c:pt idx="6">
                  <c:v>S06A</c:v>
                </c:pt>
                <c:pt idx="7">
                  <c:v>S06B</c:v>
                </c:pt>
                <c:pt idx="8">
                  <c:v>S07A</c:v>
                </c:pt>
                <c:pt idx="9">
                  <c:v>S07B</c:v>
                </c:pt>
                <c:pt idx="10">
                  <c:v>S08A</c:v>
                </c:pt>
                <c:pt idx="11">
                  <c:v>S08B</c:v>
                </c:pt>
                <c:pt idx="12">
                  <c:v>S09A</c:v>
                </c:pt>
                <c:pt idx="13">
                  <c:v>S09B</c:v>
                </c:pt>
                <c:pt idx="14">
                  <c:v>S10A</c:v>
                </c:pt>
                <c:pt idx="15">
                  <c:v>S10B</c:v>
                </c:pt>
                <c:pt idx="16">
                  <c:v>S11A</c:v>
                </c:pt>
                <c:pt idx="17">
                  <c:v>S11B</c:v>
                </c:pt>
                <c:pt idx="18">
                  <c:v>S12A</c:v>
                </c:pt>
                <c:pt idx="19">
                  <c:v>S12B</c:v>
                </c:pt>
                <c:pt idx="20">
                  <c:v>S13A</c:v>
                </c:pt>
                <c:pt idx="21">
                  <c:v>S13B</c:v>
                </c:pt>
                <c:pt idx="22">
                  <c:v>S14A</c:v>
                </c:pt>
              </c:strCache>
            </c:strRef>
          </c:cat>
          <c:val>
            <c:numRef>
              <c:f>サービス観測!$C$59:$C$81</c:f>
              <c:numCache>
                <c:formatCode>General</c:formatCode>
                <c:ptCount val="23"/>
                <c:pt idx="0">
                  <c:v>3</c:v>
                </c:pt>
                <c:pt idx="1">
                  <c:v>2</c:v>
                </c:pt>
                <c:pt idx="2">
                  <c:v>3</c:v>
                </c:pt>
                <c:pt idx="6">
                  <c:v>1</c:v>
                </c:pt>
                <c:pt idx="7">
                  <c:v>2</c:v>
                </c:pt>
                <c:pt idx="10">
                  <c:v>1</c:v>
                </c:pt>
                <c:pt idx="13">
                  <c:v>2</c:v>
                </c:pt>
                <c:pt idx="14">
                  <c:v>2</c:v>
                </c:pt>
                <c:pt idx="15">
                  <c:v>1</c:v>
                </c:pt>
              </c:numCache>
            </c:numRef>
          </c:val>
        </c:ser>
        <c:ser>
          <c:idx val="2"/>
          <c:order val="2"/>
          <c:tx>
            <c:strRef>
              <c:f>サービス観測!$D$58</c:f>
              <c:strCache>
                <c:ptCount val="1"/>
                <c:pt idx="0">
                  <c:v>CISCO</c:v>
                </c:pt>
              </c:strCache>
            </c:strRef>
          </c:tx>
          <c:spPr>
            <a:solidFill>
              <a:srgbClr val="FFFFCC"/>
            </a:solidFill>
            <a:ln w="12700">
              <a:solidFill>
                <a:srgbClr val="000000"/>
              </a:solidFill>
              <a:prstDash val="solid"/>
            </a:ln>
          </c:spPr>
          <c:invertIfNegative val="0"/>
          <c:cat>
            <c:strRef>
              <c:f>サービス観測!$A$59:$A$81</c:f>
              <c:strCache>
                <c:ptCount val="23"/>
                <c:pt idx="0">
                  <c:v>S03A</c:v>
                </c:pt>
                <c:pt idx="1">
                  <c:v>S03B</c:v>
                </c:pt>
                <c:pt idx="2">
                  <c:v>S04A</c:v>
                </c:pt>
                <c:pt idx="3">
                  <c:v>S04B</c:v>
                </c:pt>
                <c:pt idx="4">
                  <c:v>S05A</c:v>
                </c:pt>
                <c:pt idx="5">
                  <c:v>S05B</c:v>
                </c:pt>
                <c:pt idx="6">
                  <c:v>S06A</c:v>
                </c:pt>
                <c:pt idx="7">
                  <c:v>S06B</c:v>
                </c:pt>
                <c:pt idx="8">
                  <c:v>S07A</c:v>
                </c:pt>
                <c:pt idx="9">
                  <c:v>S07B</c:v>
                </c:pt>
                <c:pt idx="10">
                  <c:v>S08A</c:v>
                </c:pt>
                <c:pt idx="11">
                  <c:v>S08B</c:v>
                </c:pt>
                <c:pt idx="12">
                  <c:v>S09A</c:v>
                </c:pt>
                <c:pt idx="13">
                  <c:v>S09B</c:v>
                </c:pt>
                <c:pt idx="14">
                  <c:v>S10A</c:v>
                </c:pt>
                <c:pt idx="15">
                  <c:v>S10B</c:v>
                </c:pt>
                <c:pt idx="16">
                  <c:v>S11A</c:v>
                </c:pt>
                <c:pt idx="17">
                  <c:v>S11B</c:v>
                </c:pt>
                <c:pt idx="18">
                  <c:v>S12A</c:v>
                </c:pt>
                <c:pt idx="19">
                  <c:v>S12B</c:v>
                </c:pt>
                <c:pt idx="20">
                  <c:v>S13A</c:v>
                </c:pt>
                <c:pt idx="21">
                  <c:v>S13B</c:v>
                </c:pt>
                <c:pt idx="22">
                  <c:v>S14A</c:v>
                </c:pt>
              </c:strCache>
            </c:strRef>
          </c:cat>
          <c:val>
            <c:numRef>
              <c:f>サービス観測!$D$59:$D$81</c:f>
              <c:numCache>
                <c:formatCode>General</c:formatCode>
                <c:ptCount val="23"/>
                <c:pt idx="0">
                  <c:v>1</c:v>
                </c:pt>
                <c:pt idx="1">
                  <c:v>2</c:v>
                </c:pt>
                <c:pt idx="2">
                  <c:v>5</c:v>
                </c:pt>
                <c:pt idx="3">
                  <c:v>2</c:v>
                </c:pt>
                <c:pt idx="4">
                  <c:v>2</c:v>
                </c:pt>
                <c:pt idx="5">
                  <c:v>2</c:v>
                </c:pt>
              </c:numCache>
            </c:numRef>
          </c:val>
        </c:ser>
        <c:ser>
          <c:idx val="3"/>
          <c:order val="3"/>
          <c:tx>
            <c:strRef>
              <c:f>サービス観測!$E$58</c:f>
              <c:strCache>
                <c:ptCount val="1"/>
                <c:pt idx="0">
                  <c:v>HDS</c:v>
                </c:pt>
              </c:strCache>
            </c:strRef>
          </c:tx>
          <c:spPr>
            <a:solidFill>
              <a:srgbClr val="CCFFFF"/>
            </a:solidFill>
            <a:ln w="12700">
              <a:solidFill>
                <a:srgbClr val="000000"/>
              </a:solidFill>
              <a:prstDash val="solid"/>
            </a:ln>
          </c:spPr>
          <c:invertIfNegative val="0"/>
          <c:cat>
            <c:strRef>
              <c:f>サービス観測!$A$59:$A$81</c:f>
              <c:strCache>
                <c:ptCount val="23"/>
                <c:pt idx="0">
                  <c:v>S03A</c:v>
                </c:pt>
                <c:pt idx="1">
                  <c:v>S03B</c:v>
                </c:pt>
                <c:pt idx="2">
                  <c:v>S04A</c:v>
                </c:pt>
                <c:pt idx="3">
                  <c:v>S04B</c:v>
                </c:pt>
                <c:pt idx="4">
                  <c:v>S05A</c:v>
                </c:pt>
                <c:pt idx="5">
                  <c:v>S05B</c:v>
                </c:pt>
                <c:pt idx="6">
                  <c:v>S06A</c:v>
                </c:pt>
                <c:pt idx="7">
                  <c:v>S06B</c:v>
                </c:pt>
                <c:pt idx="8">
                  <c:v>S07A</c:v>
                </c:pt>
                <c:pt idx="9">
                  <c:v>S07B</c:v>
                </c:pt>
                <c:pt idx="10">
                  <c:v>S08A</c:v>
                </c:pt>
                <c:pt idx="11">
                  <c:v>S08B</c:v>
                </c:pt>
                <c:pt idx="12">
                  <c:v>S09A</c:v>
                </c:pt>
                <c:pt idx="13">
                  <c:v>S09B</c:v>
                </c:pt>
                <c:pt idx="14">
                  <c:v>S10A</c:v>
                </c:pt>
                <c:pt idx="15">
                  <c:v>S10B</c:v>
                </c:pt>
                <c:pt idx="16">
                  <c:v>S11A</c:v>
                </c:pt>
                <c:pt idx="17">
                  <c:v>S11B</c:v>
                </c:pt>
                <c:pt idx="18">
                  <c:v>S12A</c:v>
                </c:pt>
                <c:pt idx="19">
                  <c:v>S12B</c:v>
                </c:pt>
                <c:pt idx="20">
                  <c:v>S13A</c:v>
                </c:pt>
                <c:pt idx="21">
                  <c:v>S13B</c:v>
                </c:pt>
                <c:pt idx="22">
                  <c:v>S14A</c:v>
                </c:pt>
              </c:strCache>
            </c:strRef>
          </c:cat>
          <c:val>
            <c:numRef>
              <c:f>サービス観測!$E$59:$E$81</c:f>
              <c:numCache>
                <c:formatCode>General</c:formatCode>
                <c:ptCount val="23"/>
                <c:pt idx="2">
                  <c:v>4</c:v>
                </c:pt>
                <c:pt idx="3">
                  <c:v>2</c:v>
                </c:pt>
                <c:pt idx="4">
                  <c:v>7</c:v>
                </c:pt>
                <c:pt idx="5">
                  <c:v>9</c:v>
                </c:pt>
                <c:pt idx="6">
                  <c:v>3</c:v>
                </c:pt>
                <c:pt idx="7">
                  <c:v>1</c:v>
                </c:pt>
                <c:pt idx="8">
                  <c:v>4</c:v>
                </c:pt>
                <c:pt idx="9">
                  <c:v>8</c:v>
                </c:pt>
                <c:pt idx="10">
                  <c:v>7</c:v>
                </c:pt>
                <c:pt idx="11">
                  <c:v>5</c:v>
                </c:pt>
                <c:pt idx="12">
                  <c:v>7</c:v>
                </c:pt>
                <c:pt idx="13">
                  <c:v>2</c:v>
                </c:pt>
                <c:pt idx="14">
                  <c:v>1</c:v>
                </c:pt>
                <c:pt idx="15">
                  <c:v>3</c:v>
                </c:pt>
                <c:pt idx="16">
                  <c:v>2</c:v>
                </c:pt>
                <c:pt idx="17">
                  <c:v>7</c:v>
                </c:pt>
                <c:pt idx="18">
                  <c:v>5</c:v>
                </c:pt>
                <c:pt idx="19">
                  <c:v>7</c:v>
                </c:pt>
                <c:pt idx="20">
                  <c:v>3</c:v>
                </c:pt>
                <c:pt idx="21">
                  <c:v>4</c:v>
                </c:pt>
              </c:numCache>
            </c:numRef>
          </c:val>
        </c:ser>
        <c:ser>
          <c:idx val="4"/>
          <c:order val="4"/>
          <c:tx>
            <c:strRef>
              <c:f>サービス観測!$F$58</c:f>
              <c:strCache>
                <c:ptCount val="1"/>
                <c:pt idx="0">
                  <c:v>IRCS</c:v>
                </c:pt>
              </c:strCache>
            </c:strRef>
          </c:tx>
          <c:spPr>
            <a:solidFill>
              <a:srgbClr val="660066"/>
            </a:solidFill>
            <a:ln w="12700">
              <a:solidFill>
                <a:srgbClr val="000000"/>
              </a:solidFill>
              <a:prstDash val="solid"/>
            </a:ln>
          </c:spPr>
          <c:invertIfNegative val="0"/>
          <c:cat>
            <c:strRef>
              <c:f>サービス観測!$A$59:$A$81</c:f>
              <c:strCache>
                <c:ptCount val="23"/>
                <c:pt idx="0">
                  <c:v>S03A</c:v>
                </c:pt>
                <c:pt idx="1">
                  <c:v>S03B</c:v>
                </c:pt>
                <c:pt idx="2">
                  <c:v>S04A</c:v>
                </c:pt>
                <c:pt idx="3">
                  <c:v>S04B</c:v>
                </c:pt>
                <c:pt idx="4">
                  <c:v>S05A</c:v>
                </c:pt>
                <c:pt idx="5">
                  <c:v>S05B</c:v>
                </c:pt>
                <c:pt idx="6">
                  <c:v>S06A</c:v>
                </c:pt>
                <c:pt idx="7">
                  <c:v>S06B</c:v>
                </c:pt>
                <c:pt idx="8">
                  <c:v>S07A</c:v>
                </c:pt>
                <c:pt idx="9">
                  <c:v>S07B</c:v>
                </c:pt>
                <c:pt idx="10">
                  <c:v>S08A</c:v>
                </c:pt>
                <c:pt idx="11">
                  <c:v>S08B</c:v>
                </c:pt>
                <c:pt idx="12">
                  <c:v>S09A</c:v>
                </c:pt>
                <c:pt idx="13">
                  <c:v>S09B</c:v>
                </c:pt>
                <c:pt idx="14">
                  <c:v>S10A</c:v>
                </c:pt>
                <c:pt idx="15">
                  <c:v>S10B</c:v>
                </c:pt>
                <c:pt idx="16">
                  <c:v>S11A</c:v>
                </c:pt>
                <c:pt idx="17">
                  <c:v>S11B</c:v>
                </c:pt>
                <c:pt idx="18">
                  <c:v>S12A</c:v>
                </c:pt>
                <c:pt idx="19">
                  <c:v>S12B</c:v>
                </c:pt>
                <c:pt idx="20">
                  <c:v>S13A</c:v>
                </c:pt>
                <c:pt idx="21">
                  <c:v>S13B</c:v>
                </c:pt>
                <c:pt idx="22">
                  <c:v>S14A</c:v>
                </c:pt>
              </c:strCache>
            </c:strRef>
          </c:cat>
          <c:val>
            <c:numRef>
              <c:f>サービス観測!$F$59:$F$81</c:f>
              <c:numCache>
                <c:formatCode>General</c:formatCode>
                <c:ptCount val="23"/>
                <c:pt idx="3">
                  <c:v>1</c:v>
                </c:pt>
                <c:pt idx="8">
                  <c:v>2</c:v>
                </c:pt>
                <c:pt idx="9">
                  <c:v>1</c:v>
                </c:pt>
                <c:pt idx="11">
                  <c:v>2</c:v>
                </c:pt>
                <c:pt idx="15">
                  <c:v>1</c:v>
                </c:pt>
                <c:pt idx="16">
                  <c:v>2</c:v>
                </c:pt>
                <c:pt idx="17">
                  <c:v>3</c:v>
                </c:pt>
                <c:pt idx="18">
                  <c:v>2</c:v>
                </c:pt>
                <c:pt idx="19">
                  <c:v>4</c:v>
                </c:pt>
                <c:pt idx="20">
                  <c:v>2</c:v>
                </c:pt>
              </c:numCache>
            </c:numRef>
          </c:val>
        </c:ser>
        <c:ser>
          <c:idx val="5"/>
          <c:order val="5"/>
          <c:tx>
            <c:strRef>
              <c:f>サービス観測!$G$58</c:f>
              <c:strCache>
                <c:ptCount val="1"/>
                <c:pt idx="0">
                  <c:v>MOIRCS</c:v>
                </c:pt>
              </c:strCache>
            </c:strRef>
          </c:tx>
          <c:spPr>
            <a:solidFill>
              <a:srgbClr val="FF8080"/>
            </a:solidFill>
            <a:ln w="12700">
              <a:solidFill>
                <a:srgbClr val="000000"/>
              </a:solidFill>
              <a:prstDash val="solid"/>
            </a:ln>
          </c:spPr>
          <c:invertIfNegative val="0"/>
          <c:cat>
            <c:strRef>
              <c:f>サービス観測!$A$59:$A$81</c:f>
              <c:strCache>
                <c:ptCount val="23"/>
                <c:pt idx="0">
                  <c:v>S03A</c:v>
                </c:pt>
                <c:pt idx="1">
                  <c:v>S03B</c:v>
                </c:pt>
                <c:pt idx="2">
                  <c:v>S04A</c:v>
                </c:pt>
                <c:pt idx="3">
                  <c:v>S04B</c:v>
                </c:pt>
                <c:pt idx="4">
                  <c:v>S05A</c:v>
                </c:pt>
                <c:pt idx="5">
                  <c:v>S05B</c:v>
                </c:pt>
                <c:pt idx="6">
                  <c:v>S06A</c:v>
                </c:pt>
                <c:pt idx="7">
                  <c:v>S06B</c:v>
                </c:pt>
                <c:pt idx="8">
                  <c:v>S07A</c:v>
                </c:pt>
                <c:pt idx="9">
                  <c:v>S07B</c:v>
                </c:pt>
                <c:pt idx="10">
                  <c:v>S08A</c:v>
                </c:pt>
                <c:pt idx="11">
                  <c:v>S08B</c:v>
                </c:pt>
                <c:pt idx="12">
                  <c:v>S09A</c:v>
                </c:pt>
                <c:pt idx="13">
                  <c:v>S09B</c:v>
                </c:pt>
                <c:pt idx="14">
                  <c:v>S10A</c:v>
                </c:pt>
                <c:pt idx="15">
                  <c:v>S10B</c:v>
                </c:pt>
                <c:pt idx="16">
                  <c:v>S11A</c:v>
                </c:pt>
                <c:pt idx="17">
                  <c:v>S11B</c:v>
                </c:pt>
                <c:pt idx="18">
                  <c:v>S12A</c:v>
                </c:pt>
                <c:pt idx="19">
                  <c:v>S12B</c:v>
                </c:pt>
                <c:pt idx="20">
                  <c:v>S13A</c:v>
                </c:pt>
                <c:pt idx="21">
                  <c:v>S13B</c:v>
                </c:pt>
                <c:pt idx="22">
                  <c:v>S14A</c:v>
                </c:pt>
              </c:strCache>
            </c:strRef>
          </c:cat>
          <c:val>
            <c:numRef>
              <c:f>サービス観測!$G$59:$G$81</c:f>
              <c:numCache>
                <c:formatCode>General</c:formatCode>
                <c:ptCount val="23"/>
                <c:pt idx="8">
                  <c:v>4</c:v>
                </c:pt>
                <c:pt idx="9">
                  <c:v>2</c:v>
                </c:pt>
                <c:pt idx="14">
                  <c:v>3</c:v>
                </c:pt>
                <c:pt idx="16">
                  <c:v>1</c:v>
                </c:pt>
                <c:pt idx="17">
                  <c:v>2</c:v>
                </c:pt>
                <c:pt idx="18">
                  <c:v>2</c:v>
                </c:pt>
                <c:pt idx="20">
                  <c:v>2</c:v>
                </c:pt>
              </c:numCache>
            </c:numRef>
          </c:val>
        </c:ser>
        <c:ser>
          <c:idx val="6"/>
          <c:order val="6"/>
          <c:tx>
            <c:strRef>
              <c:f>サービス観測!$H$58</c:f>
              <c:strCache>
                <c:ptCount val="1"/>
                <c:pt idx="0">
                  <c:v>FOCAS</c:v>
                </c:pt>
              </c:strCache>
            </c:strRef>
          </c:tx>
          <c:spPr>
            <a:solidFill>
              <a:srgbClr val="0066CC"/>
            </a:solidFill>
            <a:ln w="12700">
              <a:solidFill>
                <a:srgbClr val="000000"/>
              </a:solidFill>
              <a:prstDash val="solid"/>
            </a:ln>
          </c:spPr>
          <c:invertIfNegative val="0"/>
          <c:cat>
            <c:strRef>
              <c:f>サービス観測!$A$59:$A$81</c:f>
              <c:strCache>
                <c:ptCount val="23"/>
                <c:pt idx="0">
                  <c:v>S03A</c:v>
                </c:pt>
                <c:pt idx="1">
                  <c:v>S03B</c:v>
                </c:pt>
                <c:pt idx="2">
                  <c:v>S04A</c:v>
                </c:pt>
                <c:pt idx="3">
                  <c:v>S04B</c:v>
                </c:pt>
                <c:pt idx="4">
                  <c:v>S05A</c:v>
                </c:pt>
                <c:pt idx="5">
                  <c:v>S05B</c:v>
                </c:pt>
                <c:pt idx="6">
                  <c:v>S06A</c:v>
                </c:pt>
                <c:pt idx="7">
                  <c:v>S06B</c:v>
                </c:pt>
                <c:pt idx="8">
                  <c:v>S07A</c:v>
                </c:pt>
                <c:pt idx="9">
                  <c:v>S07B</c:v>
                </c:pt>
                <c:pt idx="10">
                  <c:v>S08A</c:v>
                </c:pt>
                <c:pt idx="11">
                  <c:v>S08B</c:v>
                </c:pt>
                <c:pt idx="12">
                  <c:v>S09A</c:v>
                </c:pt>
                <c:pt idx="13">
                  <c:v>S09B</c:v>
                </c:pt>
                <c:pt idx="14">
                  <c:v>S10A</c:v>
                </c:pt>
                <c:pt idx="15">
                  <c:v>S10B</c:v>
                </c:pt>
                <c:pt idx="16">
                  <c:v>S11A</c:v>
                </c:pt>
                <c:pt idx="17">
                  <c:v>S11B</c:v>
                </c:pt>
                <c:pt idx="18">
                  <c:v>S12A</c:v>
                </c:pt>
                <c:pt idx="19">
                  <c:v>S12B</c:v>
                </c:pt>
                <c:pt idx="20">
                  <c:v>S13A</c:v>
                </c:pt>
                <c:pt idx="21">
                  <c:v>S13B</c:v>
                </c:pt>
                <c:pt idx="22">
                  <c:v>S14A</c:v>
                </c:pt>
              </c:strCache>
            </c:strRef>
          </c:cat>
          <c:val>
            <c:numRef>
              <c:f>サービス観測!$H$59:$H$81</c:f>
              <c:numCache>
                <c:formatCode>General</c:formatCode>
                <c:ptCount val="23"/>
                <c:pt idx="14">
                  <c:v>4</c:v>
                </c:pt>
                <c:pt idx="16">
                  <c:v>2</c:v>
                </c:pt>
                <c:pt idx="19">
                  <c:v>4</c:v>
                </c:pt>
                <c:pt idx="20">
                  <c:v>5</c:v>
                </c:pt>
                <c:pt idx="21">
                  <c:v>1</c:v>
                </c:pt>
              </c:numCache>
            </c:numRef>
          </c:val>
        </c:ser>
        <c:dLbls>
          <c:showLegendKey val="0"/>
          <c:showVal val="0"/>
          <c:showCatName val="0"/>
          <c:showSerName val="0"/>
          <c:showPercent val="0"/>
          <c:showBubbleSize val="0"/>
        </c:dLbls>
        <c:gapWidth val="150"/>
        <c:shape val="box"/>
        <c:axId val="163693696"/>
        <c:axId val="163695232"/>
        <c:axId val="0"/>
      </c:bar3DChart>
      <c:catAx>
        <c:axId val="163693696"/>
        <c:scaling>
          <c:orientation val="minMax"/>
        </c:scaling>
        <c:delete val="0"/>
        <c:axPos val="b"/>
        <c:numFmt formatCode="General" sourceLinked="1"/>
        <c:majorTickMark val="in"/>
        <c:minorTickMark val="none"/>
        <c:tickLblPos val="low"/>
        <c:spPr>
          <a:ln w="3175">
            <a:solidFill>
              <a:srgbClr val="000000"/>
            </a:solidFill>
            <a:prstDash val="solid"/>
          </a:ln>
        </c:spPr>
        <c:txPr>
          <a:bodyPr rot="252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163695232"/>
        <c:crosses val="autoZero"/>
        <c:auto val="1"/>
        <c:lblAlgn val="ctr"/>
        <c:lblOffset val="100"/>
        <c:tickLblSkip val="1"/>
        <c:tickMarkSkip val="1"/>
        <c:noMultiLvlLbl val="0"/>
      </c:catAx>
      <c:valAx>
        <c:axId val="163695232"/>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163693696"/>
        <c:crosses val="autoZero"/>
        <c:crossBetween val="between"/>
      </c:valAx>
      <c:spPr>
        <a:noFill/>
        <a:ln w="25400">
          <a:noFill/>
        </a:ln>
      </c:spPr>
    </c:plotArea>
    <c:legend>
      <c:legendPos val="r"/>
      <c:layout>
        <c:manualLayout>
          <c:xMode val="edge"/>
          <c:yMode val="edge"/>
          <c:x val="0.86073825503355705"/>
          <c:y val="0.42891616861145365"/>
          <c:w val="0.1325503355704698"/>
          <c:h val="0.3903619517439838"/>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サービス観測　</a:t>
            </a:r>
          </a:p>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カテゴリ別実施件数</a:t>
            </a:r>
            <a:endParaRPr lang="ja-JP" altLang="en-US"/>
          </a:p>
        </c:rich>
      </c:tx>
      <c:layout>
        <c:manualLayout>
          <c:xMode val="edge"/>
          <c:yMode val="edge"/>
          <c:x val="6.0324825986078884E-2"/>
          <c:y val="3.9473736668992329E-2"/>
        </c:manualLayout>
      </c:layout>
      <c:overlay val="0"/>
      <c:spPr>
        <a:noFill/>
        <a:ln w="25400">
          <a:noFill/>
        </a:ln>
      </c:spPr>
    </c:title>
    <c:autoTitleDeleted val="0"/>
    <c:view3D>
      <c:rotX val="60"/>
      <c:hPercent val="100"/>
      <c:rotY val="50"/>
      <c:depthPercent val="100"/>
      <c:rAngAx val="0"/>
      <c:perspective val="2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9.0487238979118326E-2"/>
          <c:y val="0.14254416491948696"/>
          <c:w val="0.57481826771653544"/>
          <c:h val="0.79744116370110951"/>
        </c:manualLayout>
      </c:layout>
      <c:bar3DChart>
        <c:barDir val="col"/>
        <c:grouping val="standard"/>
        <c:varyColors val="0"/>
        <c:ser>
          <c:idx val="0"/>
          <c:order val="0"/>
          <c:tx>
            <c:strRef>
              <c:f>サービス観測!$B$108</c:f>
              <c:strCache>
                <c:ptCount val="1"/>
                <c:pt idx="0">
                  <c:v>太陽系</c:v>
                </c:pt>
              </c:strCache>
            </c:strRef>
          </c:tx>
          <c:spPr>
            <a:solidFill>
              <a:srgbClr val="9999FF"/>
            </a:solidFill>
            <a:ln w="12700">
              <a:solidFill>
                <a:srgbClr val="000000"/>
              </a:solidFill>
              <a:prstDash val="solid"/>
            </a:ln>
          </c:spPr>
          <c:invertIfNegative val="0"/>
          <c:cat>
            <c:strRef>
              <c:f>サービス観測!$A$109:$A$127</c:f>
              <c:strCache>
                <c:ptCount val="19"/>
                <c:pt idx="0">
                  <c:v>S04B実施</c:v>
                </c:pt>
                <c:pt idx="1">
                  <c:v>S05A実施</c:v>
                </c:pt>
                <c:pt idx="2">
                  <c:v>S05B実施</c:v>
                </c:pt>
                <c:pt idx="3">
                  <c:v>S06A実施</c:v>
                </c:pt>
                <c:pt idx="4">
                  <c:v>S06B実施</c:v>
                </c:pt>
                <c:pt idx="5">
                  <c:v>S07A実施</c:v>
                </c:pt>
                <c:pt idx="6">
                  <c:v>S07B実施</c:v>
                </c:pt>
                <c:pt idx="7">
                  <c:v>S08A実施</c:v>
                </c:pt>
                <c:pt idx="8">
                  <c:v>S08B実施</c:v>
                </c:pt>
                <c:pt idx="9">
                  <c:v>S09A実施</c:v>
                </c:pt>
                <c:pt idx="10">
                  <c:v>S09B実施</c:v>
                </c:pt>
                <c:pt idx="11">
                  <c:v>S10A実施</c:v>
                </c:pt>
                <c:pt idx="12">
                  <c:v>S10B実施</c:v>
                </c:pt>
                <c:pt idx="13">
                  <c:v>S11A実施</c:v>
                </c:pt>
                <c:pt idx="14">
                  <c:v>S11B実施</c:v>
                </c:pt>
                <c:pt idx="15">
                  <c:v>S12A実施</c:v>
                </c:pt>
                <c:pt idx="16">
                  <c:v>S12B実施</c:v>
                </c:pt>
                <c:pt idx="17">
                  <c:v>S13A実施</c:v>
                </c:pt>
                <c:pt idx="18">
                  <c:v>S13B実施</c:v>
                </c:pt>
              </c:strCache>
            </c:strRef>
          </c:cat>
          <c:val>
            <c:numRef>
              <c:f>サービス観測!$B$109:$B$127</c:f>
              <c:numCache>
                <c:formatCode>General</c:formatCode>
                <c:ptCount val="19"/>
                <c:pt idx="0">
                  <c:v>1</c:v>
                </c:pt>
                <c:pt idx="1">
                  <c:v>1</c:v>
                </c:pt>
                <c:pt idx="3">
                  <c:v>1</c:v>
                </c:pt>
                <c:pt idx="6">
                  <c:v>1</c:v>
                </c:pt>
                <c:pt idx="7">
                  <c:v>1</c:v>
                </c:pt>
                <c:pt idx="8">
                  <c:v>1</c:v>
                </c:pt>
                <c:pt idx="9">
                  <c:v>1</c:v>
                </c:pt>
                <c:pt idx="12">
                  <c:v>3</c:v>
                </c:pt>
                <c:pt idx="13">
                  <c:v>4</c:v>
                </c:pt>
                <c:pt idx="14">
                  <c:v>1</c:v>
                </c:pt>
                <c:pt idx="15">
                  <c:v>1</c:v>
                </c:pt>
                <c:pt idx="16">
                  <c:v>2</c:v>
                </c:pt>
              </c:numCache>
            </c:numRef>
          </c:val>
        </c:ser>
        <c:ser>
          <c:idx val="1"/>
          <c:order val="1"/>
          <c:tx>
            <c:strRef>
              <c:f>サービス観測!$C$108</c:f>
              <c:strCache>
                <c:ptCount val="1"/>
                <c:pt idx="0">
                  <c:v>恒星と我々の銀河系</c:v>
                </c:pt>
              </c:strCache>
            </c:strRef>
          </c:tx>
          <c:spPr>
            <a:solidFill>
              <a:srgbClr val="993366"/>
            </a:solidFill>
            <a:ln w="12700">
              <a:solidFill>
                <a:srgbClr val="000000"/>
              </a:solidFill>
              <a:prstDash val="solid"/>
            </a:ln>
          </c:spPr>
          <c:invertIfNegative val="0"/>
          <c:cat>
            <c:strRef>
              <c:f>サービス観測!$A$109:$A$127</c:f>
              <c:strCache>
                <c:ptCount val="19"/>
                <c:pt idx="0">
                  <c:v>S04B実施</c:v>
                </c:pt>
                <c:pt idx="1">
                  <c:v>S05A実施</c:v>
                </c:pt>
                <c:pt idx="2">
                  <c:v>S05B実施</c:v>
                </c:pt>
                <c:pt idx="3">
                  <c:v>S06A実施</c:v>
                </c:pt>
                <c:pt idx="4">
                  <c:v>S06B実施</c:v>
                </c:pt>
                <c:pt idx="5">
                  <c:v>S07A実施</c:v>
                </c:pt>
                <c:pt idx="6">
                  <c:v>S07B実施</c:v>
                </c:pt>
                <c:pt idx="7">
                  <c:v>S08A実施</c:v>
                </c:pt>
                <c:pt idx="8">
                  <c:v>S08B実施</c:v>
                </c:pt>
                <c:pt idx="9">
                  <c:v>S09A実施</c:v>
                </c:pt>
                <c:pt idx="10">
                  <c:v>S09B実施</c:v>
                </c:pt>
                <c:pt idx="11">
                  <c:v>S10A実施</c:v>
                </c:pt>
                <c:pt idx="12">
                  <c:v>S10B実施</c:v>
                </c:pt>
                <c:pt idx="13">
                  <c:v>S11A実施</c:v>
                </c:pt>
                <c:pt idx="14">
                  <c:v>S11B実施</c:v>
                </c:pt>
                <c:pt idx="15">
                  <c:v>S12A実施</c:v>
                </c:pt>
                <c:pt idx="16">
                  <c:v>S12B実施</c:v>
                </c:pt>
                <c:pt idx="17">
                  <c:v>S13A実施</c:v>
                </c:pt>
                <c:pt idx="18">
                  <c:v>S13B実施</c:v>
                </c:pt>
              </c:strCache>
            </c:strRef>
          </c:cat>
          <c:val>
            <c:numRef>
              <c:f>サービス観測!$C$109:$C$127</c:f>
              <c:numCache>
                <c:formatCode>General</c:formatCode>
                <c:ptCount val="19"/>
                <c:pt idx="0">
                  <c:v>3</c:v>
                </c:pt>
                <c:pt idx="1">
                  <c:v>5</c:v>
                </c:pt>
                <c:pt idx="2">
                  <c:v>10</c:v>
                </c:pt>
                <c:pt idx="5">
                  <c:v>3</c:v>
                </c:pt>
                <c:pt idx="6">
                  <c:v>6</c:v>
                </c:pt>
                <c:pt idx="7">
                  <c:v>7</c:v>
                </c:pt>
                <c:pt idx="8">
                  <c:v>4</c:v>
                </c:pt>
                <c:pt idx="9">
                  <c:v>4</c:v>
                </c:pt>
                <c:pt idx="10">
                  <c:v>4</c:v>
                </c:pt>
                <c:pt idx="11">
                  <c:v>5</c:v>
                </c:pt>
                <c:pt idx="12">
                  <c:v>2</c:v>
                </c:pt>
                <c:pt idx="14">
                  <c:v>8</c:v>
                </c:pt>
                <c:pt idx="15">
                  <c:v>4</c:v>
                </c:pt>
                <c:pt idx="16">
                  <c:v>7</c:v>
                </c:pt>
                <c:pt idx="17">
                  <c:v>4</c:v>
                </c:pt>
                <c:pt idx="18">
                  <c:v>4</c:v>
                </c:pt>
              </c:numCache>
            </c:numRef>
          </c:val>
        </c:ser>
        <c:ser>
          <c:idx val="2"/>
          <c:order val="2"/>
          <c:tx>
            <c:strRef>
              <c:f>サービス観測!$D$108</c:f>
              <c:strCache>
                <c:ptCount val="1"/>
                <c:pt idx="0">
                  <c:v>星形成と星間物質</c:v>
                </c:pt>
              </c:strCache>
            </c:strRef>
          </c:tx>
          <c:spPr>
            <a:solidFill>
              <a:srgbClr val="FFFFCC"/>
            </a:solidFill>
            <a:ln w="12700">
              <a:solidFill>
                <a:srgbClr val="000000"/>
              </a:solidFill>
              <a:prstDash val="solid"/>
            </a:ln>
          </c:spPr>
          <c:invertIfNegative val="0"/>
          <c:cat>
            <c:strRef>
              <c:f>サービス観測!$A$109:$A$127</c:f>
              <c:strCache>
                <c:ptCount val="19"/>
                <c:pt idx="0">
                  <c:v>S04B実施</c:v>
                </c:pt>
                <c:pt idx="1">
                  <c:v>S05A実施</c:v>
                </c:pt>
                <c:pt idx="2">
                  <c:v>S05B実施</c:v>
                </c:pt>
                <c:pt idx="3">
                  <c:v>S06A実施</c:v>
                </c:pt>
                <c:pt idx="4">
                  <c:v>S06B実施</c:v>
                </c:pt>
                <c:pt idx="5">
                  <c:v>S07A実施</c:v>
                </c:pt>
                <c:pt idx="6">
                  <c:v>S07B実施</c:v>
                </c:pt>
                <c:pt idx="7">
                  <c:v>S08A実施</c:v>
                </c:pt>
                <c:pt idx="8">
                  <c:v>S08B実施</c:v>
                </c:pt>
                <c:pt idx="9">
                  <c:v>S09A実施</c:v>
                </c:pt>
                <c:pt idx="10">
                  <c:v>S09B実施</c:v>
                </c:pt>
                <c:pt idx="11">
                  <c:v>S10A実施</c:v>
                </c:pt>
                <c:pt idx="12">
                  <c:v>S10B実施</c:v>
                </c:pt>
                <c:pt idx="13">
                  <c:v>S11A実施</c:v>
                </c:pt>
                <c:pt idx="14">
                  <c:v>S11B実施</c:v>
                </c:pt>
                <c:pt idx="15">
                  <c:v>S12A実施</c:v>
                </c:pt>
                <c:pt idx="16">
                  <c:v>S12B実施</c:v>
                </c:pt>
                <c:pt idx="17">
                  <c:v>S13A実施</c:v>
                </c:pt>
                <c:pt idx="18">
                  <c:v>S13B実施</c:v>
                </c:pt>
              </c:strCache>
            </c:strRef>
          </c:cat>
          <c:val>
            <c:numRef>
              <c:f>サービス観測!$D$109:$D$127</c:f>
              <c:numCache>
                <c:formatCode>General</c:formatCode>
                <c:ptCount val="19"/>
                <c:pt idx="3">
                  <c:v>2</c:v>
                </c:pt>
                <c:pt idx="4">
                  <c:v>3</c:v>
                </c:pt>
                <c:pt idx="5">
                  <c:v>4</c:v>
                </c:pt>
                <c:pt idx="6">
                  <c:v>3</c:v>
                </c:pt>
                <c:pt idx="7">
                  <c:v>1</c:v>
                </c:pt>
                <c:pt idx="8">
                  <c:v>2</c:v>
                </c:pt>
                <c:pt idx="9">
                  <c:v>3</c:v>
                </c:pt>
                <c:pt idx="10">
                  <c:v>3</c:v>
                </c:pt>
                <c:pt idx="11">
                  <c:v>3</c:v>
                </c:pt>
                <c:pt idx="12">
                  <c:v>2</c:v>
                </c:pt>
                <c:pt idx="13">
                  <c:v>2</c:v>
                </c:pt>
                <c:pt idx="15">
                  <c:v>3</c:v>
                </c:pt>
                <c:pt idx="16">
                  <c:v>3</c:v>
                </c:pt>
                <c:pt idx="17">
                  <c:v>3</c:v>
                </c:pt>
              </c:numCache>
            </c:numRef>
          </c:val>
        </c:ser>
        <c:ser>
          <c:idx val="3"/>
          <c:order val="3"/>
          <c:tx>
            <c:strRef>
              <c:f>サービス観測!$E$108</c:f>
              <c:strCache>
                <c:ptCount val="1"/>
                <c:pt idx="0">
                  <c:v>近傍銀河・活動銀河核</c:v>
                </c:pt>
              </c:strCache>
            </c:strRef>
          </c:tx>
          <c:spPr>
            <a:solidFill>
              <a:srgbClr val="CCFFFF"/>
            </a:solidFill>
            <a:ln w="12700">
              <a:solidFill>
                <a:srgbClr val="000000"/>
              </a:solidFill>
              <a:prstDash val="solid"/>
            </a:ln>
          </c:spPr>
          <c:invertIfNegative val="0"/>
          <c:cat>
            <c:strRef>
              <c:f>サービス観測!$A$109:$A$127</c:f>
              <c:strCache>
                <c:ptCount val="19"/>
                <c:pt idx="0">
                  <c:v>S04B実施</c:v>
                </c:pt>
                <c:pt idx="1">
                  <c:v>S05A実施</c:v>
                </c:pt>
                <c:pt idx="2">
                  <c:v>S05B実施</c:v>
                </c:pt>
                <c:pt idx="3">
                  <c:v>S06A実施</c:v>
                </c:pt>
                <c:pt idx="4">
                  <c:v>S06B実施</c:v>
                </c:pt>
                <c:pt idx="5">
                  <c:v>S07A実施</c:v>
                </c:pt>
                <c:pt idx="6">
                  <c:v>S07B実施</c:v>
                </c:pt>
                <c:pt idx="7">
                  <c:v>S08A実施</c:v>
                </c:pt>
                <c:pt idx="8">
                  <c:v>S08B実施</c:v>
                </c:pt>
                <c:pt idx="9">
                  <c:v>S09A実施</c:v>
                </c:pt>
                <c:pt idx="10">
                  <c:v>S09B実施</c:v>
                </c:pt>
                <c:pt idx="11">
                  <c:v>S10A実施</c:v>
                </c:pt>
                <c:pt idx="12">
                  <c:v>S10B実施</c:v>
                </c:pt>
                <c:pt idx="13">
                  <c:v>S11A実施</c:v>
                </c:pt>
                <c:pt idx="14">
                  <c:v>S11B実施</c:v>
                </c:pt>
                <c:pt idx="15">
                  <c:v>S12A実施</c:v>
                </c:pt>
                <c:pt idx="16">
                  <c:v>S12B実施</c:v>
                </c:pt>
                <c:pt idx="17">
                  <c:v>S13A実施</c:v>
                </c:pt>
                <c:pt idx="18">
                  <c:v>S13B実施</c:v>
                </c:pt>
              </c:strCache>
            </c:strRef>
          </c:cat>
          <c:val>
            <c:numRef>
              <c:f>サービス観測!$E$109:$E$127</c:f>
              <c:numCache>
                <c:formatCode>General</c:formatCode>
                <c:ptCount val="19"/>
                <c:pt idx="0">
                  <c:v>3</c:v>
                </c:pt>
                <c:pt idx="1">
                  <c:v>1</c:v>
                </c:pt>
                <c:pt idx="2">
                  <c:v>2</c:v>
                </c:pt>
                <c:pt idx="3">
                  <c:v>2</c:v>
                </c:pt>
                <c:pt idx="4">
                  <c:v>1</c:v>
                </c:pt>
                <c:pt idx="5">
                  <c:v>2</c:v>
                </c:pt>
                <c:pt idx="6">
                  <c:v>2</c:v>
                </c:pt>
                <c:pt idx="7">
                  <c:v>1</c:v>
                </c:pt>
                <c:pt idx="9">
                  <c:v>1</c:v>
                </c:pt>
                <c:pt idx="10">
                  <c:v>2</c:v>
                </c:pt>
                <c:pt idx="11">
                  <c:v>3</c:v>
                </c:pt>
                <c:pt idx="12">
                  <c:v>1</c:v>
                </c:pt>
                <c:pt idx="13">
                  <c:v>1</c:v>
                </c:pt>
                <c:pt idx="14">
                  <c:v>1</c:v>
                </c:pt>
                <c:pt idx="16">
                  <c:v>1</c:v>
                </c:pt>
                <c:pt idx="17">
                  <c:v>4</c:v>
                </c:pt>
              </c:numCache>
            </c:numRef>
          </c:val>
        </c:ser>
        <c:ser>
          <c:idx val="4"/>
          <c:order val="4"/>
          <c:tx>
            <c:strRef>
              <c:f>サービス観測!$F$108</c:f>
              <c:strCache>
                <c:ptCount val="1"/>
                <c:pt idx="0">
                  <c:v>宇宙の構造形成と宇宙論</c:v>
                </c:pt>
              </c:strCache>
            </c:strRef>
          </c:tx>
          <c:spPr>
            <a:solidFill>
              <a:srgbClr val="660066"/>
            </a:solidFill>
            <a:ln w="12700">
              <a:solidFill>
                <a:srgbClr val="000000"/>
              </a:solidFill>
              <a:prstDash val="solid"/>
            </a:ln>
          </c:spPr>
          <c:invertIfNegative val="0"/>
          <c:cat>
            <c:strRef>
              <c:f>サービス観測!$A$109:$A$127</c:f>
              <c:strCache>
                <c:ptCount val="19"/>
                <c:pt idx="0">
                  <c:v>S04B実施</c:v>
                </c:pt>
                <c:pt idx="1">
                  <c:v>S05A実施</c:v>
                </c:pt>
                <c:pt idx="2">
                  <c:v>S05B実施</c:v>
                </c:pt>
                <c:pt idx="3">
                  <c:v>S06A実施</c:v>
                </c:pt>
                <c:pt idx="4">
                  <c:v>S06B実施</c:v>
                </c:pt>
                <c:pt idx="5">
                  <c:v>S07A実施</c:v>
                </c:pt>
                <c:pt idx="6">
                  <c:v>S07B実施</c:v>
                </c:pt>
                <c:pt idx="7">
                  <c:v>S08A実施</c:v>
                </c:pt>
                <c:pt idx="8">
                  <c:v>S08B実施</c:v>
                </c:pt>
                <c:pt idx="9">
                  <c:v>S09A実施</c:v>
                </c:pt>
                <c:pt idx="10">
                  <c:v>S09B実施</c:v>
                </c:pt>
                <c:pt idx="11">
                  <c:v>S10A実施</c:v>
                </c:pt>
                <c:pt idx="12">
                  <c:v>S10B実施</c:v>
                </c:pt>
                <c:pt idx="13">
                  <c:v>S11A実施</c:v>
                </c:pt>
                <c:pt idx="14">
                  <c:v>S11B実施</c:v>
                </c:pt>
                <c:pt idx="15">
                  <c:v>S12A実施</c:v>
                </c:pt>
                <c:pt idx="16">
                  <c:v>S12B実施</c:v>
                </c:pt>
                <c:pt idx="17">
                  <c:v>S13A実施</c:v>
                </c:pt>
                <c:pt idx="18">
                  <c:v>S13B実施</c:v>
                </c:pt>
              </c:strCache>
            </c:strRef>
          </c:cat>
          <c:val>
            <c:numRef>
              <c:f>サービス観測!$F$109:$F$127</c:f>
              <c:numCache>
                <c:formatCode>General</c:formatCode>
                <c:ptCount val="19"/>
                <c:pt idx="0">
                  <c:v>2</c:v>
                </c:pt>
                <c:pt idx="1">
                  <c:v>4</c:v>
                </c:pt>
                <c:pt idx="2">
                  <c:v>2</c:v>
                </c:pt>
                <c:pt idx="3">
                  <c:v>1</c:v>
                </c:pt>
                <c:pt idx="4">
                  <c:v>2</c:v>
                </c:pt>
                <c:pt idx="5">
                  <c:v>2</c:v>
                </c:pt>
                <c:pt idx="6">
                  <c:v>5</c:v>
                </c:pt>
                <c:pt idx="7">
                  <c:v>2</c:v>
                </c:pt>
                <c:pt idx="8">
                  <c:v>5</c:v>
                </c:pt>
                <c:pt idx="9">
                  <c:v>2</c:v>
                </c:pt>
                <c:pt idx="10">
                  <c:v>2</c:v>
                </c:pt>
                <c:pt idx="11">
                  <c:v>5</c:v>
                </c:pt>
                <c:pt idx="12">
                  <c:v>1</c:v>
                </c:pt>
                <c:pt idx="13">
                  <c:v>1</c:v>
                </c:pt>
                <c:pt idx="14">
                  <c:v>2</c:v>
                </c:pt>
                <c:pt idx="15">
                  <c:v>2</c:v>
                </c:pt>
                <c:pt idx="16">
                  <c:v>3</c:v>
                </c:pt>
                <c:pt idx="17">
                  <c:v>3</c:v>
                </c:pt>
                <c:pt idx="18">
                  <c:v>1</c:v>
                </c:pt>
              </c:numCache>
            </c:numRef>
          </c:val>
        </c:ser>
        <c:dLbls>
          <c:showLegendKey val="0"/>
          <c:showVal val="0"/>
          <c:showCatName val="0"/>
          <c:showSerName val="0"/>
          <c:showPercent val="0"/>
          <c:showBubbleSize val="0"/>
        </c:dLbls>
        <c:gapWidth val="150"/>
        <c:shape val="box"/>
        <c:axId val="163753344"/>
        <c:axId val="163759232"/>
        <c:axId val="163754880"/>
      </c:bar3DChart>
      <c:catAx>
        <c:axId val="163753344"/>
        <c:scaling>
          <c:orientation val="minMax"/>
        </c:scaling>
        <c:delete val="0"/>
        <c:axPos val="b"/>
        <c:numFmt formatCode="General" sourceLinked="1"/>
        <c:majorTickMark val="in"/>
        <c:minorTickMark val="none"/>
        <c:tickLblPos val="low"/>
        <c:spPr>
          <a:ln w="3175">
            <a:solidFill>
              <a:srgbClr val="000000"/>
            </a:solidFill>
            <a:prstDash val="solid"/>
          </a:ln>
        </c:spPr>
        <c:txPr>
          <a:bodyPr rot="-114000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63759232"/>
        <c:crosses val="autoZero"/>
        <c:auto val="1"/>
        <c:lblAlgn val="ctr"/>
        <c:lblOffset val="200"/>
        <c:tickLblSkip val="1"/>
        <c:tickMarkSkip val="1"/>
        <c:noMultiLvlLbl val="1"/>
      </c:catAx>
      <c:valAx>
        <c:axId val="163759232"/>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163753344"/>
        <c:crosses val="autoZero"/>
        <c:crossBetween val="between"/>
      </c:valAx>
      <c:serAx>
        <c:axId val="163754880"/>
        <c:scaling>
          <c:orientation val="minMax"/>
        </c:scaling>
        <c:delete val="0"/>
        <c:axPos val="b"/>
        <c:numFmt formatCode="General" sourceLinked="1"/>
        <c:majorTickMark val="in"/>
        <c:minorTickMark val="none"/>
        <c:tickLblPos val="low"/>
        <c:spPr>
          <a:ln w="3175">
            <a:solidFill>
              <a:srgbClr val="000000"/>
            </a:solidFill>
            <a:prstDash val="solid"/>
          </a:ln>
        </c:spPr>
        <c:txPr>
          <a:bodyPr rot="24000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63759232"/>
        <c:crosses val="autoZero"/>
        <c:tickLblSkip val="1"/>
        <c:tickMarkSkip val="1"/>
      </c:serAx>
      <c:spPr>
        <a:noFill/>
        <a:ln w="25400">
          <a:noFill/>
        </a:ln>
      </c:spPr>
    </c:plotArea>
    <c:legend>
      <c:legendPos val="r"/>
      <c:layout>
        <c:manualLayout>
          <c:xMode val="edge"/>
          <c:yMode val="edge"/>
          <c:x val="0.55220417633410668"/>
          <c:y val="0.1008773270429804"/>
          <c:w val="0.38979118329466356"/>
          <c:h val="0.27193040743324803"/>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200" b="1" i="0" u="none" strike="noStrike" baseline="0">
                <a:solidFill>
                  <a:srgbClr val="000000"/>
                </a:solidFill>
                <a:latin typeface="ＭＳ Ｐゴシック"/>
                <a:ea typeface="ＭＳ Ｐゴシック"/>
              </a:rPr>
              <a:t>Subaru-&gt;Gemini </a:t>
            </a:r>
          </a:p>
          <a:p>
            <a:pPr>
              <a:defRPr sz="1100" b="0" i="0" u="none" strike="noStrike" baseline="0">
                <a:solidFill>
                  <a:srgbClr val="000000"/>
                </a:solidFill>
                <a:latin typeface="ＭＳ Ｐゴシック"/>
                <a:ea typeface="ＭＳ Ｐゴシック"/>
                <a:cs typeface="ＭＳ Ｐゴシック"/>
              </a:defRPr>
            </a:pPr>
            <a:r>
              <a:rPr lang="ja-JP" altLang="en-US" sz="1200" b="1" i="0" u="none" strike="noStrike" baseline="0">
                <a:solidFill>
                  <a:srgbClr val="000000"/>
                </a:solidFill>
                <a:latin typeface="ＭＳ Ｐゴシック"/>
                <a:ea typeface="ＭＳ Ｐゴシック"/>
              </a:rPr>
              <a:t>（申請夜数・採択夜数）</a:t>
            </a:r>
            <a:endParaRPr lang="ja-JP" altLang="en-US"/>
          </a:p>
        </c:rich>
      </c:tx>
      <c:layout>
        <c:manualLayout>
          <c:xMode val="edge"/>
          <c:yMode val="edge"/>
          <c:x val="0.28585922214268666"/>
          <c:y val="5.9633027522935783E-2"/>
        </c:manualLayout>
      </c:layout>
      <c:overlay val="0"/>
      <c:spPr>
        <a:noFill/>
        <a:ln w="25400">
          <a:noFill/>
        </a:ln>
      </c:spPr>
    </c:title>
    <c:autoTitleDeleted val="0"/>
    <c:view3D>
      <c:rotX val="15"/>
      <c:hPercent val="86"/>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7272778387720134"/>
          <c:y val="0.16743138016881559"/>
          <c:w val="0.75757799946140936"/>
          <c:h val="0.75000083993428357"/>
        </c:manualLayout>
      </c:layout>
      <c:bar3DChart>
        <c:barDir val="bar"/>
        <c:grouping val="clustered"/>
        <c:varyColors val="0"/>
        <c:ser>
          <c:idx val="0"/>
          <c:order val="0"/>
          <c:tx>
            <c:strRef>
              <c:f>時間交換履歴!$B$127</c:f>
              <c:strCache>
                <c:ptCount val="1"/>
                <c:pt idx="0">
                  <c:v>申請</c:v>
                </c:pt>
              </c:strCache>
            </c:strRef>
          </c:tx>
          <c:spPr>
            <a:solidFill>
              <a:srgbClr val="9999FF"/>
            </a:solidFill>
            <a:ln w="12700">
              <a:solidFill>
                <a:srgbClr val="000000"/>
              </a:solidFill>
              <a:prstDash val="solid"/>
            </a:ln>
          </c:spPr>
          <c:invertIfNegative val="0"/>
          <c:cat>
            <c:strRef>
              <c:f>時間交換履歴!$A$128:$A$142</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S14B</c:v>
                </c:pt>
              </c:strCache>
            </c:strRef>
          </c:cat>
          <c:val>
            <c:numRef>
              <c:f>時間交換履歴!$B$128:$B$142</c:f>
              <c:numCache>
                <c:formatCode>General</c:formatCode>
                <c:ptCount val="15"/>
                <c:pt idx="0">
                  <c:v>16.899999999999999</c:v>
                </c:pt>
                <c:pt idx="1">
                  <c:v>7</c:v>
                </c:pt>
                <c:pt idx="2">
                  <c:v>13</c:v>
                </c:pt>
                <c:pt idx="3">
                  <c:v>14</c:v>
                </c:pt>
                <c:pt idx="4">
                  <c:v>31.5</c:v>
                </c:pt>
                <c:pt idx="5">
                  <c:v>12</c:v>
                </c:pt>
                <c:pt idx="6">
                  <c:v>30.5</c:v>
                </c:pt>
                <c:pt idx="7">
                  <c:v>12</c:v>
                </c:pt>
                <c:pt idx="8">
                  <c:v>24</c:v>
                </c:pt>
                <c:pt idx="9">
                  <c:v>25.5</c:v>
                </c:pt>
                <c:pt idx="10">
                  <c:v>22.8</c:v>
                </c:pt>
                <c:pt idx="11">
                  <c:v>10.5</c:v>
                </c:pt>
                <c:pt idx="12">
                  <c:v>27.9</c:v>
                </c:pt>
                <c:pt idx="13">
                  <c:v>35</c:v>
                </c:pt>
                <c:pt idx="14">
                  <c:v>12</c:v>
                </c:pt>
              </c:numCache>
            </c:numRef>
          </c:val>
        </c:ser>
        <c:ser>
          <c:idx val="1"/>
          <c:order val="1"/>
          <c:tx>
            <c:strRef>
              <c:f>時間交換履歴!$C$127</c:f>
              <c:strCache>
                <c:ptCount val="1"/>
                <c:pt idx="0">
                  <c:v>採択</c:v>
                </c:pt>
              </c:strCache>
            </c:strRef>
          </c:tx>
          <c:spPr>
            <a:solidFill>
              <a:srgbClr val="993366"/>
            </a:solidFill>
            <a:ln w="12700">
              <a:solidFill>
                <a:srgbClr val="000000"/>
              </a:solidFill>
              <a:prstDash val="solid"/>
            </a:ln>
          </c:spPr>
          <c:invertIfNegative val="0"/>
          <c:cat>
            <c:strRef>
              <c:f>時間交換履歴!$A$128:$A$142</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S14B</c:v>
                </c:pt>
              </c:strCache>
            </c:strRef>
          </c:cat>
          <c:val>
            <c:numRef>
              <c:f>時間交換履歴!$C$128:$C$142</c:f>
              <c:numCache>
                <c:formatCode>General</c:formatCode>
                <c:ptCount val="15"/>
                <c:pt idx="0">
                  <c:v>5</c:v>
                </c:pt>
                <c:pt idx="1">
                  <c:v>5</c:v>
                </c:pt>
                <c:pt idx="2">
                  <c:v>5</c:v>
                </c:pt>
                <c:pt idx="3">
                  <c:v>5</c:v>
                </c:pt>
                <c:pt idx="4">
                  <c:v>6</c:v>
                </c:pt>
                <c:pt idx="5">
                  <c:v>5</c:v>
                </c:pt>
                <c:pt idx="6">
                  <c:v>5</c:v>
                </c:pt>
                <c:pt idx="7">
                  <c:v>3</c:v>
                </c:pt>
                <c:pt idx="8">
                  <c:v>6</c:v>
                </c:pt>
                <c:pt idx="9">
                  <c:v>8</c:v>
                </c:pt>
                <c:pt idx="10">
                  <c:v>3</c:v>
                </c:pt>
                <c:pt idx="11">
                  <c:v>2</c:v>
                </c:pt>
                <c:pt idx="12">
                  <c:v>2.5</c:v>
                </c:pt>
                <c:pt idx="13">
                  <c:v>5</c:v>
                </c:pt>
                <c:pt idx="14">
                  <c:v>3</c:v>
                </c:pt>
              </c:numCache>
            </c:numRef>
          </c:val>
        </c:ser>
        <c:dLbls>
          <c:showLegendKey val="0"/>
          <c:showVal val="0"/>
          <c:showCatName val="0"/>
          <c:showSerName val="0"/>
          <c:showPercent val="0"/>
          <c:showBubbleSize val="0"/>
        </c:dLbls>
        <c:gapWidth val="150"/>
        <c:shape val="box"/>
        <c:axId val="163004800"/>
        <c:axId val="163006336"/>
        <c:axId val="0"/>
      </c:bar3DChart>
      <c:catAx>
        <c:axId val="163004800"/>
        <c:scaling>
          <c:orientation val="maxMin"/>
        </c:scaling>
        <c:delete val="0"/>
        <c:axPos val="r"/>
        <c:numFmt formatCode="General" sourceLinked="1"/>
        <c:majorTickMark val="in"/>
        <c:minorTickMark val="none"/>
        <c:tickLblPos val="low"/>
        <c:spPr>
          <a:ln w="3175">
            <a:solidFill>
              <a:srgbClr val="000000"/>
            </a:solidFill>
            <a:prstDash val="solid"/>
          </a:ln>
        </c:spPr>
        <c:txPr>
          <a:bodyPr rot="0" vert="horz"/>
          <a:lstStyle/>
          <a:p>
            <a:pPr>
              <a:defRPr sz="1100" b="1" i="0" u="none" strike="noStrike" baseline="0">
                <a:solidFill>
                  <a:srgbClr val="000000"/>
                </a:solidFill>
                <a:latin typeface="ＭＳ Ｐゴシック"/>
                <a:ea typeface="ＭＳ Ｐゴシック"/>
                <a:cs typeface="ＭＳ Ｐゴシック"/>
              </a:defRPr>
            </a:pPr>
            <a:endParaRPr lang="ja-JP"/>
          </a:p>
        </c:txPr>
        <c:crossAx val="163006336"/>
        <c:crosses val="autoZero"/>
        <c:auto val="1"/>
        <c:lblAlgn val="ctr"/>
        <c:lblOffset val="100"/>
        <c:tickLblSkip val="1"/>
        <c:tickMarkSkip val="1"/>
        <c:noMultiLvlLbl val="0"/>
      </c:catAx>
      <c:valAx>
        <c:axId val="163006336"/>
        <c:scaling>
          <c:orientation val="maxMin"/>
        </c:scaling>
        <c:delete val="0"/>
        <c:axPos val="b"/>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3004800"/>
        <c:crosses val="max"/>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200" b="1" i="0" u="none" strike="noStrike" baseline="0">
                <a:solidFill>
                  <a:srgbClr val="000000"/>
                </a:solidFill>
                <a:latin typeface="ＭＳ Ｐゴシック"/>
                <a:ea typeface="ＭＳ Ｐゴシック"/>
              </a:rPr>
              <a:t>Subaru-&gt;Geimini　装置別　申請夜数</a:t>
            </a:r>
            <a:endParaRPr lang="ja-JP" altLang="en-US"/>
          </a:p>
        </c:rich>
      </c:tx>
      <c:layout>
        <c:manualLayout>
          <c:xMode val="edge"/>
          <c:yMode val="edge"/>
          <c:x val="0.26288695871778911"/>
          <c:y val="5.7208237986270026E-2"/>
        </c:manualLayout>
      </c:layout>
      <c:overlay val="0"/>
      <c:spPr>
        <a:noFill/>
        <a:ln w="25400">
          <a:noFill/>
        </a:ln>
      </c:spPr>
    </c:title>
    <c:autoTitleDeleted val="0"/>
    <c:plotArea>
      <c:layout>
        <c:manualLayout>
          <c:layoutTarget val="inner"/>
          <c:xMode val="edge"/>
          <c:yMode val="edge"/>
          <c:x val="8.4192581132847957E-2"/>
          <c:y val="0.18077803203661327"/>
          <c:w val="0.63917633023304987"/>
          <c:h val="0.70480549199084663"/>
        </c:manualLayout>
      </c:layout>
      <c:lineChart>
        <c:grouping val="standard"/>
        <c:varyColors val="0"/>
        <c:ser>
          <c:idx val="0"/>
          <c:order val="0"/>
          <c:tx>
            <c:strRef>
              <c:f>時間交換履歴!$C$59</c:f>
              <c:strCache>
                <c:ptCount val="1"/>
                <c:pt idx="0">
                  <c:v>GMOS-N</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strRef>
              <c:f>時間交換履歴!$B$75:$B$89</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S14Ｂ</c:v>
                </c:pt>
              </c:strCache>
            </c:strRef>
          </c:cat>
          <c:val>
            <c:numRef>
              <c:f>時間交換履歴!$C$75:$C$89</c:f>
              <c:numCache>
                <c:formatCode>General</c:formatCode>
                <c:ptCount val="15"/>
                <c:pt idx="0">
                  <c:v>6.5</c:v>
                </c:pt>
                <c:pt idx="1">
                  <c:v>2</c:v>
                </c:pt>
                <c:pt idx="3" formatCode="0.0_);[Red]\(0.0\)">
                  <c:v>5</c:v>
                </c:pt>
                <c:pt idx="4" formatCode="0.0_);[Red]\(0.0\)">
                  <c:v>12.5</c:v>
                </c:pt>
                <c:pt idx="5" formatCode="0.0_);[Red]\(0.0\)">
                  <c:v>4</c:v>
                </c:pt>
                <c:pt idx="6" formatCode="0.0_);[Red]\(0.0\)">
                  <c:v>6.5</c:v>
                </c:pt>
                <c:pt idx="7" formatCode="0.0_);[Red]\(0.0\)">
                  <c:v>1.5</c:v>
                </c:pt>
                <c:pt idx="8" formatCode="0.0_);[Red]\(0.0\)">
                  <c:v>9.5</c:v>
                </c:pt>
                <c:pt idx="9" formatCode="0.0_);[Red]\(0.0\)">
                  <c:v>12.5</c:v>
                </c:pt>
                <c:pt idx="10" formatCode="0.0_);[Red]\(0.0\)">
                  <c:v>6.5</c:v>
                </c:pt>
                <c:pt idx="11" formatCode="0.0_);[Red]\(0.0\)">
                  <c:v>2</c:v>
                </c:pt>
                <c:pt idx="12" formatCode="0.0_);[Red]\(0.0\)">
                  <c:v>6</c:v>
                </c:pt>
                <c:pt idx="13" formatCode="0.0_);[Red]\(0.0\)">
                  <c:v>9</c:v>
                </c:pt>
                <c:pt idx="14" formatCode="0.0_);[Red]\(0.0\)">
                  <c:v>2.2999999999999998</c:v>
                </c:pt>
              </c:numCache>
            </c:numRef>
          </c:val>
          <c:smooth val="0"/>
        </c:ser>
        <c:ser>
          <c:idx val="1"/>
          <c:order val="1"/>
          <c:tx>
            <c:strRef>
              <c:f>時間交換履歴!$D$59</c:f>
              <c:strCache>
                <c:ptCount val="1"/>
                <c:pt idx="0">
                  <c:v>NIFS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時間交換履歴!$B$75:$B$89</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S14Ｂ</c:v>
                </c:pt>
              </c:strCache>
            </c:strRef>
          </c:cat>
          <c:val>
            <c:numRef>
              <c:f>時間交換履歴!$D$75:$D$89</c:f>
              <c:numCache>
                <c:formatCode>General</c:formatCode>
                <c:ptCount val="15"/>
                <c:pt idx="3" formatCode="0.0_);[Red]\(0.0\)">
                  <c:v>1</c:v>
                </c:pt>
                <c:pt idx="4" formatCode="0.0_);[Red]\(0.0\)">
                  <c:v>3</c:v>
                </c:pt>
                <c:pt idx="6" formatCode="0.0_);[Red]\(0.0\)">
                  <c:v>6</c:v>
                </c:pt>
                <c:pt idx="7" formatCode="0.0_);[Red]\(0.0\)">
                  <c:v>5</c:v>
                </c:pt>
                <c:pt idx="8" formatCode="0.0_);[Red]\(0.0\)">
                  <c:v>5</c:v>
                </c:pt>
                <c:pt idx="9" formatCode="0.0_);[Red]\(0.0\)">
                  <c:v>5</c:v>
                </c:pt>
                <c:pt idx="10" formatCode="0.0_);[Red]\(0.0\)">
                  <c:v>6</c:v>
                </c:pt>
                <c:pt idx="11" formatCode="0.0_);[Red]\(0.0\)">
                  <c:v>2.5</c:v>
                </c:pt>
                <c:pt idx="12" formatCode="0.0_);[Red]\(0.0\)">
                  <c:v>5.4</c:v>
                </c:pt>
                <c:pt idx="13" formatCode="0.0_);[Red]\(0.0\)">
                  <c:v>15</c:v>
                </c:pt>
                <c:pt idx="14" formatCode="0.0_);[Red]\(0.0\)">
                  <c:v>1</c:v>
                </c:pt>
              </c:numCache>
            </c:numRef>
          </c:val>
          <c:smooth val="0"/>
        </c:ser>
        <c:ser>
          <c:idx val="2"/>
          <c:order val="2"/>
          <c:tx>
            <c:strRef>
              <c:f>時間交換履歴!$E$59</c:f>
              <c:strCache>
                <c:ptCount val="1"/>
                <c:pt idx="0">
                  <c:v>NIRI</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時間交換履歴!$B$75:$B$89</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S14Ｂ</c:v>
                </c:pt>
              </c:strCache>
            </c:strRef>
          </c:cat>
          <c:val>
            <c:numRef>
              <c:f>時間交換履歴!$E$75:$E$89</c:f>
              <c:numCache>
                <c:formatCode>General</c:formatCode>
                <c:ptCount val="15"/>
                <c:pt idx="0">
                  <c:v>4.4000000000000004</c:v>
                </c:pt>
                <c:pt idx="2">
                  <c:v>4</c:v>
                </c:pt>
                <c:pt idx="3" formatCode="0.0_);[Red]\(0.0\)">
                  <c:v>2</c:v>
                </c:pt>
                <c:pt idx="4" formatCode="0.0_);[Red]\(0.0\)">
                  <c:v>5</c:v>
                </c:pt>
                <c:pt idx="6" formatCode="0.0_);[Red]\(0.0\)">
                  <c:v>3</c:v>
                </c:pt>
                <c:pt idx="10" formatCode="0.0_);[Red]\(0.0\)">
                  <c:v>3.2</c:v>
                </c:pt>
                <c:pt idx="11" formatCode="0.0_);[Red]\(0.0\)">
                  <c:v>1</c:v>
                </c:pt>
                <c:pt idx="12" formatCode="0.0_);[Red]\(0.0\)">
                  <c:v>2.5</c:v>
                </c:pt>
              </c:numCache>
            </c:numRef>
          </c:val>
          <c:smooth val="0"/>
        </c:ser>
        <c:ser>
          <c:idx val="3"/>
          <c:order val="3"/>
          <c:tx>
            <c:strRef>
              <c:f>時間交換履歴!$F$59</c:f>
              <c:strCache>
                <c:ptCount val="1"/>
                <c:pt idx="0">
                  <c:v>Michelle</c:v>
                </c:pt>
              </c:strCache>
            </c:strRef>
          </c:tx>
          <c:spPr>
            <a:ln w="25400">
              <a:solidFill>
                <a:srgbClr val="00FFFF"/>
              </a:solidFill>
              <a:prstDash val="solid"/>
            </a:ln>
          </c:spPr>
          <c:marker>
            <c:symbol val="triangle"/>
            <c:size val="5"/>
            <c:spPr>
              <a:noFill/>
              <a:ln>
                <a:solidFill>
                  <a:srgbClr val="00FFFF"/>
                </a:solidFill>
                <a:prstDash val="solid"/>
              </a:ln>
            </c:spPr>
          </c:marker>
          <c:cat>
            <c:strRef>
              <c:f>時間交換履歴!$B$75:$B$89</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S14Ｂ</c:v>
                </c:pt>
              </c:strCache>
            </c:strRef>
          </c:cat>
          <c:val>
            <c:numRef>
              <c:f>時間交換履歴!$F$75:$F$89</c:f>
              <c:numCache>
                <c:formatCode>General</c:formatCode>
                <c:ptCount val="15"/>
                <c:pt idx="5" formatCode="0.0_);[Red]\(0.0\)">
                  <c:v>3</c:v>
                </c:pt>
              </c:numCache>
            </c:numRef>
          </c:val>
          <c:smooth val="0"/>
        </c:ser>
        <c:ser>
          <c:idx val="4"/>
          <c:order val="4"/>
          <c:tx>
            <c:strRef>
              <c:f>時間交換履歴!$G$59</c:f>
              <c:strCache>
                <c:ptCount val="1"/>
                <c:pt idx="0">
                  <c:v>GNIRS</c:v>
                </c:pt>
              </c:strCache>
            </c:strRef>
          </c:tx>
          <c:spPr>
            <a:ln w="25400">
              <a:solidFill>
                <a:srgbClr val="800080"/>
              </a:solidFill>
              <a:prstDash val="solid"/>
            </a:ln>
          </c:spPr>
          <c:marker>
            <c:symbol val="triangle"/>
            <c:size val="7"/>
            <c:spPr>
              <a:noFill/>
              <a:ln>
                <a:solidFill>
                  <a:srgbClr val="800080"/>
                </a:solidFill>
                <a:prstDash val="solid"/>
              </a:ln>
            </c:spPr>
          </c:marker>
          <c:cat>
            <c:strRef>
              <c:f>時間交換履歴!$B$75:$B$89</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S14Ｂ</c:v>
                </c:pt>
              </c:strCache>
            </c:strRef>
          </c:cat>
          <c:val>
            <c:numRef>
              <c:f>時間交換履歴!$G$75:$G$89</c:f>
              <c:numCache>
                <c:formatCode>General</c:formatCode>
                <c:ptCount val="15"/>
                <c:pt idx="9" formatCode="0.0_);[Red]\(0.0\)">
                  <c:v>2</c:v>
                </c:pt>
                <c:pt idx="10" formatCode="0.0_);[Red]\(0.0\)">
                  <c:v>2.8</c:v>
                </c:pt>
                <c:pt idx="11" formatCode="0.0_);[Red]\(0.0\)">
                  <c:v>2</c:v>
                </c:pt>
                <c:pt idx="12" formatCode="0.0_);[Red]\(0.0\)">
                  <c:v>6</c:v>
                </c:pt>
                <c:pt idx="13" formatCode="0.0_);[Red]\(0.0\)">
                  <c:v>9</c:v>
                </c:pt>
                <c:pt idx="14" formatCode="0.0_);[Red]\(0.0\)">
                  <c:v>8</c:v>
                </c:pt>
              </c:numCache>
            </c:numRef>
          </c:val>
          <c:smooth val="0"/>
        </c:ser>
        <c:ser>
          <c:idx val="5"/>
          <c:order val="5"/>
          <c:tx>
            <c:strRef>
              <c:f>時間交換履歴!$H$59</c:f>
              <c:strCache>
                <c:ptCount val="1"/>
                <c:pt idx="0">
                  <c:v>(AO)</c:v>
                </c:pt>
              </c:strCache>
            </c:strRef>
          </c:tx>
          <c:spPr>
            <a:ln w="25400">
              <a:solidFill>
                <a:srgbClr val="800000"/>
              </a:solidFill>
              <a:prstDash val="solid"/>
            </a:ln>
          </c:spPr>
          <c:marker>
            <c:symbol val="circle"/>
            <c:size val="7"/>
            <c:spPr>
              <a:solidFill>
                <a:srgbClr val="800000"/>
              </a:solidFill>
              <a:ln>
                <a:solidFill>
                  <a:srgbClr val="800000"/>
                </a:solidFill>
                <a:prstDash val="solid"/>
              </a:ln>
            </c:spPr>
          </c:marker>
          <c:cat>
            <c:strRef>
              <c:f>時間交換履歴!$B$75:$B$89</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S14Ｂ</c:v>
                </c:pt>
              </c:strCache>
            </c:strRef>
          </c:cat>
          <c:val>
            <c:numRef>
              <c:f>時間交換履歴!$H$75:$H$89</c:f>
              <c:numCache>
                <c:formatCode>General</c:formatCode>
                <c:ptCount val="15"/>
                <c:pt idx="2">
                  <c:v>4</c:v>
                </c:pt>
                <c:pt idx="3" formatCode="0.0_);[Red]\(0.0\)">
                  <c:v>8</c:v>
                </c:pt>
                <c:pt idx="4" formatCode="0.0_);[Red]\(0.0\)">
                  <c:v>8</c:v>
                </c:pt>
                <c:pt idx="6" formatCode="0.0_);[Red]\(0.0\)">
                  <c:v>9</c:v>
                </c:pt>
                <c:pt idx="7" formatCode="0.0_);[Red]\(0.0\)">
                  <c:v>5</c:v>
                </c:pt>
                <c:pt idx="8" formatCode="0.0_);[Red]\(0.0\)">
                  <c:v>5</c:v>
                </c:pt>
                <c:pt idx="9" formatCode="0.0_);[Red]\(0.0\)">
                  <c:v>6</c:v>
                </c:pt>
              </c:numCache>
            </c:numRef>
          </c:val>
          <c:smooth val="0"/>
        </c:ser>
        <c:ser>
          <c:idx val="6"/>
          <c:order val="6"/>
          <c:tx>
            <c:strRef>
              <c:f>時間交換履歴!$I$59</c:f>
              <c:strCache>
                <c:ptCount val="1"/>
                <c:pt idx="0">
                  <c:v>GMOS-S</c:v>
                </c:pt>
              </c:strCache>
            </c:strRef>
          </c:tx>
          <c:spPr>
            <a:ln w="25400">
              <a:solidFill>
                <a:srgbClr val="008080"/>
              </a:solidFill>
              <a:prstDash val="solid"/>
            </a:ln>
          </c:spPr>
          <c:marker>
            <c:symbol val="star"/>
            <c:size val="8"/>
            <c:spPr>
              <a:noFill/>
              <a:ln>
                <a:solidFill>
                  <a:srgbClr val="008080"/>
                </a:solidFill>
                <a:prstDash val="solid"/>
              </a:ln>
            </c:spPr>
          </c:marker>
          <c:cat>
            <c:strRef>
              <c:f>時間交換履歴!$B$75:$B$89</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S14Ｂ</c:v>
                </c:pt>
              </c:strCache>
            </c:strRef>
          </c:cat>
          <c:val>
            <c:numRef>
              <c:f>時間交換履歴!$I$75:$I$89</c:f>
              <c:numCache>
                <c:formatCode>General</c:formatCode>
                <c:ptCount val="15"/>
                <c:pt idx="0">
                  <c:v>6</c:v>
                </c:pt>
                <c:pt idx="2">
                  <c:v>6</c:v>
                </c:pt>
                <c:pt idx="4" formatCode="0.0_);[Red]\(0.0\)">
                  <c:v>4</c:v>
                </c:pt>
                <c:pt idx="6" formatCode="0.0_);[Red]\(0.0\)">
                  <c:v>3</c:v>
                </c:pt>
                <c:pt idx="7" formatCode="0.0_);[Red]\(0.0\)">
                  <c:v>1.5</c:v>
                </c:pt>
                <c:pt idx="10" formatCode="0.00_);[Red]\(0.00\)">
                  <c:v>1.25</c:v>
                </c:pt>
                <c:pt idx="11" formatCode="0.00_);[Red]\(0.00\)">
                  <c:v>1</c:v>
                </c:pt>
                <c:pt idx="12" formatCode="0.00_);[Red]\(0.00\)">
                  <c:v>6</c:v>
                </c:pt>
                <c:pt idx="13" formatCode="0.00_);[Red]\(0.00\)">
                  <c:v>1</c:v>
                </c:pt>
                <c:pt idx="14" formatCode="0.00_);[Red]\(0.00\)">
                  <c:v>0.7</c:v>
                </c:pt>
              </c:numCache>
            </c:numRef>
          </c:val>
          <c:smooth val="0"/>
        </c:ser>
        <c:ser>
          <c:idx val="7"/>
          <c:order val="7"/>
          <c:tx>
            <c:strRef>
              <c:f>時間交換履歴!$J$59</c:f>
              <c:strCache>
                <c:ptCount val="1"/>
                <c:pt idx="0">
                  <c:v>T-ReCS</c:v>
                </c:pt>
              </c:strCache>
            </c:strRef>
          </c:tx>
          <c:spPr>
            <a:ln w="25400">
              <a:solidFill>
                <a:srgbClr val="0000FF"/>
              </a:solidFill>
              <a:prstDash val="solid"/>
            </a:ln>
          </c:spPr>
          <c:marker>
            <c:symbol val="square"/>
            <c:size val="8"/>
            <c:spPr>
              <a:noFill/>
              <a:ln>
                <a:solidFill>
                  <a:srgbClr val="0000FF"/>
                </a:solidFill>
                <a:prstDash val="solid"/>
              </a:ln>
            </c:spPr>
          </c:marker>
          <c:cat>
            <c:strRef>
              <c:f>時間交換履歴!$B$75:$B$89</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S14Ｂ</c:v>
                </c:pt>
              </c:strCache>
            </c:strRef>
          </c:cat>
          <c:val>
            <c:numRef>
              <c:f>時間交換履歴!$J$75:$J$89</c:f>
              <c:numCache>
                <c:formatCode>General</c:formatCode>
                <c:ptCount val="15"/>
                <c:pt idx="1">
                  <c:v>5</c:v>
                </c:pt>
                <c:pt idx="2">
                  <c:v>3</c:v>
                </c:pt>
                <c:pt idx="3" formatCode="0.0_);[Red]\(0.0\)">
                  <c:v>6</c:v>
                </c:pt>
                <c:pt idx="4" formatCode="0.0_);[Red]\(0.0\)">
                  <c:v>5</c:v>
                </c:pt>
                <c:pt idx="5" formatCode="0.0_);[Red]\(0.0\)">
                  <c:v>5</c:v>
                </c:pt>
                <c:pt idx="6" formatCode="0.0_);[Red]\(0.0\)">
                  <c:v>10</c:v>
                </c:pt>
                <c:pt idx="7" formatCode="0.0_);[Red]\(0.0\)">
                  <c:v>4</c:v>
                </c:pt>
                <c:pt idx="8" formatCode="0.0_);[Red]\(0.0\)">
                  <c:v>6.5</c:v>
                </c:pt>
                <c:pt idx="9" formatCode="0.0_);[Red]\(0.0\)">
                  <c:v>5</c:v>
                </c:pt>
              </c:numCache>
            </c:numRef>
          </c:val>
          <c:smooth val="0"/>
        </c:ser>
        <c:ser>
          <c:idx val="8"/>
          <c:order val="8"/>
          <c:tx>
            <c:strRef>
              <c:f>時間交換履歴!$K$59</c:f>
              <c:strCache>
                <c:ptCount val="1"/>
                <c:pt idx="0">
                  <c:v>NICI</c:v>
                </c:pt>
              </c:strCache>
            </c:strRef>
          </c:tx>
          <c:cat>
            <c:strRef>
              <c:f>時間交換履歴!$B$75:$B$89</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S14Ｂ</c:v>
                </c:pt>
              </c:strCache>
            </c:strRef>
          </c:cat>
          <c:val>
            <c:numRef>
              <c:f>時間交換履歴!$K$75:$K$89</c:f>
              <c:numCache>
                <c:formatCode>General</c:formatCode>
                <c:ptCount val="15"/>
                <c:pt idx="6" formatCode="0.0_);[Red]\(0.0\)">
                  <c:v>2</c:v>
                </c:pt>
                <c:pt idx="9" formatCode="0.0_);[Red]\(0.0\)">
                  <c:v>1</c:v>
                </c:pt>
                <c:pt idx="10" formatCode="0.0_);[Red]\(0.0\)">
                  <c:v>3</c:v>
                </c:pt>
                <c:pt idx="11" formatCode="0.0_);[Red]\(0.0\)">
                  <c:v>2</c:v>
                </c:pt>
              </c:numCache>
            </c:numRef>
          </c:val>
          <c:smooth val="0"/>
        </c:ser>
        <c:dLbls>
          <c:showLegendKey val="0"/>
          <c:showVal val="0"/>
          <c:showCatName val="0"/>
          <c:showSerName val="0"/>
          <c:showPercent val="0"/>
          <c:showBubbleSize val="0"/>
        </c:dLbls>
        <c:marker val="1"/>
        <c:smooth val="0"/>
        <c:axId val="163225600"/>
        <c:axId val="163227136"/>
      </c:lineChart>
      <c:catAx>
        <c:axId val="163225600"/>
        <c:scaling>
          <c:orientation val="minMax"/>
        </c:scaling>
        <c:delete val="0"/>
        <c:axPos val="b"/>
        <c:numFmt formatCode="General" sourceLinked="1"/>
        <c:majorTickMark val="in"/>
        <c:minorTickMark val="none"/>
        <c:tickLblPos val="nextTo"/>
        <c:spPr>
          <a:ln w="3175">
            <a:solidFill>
              <a:srgbClr val="000000"/>
            </a:solidFill>
            <a:prstDash val="solid"/>
          </a:ln>
        </c:spPr>
        <c:txPr>
          <a:bodyPr rot="-3000000" vert="horz"/>
          <a:lstStyle/>
          <a:p>
            <a:pPr>
              <a:defRPr sz="1100" b="1" i="0" u="none" strike="noStrike" baseline="0">
                <a:solidFill>
                  <a:srgbClr val="000000"/>
                </a:solidFill>
                <a:latin typeface="ＭＳ Ｐゴシック"/>
                <a:ea typeface="ＭＳ Ｐゴシック"/>
                <a:cs typeface="ＭＳ Ｐゴシック"/>
              </a:defRPr>
            </a:pPr>
            <a:endParaRPr lang="ja-JP"/>
          </a:p>
        </c:txPr>
        <c:crossAx val="163227136"/>
        <c:crosses val="autoZero"/>
        <c:auto val="1"/>
        <c:lblAlgn val="ctr"/>
        <c:lblOffset val="100"/>
        <c:tickLblSkip val="1"/>
        <c:tickMarkSkip val="1"/>
        <c:noMultiLvlLbl val="0"/>
      </c:catAx>
      <c:valAx>
        <c:axId val="16322713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3225600"/>
        <c:crosses val="autoZero"/>
        <c:crossBetween val="between"/>
      </c:valAx>
      <c:spPr>
        <a:solidFill>
          <a:srgbClr val="C0C0C0"/>
        </a:solidFill>
        <a:ln w="12700">
          <a:solidFill>
            <a:srgbClr val="808080"/>
          </a:solidFill>
          <a:prstDash val="solid"/>
        </a:ln>
      </c:spPr>
    </c:plotArea>
    <c:legend>
      <c:legendPos val="r"/>
      <c:legendEntry>
        <c:idx val="4"/>
        <c:delete val="1"/>
      </c:legendEntry>
      <c:layout>
        <c:manualLayout>
          <c:xMode val="edge"/>
          <c:yMode val="edge"/>
          <c:x val="0.77491535207583584"/>
          <c:y val="0.15789473684210525"/>
          <c:w val="0.15829351228003713"/>
          <c:h val="0.39051658588443033"/>
        </c:manualLayout>
      </c:layout>
      <c:overlay val="0"/>
      <c:spPr>
        <a:solidFill>
          <a:srgbClr val="FFFFFF"/>
        </a:solidFill>
        <a:ln w="25400">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200" b="1" i="0" u="none" strike="noStrike" baseline="0">
                <a:solidFill>
                  <a:srgbClr val="000000"/>
                </a:solidFill>
                <a:latin typeface="ＭＳ Ｐゴシック"/>
                <a:ea typeface="ＭＳ Ｐゴシック"/>
              </a:rPr>
              <a:t>Gemini-&gt;Subaru </a:t>
            </a:r>
          </a:p>
          <a:p>
            <a:pPr>
              <a:defRPr sz="1100" b="0" i="0" u="none" strike="noStrike" baseline="0">
                <a:solidFill>
                  <a:srgbClr val="000000"/>
                </a:solidFill>
                <a:latin typeface="ＭＳ Ｐゴシック"/>
                <a:ea typeface="ＭＳ Ｐゴシック"/>
                <a:cs typeface="ＭＳ Ｐゴシック"/>
              </a:defRPr>
            </a:pPr>
            <a:r>
              <a:rPr lang="ja-JP" altLang="en-US" sz="1200" b="1" i="0" u="none" strike="noStrike" baseline="0">
                <a:solidFill>
                  <a:srgbClr val="000000"/>
                </a:solidFill>
                <a:latin typeface="ＭＳ Ｐゴシック"/>
                <a:ea typeface="ＭＳ Ｐゴシック"/>
              </a:rPr>
              <a:t>（申請夜数・採択夜数）</a:t>
            </a:r>
            <a:endParaRPr lang="ja-JP" altLang="en-US"/>
          </a:p>
        </c:rich>
      </c:tx>
      <c:layout>
        <c:manualLayout>
          <c:xMode val="edge"/>
          <c:yMode val="edge"/>
          <c:x val="0.25184570678665169"/>
          <c:y val="5.0416764266022818E-2"/>
        </c:manualLayout>
      </c:layout>
      <c:overlay val="0"/>
      <c:spPr>
        <a:noFill/>
        <a:ln w="25400">
          <a:noFill/>
        </a:ln>
      </c:spPr>
    </c:title>
    <c:autoTitleDeleted val="0"/>
    <c:view3D>
      <c:rotX val="15"/>
      <c:hPercent val="91"/>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8604651162790697"/>
          <c:y val="0.13047850712024842"/>
          <c:w val="0.7703487781687357"/>
          <c:h val="0.80865072643951541"/>
        </c:manualLayout>
      </c:layout>
      <c:bar3DChart>
        <c:barDir val="bar"/>
        <c:grouping val="clustered"/>
        <c:varyColors val="0"/>
        <c:ser>
          <c:idx val="0"/>
          <c:order val="0"/>
          <c:tx>
            <c:strRef>
              <c:f>時間交換履歴!$D$126:$D$127</c:f>
              <c:strCache>
                <c:ptCount val="1"/>
                <c:pt idx="0">
                  <c:v>Gemini-&gt;Subaru 申請</c:v>
                </c:pt>
              </c:strCache>
            </c:strRef>
          </c:tx>
          <c:spPr>
            <a:solidFill>
              <a:srgbClr val="9999FF"/>
            </a:solidFill>
            <a:ln w="12700">
              <a:solidFill>
                <a:srgbClr val="000000"/>
              </a:solidFill>
              <a:prstDash val="solid"/>
            </a:ln>
          </c:spPr>
          <c:invertIfNegative val="0"/>
          <c:cat>
            <c:strRef>
              <c:f>時間交換履歴!$A$128:$A$142</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S14B</c:v>
                </c:pt>
              </c:strCache>
            </c:strRef>
          </c:cat>
          <c:val>
            <c:numRef>
              <c:f>時間交換履歴!$D$128:$D$142</c:f>
              <c:numCache>
                <c:formatCode>General</c:formatCode>
                <c:ptCount val="15"/>
                <c:pt idx="0">
                  <c:v>18</c:v>
                </c:pt>
                <c:pt idx="1">
                  <c:v>18</c:v>
                </c:pt>
                <c:pt idx="2">
                  <c:v>17</c:v>
                </c:pt>
                <c:pt idx="3">
                  <c:v>11</c:v>
                </c:pt>
                <c:pt idx="4">
                  <c:v>13</c:v>
                </c:pt>
                <c:pt idx="5">
                  <c:v>38</c:v>
                </c:pt>
                <c:pt idx="6">
                  <c:v>28</c:v>
                </c:pt>
                <c:pt idx="7">
                  <c:v>32</c:v>
                </c:pt>
                <c:pt idx="8">
                  <c:v>37.5</c:v>
                </c:pt>
                <c:pt idx="9">
                  <c:v>33.5</c:v>
                </c:pt>
                <c:pt idx="10">
                  <c:v>24</c:v>
                </c:pt>
                <c:pt idx="11">
                  <c:v>26</c:v>
                </c:pt>
                <c:pt idx="12">
                  <c:v>28.5</c:v>
                </c:pt>
                <c:pt idx="13">
                  <c:v>31</c:v>
                </c:pt>
                <c:pt idx="14">
                  <c:v>48.6</c:v>
                </c:pt>
              </c:numCache>
            </c:numRef>
          </c:val>
        </c:ser>
        <c:ser>
          <c:idx val="1"/>
          <c:order val="1"/>
          <c:tx>
            <c:strRef>
              <c:f>時間交換履歴!$E$126:$E$127</c:f>
              <c:strCache>
                <c:ptCount val="1"/>
                <c:pt idx="0">
                  <c:v>Gemini-&gt;Subaru 採択</c:v>
                </c:pt>
              </c:strCache>
            </c:strRef>
          </c:tx>
          <c:spPr>
            <a:solidFill>
              <a:srgbClr val="993366"/>
            </a:solidFill>
            <a:ln w="12700">
              <a:solidFill>
                <a:srgbClr val="000000"/>
              </a:solidFill>
              <a:prstDash val="solid"/>
            </a:ln>
          </c:spPr>
          <c:invertIfNegative val="0"/>
          <c:cat>
            <c:strRef>
              <c:f>時間交換履歴!$A$128:$A$142</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S14B</c:v>
                </c:pt>
              </c:strCache>
            </c:strRef>
          </c:cat>
          <c:val>
            <c:numRef>
              <c:f>時間交換履歴!$E$128:$E$142</c:f>
              <c:numCache>
                <c:formatCode>General</c:formatCode>
                <c:ptCount val="15"/>
                <c:pt idx="0">
                  <c:v>5.3</c:v>
                </c:pt>
                <c:pt idx="1">
                  <c:v>5</c:v>
                </c:pt>
                <c:pt idx="2">
                  <c:v>5</c:v>
                </c:pt>
                <c:pt idx="3">
                  <c:v>5</c:v>
                </c:pt>
                <c:pt idx="4">
                  <c:v>6</c:v>
                </c:pt>
                <c:pt idx="5">
                  <c:v>5</c:v>
                </c:pt>
                <c:pt idx="6">
                  <c:v>5</c:v>
                </c:pt>
                <c:pt idx="7">
                  <c:v>3</c:v>
                </c:pt>
                <c:pt idx="8">
                  <c:v>6</c:v>
                </c:pt>
                <c:pt idx="9">
                  <c:v>8</c:v>
                </c:pt>
                <c:pt idx="10">
                  <c:v>3</c:v>
                </c:pt>
                <c:pt idx="11">
                  <c:v>3</c:v>
                </c:pt>
                <c:pt idx="12">
                  <c:v>4.5</c:v>
                </c:pt>
                <c:pt idx="13">
                  <c:v>5</c:v>
                </c:pt>
                <c:pt idx="14">
                  <c:v>3</c:v>
                </c:pt>
              </c:numCache>
            </c:numRef>
          </c:val>
        </c:ser>
        <c:dLbls>
          <c:showLegendKey val="0"/>
          <c:showVal val="0"/>
          <c:showCatName val="0"/>
          <c:showSerName val="0"/>
          <c:showPercent val="0"/>
          <c:showBubbleSize val="0"/>
        </c:dLbls>
        <c:gapWidth val="150"/>
        <c:shape val="box"/>
        <c:axId val="32074752"/>
        <c:axId val="32080640"/>
        <c:axId val="0"/>
      </c:bar3DChart>
      <c:catAx>
        <c:axId val="32074752"/>
        <c:scaling>
          <c:orientation val="maxMin"/>
        </c:scaling>
        <c:delete val="0"/>
        <c:axPos val="l"/>
        <c:numFmt formatCode="General" sourceLinked="1"/>
        <c:majorTickMark val="in"/>
        <c:minorTickMark val="none"/>
        <c:tickLblPos val="low"/>
        <c:spPr>
          <a:ln w="3175">
            <a:solidFill>
              <a:srgbClr val="000000"/>
            </a:solidFill>
            <a:prstDash val="solid"/>
          </a:ln>
        </c:spPr>
        <c:txPr>
          <a:bodyPr rot="0" vert="horz"/>
          <a:lstStyle/>
          <a:p>
            <a:pPr>
              <a:defRPr sz="1100" b="1" i="0" u="none" strike="noStrike" baseline="0">
                <a:solidFill>
                  <a:srgbClr val="000000"/>
                </a:solidFill>
                <a:latin typeface="ＭＳ Ｐゴシック"/>
                <a:ea typeface="ＭＳ Ｐゴシック"/>
                <a:cs typeface="ＭＳ Ｐゴシック"/>
              </a:defRPr>
            </a:pPr>
            <a:endParaRPr lang="ja-JP"/>
          </a:p>
        </c:txPr>
        <c:crossAx val="32080640"/>
        <c:crosses val="autoZero"/>
        <c:auto val="1"/>
        <c:lblAlgn val="ctr"/>
        <c:lblOffset val="100"/>
        <c:tickLblSkip val="1"/>
        <c:tickMarkSkip val="1"/>
        <c:noMultiLvlLbl val="0"/>
      </c:catAx>
      <c:valAx>
        <c:axId val="32080640"/>
        <c:scaling>
          <c:orientation val="minMax"/>
        </c:scaling>
        <c:delete val="0"/>
        <c:axPos val="b"/>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2074752"/>
        <c:crosses val="max"/>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200" b="1" i="0" u="none" strike="noStrike" baseline="0">
                <a:solidFill>
                  <a:srgbClr val="000000"/>
                </a:solidFill>
                <a:latin typeface="ＭＳ Ｐゴシック"/>
                <a:ea typeface="ＭＳ Ｐゴシック"/>
              </a:rPr>
              <a:t>Subaru-&gt;</a:t>
            </a:r>
            <a:r>
              <a:rPr lang="en-US" altLang="ja-JP" sz="1200" b="1" i="0" u="none" strike="noStrike" baseline="0">
                <a:solidFill>
                  <a:srgbClr val="000000"/>
                </a:solidFill>
                <a:latin typeface="ＭＳ Ｐゴシック"/>
                <a:ea typeface="ＭＳ Ｐゴシック"/>
              </a:rPr>
              <a:t>Keck</a:t>
            </a:r>
          </a:p>
          <a:p>
            <a:pPr>
              <a:defRPr sz="1100" b="0" i="0" u="none" strike="noStrike" baseline="0">
                <a:solidFill>
                  <a:srgbClr val="000000"/>
                </a:solidFill>
                <a:latin typeface="ＭＳ Ｐゴシック"/>
                <a:ea typeface="ＭＳ Ｐゴシック"/>
                <a:cs typeface="ＭＳ Ｐゴシック"/>
              </a:defRPr>
            </a:pPr>
            <a:r>
              <a:rPr lang="ja-JP" altLang="en-US" sz="1200" b="1" i="0" u="none" strike="noStrike" baseline="0">
                <a:solidFill>
                  <a:srgbClr val="000000"/>
                </a:solidFill>
                <a:latin typeface="ＭＳ Ｐゴシック"/>
                <a:ea typeface="ＭＳ Ｐゴシック"/>
              </a:rPr>
              <a:t>（申請夜数・採択夜数）</a:t>
            </a:r>
            <a:endParaRPr lang="ja-JP" altLang="en-US"/>
          </a:p>
        </c:rich>
      </c:tx>
      <c:layout>
        <c:manualLayout>
          <c:xMode val="edge"/>
          <c:yMode val="edge"/>
          <c:x val="0.28585922214268666"/>
          <c:y val="5.9633027522935783E-2"/>
        </c:manualLayout>
      </c:layout>
      <c:overlay val="0"/>
      <c:spPr>
        <a:noFill/>
        <a:ln w="25400">
          <a:noFill/>
        </a:ln>
      </c:spPr>
    </c:title>
    <c:autoTitleDeleted val="0"/>
    <c:view3D>
      <c:rotX val="15"/>
      <c:hPercent val="86"/>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7272778387720134"/>
          <c:y val="0.16743138016881559"/>
          <c:w val="0.75757799946140936"/>
          <c:h val="0.75000083993428357"/>
        </c:manualLayout>
      </c:layout>
      <c:bar3DChart>
        <c:barDir val="bar"/>
        <c:grouping val="clustered"/>
        <c:varyColors val="0"/>
        <c:ser>
          <c:idx val="0"/>
          <c:order val="0"/>
          <c:tx>
            <c:strRef>
              <c:f>時間交換履歴!$H$127</c:f>
              <c:strCache>
                <c:ptCount val="1"/>
                <c:pt idx="0">
                  <c:v>申請</c:v>
                </c:pt>
              </c:strCache>
            </c:strRef>
          </c:tx>
          <c:spPr>
            <a:solidFill>
              <a:srgbClr val="9999FF"/>
            </a:solidFill>
            <a:ln w="12700">
              <a:solidFill>
                <a:srgbClr val="000000"/>
              </a:solidFill>
              <a:prstDash val="solid"/>
            </a:ln>
          </c:spPr>
          <c:invertIfNegative val="0"/>
          <c:cat>
            <c:strRef>
              <c:f>時間交換履歴!$A$128:$A$142</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S14B</c:v>
                </c:pt>
              </c:strCache>
            </c:strRef>
          </c:cat>
          <c:val>
            <c:numRef>
              <c:f>時間交換履歴!$H$128:$H$142</c:f>
              <c:numCache>
                <c:formatCode>General</c:formatCode>
                <c:ptCount val="15"/>
                <c:pt idx="0">
                  <c:v>21.5</c:v>
                </c:pt>
                <c:pt idx="1">
                  <c:v>17</c:v>
                </c:pt>
                <c:pt idx="2">
                  <c:v>27</c:v>
                </c:pt>
                <c:pt idx="3">
                  <c:v>19</c:v>
                </c:pt>
                <c:pt idx="4">
                  <c:v>11.5</c:v>
                </c:pt>
                <c:pt idx="5">
                  <c:v>3</c:v>
                </c:pt>
                <c:pt idx="6">
                  <c:v>14</c:v>
                </c:pt>
                <c:pt idx="7">
                  <c:v>7</c:v>
                </c:pt>
                <c:pt idx="8">
                  <c:v>12</c:v>
                </c:pt>
                <c:pt idx="9">
                  <c:v>12</c:v>
                </c:pt>
                <c:pt idx="10">
                  <c:v>22</c:v>
                </c:pt>
                <c:pt idx="11">
                  <c:v>34</c:v>
                </c:pt>
                <c:pt idx="12">
                  <c:v>23</c:v>
                </c:pt>
                <c:pt idx="13">
                  <c:v>19.5</c:v>
                </c:pt>
                <c:pt idx="14">
                  <c:v>19</c:v>
                </c:pt>
              </c:numCache>
            </c:numRef>
          </c:val>
        </c:ser>
        <c:ser>
          <c:idx val="1"/>
          <c:order val="1"/>
          <c:tx>
            <c:strRef>
              <c:f>時間交換履歴!$I$127</c:f>
              <c:strCache>
                <c:ptCount val="1"/>
                <c:pt idx="0">
                  <c:v>採択</c:v>
                </c:pt>
              </c:strCache>
            </c:strRef>
          </c:tx>
          <c:spPr>
            <a:solidFill>
              <a:srgbClr val="993366"/>
            </a:solidFill>
            <a:ln w="12700">
              <a:solidFill>
                <a:srgbClr val="000000"/>
              </a:solidFill>
              <a:prstDash val="solid"/>
            </a:ln>
          </c:spPr>
          <c:invertIfNegative val="0"/>
          <c:cat>
            <c:strRef>
              <c:f>時間交換履歴!$A$128:$A$142</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S14B</c:v>
                </c:pt>
              </c:strCache>
            </c:strRef>
          </c:cat>
          <c:val>
            <c:numRef>
              <c:f>時間交換履歴!$I$128:$I$142</c:f>
              <c:numCache>
                <c:formatCode>General</c:formatCode>
                <c:ptCount val="15"/>
                <c:pt idx="0">
                  <c:v>4</c:v>
                </c:pt>
                <c:pt idx="1">
                  <c:v>4</c:v>
                </c:pt>
                <c:pt idx="2">
                  <c:v>4</c:v>
                </c:pt>
                <c:pt idx="3">
                  <c:v>4</c:v>
                </c:pt>
                <c:pt idx="4">
                  <c:v>2</c:v>
                </c:pt>
                <c:pt idx="5">
                  <c:v>3</c:v>
                </c:pt>
                <c:pt idx="6">
                  <c:v>4</c:v>
                </c:pt>
                <c:pt idx="7">
                  <c:v>4</c:v>
                </c:pt>
                <c:pt idx="8">
                  <c:v>6</c:v>
                </c:pt>
                <c:pt idx="9">
                  <c:v>2</c:v>
                </c:pt>
                <c:pt idx="10">
                  <c:v>4</c:v>
                </c:pt>
                <c:pt idx="11">
                  <c:v>4</c:v>
                </c:pt>
                <c:pt idx="12">
                  <c:v>6</c:v>
                </c:pt>
                <c:pt idx="13">
                  <c:v>6</c:v>
                </c:pt>
                <c:pt idx="14">
                  <c:v>5</c:v>
                </c:pt>
              </c:numCache>
            </c:numRef>
          </c:val>
        </c:ser>
        <c:dLbls>
          <c:showLegendKey val="0"/>
          <c:showVal val="0"/>
          <c:showCatName val="0"/>
          <c:showSerName val="0"/>
          <c:showPercent val="0"/>
          <c:showBubbleSize val="0"/>
        </c:dLbls>
        <c:gapWidth val="150"/>
        <c:shape val="box"/>
        <c:axId val="163808768"/>
        <c:axId val="163810304"/>
        <c:axId val="0"/>
      </c:bar3DChart>
      <c:catAx>
        <c:axId val="163808768"/>
        <c:scaling>
          <c:orientation val="maxMin"/>
        </c:scaling>
        <c:delete val="0"/>
        <c:axPos val="r"/>
        <c:numFmt formatCode="General" sourceLinked="1"/>
        <c:majorTickMark val="in"/>
        <c:minorTickMark val="none"/>
        <c:tickLblPos val="low"/>
        <c:spPr>
          <a:ln w="3175">
            <a:solidFill>
              <a:srgbClr val="000000"/>
            </a:solidFill>
            <a:prstDash val="solid"/>
          </a:ln>
        </c:spPr>
        <c:txPr>
          <a:bodyPr rot="0" vert="horz"/>
          <a:lstStyle/>
          <a:p>
            <a:pPr>
              <a:defRPr sz="1100" b="1" i="0" u="none" strike="noStrike" baseline="0">
                <a:solidFill>
                  <a:srgbClr val="000000"/>
                </a:solidFill>
                <a:latin typeface="ＭＳ Ｐゴシック"/>
                <a:ea typeface="ＭＳ Ｐゴシック"/>
                <a:cs typeface="ＭＳ Ｐゴシック"/>
              </a:defRPr>
            </a:pPr>
            <a:endParaRPr lang="ja-JP"/>
          </a:p>
        </c:txPr>
        <c:crossAx val="163810304"/>
        <c:crosses val="autoZero"/>
        <c:auto val="1"/>
        <c:lblAlgn val="ctr"/>
        <c:lblOffset val="100"/>
        <c:tickLblSkip val="1"/>
        <c:tickMarkSkip val="1"/>
        <c:noMultiLvlLbl val="0"/>
      </c:catAx>
      <c:valAx>
        <c:axId val="163810304"/>
        <c:scaling>
          <c:orientation val="maxMin"/>
        </c:scaling>
        <c:delete val="0"/>
        <c:axPos val="b"/>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3808768"/>
        <c:crosses val="max"/>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en-US" altLang="ja-JP" sz="1200" b="1" i="0" u="none" strike="noStrike" baseline="0">
                <a:solidFill>
                  <a:srgbClr val="000000"/>
                </a:solidFill>
                <a:latin typeface="ＭＳ Ｐゴシック"/>
                <a:ea typeface="ＭＳ Ｐゴシック"/>
              </a:rPr>
              <a:t>Keck</a:t>
            </a:r>
            <a:r>
              <a:rPr lang="ja-JP" altLang="en-US" sz="1200" b="1" i="0" u="none" strike="noStrike" baseline="0">
                <a:solidFill>
                  <a:srgbClr val="000000"/>
                </a:solidFill>
                <a:latin typeface="ＭＳ Ｐゴシック"/>
                <a:ea typeface="ＭＳ Ｐゴシック"/>
              </a:rPr>
              <a:t>-&gt;Subaru </a:t>
            </a:r>
          </a:p>
          <a:p>
            <a:pPr>
              <a:defRPr sz="1100" b="0" i="0" u="none" strike="noStrike" baseline="0">
                <a:solidFill>
                  <a:srgbClr val="000000"/>
                </a:solidFill>
                <a:latin typeface="ＭＳ Ｐゴシック"/>
                <a:ea typeface="ＭＳ Ｐゴシック"/>
                <a:cs typeface="ＭＳ Ｐゴシック"/>
              </a:defRPr>
            </a:pPr>
            <a:r>
              <a:rPr lang="ja-JP" altLang="en-US" sz="1200" b="1" i="0" u="none" strike="noStrike" baseline="0">
                <a:solidFill>
                  <a:srgbClr val="000000"/>
                </a:solidFill>
                <a:latin typeface="ＭＳ Ｐゴシック"/>
                <a:ea typeface="ＭＳ Ｐゴシック"/>
              </a:rPr>
              <a:t>（申請夜数・採択夜数）</a:t>
            </a:r>
            <a:endParaRPr lang="ja-JP" altLang="en-US"/>
          </a:p>
        </c:rich>
      </c:tx>
      <c:layout>
        <c:manualLayout>
          <c:xMode val="edge"/>
          <c:yMode val="edge"/>
          <c:x val="0.25184570678665169"/>
          <c:y val="5.0416764266022818E-2"/>
        </c:manualLayout>
      </c:layout>
      <c:overlay val="0"/>
      <c:spPr>
        <a:noFill/>
        <a:ln w="25400">
          <a:noFill/>
        </a:ln>
      </c:spPr>
    </c:title>
    <c:autoTitleDeleted val="0"/>
    <c:view3D>
      <c:rotX val="15"/>
      <c:hPercent val="91"/>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4225273670059535"/>
          <c:y val="0.10602759064065041"/>
          <c:w val="0.79503141904178443"/>
          <c:h val="0.8331535503574119"/>
        </c:manualLayout>
      </c:layout>
      <c:bar3DChart>
        <c:barDir val="bar"/>
        <c:grouping val="clustered"/>
        <c:varyColors val="0"/>
        <c:ser>
          <c:idx val="0"/>
          <c:order val="0"/>
          <c:tx>
            <c:strRef>
              <c:f>時間交換履歴!$J$126:$J$127</c:f>
              <c:strCache>
                <c:ptCount val="1"/>
                <c:pt idx="0">
                  <c:v>Keck-&gt;Subaru 申請</c:v>
                </c:pt>
              </c:strCache>
            </c:strRef>
          </c:tx>
          <c:spPr>
            <a:solidFill>
              <a:srgbClr val="9999FF"/>
            </a:solidFill>
            <a:ln w="12700">
              <a:solidFill>
                <a:srgbClr val="000000"/>
              </a:solidFill>
              <a:prstDash val="solid"/>
            </a:ln>
          </c:spPr>
          <c:invertIfNegative val="0"/>
          <c:cat>
            <c:strRef>
              <c:f>時間交換履歴!$A$128:$A$142</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S14B</c:v>
                </c:pt>
              </c:strCache>
            </c:strRef>
          </c:cat>
          <c:val>
            <c:numRef>
              <c:f>時間交換履歴!$J$128:$J$142</c:f>
              <c:numCache>
                <c:formatCode>General</c:formatCode>
                <c:ptCount val="15"/>
              </c:numCache>
            </c:numRef>
          </c:val>
        </c:ser>
        <c:ser>
          <c:idx val="1"/>
          <c:order val="1"/>
          <c:tx>
            <c:strRef>
              <c:f>時間交換履歴!$K$126:$K$127</c:f>
              <c:strCache>
                <c:ptCount val="1"/>
                <c:pt idx="0">
                  <c:v>Keck-&gt;Subaru 採択</c:v>
                </c:pt>
              </c:strCache>
            </c:strRef>
          </c:tx>
          <c:spPr>
            <a:solidFill>
              <a:srgbClr val="993366"/>
            </a:solidFill>
            <a:ln w="12700">
              <a:solidFill>
                <a:srgbClr val="000000"/>
              </a:solidFill>
              <a:prstDash val="solid"/>
            </a:ln>
          </c:spPr>
          <c:invertIfNegative val="0"/>
          <c:cat>
            <c:strRef>
              <c:f>時間交換履歴!$A$128:$A$142</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S14B</c:v>
                </c:pt>
              </c:strCache>
            </c:strRef>
          </c:cat>
          <c:val>
            <c:numRef>
              <c:f>時間交換履歴!$K$128:$K$142</c:f>
              <c:numCache>
                <c:formatCode>General</c:formatCode>
                <c:ptCount val="15"/>
                <c:pt idx="0">
                  <c:v>4</c:v>
                </c:pt>
                <c:pt idx="1">
                  <c:v>4</c:v>
                </c:pt>
                <c:pt idx="2">
                  <c:v>4</c:v>
                </c:pt>
                <c:pt idx="3">
                  <c:v>3</c:v>
                </c:pt>
                <c:pt idx="4">
                  <c:v>3</c:v>
                </c:pt>
                <c:pt idx="5">
                  <c:v>3</c:v>
                </c:pt>
                <c:pt idx="6">
                  <c:v>4</c:v>
                </c:pt>
                <c:pt idx="7">
                  <c:v>4</c:v>
                </c:pt>
                <c:pt idx="8">
                  <c:v>6</c:v>
                </c:pt>
                <c:pt idx="9">
                  <c:v>2</c:v>
                </c:pt>
                <c:pt idx="10">
                  <c:v>4</c:v>
                </c:pt>
                <c:pt idx="11">
                  <c:v>7</c:v>
                </c:pt>
                <c:pt idx="12">
                  <c:v>3</c:v>
                </c:pt>
                <c:pt idx="13">
                  <c:v>6</c:v>
                </c:pt>
                <c:pt idx="14">
                  <c:v>5</c:v>
                </c:pt>
              </c:numCache>
            </c:numRef>
          </c:val>
        </c:ser>
        <c:dLbls>
          <c:showLegendKey val="0"/>
          <c:showVal val="0"/>
          <c:showCatName val="0"/>
          <c:showSerName val="0"/>
          <c:showPercent val="0"/>
          <c:showBubbleSize val="0"/>
        </c:dLbls>
        <c:gapWidth val="150"/>
        <c:shape val="box"/>
        <c:axId val="163348480"/>
        <c:axId val="163350016"/>
        <c:axId val="0"/>
      </c:bar3DChart>
      <c:catAx>
        <c:axId val="163348480"/>
        <c:scaling>
          <c:orientation val="maxMin"/>
        </c:scaling>
        <c:delete val="0"/>
        <c:axPos val="l"/>
        <c:numFmt formatCode="General" sourceLinked="1"/>
        <c:majorTickMark val="in"/>
        <c:minorTickMark val="none"/>
        <c:tickLblPos val="low"/>
        <c:spPr>
          <a:ln w="3175">
            <a:solidFill>
              <a:srgbClr val="000000"/>
            </a:solidFill>
            <a:prstDash val="solid"/>
          </a:ln>
        </c:spPr>
        <c:txPr>
          <a:bodyPr rot="0" vert="horz"/>
          <a:lstStyle/>
          <a:p>
            <a:pPr>
              <a:defRPr sz="1100" b="1" i="0" u="none" strike="noStrike" baseline="0">
                <a:solidFill>
                  <a:srgbClr val="000000"/>
                </a:solidFill>
                <a:latin typeface="ＭＳ Ｐゴシック"/>
                <a:ea typeface="ＭＳ Ｐゴシック"/>
                <a:cs typeface="ＭＳ Ｐゴシック"/>
              </a:defRPr>
            </a:pPr>
            <a:endParaRPr lang="ja-JP"/>
          </a:p>
        </c:txPr>
        <c:crossAx val="163350016"/>
        <c:crosses val="autoZero"/>
        <c:auto val="1"/>
        <c:lblAlgn val="ctr"/>
        <c:lblOffset val="100"/>
        <c:tickLblSkip val="1"/>
        <c:tickMarkSkip val="1"/>
        <c:noMultiLvlLbl val="0"/>
      </c:catAx>
      <c:valAx>
        <c:axId val="163350016"/>
        <c:scaling>
          <c:orientation val="minMax"/>
          <c:max val="40"/>
          <c:min val="0"/>
        </c:scaling>
        <c:delete val="0"/>
        <c:axPos val="b"/>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3348480"/>
        <c:crosses val="max"/>
        <c:crossBetween val="between"/>
        <c:majorUnit val="1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200" b="1" i="0" u="none" strike="noStrike" baseline="0">
                <a:solidFill>
                  <a:srgbClr val="000000"/>
                </a:solidFill>
                <a:latin typeface="ＭＳ Ｐゴシック"/>
                <a:ea typeface="ＭＳ Ｐゴシック"/>
              </a:rPr>
              <a:t>Subaru-&gt;Geimini　装置別　採択夜数</a:t>
            </a:r>
            <a:endParaRPr lang="ja-JP" altLang="en-US"/>
          </a:p>
        </c:rich>
      </c:tx>
      <c:layout>
        <c:manualLayout>
          <c:xMode val="edge"/>
          <c:yMode val="edge"/>
          <c:x val="0.26288695871778911"/>
          <c:y val="5.7208237986270026E-2"/>
        </c:manualLayout>
      </c:layout>
      <c:overlay val="0"/>
      <c:spPr>
        <a:noFill/>
        <a:ln w="25400">
          <a:noFill/>
        </a:ln>
      </c:spPr>
    </c:title>
    <c:autoTitleDeleted val="0"/>
    <c:plotArea>
      <c:layout>
        <c:manualLayout>
          <c:layoutTarget val="inner"/>
          <c:xMode val="edge"/>
          <c:yMode val="edge"/>
          <c:x val="8.4192581132847957E-2"/>
          <c:y val="0.18077803203661327"/>
          <c:w val="0.63917633023304987"/>
          <c:h val="0.70480549199084663"/>
        </c:manualLayout>
      </c:layout>
      <c:lineChart>
        <c:grouping val="standard"/>
        <c:varyColors val="0"/>
        <c:ser>
          <c:idx val="0"/>
          <c:order val="0"/>
          <c:tx>
            <c:strRef>
              <c:f>時間交換履歴!$C$59</c:f>
              <c:strCache>
                <c:ptCount val="1"/>
                <c:pt idx="0">
                  <c:v>GMOS-N</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strRef>
              <c:f>時間交換履歴!$B$108:$B$122</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S14Ｂ</c:v>
                </c:pt>
              </c:strCache>
            </c:strRef>
          </c:cat>
          <c:val>
            <c:numRef>
              <c:f>時間交換履歴!$C$108:$C$122</c:f>
              <c:numCache>
                <c:formatCode>General</c:formatCode>
                <c:ptCount val="15"/>
                <c:pt idx="0">
                  <c:v>0.5</c:v>
                </c:pt>
                <c:pt idx="1">
                  <c:v>2</c:v>
                </c:pt>
                <c:pt idx="3" formatCode="0.0_);[Red]\(0.0\)">
                  <c:v>1</c:v>
                </c:pt>
                <c:pt idx="4" formatCode="0.0_);[Red]\(0.0\)">
                  <c:v>2</c:v>
                </c:pt>
                <c:pt idx="5" formatCode="0.0_);[Red]\(0.0\)">
                  <c:v>1</c:v>
                </c:pt>
                <c:pt idx="6" formatCode="0.0_);[Red]\(0.0\)">
                  <c:v>1.5</c:v>
                </c:pt>
                <c:pt idx="7" formatCode="0.0_);[Red]\(0.0\)">
                  <c:v>1</c:v>
                </c:pt>
                <c:pt idx="8" formatCode="0.0_);[Red]\(0.0\)">
                  <c:v>3</c:v>
                </c:pt>
                <c:pt idx="9" formatCode="0.0_);[Red]\(0.0\)">
                  <c:v>1</c:v>
                </c:pt>
                <c:pt idx="10" formatCode="0.0_);[Red]\(0.0\)">
                  <c:v>2</c:v>
                </c:pt>
                <c:pt idx="11" formatCode="0.0_);[Red]\(0.0\)">
                  <c:v>1</c:v>
                </c:pt>
                <c:pt idx="12" formatCode="0.0_);[Red]\(0.0\)">
                  <c:v>1</c:v>
                </c:pt>
              </c:numCache>
            </c:numRef>
          </c:val>
          <c:smooth val="0"/>
        </c:ser>
        <c:ser>
          <c:idx val="1"/>
          <c:order val="1"/>
          <c:tx>
            <c:strRef>
              <c:f>時間交換履歴!$D$59</c:f>
              <c:strCache>
                <c:ptCount val="1"/>
                <c:pt idx="0">
                  <c:v>NIFS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時間交換履歴!$B$108:$B$122</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S14Ｂ</c:v>
                </c:pt>
              </c:strCache>
            </c:strRef>
          </c:cat>
          <c:val>
            <c:numRef>
              <c:f>時間交換履歴!$D$108:$D$122</c:f>
              <c:numCache>
                <c:formatCode>General</c:formatCode>
                <c:ptCount val="15"/>
                <c:pt idx="3" formatCode="0.0_);[Red]\(0.0\)">
                  <c:v>1</c:v>
                </c:pt>
                <c:pt idx="6" formatCode="0.0_);[Red]\(0.0\)">
                  <c:v>0.5</c:v>
                </c:pt>
                <c:pt idx="8" formatCode="0.0_);[Red]\(0.0\)">
                  <c:v>1</c:v>
                </c:pt>
                <c:pt idx="10" formatCode="0.0_);[Red]\(0.0\)">
                  <c:v>1</c:v>
                </c:pt>
                <c:pt idx="12" formatCode="0.0_);[Red]\(0.0\)">
                  <c:v>1</c:v>
                </c:pt>
                <c:pt idx="13" formatCode="0.0_);[Red]\(0.0\)">
                  <c:v>3</c:v>
                </c:pt>
                <c:pt idx="14" formatCode="0.0_);[Red]\(0.0\)">
                  <c:v>1</c:v>
                </c:pt>
              </c:numCache>
            </c:numRef>
          </c:val>
          <c:smooth val="0"/>
        </c:ser>
        <c:ser>
          <c:idx val="2"/>
          <c:order val="2"/>
          <c:tx>
            <c:strRef>
              <c:f>時間交換履歴!$E$59</c:f>
              <c:strCache>
                <c:ptCount val="1"/>
                <c:pt idx="0">
                  <c:v>NIRI</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時間交換履歴!$B$108:$B$122</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S14Ｂ</c:v>
                </c:pt>
              </c:strCache>
            </c:strRef>
          </c:cat>
          <c:val>
            <c:numRef>
              <c:f>時間交換履歴!$E$108:$E$122</c:f>
              <c:numCache>
                <c:formatCode>General</c:formatCode>
                <c:ptCount val="15"/>
                <c:pt idx="0">
                  <c:v>2.5</c:v>
                </c:pt>
                <c:pt idx="2">
                  <c:v>1</c:v>
                </c:pt>
                <c:pt idx="4" formatCode="0.0_);[Red]\(0.0\)">
                  <c:v>2</c:v>
                </c:pt>
                <c:pt idx="12" formatCode="0.0_);[Red]\(0.0\)">
                  <c:v>0.5</c:v>
                </c:pt>
                <c:pt idx="14" formatCode="0.0_);[Red]\(0.0\)">
                  <c:v>2</c:v>
                </c:pt>
              </c:numCache>
            </c:numRef>
          </c:val>
          <c:smooth val="0"/>
        </c:ser>
        <c:ser>
          <c:idx val="3"/>
          <c:order val="3"/>
          <c:tx>
            <c:strRef>
              <c:f>時間交換履歴!$F$59</c:f>
              <c:strCache>
                <c:ptCount val="1"/>
                <c:pt idx="0">
                  <c:v>Michelle</c:v>
                </c:pt>
              </c:strCache>
            </c:strRef>
          </c:tx>
          <c:spPr>
            <a:ln w="25400">
              <a:solidFill>
                <a:srgbClr val="00FFFF"/>
              </a:solidFill>
              <a:prstDash val="solid"/>
            </a:ln>
          </c:spPr>
          <c:marker>
            <c:symbol val="triangle"/>
            <c:size val="5"/>
            <c:spPr>
              <a:noFill/>
              <a:ln>
                <a:solidFill>
                  <a:srgbClr val="00FFFF"/>
                </a:solidFill>
                <a:prstDash val="solid"/>
              </a:ln>
            </c:spPr>
          </c:marker>
          <c:cat>
            <c:strRef>
              <c:f>時間交換履歴!$B$108:$B$122</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S14Ｂ</c:v>
                </c:pt>
              </c:strCache>
            </c:strRef>
          </c:cat>
          <c:val>
            <c:numRef>
              <c:f>時間交換履歴!$F$108:$F$122</c:f>
              <c:numCache>
                <c:formatCode>General</c:formatCode>
                <c:ptCount val="15"/>
                <c:pt idx="5" formatCode="0.0_);[Red]\(0.0\)">
                  <c:v>2</c:v>
                </c:pt>
              </c:numCache>
            </c:numRef>
          </c:val>
          <c:smooth val="0"/>
        </c:ser>
        <c:ser>
          <c:idx val="4"/>
          <c:order val="4"/>
          <c:tx>
            <c:strRef>
              <c:f>時間交換履歴!$G$59</c:f>
              <c:strCache>
                <c:ptCount val="1"/>
                <c:pt idx="0">
                  <c:v>GNIRS</c:v>
                </c:pt>
              </c:strCache>
            </c:strRef>
          </c:tx>
          <c:spPr>
            <a:ln w="25400">
              <a:solidFill>
                <a:srgbClr val="800080"/>
              </a:solidFill>
              <a:prstDash val="solid"/>
            </a:ln>
          </c:spPr>
          <c:marker>
            <c:symbol val="triangle"/>
            <c:size val="7"/>
            <c:spPr>
              <a:noFill/>
              <a:ln>
                <a:solidFill>
                  <a:srgbClr val="800080"/>
                </a:solidFill>
                <a:prstDash val="solid"/>
              </a:ln>
            </c:spPr>
          </c:marker>
          <c:cat>
            <c:strRef>
              <c:f>時間交換履歴!$B$108:$B$122</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S14Ｂ</c:v>
                </c:pt>
              </c:strCache>
            </c:strRef>
          </c:cat>
          <c:val>
            <c:numRef>
              <c:f>時間交換履歴!$G$108:$G$122</c:f>
              <c:numCache>
                <c:formatCode>General</c:formatCode>
                <c:ptCount val="15"/>
                <c:pt idx="9" formatCode="0.0_);[Red]\(0.0\)">
                  <c:v>2</c:v>
                </c:pt>
                <c:pt idx="13" formatCode="0.0_);[Red]\(0.0\)">
                  <c:v>2</c:v>
                </c:pt>
              </c:numCache>
            </c:numRef>
          </c:val>
          <c:smooth val="0"/>
        </c:ser>
        <c:ser>
          <c:idx val="5"/>
          <c:order val="5"/>
          <c:tx>
            <c:strRef>
              <c:f>時間交換履歴!$H$59</c:f>
              <c:strCache>
                <c:ptCount val="1"/>
                <c:pt idx="0">
                  <c:v>(AO)</c:v>
                </c:pt>
              </c:strCache>
            </c:strRef>
          </c:tx>
          <c:spPr>
            <a:ln w="25400">
              <a:solidFill>
                <a:srgbClr val="800000"/>
              </a:solidFill>
              <a:prstDash val="solid"/>
            </a:ln>
          </c:spPr>
          <c:marker>
            <c:symbol val="circle"/>
            <c:size val="7"/>
            <c:spPr>
              <a:solidFill>
                <a:srgbClr val="800000"/>
              </a:solidFill>
              <a:ln>
                <a:solidFill>
                  <a:srgbClr val="800000"/>
                </a:solidFill>
                <a:prstDash val="solid"/>
              </a:ln>
            </c:spPr>
          </c:marker>
          <c:cat>
            <c:strRef>
              <c:f>時間交換履歴!$B$108:$B$122</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S14Ｂ</c:v>
                </c:pt>
              </c:strCache>
            </c:strRef>
          </c:cat>
          <c:val>
            <c:numRef>
              <c:f>時間交換履歴!$H$108:$H$122</c:f>
              <c:numCache>
                <c:formatCode>General</c:formatCode>
                <c:ptCount val="15"/>
              </c:numCache>
            </c:numRef>
          </c:val>
          <c:smooth val="0"/>
        </c:ser>
        <c:ser>
          <c:idx val="6"/>
          <c:order val="6"/>
          <c:tx>
            <c:strRef>
              <c:f>時間交換履歴!$I$59</c:f>
              <c:strCache>
                <c:ptCount val="1"/>
                <c:pt idx="0">
                  <c:v>GMOS-S</c:v>
                </c:pt>
              </c:strCache>
            </c:strRef>
          </c:tx>
          <c:spPr>
            <a:ln w="25400">
              <a:solidFill>
                <a:srgbClr val="008080"/>
              </a:solidFill>
              <a:prstDash val="solid"/>
            </a:ln>
          </c:spPr>
          <c:marker>
            <c:symbol val="star"/>
            <c:size val="8"/>
            <c:spPr>
              <a:noFill/>
              <a:ln>
                <a:solidFill>
                  <a:srgbClr val="008080"/>
                </a:solidFill>
                <a:prstDash val="solid"/>
              </a:ln>
            </c:spPr>
          </c:marker>
          <c:cat>
            <c:strRef>
              <c:f>時間交換履歴!$B$108:$B$122</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S14Ｂ</c:v>
                </c:pt>
              </c:strCache>
            </c:strRef>
          </c:cat>
          <c:val>
            <c:numRef>
              <c:f>時間交換履歴!$I$108:$I$122</c:f>
              <c:numCache>
                <c:formatCode>General</c:formatCode>
                <c:ptCount val="15"/>
                <c:pt idx="0">
                  <c:v>2</c:v>
                </c:pt>
                <c:pt idx="2">
                  <c:v>1</c:v>
                </c:pt>
              </c:numCache>
            </c:numRef>
          </c:val>
          <c:smooth val="0"/>
        </c:ser>
        <c:ser>
          <c:idx val="7"/>
          <c:order val="7"/>
          <c:tx>
            <c:strRef>
              <c:f>時間交換履歴!$J$59</c:f>
              <c:strCache>
                <c:ptCount val="1"/>
                <c:pt idx="0">
                  <c:v>T-ReCS</c:v>
                </c:pt>
              </c:strCache>
            </c:strRef>
          </c:tx>
          <c:spPr>
            <a:ln w="25400">
              <a:solidFill>
                <a:srgbClr val="0000FF"/>
              </a:solidFill>
              <a:prstDash val="solid"/>
            </a:ln>
          </c:spPr>
          <c:marker>
            <c:symbol val="square"/>
            <c:size val="8"/>
            <c:spPr>
              <a:noFill/>
              <a:ln>
                <a:solidFill>
                  <a:srgbClr val="0000FF"/>
                </a:solidFill>
                <a:prstDash val="solid"/>
              </a:ln>
            </c:spPr>
          </c:marker>
          <c:cat>
            <c:strRef>
              <c:f>時間交換履歴!$B$108:$B$122</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S14Ｂ</c:v>
                </c:pt>
              </c:strCache>
            </c:strRef>
          </c:cat>
          <c:val>
            <c:numRef>
              <c:f>時間交換履歴!$J$108:$J$122</c:f>
              <c:numCache>
                <c:formatCode>General</c:formatCode>
                <c:ptCount val="15"/>
                <c:pt idx="1">
                  <c:v>3</c:v>
                </c:pt>
                <c:pt idx="2">
                  <c:v>3</c:v>
                </c:pt>
                <c:pt idx="3" formatCode="0.0_);[Red]\(0.0\)">
                  <c:v>3</c:v>
                </c:pt>
                <c:pt idx="4" formatCode="0.0_);[Red]\(0.0\)">
                  <c:v>2</c:v>
                </c:pt>
                <c:pt idx="5" formatCode="0.0_);[Red]\(0.0\)">
                  <c:v>2</c:v>
                </c:pt>
                <c:pt idx="6" formatCode="0.0_);[Red]\(0.0\)">
                  <c:v>3</c:v>
                </c:pt>
                <c:pt idx="7" formatCode="0.0_);[Red]\(0.0\)">
                  <c:v>2</c:v>
                </c:pt>
                <c:pt idx="8" formatCode="0.0_);[Red]\(0.0\)">
                  <c:v>2</c:v>
                </c:pt>
                <c:pt idx="9" formatCode="0.0_);[Red]\(0.0\)">
                  <c:v>3</c:v>
                </c:pt>
              </c:numCache>
            </c:numRef>
          </c:val>
          <c:smooth val="0"/>
        </c:ser>
        <c:ser>
          <c:idx val="8"/>
          <c:order val="8"/>
          <c:tx>
            <c:strRef>
              <c:f>時間交換履歴!$K$59</c:f>
              <c:strCache>
                <c:ptCount val="1"/>
                <c:pt idx="0">
                  <c:v>NICI</c:v>
                </c:pt>
              </c:strCache>
            </c:strRef>
          </c:tx>
          <c:cat>
            <c:strRef>
              <c:f>時間交換履歴!$B$108:$B$122</c:f>
              <c:strCache>
                <c:ptCount val="15"/>
                <c:pt idx="0">
                  <c:v>S07B</c:v>
                </c:pt>
                <c:pt idx="1">
                  <c:v>S08A</c:v>
                </c:pt>
                <c:pt idx="2">
                  <c:v>S08B</c:v>
                </c:pt>
                <c:pt idx="3">
                  <c:v>S09A</c:v>
                </c:pt>
                <c:pt idx="4">
                  <c:v>S09B</c:v>
                </c:pt>
                <c:pt idx="5">
                  <c:v>S10A</c:v>
                </c:pt>
                <c:pt idx="6">
                  <c:v>S10B</c:v>
                </c:pt>
                <c:pt idx="7">
                  <c:v>S11A</c:v>
                </c:pt>
                <c:pt idx="8">
                  <c:v>S11B</c:v>
                </c:pt>
                <c:pt idx="9">
                  <c:v>S12A</c:v>
                </c:pt>
                <c:pt idx="10">
                  <c:v>S12B</c:v>
                </c:pt>
                <c:pt idx="11">
                  <c:v>S13A</c:v>
                </c:pt>
                <c:pt idx="12">
                  <c:v>S13B</c:v>
                </c:pt>
                <c:pt idx="13">
                  <c:v>S14A</c:v>
                </c:pt>
                <c:pt idx="14">
                  <c:v>S14Ｂ</c:v>
                </c:pt>
              </c:strCache>
            </c:strRef>
          </c:cat>
          <c:val>
            <c:numRef>
              <c:f>時間交換履歴!$K$108:$K$122</c:f>
              <c:numCache>
                <c:formatCode>General</c:formatCode>
                <c:ptCount val="15"/>
                <c:pt idx="9" formatCode="0.0_);[Red]\(0.0\)">
                  <c:v>2</c:v>
                </c:pt>
                <c:pt idx="11" formatCode="0.0_);[Red]\(0.0\)">
                  <c:v>1</c:v>
                </c:pt>
              </c:numCache>
            </c:numRef>
          </c:val>
          <c:smooth val="0"/>
        </c:ser>
        <c:dLbls>
          <c:showLegendKey val="0"/>
          <c:showVal val="0"/>
          <c:showCatName val="0"/>
          <c:showSerName val="0"/>
          <c:showPercent val="0"/>
          <c:showBubbleSize val="0"/>
        </c:dLbls>
        <c:marker val="1"/>
        <c:smooth val="0"/>
        <c:axId val="163478912"/>
        <c:axId val="163488896"/>
      </c:lineChart>
      <c:catAx>
        <c:axId val="163478912"/>
        <c:scaling>
          <c:orientation val="minMax"/>
        </c:scaling>
        <c:delete val="0"/>
        <c:axPos val="b"/>
        <c:numFmt formatCode="General" sourceLinked="1"/>
        <c:majorTickMark val="in"/>
        <c:minorTickMark val="none"/>
        <c:tickLblPos val="nextTo"/>
        <c:spPr>
          <a:ln w="3175">
            <a:solidFill>
              <a:srgbClr val="000000"/>
            </a:solidFill>
            <a:prstDash val="solid"/>
          </a:ln>
        </c:spPr>
        <c:txPr>
          <a:bodyPr rot="-3000000" vert="horz"/>
          <a:lstStyle/>
          <a:p>
            <a:pPr>
              <a:defRPr sz="1100" b="1" i="0" u="none" strike="noStrike" baseline="0">
                <a:solidFill>
                  <a:srgbClr val="000000"/>
                </a:solidFill>
                <a:latin typeface="ＭＳ Ｐゴシック"/>
                <a:ea typeface="ＭＳ Ｐゴシック"/>
                <a:cs typeface="ＭＳ Ｐゴシック"/>
              </a:defRPr>
            </a:pPr>
            <a:endParaRPr lang="ja-JP"/>
          </a:p>
        </c:txPr>
        <c:crossAx val="163488896"/>
        <c:crosses val="autoZero"/>
        <c:auto val="1"/>
        <c:lblAlgn val="ctr"/>
        <c:lblOffset val="100"/>
        <c:tickLblSkip val="1"/>
        <c:tickMarkSkip val="1"/>
        <c:noMultiLvlLbl val="0"/>
      </c:catAx>
      <c:valAx>
        <c:axId val="16348889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3478912"/>
        <c:crosses val="autoZero"/>
        <c:crossBetween val="between"/>
      </c:valAx>
      <c:spPr>
        <a:solidFill>
          <a:srgbClr val="C0C0C0"/>
        </a:solidFill>
        <a:ln w="12700">
          <a:solidFill>
            <a:srgbClr val="808080"/>
          </a:solidFill>
          <a:prstDash val="solid"/>
        </a:ln>
      </c:spPr>
    </c:plotArea>
    <c:legend>
      <c:legendPos val="r"/>
      <c:legendEntry>
        <c:idx val="4"/>
        <c:delete val="1"/>
      </c:legendEntry>
      <c:layout>
        <c:manualLayout>
          <c:xMode val="edge"/>
          <c:yMode val="edge"/>
          <c:x val="0.77491535207583584"/>
          <c:y val="0.15789473684210525"/>
          <c:w val="0.15829351228003713"/>
          <c:h val="0.39051658588443033"/>
        </c:manualLayout>
      </c:layout>
      <c:overlay val="0"/>
      <c:spPr>
        <a:solidFill>
          <a:srgbClr val="FFFFFF"/>
        </a:solidFill>
        <a:ln w="25400">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a:t>Gemini-&gt;Subaru </a:t>
            </a:r>
            <a:r>
              <a:rPr lang="ja-JP" altLang="en-US"/>
              <a:t>応募夜数</a:t>
            </a:r>
          </a:p>
        </c:rich>
      </c:tx>
      <c:layout>
        <c:manualLayout>
          <c:xMode val="edge"/>
          <c:yMode val="edge"/>
          <c:x val="0.30499786242906968"/>
          <c:y val="5.5944069634949037E-2"/>
        </c:manualLayout>
      </c:layout>
      <c:overlay val="1"/>
    </c:title>
    <c:autoTitleDeleted val="0"/>
    <c:plotArea>
      <c:layout/>
      <c:lineChart>
        <c:grouping val="standard"/>
        <c:varyColors val="0"/>
        <c:ser>
          <c:idx val="0"/>
          <c:order val="0"/>
          <c:tx>
            <c:strRef>
              <c:f>時間交換履歴!$B$228</c:f>
              <c:strCache>
                <c:ptCount val="1"/>
                <c:pt idx="0">
                  <c:v>S-Cam</c:v>
                </c:pt>
              </c:strCache>
            </c:strRef>
          </c:tx>
          <c:spPr>
            <a:ln>
              <a:solidFill>
                <a:srgbClr val="66FFFF"/>
              </a:solidFill>
            </a:ln>
          </c:spPr>
          <c:marker>
            <c:spPr>
              <a:solidFill>
                <a:srgbClr val="66FFFF"/>
              </a:solidFill>
            </c:spPr>
          </c:marker>
          <c:cat>
            <c:strRef>
              <c:f>時間交換履歴!$A$229:$A$242</c:f>
              <c:strCache>
                <c:ptCount val="14"/>
                <c:pt idx="0">
                  <c:v>S08A</c:v>
                </c:pt>
                <c:pt idx="1">
                  <c:v>S08B</c:v>
                </c:pt>
                <c:pt idx="2">
                  <c:v>S09A</c:v>
                </c:pt>
                <c:pt idx="3">
                  <c:v>S09B</c:v>
                </c:pt>
                <c:pt idx="4">
                  <c:v>S10A</c:v>
                </c:pt>
                <c:pt idx="5">
                  <c:v>S10B</c:v>
                </c:pt>
                <c:pt idx="6">
                  <c:v>S11A</c:v>
                </c:pt>
                <c:pt idx="7">
                  <c:v>S11B</c:v>
                </c:pt>
                <c:pt idx="8">
                  <c:v>S12A</c:v>
                </c:pt>
                <c:pt idx="9">
                  <c:v>S12B</c:v>
                </c:pt>
                <c:pt idx="10">
                  <c:v>S13A</c:v>
                </c:pt>
                <c:pt idx="11">
                  <c:v>S13B</c:v>
                </c:pt>
                <c:pt idx="12">
                  <c:v>S14A</c:v>
                </c:pt>
                <c:pt idx="13">
                  <c:v>S14B</c:v>
                </c:pt>
              </c:strCache>
            </c:strRef>
          </c:cat>
          <c:val>
            <c:numRef>
              <c:f>時間交換履歴!$B$229:$B$242</c:f>
              <c:numCache>
                <c:formatCode>General</c:formatCode>
                <c:ptCount val="14"/>
                <c:pt idx="0">
                  <c:v>8</c:v>
                </c:pt>
                <c:pt idx="1">
                  <c:v>11</c:v>
                </c:pt>
                <c:pt idx="2">
                  <c:v>8</c:v>
                </c:pt>
                <c:pt idx="3">
                  <c:v>11</c:v>
                </c:pt>
                <c:pt idx="4">
                  <c:v>20</c:v>
                </c:pt>
                <c:pt idx="5">
                  <c:v>14.5</c:v>
                </c:pt>
                <c:pt idx="6">
                  <c:v>17</c:v>
                </c:pt>
                <c:pt idx="7">
                  <c:v>15.2</c:v>
                </c:pt>
                <c:pt idx="8">
                  <c:v>7.5</c:v>
                </c:pt>
                <c:pt idx="9">
                  <c:v>3</c:v>
                </c:pt>
                <c:pt idx="10">
                  <c:v>6.5</c:v>
                </c:pt>
                <c:pt idx="11">
                  <c:v>6</c:v>
                </c:pt>
                <c:pt idx="12">
                  <c:v>9</c:v>
                </c:pt>
                <c:pt idx="13">
                  <c:v>6</c:v>
                </c:pt>
              </c:numCache>
            </c:numRef>
          </c:val>
          <c:smooth val="0"/>
        </c:ser>
        <c:ser>
          <c:idx val="1"/>
          <c:order val="1"/>
          <c:tx>
            <c:strRef>
              <c:f>時間交換履歴!$C$228</c:f>
              <c:strCache>
                <c:ptCount val="1"/>
                <c:pt idx="0">
                  <c:v>HDS</c:v>
                </c:pt>
              </c:strCache>
            </c:strRef>
          </c:tx>
          <c:cat>
            <c:strRef>
              <c:f>時間交換履歴!$A$229:$A$242</c:f>
              <c:strCache>
                <c:ptCount val="14"/>
                <c:pt idx="0">
                  <c:v>S08A</c:v>
                </c:pt>
                <c:pt idx="1">
                  <c:v>S08B</c:v>
                </c:pt>
                <c:pt idx="2">
                  <c:v>S09A</c:v>
                </c:pt>
                <c:pt idx="3">
                  <c:v>S09B</c:v>
                </c:pt>
                <c:pt idx="4">
                  <c:v>S10A</c:v>
                </c:pt>
                <c:pt idx="5">
                  <c:v>S10B</c:v>
                </c:pt>
                <c:pt idx="6">
                  <c:v>S11A</c:v>
                </c:pt>
                <c:pt idx="7">
                  <c:v>S11B</c:v>
                </c:pt>
                <c:pt idx="8">
                  <c:v>S12A</c:v>
                </c:pt>
                <c:pt idx="9">
                  <c:v>S12B</c:v>
                </c:pt>
                <c:pt idx="10">
                  <c:v>S13A</c:v>
                </c:pt>
                <c:pt idx="11">
                  <c:v>S13B</c:v>
                </c:pt>
                <c:pt idx="12">
                  <c:v>S14A</c:v>
                </c:pt>
                <c:pt idx="13">
                  <c:v>S14B</c:v>
                </c:pt>
              </c:strCache>
            </c:strRef>
          </c:cat>
          <c:val>
            <c:numRef>
              <c:f>時間交換履歴!$C$229:$C$242</c:f>
              <c:numCache>
                <c:formatCode>General</c:formatCode>
                <c:ptCount val="14"/>
                <c:pt idx="4">
                  <c:v>7</c:v>
                </c:pt>
                <c:pt idx="5">
                  <c:v>4</c:v>
                </c:pt>
                <c:pt idx="6">
                  <c:v>5</c:v>
                </c:pt>
                <c:pt idx="7">
                  <c:v>11.5</c:v>
                </c:pt>
                <c:pt idx="8">
                  <c:v>17</c:v>
                </c:pt>
                <c:pt idx="9">
                  <c:v>13</c:v>
                </c:pt>
                <c:pt idx="10">
                  <c:v>15.5</c:v>
                </c:pt>
                <c:pt idx="11">
                  <c:v>6.5</c:v>
                </c:pt>
                <c:pt idx="12">
                  <c:v>10</c:v>
                </c:pt>
                <c:pt idx="13">
                  <c:v>18.100000000000001</c:v>
                </c:pt>
              </c:numCache>
            </c:numRef>
          </c:val>
          <c:smooth val="0"/>
        </c:ser>
        <c:ser>
          <c:idx val="2"/>
          <c:order val="2"/>
          <c:tx>
            <c:strRef>
              <c:f>時間交換履歴!$D$228</c:f>
              <c:strCache>
                <c:ptCount val="1"/>
                <c:pt idx="0">
                  <c:v>IRCS</c:v>
                </c:pt>
              </c:strCache>
            </c:strRef>
          </c:tx>
          <c:cat>
            <c:strRef>
              <c:f>時間交換履歴!$A$229:$A$242</c:f>
              <c:strCache>
                <c:ptCount val="14"/>
                <c:pt idx="0">
                  <c:v>S08A</c:v>
                </c:pt>
                <c:pt idx="1">
                  <c:v>S08B</c:v>
                </c:pt>
                <c:pt idx="2">
                  <c:v>S09A</c:v>
                </c:pt>
                <c:pt idx="3">
                  <c:v>S09B</c:v>
                </c:pt>
                <c:pt idx="4">
                  <c:v>S10A</c:v>
                </c:pt>
                <c:pt idx="5">
                  <c:v>S10B</c:v>
                </c:pt>
                <c:pt idx="6">
                  <c:v>S11A</c:v>
                </c:pt>
                <c:pt idx="7">
                  <c:v>S11B</c:v>
                </c:pt>
                <c:pt idx="8">
                  <c:v>S12A</c:v>
                </c:pt>
                <c:pt idx="9">
                  <c:v>S12B</c:v>
                </c:pt>
                <c:pt idx="10">
                  <c:v>S13A</c:v>
                </c:pt>
                <c:pt idx="11">
                  <c:v>S13B</c:v>
                </c:pt>
                <c:pt idx="12">
                  <c:v>S14A</c:v>
                </c:pt>
                <c:pt idx="13">
                  <c:v>S14B</c:v>
                </c:pt>
              </c:strCache>
            </c:strRef>
          </c:cat>
          <c:val>
            <c:numRef>
              <c:f>時間交換履歴!$D$229:$D$242</c:f>
              <c:numCache>
                <c:formatCode>General</c:formatCode>
                <c:ptCount val="14"/>
                <c:pt idx="5">
                  <c:v>2.2999999999999998</c:v>
                </c:pt>
                <c:pt idx="6">
                  <c:v>4</c:v>
                </c:pt>
                <c:pt idx="7">
                  <c:v>2.8</c:v>
                </c:pt>
                <c:pt idx="8">
                  <c:v>3</c:v>
                </c:pt>
                <c:pt idx="10">
                  <c:v>1</c:v>
                </c:pt>
                <c:pt idx="11">
                  <c:v>6</c:v>
                </c:pt>
                <c:pt idx="12">
                  <c:v>4.5</c:v>
                </c:pt>
                <c:pt idx="13">
                  <c:v>2</c:v>
                </c:pt>
              </c:numCache>
            </c:numRef>
          </c:val>
          <c:smooth val="0"/>
        </c:ser>
        <c:ser>
          <c:idx val="3"/>
          <c:order val="3"/>
          <c:tx>
            <c:strRef>
              <c:f>時間交換履歴!$E$228</c:f>
              <c:strCache>
                <c:ptCount val="1"/>
                <c:pt idx="0">
                  <c:v>FOCAS</c:v>
                </c:pt>
              </c:strCache>
            </c:strRef>
          </c:tx>
          <c:spPr>
            <a:ln>
              <a:solidFill>
                <a:srgbClr val="9966FF"/>
              </a:solidFill>
            </a:ln>
          </c:spPr>
          <c:marker>
            <c:symbol val="circle"/>
            <c:size val="7"/>
            <c:spPr>
              <a:solidFill>
                <a:srgbClr val="9966FF"/>
              </a:solidFill>
            </c:spPr>
          </c:marker>
          <c:cat>
            <c:strRef>
              <c:f>時間交換履歴!$A$229:$A$242</c:f>
              <c:strCache>
                <c:ptCount val="14"/>
                <c:pt idx="0">
                  <c:v>S08A</c:v>
                </c:pt>
                <c:pt idx="1">
                  <c:v>S08B</c:v>
                </c:pt>
                <c:pt idx="2">
                  <c:v>S09A</c:v>
                </c:pt>
                <c:pt idx="3">
                  <c:v>S09B</c:v>
                </c:pt>
                <c:pt idx="4">
                  <c:v>S10A</c:v>
                </c:pt>
                <c:pt idx="5">
                  <c:v>S10B</c:v>
                </c:pt>
                <c:pt idx="6">
                  <c:v>S11A</c:v>
                </c:pt>
                <c:pt idx="7">
                  <c:v>S11B</c:v>
                </c:pt>
                <c:pt idx="8">
                  <c:v>S12A</c:v>
                </c:pt>
                <c:pt idx="9">
                  <c:v>S12B</c:v>
                </c:pt>
                <c:pt idx="10">
                  <c:v>S13A</c:v>
                </c:pt>
                <c:pt idx="11">
                  <c:v>S13B</c:v>
                </c:pt>
                <c:pt idx="12">
                  <c:v>S14A</c:v>
                </c:pt>
                <c:pt idx="13">
                  <c:v>S14B</c:v>
                </c:pt>
              </c:strCache>
            </c:strRef>
          </c:cat>
          <c:val>
            <c:numRef>
              <c:f>時間交換履歴!$E$229:$E$242</c:f>
              <c:numCache>
                <c:formatCode>General</c:formatCode>
                <c:ptCount val="14"/>
                <c:pt idx="5">
                  <c:v>1</c:v>
                </c:pt>
                <c:pt idx="7">
                  <c:v>0.2</c:v>
                </c:pt>
                <c:pt idx="11">
                  <c:v>1</c:v>
                </c:pt>
                <c:pt idx="12">
                  <c:v>1.5</c:v>
                </c:pt>
                <c:pt idx="13">
                  <c:v>3</c:v>
                </c:pt>
              </c:numCache>
            </c:numRef>
          </c:val>
          <c:smooth val="0"/>
        </c:ser>
        <c:ser>
          <c:idx val="4"/>
          <c:order val="4"/>
          <c:tx>
            <c:strRef>
              <c:f>時間交換履歴!$F$228</c:f>
              <c:strCache>
                <c:ptCount val="1"/>
                <c:pt idx="0">
                  <c:v>MOIRCS</c:v>
                </c:pt>
              </c:strCache>
            </c:strRef>
          </c:tx>
          <c:spPr>
            <a:ln>
              <a:solidFill>
                <a:srgbClr val="00FF00"/>
              </a:solidFill>
            </a:ln>
          </c:spPr>
          <c:marker>
            <c:symbol val="circle"/>
            <c:size val="7"/>
            <c:spPr>
              <a:solidFill>
                <a:srgbClr val="00FF00"/>
              </a:solidFill>
            </c:spPr>
          </c:marker>
          <c:cat>
            <c:strRef>
              <c:f>時間交換履歴!$A$229:$A$242</c:f>
              <c:strCache>
                <c:ptCount val="14"/>
                <c:pt idx="0">
                  <c:v>S08A</c:v>
                </c:pt>
                <c:pt idx="1">
                  <c:v>S08B</c:v>
                </c:pt>
                <c:pt idx="2">
                  <c:v>S09A</c:v>
                </c:pt>
                <c:pt idx="3">
                  <c:v>S09B</c:v>
                </c:pt>
                <c:pt idx="4">
                  <c:v>S10A</c:v>
                </c:pt>
                <c:pt idx="5">
                  <c:v>S10B</c:v>
                </c:pt>
                <c:pt idx="6">
                  <c:v>S11A</c:v>
                </c:pt>
                <c:pt idx="7">
                  <c:v>S11B</c:v>
                </c:pt>
                <c:pt idx="8">
                  <c:v>S12A</c:v>
                </c:pt>
                <c:pt idx="9">
                  <c:v>S12B</c:v>
                </c:pt>
                <c:pt idx="10">
                  <c:v>S13A</c:v>
                </c:pt>
                <c:pt idx="11">
                  <c:v>S13B</c:v>
                </c:pt>
                <c:pt idx="12">
                  <c:v>S14A</c:v>
                </c:pt>
                <c:pt idx="13">
                  <c:v>S14B</c:v>
                </c:pt>
              </c:strCache>
            </c:strRef>
          </c:cat>
          <c:val>
            <c:numRef>
              <c:f>時間交換履歴!$F$229:$F$242</c:f>
              <c:numCache>
                <c:formatCode>General</c:formatCode>
                <c:ptCount val="14"/>
                <c:pt idx="0">
                  <c:v>13</c:v>
                </c:pt>
                <c:pt idx="1">
                  <c:v>6</c:v>
                </c:pt>
                <c:pt idx="2">
                  <c:v>3</c:v>
                </c:pt>
                <c:pt idx="3">
                  <c:v>2</c:v>
                </c:pt>
                <c:pt idx="4">
                  <c:v>11</c:v>
                </c:pt>
                <c:pt idx="5">
                  <c:v>5.8</c:v>
                </c:pt>
                <c:pt idx="6">
                  <c:v>6</c:v>
                </c:pt>
                <c:pt idx="7">
                  <c:v>3</c:v>
                </c:pt>
                <c:pt idx="8">
                  <c:v>2</c:v>
                </c:pt>
                <c:pt idx="10">
                  <c:v>2</c:v>
                </c:pt>
                <c:pt idx="13">
                  <c:v>2.2000000000000002</c:v>
                </c:pt>
              </c:numCache>
            </c:numRef>
          </c:val>
          <c:smooth val="0"/>
        </c:ser>
        <c:ser>
          <c:idx val="5"/>
          <c:order val="5"/>
          <c:tx>
            <c:strRef>
              <c:f>時間交換履歴!$G$228</c:f>
              <c:strCache>
                <c:ptCount val="1"/>
                <c:pt idx="0">
                  <c:v>COMICS</c:v>
                </c:pt>
              </c:strCache>
            </c:strRef>
          </c:tx>
          <c:cat>
            <c:strRef>
              <c:f>時間交換履歴!$A$229:$A$242</c:f>
              <c:strCache>
                <c:ptCount val="14"/>
                <c:pt idx="0">
                  <c:v>S08A</c:v>
                </c:pt>
                <c:pt idx="1">
                  <c:v>S08B</c:v>
                </c:pt>
                <c:pt idx="2">
                  <c:v>S09A</c:v>
                </c:pt>
                <c:pt idx="3">
                  <c:v>S09B</c:v>
                </c:pt>
                <c:pt idx="4">
                  <c:v>S10A</c:v>
                </c:pt>
                <c:pt idx="5">
                  <c:v>S10B</c:v>
                </c:pt>
                <c:pt idx="6">
                  <c:v>S11A</c:v>
                </c:pt>
                <c:pt idx="7">
                  <c:v>S11B</c:v>
                </c:pt>
                <c:pt idx="8">
                  <c:v>S12A</c:v>
                </c:pt>
                <c:pt idx="9">
                  <c:v>S12B</c:v>
                </c:pt>
                <c:pt idx="10">
                  <c:v>S13A</c:v>
                </c:pt>
                <c:pt idx="11">
                  <c:v>S13B</c:v>
                </c:pt>
                <c:pt idx="12">
                  <c:v>S14A</c:v>
                </c:pt>
                <c:pt idx="13">
                  <c:v>S14B</c:v>
                </c:pt>
              </c:strCache>
            </c:strRef>
          </c:cat>
          <c:val>
            <c:numRef>
              <c:f>時間交換履歴!$G$229:$G$242</c:f>
              <c:numCache>
                <c:formatCode>General</c:formatCode>
                <c:ptCount val="14"/>
                <c:pt idx="5">
                  <c:v>1</c:v>
                </c:pt>
                <c:pt idx="9">
                  <c:v>1</c:v>
                </c:pt>
                <c:pt idx="10">
                  <c:v>3.5</c:v>
                </c:pt>
                <c:pt idx="11">
                  <c:v>4</c:v>
                </c:pt>
                <c:pt idx="12">
                  <c:v>1</c:v>
                </c:pt>
                <c:pt idx="13">
                  <c:v>2.9</c:v>
                </c:pt>
              </c:numCache>
            </c:numRef>
          </c:val>
          <c:smooth val="0"/>
        </c:ser>
        <c:ser>
          <c:idx val="6"/>
          <c:order val="6"/>
          <c:tx>
            <c:strRef>
              <c:f>時間交換履歴!$H$228</c:f>
              <c:strCache>
                <c:ptCount val="1"/>
                <c:pt idx="0">
                  <c:v>FMOS</c:v>
                </c:pt>
              </c:strCache>
            </c:strRef>
          </c:tx>
          <c:spPr>
            <a:ln>
              <a:solidFill>
                <a:srgbClr val="FF66FF"/>
              </a:solidFill>
            </a:ln>
          </c:spPr>
          <c:marker>
            <c:symbol val="triangle"/>
            <c:size val="7"/>
            <c:spPr>
              <a:solidFill>
                <a:srgbClr val="FF66FF"/>
              </a:solidFill>
            </c:spPr>
          </c:marker>
          <c:cat>
            <c:strRef>
              <c:f>時間交換履歴!$A$229:$A$242</c:f>
              <c:strCache>
                <c:ptCount val="14"/>
                <c:pt idx="0">
                  <c:v>S08A</c:v>
                </c:pt>
                <c:pt idx="1">
                  <c:v>S08B</c:v>
                </c:pt>
                <c:pt idx="2">
                  <c:v>S09A</c:v>
                </c:pt>
                <c:pt idx="3">
                  <c:v>S09B</c:v>
                </c:pt>
                <c:pt idx="4">
                  <c:v>S10A</c:v>
                </c:pt>
                <c:pt idx="5">
                  <c:v>S10B</c:v>
                </c:pt>
                <c:pt idx="6">
                  <c:v>S11A</c:v>
                </c:pt>
                <c:pt idx="7">
                  <c:v>S11B</c:v>
                </c:pt>
                <c:pt idx="8">
                  <c:v>S12A</c:v>
                </c:pt>
                <c:pt idx="9">
                  <c:v>S12B</c:v>
                </c:pt>
                <c:pt idx="10">
                  <c:v>S13A</c:v>
                </c:pt>
                <c:pt idx="11">
                  <c:v>S13B</c:v>
                </c:pt>
                <c:pt idx="12">
                  <c:v>S14A</c:v>
                </c:pt>
                <c:pt idx="13">
                  <c:v>S14B</c:v>
                </c:pt>
              </c:strCache>
            </c:strRef>
          </c:cat>
          <c:val>
            <c:numRef>
              <c:f>時間交換履歴!$H$229:$H$242</c:f>
              <c:numCache>
                <c:formatCode>General</c:formatCode>
                <c:ptCount val="14"/>
                <c:pt idx="7">
                  <c:v>4.8</c:v>
                </c:pt>
                <c:pt idx="8">
                  <c:v>4</c:v>
                </c:pt>
                <c:pt idx="9">
                  <c:v>7</c:v>
                </c:pt>
                <c:pt idx="11">
                  <c:v>3</c:v>
                </c:pt>
                <c:pt idx="13">
                  <c:v>6</c:v>
                </c:pt>
              </c:numCache>
            </c:numRef>
          </c:val>
          <c:smooth val="0"/>
        </c:ser>
        <c:ser>
          <c:idx val="7"/>
          <c:order val="7"/>
          <c:tx>
            <c:strRef>
              <c:f>時間交換履歴!$I$228</c:f>
              <c:strCache>
                <c:ptCount val="1"/>
                <c:pt idx="0">
                  <c:v>HSC</c:v>
                </c:pt>
              </c:strCache>
            </c:strRef>
          </c:tx>
          <c:spPr>
            <a:ln>
              <a:solidFill>
                <a:srgbClr val="FF0000"/>
              </a:solidFill>
            </a:ln>
          </c:spPr>
          <c:marker>
            <c:symbol val="square"/>
            <c:size val="7"/>
            <c:spPr>
              <a:solidFill>
                <a:srgbClr val="FF0000"/>
              </a:solidFill>
            </c:spPr>
          </c:marker>
          <c:cat>
            <c:strRef>
              <c:f>時間交換履歴!$A$229:$A$242</c:f>
              <c:strCache>
                <c:ptCount val="14"/>
                <c:pt idx="0">
                  <c:v>S08A</c:v>
                </c:pt>
                <c:pt idx="1">
                  <c:v>S08B</c:v>
                </c:pt>
                <c:pt idx="2">
                  <c:v>S09A</c:v>
                </c:pt>
                <c:pt idx="3">
                  <c:v>S09B</c:v>
                </c:pt>
                <c:pt idx="4">
                  <c:v>S10A</c:v>
                </c:pt>
                <c:pt idx="5">
                  <c:v>S10B</c:v>
                </c:pt>
                <c:pt idx="6">
                  <c:v>S11A</c:v>
                </c:pt>
                <c:pt idx="7">
                  <c:v>S11B</c:v>
                </c:pt>
                <c:pt idx="8">
                  <c:v>S12A</c:v>
                </c:pt>
                <c:pt idx="9">
                  <c:v>S12B</c:v>
                </c:pt>
                <c:pt idx="10">
                  <c:v>S13A</c:v>
                </c:pt>
                <c:pt idx="11">
                  <c:v>S13B</c:v>
                </c:pt>
                <c:pt idx="12">
                  <c:v>S14A</c:v>
                </c:pt>
                <c:pt idx="13">
                  <c:v>S14B</c:v>
                </c:pt>
              </c:strCache>
            </c:strRef>
          </c:cat>
          <c:val>
            <c:numRef>
              <c:f>時間交換履歴!$I$229:$I$242</c:f>
              <c:numCache>
                <c:formatCode>General</c:formatCode>
                <c:ptCount val="14"/>
                <c:pt idx="12">
                  <c:v>5</c:v>
                </c:pt>
                <c:pt idx="13">
                  <c:v>4</c:v>
                </c:pt>
              </c:numCache>
            </c:numRef>
          </c:val>
          <c:smooth val="0"/>
        </c:ser>
        <c:dLbls>
          <c:showLegendKey val="0"/>
          <c:showVal val="0"/>
          <c:showCatName val="0"/>
          <c:showSerName val="0"/>
          <c:showPercent val="0"/>
          <c:showBubbleSize val="0"/>
        </c:dLbls>
        <c:marker val="1"/>
        <c:smooth val="0"/>
        <c:axId val="164391552"/>
        <c:axId val="164401920"/>
      </c:lineChart>
      <c:catAx>
        <c:axId val="164391552"/>
        <c:scaling>
          <c:orientation val="minMax"/>
        </c:scaling>
        <c:delete val="0"/>
        <c:axPos val="b"/>
        <c:majorTickMark val="out"/>
        <c:minorTickMark val="none"/>
        <c:tickLblPos val="nextTo"/>
        <c:txPr>
          <a:bodyPr/>
          <a:lstStyle/>
          <a:p>
            <a:pPr>
              <a:defRPr sz="1200"/>
            </a:pPr>
            <a:endParaRPr lang="ja-JP"/>
          </a:p>
        </c:txPr>
        <c:crossAx val="164401920"/>
        <c:crosses val="autoZero"/>
        <c:auto val="1"/>
        <c:lblAlgn val="ctr"/>
        <c:lblOffset val="100"/>
        <c:noMultiLvlLbl val="0"/>
      </c:catAx>
      <c:valAx>
        <c:axId val="164401920"/>
        <c:scaling>
          <c:orientation val="minMax"/>
        </c:scaling>
        <c:delete val="0"/>
        <c:axPos val="l"/>
        <c:majorGridlines/>
        <c:numFmt formatCode="General" sourceLinked="1"/>
        <c:majorTickMark val="out"/>
        <c:minorTickMark val="none"/>
        <c:tickLblPos val="nextTo"/>
        <c:txPr>
          <a:bodyPr/>
          <a:lstStyle/>
          <a:p>
            <a:pPr>
              <a:defRPr sz="1200"/>
            </a:pPr>
            <a:endParaRPr lang="ja-JP"/>
          </a:p>
        </c:txPr>
        <c:crossAx val="1643915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S02B</a:t>
            </a:r>
          </a:p>
          <a:p>
            <a:pPr>
              <a:defRPr sz="825" b="0" i="0" u="none" strike="noStrike" baseline="0">
                <a:solidFill>
                  <a:srgbClr val="000000"/>
                </a:solidFill>
                <a:latin typeface="ＭＳ Ｐゴシック"/>
                <a:ea typeface="ＭＳ Ｐゴシック"/>
                <a:cs typeface="ＭＳ Ｐゴシック"/>
              </a:defRPr>
            </a:pPr>
            <a:endParaRPr lang="ja-JP" altLang="en-US"/>
          </a:p>
        </c:rich>
      </c:tx>
      <c:layout>
        <c:manualLayout>
          <c:xMode val="edge"/>
          <c:yMode val="edge"/>
          <c:x val="0.13477088948787061"/>
          <c:y val="1.876675603217158E-2"/>
        </c:manualLayout>
      </c:layout>
      <c:overlay val="0"/>
      <c:spPr>
        <a:noFill/>
        <a:ln w="25400">
          <a:noFill/>
        </a:ln>
      </c:spPr>
    </c:title>
    <c:autoTitleDeleted val="0"/>
    <c:plotArea>
      <c:layout>
        <c:manualLayout>
          <c:layoutTarget val="inner"/>
          <c:xMode val="edge"/>
          <c:yMode val="edge"/>
          <c:x val="0.15633423180592992"/>
          <c:y val="0.2386062104743665"/>
          <c:w val="0.73854447439353099"/>
          <c:h val="0.54423663737411687"/>
        </c:manualLayout>
      </c:layout>
      <c:barChart>
        <c:barDir val="col"/>
        <c:grouping val="clustered"/>
        <c:varyColors val="0"/>
        <c:ser>
          <c:idx val="0"/>
          <c:order val="0"/>
          <c:tx>
            <c:strRef>
              <c:f>装置別応募・採択件数!$A$11:$B$11</c:f>
              <c:strCache>
                <c:ptCount val="1"/>
                <c:pt idx="0">
                  <c:v>S02B 応募</c:v>
                </c:pt>
              </c:strCache>
            </c:strRef>
          </c:tx>
          <c:spPr>
            <a:solidFill>
              <a:srgbClr val="9999FF"/>
            </a:solidFill>
            <a:ln w="12700">
              <a:solidFill>
                <a:srgbClr val="000000"/>
              </a:solidFill>
              <a:prstDash val="solid"/>
            </a:ln>
          </c:spPr>
          <c:invertIfNegative val="0"/>
          <c:dLbls>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装置別応募・採択件数!$C$2:$L$2</c:f>
              <c:strCache>
                <c:ptCount val="10"/>
                <c:pt idx="0">
                  <c:v>S-Cam</c:v>
                </c:pt>
                <c:pt idx="1">
                  <c:v>HSC</c:v>
                </c:pt>
                <c:pt idx="2">
                  <c:v>FOCAS</c:v>
                </c:pt>
                <c:pt idx="3">
                  <c:v>HDS</c:v>
                </c:pt>
                <c:pt idx="4">
                  <c:v>IRCS</c:v>
                </c:pt>
                <c:pt idx="5">
                  <c:v>AO</c:v>
                </c:pt>
                <c:pt idx="6">
                  <c:v>CISCO</c:v>
                </c:pt>
                <c:pt idx="7">
                  <c:v>CIAO</c:v>
                </c:pt>
                <c:pt idx="8">
                  <c:v>OHS</c:v>
                </c:pt>
                <c:pt idx="9">
                  <c:v>COMICS</c:v>
                </c:pt>
              </c:strCache>
            </c:strRef>
          </c:cat>
          <c:val>
            <c:numRef>
              <c:f>装置別応募・採択件数!$C$11:$L$11</c:f>
              <c:numCache>
                <c:formatCode>General</c:formatCode>
                <c:ptCount val="10"/>
                <c:pt idx="0">
                  <c:v>47</c:v>
                </c:pt>
                <c:pt idx="2">
                  <c:v>49</c:v>
                </c:pt>
                <c:pt idx="3">
                  <c:v>27</c:v>
                </c:pt>
                <c:pt idx="4">
                  <c:v>33</c:v>
                </c:pt>
                <c:pt idx="5">
                  <c:v>13</c:v>
                </c:pt>
                <c:pt idx="6">
                  <c:v>18</c:v>
                </c:pt>
                <c:pt idx="7">
                  <c:v>4</c:v>
                </c:pt>
                <c:pt idx="8">
                  <c:v>8</c:v>
                </c:pt>
                <c:pt idx="9">
                  <c:v>24</c:v>
                </c:pt>
              </c:numCache>
            </c:numRef>
          </c:val>
        </c:ser>
        <c:ser>
          <c:idx val="1"/>
          <c:order val="1"/>
          <c:tx>
            <c:strRef>
              <c:f>装置別応募・採択件数!$A$12:$B$12</c:f>
              <c:strCache>
                <c:ptCount val="1"/>
                <c:pt idx="0">
                  <c:v>S02B 採択</c:v>
                </c:pt>
              </c:strCache>
            </c:strRef>
          </c:tx>
          <c:spPr>
            <a:solidFill>
              <a:srgbClr val="993366"/>
            </a:solidFill>
            <a:ln w="12700">
              <a:solidFill>
                <a:srgbClr val="000000"/>
              </a:solidFill>
              <a:prstDash val="solid"/>
            </a:ln>
          </c:spPr>
          <c:invertIfNegative val="0"/>
          <c:dLbls>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装置別応募・採択件数!$C$2:$L$2</c:f>
              <c:strCache>
                <c:ptCount val="10"/>
                <c:pt idx="0">
                  <c:v>S-Cam</c:v>
                </c:pt>
                <c:pt idx="1">
                  <c:v>HSC</c:v>
                </c:pt>
                <c:pt idx="2">
                  <c:v>FOCAS</c:v>
                </c:pt>
                <c:pt idx="3">
                  <c:v>HDS</c:v>
                </c:pt>
                <c:pt idx="4">
                  <c:v>IRCS</c:v>
                </c:pt>
                <c:pt idx="5">
                  <c:v>AO</c:v>
                </c:pt>
                <c:pt idx="6">
                  <c:v>CISCO</c:v>
                </c:pt>
                <c:pt idx="7">
                  <c:v>CIAO</c:v>
                </c:pt>
                <c:pt idx="8">
                  <c:v>OHS</c:v>
                </c:pt>
                <c:pt idx="9">
                  <c:v>COMICS</c:v>
                </c:pt>
              </c:strCache>
            </c:strRef>
          </c:cat>
          <c:val>
            <c:numRef>
              <c:f>装置別応募・採択件数!$C$12:$L$12</c:f>
              <c:numCache>
                <c:formatCode>General</c:formatCode>
                <c:ptCount val="10"/>
                <c:pt idx="0">
                  <c:v>10</c:v>
                </c:pt>
                <c:pt idx="2">
                  <c:v>9</c:v>
                </c:pt>
                <c:pt idx="3">
                  <c:v>7</c:v>
                </c:pt>
                <c:pt idx="4">
                  <c:v>6</c:v>
                </c:pt>
                <c:pt idx="5">
                  <c:v>4</c:v>
                </c:pt>
                <c:pt idx="6">
                  <c:v>5</c:v>
                </c:pt>
                <c:pt idx="7">
                  <c:v>2</c:v>
                </c:pt>
                <c:pt idx="8">
                  <c:v>1</c:v>
                </c:pt>
                <c:pt idx="9">
                  <c:v>1</c:v>
                </c:pt>
              </c:numCache>
            </c:numRef>
          </c:val>
        </c:ser>
        <c:dLbls>
          <c:showLegendKey val="0"/>
          <c:showVal val="0"/>
          <c:showCatName val="0"/>
          <c:showSerName val="0"/>
          <c:showPercent val="0"/>
          <c:showBubbleSize val="0"/>
        </c:dLbls>
        <c:gapWidth val="150"/>
        <c:axId val="35971072"/>
        <c:axId val="35972608"/>
      </c:barChart>
      <c:catAx>
        <c:axId val="35971072"/>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5972608"/>
        <c:crosses val="autoZero"/>
        <c:auto val="1"/>
        <c:lblAlgn val="ctr"/>
        <c:lblOffset val="100"/>
        <c:tickLblSkip val="1"/>
        <c:tickMarkSkip val="1"/>
        <c:noMultiLvlLbl val="0"/>
      </c:catAx>
      <c:valAx>
        <c:axId val="35972608"/>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5971072"/>
        <c:crosses val="autoZero"/>
        <c:crossBetween val="between"/>
      </c:valAx>
      <c:spPr>
        <a:solidFill>
          <a:srgbClr val="C0C0C0"/>
        </a:solidFill>
        <a:ln w="12700">
          <a:solidFill>
            <a:srgbClr val="808080"/>
          </a:solidFill>
          <a:prstDash val="solid"/>
        </a:ln>
      </c:spPr>
    </c:plotArea>
    <c:legend>
      <c:legendPos val="r"/>
      <c:layout>
        <c:manualLayout>
          <c:xMode val="edge"/>
          <c:yMode val="edge"/>
          <c:x val="0.61185983827493262"/>
          <c:y val="0.28954451739109016"/>
          <c:w val="0.29110512129380051"/>
          <c:h val="0.1394104691337175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a:t>Gemini-&gt;Subaru </a:t>
            </a:r>
            <a:r>
              <a:rPr lang="ja-JP" altLang="en-US"/>
              <a:t>採択夜数</a:t>
            </a:r>
          </a:p>
        </c:rich>
      </c:tx>
      <c:layout>
        <c:manualLayout>
          <c:xMode val="edge"/>
          <c:yMode val="edge"/>
          <c:x val="0.30499786242906968"/>
          <c:y val="5.5944069634949037E-2"/>
        </c:manualLayout>
      </c:layout>
      <c:overlay val="1"/>
    </c:title>
    <c:autoTitleDeleted val="0"/>
    <c:plotArea>
      <c:layout/>
      <c:lineChart>
        <c:grouping val="standard"/>
        <c:varyColors val="0"/>
        <c:ser>
          <c:idx val="0"/>
          <c:order val="0"/>
          <c:tx>
            <c:strRef>
              <c:f>時間交換履歴!$B$228</c:f>
              <c:strCache>
                <c:ptCount val="1"/>
                <c:pt idx="0">
                  <c:v>S-Cam</c:v>
                </c:pt>
              </c:strCache>
            </c:strRef>
          </c:tx>
          <c:spPr>
            <a:ln>
              <a:solidFill>
                <a:srgbClr val="66FFFF"/>
              </a:solidFill>
            </a:ln>
          </c:spPr>
          <c:marker>
            <c:spPr>
              <a:solidFill>
                <a:srgbClr val="66FFFF"/>
              </a:solidFill>
            </c:spPr>
          </c:marker>
          <c:cat>
            <c:strRef>
              <c:f>時間交換履歴!$A$246:$A$259</c:f>
              <c:strCache>
                <c:ptCount val="14"/>
                <c:pt idx="0">
                  <c:v>S08A</c:v>
                </c:pt>
                <c:pt idx="1">
                  <c:v>S08B</c:v>
                </c:pt>
                <c:pt idx="2">
                  <c:v>S09A</c:v>
                </c:pt>
                <c:pt idx="3">
                  <c:v>S09B</c:v>
                </c:pt>
                <c:pt idx="4">
                  <c:v>S10A</c:v>
                </c:pt>
                <c:pt idx="5">
                  <c:v>S10B</c:v>
                </c:pt>
                <c:pt idx="6">
                  <c:v>S11A</c:v>
                </c:pt>
                <c:pt idx="7">
                  <c:v>S11B</c:v>
                </c:pt>
                <c:pt idx="8">
                  <c:v>S12A</c:v>
                </c:pt>
                <c:pt idx="9">
                  <c:v>S12B</c:v>
                </c:pt>
                <c:pt idx="10">
                  <c:v>S13A</c:v>
                </c:pt>
                <c:pt idx="11">
                  <c:v>S13B</c:v>
                </c:pt>
                <c:pt idx="12">
                  <c:v>S14A</c:v>
                </c:pt>
                <c:pt idx="13">
                  <c:v>S14B</c:v>
                </c:pt>
              </c:strCache>
            </c:strRef>
          </c:cat>
          <c:val>
            <c:numRef>
              <c:f>時間交換履歴!$B$246:$B$259</c:f>
              <c:numCache>
                <c:formatCode>General</c:formatCode>
                <c:ptCount val="14"/>
                <c:pt idx="0">
                  <c:v>3</c:v>
                </c:pt>
                <c:pt idx="1">
                  <c:v>1</c:v>
                </c:pt>
                <c:pt idx="2">
                  <c:v>4</c:v>
                </c:pt>
                <c:pt idx="3">
                  <c:v>6</c:v>
                </c:pt>
                <c:pt idx="4">
                  <c:v>5</c:v>
                </c:pt>
                <c:pt idx="5">
                  <c:v>3</c:v>
                </c:pt>
                <c:pt idx="6">
                  <c:v>2</c:v>
                </c:pt>
                <c:pt idx="7">
                  <c:v>1</c:v>
                </c:pt>
                <c:pt idx="9">
                  <c:v>2</c:v>
                </c:pt>
                <c:pt idx="10">
                  <c:v>2</c:v>
                </c:pt>
                <c:pt idx="11">
                  <c:v>1</c:v>
                </c:pt>
                <c:pt idx="12">
                  <c:v>1</c:v>
                </c:pt>
                <c:pt idx="13">
                  <c:v>1</c:v>
                </c:pt>
              </c:numCache>
            </c:numRef>
          </c:val>
          <c:smooth val="0"/>
        </c:ser>
        <c:ser>
          <c:idx val="1"/>
          <c:order val="1"/>
          <c:tx>
            <c:strRef>
              <c:f>時間交換履歴!$C$228</c:f>
              <c:strCache>
                <c:ptCount val="1"/>
                <c:pt idx="0">
                  <c:v>HDS</c:v>
                </c:pt>
              </c:strCache>
            </c:strRef>
          </c:tx>
          <c:cat>
            <c:strRef>
              <c:f>時間交換履歴!$A$246:$A$259</c:f>
              <c:strCache>
                <c:ptCount val="14"/>
                <c:pt idx="0">
                  <c:v>S08A</c:v>
                </c:pt>
                <c:pt idx="1">
                  <c:v>S08B</c:v>
                </c:pt>
                <c:pt idx="2">
                  <c:v>S09A</c:v>
                </c:pt>
                <c:pt idx="3">
                  <c:v>S09B</c:v>
                </c:pt>
                <c:pt idx="4">
                  <c:v>S10A</c:v>
                </c:pt>
                <c:pt idx="5">
                  <c:v>S10B</c:v>
                </c:pt>
                <c:pt idx="6">
                  <c:v>S11A</c:v>
                </c:pt>
                <c:pt idx="7">
                  <c:v>S11B</c:v>
                </c:pt>
                <c:pt idx="8">
                  <c:v>S12A</c:v>
                </c:pt>
                <c:pt idx="9">
                  <c:v>S12B</c:v>
                </c:pt>
                <c:pt idx="10">
                  <c:v>S13A</c:v>
                </c:pt>
                <c:pt idx="11">
                  <c:v>S13B</c:v>
                </c:pt>
                <c:pt idx="12">
                  <c:v>S14A</c:v>
                </c:pt>
                <c:pt idx="13">
                  <c:v>S14B</c:v>
                </c:pt>
              </c:strCache>
            </c:strRef>
          </c:cat>
          <c:val>
            <c:numRef>
              <c:f>時間交換履歴!$C$246:$C$259</c:f>
              <c:numCache>
                <c:formatCode>General</c:formatCode>
                <c:ptCount val="14"/>
                <c:pt idx="6">
                  <c:v>1</c:v>
                </c:pt>
                <c:pt idx="7">
                  <c:v>4</c:v>
                </c:pt>
                <c:pt idx="8">
                  <c:v>4</c:v>
                </c:pt>
                <c:pt idx="9">
                  <c:v>1.5</c:v>
                </c:pt>
                <c:pt idx="11">
                  <c:v>1</c:v>
                </c:pt>
                <c:pt idx="12">
                  <c:v>1</c:v>
                </c:pt>
                <c:pt idx="13">
                  <c:v>2</c:v>
                </c:pt>
              </c:numCache>
            </c:numRef>
          </c:val>
          <c:smooth val="0"/>
        </c:ser>
        <c:ser>
          <c:idx val="2"/>
          <c:order val="2"/>
          <c:tx>
            <c:strRef>
              <c:f>時間交換履歴!$D$228</c:f>
              <c:strCache>
                <c:ptCount val="1"/>
                <c:pt idx="0">
                  <c:v>IRCS</c:v>
                </c:pt>
              </c:strCache>
            </c:strRef>
          </c:tx>
          <c:cat>
            <c:strRef>
              <c:f>時間交換履歴!$A$246:$A$259</c:f>
              <c:strCache>
                <c:ptCount val="14"/>
                <c:pt idx="0">
                  <c:v>S08A</c:v>
                </c:pt>
                <c:pt idx="1">
                  <c:v>S08B</c:v>
                </c:pt>
                <c:pt idx="2">
                  <c:v>S09A</c:v>
                </c:pt>
                <c:pt idx="3">
                  <c:v>S09B</c:v>
                </c:pt>
                <c:pt idx="4">
                  <c:v>S10A</c:v>
                </c:pt>
                <c:pt idx="5">
                  <c:v>S10B</c:v>
                </c:pt>
                <c:pt idx="6">
                  <c:v>S11A</c:v>
                </c:pt>
                <c:pt idx="7">
                  <c:v>S11B</c:v>
                </c:pt>
                <c:pt idx="8">
                  <c:v>S12A</c:v>
                </c:pt>
                <c:pt idx="9">
                  <c:v>S12B</c:v>
                </c:pt>
                <c:pt idx="10">
                  <c:v>S13A</c:v>
                </c:pt>
                <c:pt idx="11">
                  <c:v>S13B</c:v>
                </c:pt>
                <c:pt idx="12">
                  <c:v>S14A</c:v>
                </c:pt>
                <c:pt idx="13">
                  <c:v>S14B</c:v>
                </c:pt>
              </c:strCache>
            </c:strRef>
          </c:cat>
          <c:val>
            <c:numRef>
              <c:f>時間交換履歴!$D$246:$D$259</c:f>
              <c:numCache>
                <c:formatCode>General</c:formatCode>
                <c:ptCount val="14"/>
                <c:pt idx="8">
                  <c:v>2</c:v>
                </c:pt>
                <c:pt idx="10">
                  <c:v>1</c:v>
                </c:pt>
              </c:numCache>
            </c:numRef>
          </c:val>
          <c:smooth val="0"/>
        </c:ser>
        <c:ser>
          <c:idx val="3"/>
          <c:order val="3"/>
          <c:tx>
            <c:strRef>
              <c:f>時間交換履歴!$E$228</c:f>
              <c:strCache>
                <c:ptCount val="1"/>
                <c:pt idx="0">
                  <c:v>FOCAS</c:v>
                </c:pt>
              </c:strCache>
            </c:strRef>
          </c:tx>
          <c:spPr>
            <a:ln>
              <a:solidFill>
                <a:srgbClr val="9966FF"/>
              </a:solidFill>
            </a:ln>
          </c:spPr>
          <c:marker>
            <c:symbol val="circle"/>
            <c:size val="7"/>
            <c:spPr>
              <a:solidFill>
                <a:srgbClr val="9966FF"/>
              </a:solidFill>
            </c:spPr>
          </c:marker>
          <c:cat>
            <c:strRef>
              <c:f>時間交換履歴!$A$246:$A$259</c:f>
              <c:strCache>
                <c:ptCount val="14"/>
                <c:pt idx="0">
                  <c:v>S08A</c:v>
                </c:pt>
                <c:pt idx="1">
                  <c:v>S08B</c:v>
                </c:pt>
                <c:pt idx="2">
                  <c:v>S09A</c:v>
                </c:pt>
                <c:pt idx="3">
                  <c:v>S09B</c:v>
                </c:pt>
                <c:pt idx="4">
                  <c:v>S10A</c:v>
                </c:pt>
                <c:pt idx="5">
                  <c:v>S10B</c:v>
                </c:pt>
                <c:pt idx="6">
                  <c:v>S11A</c:v>
                </c:pt>
                <c:pt idx="7">
                  <c:v>S11B</c:v>
                </c:pt>
                <c:pt idx="8">
                  <c:v>S12A</c:v>
                </c:pt>
                <c:pt idx="9">
                  <c:v>S12B</c:v>
                </c:pt>
                <c:pt idx="10">
                  <c:v>S13A</c:v>
                </c:pt>
                <c:pt idx="11">
                  <c:v>S13B</c:v>
                </c:pt>
                <c:pt idx="12">
                  <c:v>S14A</c:v>
                </c:pt>
                <c:pt idx="13">
                  <c:v>S14B</c:v>
                </c:pt>
              </c:strCache>
            </c:strRef>
          </c:cat>
          <c:val>
            <c:numRef>
              <c:f>時間交換履歴!$E$246:$E$259</c:f>
              <c:numCache>
                <c:formatCode>General</c:formatCode>
                <c:ptCount val="14"/>
                <c:pt idx="11">
                  <c:v>1.5</c:v>
                </c:pt>
              </c:numCache>
            </c:numRef>
          </c:val>
          <c:smooth val="0"/>
        </c:ser>
        <c:ser>
          <c:idx val="4"/>
          <c:order val="4"/>
          <c:tx>
            <c:strRef>
              <c:f>時間交換履歴!$F$228</c:f>
              <c:strCache>
                <c:ptCount val="1"/>
                <c:pt idx="0">
                  <c:v>MOIRCS</c:v>
                </c:pt>
              </c:strCache>
            </c:strRef>
          </c:tx>
          <c:spPr>
            <a:ln>
              <a:solidFill>
                <a:srgbClr val="00FF00"/>
              </a:solidFill>
            </a:ln>
          </c:spPr>
          <c:marker>
            <c:symbol val="circle"/>
            <c:size val="7"/>
            <c:spPr>
              <a:solidFill>
                <a:srgbClr val="00FF00"/>
              </a:solidFill>
            </c:spPr>
          </c:marker>
          <c:cat>
            <c:strRef>
              <c:f>時間交換履歴!$A$246:$A$259</c:f>
              <c:strCache>
                <c:ptCount val="14"/>
                <c:pt idx="0">
                  <c:v>S08A</c:v>
                </c:pt>
                <c:pt idx="1">
                  <c:v>S08B</c:v>
                </c:pt>
                <c:pt idx="2">
                  <c:v>S09A</c:v>
                </c:pt>
                <c:pt idx="3">
                  <c:v>S09B</c:v>
                </c:pt>
                <c:pt idx="4">
                  <c:v>S10A</c:v>
                </c:pt>
                <c:pt idx="5">
                  <c:v>S10B</c:v>
                </c:pt>
                <c:pt idx="6">
                  <c:v>S11A</c:v>
                </c:pt>
                <c:pt idx="7">
                  <c:v>S11B</c:v>
                </c:pt>
                <c:pt idx="8">
                  <c:v>S12A</c:v>
                </c:pt>
                <c:pt idx="9">
                  <c:v>S12B</c:v>
                </c:pt>
                <c:pt idx="10">
                  <c:v>S13A</c:v>
                </c:pt>
                <c:pt idx="11">
                  <c:v>S13B</c:v>
                </c:pt>
                <c:pt idx="12">
                  <c:v>S14A</c:v>
                </c:pt>
                <c:pt idx="13">
                  <c:v>S14B</c:v>
                </c:pt>
              </c:strCache>
            </c:strRef>
          </c:cat>
          <c:val>
            <c:numRef>
              <c:f>時間交換履歴!$F$246:$F$259</c:f>
              <c:numCache>
                <c:formatCode>General</c:formatCode>
                <c:ptCount val="14"/>
                <c:pt idx="0">
                  <c:v>2</c:v>
                </c:pt>
                <c:pt idx="1">
                  <c:v>4</c:v>
                </c:pt>
                <c:pt idx="2">
                  <c:v>1</c:v>
                </c:pt>
                <c:pt idx="5">
                  <c:v>2</c:v>
                </c:pt>
              </c:numCache>
            </c:numRef>
          </c:val>
          <c:smooth val="0"/>
        </c:ser>
        <c:ser>
          <c:idx val="5"/>
          <c:order val="5"/>
          <c:tx>
            <c:strRef>
              <c:f>時間交換履歴!$G$228</c:f>
              <c:strCache>
                <c:ptCount val="1"/>
                <c:pt idx="0">
                  <c:v>COMICS</c:v>
                </c:pt>
              </c:strCache>
            </c:strRef>
          </c:tx>
          <c:cat>
            <c:strRef>
              <c:f>時間交換履歴!$A$246:$A$259</c:f>
              <c:strCache>
                <c:ptCount val="14"/>
                <c:pt idx="0">
                  <c:v>S08A</c:v>
                </c:pt>
                <c:pt idx="1">
                  <c:v>S08B</c:v>
                </c:pt>
                <c:pt idx="2">
                  <c:v>S09A</c:v>
                </c:pt>
                <c:pt idx="3">
                  <c:v>S09B</c:v>
                </c:pt>
                <c:pt idx="4">
                  <c:v>S10A</c:v>
                </c:pt>
                <c:pt idx="5">
                  <c:v>S10B</c:v>
                </c:pt>
                <c:pt idx="6">
                  <c:v>S11A</c:v>
                </c:pt>
                <c:pt idx="7">
                  <c:v>S11B</c:v>
                </c:pt>
                <c:pt idx="8">
                  <c:v>S12A</c:v>
                </c:pt>
                <c:pt idx="9">
                  <c:v>S12B</c:v>
                </c:pt>
                <c:pt idx="10">
                  <c:v>S13A</c:v>
                </c:pt>
                <c:pt idx="11">
                  <c:v>S13B</c:v>
                </c:pt>
                <c:pt idx="12">
                  <c:v>S14A</c:v>
                </c:pt>
                <c:pt idx="13">
                  <c:v>S14B</c:v>
                </c:pt>
              </c:strCache>
            </c:strRef>
          </c:cat>
          <c:val>
            <c:numRef>
              <c:f>時間交換履歴!$G$246:$G$259</c:f>
              <c:numCache>
                <c:formatCode>General</c:formatCode>
                <c:ptCount val="14"/>
                <c:pt idx="11">
                  <c:v>1</c:v>
                </c:pt>
                <c:pt idx="12">
                  <c:v>1</c:v>
                </c:pt>
              </c:numCache>
            </c:numRef>
          </c:val>
          <c:smooth val="0"/>
        </c:ser>
        <c:ser>
          <c:idx val="6"/>
          <c:order val="6"/>
          <c:tx>
            <c:strRef>
              <c:f>時間交換履歴!$H$228</c:f>
              <c:strCache>
                <c:ptCount val="1"/>
                <c:pt idx="0">
                  <c:v>FMOS</c:v>
                </c:pt>
              </c:strCache>
            </c:strRef>
          </c:tx>
          <c:spPr>
            <a:ln>
              <a:solidFill>
                <a:srgbClr val="FF66FF"/>
              </a:solidFill>
            </a:ln>
          </c:spPr>
          <c:marker>
            <c:symbol val="triangle"/>
            <c:size val="7"/>
            <c:spPr>
              <a:solidFill>
                <a:srgbClr val="FF66FF"/>
              </a:solidFill>
            </c:spPr>
          </c:marker>
          <c:cat>
            <c:strRef>
              <c:f>時間交換履歴!$A$246:$A$259</c:f>
              <c:strCache>
                <c:ptCount val="14"/>
                <c:pt idx="0">
                  <c:v>S08A</c:v>
                </c:pt>
                <c:pt idx="1">
                  <c:v>S08B</c:v>
                </c:pt>
                <c:pt idx="2">
                  <c:v>S09A</c:v>
                </c:pt>
                <c:pt idx="3">
                  <c:v>S09B</c:v>
                </c:pt>
                <c:pt idx="4">
                  <c:v>S10A</c:v>
                </c:pt>
                <c:pt idx="5">
                  <c:v>S10B</c:v>
                </c:pt>
                <c:pt idx="6">
                  <c:v>S11A</c:v>
                </c:pt>
                <c:pt idx="7">
                  <c:v>S11B</c:v>
                </c:pt>
                <c:pt idx="8">
                  <c:v>S12A</c:v>
                </c:pt>
                <c:pt idx="9">
                  <c:v>S12B</c:v>
                </c:pt>
                <c:pt idx="10">
                  <c:v>S13A</c:v>
                </c:pt>
                <c:pt idx="11">
                  <c:v>S13B</c:v>
                </c:pt>
                <c:pt idx="12">
                  <c:v>S14A</c:v>
                </c:pt>
                <c:pt idx="13">
                  <c:v>S14B</c:v>
                </c:pt>
              </c:strCache>
            </c:strRef>
          </c:cat>
          <c:val>
            <c:numRef>
              <c:f>時間交換履歴!$H$246:$H$259</c:f>
              <c:numCache>
                <c:formatCode>General</c:formatCode>
                <c:ptCount val="14"/>
                <c:pt idx="7">
                  <c:v>1</c:v>
                </c:pt>
                <c:pt idx="8">
                  <c:v>2</c:v>
                </c:pt>
              </c:numCache>
            </c:numRef>
          </c:val>
          <c:smooth val="0"/>
        </c:ser>
        <c:ser>
          <c:idx val="7"/>
          <c:order val="7"/>
          <c:tx>
            <c:strRef>
              <c:f>時間交換履歴!$I$228</c:f>
              <c:strCache>
                <c:ptCount val="1"/>
                <c:pt idx="0">
                  <c:v>HSC</c:v>
                </c:pt>
              </c:strCache>
            </c:strRef>
          </c:tx>
          <c:spPr>
            <a:ln>
              <a:solidFill>
                <a:srgbClr val="FF0000"/>
              </a:solidFill>
            </a:ln>
          </c:spPr>
          <c:marker>
            <c:symbol val="square"/>
            <c:size val="7"/>
            <c:spPr>
              <a:solidFill>
                <a:srgbClr val="FF0000"/>
              </a:solidFill>
            </c:spPr>
          </c:marker>
          <c:cat>
            <c:strRef>
              <c:f>時間交換履歴!$A$246:$A$259</c:f>
              <c:strCache>
                <c:ptCount val="14"/>
                <c:pt idx="0">
                  <c:v>S08A</c:v>
                </c:pt>
                <c:pt idx="1">
                  <c:v>S08B</c:v>
                </c:pt>
                <c:pt idx="2">
                  <c:v>S09A</c:v>
                </c:pt>
                <c:pt idx="3">
                  <c:v>S09B</c:v>
                </c:pt>
                <c:pt idx="4">
                  <c:v>S10A</c:v>
                </c:pt>
                <c:pt idx="5">
                  <c:v>S10B</c:v>
                </c:pt>
                <c:pt idx="6">
                  <c:v>S11A</c:v>
                </c:pt>
                <c:pt idx="7">
                  <c:v>S11B</c:v>
                </c:pt>
                <c:pt idx="8">
                  <c:v>S12A</c:v>
                </c:pt>
                <c:pt idx="9">
                  <c:v>S12B</c:v>
                </c:pt>
                <c:pt idx="10">
                  <c:v>S13A</c:v>
                </c:pt>
                <c:pt idx="11">
                  <c:v>S13B</c:v>
                </c:pt>
                <c:pt idx="12">
                  <c:v>S14A</c:v>
                </c:pt>
                <c:pt idx="13">
                  <c:v>S14B</c:v>
                </c:pt>
              </c:strCache>
            </c:strRef>
          </c:cat>
          <c:val>
            <c:numRef>
              <c:f>時間交換履歴!$I$246:$I$259</c:f>
              <c:numCache>
                <c:formatCode>General</c:formatCode>
                <c:ptCount val="14"/>
                <c:pt idx="12">
                  <c:v>2</c:v>
                </c:pt>
              </c:numCache>
            </c:numRef>
          </c:val>
          <c:smooth val="0"/>
        </c:ser>
        <c:dLbls>
          <c:showLegendKey val="0"/>
          <c:showVal val="0"/>
          <c:showCatName val="0"/>
          <c:showSerName val="0"/>
          <c:showPercent val="0"/>
          <c:showBubbleSize val="0"/>
        </c:dLbls>
        <c:marker val="1"/>
        <c:smooth val="0"/>
        <c:axId val="163411840"/>
        <c:axId val="163414016"/>
      </c:lineChart>
      <c:catAx>
        <c:axId val="163411840"/>
        <c:scaling>
          <c:orientation val="minMax"/>
        </c:scaling>
        <c:delete val="0"/>
        <c:axPos val="b"/>
        <c:majorTickMark val="out"/>
        <c:minorTickMark val="none"/>
        <c:tickLblPos val="nextTo"/>
        <c:txPr>
          <a:bodyPr/>
          <a:lstStyle/>
          <a:p>
            <a:pPr>
              <a:defRPr sz="1200"/>
            </a:pPr>
            <a:endParaRPr lang="ja-JP"/>
          </a:p>
        </c:txPr>
        <c:crossAx val="163414016"/>
        <c:crosses val="autoZero"/>
        <c:auto val="1"/>
        <c:lblAlgn val="ctr"/>
        <c:lblOffset val="100"/>
        <c:noMultiLvlLbl val="0"/>
      </c:catAx>
      <c:valAx>
        <c:axId val="163414016"/>
        <c:scaling>
          <c:orientation val="minMax"/>
        </c:scaling>
        <c:delete val="0"/>
        <c:axPos val="l"/>
        <c:majorGridlines/>
        <c:numFmt formatCode="General" sourceLinked="1"/>
        <c:majorTickMark val="out"/>
        <c:minorTickMark val="none"/>
        <c:tickLblPos val="nextTo"/>
        <c:txPr>
          <a:bodyPr/>
          <a:lstStyle/>
          <a:p>
            <a:pPr>
              <a:defRPr sz="1200"/>
            </a:pPr>
            <a:endParaRPr lang="ja-JP"/>
          </a:p>
        </c:txPr>
        <c:crossAx val="1634118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PIの所属機関種別　応募件数</a:t>
            </a:r>
            <a:endParaRPr lang="ja-JP" altLang="en-US"/>
          </a:p>
        </c:rich>
      </c:tx>
      <c:layout>
        <c:manualLayout>
          <c:xMode val="edge"/>
          <c:yMode val="edge"/>
          <c:x val="0.32418346202965231"/>
          <c:y val="7.2202118352227257E-2"/>
        </c:manualLayout>
      </c:layout>
      <c:overlay val="0"/>
      <c:spPr>
        <a:solidFill>
          <a:srgbClr val="C0C0C0"/>
        </a:solidFill>
        <a:ln w="25400">
          <a:noFill/>
        </a:ln>
      </c:spPr>
    </c:title>
    <c:autoTitleDeleted val="0"/>
    <c:plotArea>
      <c:layout>
        <c:manualLayout>
          <c:layoutTarget val="inner"/>
          <c:xMode val="edge"/>
          <c:yMode val="edge"/>
          <c:x val="6.4052369347897958E-2"/>
          <c:y val="0.13718411552346571"/>
          <c:w val="0.7568637112741412"/>
          <c:h val="0.73285198555956677"/>
        </c:manualLayout>
      </c:layout>
      <c:lineChart>
        <c:grouping val="standard"/>
        <c:varyColors val="0"/>
        <c:ser>
          <c:idx val="1"/>
          <c:order val="0"/>
          <c:tx>
            <c:strRef>
              <c:f>所属機関種別応募・採択件数の変遷!$B$3</c:f>
              <c:strCache>
                <c:ptCount val="1"/>
                <c:pt idx="0">
                  <c:v>国立大</c:v>
                </c:pt>
              </c:strCache>
            </c:strRef>
          </c:tx>
          <c:spPr>
            <a:ln w="25400">
              <a:solidFill>
                <a:srgbClr val="FF0000"/>
              </a:solidFill>
              <a:prstDash val="solid"/>
            </a:ln>
          </c:spPr>
          <c:marker>
            <c:symbol val="square"/>
            <c:size val="7"/>
            <c:spPr>
              <a:solidFill>
                <a:srgbClr val="FF0000"/>
              </a:solidFill>
              <a:ln>
                <a:solidFill>
                  <a:srgbClr val="FF0000"/>
                </a:solidFill>
                <a:prstDash val="solid"/>
              </a:ln>
            </c:spPr>
          </c:marker>
          <c:cat>
            <c:strRef>
              <c:f>所属機関種別応募・採択件数の変遷!$A$4:$A$32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所属機関種別応募・採択件数の変遷!$B$4:$B$32</c:f>
              <c:numCache>
                <c:formatCode>General</c:formatCode>
                <c:ptCount val="29"/>
                <c:pt idx="0">
                  <c:v>51</c:v>
                </c:pt>
                <c:pt idx="1">
                  <c:v>48</c:v>
                </c:pt>
                <c:pt idx="2">
                  <c:v>77</c:v>
                </c:pt>
                <c:pt idx="3">
                  <c:v>69</c:v>
                </c:pt>
                <c:pt idx="4">
                  <c:v>70</c:v>
                </c:pt>
                <c:pt idx="5">
                  <c:v>67</c:v>
                </c:pt>
                <c:pt idx="6">
                  <c:v>62</c:v>
                </c:pt>
                <c:pt idx="7">
                  <c:v>58</c:v>
                </c:pt>
                <c:pt idx="8">
                  <c:v>52</c:v>
                </c:pt>
                <c:pt idx="9">
                  <c:v>49</c:v>
                </c:pt>
                <c:pt idx="10">
                  <c:v>42</c:v>
                </c:pt>
                <c:pt idx="11">
                  <c:v>40</c:v>
                </c:pt>
                <c:pt idx="12">
                  <c:v>47</c:v>
                </c:pt>
                <c:pt idx="13">
                  <c:v>48</c:v>
                </c:pt>
                <c:pt idx="14">
                  <c:v>44</c:v>
                </c:pt>
                <c:pt idx="15">
                  <c:v>45</c:v>
                </c:pt>
                <c:pt idx="16">
                  <c:v>53</c:v>
                </c:pt>
                <c:pt idx="17">
                  <c:v>48</c:v>
                </c:pt>
                <c:pt idx="18">
                  <c:v>43</c:v>
                </c:pt>
                <c:pt idx="19">
                  <c:v>40</c:v>
                </c:pt>
                <c:pt idx="20">
                  <c:v>57</c:v>
                </c:pt>
                <c:pt idx="21">
                  <c:v>63</c:v>
                </c:pt>
                <c:pt idx="22">
                  <c:v>57</c:v>
                </c:pt>
                <c:pt idx="23">
                  <c:v>44</c:v>
                </c:pt>
                <c:pt idx="24">
                  <c:v>61</c:v>
                </c:pt>
                <c:pt idx="25">
                  <c:v>60</c:v>
                </c:pt>
                <c:pt idx="26">
                  <c:v>71</c:v>
                </c:pt>
                <c:pt idx="27">
                  <c:v>68</c:v>
                </c:pt>
                <c:pt idx="28">
                  <c:v>55</c:v>
                </c:pt>
              </c:numCache>
            </c:numRef>
          </c:val>
          <c:smooth val="0"/>
        </c:ser>
        <c:ser>
          <c:idx val="0"/>
          <c:order val="1"/>
          <c:tx>
            <c:strRef>
              <c:f>所属機関種別応募・採択件数の変遷!$C$3</c:f>
              <c:strCache>
                <c:ptCount val="1"/>
                <c:pt idx="0">
                  <c:v>公立大</c:v>
                </c:pt>
              </c:strCache>
            </c:strRef>
          </c:tx>
          <c:spPr>
            <a:ln w="25400">
              <a:solidFill>
                <a:srgbClr val="000000"/>
              </a:solidFill>
              <a:prstDash val="solid"/>
            </a:ln>
          </c:spPr>
          <c:marker>
            <c:symbol val="diamond"/>
            <c:size val="5"/>
            <c:spPr>
              <a:solidFill>
                <a:srgbClr val="000000"/>
              </a:solidFill>
              <a:ln>
                <a:solidFill>
                  <a:srgbClr val="000000"/>
                </a:solidFill>
                <a:prstDash val="solid"/>
              </a:ln>
            </c:spPr>
          </c:marker>
          <c:cat>
            <c:strRef>
              <c:f>所属機関種別応募・採択件数の変遷!$A$4:$A$32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所属機関種別応募・採択件数の変遷!$C$4:$C$32</c:f>
              <c:numCache>
                <c:formatCode>General</c:formatCode>
                <c:ptCount val="29"/>
                <c:pt idx="0">
                  <c:v>0</c:v>
                </c:pt>
                <c:pt idx="1">
                  <c:v>0</c:v>
                </c:pt>
                <c:pt idx="2">
                  <c:v>1</c:v>
                </c:pt>
                <c:pt idx="3">
                  <c:v>2</c:v>
                </c:pt>
                <c:pt idx="4">
                  <c:v>2</c:v>
                </c:pt>
                <c:pt idx="5">
                  <c:v>1</c:v>
                </c:pt>
                <c:pt idx="6">
                  <c:v>2</c:v>
                </c:pt>
                <c:pt idx="7">
                  <c:v>0</c:v>
                </c:pt>
                <c:pt idx="8">
                  <c:v>1</c:v>
                </c:pt>
                <c:pt idx="9">
                  <c:v>0</c:v>
                </c:pt>
                <c:pt idx="10">
                  <c:v>0</c:v>
                </c:pt>
                <c:pt idx="11">
                  <c:v>0</c:v>
                </c:pt>
                <c:pt idx="12">
                  <c:v>1</c:v>
                </c:pt>
                <c:pt idx="13">
                  <c:v>0</c:v>
                </c:pt>
                <c:pt idx="14">
                  <c:v>1</c:v>
                </c:pt>
                <c:pt idx="15">
                  <c:v>0</c:v>
                </c:pt>
                <c:pt idx="16">
                  <c:v>0</c:v>
                </c:pt>
                <c:pt idx="17">
                  <c:v>0</c:v>
                </c:pt>
                <c:pt idx="18">
                  <c:v>0</c:v>
                </c:pt>
                <c:pt idx="19">
                  <c:v>0</c:v>
                </c:pt>
                <c:pt idx="20">
                  <c:v>0</c:v>
                </c:pt>
                <c:pt idx="21">
                  <c:v>0</c:v>
                </c:pt>
                <c:pt idx="22">
                  <c:v>1</c:v>
                </c:pt>
                <c:pt idx="23">
                  <c:v>1</c:v>
                </c:pt>
                <c:pt idx="24">
                  <c:v>0</c:v>
                </c:pt>
                <c:pt idx="25">
                  <c:v>1</c:v>
                </c:pt>
                <c:pt idx="26">
                  <c:v>1</c:v>
                </c:pt>
                <c:pt idx="27">
                  <c:v>4</c:v>
                </c:pt>
                <c:pt idx="28">
                  <c:v>3</c:v>
                </c:pt>
              </c:numCache>
            </c:numRef>
          </c:val>
          <c:smooth val="0"/>
        </c:ser>
        <c:ser>
          <c:idx val="6"/>
          <c:order val="2"/>
          <c:tx>
            <c:strRef>
              <c:f>所属機関種別応募・採択件数の変遷!$D$3</c:f>
              <c:strCache>
                <c:ptCount val="1"/>
                <c:pt idx="0">
                  <c:v>私立大</c:v>
                </c:pt>
              </c:strCache>
            </c:strRef>
          </c:tx>
          <c:spPr>
            <a:ln w="25400">
              <a:solidFill>
                <a:srgbClr val="808080"/>
              </a:solidFill>
              <a:prstDash val="solid"/>
            </a:ln>
          </c:spPr>
          <c:marker>
            <c:symbol val="star"/>
            <c:size val="5"/>
            <c:spPr>
              <a:solidFill>
                <a:srgbClr val="808080"/>
              </a:solidFill>
              <a:ln>
                <a:solidFill>
                  <a:srgbClr val="808080"/>
                </a:solidFill>
                <a:prstDash val="solid"/>
              </a:ln>
            </c:spPr>
          </c:marker>
          <c:cat>
            <c:strRef>
              <c:f>所属機関種別応募・採択件数の変遷!$A$4:$A$32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所属機関種別応募・採択件数の変遷!$D$4:$D$32</c:f>
              <c:numCache>
                <c:formatCode>General</c:formatCode>
                <c:ptCount val="29"/>
                <c:pt idx="0">
                  <c:v>3</c:v>
                </c:pt>
                <c:pt idx="1">
                  <c:v>2</c:v>
                </c:pt>
                <c:pt idx="2">
                  <c:v>7</c:v>
                </c:pt>
                <c:pt idx="3">
                  <c:v>7</c:v>
                </c:pt>
                <c:pt idx="4">
                  <c:v>7</c:v>
                </c:pt>
                <c:pt idx="5">
                  <c:v>5</c:v>
                </c:pt>
                <c:pt idx="6">
                  <c:v>6</c:v>
                </c:pt>
                <c:pt idx="7">
                  <c:v>5</c:v>
                </c:pt>
                <c:pt idx="8">
                  <c:v>6</c:v>
                </c:pt>
                <c:pt idx="9">
                  <c:v>3</c:v>
                </c:pt>
                <c:pt idx="10">
                  <c:v>1</c:v>
                </c:pt>
                <c:pt idx="11">
                  <c:v>6</c:v>
                </c:pt>
                <c:pt idx="12">
                  <c:v>5</c:v>
                </c:pt>
                <c:pt idx="13">
                  <c:v>5</c:v>
                </c:pt>
                <c:pt idx="14">
                  <c:v>7</c:v>
                </c:pt>
                <c:pt idx="15">
                  <c:v>5</c:v>
                </c:pt>
                <c:pt idx="16">
                  <c:v>4</c:v>
                </c:pt>
                <c:pt idx="17">
                  <c:v>6</c:v>
                </c:pt>
                <c:pt idx="18">
                  <c:v>5</c:v>
                </c:pt>
                <c:pt idx="19">
                  <c:v>6</c:v>
                </c:pt>
                <c:pt idx="20">
                  <c:v>9</c:v>
                </c:pt>
                <c:pt idx="21">
                  <c:v>7</c:v>
                </c:pt>
                <c:pt idx="22">
                  <c:v>8</c:v>
                </c:pt>
                <c:pt idx="23">
                  <c:v>4</c:v>
                </c:pt>
                <c:pt idx="24">
                  <c:v>5</c:v>
                </c:pt>
                <c:pt idx="25">
                  <c:v>7</c:v>
                </c:pt>
                <c:pt idx="26">
                  <c:v>6</c:v>
                </c:pt>
                <c:pt idx="27">
                  <c:v>7</c:v>
                </c:pt>
                <c:pt idx="28">
                  <c:v>4</c:v>
                </c:pt>
              </c:numCache>
            </c:numRef>
          </c:val>
          <c:smooth val="0"/>
        </c:ser>
        <c:ser>
          <c:idx val="7"/>
          <c:order val="3"/>
          <c:tx>
            <c:strRef>
              <c:f>所属機関種別応募・採択件数の変遷!$E$3</c:f>
              <c:strCache>
                <c:ptCount val="1"/>
                <c:pt idx="0">
                  <c:v>NAOJ</c:v>
                </c:pt>
              </c:strCache>
            </c:strRef>
          </c:tx>
          <c:spPr>
            <a:ln w="25400">
              <a:solidFill>
                <a:srgbClr val="0000FF"/>
              </a:solidFill>
              <a:prstDash val="solid"/>
            </a:ln>
          </c:spPr>
          <c:marker>
            <c:symbol val="circle"/>
            <c:size val="9"/>
            <c:spPr>
              <a:solidFill>
                <a:srgbClr val="0000FF"/>
              </a:solidFill>
              <a:ln>
                <a:solidFill>
                  <a:srgbClr val="0000FF"/>
                </a:solidFill>
                <a:prstDash val="solid"/>
              </a:ln>
            </c:spPr>
          </c:marker>
          <c:cat>
            <c:strRef>
              <c:f>所属機関種別応募・採択件数の変遷!$A$4:$A$32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所属機関種別応募・採択件数の変遷!$E$4:$E$32</c:f>
              <c:numCache>
                <c:formatCode>General</c:formatCode>
                <c:ptCount val="29"/>
                <c:pt idx="0">
                  <c:v>26</c:v>
                </c:pt>
                <c:pt idx="1">
                  <c:v>28</c:v>
                </c:pt>
                <c:pt idx="2">
                  <c:v>42</c:v>
                </c:pt>
                <c:pt idx="3">
                  <c:v>61</c:v>
                </c:pt>
                <c:pt idx="4">
                  <c:v>79</c:v>
                </c:pt>
                <c:pt idx="5">
                  <c:v>70</c:v>
                </c:pt>
                <c:pt idx="6">
                  <c:v>72</c:v>
                </c:pt>
                <c:pt idx="7">
                  <c:v>53</c:v>
                </c:pt>
                <c:pt idx="8">
                  <c:v>51</c:v>
                </c:pt>
                <c:pt idx="9">
                  <c:v>37</c:v>
                </c:pt>
                <c:pt idx="10">
                  <c:v>27</c:v>
                </c:pt>
                <c:pt idx="11">
                  <c:v>48</c:v>
                </c:pt>
                <c:pt idx="12">
                  <c:v>32</c:v>
                </c:pt>
                <c:pt idx="13">
                  <c:v>32</c:v>
                </c:pt>
                <c:pt idx="14">
                  <c:v>39</c:v>
                </c:pt>
                <c:pt idx="15">
                  <c:v>33</c:v>
                </c:pt>
                <c:pt idx="16">
                  <c:v>31</c:v>
                </c:pt>
                <c:pt idx="17">
                  <c:v>31</c:v>
                </c:pt>
                <c:pt idx="18">
                  <c:v>24</c:v>
                </c:pt>
                <c:pt idx="19">
                  <c:v>30</c:v>
                </c:pt>
                <c:pt idx="20">
                  <c:v>20</c:v>
                </c:pt>
                <c:pt idx="21">
                  <c:v>23</c:v>
                </c:pt>
                <c:pt idx="22">
                  <c:v>18</c:v>
                </c:pt>
                <c:pt idx="23">
                  <c:v>17</c:v>
                </c:pt>
                <c:pt idx="24">
                  <c:v>23</c:v>
                </c:pt>
                <c:pt idx="25">
                  <c:v>27</c:v>
                </c:pt>
                <c:pt idx="26">
                  <c:v>32</c:v>
                </c:pt>
                <c:pt idx="27">
                  <c:v>32</c:v>
                </c:pt>
                <c:pt idx="28">
                  <c:v>33</c:v>
                </c:pt>
              </c:numCache>
            </c:numRef>
          </c:val>
          <c:smooth val="0"/>
        </c:ser>
        <c:ser>
          <c:idx val="2"/>
          <c:order val="4"/>
          <c:tx>
            <c:strRef>
              <c:f>所属機関種別応募・採択件数の変遷!$F$3</c:f>
              <c:strCache>
                <c:ptCount val="1"/>
                <c:pt idx="0">
                  <c:v>JAXA</c:v>
                </c:pt>
              </c:strCache>
            </c:strRef>
          </c:tx>
          <c:spPr>
            <a:ln w="25400">
              <a:solidFill>
                <a:srgbClr val="FF00FF"/>
              </a:solidFill>
              <a:prstDash val="solid"/>
            </a:ln>
          </c:spPr>
          <c:marker>
            <c:symbol val="triangle"/>
            <c:size val="5"/>
            <c:spPr>
              <a:solidFill>
                <a:srgbClr val="FF00FF"/>
              </a:solidFill>
              <a:ln>
                <a:solidFill>
                  <a:srgbClr val="FF00FF"/>
                </a:solidFill>
                <a:prstDash val="solid"/>
              </a:ln>
            </c:spPr>
          </c:marker>
          <c:cat>
            <c:strRef>
              <c:f>所属機関種別応募・採択件数の変遷!$A$4:$A$32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所属機関種別応募・採択件数の変遷!$F$4:$F$32</c:f>
              <c:numCache>
                <c:formatCode>General</c:formatCode>
                <c:ptCount val="29"/>
                <c:pt idx="0">
                  <c:v>1</c:v>
                </c:pt>
                <c:pt idx="1">
                  <c:v>3</c:v>
                </c:pt>
                <c:pt idx="2">
                  <c:v>2</c:v>
                </c:pt>
                <c:pt idx="3">
                  <c:v>7</c:v>
                </c:pt>
                <c:pt idx="4">
                  <c:v>6</c:v>
                </c:pt>
                <c:pt idx="5">
                  <c:v>4</c:v>
                </c:pt>
                <c:pt idx="6">
                  <c:v>4</c:v>
                </c:pt>
                <c:pt idx="7">
                  <c:v>7</c:v>
                </c:pt>
                <c:pt idx="8">
                  <c:v>4</c:v>
                </c:pt>
                <c:pt idx="9">
                  <c:v>4</c:v>
                </c:pt>
                <c:pt idx="10">
                  <c:v>6</c:v>
                </c:pt>
                <c:pt idx="11">
                  <c:v>7</c:v>
                </c:pt>
                <c:pt idx="12">
                  <c:v>3</c:v>
                </c:pt>
                <c:pt idx="13">
                  <c:v>6</c:v>
                </c:pt>
                <c:pt idx="14">
                  <c:v>5</c:v>
                </c:pt>
                <c:pt idx="15">
                  <c:v>6</c:v>
                </c:pt>
                <c:pt idx="16">
                  <c:v>5</c:v>
                </c:pt>
                <c:pt idx="17">
                  <c:v>3</c:v>
                </c:pt>
                <c:pt idx="18">
                  <c:v>6</c:v>
                </c:pt>
                <c:pt idx="19">
                  <c:v>2</c:v>
                </c:pt>
                <c:pt idx="20">
                  <c:v>4</c:v>
                </c:pt>
                <c:pt idx="21">
                  <c:v>3</c:v>
                </c:pt>
                <c:pt idx="22">
                  <c:v>1</c:v>
                </c:pt>
                <c:pt idx="23">
                  <c:v>3</c:v>
                </c:pt>
                <c:pt idx="24">
                  <c:v>5</c:v>
                </c:pt>
                <c:pt idx="25">
                  <c:v>5</c:v>
                </c:pt>
                <c:pt idx="26">
                  <c:v>1</c:v>
                </c:pt>
                <c:pt idx="27">
                  <c:v>3</c:v>
                </c:pt>
                <c:pt idx="28">
                  <c:v>2</c:v>
                </c:pt>
              </c:numCache>
            </c:numRef>
          </c:val>
          <c:smooth val="0"/>
        </c:ser>
        <c:ser>
          <c:idx val="3"/>
          <c:order val="5"/>
          <c:tx>
            <c:strRef>
              <c:f>所属機関種別応募・採択件数の変遷!$G$3</c:f>
              <c:strCache>
                <c:ptCount val="1"/>
                <c:pt idx="0">
                  <c:v>その他機関</c:v>
                </c:pt>
              </c:strCache>
            </c:strRef>
          </c:tx>
          <c:spPr>
            <a:ln w="25400">
              <a:solidFill>
                <a:srgbClr val="FF6600"/>
              </a:solidFill>
              <a:prstDash val="solid"/>
            </a:ln>
          </c:spPr>
          <c:marker>
            <c:symbol val="triangle"/>
            <c:size val="8"/>
            <c:spPr>
              <a:solidFill>
                <a:srgbClr val="FF6600"/>
              </a:solidFill>
              <a:ln>
                <a:solidFill>
                  <a:srgbClr val="FF6600"/>
                </a:solidFill>
                <a:prstDash val="solid"/>
              </a:ln>
            </c:spPr>
          </c:marker>
          <c:cat>
            <c:strRef>
              <c:f>所属機関種別応募・採択件数の変遷!$A$4:$A$32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所属機関種別応募・採択件数の変遷!$G$4:$G$32</c:f>
              <c:numCache>
                <c:formatCode>General</c:formatCode>
                <c:ptCount val="29"/>
                <c:pt idx="0">
                  <c:v>5</c:v>
                </c:pt>
                <c:pt idx="1">
                  <c:v>3</c:v>
                </c:pt>
                <c:pt idx="2">
                  <c:v>2</c:v>
                </c:pt>
                <c:pt idx="3">
                  <c:v>3</c:v>
                </c:pt>
                <c:pt idx="4">
                  <c:v>2</c:v>
                </c:pt>
                <c:pt idx="5">
                  <c:v>1</c:v>
                </c:pt>
                <c:pt idx="6">
                  <c:v>5</c:v>
                </c:pt>
                <c:pt idx="7">
                  <c:v>3</c:v>
                </c:pt>
                <c:pt idx="8">
                  <c:v>4</c:v>
                </c:pt>
                <c:pt idx="9">
                  <c:v>2</c:v>
                </c:pt>
                <c:pt idx="10">
                  <c:v>0</c:v>
                </c:pt>
                <c:pt idx="11">
                  <c:v>2</c:v>
                </c:pt>
                <c:pt idx="12">
                  <c:v>2</c:v>
                </c:pt>
                <c:pt idx="13">
                  <c:v>0</c:v>
                </c:pt>
                <c:pt idx="14">
                  <c:v>0</c:v>
                </c:pt>
                <c:pt idx="15">
                  <c:v>4</c:v>
                </c:pt>
                <c:pt idx="16">
                  <c:v>3</c:v>
                </c:pt>
                <c:pt idx="17">
                  <c:v>7</c:v>
                </c:pt>
                <c:pt idx="18">
                  <c:v>5</c:v>
                </c:pt>
                <c:pt idx="19">
                  <c:v>7</c:v>
                </c:pt>
                <c:pt idx="20">
                  <c:v>2</c:v>
                </c:pt>
                <c:pt idx="21">
                  <c:v>0</c:v>
                </c:pt>
                <c:pt idx="22">
                  <c:v>0</c:v>
                </c:pt>
                <c:pt idx="23">
                  <c:v>3</c:v>
                </c:pt>
                <c:pt idx="24">
                  <c:v>1</c:v>
                </c:pt>
                <c:pt idx="25">
                  <c:v>2</c:v>
                </c:pt>
                <c:pt idx="26">
                  <c:v>2</c:v>
                </c:pt>
                <c:pt idx="27">
                  <c:v>2</c:v>
                </c:pt>
                <c:pt idx="28">
                  <c:v>3</c:v>
                </c:pt>
              </c:numCache>
            </c:numRef>
          </c:val>
          <c:smooth val="0"/>
        </c:ser>
        <c:ser>
          <c:idx val="5"/>
          <c:order val="6"/>
          <c:tx>
            <c:strRef>
              <c:f>所属機関種別応募・採択件数の変遷!$H$3</c:f>
              <c:strCache>
                <c:ptCount val="1"/>
                <c:pt idx="0">
                  <c:v>民間</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所属機関種別応募・採択件数の変遷!$A$4:$A$32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所属機関種別応募・採択件数の変遷!$H$4:$H$32</c:f>
              <c:numCache>
                <c:formatCode>General</c:formatCode>
                <c:ptCount val="29"/>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ser>
        <c:ser>
          <c:idx val="4"/>
          <c:order val="7"/>
          <c:tx>
            <c:strRef>
              <c:f>所属機関種別応募・採択件数の変遷!$I$3</c:f>
              <c:strCache>
                <c:ptCount val="1"/>
                <c:pt idx="0">
                  <c:v>海外</c:v>
                </c:pt>
              </c:strCache>
            </c:strRef>
          </c:tx>
          <c:spPr>
            <a:ln w="25400">
              <a:solidFill>
                <a:srgbClr val="339966"/>
              </a:solidFill>
              <a:prstDash val="solid"/>
            </a:ln>
          </c:spPr>
          <c:marker>
            <c:symbol val="triangle"/>
            <c:size val="7"/>
            <c:spPr>
              <a:solidFill>
                <a:srgbClr val="339966"/>
              </a:solidFill>
              <a:ln>
                <a:solidFill>
                  <a:srgbClr val="339966"/>
                </a:solidFill>
                <a:prstDash val="solid"/>
              </a:ln>
            </c:spPr>
          </c:marker>
          <c:cat>
            <c:strRef>
              <c:f>所属機関種別応募・採択件数の変遷!$A$4:$A$32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所属機関種別応募・採択件数の変遷!$I$4:$I$32</c:f>
              <c:numCache>
                <c:formatCode>General</c:formatCode>
                <c:ptCount val="29"/>
                <c:pt idx="0">
                  <c:v>28</c:v>
                </c:pt>
                <c:pt idx="1">
                  <c:v>21</c:v>
                </c:pt>
                <c:pt idx="2">
                  <c:v>29</c:v>
                </c:pt>
                <c:pt idx="3">
                  <c:v>40</c:v>
                </c:pt>
                <c:pt idx="4">
                  <c:v>31</c:v>
                </c:pt>
                <c:pt idx="5">
                  <c:v>57</c:v>
                </c:pt>
                <c:pt idx="6">
                  <c:v>45</c:v>
                </c:pt>
                <c:pt idx="7">
                  <c:v>42</c:v>
                </c:pt>
                <c:pt idx="8">
                  <c:v>42</c:v>
                </c:pt>
                <c:pt idx="9">
                  <c:v>44</c:v>
                </c:pt>
                <c:pt idx="10">
                  <c:v>40</c:v>
                </c:pt>
                <c:pt idx="11">
                  <c:v>42</c:v>
                </c:pt>
                <c:pt idx="12">
                  <c:v>28</c:v>
                </c:pt>
                <c:pt idx="13">
                  <c:v>34</c:v>
                </c:pt>
                <c:pt idx="14">
                  <c:v>41</c:v>
                </c:pt>
                <c:pt idx="15">
                  <c:v>57</c:v>
                </c:pt>
                <c:pt idx="16">
                  <c:v>45</c:v>
                </c:pt>
                <c:pt idx="17">
                  <c:v>56</c:v>
                </c:pt>
                <c:pt idx="18">
                  <c:v>57</c:v>
                </c:pt>
                <c:pt idx="19">
                  <c:v>56</c:v>
                </c:pt>
                <c:pt idx="20">
                  <c:v>45</c:v>
                </c:pt>
                <c:pt idx="21">
                  <c:v>54</c:v>
                </c:pt>
                <c:pt idx="22">
                  <c:v>34</c:v>
                </c:pt>
                <c:pt idx="23">
                  <c:v>42</c:v>
                </c:pt>
                <c:pt idx="24">
                  <c:v>37</c:v>
                </c:pt>
                <c:pt idx="25">
                  <c:v>41</c:v>
                </c:pt>
                <c:pt idx="26">
                  <c:v>33</c:v>
                </c:pt>
                <c:pt idx="27">
                  <c:v>47</c:v>
                </c:pt>
                <c:pt idx="28">
                  <c:v>33</c:v>
                </c:pt>
              </c:numCache>
            </c:numRef>
          </c:val>
          <c:smooth val="0"/>
        </c:ser>
        <c:dLbls>
          <c:showLegendKey val="0"/>
          <c:showVal val="0"/>
          <c:showCatName val="0"/>
          <c:showSerName val="0"/>
          <c:showPercent val="0"/>
          <c:showBubbleSize val="0"/>
        </c:dLbls>
        <c:marker val="1"/>
        <c:smooth val="0"/>
        <c:axId val="163927168"/>
        <c:axId val="163929088"/>
      </c:lineChart>
      <c:catAx>
        <c:axId val="163927168"/>
        <c:scaling>
          <c:orientation val="minMax"/>
        </c:scaling>
        <c:delete val="0"/>
        <c:axPos val="b"/>
        <c:numFmt formatCode="General" sourceLinked="1"/>
        <c:majorTickMark val="in"/>
        <c:minorTickMark val="none"/>
        <c:tickLblPos val="nextTo"/>
        <c:spPr>
          <a:ln w="3175">
            <a:solidFill>
              <a:srgbClr val="000000"/>
            </a:solidFill>
            <a:prstDash val="solid"/>
          </a:ln>
        </c:spPr>
        <c:txPr>
          <a:bodyPr rot="-30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163929088"/>
        <c:crosses val="autoZero"/>
        <c:auto val="0"/>
        <c:lblAlgn val="ctr"/>
        <c:lblOffset val="100"/>
        <c:tickLblSkip val="1"/>
        <c:tickMarkSkip val="1"/>
        <c:noMultiLvlLbl val="0"/>
      </c:catAx>
      <c:valAx>
        <c:axId val="1639290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163927168"/>
        <c:crosses val="autoZero"/>
        <c:crossBetween val="between"/>
      </c:valAx>
      <c:spPr>
        <a:noFill/>
        <a:ln w="12700">
          <a:solidFill>
            <a:srgbClr val="FFFFFF"/>
          </a:solidFill>
          <a:prstDash val="solid"/>
        </a:ln>
      </c:spPr>
    </c:plotArea>
    <c:legend>
      <c:legendPos val="r"/>
      <c:layout>
        <c:manualLayout>
          <c:xMode val="edge"/>
          <c:yMode val="edge"/>
          <c:x val="0.83790962219948062"/>
          <c:y val="0.24729249269373244"/>
          <c:w val="0.15294129587185057"/>
          <c:h val="0.5884477206306658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PIの所属機関種別　採択件数</a:t>
            </a:r>
            <a:endParaRPr lang="ja-JP" altLang="en-US"/>
          </a:p>
        </c:rich>
      </c:tx>
      <c:layout>
        <c:manualLayout>
          <c:xMode val="edge"/>
          <c:yMode val="edge"/>
          <c:x val="0.32464143051637262"/>
          <c:y val="7.2897212172802733E-2"/>
        </c:manualLayout>
      </c:layout>
      <c:overlay val="0"/>
      <c:spPr>
        <a:solidFill>
          <a:srgbClr val="C0C0C0"/>
        </a:solidFill>
        <a:ln w="25400">
          <a:noFill/>
        </a:ln>
      </c:spPr>
    </c:title>
    <c:autoTitleDeleted val="0"/>
    <c:plotArea>
      <c:layout>
        <c:manualLayout>
          <c:layoutTarget val="inner"/>
          <c:xMode val="edge"/>
          <c:yMode val="edge"/>
          <c:x val="6.3885267275097787E-2"/>
          <c:y val="0.14205620441753469"/>
          <c:w val="0.75880052151238597"/>
          <c:h val="0.72336514617876224"/>
        </c:manualLayout>
      </c:layout>
      <c:lineChart>
        <c:grouping val="standard"/>
        <c:varyColors val="0"/>
        <c:ser>
          <c:idx val="1"/>
          <c:order val="0"/>
          <c:tx>
            <c:strRef>
              <c:f>所属機関種別応募・採択件数の変遷!$B$67</c:f>
              <c:strCache>
                <c:ptCount val="1"/>
                <c:pt idx="0">
                  <c:v>国立大</c:v>
                </c:pt>
              </c:strCache>
            </c:strRef>
          </c:tx>
          <c:spPr>
            <a:ln w="25400">
              <a:solidFill>
                <a:srgbClr val="FF0000"/>
              </a:solidFill>
              <a:prstDash val="solid"/>
            </a:ln>
          </c:spPr>
          <c:marker>
            <c:symbol val="square"/>
            <c:size val="7"/>
            <c:spPr>
              <a:solidFill>
                <a:srgbClr val="FF0000"/>
              </a:solidFill>
              <a:ln>
                <a:solidFill>
                  <a:srgbClr val="FF0000"/>
                </a:solidFill>
                <a:prstDash val="solid"/>
              </a:ln>
            </c:spPr>
          </c:marker>
          <c:cat>
            <c:strRef>
              <c:f>所属機関種別応募・採択件数の変遷!$A$68:$A$96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所属機関種別応募・採択件数の変遷!$B$68:$B$96</c:f>
              <c:numCache>
                <c:formatCode>General</c:formatCode>
                <c:ptCount val="29"/>
                <c:pt idx="0">
                  <c:v>7</c:v>
                </c:pt>
                <c:pt idx="1">
                  <c:v>11</c:v>
                </c:pt>
                <c:pt idx="2">
                  <c:v>11</c:v>
                </c:pt>
                <c:pt idx="3">
                  <c:v>12</c:v>
                </c:pt>
                <c:pt idx="4">
                  <c:v>14</c:v>
                </c:pt>
                <c:pt idx="5">
                  <c:v>14</c:v>
                </c:pt>
                <c:pt idx="6">
                  <c:v>16</c:v>
                </c:pt>
                <c:pt idx="7">
                  <c:v>16</c:v>
                </c:pt>
                <c:pt idx="8">
                  <c:v>14</c:v>
                </c:pt>
                <c:pt idx="9">
                  <c:v>13</c:v>
                </c:pt>
                <c:pt idx="10">
                  <c:v>12</c:v>
                </c:pt>
                <c:pt idx="11">
                  <c:v>8</c:v>
                </c:pt>
                <c:pt idx="12">
                  <c:v>20</c:v>
                </c:pt>
                <c:pt idx="13">
                  <c:v>16</c:v>
                </c:pt>
                <c:pt idx="14">
                  <c:v>16</c:v>
                </c:pt>
                <c:pt idx="15">
                  <c:v>15</c:v>
                </c:pt>
                <c:pt idx="16">
                  <c:v>18</c:v>
                </c:pt>
                <c:pt idx="17">
                  <c:v>17</c:v>
                </c:pt>
                <c:pt idx="18">
                  <c:v>11</c:v>
                </c:pt>
                <c:pt idx="19">
                  <c:v>14</c:v>
                </c:pt>
                <c:pt idx="20">
                  <c:v>13</c:v>
                </c:pt>
                <c:pt idx="21">
                  <c:v>21</c:v>
                </c:pt>
                <c:pt idx="22">
                  <c:v>20</c:v>
                </c:pt>
                <c:pt idx="23">
                  <c:v>22</c:v>
                </c:pt>
                <c:pt idx="24">
                  <c:v>19</c:v>
                </c:pt>
                <c:pt idx="25">
                  <c:v>19</c:v>
                </c:pt>
                <c:pt idx="26">
                  <c:v>20</c:v>
                </c:pt>
                <c:pt idx="27">
                  <c:v>27</c:v>
                </c:pt>
                <c:pt idx="28">
                  <c:v>21</c:v>
                </c:pt>
              </c:numCache>
            </c:numRef>
          </c:val>
          <c:smooth val="0"/>
        </c:ser>
        <c:ser>
          <c:idx val="0"/>
          <c:order val="1"/>
          <c:tx>
            <c:strRef>
              <c:f>所属機関種別応募・採択件数の変遷!$C$67</c:f>
              <c:strCache>
                <c:ptCount val="1"/>
                <c:pt idx="0">
                  <c:v>公立大</c:v>
                </c:pt>
              </c:strCache>
            </c:strRef>
          </c:tx>
          <c:spPr>
            <a:ln w="25400">
              <a:solidFill>
                <a:srgbClr val="000000"/>
              </a:solidFill>
              <a:prstDash val="solid"/>
            </a:ln>
          </c:spPr>
          <c:marker>
            <c:symbol val="diamond"/>
            <c:size val="5"/>
            <c:spPr>
              <a:solidFill>
                <a:srgbClr val="000000"/>
              </a:solidFill>
              <a:ln>
                <a:solidFill>
                  <a:srgbClr val="000000"/>
                </a:solidFill>
                <a:prstDash val="solid"/>
              </a:ln>
            </c:spPr>
          </c:marker>
          <c:cat>
            <c:strRef>
              <c:f>所属機関種別応募・採択件数の変遷!$A$68:$A$96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所属機関種別応募・採択件数の変遷!$C$68:$C$96</c:f>
              <c:numCache>
                <c:formatCode>General</c:formatCode>
                <c:ptCount val="29"/>
                <c:pt idx="0">
                  <c:v>0</c:v>
                </c:pt>
                <c:pt idx="1">
                  <c:v>0</c:v>
                </c:pt>
                <c:pt idx="2">
                  <c:v>0</c:v>
                </c:pt>
                <c:pt idx="3">
                  <c:v>1</c:v>
                </c:pt>
                <c:pt idx="4">
                  <c:v>1</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1</c:v>
                </c:pt>
                <c:pt idx="28">
                  <c:v>1</c:v>
                </c:pt>
              </c:numCache>
            </c:numRef>
          </c:val>
          <c:smooth val="0"/>
        </c:ser>
        <c:ser>
          <c:idx val="6"/>
          <c:order val="2"/>
          <c:tx>
            <c:strRef>
              <c:f>所属機関種別応募・採択件数の変遷!$D$67</c:f>
              <c:strCache>
                <c:ptCount val="1"/>
                <c:pt idx="0">
                  <c:v>私立大</c:v>
                </c:pt>
              </c:strCache>
            </c:strRef>
          </c:tx>
          <c:spPr>
            <a:ln w="25400">
              <a:solidFill>
                <a:srgbClr val="808080"/>
              </a:solidFill>
              <a:prstDash val="solid"/>
            </a:ln>
          </c:spPr>
          <c:marker>
            <c:symbol val="star"/>
            <c:size val="5"/>
            <c:spPr>
              <a:solidFill>
                <a:srgbClr val="808080"/>
              </a:solidFill>
              <a:ln>
                <a:solidFill>
                  <a:srgbClr val="808080"/>
                </a:solidFill>
                <a:prstDash val="solid"/>
              </a:ln>
            </c:spPr>
          </c:marker>
          <c:cat>
            <c:strRef>
              <c:f>所属機関種別応募・採択件数の変遷!$A$68:$A$96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所属機関種別応募・採択件数の変遷!$D$68:$D$96</c:f>
              <c:numCache>
                <c:formatCode>General</c:formatCode>
                <c:ptCount val="29"/>
                <c:pt idx="0">
                  <c:v>0</c:v>
                </c:pt>
                <c:pt idx="1">
                  <c:v>1</c:v>
                </c:pt>
                <c:pt idx="2">
                  <c:v>2</c:v>
                </c:pt>
                <c:pt idx="3">
                  <c:v>0</c:v>
                </c:pt>
                <c:pt idx="4">
                  <c:v>1</c:v>
                </c:pt>
                <c:pt idx="5">
                  <c:v>0</c:v>
                </c:pt>
                <c:pt idx="6">
                  <c:v>1</c:v>
                </c:pt>
                <c:pt idx="7">
                  <c:v>0</c:v>
                </c:pt>
                <c:pt idx="8">
                  <c:v>1</c:v>
                </c:pt>
                <c:pt idx="9">
                  <c:v>0</c:v>
                </c:pt>
                <c:pt idx="10">
                  <c:v>0</c:v>
                </c:pt>
                <c:pt idx="11">
                  <c:v>1</c:v>
                </c:pt>
                <c:pt idx="12">
                  <c:v>1</c:v>
                </c:pt>
                <c:pt idx="13">
                  <c:v>2</c:v>
                </c:pt>
                <c:pt idx="14">
                  <c:v>1</c:v>
                </c:pt>
                <c:pt idx="15">
                  <c:v>1</c:v>
                </c:pt>
                <c:pt idx="16">
                  <c:v>2</c:v>
                </c:pt>
                <c:pt idx="17">
                  <c:v>2</c:v>
                </c:pt>
                <c:pt idx="18">
                  <c:v>1</c:v>
                </c:pt>
                <c:pt idx="19">
                  <c:v>1</c:v>
                </c:pt>
                <c:pt idx="20">
                  <c:v>2</c:v>
                </c:pt>
                <c:pt idx="21">
                  <c:v>2</c:v>
                </c:pt>
                <c:pt idx="22">
                  <c:v>3</c:v>
                </c:pt>
                <c:pt idx="23">
                  <c:v>2</c:v>
                </c:pt>
                <c:pt idx="24">
                  <c:v>2</c:v>
                </c:pt>
                <c:pt idx="25">
                  <c:v>4</c:v>
                </c:pt>
                <c:pt idx="26">
                  <c:v>3</c:v>
                </c:pt>
                <c:pt idx="27">
                  <c:v>5</c:v>
                </c:pt>
                <c:pt idx="28">
                  <c:v>4</c:v>
                </c:pt>
              </c:numCache>
            </c:numRef>
          </c:val>
          <c:smooth val="0"/>
        </c:ser>
        <c:ser>
          <c:idx val="7"/>
          <c:order val="3"/>
          <c:tx>
            <c:strRef>
              <c:f>所属機関種別応募・採択件数の変遷!$E$67</c:f>
              <c:strCache>
                <c:ptCount val="1"/>
                <c:pt idx="0">
                  <c:v>NAOJ</c:v>
                </c:pt>
              </c:strCache>
            </c:strRef>
          </c:tx>
          <c:spPr>
            <a:ln w="25400">
              <a:solidFill>
                <a:srgbClr val="0000FF"/>
              </a:solidFill>
              <a:prstDash val="solid"/>
            </a:ln>
          </c:spPr>
          <c:marker>
            <c:symbol val="circle"/>
            <c:size val="9"/>
            <c:spPr>
              <a:solidFill>
                <a:srgbClr val="0000FF"/>
              </a:solidFill>
              <a:ln>
                <a:solidFill>
                  <a:srgbClr val="0000FF"/>
                </a:solidFill>
                <a:prstDash val="solid"/>
              </a:ln>
            </c:spPr>
          </c:marker>
          <c:cat>
            <c:strRef>
              <c:f>所属機関種別応募・採択件数の変遷!$A$68:$A$96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所属機関種別応募・採択件数の変遷!$E$68:$E$96</c:f>
              <c:numCache>
                <c:formatCode>General</c:formatCode>
                <c:ptCount val="29"/>
                <c:pt idx="0">
                  <c:v>12</c:v>
                </c:pt>
                <c:pt idx="1">
                  <c:v>9</c:v>
                </c:pt>
                <c:pt idx="2">
                  <c:v>9</c:v>
                </c:pt>
                <c:pt idx="3">
                  <c:v>18</c:v>
                </c:pt>
                <c:pt idx="4">
                  <c:v>17</c:v>
                </c:pt>
                <c:pt idx="5">
                  <c:v>18</c:v>
                </c:pt>
                <c:pt idx="6">
                  <c:v>19</c:v>
                </c:pt>
                <c:pt idx="7">
                  <c:v>19</c:v>
                </c:pt>
                <c:pt idx="8">
                  <c:v>21</c:v>
                </c:pt>
                <c:pt idx="9">
                  <c:v>13</c:v>
                </c:pt>
                <c:pt idx="10">
                  <c:v>13</c:v>
                </c:pt>
                <c:pt idx="11">
                  <c:v>17</c:v>
                </c:pt>
                <c:pt idx="12">
                  <c:v>12</c:v>
                </c:pt>
                <c:pt idx="13">
                  <c:v>14</c:v>
                </c:pt>
                <c:pt idx="14">
                  <c:v>16</c:v>
                </c:pt>
                <c:pt idx="15">
                  <c:v>15</c:v>
                </c:pt>
                <c:pt idx="16">
                  <c:v>16</c:v>
                </c:pt>
                <c:pt idx="17">
                  <c:v>15</c:v>
                </c:pt>
                <c:pt idx="18">
                  <c:v>13</c:v>
                </c:pt>
                <c:pt idx="19">
                  <c:v>11</c:v>
                </c:pt>
                <c:pt idx="20">
                  <c:v>5</c:v>
                </c:pt>
                <c:pt idx="21">
                  <c:v>12</c:v>
                </c:pt>
                <c:pt idx="22">
                  <c:v>7</c:v>
                </c:pt>
                <c:pt idx="23">
                  <c:v>5</c:v>
                </c:pt>
                <c:pt idx="24">
                  <c:v>7</c:v>
                </c:pt>
                <c:pt idx="25">
                  <c:v>12</c:v>
                </c:pt>
                <c:pt idx="26">
                  <c:v>9</c:v>
                </c:pt>
                <c:pt idx="27">
                  <c:v>13</c:v>
                </c:pt>
                <c:pt idx="28">
                  <c:v>21</c:v>
                </c:pt>
              </c:numCache>
            </c:numRef>
          </c:val>
          <c:smooth val="0"/>
        </c:ser>
        <c:ser>
          <c:idx val="2"/>
          <c:order val="4"/>
          <c:tx>
            <c:strRef>
              <c:f>所属機関種別応募・採択件数の変遷!$F$67</c:f>
              <c:strCache>
                <c:ptCount val="1"/>
                <c:pt idx="0">
                  <c:v>JAXA</c:v>
                </c:pt>
              </c:strCache>
            </c:strRef>
          </c:tx>
          <c:spPr>
            <a:ln w="25400">
              <a:solidFill>
                <a:srgbClr val="FF00FF"/>
              </a:solidFill>
              <a:prstDash val="solid"/>
            </a:ln>
          </c:spPr>
          <c:marker>
            <c:symbol val="triangle"/>
            <c:size val="5"/>
            <c:spPr>
              <a:solidFill>
                <a:srgbClr val="FF00FF"/>
              </a:solidFill>
              <a:ln>
                <a:solidFill>
                  <a:srgbClr val="FF00FF"/>
                </a:solidFill>
                <a:prstDash val="solid"/>
              </a:ln>
            </c:spPr>
          </c:marker>
          <c:cat>
            <c:strRef>
              <c:f>所属機関種別応募・採択件数の変遷!$A$68:$A$96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所属機関種別応募・採択件数の変遷!$F$68:$F$96</c:f>
              <c:numCache>
                <c:formatCode>General</c:formatCode>
                <c:ptCount val="29"/>
                <c:pt idx="0">
                  <c:v>0</c:v>
                </c:pt>
                <c:pt idx="1">
                  <c:v>1</c:v>
                </c:pt>
                <c:pt idx="2">
                  <c:v>0</c:v>
                </c:pt>
                <c:pt idx="3">
                  <c:v>1</c:v>
                </c:pt>
                <c:pt idx="4">
                  <c:v>0</c:v>
                </c:pt>
                <c:pt idx="5">
                  <c:v>1</c:v>
                </c:pt>
                <c:pt idx="6">
                  <c:v>2</c:v>
                </c:pt>
                <c:pt idx="7">
                  <c:v>2</c:v>
                </c:pt>
                <c:pt idx="8">
                  <c:v>1</c:v>
                </c:pt>
                <c:pt idx="9">
                  <c:v>1</c:v>
                </c:pt>
                <c:pt idx="10">
                  <c:v>2</c:v>
                </c:pt>
                <c:pt idx="11">
                  <c:v>1</c:v>
                </c:pt>
                <c:pt idx="12">
                  <c:v>0</c:v>
                </c:pt>
                <c:pt idx="13">
                  <c:v>0</c:v>
                </c:pt>
                <c:pt idx="14">
                  <c:v>3</c:v>
                </c:pt>
                <c:pt idx="15">
                  <c:v>2</c:v>
                </c:pt>
                <c:pt idx="16">
                  <c:v>2</c:v>
                </c:pt>
                <c:pt idx="17">
                  <c:v>0</c:v>
                </c:pt>
                <c:pt idx="18">
                  <c:v>2</c:v>
                </c:pt>
                <c:pt idx="19">
                  <c:v>0</c:v>
                </c:pt>
                <c:pt idx="20">
                  <c:v>1</c:v>
                </c:pt>
                <c:pt idx="21">
                  <c:v>1</c:v>
                </c:pt>
                <c:pt idx="22">
                  <c:v>1</c:v>
                </c:pt>
                <c:pt idx="23">
                  <c:v>3</c:v>
                </c:pt>
                <c:pt idx="24">
                  <c:v>1</c:v>
                </c:pt>
                <c:pt idx="25">
                  <c:v>1</c:v>
                </c:pt>
                <c:pt idx="26">
                  <c:v>0</c:v>
                </c:pt>
                <c:pt idx="27">
                  <c:v>3</c:v>
                </c:pt>
                <c:pt idx="28">
                  <c:v>0</c:v>
                </c:pt>
              </c:numCache>
            </c:numRef>
          </c:val>
          <c:smooth val="0"/>
        </c:ser>
        <c:ser>
          <c:idx val="3"/>
          <c:order val="5"/>
          <c:tx>
            <c:strRef>
              <c:f>所属機関種別応募・採択件数の変遷!$G$67</c:f>
              <c:strCache>
                <c:ptCount val="1"/>
                <c:pt idx="0">
                  <c:v>その他</c:v>
                </c:pt>
              </c:strCache>
            </c:strRef>
          </c:tx>
          <c:spPr>
            <a:ln w="25400">
              <a:solidFill>
                <a:srgbClr val="FF6600"/>
              </a:solidFill>
              <a:prstDash val="solid"/>
            </a:ln>
          </c:spPr>
          <c:marker>
            <c:symbol val="star"/>
            <c:size val="10"/>
            <c:spPr>
              <a:noFill/>
              <a:ln>
                <a:solidFill>
                  <a:srgbClr val="FF6600"/>
                </a:solidFill>
                <a:prstDash val="solid"/>
              </a:ln>
            </c:spPr>
          </c:marker>
          <c:cat>
            <c:strRef>
              <c:f>所属機関種別応募・採択件数の変遷!$A$68:$A$96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所属機関種別応募・採択件数の変遷!$G$68:$G$96</c:f>
              <c:numCache>
                <c:formatCode>General</c:formatCode>
                <c:ptCount val="29"/>
                <c:pt idx="0">
                  <c:v>0</c:v>
                </c:pt>
                <c:pt idx="1">
                  <c:v>0</c:v>
                </c:pt>
                <c:pt idx="2">
                  <c:v>1</c:v>
                </c:pt>
                <c:pt idx="3">
                  <c:v>0</c:v>
                </c:pt>
                <c:pt idx="4">
                  <c:v>0</c:v>
                </c:pt>
                <c:pt idx="5">
                  <c:v>1</c:v>
                </c:pt>
                <c:pt idx="6">
                  <c:v>2</c:v>
                </c:pt>
                <c:pt idx="7">
                  <c:v>2</c:v>
                </c:pt>
                <c:pt idx="8">
                  <c:v>0</c:v>
                </c:pt>
                <c:pt idx="9">
                  <c:v>0</c:v>
                </c:pt>
                <c:pt idx="10">
                  <c:v>0</c:v>
                </c:pt>
                <c:pt idx="11">
                  <c:v>0</c:v>
                </c:pt>
                <c:pt idx="12">
                  <c:v>0</c:v>
                </c:pt>
                <c:pt idx="13">
                  <c:v>0</c:v>
                </c:pt>
                <c:pt idx="14">
                  <c:v>1</c:v>
                </c:pt>
                <c:pt idx="15">
                  <c:v>1</c:v>
                </c:pt>
                <c:pt idx="16">
                  <c:v>3</c:v>
                </c:pt>
                <c:pt idx="17">
                  <c:v>2</c:v>
                </c:pt>
                <c:pt idx="18">
                  <c:v>1</c:v>
                </c:pt>
                <c:pt idx="19">
                  <c:v>3</c:v>
                </c:pt>
                <c:pt idx="20">
                  <c:v>1</c:v>
                </c:pt>
                <c:pt idx="21">
                  <c:v>0</c:v>
                </c:pt>
                <c:pt idx="22">
                  <c:v>0</c:v>
                </c:pt>
                <c:pt idx="23">
                  <c:v>0</c:v>
                </c:pt>
                <c:pt idx="24">
                  <c:v>0</c:v>
                </c:pt>
                <c:pt idx="25">
                  <c:v>0</c:v>
                </c:pt>
                <c:pt idx="26">
                  <c:v>0</c:v>
                </c:pt>
                <c:pt idx="27">
                  <c:v>1</c:v>
                </c:pt>
                <c:pt idx="28">
                  <c:v>0</c:v>
                </c:pt>
              </c:numCache>
            </c:numRef>
          </c:val>
          <c:smooth val="0"/>
        </c:ser>
        <c:ser>
          <c:idx val="5"/>
          <c:order val="6"/>
          <c:tx>
            <c:strRef>
              <c:f>所属機関種別応募・採択件数の変遷!$H$67</c:f>
              <c:strCache>
                <c:ptCount val="1"/>
                <c:pt idx="0">
                  <c:v>海外</c:v>
                </c:pt>
              </c:strCache>
            </c:strRef>
          </c:tx>
          <c:spPr>
            <a:ln w="25400">
              <a:solidFill>
                <a:srgbClr val="339966"/>
              </a:solidFill>
              <a:prstDash val="solid"/>
            </a:ln>
          </c:spPr>
          <c:marker>
            <c:symbol val="triangle"/>
            <c:size val="7"/>
            <c:spPr>
              <a:solidFill>
                <a:srgbClr val="008000"/>
              </a:solidFill>
              <a:ln>
                <a:solidFill>
                  <a:srgbClr val="339966"/>
                </a:solidFill>
                <a:prstDash val="solid"/>
              </a:ln>
            </c:spPr>
          </c:marker>
          <c:cat>
            <c:strRef>
              <c:f>所属機関種別応募・採択件数の変遷!$A$68:$A$96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所属機関種別応募・採択件数の変遷!$H$68:$H$96</c:f>
              <c:numCache>
                <c:formatCode>General</c:formatCode>
                <c:ptCount val="29"/>
                <c:pt idx="0">
                  <c:v>7</c:v>
                </c:pt>
                <c:pt idx="1">
                  <c:v>5</c:v>
                </c:pt>
                <c:pt idx="2">
                  <c:v>6</c:v>
                </c:pt>
                <c:pt idx="3">
                  <c:v>7</c:v>
                </c:pt>
                <c:pt idx="4">
                  <c:v>6</c:v>
                </c:pt>
                <c:pt idx="5">
                  <c:v>7</c:v>
                </c:pt>
                <c:pt idx="6">
                  <c:v>5</c:v>
                </c:pt>
                <c:pt idx="7">
                  <c:v>4</c:v>
                </c:pt>
                <c:pt idx="8">
                  <c:v>5</c:v>
                </c:pt>
                <c:pt idx="9">
                  <c:v>8</c:v>
                </c:pt>
                <c:pt idx="10">
                  <c:v>6</c:v>
                </c:pt>
                <c:pt idx="11">
                  <c:v>7</c:v>
                </c:pt>
                <c:pt idx="12">
                  <c:v>7</c:v>
                </c:pt>
                <c:pt idx="13">
                  <c:v>13</c:v>
                </c:pt>
                <c:pt idx="14">
                  <c:v>16</c:v>
                </c:pt>
                <c:pt idx="15">
                  <c:v>16</c:v>
                </c:pt>
                <c:pt idx="16">
                  <c:v>16</c:v>
                </c:pt>
                <c:pt idx="17">
                  <c:v>17</c:v>
                </c:pt>
                <c:pt idx="18">
                  <c:v>17</c:v>
                </c:pt>
                <c:pt idx="19">
                  <c:v>14</c:v>
                </c:pt>
                <c:pt idx="20">
                  <c:v>8</c:v>
                </c:pt>
                <c:pt idx="21">
                  <c:v>14</c:v>
                </c:pt>
                <c:pt idx="22">
                  <c:v>8</c:v>
                </c:pt>
                <c:pt idx="23">
                  <c:v>16</c:v>
                </c:pt>
                <c:pt idx="24">
                  <c:v>10</c:v>
                </c:pt>
                <c:pt idx="25">
                  <c:v>15</c:v>
                </c:pt>
                <c:pt idx="26">
                  <c:v>8</c:v>
                </c:pt>
                <c:pt idx="27">
                  <c:v>20</c:v>
                </c:pt>
                <c:pt idx="28">
                  <c:v>11</c:v>
                </c:pt>
              </c:numCache>
            </c:numRef>
          </c:val>
          <c:smooth val="0"/>
        </c:ser>
        <c:dLbls>
          <c:showLegendKey val="0"/>
          <c:showVal val="0"/>
          <c:showCatName val="0"/>
          <c:showSerName val="0"/>
          <c:showPercent val="0"/>
          <c:showBubbleSize val="0"/>
        </c:dLbls>
        <c:marker val="1"/>
        <c:smooth val="0"/>
        <c:axId val="164191232"/>
        <c:axId val="164193408"/>
      </c:lineChart>
      <c:catAx>
        <c:axId val="164191232"/>
        <c:scaling>
          <c:orientation val="minMax"/>
        </c:scaling>
        <c:delete val="0"/>
        <c:axPos val="b"/>
        <c:numFmt formatCode="General" sourceLinked="1"/>
        <c:majorTickMark val="in"/>
        <c:minorTickMark val="none"/>
        <c:tickLblPos val="nextTo"/>
        <c:spPr>
          <a:ln w="3175">
            <a:solidFill>
              <a:srgbClr val="000000"/>
            </a:solidFill>
            <a:prstDash val="solid"/>
          </a:ln>
        </c:spPr>
        <c:txPr>
          <a:bodyPr rot="-36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164193408"/>
        <c:crosses val="autoZero"/>
        <c:auto val="0"/>
        <c:lblAlgn val="ctr"/>
        <c:lblOffset val="100"/>
        <c:tickLblSkip val="1"/>
        <c:tickMarkSkip val="1"/>
        <c:noMultiLvlLbl val="0"/>
      </c:catAx>
      <c:valAx>
        <c:axId val="1641934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164191232"/>
        <c:crosses val="autoZero"/>
        <c:crossBetween val="between"/>
      </c:valAx>
      <c:spPr>
        <a:noFill/>
        <a:ln w="12700">
          <a:solidFill>
            <a:srgbClr val="FFFFFF"/>
          </a:solidFill>
          <a:prstDash val="solid"/>
        </a:ln>
      </c:spPr>
    </c:plotArea>
    <c:legend>
      <c:legendPos val="r"/>
      <c:layout>
        <c:manualLayout>
          <c:xMode val="edge"/>
          <c:yMode val="edge"/>
          <c:x val="0.83572360941513324"/>
          <c:y val="0.23738346220235981"/>
          <c:w val="0.15254233862478417"/>
          <c:h val="0.60934629117306283"/>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PIの所属機関種別　採択件数</a:t>
            </a:r>
            <a:endParaRPr lang="ja-JP" altLang="en-US"/>
          </a:p>
        </c:rich>
      </c:tx>
      <c:layout>
        <c:manualLayout>
          <c:xMode val="edge"/>
          <c:yMode val="edge"/>
          <c:x val="0.35570505029153232"/>
          <c:y val="2.9644268774703556E-2"/>
        </c:manualLayout>
      </c:layout>
      <c:overlay val="0"/>
      <c:spPr>
        <a:noFill/>
        <a:ln w="25400">
          <a:noFill/>
        </a:ln>
      </c:spPr>
    </c:title>
    <c:autoTitleDeleted val="0"/>
    <c:view3D>
      <c:rotX val="35"/>
      <c:hPercent val="54"/>
      <c:rotY val="44"/>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7047042181210435E-2"/>
          <c:y val="0.12055335968379446"/>
          <c:w val="0.84451993817282112"/>
          <c:h val="0.74901185770750989"/>
        </c:manualLayout>
      </c:layout>
      <c:bar3DChart>
        <c:barDir val="col"/>
        <c:grouping val="stacked"/>
        <c:varyColors val="0"/>
        <c:ser>
          <c:idx val="0"/>
          <c:order val="0"/>
          <c:tx>
            <c:strRef>
              <c:f>'所属機関種別応募・採択件数、採択夜数内訳'!$B$65</c:f>
              <c:strCache>
                <c:ptCount val="1"/>
                <c:pt idx="0">
                  <c:v>国立大</c:v>
                </c:pt>
              </c:strCache>
            </c:strRef>
          </c:tx>
          <c:spPr>
            <a:solidFill>
              <a:srgbClr val="9999FF"/>
            </a:solidFill>
            <a:ln w="12700">
              <a:solidFill>
                <a:srgbClr val="000000"/>
              </a:solidFill>
              <a:prstDash val="solid"/>
            </a:ln>
          </c:spPr>
          <c:invertIfNegative val="0"/>
          <c:cat>
            <c:strRef>
              <c:f>'所属機関種別応募・採択件数、採択夜数内訳'!$A$66:$A$94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'所属機関種別応募・採択件数、採択夜数内訳'!$B$66:$B$94</c:f>
              <c:numCache>
                <c:formatCode>General</c:formatCode>
                <c:ptCount val="29"/>
                <c:pt idx="0">
                  <c:v>7</c:v>
                </c:pt>
                <c:pt idx="1">
                  <c:v>11</c:v>
                </c:pt>
                <c:pt idx="2">
                  <c:v>11</c:v>
                </c:pt>
                <c:pt idx="3">
                  <c:v>12</c:v>
                </c:pt>
                <c:pt idx="4">
                  <c:v>14</c:v>
                </c:pt>
                <c:pt idx="5">
                  <c:v>14</c:v>
                </c:pt>
                <c:pt idx="6">
                  <c:v>16</c:v>
                </c:pt>
                <c:pt idx="7">
                  <c:v>17</c:v>
                </c:pt>
                <c:pt idx="8">
                  <c:v>14</c:v>
                </c:pt>
                <c:pt idx="9">
                  <c:v>13</c:v>
                </c:pt>
                <c:pt idx="10">
                  <c:v>12</c:v>
                </c:pt>
                <c:pt idx="11">
                  <c:v>8</c:v>
                </c:pt>
                <c:pt idx="12">
                  <c:v>20</c:v>
                </c:pt>
                <c:pt idx="13">
                  <c:v>16</c:v>
                </c:pt>
                <c:pt idx="14">
                  <c:v>16</c:v>
                </c:pt>
                <c:pt idx="15">
                  <c:v>15</c:v>
                </c:pt>
                <c:pt idx="16">
                  <c:v>18</c:v>
                </c:pt>
                <c:pt idx="17">
                  <c:v>17</c:v>
                </c:pt>
                <c:pt idx="18">
                  <c:v>11</c:v>
                </c:pt>
                <c:pt idx="19">
                  <c:v>14</c:v>
                </c:pt>
                <c:pt idx="20">
                  <c:v>13</c:v>
                </c:pt>
                <c:pt idx="21">
                  <c:v>21</c:v>
                </c:pt>
                <c:pt idx="22">
                  <c:v>20</c:v>
                </c:pt>
                <c:pt idx="23">
                  <c:v>22</c:v>
                </c:pt>
                <c:pt idx="24">
                  <c:v>19</c:v>
                </c:pt>
                <c:pt idx="25">
                  <c:v>19</c:v>
                </c:pt>
                <c:pt idx="26">
                  <c:v>20</c:v>
                </c:pt>
                <c:pt idx="27">
                  <c:v>27</c:v>
                </c:pt>
                <c:pt idx="28">
                  <c:v>21</c:v>
                </c:pt>
              </c:numCache>
            </c:numRef>
          </c:val>
        </c:ser>
        <c:ser>
          <c:idx val="1"/>
          <c:order val="1"/>
          <c:tx>
            <c:strRef>
              <c:f>'所属機関種別応募・採択件数、採択夜数内訳'!$C$65</c:f>
              <c:strCache>
                <c:ptCount val="1"/>
                <c:pt idx="0">
                  <c:v>公立大</c:v>
                </c:pt>
              </c:strCache>
            </c:strRef>
          </c:tx>
          <c:spPr>
            <a:solidFill>
              <a:srgbClr val="993366"/>
            </a:solidFill>
            <a:ln w="12700">
              <a:solidFill>
                <a:srgbClr val="000000"/>
              </a:solidFill>
              <a:prstDash val="solid"/>
            </a:ln>
          </c:spPr>
          <c:invertIfNegative val="0"/>
          <c:cat>
            <c:strRef>
              <c:f>'所属機関種別応募・採択件数、採択夜数内訳'!$A$66:$A$94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'所属機関種別応募・採択件数、採択夜数内訳'!$C$66:$C$94</c:f>
              <c:numCache>
                <c:formatCode>General</c:formatCode>
                <c:ptCount val="29"/>
                <c:pt idx="0">
                  <c:v>0</c:v>
                </c:pt>
                <c:pt idx="1">
                  <c:v>0</c:v>
                </c:pt>
                <c:pt idx="2">
                  <c:v>0</c:v>
                </c:pt>
                <c:pt idx="3">
                  <c:v>1</c:v>
                </c:pt>
                <c:pt idx="4">
                  <c:v>1</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1</c:v>
                </c:pt>
                <c:pt idx="28">
                  <c:v>1</c:v>
                </c:pt>
              </c:numCache>
            </c:numRef>
          </c:val>
        </c:ser>
        <c:ser>
          <c:idx val="2"/>
          <c:order val="2"/>
          <c:tx>
            <c:strRef>
              <c:f>'所属機関種別応募・採択件数、採択夜数内訳'!$D$65</c:f>
              <c:strCache>
                <c:ptCount val="1"/>
                <c:pt idx="0">
                  <c:v>私立大</c:v>
                </c:pt>
              </c:strCache>
            </c:strRef>
          </c:tx>
          <c:spPr>
            <a:solidFill>
              <a:srgbClr val="FFFFCC"/>
            </a:solidFill>
            <a:ln w="12700">
              <a:solidFill>
                <a:srgbClr val="000000"/>
              </a:solidFill>
              <a:prstDash val="solid"/>
            </a:ln>
          </c:spPr>
          <c:invertIfNegative val="0"/>
          <c:cat>
            <c:strRef>
              <c:f>'所属機関種別応募・採択件数、採択夜数内訳'!$A$66:$A$94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'所属機関種別応募・採択件数、採択夜数内訳'!$D$66:$D$94</c:f>
              <c:numCache>
                <c:formatCode>General</c:formatCode>
                <c:ptCount val="29"/>
                <c:pt idx="0">
                  <c:v>0</c:v>
                </c:pt>
                <c:pt idx="1">
                  <c:v>1</c:v>
                </c:pt>
                <c:pt idx="2">
                  <c:v>2</c:v>
                </c:pt>
                <c:pt idx="3">
                  <c:v>0</c:v>
                </c:pt>
                <c:pt idx="4">
                  <c:v>1</c:v>
                </c:pt>
                <c:pt idx="5">
                  <c:v>0</c:v>
                </c:pt>
                <c:pt idx="6">
                  <c:v>1</c:v>
                </c:pt>
                <c:pt idx="7">
                  <c:v>0</c:v>
                </c:pt>
                <c:pt idx="8">
                  <c:v>1</c:v>
                </c:pt>
                <c:pt idx="9">
                  <c:v>0</c:v>
                </c:pt>
                <c:pt idx="10">
                  <c:v>0</c:v>
                </c:pt>
                <c:pt idx="11">
                  <c:v>1</c:v>
                </c:pt>
                <c:pt idx="12">
                  <c:v>1</c:v>
                </c:pt>
                <c:pt idx="13">
                  <c:v>2</c:v>
                </c:pt>
                <c:pt idx="14">
                  <c:v>1</c:v>
                </c:pt>
                <c:pt idx="15">
                  <c:v>1</c:v>
                </c:pt>
                <c:pt idx="16">
                  <c:v>2</c:v>
                </c:pt>
                <c:pt idx="17">
                  <c:v>2</c:v>
                </c:pt>
                <c:pt idx="18">
                  <c:v>1</c:v>
                </c:pt>
                <c:pt idx="19">
                  <c:v>1</c:v>
                </c:pt>
                <c:pt idx="20">
                  <c:v>2</c:v>
                </c:pt>
                <c:pt idx="21">
                  <c:v>2</c:v>
                </c:pt>
                <c:pt idx="22">
                  <c:v>3</c:v>
                </c:pt>
                <c:pt idx="23">
                  <c:v>2</c:v>
                </c:pt>
                <c:pt idx="24">
                  <c:v>2</c:v>
                </c:pt>
                <c:pt idx="25">
                  <c:v>4</c:v>
                </c:pt>
                <c:pt idx="26">
                  <c:v>3</c:v>
                </c:pt>
                <c:pt idx="27">
                  <c:v>5</c:v>
                </c:pt>
                <c:pt idx="28">
                  <c:v>4</c:v>
                </c:pt>
              </c:numCache>
            </c:numRef>
          </c:val>
        </c:ser>
        <c:ser>
          <c:idx val="3"/>
          <c:order val="3"/>
          <c:tx>
            <c:strRef>
              <c:f>'所属機関種別応募・採択件数、採択夜数内訳'!$E$65</c:f>
              <c:strCache>
                <c:ptCount val="1"/>
                <c:pt idx="0">
                  <c:v>NAOJ</c:v>
                </c:pt>
              </c:strCache>
            </c:strRef>
          </c:tx>
          <c:spPr>
            <a:solidFill>
              <a:srgbClr val="CCFFFF"/>
            </a:solidFill>
            <a:ln w="12700">
              <a:solidFill>
                <a:srgbClr val="000000"/>
              </a:solidFill>
              <a:prstDash val="solid"/>
            </a:ln>
          </c:spPr>
          <c:invertIfNegative val="0"/>
          <c:cat>
            <c:strRef>
              <c:f>'所属機関種別応募・採択件数、採択夜数内訳'!$A$66:$A$94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'所属機関種別応募・採択件数、採択夜数内訳'!$E$66:$E$94</c:f>
              <c:numCache>
                <c:formatCode>General</c:formatCode>
                <c:ptCount val="29"/>
                <c:pt idx="0">
                  <c:v>12</c:v>
                </c:pt>
                <c:pt idx="1">
                  <c:v>9</c:v>
                </c:pt>
                <c:pt idx="2">
                  <c:v>9</c:v>
                </c:pt>
                <c:pt idx="3">
                  <c:v>18</c:v>
                </c:pt>
                <c:pt idx="4">
                  <c:v>16</c:v>
                </c:pt>
                <c:pt idx="5">
                  <c:v>18</c:v>
                </c:pt>
                <c:pt idx="6">
                  <c:v>19</c:v>
                </c:pt>
                <c:pt idx="7">
                  <c:v>18</c:v>
                </c:pt>
                <c:pt idx="8">
                  <c:v>21</c:v>
                </c:pt>
                <c:pt idx="9">
                  <c:v>13</c:v>
                </c:pt>
                <c:pt idx="10">
                  <c:v>13</c:v>
                </c:pt>
                <c:pt idx="11">
                  <c:v>17</c:v>
                </c:pt>
                <c:pt idx="12">
                  <c:v>12</c:v>
                </c:pt>
                <c:pt idx="13">
                  <c:v>14</c:v>
                </c:pt>
                <c:pt idx="14">
                  <c:v>16</c:v>
                </c:pt>
                <c:pt idx="15">
                  <c:v>15</c:v>
                </c:pt>
                <c:pt idx="16">
                  <c:v>16</c:v>
                </c:pt>
                <c:pt idx="17">
                  <c:v>15</c:v>
                </c:pt>
                <c:pt idx="18">
                  <c:v>13</c:v>
                </c:pt>
                <c:pt idx="19">
                  <c:v>11</c:v>
                </c:pt>
                <c:pt idx="20">
                  <c:v>5</c:v>
                </c:pt>
                <c:pt idx="21">
                  <c:v>12</c:v>
                </c:pt>
                <c:pt idx="22">
                  <c:v>7</c:v>
                </c:pt>
                <c:pt idx="23">
                  <c:v>5</c:v>
                </c:pt>
                <c:pt idx="24">
                  <c:v>7</c:v>
                </c:pt>
                <c:pt idx="25">
                  <c:v>12</c:v>
                </c:pt>
                <c:pt idx="26">
                  <c:v>9</c:v>
                </c:pt>
                <c:pt idx="27">
                  <c:v>13</c:v>
                </c:pt>
                <c:pt idx="28">
                  <c:v>21</c:v>
                </c:pt>
              </c:numCache>
            </c:numRef>
          </c:val>
        </c:ser>
        <c:ser>
          <c:idx val="4"/>
          <c:order val="4"/>
          <c:tx>
            <c:strRef>
              <c:f>'所属機関種別応募・採択件数、採択夜数内訳'!$F$65</c:f>
              <c:strCache>
                <c:ptCount val="1"/>
                <c:pt idx="0">
                  <c:v>JAXA</c:v>
                </c:pt>
              </c:strCache>
            </c:strRef>
          </c:tx>
          <c:spPr>
            <a:solidFill>
              <a:srgbClr val="660066"/>
            </a:solidFill>
            <a:ln w="12700">
              <a:solidFill>
                <a:srgbClr val="000000"/>
              </a:solidFill>
              <a:prstDash val="solid"/>
            </a:ln>
          </c:spPr>
          <c:invertIfNegative val="0"/>
          <c:cat>
            <c:strRef>
              <c:f>'所属機関種別応募・採択件数、採択夜数内訳'!$A$66:$A$94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'所属機関種別応募・採択件数、採択夜数内訳'!$F$66:$F$94</c:f>
              <c:numCache>
                <c:formatCode>General</c:formatCode>
                <c:ptCount val="29"/>
                <c:pt idx="0">
                  <c:v>0</c:v>
                </c:pt>
                <c:pt idx="1">
                  <c:v>1</c:v>
                </c:pt>
                <c:pt idx="2">
                  <c:v>0</c:v>
                </c:pt>
                <c:pt idx="3">
                  <c:v>1</c:v>
                </c:pt>
                <c:pt idx="4">
                  <c:v>1</c:v>
                </c:pt>
                <c:pt idx="5">
                  <c:v>1</c:v>
                </c:pt>
                <c:pt idx="6">
                  <c:v>2</c:v>
                </c:pt>
                <c:pt idx="7">
                  <c:v>2</c:v>
                </c:pt>
                <c:pt idx="8">
                  <c:v>1</c:v>
                </c:pt>
                <c:pt idx="9">
                  <c:v>1</c:v>
                </c:pt>
                <c:pt idx="10">
                  <c:v>2</c:v>
                </c:pt>
                <c:pt idx="11">
                  <c:v>1</c:v>
                </c:pt>
                <c:pt idx="12">
                  <c:v>0</c:v>
                </c:pt>
                <c:pt idx="13">
                  <c:v>0</c:v>
                </c:pt>
                <c:pt idx="14">
                  <c:v>3</c:v>
                </c:pt>
                <c:pt idx="15">
                  <c:v>2</c:v>
                </c:pt>
                <c:pt idx="16">
                  <c:v>2</c:v>
                </c:pt>
                <c:pt idx="17">
                  <c:v>0</c:v>
                </c:pt>
                <c:pt idx="18">
                  <c:v>2</c:v>
                </c:pt>
                <c:pt idx="19">
                  <c:v>0</c:v>
                </c:pt>
                <c:pt idx="20">
                  <c:v>1</c:v>
                </c:pt>
                <c:pt idx="21">
                  <c:v>1</c:v>
                </c:pt>
                <c:pt idx="22">
                  <c:v>1</c:v>
                </c:pt>
                <c:pt idx="23">
                  <c:v>3</c:v>
                </c:pt>
                <c:pt idx="24">
                  <c:v>1</c:v>
                </c:pt>
                <c:pt idx="25">
                  <c:v>1</c:v>
                </c:pt>
                <c:pt idx="26">
                  <c:v>0</c:v>
                </c:pt>
                <c:pt idx="27">
                  <c:v>3</c:v>
                </c:pt>
                <c:pt idx="28">
                  <c:v>0</c:v>
                </c:pt>
              </c:numCache>
            </c:numRef>
          </c:val>
        </c:ser>
        <c:ser>
          <c:idx val="5"/>
          <c:order val="5"/>
          <c:tx>
            <c:strRef>
              <c:f>'所属機関種別応募・採択件数、採択夜数内訳'!$G$65</c:f>
              <c:strCache>
                <c:ptCount val="1"/>
                <c:pt idx="0">
                  <c:v>その他機関</c:v>
                </c:pt>
              </c:strCache>
            </c:strRef>
          </c:tx>
          <c:spPr>
            <a:solidFill>
              <a:srgbClr val="FF8080"/>
            </a:solidFill>
            <a:ln w="12700">
              <a:solidFill>
                <a:srgbClr val="000000"/>
              </a:solidFill>
              <a:prstDash val="solid"/>
            </a:ln>
          </c:spPr>
          <c:invertIfNegative val="0"/>
          <c:cat>
            <c:strRef>
              <c:f>'所属機関種別応募・採択件数、採択夜数内訳'!$A$66:$A$94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'所属機関種別応募・採択件数、採択夜数内訳'!$G$66:$G$94</c:f>
              <c:numCache>
                <c:formatCode>General</c:formatCode>
                <c:ptCount val="29"/>
                <c:pt idx="0">
                  <c:v>0</c:v>
                </c:pt>
                <c:pt idx="1">
                  <c:v>0</c:v>
                </c:pt>
                <c:pt idx="2">
                  <c:v>1</c:v>
                </c:pt>
                <c:pt idx="3">
                  <c:v>0</c:v>
                </c:pt>
                <c:pt idx="4">
                  <c:v>0</c:v>
                </c:pt>
                <c:pt idx="5">
                  <c:v>1</c:v>
                </c:pt>
                <c:pt idx="6">
                  <c:v>2</c:v>
                </c:pt>
                <c:pt idx="7">
                  <c:v>2</c:v>
                </c:pt>
                <c:pt idx="8">
                  <c:v>0</c:v>
                </c:pt>
                <c:pt idx="9">
                  <c:v>0</c:v>
                </c:pt>
                <c:pt idx="10">
                  <c:v>0</c:v>
                </c:pt>
                <c:pt idx="11">
                  <c:v>0</c:v>
                </c:pt>
                <c:pt idx="12">
                  <c:v>0</c:v>
                </c:pt>
                <c:pt idx="13">
                  <c:v>0</c:v>
                </c:pt>
                <c:pt idx="14">
                  <c:v>0</c:v>
                </c:pt>
                <c:pt idx="15">
                  <c:v>1</c:v>
                </c:pt>
                <c:pt idx="16">
                  <c:v>3</c:v>
                </c:pt>
                <c:pt idx="17">
                  <c:v>2</c:v>
                </c:pt>
                <c:pt idx="18">
                  <c:v>1</c:v>
                </c:pt>
                <c:pt idx="19">
                  <c:v>3</c:v>
                </c:pt>
                <c:pt idx="20">
                  <c:v>1</c:v>
                </c:pt>
                <c:pt idx="21">
                  <c:v>0</c:v>
                </c:pt>
                <c:pt idx="22">
                  <c:v>0</c:v>
                </c:pt>
                <c:pt idx="23">
                  <c:v>0</c:v>
                </c:pt>
                <c:pt idx="24">
                  <c:v>0</c:v>
                </c:pt>
                <c:pt idx="25">
                  <c:v>0</c:v>
                </c:pt>
                <c:pt idx="26">
                  <c:v>0</c:v>
                </c:pt>
                <c:pt idx="27">
                  <c:v>1</c:v>
                </c:pt>
                <c:pt idx="28">
                  <c:v>0</c:v>
                </c:pt>
              </c:numCache>
            </c:numRef>
          </c:val>
        </c:ser>
        <c:ser>
          <c:idx val="6"/>
          <c:order val="6"/>
          <c:tx>
            <c:strRef>
              <c:f>'所属機関種別応募・採択件数、採択夜数内訳'!$H$65</c:f>
              <c:strCache>
                <c:ptCount val="1"/>
                <c:pt idx="0">
                  <c:v>民間</c:v>
                </c:pt>
              </c:strCache>
            </c:strRef>
          </c:tx>
          <c:spPr>
            <a:solidFill>
              <a:srgbClr val="0066CC"/>
            </a:solidFill>
            <a:ln w="12700">
              <a:solidFill>
                <a:srgbClr val="000000"/>
              </a:solidFill>
              <a:prstDash val="solid"/>
            </a:ln>
          </c:spPr>
          <c:invertIfNegative val="0"/>
          <c:cat>
            <c:strRef>
              <c:f>'所属機関種別応募・採択件数、採択夜数内訳'!$A$66:$A$94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'所属機関種別応募・採択件数、採択夜数内訳'!$H$66:$H$94</c:f>
              <c:numCache>
                <c:formatCode>General</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er>
        <c:ser>
          <c:idx val="7"/>
          <c:order val="7"/>
          <c:tx>
            <c:strRef>
              <c:f>'所属機関種別応募・採択件数、採択夜数内訳'!$I$65</c:f>
              <c:strCache>
                <c:ptCount val="1"/>
                <c:pt idx="0">
                  <c:v>海外</c:v>
                </c:pt>
              </c:strCache>
            </c:strRef>
          </c:tx>
          <c:spPr>
            <a:solidFill>
              <a:srgbClr val="CCCCFF"/>
            </a:solidFill>
            <a:ln w="12700">
              <a:solidFill>
                <a:srgbClr val="000000"/>
              </a:solidFill>
              <a:prstDash val="solid"/>
            </a:ln>
          </c:spPr>
          <c:invertIfNegative val="0"/>
          <c:cat>
            <c:strRef>
              <c:f>'所属機関種別応募・採択件数、採択夜数内訳'!$A$66:$A$94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'所属機関種別応募・採択件数、採択夜数内訳'!$I$66:$I$94</c:f>
              <c:numCache>
                <c:formatCode>General</c:formatCode>
                <c:ptCount val="29"/>
                <c:pt idx="0">
                  <c:v>7</c:v>
                </c:pt>
                <c:pt idx="1">
                  <c:v>5</c:v>
                </c:pt>
                <c:pt idx="2">
                  <c:v>6</c:v>
                </c:pt>
                <c:pt idx="3">
                  <c:v>7</c:v>
                </c:pt>
                <c:pt idx="4">
                  <c:v>6</c:v>
                </c:pt>
                <c:pt idx="5">
                  <c:v>7</c:v>
                </c:pt>
                <c:pt idx="6">
                  <c:v>5</c:v>
                </c:pt>
                <c:pt idx="7">
                  <c:v>4</c:v>
                </c:pt>
                <c:pt idx="8">
                  <c:v>5</c:v>
                </c:pt>
                <c:pt idx="9">
                  <c:v>8</c:v>
                </c:pt>
                <c:pt idx="10">
                  <c:v>6</c:v>
                </c:pt>
                <c:pt idx="11">
                  <c:v>7</c:v>
                </c:pt>
                <c:pt idx="12">
                  <c:v>7</c:v>
                </c:pt>
                <c:pt idx="13">
                  <c:v>13</c:v>
                </c:pt>
                <c:pt idx="14">
                  <c:v>16</c:v>
                </c:pt>
                <c:pt idx="15">
                  <c:v>16</c:v>
                </c:pt>
                <c:pt idx="16">
                  <c:v>16</c:v>
                </c:pt>
                <c:pt idx="17">
                  <c:v>17</c:v>
                </c:pt>
                <c:pt idx="18">
                  <c:v>17</c:v>
                </c:pt>
                <c:pt idx="19">
                  <c:v>14</c:v>
                </c:pt>
                <c:pt idx="20">
                  <c:v>8</c:v>
                </c:pt>
                <c:pt idx="21">
                  <c:v>14</c:v>
                </c:pt>
                <c:pt idx="22">
                  <c:v>8</c:v>
                </c:pt>
                <c:pt idx="23">
                  <c:v>16</c:v>
                </c:pt>
                <c:pt idx="24">
                  <c:v>10</c:v>
                </c:pt>
                <c:pt idx="25">
                  <c:v>15</c:v>
                </c:pt>
                <c:pt idx="26">
                  <c:v>8</c:v>
                </c:pt>
                <c:pt idx="27">
                  <c:v>20</c:v>
                </c:pt>
                <c:pt idx="28">
                  <c:v>11</c:v>
                </c:pt>
              </c:numCache>
            </c:numRef>
          </c:val>
        </c:ser>
        <c:dLbls>
          <c:showLegendKey val="0"/>
          <c:showVal val="0"/>
          <c:showCatName val="0"/>
          <c:showSerName val="0"/>
          <c:showPercent val="0"/>
          <c:showBubbleSize val="0"/>
        </c:dLbls>
        <c:gapWidth val="150"/>
        <c:shape val="box"/>
        <c:axId val="157089792"/>
        <c:axId val="157091328"/>
        <c:axId val="0"/>
      </c:bar3DChart>
      <c:catAx>
        <c:axId val="157089792"/>
        <c:scaling>
          <c:orientation val="minMax"/>
        </c:scaling>
        <c:delete val="0"/>
        <c:axPos val="b"/>
        <c:numFmt formatCode="General" sourceLinked="1"/>
        <c:majorTickMark val="in"/>
        <c:minorTickMark val="none"/>
        <c:tickLblPos val="low"/>
        <c:spPr>
          <a:ln w="3175">
            <a:solidFill>
              <a:srgbClr val="000000"/>
            </a:solidFill>
            <a:prstDash val="solid"/>
          </a:ln>
        </c:spPr>
        <c:txPr>
          <a:bodyPr rot="-360000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57091328"/>
        <c:crosses val="autoZero"/>
        <c:auto val="1"/>
        <c:lblAlgn val="ctr"/>
        <c:lblOffset val="100"/>
        <c:tickLblSkip val="1"/>
        <c:tickMarkSkip val="1"/>
        <c:noMultiLvlLbl val="0"/>
      </c:catAx>
      <c:valAx>
        <c:axId val="157091328"/>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ＭＳ Ｐゴシック"/>
                <a:ea typeface="ＭＳ Ｐゴシック"/>
                <a:cs typeface="ＭＳ Ｐゴシック"/>
              </a:defRPr>
            </a:pPr>
            <a:endParaRPr lang="ja-JP"/>
          </a:p>
        </c:txPr>
        <c:crossAx val="157089792"/>
        <c:crosses val="autoZero"/>
        <c:crossBetween val="between"/>
      </c:valAx>
      <c:spPr>
        <a:noFill/>
        <a:ln w="25400">
          <a:noFill/>
        </a:ln>
      </c:spPr>
    </c:plotArea>
    <c:legend>
      <c:legendPos val="r"/>
      <c:layout>
        <c:manualLayout>
          <c:xMode val="edge"/>
          <c:yMode val="edge"/>
          <c:x val="0.90715977616891841"/>
          <c:y val="0.24901185770750989"/>
          <c:w val="8.8367007815298271E-2"/>
          <c:h val="0.6106719367588933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sz="2800" b="1" i="0" u="none" strike="noStrike" baseline="0">
                <a:solidFill>
                  <a:srgbClr val="000000"/>
                </a:solidFill>
                <a:latin typeface="ＭＳ Ｐゴシック"/>
                <a:ea typeface="ＭＳ Ｐゴシック"/>
              </a:rPr>
              <a:t>共同利用実績 </a:t>
            </a:r>
            <a:r>
              <a:rPr lang="en-US" altLang="ja-JP" sz="2800" b="1" i="0" u="none" strike="noStrike" baseline="0">
                <a:solidFill>
                  <a:srgbClr val="000000"/>
                </a:solidFill>
                <a:latin typeface="ＭＳ Ｐゴシック"/>
                <a:ea typeface="ＭＳ Ｐゴシック"/>
              </a:rPr>
              <a:t>(</a:t>
            </a:r>
            <a:r>
              <a:rPr lang="ja-JP" altLang="en-US" sz="2800" b="1" i="0" u="none" strike="noStrike" baseline="0">
                <a:solidFill>
                  <a:srgbClr val="000000"/>
                </a:solidFill>
                <a:latin typeface="ＭＳ Ｐゴシック"/>
                <a:ea typeface="ＭＳ Ｐゴシック"/>
              </a:rPr>
              <a:t>機関別採択夜数</a:t>
            </a:r>
            <a:r>
              <a:rPr lang="en-US" altLang="ja-JP" sz="2800" b="1" i="0" u="none" strike="noStrike" baseline="0">
                <a:solidFill>
                  <a:srgbClr val="000000"/>
                </a:solidFill>
                <a:latin typeface="ＭＳ Ｐゴシック"/>
                <a:ea typeface="ＭＳ Ｐゴシック"/>
              </a:rPr>
              <a:t>)</a:t>
            </a:r>
            <a:endParaRPr lang="ja-JP" altLang="en-US" sz="2800"/>
          </a:p>
        </c:rich>
      </c:tx>
      <c:layout>
        <c:manualLayout>
          <c:xMode val="edge"/>
          <c:yMode val="edge"/>
          <c:x val="0.20620651239555754"/>
          <c:y val="9.1851851851851851E-2"/>
        </c:manualLayout>
      </c:layout>
      <c:overlay val="0"/>
      <c:spPr>
        <a:noFill/>
        <a:ln w="25400">
          <a:noFill/>
        </a:ln>
      </c:spPr>
    </c:title>
    <c:autoTitleDeleted val="0"/>
    <c:plotArea>
      <c:layout>
        <c:manualLayout>
          <c:layoutTarget val="inner"/>
          <c:xMode val="edge"/>
          <c:yMode val="edge"/>
          <c:x val="3.0414071375406429E-2"/>
          <c:y val="0.1922028224732778"/>
          <c:w val="0.82066152178738849"/>
          <c:h val="0.67761755867473084"/>
        </c:manualLayout>
      </c:layout>
      <c:barChart>
        <c:barDir val="col"/>
        <c:grouping val="percentStacked"/>
        <c:varyColors val="0"/>
        <c:ser>
          <c:idx val="0"/>
          <c:order val="0"/>
          <c:tx>
            <c:strRef>
              <c:f>'所属機関種別応募・採択件数、採択夜数内訳'!$B$187</c:f>
              <c:strCache>
                <c:ptCount val="1"/>
                <c:pt idx="0">
                  <c:v>国立大</c:v>
                </c:pt>
              </c:strCache>
            </c:strRef>
          </c:tx>
          <c:spPr>
            <a:solidFill>
              <a:srgbClr val="FF0000"/>
            </a:solidFill>
            <a:ln w="12700">
              <a:solidFill>
                <a:srgbClr val="000000"/>
              </a:solidFill>
              <a:prstDash val="solid"/>
            </a:ln>
          </c:spPr>
          <c:invertIfNegative val="0"/>
          <c:cat>
            <c:strRef>
              <c:f>'所属機関種別応募・採択件数、採択夜数内訳'!$A$188:$A$216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'所属機関種別応募・採択件数、採択夜数内訳'!$B$188:$B$216</c:f>
              <c:numCache>
                <c:formatCode>General</c:formatCode>
                <c:ptCount val="29"/>
                <c:pt idx="0">
                  <c:v>9</c:v>
                </c:pt>
                <c:pt idx="1">
                  <c:v>17</c:v>
                </c:pt>
                <c:pt idx="2">
                  <c:v>21</c:v>
                </c:pt>
                <c:pt idx="3">
                  <c:v>30</c:v>
                </c:pt>
                <c:pt idx="4">
                  <c:v>46</c:v>
                </c:pt>
                <c:pt idx="5">
                  <c:v>28</c:v>
                </c:pt>
                <c:pt idx="6">
                  <c:v>43.5</c:v>
                </c:pt>
                <c:pt idx="7">
                  <c:v>36.5</c:v>
                </c:pt>
                <c:pt idx="8">
                  <c:v>35</c:v>
                </c:pt>
                <c:pt idx="9">
                  <c:v>30</c:v>
                </c:pt>
                <c:pt idx="10">
                  <c:v>30</c:v>
                </c:pt>
                <c:pt idx="11">
                  <c:v>30</c:v>
                </c:pt>
                <c:pt idx="12">
                  <c:v>47.2</c:v>
                </c:pt>
                <c:pt idx="13">
                  <c:v>40</c:v>
                </c:pt>
                <c:pt idx="14">
                  <c:v>41</c:v>
                </c:pt>
                <c:pt idx="15">
                  <c:v>37.5</c:v>
                </c:pt>
                <c:pt idx="16">
                  <c:v>31.5</c:v>
                </c:pt>
                <c:pt idx="17">
                  <c:v>27</c:v>
                </c:pt>
                <c:pt idx="18">
                  <c:v>23</c:v>
                </c:pt>
                <c:pt idx="19">
                  <c:v>23</c:v>
                </c:pt>
                <c:pt idx="20">
                  <c:v>17.5</c:v>
                </c:pt>
                <c:pt idx="21">
                  <c:v>36.5</c:v>
                </c:pt>
                <c:pt idx="22">
                  <c:v>29.5</c:v>
                </c:pt>
                <c:pt idx="23">
                  <c:v>38</c:v>
                </c:pt>
                <c:pt idx="24">
                  <c:v>33.5</c:v>
                </c:pt>
                <c:pt idx="25">
                  <c:v>34</c:v>
                </c:pt>
                <c:pt idx="26">
                  <c:v>30.9</c:v>
                </c:pt>
                <c:pt idx="27">
                  <c:v>40.5</c:v>
                </c:pt>
                <c:pt idx="28">
                  <c:v>39.5</c:v>
                </c:pt>
              </c:numCache>
            </c:numRef>
          </c:val>
        </c:ser>
        <c:ser>
          <c:idx val="1"/>
          <c:order val="1"/>
          <c:tx>
            <c:strRef>
              <c:f>'所属機関種別応募・採択件数、採択夜数内訳'!$C$187</c:f>
              <c:strCache>
                <c:ptCount val="1"/>
                <c:pt idx="0">
                  <c:v>公立大</c:v>
                </c:pt>
              </c:strCache>
            </c:strRef>
          </c:tx>
          <c:spPr>
            <a:solidFill>
              <a:srgbClr val="FF6600"/>
            </a:solidFill>
            <a:ln w="12700">
              <a:solidFill>
                <a:srgbClr val="000000"/>
              </a:solidFill>
              <a:prstDash val="solid"/>
            </a:ln>
          </c:spPr>
          <c:invertIfNegative val="0"/>
          <c:cat>
            <c:strRef>
              <c:f>'所属機関種別応募・採択件数、採択夜数内訳'!$A$188:$A$216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'所属機関種別応募・採択件数、採択夜数内訳'!$C$188:$C$216</c:f>
              <c:numCache>
                <c:formatCode>General</c:formatCode>
                <c:ptCount val="29"/>
                <c:pt idx="0">
                  <c:v>0</c:v>
                </c:pt>
                <c:pt idx="1">
                  <c:v>0</c:v>
                </c:pt>
                <c:pt idx="2">
                  <c:v>0</c:v>
                </c:pt>
                <c:pt idx="3">
                  <c:v>1.5</c:v>
                </c:pt>
                <c:pt idx="4">
                  <c:v>2</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c:v>
                </c:pt>
                <c:pt idx="26">
                  <c:v>3</c:v>
                </c:pt>
                <c:pt idx="27">
                  <c:v>1</c:v>
                </c:pt>
                <c:pt idx="28">
                  <c:v>1</c:v>
                </c:pt>
              </c:numCache>
            </c:numRef>
          </c:val>
        </c:ser>
        <c:ser>
          <c:idx val="2"/>
          <c:order val="2"/>
          <c:tx>
            <c:strRef>
              <c:f>'所属機関種別応募・採択件数、採択夜数内訳'!$D$187</c:f>
              <c:strCache>
                <c:ptCount val="1"/>
                <c:pt idx="0">
                  <c:v>私立大</c:v>
                </c:pt>
              </c:strCache>
            </c:strRef>
          </c:tx>
          <c:spPr>
            <a:solidFill>
              <a:srgbClr val="FF99FF"/>
            </a:solidFill>
            <a:ln w="12700">
              <a:solidFill>
                <a:srgbClr val="000000"/>
              </a:solidFill>
              <a:prstDash val="solid"/>
            </a:ln>
          </c:spPr>
          <c:invertIfNegative val="0"/>
          <c:cat>
            <c:strRef>
              <c:f>'所属機関種別応募・採択件数、採択夜数内訳'!$A$188:$A$216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'所属機関種別応募・採択件数、採択夜数内訳'!$D$188:$D$216</c:f>
              <c:numCache>
                <c:formatCode>General</c:formatCode>
                <c:ptCount val="29"/>
                <c:pt idx="0">
                  <c:v>0</c:v>
                </c:pt>
                <c:pt idx="1">
                  <c:v>1</c:v>
                </c:pt>
                <c:pt idx="2">
                  <c:v>2</c:v>
                </c:pt>
                <c:pt idx="3">
                  <c:v>0</c:v>
                </c:pt>
                <c:pt idx="4">
                  <c:v>2</c:v>
                </c:pt>
                <c:pt idx="5">
                  <c:v>0</c:v>
                </c:pt>
                <c:pt idx="6">
                  <c:v>1.5</c:v>
                </c:pt>
                <c:pt idx="7">
                  <c:v>0</c:v>
                </c:pt>
                <c:pt idx="8">
                  <c:v>2</c:v>
                </c:pt>
                <c:pt idx="9">
                  <c:v>0</c:v>
                </c:pt>
                <c:pt idx="10">
                  <c:v>0</c:v>
                </c:pt>
                <c:pt idx="11">
                  <c:v>2</c:v>
                </c:pt>
                <c:pt idx="12">
                  <c:v>0.5</c:v>
                </c:pt>
                <c:pt idx="13">
                  <c:v>3.5</c:v>
                </c:pt>
                <c:pt idx="14">
                  <c:v>5</c:v>
                </c:pt>
                <c:pt idx="15">
                  <c:v>1.5</c:v>
                </c:pt>
                <c:pt idx="16">
                  <c:v>4</c:v>
                </c:pt>
                <c:pt idx="17">
                  <c:v>3</c:v>
                </c:pt>
                <c:pt idx="18">
                  <c:v>1</c:v>
                </c:pt>
                <c:pt idx="19">
                  <c:v>1</c:v>
                </c:pt>
                <c:pt idx="20">
                  <c:v>2</c:v>
                </c:pt>
                <c:pt idx="21">
                  <c:v>3</c:v>
                </c:pt>
                <c:pt idx="22">
                  <c:v>6</c:v>
                </c:pt>
                <c:pt idx="23">
                  <c:v>4</c:v>
                </c:pt>
                <c:pt idx="24">
                  <c:v>3</c:v>
                </c:pt>
                <c:pt idx="25">
                  <c:v>4</c:v>
                </c:pt>
                <c:pt idx="26">
                  <c:v>4</c:v>
                </c:pt>
                <c:pt idx="27">
                  <c:v>6</c:v>
                </c:pt>
                <c:pt idx="28">
                  <c:v>4.5</c:v>
                </c:pt>
              </c:numCache>
            </c:numRef>
          </c:val>
        </c:ser>
        <c:ser>
          <c:idx val="3"/>
          <c:order val="3"/>
          <c:tx>
            <c:strRef>
              <c:f>'所属機関種別応募・採択件数、採択夜数内訳'!$E$187</c:f>
              <c:strCache>
                <c:ptCount val="1"/>
                <c:pt idx="0">
                  <c:v>NAOJ</c:v>
                </c:pt>
              </c:strCache>
            </c:strRef>
          </c:tx>
          <c:spPr>
            <a:solidFill>
              <a:srgbClr val="92D050"/>
            </a:solidFill>
            <a:ln w="12700">
              <a:solidFill>
                <a:srgbClr val="000000"/>
              </a:solidFill>
              <a:prstDash val="solid"/>
            </a:ln>
          </c:spPr>
          <c:invertIfNegative val="0"/>
          <c:cat>
            <c:strRef>
              <c:f>'所属機関種別応募・採択件数、採択夜数内訳'!$A$188:$A$216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'所属機関種別応募・採択件数、採択夜数内訳'!$E$188:$E$216</c:f>
              <c:numCache>
                <c:formatCode>General</c:formatCode>
                <c:ptCount val="29"/>
                <c:pt idx="0">
                  <c:v>19</c:v>
                </c:pt>
                <c:pt idx="1">
                  <c:v>11</c:v>
                </c:pt>
                <c:pt idx="2">
                  <c:v>15</c:v>
                </c:pt>
                <c:pt idx="3">
                  <c:v>34.5</c:v>
                </c:pt>
                <c:pt idx="4">
                  <c:v>29</c:v>
                </c:pt>
                <c:pt idx="5">
                  <c:v>36</c:v>
                </c:pt>
                <c:pt idx="6">
                  <c:v>33.5</c:v>
                </c:pt>
                <c:pt idx="7">
                  <c:v>56.5</c:v>
                </c:pt>
                <c:pt idx="8">
                  <c:v>61</c:v>
                </c:pt>
                <c:pt idx="9">
                  <c:v>42</c:v>
                </c:pt>
                <c:pt idx="10">
                  <c:v>44</c:v>
                </c:pt>
                <c:pt idx="11">
                  <c:v>47.5</c:v>
                </c:pt>
                <c:pt idx="12">
                  <c:v>37.5</c:v>
                </c:pt>
                <c:pt idx="13">
                  <c:v>39</c:v>
                </c:pt>
                <c:pt idx="14">
                  <c:v>36</c:v>
                </c:pt>
                <c:pt idx="15">
                  <c:v>38.5</c:v>
                </c:pt>
                <c:pt idx="16">
                  <c:v>41.5</c:v>
                </c:pt>
                <c:pt idx="17">
                  <c:v>44</c:v>
                </c:pt>
                <c:pt idx="18">
                  <c:v>40.5</c:v>
                </c:pt>
                <c:pt idx="19">
                  <c:v>27</c:v>
                </c:pt>
                <c:pt idx="20">
                  <c:v>11</c:v>
                </c:pt>
                <c:pt idx="21">
                  <c:v>28.5</c:v>
                </c:pt>
                <c:pt idx="22">
                  <c:v>11.5</c:v>
                </c:pt>
                <c:pt idx="23">
                  <c:v>9.5</c:v>
                </c:pt>
                <c:pt idx="24">
                  <c:v>10</c:v>
                </c:pt>
                <c:pt idx="25">
                  <c:v>23</c:v>
                </c:pt>
                <c:pt idx="26">
                  <c:v>11.5</c:v>
                </c:pt>
                <c:pt idx="27">
                  <c:v>25</c:v>
                </c:pt>
                <c:pt idx="28">
                  <c:v>35.5</c:v>
                </c:pt>
              </c:numCache>
            </c:numRef>
          </c:val>
        </c:ser>
        <c:ser>
          <c:idx val="4"/>
          <c:order val="4"/>
          <c:tx>
            <c:strRef>
              <c:f>'所属機関種別応募・採択件数、採択夜数内訳'!$F$187</c:f>
              <c:strCache>
                <c:ptCount val="1"/>
                <c:pt idx="0">
                  <c:v>JAXA</c:v>
                </c:pt>
              </c:strCache>
            </c:strRef>
          </c:tx>
          <c:spPr>
            <a:solidFill>
              <a:srgbClr val="FFC000"/>
            </a:solidFill>
            <a:ln w="12700">
              <a:solidFill>
                <a:srgbClr val="000000"/>
              </a:solidFill>
              <a:prstDash val="solid"/>
            </a:ln>
          </c:spPr>
          <c:invertIfNegative val="0"/>
          <c:cat>
            <c:strRef>
              <c:f>'所属機関種別応募・採択件数、採択夜数内訳'!$A$188:$A$216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'所属機関種別応募・採択件数、採択夜数内訳'!$F$188:$F$216</c:f>
              <c:numCache>
                <c:formatCode>General</c:formatCode>
                <c:ptCount val="29"/>
                <c:pt idx="0">
                  <c:v>0</c:v>
                </c:pt>
                <c:pt idx="1">
                  <c:v>1</c:v>
                </c:pt>
                <c:pt idx="2">
                  <c:v>0</c:v>
                </c:pt>
                <c:pt idx="3">
                  <c:v>2</c:v>
                </c:pt>
                <c:pt idx="4">
                  <c:v>2</c:v>
                </c:pt>
                <c:pt idx="5">
                  <c:v>2</c:v>
                </c:pt>
                <c:pt idx="6">
                  <c:v>5</c:v>
                </c:pt>
                <c:pt idx="7">
                  <c:v>4</c:v>
                </c:pt>
                <c:pt idx="8">
                  <c:v>5</c:v>
                </c:pt>
                <c:pt idx="9">
                  <c:v>2</c:v>
                </c:pt>
                <c:pt idx="10">
                  <c:v>3</c:v>
                </c:pt>
                <c:pt idx="11">
                  <c:v>2</c:v>
                </c:pt>
                <c:pt idx="12">
                  <c:v>0</c:v>
                </c:pt>
                <c:pt idx="13">
                  <c:v>0</c:v>
                </c:pt>
                <c:pt idx="14">
                  <c:v>7</c:v>
                </c:pt>
                <c:pt idx="15">
                  <c:v>2</c:v>
                </c:pt>
                <c:pt idx="16">
                  <c:v>1.7</c:v>
                </c:pt>
                <c:pt idx="17">
                  <c:v>0</c:v>
                </c:pt>
                <c:pt idx="18">
                  <c:v>5</c:v>
                </c:pt>
                <c:pt idx="19">
                  <c:v>0</c:v>
                </c:pt>
                <c:pt idx="20">
                  <c:v>1</c:v>
                </c:pt>
                <c:pt idx="21">
                  <c:v>3</c:v>
                </c:pt>
                <c:pt idx="22">
                  <c:v>1</c:v>
                </c:pt>
                <c:pt idx="23">
                  <c:v>3.5</c:v>
                </c:pt>
                <c:pt idx="24">
                  <c:v>1</c:v>
                </c:pt>
                <c:pt idx="25">
                  <c:v>1</c:v>
                </c:pt>
                <c:pt idx="26">
                  <c:v>0</c:v>
                </c:pt>
                <c:pt idx="27">
                  <c:v>3.5</c:v>
                </c:pt>
                <c:pt idx="28">
                  <c:v>0</c:v>
                </c:pt>
              </c:numCache>
            </c:numRef>
          </c:val>
        </c:ser>
        <c:ser>
          <c:idx val="5"/>
          <c:order val="5"/>
          <c:tx>
            <c:strRef>
              <c:f>'所属機関種別応募・採択件数、採択夜数内訳'!$G$187</c:f>
              <c:strCache>
                <c:ptCount val="1"/>
                <c:pt idx="0">
                  <c:v>その他機関</c:v>
                </c:pt>
              </c:strCache>
            </c:strRef>
          </c:tx>
          <c:spPr>
            <a:solidFill>
              <a:schemeClr val="bg1">
                <a:lumMod val="75000"/>
              </a:schemeClr>
            </a:solidFill>
            <a:ln w="12700">
              <a:solidFill>
                <a:srgbClr val="000000"/>
              </a:solidFill>
              <a:prstDash val="solid"/>
            </a:ln>
          </c:spPr>
          <c:invertIfNegative val="0"/>
          <c:cat>
            <c:strRef>
              <c:f>'所属機関種別応募・採択件数、採択夜数内訳'!$A$188:$A$216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'所属機関種別応募・採択件数、採択夜数内訳'!$G$188:$G$216</c:f>
              <c:numCache>
                <c:formatCode>General</c:formatCode>
                <c:ptCount val="29"/>
                <c:pt idx="0">
                  <c:v>0</c:v>
                </c:pt>
                <c:pt idx="1">
                  <c:v>0</c:v>
                </c:pt>
                <c:pt idx="2">
                  <c:v>1</c:v>
                </c:pt>
                <c:pt idx="3">
                  <c:v>0</c:v>
                </c:pt>
                <c:pt idx="4">
                  <c:v>0</c:v>
                </c:pt>
                <c:pt idx="5">
                  <c:v>1</c:v>
                </c:pt>
                <c:pt idx="6">
                  <c:v>2</c:v>
                </c:pt>
                <c:pt idx="7">
                  <c:v>2.5</c:v>
                </c:pt>
                <c:pt idx="8">
                  <c:v>0</c:v>
                </c:pt>
                <c:pt idx="9">
                  <c:v>0</c:v>
                </c:pt>
                <c:pt idx="10">
                  <c:v>0</c:v>
                </c:pt>
                <c:pt idx="11">
                  <c:v>0</c:v>
                </c:pt>
                <c:pt idx="12">
                  <c:v>0</c:v>
                </c:pt>
                <c:pt idx="13">
                  <c:v>0</c:v>
                </c:pt>
                <c:pt idx="14">
                  <c:v>0</c:v>
                </c:pt>
                <c:pt idx="15">
                  <c:v>2</c:v>
                </c:pt>
                <c:pt idx="16">
                  <c:v>6</c:v>
                </c:pt>
                <c:pt idx="17">
                  <c:v>5.5</c:v>
                </c:pt>
                <c:pt idx="18">
                  <c:v>2</c:v>
                </c:pt>
                <c:pt idx="19">
                  <c:v>4</c:v>
                </c:pt>
                <c:pt idx="20">
                  <c:v>2</c:v>
                </c:pt>
                <c:pt idx="21">
                  <c:v>0</c:v>
                </c:pt>
                <c:pt idx="22">
                  <c:v>0</c:v>
                </c:pt>
                <c:pt idx="23">
                  <c:v>0</c:v>
                </c:pt>
                <c:pt idx="24">
                  <c:v>0</c:v>
                </c:pt>
                <c:pt idx="25">
                  <c:v>0</c:v>
                </c:pt>
                <c:pt idx="26">
                  <c:v>0</c:v>
                </c:pt>
                <c:pt idx="27">
                  <c:v>1</c:v>
                </c:pt>
                <c:pt idx="28">
                  <c:v>0</c:v>
                </c:pt>
              </c:numCache>
            </c:numRef>
          </c:val>
        </c:ser>
        <c:ser>
          <c:idx val="6"/>
          <c:order val="6"/>
          <c:tx>
            <c:strRef>
              <c:f>'所属機関種別応募・採択件数、採択夜数内訳'!$H$187</c:f>
              <c:strCache>
                <c:ptCount val="1"/>
                <c:pt idx="0">
                  <c:v>民間</c:v>
                </c:pt>
              </c:strCache>
            </c:strRef>
          </c:tx>
          <c:spPr>
            <a:solidFill>
              <a:srgbClr val="0066CC"/>
            </a:solidFill>
            <a:ln w="12700">
              <a:solidFill>
                <a:srgbClr val="000000"/>
              </a:solidFill>
              <a:prstDash val="solid"/>
            </a:ln>
          </c:spPr>
          <c:invertIfNegative val="0"/>
          <c:cat>
            <c:strRef>
              <c:f>'所属機関種別応募・採択件数、採択夜数内訳'!$A$188:$A$216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'所属機関種別応募・採択件数、採択夜数内訳'!$H$188:$H$216</c:f>
              <c:numCache>
                <c:formatCode>General</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er>
        <c:ser>
          <c:idx val="7"/>
          <c:order val="7"/>
          <c:tx>
            <c:strRef>
              <c:f>'所属機関種別応募・採択件数、採択夜数内訳'!$I$187</c:f>
              <c:strCache>
                <c:ptCount val="1"/>
                <c:pt idx="0">
                  <c:v>海外</c:v>
                </c:pt>
              </c:strCache>
            </c:strRef>
          </c:tx>
          <c:spPr>
            <a:solidFill>
              <a:srgbClr val="66CCFF"/>
            </a:solidFill>
            <a:ln w="12700">
              <a:solidFill>
                <a:srgbClr val="000000"/>
              </a:solidFill>
              <a:prstDash val="solid"/>
            </a:ln>
          </c:spPr>
          <c:invertIfNegative val="0"/>
          <c:cat>
            <c:strRef>
              <c:f>'所属機関種別応募・採択件数、採択夜数内訳'!$A$188:$A$216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'所属機関種別応募・採択件数、採択夜数内訳'!$I$188:$I$216</c:f>
              <c:numCache>
                <c:formatCode>General</c:formatCode>
                <c:ptCount val="29"/>
                <c:pt idx="0">
                  <c:v>8</c:v>
                </c:pt>
                <c:pt idx="1">
                  <c:v>6</c:v>
                </c:pt>
                <c:pt idx="2">
                  <c:v>8</c:v>
                </c:pt>
                <c:pt idx="3">
                  <c:v>11</c:v>
                </c:pt>
                <c:pt idx="4">
                  <c:v>8</c:v>
                </c:pt>
                <c:pt idx="5">
                  <c:v>17</c:v>
                </c:pt>
                <c:pt idx="6">
                  <c:v>9</c:v>
                </c:pt>
                <c:pt idx="7">
                  <c:v>8</c:v>
                </c:pt>
                <c:pt idx="8">
                  <c:v>8</c:v>
                </c:pt>
                <c:pt idx="9">
                  <c:v>15</c:v>
                </c:pt>
                <c:pt idx="10">
                  <c:v>11</c:v>
                </c:pt>
                <c:pt idx="11">
                  <c:v>12.5</c:v>
                </c:pt>
                <c:pt idx="12">
                  <c:v>15.8</c:v>
                </c:pt>
                <c:pt idx="13">
                  <c:v>27.5</c:v>
                </c:pt>
                <c:pt idx="14">
                  <c:v>26.5</c:v>
                </c:pt>
                <c:pt idx="15">
                  <c:v>30.5</c:v>
                </c:pt>
                <c:pt idx="16">
                  <c:v>33.299999999999997</c:v>
                </c:pt>
                <c:pt idx="17">
                  <c:v>33.5</c:v>
                </c:pt>
                <c:pt idx="18">
                  <c:v>38.5</c:v>
                </c:pt>
                <c:pt idx="19">
                  <c:v>28</c:v>
                </c:pt>
                <c:pt idx="20">
                  <c:v>17.5</c:v>
                </c:pt>
                <c:pt idx="21">
                  <c:v>22</c:v>
                </c:pt>
                <c:pt idx="22">
                  <c:v>10.5</c:v>
                </c:pt>
                <c:pt idx="23">
                  <c:v>22.5</c:v>
                </c:pt>
                <c:pt idx="24">
                  <c:v>15.5</c:v>
                </c:pt>
                <c:pt idx="25">
                  <c:v>20.5</c:v>
                </c:pt>
                <c:pt idx="26">
                  <c:v>13.1</c:v>
                </c:pt>
                <c:pt idx="27">
                  <c:v>27</c:v>
                </c:pt>
                <c:pt idx="28">
                  <c:v>22.5</c:v>
                </c:pt>
              </c:numCache>
            </c:numRef>
          </c:val>
        </c:ser>
        <c:dLbls>
          <c:showLegendKey val="0"/>
          <c:showVal val="0"/>
          <c:showCatName val="0"/>
          <c:showSerName val="0"/>
          <c:showPercent val="0"/>
          <c:showBubbleSize val="0"/>
        </c:dLbls>
        <c:gapWidth val="150"/>
        <c:overlap val="100"/>
        <c:axId val="165047296"/>
        <c:axId val="165057280"/>
      </c:barChart>
      <c:catAx>
        <c:axId val="165047296"/>
        <c:scaling>
          <c:orientation val="minMax"/>
        </c:scaling>
        <c:delete val="0"/>
        <c:axPos val="b"/>
        <c:numFmt formatCode="General" sourceLinked="1"/>
        <c:majorTickMark val="in"/>
        <c:minorTickMark val="none"/>
        <c:tickLblPos val="low"/>
        <c:spPr>
          <a:ln w="3175">
            <a:solidFill>
              <a:srgbClr val="000000"/>
            </a:solidFill>
            <a:prstDash val="solid"/>
          </a:ln>
        </c:spPr>
        <c:txPr>
          <a:bodyPr rot="-360000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65057280"/>
        <c:crosses val="autoZero"/>
        <c:auto val="1"/>
        <c:lblAlgn val="ctr"/>
        <c:lblOffset val="100"/>
        <c:noMultiLvlLbl val="0"/>
      </c:catAx>
      <c:valAx>
        <c:axId val="165057280"/>
        <c:scaling>
          <c:orientation val="minMax"/>
        </c:scaling>
        <c:delete val="0"/>
        <c:axPos val="l"/>
        <c:majorGridlines>
          <c:spPr>
            <a:ln w="3175">
              <a:solidFill>
                <a:srgbClr val="000000"/>
              </a:solidFill>
              <a:prstDash val="solid"/>
            </a:ln>
          </c:spPr>
        </c:majorGridlines>
        <c:numFmt formatCode="#,##0.0_);[Red]\(#,##0.0\)"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ＭＳ Ｐゴシック"/>
                <a:ea typeface="ＭＳ Ｐゴシック"/>
                <a:cs typeface="ＭＳ Ｐゴシック"/>
              </a:defRPr>
            </a:pPr>
            <a:endParaRPr lang="ja-JP"/>
          </a:p>
        </c:txPr>
        <c:crossAx val="165047296"/>
        <c:crosses val="autoZero"/>
        <c:crossBetween val="between"/>
        <c:majorUnit val="0.2"/>
      </c:valAx>
      <c:spPr>
        <a:noFill/>
        <a:ln w="12700">
          <a:solidFill>
            <a:srgbClr val="808080"/>
          </a:solidFill>
          <a:prstDash val="solid"/>
        </a:ln>
      </c:spPr>
    </c:plotArea>
    <c:legend>
      <c:legendPos val="r"/>
      <c:layout>
        <c:manualLayout>
          <c:xMode val="edge"/>
          <c:yMode val="edge"/>
          <c:x val="0.87701353251241609"/>
          <c:y val="0.19362364487047815"/>
          <c:w val="8.4908789386401326E-2"/>
          <c:h val="0.70916291985240976"/>
        </c:manualLayout>
      </c:layout>
      <c:overlay val="0"/>
      <c:spPr>
        <a:solidFill>
          <a:srgbClr val="FFFFFF"/>
        </a:solidFill>
        <a:ln w="3175">
          <a:solidFill>
            <a:srgbClr val="000000"/>
          </a:solidFill>
          <a:prstDash val="solid"/>
        </a:ln>
      </c:spPr>
      <c:txPr>
        <a:bodyPr/>
        <a:lstStyle/>
        <a:p>
          <a:pPr>
            <a:defRPr sz="1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userShapes r:id="rId1"/>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PIの所属機関種別　応募件数</a:t>
            </a:r>
            <a:endParaRPr lang="ja-JP" altLang="en-US"/>
          </a:p>
        </c:rich>
      </c:tx>
      <c:layout>
        <c:manualLayout>
          <c:xMode val="edge"/>
          <c:yMode val="edge"/>
          <c:x val="0.35570505029153232"/>
          <c:y val="2.9644268774703556E-2"/>
        </c:manualLayout>
      </c:layout>
      <c:overlay val="0"/>
      <c:spPr>
        <a:noFill/>
        <a:ln w="25400">
          <a:noFill/>
        </a:ln>
      </c:spPr>
    </c:title>
    <c:autoTitleDeleted val="0"/>
    <c:view3D>
      <c:rotX val="35"/>
      <c:hPercent val="54"/>
      <c:rotY val="44"/>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7047042181210435E-2"/>
          <c:y val="0.12055335968379446"/>
          <c:w val="0.84451993817282112"/>
          <c:h val="0.74901185770750989"/>
        </c:manualLayout>
      </c:layout>
      <c:bar3DChart>
        <c:barDir val="col"/>
        <c:grouping val="stacked"/>
        <c:varyColors val="0"/>
        <c:ser>
          <c:idx val="0"/>
          <c:order val="0"/>
          <c:tx>
            <c:strRef>
              <c:f>'所属機関種別応募・採択件数、採択夜数内訳'!$B$3</c:f>
              <c:strCache>
                <c:ptCount val="1"/>
                <c:pt idx="0">
                  <c:v>国立大</c:v>
                </c:pt>
              </c:strCache>
            </c:strRef>
          </c:tx>
          <c:spPr>
            <a:solidFill>
              <a:srgbClr val="9999FF"/>
            </a:solidFill>
            <a:ln w="12700">
              <a:solidFill>
                <a:srgbClr val="000000"/>
              </a:solidFill>
              <a:prstDash val="solid"/>
            </a:ln>
          </c:spPr>
          <c:invertIfNegative val="0"/>
          <c:cat>
            <c:strRef>
              <c:f>'所属機関種別応募・採択件数、採択夜数内訳'!$A$4:$A$32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'所属機関種別応募・採択件数、採択夜数内訳'!$B$4:$B$32</c:f>
              <c:numCache>
                <c:formatCode>General</c:formatCode>
                <c:ptCount val="29"/>
                <c:pt idx="0">
                  <c:v>51</c:v>
                </c:pt>
                <c:pt idx="1">
                  <c:v>48</c:v>
                </c:pt>
                <c:pt idx="2">
                  <c:v>77</c:v>
                </c:pt>
                <c:pt idx="3">
                  <c:v>69</c:v>
                </c:pt>
                <c:pt idx="4">
                  <c:v>70</c:v>
                </c:pt>
                <c:pt idx="5">
                  <c:v>67</c:v>
                </c:pt>
                <c:pt idx="6">
                  <c:v>62</c:v>
                </c:pt>
                <c:pt idx="7">
                  <c:v>58</c:v>
                </c:pt>
                <c:pt idx="8">
                  <c:v>52</c:v>
                </c:pt>
                <c:pt idx="9">
                  <c:v>49</c:v>
                </c:pt>
                <c:pt idx="10">
                  <c:v>42</c:v>
                </c:pt>
                <c:pt idx="11">
                  <c:v>40</c:v>
                </c:pt>
                <c:pt idx="12">
                  <c:v>47</c:v>
                </c:pt>
                <c:pt idx="13">
                  <c:v>48</c:v>
                </c:pt>
                <c:pt idx="14">
                  <c:v>44</c:v>
                </c:pt>
                <c:pt idx="15">
                  <c:v>45</c:v>
                </c:pt>
                <c:pt idx="16">
                  <c:v>53</c:v>
                </c:pt>
                <c:pt idx="17">
                  <c:v>48</c:v>
                </c:pt>
                <c:pt idx="18">
                  <c:v>43</c:v>
                </c:pt>
                <c:pt idx="19">
                  <c:v>40</c:v>
                </c:pt>
                <c:pt idx="20">
                  <c:v>57</c:v>
                </c:pt>
                <c:pt idx="21">
                  <c:v>63</c:v>
                </c:pt>
                <c:pt idx="22">
                  <c:v>57</c:v>
                </c:pt>
                <c:pt idx="23">
                  <c:v>44</c:v>
                </c:pt>
                <c:pt idx="24">
                  <c:v>61</c:v>
                </c:pt>
                <c:pt idx="25">
                  <c:v>60</c:v>
                </c:pt>
                <c:pt idx="26">
                  <c:v>71</c:v>
                </c:pt>
                <c:pt idx="27">
                  <c:v>68</c:v>
                </c:pt>
                <c:pt idx="28">
                  <c:v>55</c:v>
                </c:pt>
              </c:numCache>
            </c:numRef>
          </c:val>
        </c:ser>
        <c:ser>
          <c:idx val="1"/>
          <c:order val="1"/>
          <c:tx>
            <c:strRef>
              <c:f>'所属機関種別応募・採択件数、採択夜数内訳'!$C$3</c:f>
              <c:strCache>
                <c:ptCount val="1"/>
                <c:pt idx="0">
                  <c:v>公立大</c:v>
                </c:pt>
              </c:strCache>
            </c:strRef>
          </c:tx>
          <c:spPr>
            <a:solidFill>
              <a:srgbClr val="993366"/>
            </a:solidFill>
            <a:ln w="12700">
              <a:solidFill>
                <a:srgbClr val="000000"/>
              </a:solidFill>
              <a:prstDash val="solid"/>
            </a:ln>
          </c:spPr>
          <c:invertIfNegative val="0"/>
          <c:cat>
            <c:strRef>
              <c:f>'所属機関種別応募・採択件数、採択夜数内訳'!$A$4:$A$32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'所属機関種別応募・採択件数、採択夜数内訳'!$C$4:$C$32</c:f>
              <c:numCache>
                <c:formatCode>General</c:formatCode>
                <c:ptCount val="29"/>
                <c:pt idx="0">
                  <c:v>0</c:v>
                </c:pt>
                <c:pt idx="1">
                  <c:v>0</c:v>
                </c:pt>
                <c:pt idx="2">
                  <c:v>1</c:v>
                </c:pt>
                <c:pt idx="3">
                  <c:v>2</c:v>
                </c:pt>
                <c:pt idx="4">
                  <c:v>2</c:v>
                </c:pt>
                <c:pt idx="5">
                  <c:v>1</c:v>
                </c:pt>
                <c:pt idx="6">
                  <c:v>2</c:v>
                </c:pt>
                <c:pt idx="7">
                  <c:v>0</c:v>
                </c:pt>
                <c:pt idx="8">
                  <c:v>1</c:v>
                </c:pt>
                <c:pt idx="9">
                  <c:v>0</c:v>
                </c:pt>
                <c:pt idx="10">
                  <c:v>0</c:v>
                </c:pt>
                <c:pt idx="11">
                  <c:v>0</c:v>
                </c:pt>
                <c:pt idx="12">
                  <c:v>1</c:v>
                </c:pt>
                <c:pt idx="13">
                  <c:v>0</c:v>
                </c:pt>
                <c:pt idx="14">
                  <c:v>1</c:v>
                </c:pt>
                <c:pt idx="15">
                  <c:v>0</c:v>
                </c:pt>
                <c:pt idx="16">
                  <c:v>0</c:v>
                </c:pt>
                <c:pt idx="17">
                  <c:v>0</c:v>
                </c:pt>
                <c:pt idx="18">
                  <c:v>0</c:v>
                </c:pt>
                <c:pt idx="19">
                  <c:v>0</c:v>
                </c:pt>
                <c:pt idx="20">
                  <c:v>0</c:v>
                </c:pt>
                <c:pt idx="21">
                  <c:v>0</c:v>
                </c:pt>
                <c:pt idx="22">
                  <c:v>1</c:v>
                </c:pt>
                <c:pt idx="23">
                  <c:v>1</c:v>
                </c:pt>
                <c:pt idx="24">
                  <c:v>0</c:v>
                </c:pt>
                <c:pt idx="25">
                  <c:v>1</c:v>
                </c:pt>
                <c:pt idx="26">
                  <c:v>1</c:v>
                </c:pt>
                <c:pt idx="27">
                  <c:v>4</c:v>
                </c:pt>
                <c:pt idx="28">
                  <c:v>3</c:v>
                </c:pt>
              </c:numCache>
            </c:numRef>
          </c:val>
        </c:ser>
        <c:ser>
          <c:idx val="2"/>
          <c:order val="2"/>
          <c:tx>
            <c:strRef>
              <c:f>'所属機関種別応募・採択件数、採択夜数内訳'!$D$3</c:f>
              <c:strCache>
                <c:ptCount val="1"/>
                <c:pt idx="0">
                  <c:v>私立大</c:v>
                </c:pt>
              </c:strCache>
            </c:strRef>
          </c:tx>
          <c:spPr>
            <a:solidFill>
              <a:srgbClr val="FFFFCC"/>
            </a:solidFill>
            <a:ln w="12700">
              <a:solidFill>
                <a:srgbClr val="000000"/>
              </a:solidFill>
              <a:prstDash val="solid"/>
            </a:ln>
          </c:spPr>
          <c:invertIfNegative val="0"/>
          <c:cat>
            <c:strRef>
              <c:f>'所属機関種別応募・採択件数、採択夜数内訳'!$A$4:$A$32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'所属機関種別応募・採択件数、採択夜数内訳'!$D$4:$D$32</c:f>
              <c:numCache>
                <c:formatCode>General</c:formatCode>
                <c:ptCount val="29"/>
                <c:pt idx="0">
                  <c:v>3</c:v>
                </c:pt>
                <c:pt idx="1">
                  <c:v>2</c:v>
                </c:pt>
                <c:pt idx="2">
                  <c:v>7</c:v>
                </c:pt>
                <c:pt idx="3">
                  <c:v>7</c:v>
                </c:pt>
                <c:pt idx="4">
                  <c:v>7</c:v>
                </c:pt>
                <c:pt idx="5">
                  <c:v>5</c:v>
                </c:pt>
                <c:pt idx="6">
                  <c:v>6</c:v>
                </c:pt>
                <c:pt idx="7">
                  <c:v>5</c:v>
                </c:pt>
                <c:pt idx="8">
                  <c:v>6</c:v>
                </c:pt>
                <c:pt idx="9">
                  <c:v>3</c:v>
                </c:pt>
                <c:pt idx="10">
                  <c:v>1</c:v>
                </c:pt>
                <c:pt idx="11">
                  <c:v>6</c:v>
                </c:pt>
                <c:pt idx="12">
                  <c:v>5</c:v>
                </c:pt>
                <c:pt idx="13">
                  <c:v>5</c:v>
                </c:pt>
                <c:pt idx="14">
                  <c:v>7</c:v>
                </c:pt>
                <c:pt idx="15">
                  <c:v>5</c:v>
                </c:pt>
                <c:pt idx="16">
                  <c:v>4</c:v>
                </c:pt>
                <c:pt idx="17">
                  <c:v>6</c:v>
                </c:pt>
                <c:pt idx="18">
                  <c:v>5</c:v>
                </c:pt>
                <c:pt idx="19">
                  <c:v>6</c:v>
                </c:pt>
                <c:pt idx="20">
                  <c:v>9</c:v>
                </c:pt>
                <c:pt idx="21">
                  <c:v>7</c:v>
                </c:pt>
                <c:pt idx="22">
                  <c:v>8</c:v>
                </c:pt>
                <c:pt idx="23">
                  <c:v>4</c:v>
                </c:pt>
                <c:pt idx="24">
                  <c:v>5</c:v>
                </c:pt>
                <c:pt idx="25">
                  <c:v>7</c:v>
                </c:pt>
                <c:pt idx="26">
                  <c:v>6</c:v>
                </c:pt>
                <c:pt idx="27">
                  <c:v>7</c:v>
                </c:pt>
                <c:pt idx="28">
                  <c:v>4</c:v>
                </c:pt>
              </c:numCache>
            </c:numRef>
          </c:val>
        </c:ser>
        <c:ser>
          <c:idx val="3"/>
          <c:order val="3"/>
          <c:tx>
            <c:strRef>
              <c:f>'所属機関種別応募・採択件数、採択夜数内訳'!$E$3</c:f>
              <c:strCache>
                <c:ptCount val="1"/>
                <c:pt idx="0">
                  <c:v>NAOJ</c:v>
                </c:pt>
              </c:strCache>
            </c:strRef>
          </c:tx>
          <c:spPr>
            <a:solidFill>
              <a:srgbClr val="CCFFFF"/>
            </a:solidFill>
            <a:ln w="12700">
              <a:solidFill>
                <a:srgbClr val="000000"/>
              </a:solidFill>
              <a:prstDash val="solid"/>
            </a:ln>
          </c:spPr>
          <c:invertIfNegative val="0"/>
          <c:cat>
            <c:strRef>
              <c:f>'所属機関種別応募・採択件数、採択夜数内訳'!$A$4:$A$32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'所属機関種別応募・採択件数、採択夜数内訳'!$E$4:$E$32</c:f>
              <c:numCache>
                <c:formatCode>General</c:formatCode>
                <c:ptCount val="29"/>
                <c:pt idx="0">
                  <c:v>26</c:v>
                </c:pt>
                <c:pt idx="1">
                  <c:v>28</c:v>
                </c:pt>
                <c:pt idx="2">
                  <c:v>42</c:v>
                </c:pt>
                <c:pt idx="3">
                  <c:v>61</c:v>
                </c:pt>
                <c:pt idx="4">
                  <c:v>79</c:v>
                </c:pt>
                <c:pt idx="5">
                  <c:v>70</c:v>
                </c:pt>
                <c:pt idx="6">
                  <c:v>72</c:v>
                </c:pt>
                <c:pt idx="7">
                  <c:v>53</c:v>
                </c:pt>
                <c:pt idx="8">
                  <c:v>51</c:v>
                </c:pt>
                <c:pt idx="9">
                  <c:v>37</c:v>
                </c:pt>
                <c:pt idx="10">
                  <c:v>27</c:v>
                </c:pt>
                <c:pt idx="11">
                  <c:v>48</c:v>
                </c:pt>
                <c:pt idx="12">
                  <c:v>32</c:v>
                </c:pt>
                <c:pt idx="13">
                  <c:v>32</c:v>
                </c:pt>
                <c:pt idx="14">
                  <c:v>39</c:v>
                </c:pt>
                <c:pt idx="15">
                  <c:v>33</c:v>
                </c:pt>
                <c:pt idx="16">
                  <c:v>31</c:v>
                </c:pt>
                <c:pt idx="17">
                  <c:v>31</c:v>
                </c:pt>
                <c:pt idx="18">
                  <c:v>24</c:v>
                </c:pt>
                <c:pt idx="19">
                  <c:v>30</c:v>
                </c:pt>
                <c:pt idx="20">
                  <c:v>20</c:v>
                </c:pt>
                <c:pt idx="21">
                  <c:v>23</c:v>
                </c:pt>
                <c:pt idx="22">
                  <c:v>18</c:v>
                </c:pt>
                <c:pt idx="23">
                  <c:v>17</c:v>
                </c:pt>
                <c:pt idx="24">
                  <c:v>23</c:v>
                </c:pt>
                <c:pt idx="25">
                  <c:v>27</c:v>
                </c:pt>
                <c:pt idx="26">
                  <c:v>32</c:v>
                </c:pt>
                <c:pt idx="27">
                  <c:v>32</c:v>
                </c:pt>
                <c:pt idx="28">
                  <c:v>33</c:v>
                </c:pt>
              </c:numCache>
            </c:numRef>
          </c:val>
        </c:ser>
        <c:ser>
          <c:idx val="4"/>
          <c:order val="4"/>
          <c:tx>
            <c:strRef>
              <c:f>'所属機関種別応募・採択件数、採択夜数内訳'!$F$3</c:f>
              <c:strCache>
                <c:ptCount val="1"/>
                <c:pt idx="0">
                  <c:v>JAXA</c:v>
                </c:pt>
              </c:strCache>
            </c:strRef>
          </c:tx>
          <c:spPr>
            <a:solidFill>
              <a:srgbClr val="660066"/>
            </a:solidFill>
            <a:ln w="12700">
              <a:solidFill>
                <a:srgbClr val="000000"/>
              </a:solidFill>
              <a:prstDash val="solid"/>
            </a:ln>
          </c:spPr>
          <c:invertIfNegative val="0"/>
          <c:cat>
            <c:strRef>
              <c:f>'所属機関種別応募・採択件数、採択夜数内訳'!$A$4:$A$32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'所属機関種別応募・採択件数、採択夜数内訳'!$F$4:$F$32</c:f>
              <c:numCache>
                <c:formatCode>General</c:formatCode>
                <c:ptCount val="29"/>
                <c:pt idx="0">
                  <c:v>1</c:v>
                </c:pt>
                <c:pt idx="1">
                  <c:v>3</c:v>
                </c:pt>
                <c:pt idx="2">
                  <c:v>2</c:v>
                </c:pt>
                <c:pt idx="3">
                  <c:v>7</c:v>
                </c:pt>
                <c:pt idx="4">
                  <c:v>6</c:v>
                </c:pt>
                <c:pt idx="5">
                  <c:v>4</c:v>
                </c:pt>
                <c:pt idx="6">
                  <c:v>4</c:v>
                </c:pt>
                <c:pt idx="7">
                  <c:v>7</c:v>
                </c:pt>
                <c:pt idx="8">
                  <c:v>4</c:v>
                </c:pt>
                <c:pt idx="9">
                  <c:v>4</c:v>
                </c:pt>
                <c:pt idx="10">
                  <c:v>6</c:v>
                </c:pt>
                <c:pt idx="11">
                  <c:v>7</c:v>
                </c:pt>
                <c:pt idx="12">
                  <c:v>3</c:v>
                </c:pt>
                <c:pt idx="13">
                  <c:v>6</c:v>
                </c:pt>
                <c:pt idx="14">
                  <c:v>5</c:v>
                </c:pt>
                <c:pt idx="15">
                  <c:v>6</c:v>
                </c:pt>
                <c:pt idx="16">
                  <c:v>5</c:v>
                </c:pt>
                <c:pt idx="17">
                  <c:v>3</c:v>
                </c:pt>
                <c:pt idx="18">
                  <c:v>6</c:v>
                </c:pt>
                <c:pt idx="19">
                  <c:v>2</c:v>
                </c:pt>
                <c:pt idx="20">
                  <c:v>4</c:v>
                </c:pt>
                <c:pt idx="21">
                  <c:v>3</c:v>
                </c:pt>
                <c:pt idx="22">
                  <c:v>1</c:v>
                </c:pt>
                <c:pt idx="23">
                  <c:v>3</c:v>
                </c:pt>
                <c:pt idx="24">
                  <c:v>5</c:v>
                </c:pt>
                <c:pt idx="25">
                  <c:v>5</c:v>
                </c:pt>
                <c:pt idx="26">
                  <c:v>1</c:v>
                </c:pt>
                <c:pt idx="27">
                  <c:v>3</c:v>
                </c:pt>
                <c:pt idx="28">
                  <c:v>2</c:v>
                </c:pt>
              </c:numCache>
            </c:numRef>
          </c:val>
        </c:ser>
        <c:ser>
          <c:idx val="5"/>
          <c:order val="5"/>
          <c:tx>
            <c:strRef>
              <c:f>'所属機関種別応募・採択件数、採択夜数内訳'!$G$3</c:f>
              <c:strCache>
                <c:ptCount val="1"/>
                <c:pt idx="0">
                  <c:v>その他機関</c:v>
                </c:pt>
              </c:strCache>
            </c:strRef>
          </c:tx>
          <c:spPr>
            <a:solidFill>
              <a:srgbClr val="FF8080"/>
            </a:solidFill>
            <a:ln w="12700">
              <a:solidFill>
                <a:srgbClr val="000000"/>
              </a:solidFill>
              <a:prstDash val="solid"/>
            </a:ln>
          </c:spPr>
          <c:invertIfNegative val="0"/>
          <c:cat>
            <c:strRef>
              <c:f>'所属機関種別応募・採択件数、採択夜数内訳'!$A$4:$A$32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'所属機関種別応募・採択件数、採択夜数内訳'!$G$4:$G$32</c:f>
              <c:numCache>
                <c:formatCode>General</c:formatCode>
                <c:ptCount val="29"/>
                <c:pt idx="0">
                  <c:v>5</c:v>
                </c:pt>
                <c:pt idx="1">
                  <c:v>3</c:v>
                </c:pt>
                <c:pt idx="2">
                  <c:v>2</c:v>
                </c:pt>
                <c:pt idx="3">
                  <c:v>3</c:v>
                </c:pt>
                <c:pt idx="4">
                  <c:v>2</c:v>
                </c:pt>
                <c:pt idx="5">
                  <c:v>1</c:v>
                </c:pt>
                <c:pt idx="6">
                  <c:v>5</c:v>
                </c:pt>
                <c:pt idx="7">
                  <c:v>3</c:v>
                </c:pt>
                <c:pt idx="8">
                  <c:v>4</c:v>
                </c:pt>
                <c:pt idx="9">
                  <c:v>2</c:v>
                </c:pt>
                <c:pt idx="10">
                  <c:v>0</c:v>
                </c:pt>
                <c:pt idx="11">
                  <c:v>2</c:v>
                </c:pt>
                <c:pt idx="12">
                  <c:v>2</c:v>
                </c:pt>
                <c:pt idx="13">
                  <c:v>0</c:v>
                </c:pt>
                <c:pt idx="14">
                  <c:v>0</c:v>
                </c:pt>
                <c:pt idx="15">
                  <c:v>4</c:v>
                </c:pt>
                <c:pt idx="16">
                  <c:v>3</c:v>
                </c:pt>
                <c:pt idx="17">
                  <c:v>7</c:v>
                </c:pt>
                <c:pt idx="18">
                  <c:v>5</c:v>
                </c:pt>
                <c:pt idx="19">
                  <c:v>7</c:v>
                </c:pt>
                <c:pt idx="20">
                  <c:v>2</c:v>
                </c:pt>
                <c:pt idx="21">
                  <c:v>0</c:v>
                </c:pt>
                <c:pt idx="22">
                  <c:v>0</c:v>
                </c:pt>
                <c:pt idx="23">
                  <c:v>3</c:v>
                </c:pt>
                <c:pt idx="24">
                  <c:v>1</c:v>
                </c:pt>
                <c:pt idx="25">
                  <c:v>2</c:v>
                </c:pt>
                <c:pt idx="26">
                  <c:v>2</c:v>
                </c:pt>
                <c:pt idx="27">
                  <c:v>2</c:v>
                </c:pt>
                <c:pt idx="28">
                  <c:v>3</c:v>
                </c:pt>
              </c:numCache>
            </c:numRef>
          </c:val>
        </c:ser>
        <c:ser>
          <c:idx val="6"/>
          <c:order val="6"/>
          <c:tx>
            <c:strRef>
              <c:f>'所属機関種別応募・採択件数、採択夜数内訳'!$H$3</c:f>
              <c:strCache>
                <c:ptCount val="1"/>
                <c:pt idx="0">
                  <c:v>民間</c:v>
                </c:pt>
              </c:strCache>
            </c:strRef>
          </c:tx>
          <c:spPr>
            <a:solidFill>
              <a:srgbClr val="0066CC"/>
            </a:solidFill>
            <a:ln w="12700">
              <a:solidFill>
                <a:srgbClr val="000000"/>
              </a:solidFill>
              <a:prstDash val="solid"/>
            </a:ln>
          </c:spPr>
          <c:invertIfNegative val="0"/>
          <c:cat>
            <c:strRef>
              <c:f>'所属機関種別応募・採択件数、採択夜数内訳'!$A$4:$A$32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'所属機関種別応募・採択件数、採択夜数内訳'!$H$4:$H$32</c:f>
              <c:numCache>
                <c:formatCode>General</c:formatCode>
                <c:ptCount val="29"/>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er>
        <c:ser>
          <c:idx val="7"/>
          <c:order val="7"/>
          <c:tx>
            <c:strRef>
              <c:f>'所属機関種別応募・採択件数、採択夜数内訳'!$I$3</c:f>
              <c:strCache>
                <c:ptCount val="1"/>
                <c:pt idx="0">
                  <c:v>海外</c:v>
                </c:pt>
              </c:strCache>
            </c:strRef>
          </c:tx>
          <c:spPr>
            <a:solidFill>
              <a:srgbClr val="CCCCFF"/>
            </a:solidFill>
            <a:ln w="12700">
              <a:solidFill>
                <a:srgbClr val="000000"/>
              </a:solidFill>
              <a:prstDash val="solid"/>
            </a:ln>
          </c:spPr>
          <c:invertIfNegative val="0"/>
          <c:cat>
            <c:strRef>
              <c:f>'所属機関種別応募・採択件数、採択夜数内訳'!$A$4:$A$32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'所属機関種別応募・採択件数、採択夜数内訳'!$I$4:$I$32</c:f>
              <c:numCache>
                <c:formatCode>General</c:formatCode>
                <c:ptCount val="29"/>
                <c:pt idx="0">
                  <c:v>28</c:v>
                </c:pt>
                <c:pt idx="1">
                  <c:v>21</c:v>
                </c:pt>
                <c:pt idx="2">
                  <c:v>29</c:v>
                </c:pt>
                <c:pt idx="3">
                  <c:v>40</c:v>
                </c:pt>
                <c:pt idx="4">
                  <c:v>31</c:v>
                </c:pt>
                <c:pt idx="5">
                  <c:v>57</c:v>
                </c:pt>
                <c:pt idx="6">
                  <c:v>45</c:v>
                </c:pt>
                <c:pt idx="7">
                  <c:v>42</c:v>
                </c:pt>
                <c:pt idx="8">
                  <c:v>42</c:v>
                </c:pt>
                <c:pt idx="9">
                  <c:v>44</c:v>
                </c:pt>
                <c:pt idx="10">
                  <c:v>40</c:v>
                </c:pt>
                <c:pt idx="11">
                  <c:v>42</c:v>
                </c:pt>
                <c:pt idx="12">
                  <c:v>28</c:v>
                </c:pt>
                <c:pt idx="13">
                  <c:v>34</c:v>
                </c:pt>
                <c:pt idx="14">
                  <c:v>41</c:v>
                </c:pt>
                <c:pt idx="15">
                  <c:v>57</c:v>
                </c:pt>
                <c:pt idx="16">
                  <c:v>45</c:v>
                </c:pt>
                <c:pt idx="17">
                  <c:v>56</c:v>
                </c:pt>
                <c:pt idx="18">
                  <c:v>57</c:v>
                </c:pt>
                <c:pt idx="19">
                  <c:v>56</c:v>
                </c:pt>
                <c:pt idx="20">
                  <c:v>45</c:v>
                </c:pt>
                <c:pt idx="21">
                  <c:v>54</c:v>
                </c:pt>
                <c:pt idx="22">
                  <c:v>34</c:v>
                </c:pt>
                <c:pt idx="23">
                  <c:v>42</c:v>
                </c:pt>
                <c:pt idx="24">
                  <c:v>37</c:v>
                </c:pt>
                <c:pt idx="25">
                  <c:v>41</c:v>
                </c:pt>
                <c:pt idx="26">
                  <c:v>33</c:v>
                </c:pt>
                <c:pt idx="27">
                  <c:v>47</c:v>
                </c:pt>
                <c:pt idx="28">
                  <c:v>33</c:v>
                </c:pt>
              </c:numCache>
            </c:numRef>
          </c:val>
        </c:ser>
        <c:dLbls>
          <c:showLegendKey val="0"/>
          <c:showVal val="0"/>
          <c:showCatName val="0"/>
          <c:showSerName val="0"/>
          <c:showPercent val="0"/>
          <c:showBubbleSize val="0"/>
        </c:dLbls>
        <c:gapWidth val="150"/>
        <c:shape val="box"/>
        <c:axId val="164855808"/>
        <c:axId val="164857344"/>
        <c:axId val="0"/>
      </c:bar3DChart>
      <c:catAx>
        <c:axId val="164855808"/>
        <c:scaling>
          <c:orientation val="minMax"/>
        </c:scaling>
        <c:delete val="0"/>
        <c:axPos val="b"/>
        <c:numFmt formatCode="General" sourceLinked="1"/>
        <c:majorTickMark val="in"/>
        <c:minorTickMark val="none"/>
        <c:tickLblPos val="low"/>
        <c:spPr>
          <a:ln w="3175">
            <a:solidFill>
              <a:srgbClr val="000000"/>
            </a:solidFill>
            <a:prstDash val="solid"/>
          </a:ln>
        </c:spPr>
        <c:txPr>
          <a:bodyPr rot="-360000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64857344"/>
        <c:crosses val="autoZero"/>
        <c:auto val="1"/>
        <c:lblAlgn val="ctr"/>
        <c:lblOffset val="100"/>
        <c:tickLblSkip val="1"/>
        <c:tickMarkSkip val="1"/>
        <c:noMultiLvlLbl val="0"/>
      </c:catAx>
      <c:valAx>
        <c:axId val="164857344"/>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ＭＳ Ｐゴシック"/>
                <a:ea typeface="ＭＳ Ｐゴシック"/>
                <a:cs typeface="ＭＳ Ｐゴシック"/>
              </a:defRPr>
            </a:pPr>
            <a:endParaRPr lang="ja-JP"/>
          </a:p>
        </c:txPr>
        <c:crossAx val="164855808"/>
        <c:crosses val="autoZero"/>
        <c:crossBetween val="between"/>
      </c:valAx>
      <c:spPr>
        <a:noFill/>
        <a:ln w="25400">
          <a:noFill/>
        </a:ln>
      </c:spPr>
    </c:plotArea>
    <c:legend>
      <c:legendPos val="r"/>
      <c:layout>
        <c:manualLayout>
          <c:xMode val="edge"/>
          <c:yMode val="edge"/>
          <c:x val="0.90715977616891841"/>
          <c:y val="0.24901185770750989"/>
          <c:w val="8.8367007815298271E-2"/>
          <c:h val="0.6106719367588933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PIの所属機関種別　応募夜数</a:t>
            </a:r>
            <a:endParaRPr lang="ja-JP" altLang="en-US"/>
          </a:p>
        </c:rich>
      </c:tx>
      <c:layout>
        <c:manualLayout>
          <c:xMode val="edge"/>
          <c:yMode val="edge"/>
          <c:x val="0.35642481561313216"/>
          <c:y val="2.9473684210526315E-2"/>
        </c:manualLayout>
      </c:layout>
      <c:overlay val="0"/>
      <c:spPr>
        <a:noFill/>
        <a:ln w="25400">
          <a:noFill/>
        </a:ln>
      </c:spPr>
    </c:title>
    <c:autoTitleDeleted val="0"/>
    <c:view3D>
      <c:rotX val="41"/>
      <c:hPercent val="51"/>
      <c:rotY val="44"/>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3631314175603489E-2"/>
          <c:y val="9.4736939491097336E-2"/>
          <c:w val="0.88491668389745759"/>
          <c:h val="0.77894816914902254"/>
        </c:manualLayout>
      </c:layout>
      <c:bar3DChart>
        <c:barDir val="col"/>
        <c:grouping val="stacked"/>
        <c:varyColors val="0"/>
        <c:ser>
          <c:idx val="0"/>
          <c:order val="0"/>
          <c:tx>
            <c:strRef>
              <c:f>'所属機関種別応募・採択件数、採択夜数内訳'!$B$127</c:f>
              <c:strCache>
                <c:ptCount val="1"/>
                <c:pt idx="0">
                  <c:v>国立大</c:v>
                </c:pt>
              </c:strCache>
            </c:strRef>
          </c:tx>
          <c:spPr>
            <a:solidFill>
              <a:srgbClr val="9999FF"/>
            </a:solidFill>
            <a:ln w="12700">
              <a:solidFill>
                <a:srgbClr val="000000"/>
              </a:solidFill>
              <a:prstDash val="solid"/>
            </a:ln>
          </c:spPr>
          <c:invertIfNegative val="0"/>
          <c:cat>
            <c:strRef>
              <c:f>'所属機関種別応募・採択件数、採択夜数内訳'!$A$128:$A$156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'所属機関種別応募・採択件数、採択夜数内訳'!$B$128:$B$156</c:f>
              <c:numCache>
                <c:formatCode>General</c:formatCode>
                <c:ptCount val="29"/>
                <c:pt idx="0">
                  <c:v>105</c:v>
                </c:pt>
                <c:pt idx="1">
                  <c:v>97</c:v>
                </c:pt>
                <c:pt idx="2">
                  <c:v>170</c:v>
                </c:pt>
                <c:pt idx="3">
                  <c:v>190</c:v>
                </c:pt>
                <c:pt idx="4">
                  <c:v>176</c:v>
                </c:pt>
                <c:pt idx="5">
                  <c:v>183.5</c:v>
                </c:pt>
                <c:pt idx="6">
                  <c:v>201</c:v>
                </c:pt>
                <c:pt idx="7">
                  <c:v>202</c:v>
                </c:pt>
                <c:pt idx="8">
                  <c:v>184.5</c:v>
                </c:pt>
                <c:pt idx="9">
                  <c:v>163.5</c:v>
                </c:pt>
                <c:pt idx="10">
                  <c:v>167</c:v>
                </c:pt>
                <c:pt idx="11">
                  <c:v>144</c:v>
                </c:pt>
                <c:pt idx="12">
                  <c:v>158</c:v>
                </c:pt>
                <c:pt idx="13">
                  <c:v>162.9</c:v>
                </c:pt>
                <c:pt idx="14">
                  <c:v>149</c:v>
                </c:pt>
                <c:pt idx="15">
                  <c:v>140</c:v>
                </c:pt>
                <c:pt idx="16">
                  <c:v>167</c:v>
                </c:pt>
                <c:pt idx="17">
                  <c:v>143.5</c:v>
                </c:pt>
                <c:pt idx="18">
                  <c:v>122.5</c:v>
                </c:pt>
                <c:pt idx="19">
                  <c:v>130</c:v>
                </c:pt>
                <c:pt idx="20">
                  <c:v>174</c:v>
                </c:pt>
                <c:pt idx="21">
                  <c:v>205</c:v>
                </c:pt>
                <c:pt idx="22">
                  <c:v>153.5</c:v>
                </c:pt>
                <c:pt idx="23">
                  <c:v>137.5</c:v>
                </c:pt>
                <c:pt idx="24">
                  <c:v>182.75</c:v>
                </c:pt>
                <c:pt idx="25">
                  <c:v>155.5</c:v>
                </c:pt>
                <c:pt idx="26">
                  <c:v>168.9</c:v>
                </c:pt>
                <c:pt idx="27">
                  <c:v>156.5</c:v>
                </c:pt>
                <c:pt idx="28">
                  <c:v>160.5</c:v>
                </c:pt>
              </c:numCache>
            </c:numRef>
          </c:val>
        </c:ser>
        <c:ser>
          <c:idx val="1"/>
          <c:order val="1"/>
          <c:tx>
            <c:strRef>
              <c:f>'所属機関種別応募・採択件数、採択夜数内訳'!$C$127</c:f>
              <c:strCache>
                <c:ptCount val="1"/>
                <c:pt idx="0">
                  <c:v>公立大</c:v>
                </c:pt>
              </c:strCache>
            </c:strRef>
          </c:tx>
          <c:spPr>
            <a:solidFill>
              <a:srgbClr val="993366"/>
            </a:solidFill>
            <a:ln w="12700">
              <a:solidFill>
                <a:srgbClr val="000000"/>
              </a:solidFill>
              <a:prstDash val="solid"/>
            </a:ln>
          </c:spPr>
          <c:invertIfNegative val="0"/>
          <c:cat>
            <c:strRef>
              <c:f>'所属機関種別応募・採択件数、採択夜数内訳'!$A$128:$A$156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'所属機関種別応募・採択件数、採択夜数内訳'!$C$128:$C$156</c:f>
              <c:numCache>
                <c:formatCode>General</c:formatCode>
                <c:ptCount val="29"/>
                <c:pt idx="0">
                  <c:v>0</c:v>
                </c:pt>
                <c:pt idx="1">
                  <c:v>0</c:v>
                </c:pt>
                <c:pt idx="2">
                  <c:v>2</c:v>
                </c:pt>
                <c:pt idx="3">
                  <c:v>4</c:v>
                </c:pt>
                <c:pt idx="4">
                  <c:v>5</c:v>
                </c:pt>
                <c:pt idx="5">
                  <c:v>3</c:v>
                </c:pt>
                <c:pt idx="6">
                  <c:v>5</c:v>
                </c:pt>
                <c:pt idx="7">
                  <c:v>0</c:v>
                </c:pt>
                <c:pt idx="8">
                  <c:v>3</c:v>
                </c:pt>
                <c:pt idx="9">
                  <c:v>0</c:v>
                </c:pt>
                <c:pt idx="10">
                  <c:v>0</c:v>
                </c:pt>
                <c:pt idx="11">
                  <c:v>0</c:v>
                </c:pt>
                <c:pt idx="12">
                  <c:v>3</c:v>
                </c:pt>
                <c:pt idx="13">
                  <c:v>0</c:v>
                </c:pt>
                <c:pt idx="14">
                  <c:v>1</c:v>
                </c:pt>
                <c:pt idx="15">
                  <c:v>0</c:v>
                </c:pt>
                <c:pt idx="16">
                  <c:v>0</c:v>
                </c:pt>
                <c:pt idx="17">
                  <c:v>0</c:v>
                </c:pt>
                <c:pt idx="18">
                  <c:v>0</c:v>
                </c:pt>
                <c:pt idx="19">
                  <c:v>0</c:v>
                </c:pt>
                <c:pt idx="20">
                  <c:v>0</c:v>
                </c:pt>
                <c:pt idx="21">
                  <c:v>0</c:v>
                </c:pt>
                <c:pt idx="22">
                  <c:v>1</c:v>
                </c:pt>
                <c:pt idx="23">
                  <c:v>1</c:v>
                </c:pt>
                <c:pt idx="24">
                  <c:v>0</c:v>
                </c:pt>
                <c:pt idx="25">
                  <c:v>3</c:v>
                </c:pt>
                <c:pt idx="26">
                  <c:v>3</c:v>
                </c:pt>
                <c:pt idx="27">
                  <c:v>8</c:v>
                </c:pt>
                <c:pt idx="28">
                  <c:v>9</c:v>
                </c:pt>
              </c:numCache>
            </c:numRef>
          </c:val>
        </c:ser>
        <c:ser>
          <c:idx val="2"/>
          <c:order val="2"/>
          <c:tx>
            <c:strRef>
              <c:f>'所属機関種別応募・採択件数、採択夜数内訳'!$D$127</c:f>
              <c:strCache>
                <c:ptCount val="1"/>
                <c:pt idx="0">
                  <c:v>私立大</c:v>
                </c:pt>
              </c:strCache>
            </c:strRef>
          </c:tx>
          <c:spPr>
            <a:solidFill>
              <a:srgbClr val="FFFFCC"/>
            </a:solidFill>
            <a:ln w="12700">
              <a:solidFill>
                <a:srgbClr val="000000"/>
              </a:solidFill>
              <a:prstDash val="solid"/>
            </a:ln>
          </c:spPr>
          <c:invertIfNegative val="0"/>
          <c:cat>
            <c:strRef>
              <c:f>'所属機関種別応募・採択件数、採択夜数内訳'!$A$128:$A$156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'所属機関種別応募・採択件数、採択夜数内訳'!$D$128:$D$156</c:f>
              <c:numCache>
                <c:formatCode>General</c:formatCode>
                <c:ptCount val="29"/>
                <c:pt idx="0">
                  <c:v>6</c:v>
                </c:pt>
                <c:pt idx="1">
                  <c:v>4</c:v>
                </c:pt>
                <c:pt idx="2">
                  <c:v>13</c:v>
                </c:pt>
                <c:pt idx="3">
                  <c:v>17</c:v>
                </c:pt>
                <c:pt idx="4">
                  <c:v>16</c:v>
                </c:pt>
                <c:pt idx="5">
                  <c:v>10</c:v>
                </c:pt>
                <c:pt idx="6">
                  <c:v>15</c:v>
                </c:pt>
                <c:pt idx="7">
                  <c:v>13</c:v>
                </c:pt>
                <c:pt idx="8">
                  <c:v>17</c:v>
                </c:pt>
                <c:pt idx="9">
                  <c:v>9.5</c:v>
                </c:pt>
                <c:pt idx="10">
                  <c:v>1</c:v>
                </c:pt>
                <c:pt idx="11">
                  <c:v>16</c:v>
                </c:pt>
                <c:pt idx="12">
                  <c:v>10.5</c:v>
                </c:pt>
                <c:pt idx="13">
                  <c:v>8</c:v>
                </c:pt>
                <c:pt idx="14">
                  <c:v>19.5</c:v>
                </c:pt>
                <c:pt idx="15">
                  <c:v>9.5</c:v>
                </c:pt>
                <c:pt idx="16">
                  <c:v>13.5</c:v>
                </c:pt>
                <c:pt idx="17">
                  <c:v>14</c:v>
                </c:pt>
                <c:pt idx="18">
                  <c:v>16</c:v>
                </c:pt>
                <c:pt idx="19">
                  <c:v>15.5</c:v>
                </c:pt>
                <c:pt idx="20">
                  <c:v>19</c:v>
                </c:pt>
                <c:pt idx="21">
                  <c:v>16.5</c:v>
                </c:pt>
                <c:pt idx="22">
                  <c:v>21</c:v>
                </c:pt>
                <c:pt idx="23">
                  <c:v>9</c:v>
                </c:pt>
                <c:pt idx="24">
                  <c:v>11</c:v>
                </c:pt>
                <c:pt idx="25">
                  <c:v>10.5</c:v>
                </c:pt>
                <c:pt idx="26">
                  <c:v>18.5</c:v>
                </c:pt>
                <c:pt idx="27">
                  <c:v>18</c:v>
                </c:pt>
                <c:pt idx="28">
                  <c:v>6.5</c:v>
                </c:pt>
              </c:numCache>
            </c:numRef>
          </c:val>
        </c:ser>
        <c:ser>
          <c:idx val="3"/>
          <c:order val="3"/>
          <c:tx>
            <c:strRef>
              <c:f>'所属機関種別応募・採択件数、採択夜数内訳'!$E$127</c:f>
              <c:strCache>
                <c:ptCount val="1"/>
                <c:pt idx="0">
                  <c:v>NAOJ</c:v>
                </c:pt>
              </c:strCache>
            </c:strRef>
          </c:tx>
          <c:spPr>
            <a:solidFill>
              <a:srgbClr val="CCFFFF"/>
            </a:solidFill>
            <a:ln w="12700">
              <a:solidFill>
                <a:srgbClr val="000000"/>
              </a:solidFill>
              <a:prstDash val="solid"/>
            </a:ln>
          </c:spPr>
          <c:invertIfNegative val="0"/>
          <c:cat>
            <c:strRef>
              <c:f>'所属機関種別応募・採択件数、採択夜数内訳'!$A$128:$A$156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'所属機関種別応募・採択件数、採択夜数内訳'!$E$128:$E$156</c:f>
              <c:numCache>
                <c:formatCode>General</c:formatCode>
                <c:ptCount val="29"/>
                <c:pt idx="0">
                  <c:v>58</c:v>
                </c:pt>
                <c:pt idx="1">
                  <c:v>55</c:v>
                </c:pt>
                <c:pt idx="2">
                  <c:v>97</c:v>
                </c:pt>
                <c:pt idx="3">
                  <c:v>145</c:v>
                </c:pt>
                <c:pt idx="4">
                  <c:v>202.5</c:v>
                </c:pt>
                <c:pt idx="5">
                  <c:v>203.5</c:v>
                </c:pt>
                <c:pt idx="6">
                  <c:v>200</c:v>
                </c:pt>
                <c:pt idx="7">
                  <c:v>171.5</c:v>
                </c:pt>
                <c:pt idx="8">
                  <c:v>181.5</c:v>
                </c:pt>
                <c:pt idx="9">
                  <c:v>142.5</c:v>
                </c:pt>
                <c:pt idx="10">
                  <c:v>89</c:v>
                </c:pt>
                <c:pt idx="11">
                  <c:v>182.5</c:v>
                </c:pt>
                <c:pt idx="12">
                  <c:v>108.2</c:v>
                </c:pt>
                <c:pt idx="13">
                  <c:v>116.5</c:v>
                </c:pt>
                <c:pt idx="14">
                  <c:v>123.10000000000001</c:v>
                </c:pt>
                <c:pt idx="15">
                  <c:v>137.5</c:v>
                </c:pt>
                <c:pt idx="16">
                  <c:v>98.5</c:v>
                </c:pt>
                <c:pt idx="17">
                  <c:v>93</c:v>
                </c:pt>
                <c:pt idx="18">
                  <c:v>73</c:v>
                </c:pt>
                <c:pt idx="19">
                  <c:v>86</c:v>
                </c:pt>
                <c:pt idx="20">
                  <c:v>59</c:v>
                </c:pt>
                <c:pt idx="21">
                  <c:v>74</c:v>
                </c:pt>
                <c:pt idx="22">
                  <c:v>42.5</c:v>
                </c:pt>
                <c:pt idx="23">
                  <c:v>58</c:v>
                </c:pt>
                <c:pt idx="24">
                  <c:v>58</c:v>
                </c:pt>
                <c:pt idx="25">
                  <c:v>84.5</c:v>
                </c:pt>
                <c:pt idx="26">
                  <c:v>73</c:v>
                </c:pt>
                <c:pt idx="27">
                  <c:v>106.5</c:v>
                </c:pt>
                <c:pt idx="28">
                  <c:v>99.5</c:v>
                </c:pt>
              </c:numCache>
            </c:numRef>
          </c:val>
        </c:ser>
        <c:ser>
          <c:idx val="4"/>
          <c:order val="4"/>
          <c:tx>
            <c:strRef>
              <c:f>'所属機関種別応募・採択件数、採択夜数内訳'!$F$127</c:f>
              <c:strCache>
                <c:ptCount val="1"/>
                <c:pt idx="0">
                  <c:v>JAXA</c:v>
                </c:pt>
              </c:strCache>
            </c:strRef>
          </c:tx>
          <c:spPr>
            <a:solidFill>
              <a:srgbClr val="660066"/>
            </a:solidFill>
            <a:ln w="12700">
              <a:solidFill>
                <a:srgbClr val="000000"/>
              </a:solidFill>
              <a:prstDash val="solid"/>
            </a:ln>
          </c:spPr>
          <c:invertIfNegative val="0"/>
          <c:cat>
            <c:strRef>
              <c:f>'所属機関種別応募・採択件数、採択夜数内訳'!$A$128:$A$156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'所属機関種別応募・採択件数、採択夜数内訳'!$F$128:$F$156</c:f>
              <c:numCache>
                <c:formatCode>General</c:formatCode>
                <c:ptCount val="29"/>
                <c:pt idx="0">
                  <c:v>1</c:v>
                </c:pt>
                <c:pt idx="1">
                  <c:v>6</c:v>
                </c:pt>
                <c:pt idx="2">
                  <c:v>2</c:v>
                </c:pt>
                <c:pt idx="3">
                  <c:v>12</c:v>
                </c:pt>
                <c:pt idx="4">
                  <c:v>13</c:v>
                </c:pt>
                <c:pt idx="5">
                  <c:v>10</c:v>
                </c:pt>
                <c:pt idx="6">
                  <c:v>9</c:v>
                </c:pt>
                <c:pt idx="7">
                  <c:v>19</c:v>
                </c:pt>
                <c:pt idx="8">
                  <c:v>11</c:v>
                </c:pt>
                <c:pt idx="9">
                  <c:v>7</c:v>
                </c:pt>
                <c:pt idx="10">
                  <c:v>15</c:v>
                </c:pt>
                <c:pt idx="11">
                  <c:v>17</c:v>
                </c:pt>
                <c:pt idx="12">
                  <c:v>7</c:v>
                </c:pt>
                <c:pt idx="13">
                  <c:v>15</c:v>
                </c:pt>
                <c:pt idx="14">
                  <c:v>15</c:v>
                </c:pt>
                <c:pt idx="15">
                  <c:v>16</c:v>
                </c:pt>
                <c:pt idx="16">
                  <c:v>16</c:v>
                </c:pt>
                <c:pt idx="17">
                  <c:v>6</c:v>
                </c:pt>
                <c:pt idx="18">
                  <c:v>13.5</c:v>
                </c:pt>
                <c:pt idx="19">
                  <c:v>4.5</c:v>
                </c:pt>
                <c:pt idx="20">
                  <c:v>5.5</c:v>
                </c:pt>
                <c:pt idx="21">
                  <c:v>8.5</c:v>
                </c:pt>
                <c:pt idx="22">
                  <c:v>1</c:v>
                </c:pt>
                <c:pt idx="23">
                  <c:v>4</c:v>
                </c:pt>
                <c:pt idx="24">
                  <c:v>7.5</c:v>
                </c:pt>
                <c:pt idx="25">
                  <c:v>15</c:v>
                </c:pt>
                <c:pt idx="26">
                  <c:v>2</c:v>
                </c:pt>
                <c:pt idx="27">
                  <c:v>5.5</c:v>
                </c:pt>
                <c:pt idx="28">
                  <c:v>5.5</c:v>
                </c:pt>
              </c:numCache>
            </c:numRef>
          </c:val>
        </c:ser>
        <c:ser>
          <c:idx val="5"/>
          <c:order val="5"/>
          <c:tx>
            <c:strRef>
              <c:f>'所属機関種別応募・採択件数、採択夜数内訳'!$G$127</c:f>
              <c:strCache>
                <c:ptCount val="1"/>
                <c:pt idx="0">
                  <c:v>その他機関</c:v>
                </c:pt>
              </c:strCache>
            </c:strRef>
          </c:tx>
          <c:spPr>
            <a:solidFill>
              <a:srgbClr val="FF8080"/>
            </a:solidFill>
            <a:ln w="12700">
              <a:solidFill>
                <a:srgbClr val="000000"/>
              </a:solidFill>
              <a:prstDash val="solid"/>
            </a:ln>
          </c:spPr>
          <c:invertIfNegative val="0"/>
          <c:cat>
            <c:strRef>
              <c:f>'所属機関種別応募・採択件数、採択夜数内訳'!$A$128:$A$156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'所属機関種別応募・採択件数、採択夜数内訳'!$G$128:$G$156</c:f>
              <c:numCache>
                <c:formatCode>General</c:formatCode>
                <c:ptCount val="29"/>
                <c:pt idx="0">
                  <c:v>9</c:v>
                </c:pt>
                <c:pt idx="1">
                  <c:v>5</c:v>
                </c:pt>
                <c:pt idx="2">
                  <c:v>2</c:v>
                </c:pt>
                <c:pt idx="3">
                  <c:v>5</c:v>
                </c:pt>
                <c:pt idx="4">
                  <c:v>4</c:v>
                </c:pt>
                <c:pt idx="5">
                  <c:v>2</c:v>
                </c:pt>
                <c:pt idx="6">
                  <c:v>9</c:v>
                </c:pt>
                <c:pt idx="7">
                  <c:v>6</c:v>
                </c:pt>
                <c:pt idx="8">
                  <c:v>4</c:v>
                </c:pt>
                <c:pt idx="9">
                  <c:v>4</c:v>
                </c:pt>
                <c:pt idx="10">
                  <c:v>0</c:v>
                </c:pt>
                <c:pt idx="11">
                  <c:v>8</c:v>
                </c:pt>
                <c:pt idx="12">
                  <c:v>8</c:v>
                </c:pt>
                <c:pt idx="13">
                  <c:v>0</c:v>
                </c:pt>
                <c:pt idx="14">
                  <c:v>0</c:v>
                </c:pt>
                <c:pt idx="15">
                  <c:v>10</c:v>
                </c:pt>
                <c:pt idx="16">
                  <c:v>9</c:v>
                </c:pt>
                <c:pt idx="17">
                  <c:v>20.5</c:v>
                </c:pt>
                <c:pt idx="18">
                  <c:v>10</c:v>
                </c:pt>
                <c:pt idx="19">
                  <c:v>16.5</c:v>
                </c:pt>
                <c:pt idx="20">
                  <c:v>7</c:v>
                </c:pt>
                <c:pt idx="21">
                  <c:v>0</c:v>
                </c:pt>
                <c:pt idx="22">
                  <c:v>0</c:v>
                </c:pt>
                <c:pt idx="23">
                  <c:v>6</c:v>
                </c:pt>
                <c:pt idx="24">
                  <c:v>1</c:v>
                </c:pt>
                <c:pt idx="25">
                  <c:v>2</c:v>
                </c:pt>
                <c:pt idx="26">
                  <c:v>6</c:v>
                </c:pt>
                <c:pt idx="27">
                  <c:v>3</c:v>
                </c:pt>
                <c:pt idx="28">
                  <c:v>4</c:v>
                </c:pt>
              </c:numCache>
            </c:numRef>
          </c:val>
        </c:ser>
        <c:ser>
          <c:idx val="6"/>
          <c:order val="6"/>
          <c:tx>
            <c:strRef>
              <c:f>'所属機関種別応募・採択件数、採択夜数内訳'!$H$127</c:f>
              <c:strCache>
                <c:ptCount val="1"/>
                <c:pt idx="0">
                  <c:v>民間</c:v>
                </c:pt>
              </c:strCache>
            </c:strRef>
          </c:tx>
          <c:spPr>
            <a:solidFill>
              <a:srgbClr val="0066CC"/>
            </a:solidFill>
            <a:ln w="12700">
              <a:solidFill>
                <a:srgbClr val="000000"/>
              </a:solidFill>
              <a:prstDash val="solid"/>
            </a:ln>
          </c:spPr>
          <c:invertIfNegative val="0"/>
          <c:cat>
            <c:strRef>
              <c:f>'所属機関種別応募・採択件数、採択夜数内訳'!$A$128:$A$156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'所属機関種別応募・採択件数、採択夜数内訳'!$H$128:$H$156</c:f>
              <c:numCache>
                <c:formatCode>General</c:formatCode>
                <c:ptCount val="29"/>
                <c:pt idx="0">
                  <c:v>0</c:v>
                </c:pt>
                <c:pt idx="1">
                  <c:v>0</c:v>
                </c:pt>
                <c:pt idx="2">
                  <c:v>0</c:v>
                </c:pt>
                <c:pt idx="3">
                  <c:v>4</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er>
        <c:ser>
          <c:idx val="7"/>
          <c:order val="7"/>
          <c:tx>
            <c:strRef>
              <c:f>'所属機関種別応募・採択件数、採択夜数内訳'!$I$127</c:f>
              <c:strCache>
                <c:ptCount val="1"/>
                <c:pt idx="0">
                  <c:v>海外</c:v>
                </c:pt>
              </c:strCache>
            </c:strRef>
          </c:tx>
          <c:spPr>
            <a:solidFill>
              <a:srgbClr val="CCCCFF"/>
            </a:solidFill>
            <a:ln w="12700">
              <a:solidFill>
                <a:srgbClr val="000000"/>
              </a:solidFill>
              <a:prstDash val="solid"/>
            </a:ln>
          </c:spPr>
          <c:invertIfNegative val="0"/>
          <c:cat>
            <c:strRef>
              <c:f>'所属機関種別応募・採択件数、採択夜数内訳'!$A$128:$A$156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'所属機関種別応募・採択件数、採択夜数内訳'!$I$128:$I$156</c:f>
              <c:numCache>
                <c:formatCode>General</c:formatCode>
                <c:ptCount val="29"/>
                <c:pt idx="0">
                  <c:v>44</c:v>
                </c:pt>
                <c:pt idx="1">
                  <c:v>37</c:v>
                </c:pt>
                <c:pt idx="2">
                  <c:v>51</c:v>
                </c:pt>
                <c:pt idx="3">
                  <c:v>83</c:v>
                </c:pt>
                <c:pt idx="4">
                  <c:v>71</c:v>
                </c:pt>
                <c:pt idx="5">
                  <c:v>125.05</c:v>
                </c:pt>
                <c:pt idx="6">
                  <c:v>116</c:v>
                </c:pt>
                <c:pt idx="7">
                  <c:v>116.3</c:v>
                </c:pt>
                <c:pt idx="8">
                  <c:v>132</c:v>
                </c:pt>
                <c:pt idx="9">
                  <c:v>130</c:v>
                </c:pt>
                <c:pt idx="10">
                  <c:v>96.5</c:v>
                </c:pt>
                <c:pt idx="11">
                  <c:v>106</c:v>
                </c:pt>
                <c:pt idx="12">
                  <c:v>75</c:v>
                </c:pt>
                <c:pt idx="13">
                  <c:v>89.5</c:v>
                </c:pt>
                <c:pt idx="14">
                  <c:v>98.2</c:v>
                </c:pt>
                <c:pt idx="15">
                  <c:v>139.5</c:v>
                </c:pt>
                <c:pt idx="16">
                  <c:v>115</c:v>
                </c:pt>
                <c:pt idx="17">
                  <c:v>152.5</c:v>
                </c:pt>
                <c:pt idx="18">
                  <c:v>144.5</c:v>
                </c:pt>
                <c:pt idx="19">
                  <c:v>160.6</c:v>
                </c:pt>
                <c:pt idx="20">
                  <c:v>116</c:v>
                </c:pt>
                <c:pt idx="21">
                  <c:v>137</c:v>
                </c:pt>
                <c:pt idx="22">
                  <c:v>72</c:v>
                </c:pt>
                <c:pt idx="23">
                  <c:v>96.5</c:v>
                </c:pt>
                <c:pt idx="24">
                  <c:v>89.75</c:v>
                </c:pt>
                <c:pt idx="25">
                  <c:v>97.5</c:v>
                </c:pt>
                <c:pt idx="26">
                  <c:v>91.2</c:v>
                </c:pt>
                <c:pt idx="27">
                  <c:v>106.1</c:v>
                </c:pt>
                <c:pt idx="28">
                  <c:v>81.7</c:v>
                </c:pt>
              </c:numCache>
            </c:numRef>
          </c:val>
        </c:ser>
        <c:dLbls>
          <c:showLegendKey val="0"/>
          <c:showVal val="0"/>
          <c:showCatName val="0"/>
          <c:showSerName val="0"/>
          <c:showPercent val="0"/>
          <c:showBubbleSize val="0"/>
        </c:dLbls>
        <c:gapWidth val="150"/>
        <c:shape val="box"/>
        <c:axId val="164937088"/>
        <c:axId val="164951168"/>
        <c:axId val="0"/>
      </c:bar3DChart>
      <c:catAx>
        <c:axId val="164937088"/>
        <c:scaling>
          <c:orientation val="minMax"/>
        </c:scaling>
        <c:delete val="0"/>
        <c:axPos val="b"/>
        <c:numFmt formatCode="General" sourceLinked="1"/>
        <c:majorTickMark val="in"/>
        <c:minorTickMark val="none"/>
        <c:tickLblPos val="low"/>
        <c:spPr>
          <a:ln w="3175">
            <a:solidFill>
              <a:srgbClr val="000000"/>
            </a:solidFill>
            <a:prstDash val="solid"/>
          </a:ln>
        </c:spPr>
        <c:txPr>
          <a:bodyPr rot="-360000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64951168"/>
        <c:crosses val="autoZero"/>
        <c:auto val="1"/>
        <c:lblAlgn val="ctr"/>
        <c:lblOffset val="100"/>
        <c:tickLblSkip val="1"/>
        <c:tickMarkSkip val="1"/>
        <c:noMultiLvlLbl val="0"/>
      </c:catAx>
      <c:valAx>
        <c:axId val="164951168"/>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ＭＳ Ｐゴシック"/>
                <a:ea typeface="ＭＳ Ｐゴシック"/>
                <a:cs typeface="ＭＳ Ｐゴシック"/>
              </a:defRPr>
            </a:pPr>
            <a:endParaRPr lang="ja-JP"/>
          </a:p>
        </c:txPr>
        <c:crossAx val="164937088"/>
        <c:crosses val="autoZero"/>
        <c:crossBetween val="between"/>
      </c:valAx>
      <c:spPr>
        <a:noFill/>
        <a:ln w="25400">
          <a:noFill/>
        </a:ln>
      </c:spPr>
    </c:plotArea>
    <c:legend>
      <c:legendPos val="r"/>
      <c:layout>
        <c:manualLayout>
          <c:xMode val="edge"/>
          <c:yMode val="edge"/>
          <c:x val="0.9162015865335269"/>
          <c:y val="0.36631623152369108"/>
          <c:w val="7.9329608938547458E-2"/>
          <c:h val="0.6273690841276419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ＭＳ Ｐゴシック"/>
                <a:ea typeface="ＭＳ Ｐゴシック"/>
                <a:cs typeface="ＭＳ Ｐゴシック"/>
              </a:defRPr>
            </a:pPr>
            <a:r>
              <a:rPr lang="ja-JP" altLang="en-US"/>
              <a:t>所属機関種別　採択研究者数</a:t>
            </a:r>
          </a:p>
        </c:rich>
      </c:tx>
      <c:layout>
        <c:manualLayout>
          <c:xMode val="edge"/>
          <c:yMode val="edge"/>
          <c:x val="0.35334112114807847"/>
          <c:y val="2.7777777777777776E-2"/>
        </c:manualLayout>
      </c:layout>
      <c:overlay val="0"/>
      <c:spPr>
        <a:noFill/>
        <a:ln w="25400">
          <a:noFill/>
        </a:ln>
      </c:spPr>
    </c:title>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6.9082710908032197E-2"/>
          <c:y val="0.14930580869176008"/>
          <c:w val="0.82899253089638647"/>
          <c:h val="0.7343762450769129"/>
        </c:manualLayout>
      </c:layout>
      <c:bar3DChart>
        <c:barDir val="col"/>
        <c:grouping val="stacked"/>
        <c:varyColors val="0"/>
        <c:ser>
          <c:idx val="0"/>
          <c:order val="0"/>
          <c:tx>
            <c:strRef>
              <c:f>所属機関種別観測者数・採択研究者数!$B$66:$B$67</c:f>
              <c:strCache>
                <c:ptCount val="1"/>
                <c:pt idx="0">
                  <c:v>国立大</c:v>
                </c:pt>
              </c:strCache>
            </c:strRef>
          </c:tx>
          <c:spPr>
            <a:solidFill>
              <a:srgbClr val="9999FF"/>
            </a:solidFill>
            <a:ln w="12700">
              <a:solidFill>
                <a:srgbClr val="000000"/>
              </a:solidFill>
              <a:prstDash val="solid"/>
            </a:ln>
          </c:spPr>
          <c:invertIfNegative val="0"/>
          <c:cat>
            <c:strRef>
              <c:f>所属機関種別観測者数・採択研究者数!$A$68:$A$96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所属機関種別観測者数・採択研究者数!$B$68:$B$96</c:f>
              <c:numCache>
                <c:formatCode>General</c:formatCode>
                <c:ptCount val="29"/>
                <c:pt idx="0">
                  <c:v>52</c:v>
                </c:pt>
                <c:pt idx="1">
                  <c:v>54</c:v>
                </c:pt>
                <c:pt idx="2">
                  <c:v>76</c:v>
                </c:pt>
                <c:pt idx="3">
                  <c:v>93</c:v>
                </c:pt>
                <c:pt idx="4">
                  <c:v>101</c:v>
                </c:pt>
                <c:pt idx="5">
                  <c:v>98</c:v>
                </c:pt>
                <c:pt idx="6">
                  <c:v>141</c:v>
                </c:pt>
                <c:pt idx="7">
                  <c:v>116</c:v>
                </c:pt>
                <c:pt idx="8">
                  <c:v>139</c:v>
                </c:pt>
                <c:pt idx="9">
                  <c:v>122</c:v>
                </c:pt>
                <c:pt idx="10">
                  <c:v>110</c:v>
                </c:pt>
                <c:pt idx="11">
                  <c:v>91</c:v>
                </c:pt>
                <c:pt idx="12">
                  <c:v>142</c:v>
                </c:pt>
                <c:pt idx="13">
                  <c:v>135</c:v>
                </c:pt>
                <c:pt idx="14">
                  <c:v>143</c:v>
                </c:pt>
                <c:pt idx="15">
                  <c:v>146</c:v>
                </c:pt>
                <c:pt idx="16">
                  <c:v>166</c:v>
                </c:pt>
                <c:pt idx="17">
                  <c:v>137</c:v>
                </c:pt>
                <c:pt idx="18">
                  <c:v>138</c:v>
                </c:pt>
                <c:pt idx="19">
                  <c:v>138</c:v>
                </c:pt>
                <c:pt idx="20">
                  <c:v>114</c:v>
                </c:pt>
                <c:pt idx="21">
                  <c:v>161</c:v>
                </c:pt>
                <c:pt idx="22">
                  <c:v>156</c:v>
                </c:pt>
                <c:pt idx="23">
                  <c:v>149</c:v>
                </c:pt>
                <c:pt idx="24">
                  <c:v>153</c:v>
                </c:pt>
                <c:pt idx="25">
                  <c:v>169</c:v>
                </c:pt>
                <c:pt idx="26">
                  <c:v>164</c:v>
                </c:pt>
                <c:pt idx="27">
                  <c:v>225</c:v>
                </c:pt>
                <c:pt idx="28">
                  <c:v>232</c:v>
                </c:pt>
              </c:numCache>
            </c:numRef>
          </c:val>
        </c:ser>
        <c:ser>
          <c:idx val="1"/>
          <c:order val="1"/>
          <c:tx>
            <c:strRef>
              <c:f>所属機関種別観測者数・採択研究者数!$C$66:$C$67</c:f>
              <c:strCache>
                <c:ptCount val="1"/>
                <c:pt idx="0">
                  <c:v>公立大</c:v>
                </c:pt>
              </c:strCache>
            </c:strRef>
          </c:tx>
          <c:spPr>
            <a:solidFill>
              <a:srgbClr val="993366"/>
            </a:solidFill>
            <a:ln w="12700">
              <a:solidFill>
                <a:srgbClr val="000000"/>
              </a:solidFill>
              <a:prstDash val="solid"/>
            </a:ln>
          </c:spPr>
          <c:invertIfNegative val="0"/>
          <c:cat>
            <c:strRef>
              <c:f>所属機関種別観測者数・採択研究者数!$A$68:$A$96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所属機関種別観測者数・採択研究者数!$C$68:$C$96</c:f>
              <c:numCache>
                <c:formatCode>General</c:formatCode>
                <c:ptCount val="29"/>
                <c:pt idx="0">
                  <c:v>0</c:v>
                </c:pt>
                <c:pt idx="1">
                  <c:v>0</c:v>
                </c:pt>
                <c:pt idx="2">
                  <c:v>1</c:v>
                </c:pt>
                <c:pt idx="3">
                  <c:v>1</c:v>
                </c:pt>
                <c:pt idx="4">
                  <c:v>1</c:v>
                </c:pt>
                <c:pt idx="5">
                  <c:v>3</c:v>
                </c:pt>
                <c:pt idx="6">
                  <c:v>1</c:v>
                </c:pt>
                <c:pt idx="7">
                  <c:v>1</c:v>
                </c:pt>
                <c:pt idx="8">
                  <c:v>0</c:v>
                </c:pt>
                <c:pt idx="9">
                  <c:v>0</c:v>
                </c:pt>
                <c:pt idx="10">
                  <c:v>0</c:v>
                </c:pt>
                <c:pt idx="11">
                  <c:v>0</c:v>
                </c:pt>
                <c:pt idx="12">
                  <c:v>0</c:v>
                </c:pt>
                <c:pt idx="13">
                  <c:v>0</c:v>
                </c:pt>
                <c:pt idx="14">
                  <c:v>1</c:v>
                </c:pt>
                <c:pt idx="15">
                  <c:v>0</c:v>
                </c:pt>
                <c:pt idx="16">
                  <c:v>1</c:v>
                </c:pt>
                <c:pt idx="17">
                  <c:v>0</c:v>
                </c:pt>
                <c:pt idx="18">
                  <c:v>0</c:v>
                </c:pt>
                <c:pt idx="19">
                  <c:v>0</c:v>
                </c:pt>
                <c:pt idx="20">
                  <c:v>0</c:v>
                </c:pt>
                <c:pt idx="21">
                  <c:v>1</c:v>
                </c:pt>
                <c:pt idx="22">
                  <c:v>2</c:v>
                </c:pt>
                <c:pt idx="23">
                  <c:v>0</c:v>
                </c:pt>
                <c:pt idx="24">
                  <c:v>2</c:v>
                </c:pt>
                <c:pt idx="25">
                  <c:v>3</c:v>
                </c:pt>
                <c:pt idx="26">
                  <c:v>4</c:v>
                </c:pt>
                <c:pt idx="27">
                  <c:v>4</c:v>
                </c:pt>
                <c:pt idx="28">
                  <c:v>3</c:v>
                </c:pt>
              </c:numCache>
            </c:numRef>
          </c:val>
        </c:ser>
        <c:ser>
          <c:idx val="2"/>
          <c:order val="2"/>
          <c:tx>
            <c:strRef>
              <c:f>所属機関種別観測者数・採択研究者数!$D$66:$D$67</c:f>
              <c:strCache>
                <c:ptCount val="1"/>
                <c:pt idx="0">
                  <c:v>私立大</c:v>
                </c:pt>
              </c:strCache>
            </c:strRef>
          </c:tx>
          <c:spPr>
            <a:solidFill>
              <a:srgbClr val="FFFFCC"/>
            </a:solidFill>
            <a:ln w="12700">
              <a:solidFill>
                <a:srgbClr val="000000"/>
              </a:solidFill>
              <a:prstDash val="solid"/>
            </a:ln>
          </c:spPr>
          <c:invertIfNegative val="0"/>
          <c:cat>
            <c:strRef>
              <c:f>所属機関種別観測者数・採択研究者数!$A$68:$A$96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所属機関種別観測者数・採択研究者数!$D$68:$D$96</c:f>
              <c:numCache>
                <c:formatCode>General</c:formatCode>
                <c:ptCount val="29"/>
                <c:pt idx="0">
                  <c:v>3</c:v>
                </c:pt>
                <c:pt idx="1">
                  <c:v>5</c:v>
                </c:pt>
                <c:pt idx="2">
                  <c:v>8</c:v>
                </c:pt>
                <c:pt idx="3">
                  <c:v>3</c:v>
                </c:pt>
                <c:pt idx="4">
                  <c:v>10</c:v>
                </c:pt>
                <c:pt idx="5">
                  <c:v>8</c:v>
                </c:pt>
                <c:pt idx="6">
                  <c:v>8</c:v>
                </c:pt>
                <c:pt idx="7">
                  <c:v>8</c:v>
                </c:pt>
                <c:pt idx="8">
                  <c:v>10</c:v>
                </c:pt>
                <c:pt idx="9">
                  <c:v>6</c:v>
                </c:pt>
                <c:pt idx="10">
                  <c:v>2</c:v>
                </c:pt>
                <c:pt idx="11">
                  <c:v>7</c:v>
                </c:pt>
                <c:pt idx="12">
                  <c:v>8</c:v>
                </c:pt>
                <c:pt idx="13">
                  <c:v>9</c:v>
                </c:pt>
                <c:pt idx="14">
                  <c:v>13</c:v>
                </c:pt>
                <c:pt idx="15">
                  <c:v>11</c:v>
                </c:pt>
                <c:pt idx="16">
                  <c:v>22</c:v>
                </c:pt>
                <c:pt idx="17">
                  <c:v>17</c:v>
                </c:pt>
                <c:pt idx="18">
                  <c:v>13</c:v>
                </c:pt>
                <c:pt idx="19">
                  <c:v>7</c:v>
                </c:pt>
                <c:pt idx="20">
                  <c:v>16</c:v>
                </c:pt>
                <c:pt idx="21">
                  <c:v>13</c:v>
                </c:pt>
                <c:pt idx="22">
                  <c:v>17</c:v>
                </c:pt>
                <c:pt idx="23">
                  <c:v>15</c:v>
                </c:pt>
                <c:pt idx="24">
                  <c:v>8</c:v>
                </c:pt>
                <c:pt idx="25">
                  <c:v>21</c:v>
                </c:pt>
                <c:pt idx="26">
                  <c:v>14</c:v>
                </c:pt>
                <c:pt idx="27">
                  <c:v>34</c:v>
                </c:pt>
                <c:pt idx="28">
                  <c:v>26</c:v>
                </c:pt>
              </c:numCache>
            </c:numRef>
          </c:val>
        </c:ser>
        <c:ser>
          <c:idx val="3"/>
          <c:order val="3"/>
          <c:tx>
            <c:strRef>
              <c:f>所属機関種別観測者数・採択研究者数!$E$66:$E$67</c:f>
              <c:strCache>
                <c:ptCount val="1"/>
                <c:pt idx="0">
                  <c:v>NAOJ</c:v>
                </c:pt>
              </c:strCache>
            </c:strRef>
          </c:tx>
          <c:spPr>
            <a:solidFill>
              <a:srgbClr val="CCFFFF"/>
            </a:solidFill>
            <a:ln w="12700">
              <a:solidFill>
                <a:srgbClr val="000000"/>
              </a:solidFill>
              <a:prstDash val="solid"/>
            </a:ln>
          </c:spPr>
          <c:invertIfNegative val="0"/>
          <c:cat>
            <c:strRef>
              <c:f>所属機関種別観測者数・採択研究者数!$A$68:$A$96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所属機関種別観測者数・採択研究者数!$E$68:$E$96</c:f>
              <c:numCache>
                <c:formatCode>General</c:formatCode>
                <c:ptCount val="29"/>
                <c:pt idx="0">
                  <c:v>45</c:v>
                </c:pt>
                <c:pt idx="1">
                  <c:v>48</c:v>
                </c:pt>
                <c:pt idx="2">
                  <c:v>62</c:v>
                </c:pt>
                <c:pt idx="3">
                  <c:v>76</c:v>
                </c:pt>
                <c:pt idx="4">
                  <c:v>105</c:v>
                </c:pt>
                <c:pt idx="5">
                  <c:v>123</c:v>
                </c:pt>
                <c:pt idx="6">
                  <c:v>153</c:v>
                </c:pt>
                <c:pt idx="7">
                  <c:v>127</c:v>
                </c:pt>
                <c:pt idx="8">
                  <c:v>164</c:v>
                </c:pt>
                <c:pt idx="9">
                  <c:v>103</c:v>
                </c:pt>
                <c:pt idx="10">
                  <c:v>103</c:v>
                </c:pt>
                <c:pt idx="11">
                  <c:v>114</c:v>
                </c:pt>
                <c:pt idx="12">
                  <c:v>110</c:v>
                </c:pt>
                <c:pt idx="13">
                  <c:v>122</c:v>
                </c:pt>
                <c:pt idx="14">
                  <c:v>150</c:v>
                </c:pt>
                <c:pt idx="15">
                  <c:v>92</c:v>
                </c:pt>
                <c:pt idx="16">
                  <c:v>142</c:v>
                </c:pt>
                <c:pt idx="17">
                  <c:v>116</c:v>
                </c:pt>
                <c:pt idx="18">
                  <c:v>108</c:v>
                </c:pt>
                <c:pt idx="19">
                  <c:v>96</c:v>
                </c:pt>
                <c:pt idx="20">
                  <c:v>71</c:v>
                </c:pt>
                <c:pt idx="21">
                  <c:v>102</c:v>
                </c:pt>
                <c:pt idx="22">
                  <c:v>78</c:v>
                </c:pt>
                <c:pt idx="23">
                  <c:v>69</c:v>
                </c:pt>
                <c:pt idx="24">
                  <c:v>73</c:v>
                </c:pt>
                <c:pt idx="25">
                  <c:v>92</c:v>
                </c:pt>
                <c:pt idx="26">
                  <c:v>81</c:v>
                </c:pt>
                <c:pt idx="27">
                  <c:v>127</c:v>
                </c:pt>
                <c:pt idx="28">
                  <c:v>129</c:v>
                </c:pt>
              </c:numCache>
            </c:numRef>
          </c:val>
        </c:ser>
        <c:ser>
          <c:idx val="4"/>
          <c:order val="4"/>
          <c:tx>
            <c:strRef>
              <c:f>所属機関種別観測者数・採択研究者数!$F$66:$F$67</c:f>
              <c:strCache>
                <c:ptCount val="1"/>
                <c:pt idx="0">
                  <c:v>JAXA</c:v>
                </c:pt>
              </c:strCache>
            </c:strRef>
          </c:tx>
          <c:spPr>
            <a:solidFill>
              <a:srgbClr val="660066"/>
            </a:solidFill>
            <a:ln w="12700">
              <a:solidFill>
                <a:srgbClr val="000000"/>
              </a:solidFill>
              <a:prstDash val="solid"/>
            </a:ln>
          </c:spPr>
          <c:invertIfNegative val="0"/>
          <c:cat>
            <c:strRef>
              <c:f>所属機関種別観測者数・採択研究者数!$A$68:$A$96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所属機関種別観測者数・採択研究者数!$F$68:$F$96</c:f>
              <c:numCache>
                <c:formatCode>General</c:formatCode>
                <c:ptCount val="29"/>
                <c:pt idx="0">
                  <c:v>3</c:v>
                </c:pt>
                <c:pt idx="1">
                  <c:v>6</c:v>
                </c:pt>
                <c:pt idx="2">
                  <c:v>7</c:v>
                </c:pt>
                <c:pt idx="3">
                  <c:v>4</c:v>
                </c:pt>
                <c:pt idx="4">
                  <c:v>6</c:v>
                </c:pt>
                <c:pt idx="5">
                  <c:v>16</c:v>
                </c:pt>
                <c:pt idx="6">
                  <c:v>17</c:v>
                </c:pt>
                <c:pt idx="7">
                  <c:v>14</c:v>
                </c:pt>
                <c:pt idx="8">
                  <c:v>17</c:v>
                </c:pt>
                <c:pt idx="9">
                  <c:v>11</c:v>
                </c:pt>
                <c:pt idx="10">
                  <c:v>11</c:v>
                </c:pt>
                <c:pt idx="11">
                  <c:v>6</c:v>
                </c:pt>
                <c:pt idx="12">
                  <c:v>14</c:v>
                </c:pt>
                <c:pt idx="13">
                  <c:v>10</c:v>
                </c:pt>
                <c:pt idx="14">
                  <c:v>22</c:v>
                </c:pt>
                <c:pt idx="15">
                  <c:v>20</c:v>
                </c:pt>
                <c:pt idx="16">
                  <c:v>14</c:v>
                </c:pt>
                <c:pt idx="17">
                  <c:v>22</c:v>
                </c:pt>
                <c:pt idx="18">
                  <c:v>18</c:v>
                </c:pt>
                <c:pt idx="19">
                  <c:v>4</c:v>
                </c:pt>
                <c:pt idx="20">
                  <c:v>5</c:v>
                </c:pt>
                <c:pt idx="21">
                  <c:v>10</c:v>
                </c:pt>
                <c:pt idx="22">
                  <c:v>7</c:v>
                </c:pt>
                <c:pt idx="23">
                  <c:v>9</c:v>
                </c:pt>
                <c:pt idx="24">
                  <c:v>4</c:v>
                </c:pt>
                <c:pt idx="25">
                  <c:v>12</c:v>
                </c:pt>
                <c:pt idx="26">
                  <c:v>10</c:v>
                </c:pt>
                <c:pt idx="27">
                  <c:v>33</c:v>
                </c:pt>
                <c:pt idx="28">
                  <c:v>11</c:v>
                </c:pt>
              </c:numCache>
            </c:numRef>
          </c:val>
        </c:ser>
        <c:ser>
          <c:idx val="5"/>
          <c:order val="5"/>
          <c:tx>
            <c:strRef>
              <c:f>所属機関種別観測者数・採択研究者数!$G$66:$G$67</c:f>
              <c:strCache>
                <c:ptCount val="1"/>
                <c:pt idx="0">
                  <c:v>国内その他</c:v>
                </c:pt>
              </c:strCache>
            </c:strRef>
          </c:tx>
          <c:spPr>
            <a:solidFill>
              <a:srgbClr val="FF8080"/>
            </a:solidFill>
            <a:ln w="12700">
              <a:solidFill>
                <a:srgbClr val="000000"/>
              </a:solidFill>
              <a:prstDash val="solid"/>
            </a:ln>
          </c:spPr>
          <c:invertIfNegative val="0"/>
          <c:cat>
            <c:strRef>
              <c:f>所属機関種別観測者数・採択研究者数!$A$68:$A$96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所属機関種別観測者数・採択研究者数!$G$68:$G$96</c:f>
              <c:numCache>
                <c:formatCode>General</c:formatCode>
                <c:ptCount val="29"/>
                <c:pt idx="0">
                  <c:v>1</c:v>
                </c:pt>
                <c:pt idx="1">
                  <c:v>5</c:v>
                </c:pt>
                <c:pt idx="2">
                  <c:v>5</c:v>
                </c:pt>
                <c:pt idx="3">
                  <c:v>1</c:v>
                </c:pt>
                <c:pt idx="4">
                  <c:v>3</c:v>
                </c:pt>
                <c:pt idx="5">
                  <c:v>8</c:v>
                </c:pt>
                <c:pt idx="6">
                  <c:v>7</c:v>
                </c:pt>
                <c:pt idx="7">
                  <c:v>7</c:v>
                </c:pt>
                <c:pt idx="8">
                  <c:v>7</c:v>
                </c:pt>
                <c:pt idx="9">
                  <c:v>5</c:v>
                </c:pt>
                <c:pt idx="10">
                  <c:v>3</c:v>
                </c:pt>
                <c:pt idx="11">
                  <c:v>4</c:v>
                </c:pt>
                <c:pt idx="12">
                  <c:v>2</c:v>
                </c:pt>
                <c:pt idx="13">
                  <c:v>3</c:v>
                </c:pt>
                <c:pt idx="14">
                  <c:v>4</c:v>
                </c:pt>
                <c:pt idx="15">
                  <c:v>8</c:v>
                </c:pt>
                <c:pt idx="16">
                  <c:v>13</c:v>
                </c:pt>
                <c:pt idx="17">
                  <c:v>18</c:v>
                </c:pt>
                <c:pt idx="18">
                  <c:v>12</c:v>
                </c:pt>
                <c:pt idx="19">
                  <c:v>13</c:v>
                </c:pt>
                <c:pt idx="20">
                  <c:v>5</c:v>
                </c:pt>
                <c:pt idx="21">
                  <c:v>4</c:v>
                </c:pt>
                <c:pt idx="22">
                  <c:v>5</c:v>
                </c:pt>
                <c:pt idx="23">
                  <c:v>2</c:v>
                </c:pt>
                <c:pt idx="24">
                  <c:v>0</c:v>
                </c:pt>
                <c:pt idx="25">
                  <c:v>4</c:v>
                </c:pt>
                <c:pt idx="26">
                  <c:v>3</c:v>
                </c:pt>
                <c:pt idx="27">
                  <c:v>10</c:v>
                </c:pt>
                <c:pt idx="28">
                  <c:v>10</c:v>
                </c:pt>
              </c:numCache>
            </c:numRef>
          </c:val>
        </c:ser>
        <c:ser>
          <c:idx val="6"/>
          <c:order val="6"/>
          <c:tx>
            <c:strRef>
              <c:f>所属機関種別観測者数・採択研究者数!$H$66:$H$67</c:f>
              <c:strCache>
                <c:ptCount val="1"/>
                <c:pt idx="0">
                  <c:v>海外</c:v>
                </c:pt>
              </c:strCache>
            </c:strRef>
          </c:tx>
          <c:spPr>
            <a:solidFill>
              <a:srgbClr val="0066CC"/>
            </a:solidFill>
            <a:ln w="12700">
              <a:solidFill>
                <a:srgbClr val="000000"/>
              </a:solidFill>
              <a:prstDash val="solid"/>
            </a:ln>
          </c:spPr>
          <c:invertIfNegative val="0"/>
          <c:cat>
            <c:strRef>
              <c:f>所属機関種別観測者数・採択研究者数!$A$68:$A$96</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所属機関種別観測者数・採択研究者数!$H$68:$H$96</c:f>
              <c:numCache>
                <c:formatCode>General</c:formatCode>
                <c:ptCount val="29"/>
                <c:pt idx="0">
                  <c:v>48</c:v>
                </c:pt>
                <c:pt idx="1">
                  <c:v>27</c:v>
                </c:pt>
                <c:pt idx="2">
                  <c:v>52</c:v>
                </c:pt>
                <c:pt idx="3">
                  <c:v>69</c:v>
                </c:pt>
                <c:pt idx="4">
                  <c:v>84</c:v>
                </c:pt>
                <c:pt idx="5">
                  <c:v>73</c:v>
                </c:pt>
                <c:pt idx="6">
                  <c:v>67</c:v>
                </c:pt>
                <c:pt idx="7">
                  <c:v>82</c:v>
                </c:pt>
                <c:pt idx="8">
                  <c:v>91</c:v>
                </c:pt>
                <c:pt idx="9">
                  <c:v>93</c:v>
                </c:pt>
                <c:pt idx="10">
                  <c:v>91</c:v>
                </c:pt>
                <c:pt idx="11">
                  <c:v>83</c:v>
                </c:pt>
                <c:pt idx="12">
                  <c:v>114</c:v>
                </c:pt>
                <c:pt idx="13">
                  <c:v>173</c:v>
                </c:pt>
                <c:pt idx="14">
                  <c:v>165</c:v>
                </c:pt>
                <c:pt idx="15">
                  <c:v>160</c:v>
                </c:pt>
                <c:pt idx="16">
                  <c:v>159</c:v>
                </c:pt>
                <c:pt idx="17">
                  <c:v>195</c:v>
                </c:pt>
                <c:pt idx="18">
                  <c:v>102</c:v>
                </c:pt>
                <c:pt idx="19">
                  <c:v>144</c:v>
                </c:pt>
                <c:pt idx="20">
                  <c:v>125</c:v>
                </c:pt>
                <c:pt idx="21">
                  <c:v>141</c:v>
                </c:pt>
                <c:pt idx="22">
                  <c:v>101</c:v>
                </c:pt>
                <c:pt idx="23">
                  <c:v>179</c:v>
                </c:pt>
                <c:pt idx="24">
                  <c:v>100</c:v>
                </c:pt>
                <c:pt idx="25">
                  <c:v>151</c:v>
                </c:pt>
                <c:pt idx="26">
                  <c:v>102</c:v>
                </c:pt>
                <c:pt idx="27">
                  <c:v>155</c:v>
                </c:pt>
                <c:pt idx="28">
                  <c:v>152</c:v>
                </c:pt>
              </c:numCache>
            </c:numRef>
          </c:val>
        </c:ser>
        <c:dLbls>
          <c:showLegendKey val="0"/>
          <c:showVal val="0"/>
          <c:showCatName val="0"/>
          <c:showSerName val="0"/>
          <c:showPercent val="0"/>
          <c:showBubbleSize val="0"/>
        </c:dLbls>
        <c:gapWidth val="150"/>
        <c:shape val="box"/>
        <c:axId val="164756096"/>
        <c:axId val="165110144"/>
        <c:axId val="0"/>
      </c:bar3DChart>
      <c:catAx>
        <c:axId val="164756096"/>
        <c:scaling>
          <c:orientation val="minMax"/>
        </c:scaling>
        <c:delete val="0"/>
        <c:axPos val="b"/>
        <c:numFmt formatCode="General" sourceLinked="1"/>
        <c:majorTickMark val="in"/>
        <c:minorTickMark val="none"/>
        <c:tickLblPos val="low"/>
        <c:spPr>
          <a:ln w="3175">
            <a:solidFill>
              <a:srgbClr val="000000"/>
            </a:solidFill>
            <a:prstDash val="solid"/>
          </a:ln>
        </c:spPr>
        <c:txPr>
          <a:bodyPr rot="-270000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65110144"/>
        <c:crosses val="autoZero"/>
        <c:auto val="1"/>
        <c:lblAlgn val="ctr"/>
        <c:lblOffset val="100"/>
        <c:tickLblSkip val="2"/>
        <c:tickMarkSkip val="1"/>
        <c:noMultiLvlLbl val="0"/>
      </c:catAx>
      <c:valAx>
        <c:axId val="165110144"/>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164756096"/>
        <c:crosses val="autoZero"/>
        <c:crossBetween val="between"/>
      </c:valAx>
      <c:spPr>
        <a:noFill/>
        <a:ln w="25400">
          <a:noFill/>
        </a:ln>
      </c:spPr>
    </c:plotArea>
    <c:legend>
      <c:legendPos val="r"/>
      <c:layout>
        <c:manualLayout>
          <c:xMode val="edge"/>
          <c:yMode val="edge"/>
          <c:x val="0.88373018491601352"/>
          <c:y val="0.46527850685331001"/>
          <c:w val="0.10305775764439407"/>
          <c:h val="0.39583406240886548"/>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ＭＳ Ｐゴシック"/>
                <a:ea typeface="ＭＳ Ｐゴシック"/>
                <a:cs typeface="ＭＳ Ｐゴシック"/>
              </a:defRPr>
            </a:pPr>
            <a:r>
              <a:rPr lang="ja-JP" altLang="en-US"/>
              <a:t>所属機関種別　観測者数</a:t>
            </a:r>
          </a:p>
        </c:rich>
      </c:tx>
      <c:layout>
        <c:manualLayout>
          <c:xMode val="edge"/>
          <c:yMode val="edge"/>
          <c:x val="0.37737961926091823"/>
          <c:y val="2.9684601113172542E-2"/>
        </c:manualLayout>
      </c:layout>
      <c:overlay val="0"/>
      <c:spPr>
        <a:noFill/>
        <a:ln w="25400">
          <a:noFill/>
        </a:ln>
      </c:spPr>
    </c:title>
    <c:autoTitleDeleted val="0"/>
    <c:plotArea>
      <c:layout>
        <c:manualLayout>
          <c:layoutTarget val="inner"/>
          <c:xMode val="edge"/>
          <c:yMode val="edge"/>
          <c:x val="6.4949608062709968E-2"/>
          <c:y val="0.15213358070500926"/>
          <c:w val="0.79507278835386341"/>
          <c:h val="0.72356215213358066"/>
        </c:manualLayout>
      </c:layout>
      <c:barChart>
        <c:barDir val="col"/>
        <c:grouping val="stacked"/>
        <c:varyColors val="0"/>
        <c:ser>
          <c:idx val="0"/>
          <c:order val="0"/>
          <c:tx>
            <c:strRef>
              <c:f>所属機関種別観測者数・採択研究者数!$B$3</c:f>
              <c:strCache>
                <c:ptCount val="1"/>
                <c:pt idx="0">
                  <c:v>国立大</c:v>
                </c:pt>
              </c:strCache>
            </c:strRef>
          </c:tx>
          <c:spPr>
            <a:solidFill>
              <a:srgbClr val="9999FF"/>
            </a:solidFill>
            <a:ln w="12700">
              <a:solidFill>
                <a:srgbClr val="000000"/>
              </a:solidFill>
              <a:prstDash val="solid"/>
            </a:ln>
          </c:spPr>
          <c:invertIfNegative val="0"/>
          <c:cat>
            <c:strRef>
              <c:f>所属機関種別観測者数・採択研究者数!$A$4:$A$30</c:f>
              <c:strCache>
                <c:ptCount val="27"/>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strCache>
            </c:strRef>
          </c:cat>
          <c:val>
            <c:numRef>
              <c:f>所属機関種別観測者数・採択研究者数!$B$4:$B$30</c:f>
              <c:numCache>
                <c:formatCode>General</c:formatCode>
                <c:ptCount val="27"/>
                <c:pt idx="0">
                  <c:v>26</c:v>
                </c:pt>
                <c:pt idx="1">
                  <c:v>33</c:v>
                </c:pt>
                <c:pt idx="2">
                  <c:v>39</c:v>
                </c:pt>
                <c:pt idx="3">
                  <c:v>43</c:v>
                </c:pt>
                <c:pt idx="4">
                  <c:v>53</c:v>
                </c:pt>
                <c:pt idx="5">
                  <c:v>57</c:v>
                </c:pt>
                <c:pt idx="6">
                  <c:v>90</c:v>
                </c:pt>
                <c:pt idx="7">
                  <c:v>89</c:v>
                </c:pt>
                <c:pt idx="8">
                  <c:v>65</c:v>
                </c:pt>
                <c:pt idx="9">
                  <c:v>65</c:v>
                </c:pt>
                <c:pt idx="10">
                  <c:v>76</c:v>
                </c:pt>
                <c:pt idx="11">
                  <c:v>59</c:v>
                </c:pt>
                <c:pt idx="12">
                  <c:v>85</c:v>
                </c:pt>
                <c:pt idx="13">
                  <c:v>67</c:v>
                </c:pt>
                <c:pt idx="14">
                  <c:v>90</c:v>
                </c:pt>
                <c:pt idx="15">
                  <c:v>89</c:v>
                </c:pt>
                <c:pt idx="16">
                  <c:v>100</c:v>
                </c:pt>
                <c:pt idx="17">
                  <c:v>77</c:v>
                </c:pt>
                <c:pt idx="18">
                  <c:v>77</c:v>
                </c:pt>
                <c:pt idx="19">
                  <c:v>53</c:v>
                </c:pt>
                <c:pt idx="20">
                  <c:v>57</c:v>
                </c:pt>
                <c:pt idx="21">
                  <c:v>68</c:v>
                </c:pt>
                <c:pt idx="22">
                  <c:v>84</c:v>
                </c:pt>
                <c:pt idx="23">
                  <c:v>107</c:v>
                </c:pt>
                <c:pt idx="24">
                  <c:v>88</c:v>
                </c:pt>
                <c:pt idx="25">
                  <c:v>81</c:v>
                </c:pt>
                <c:pt idx="26">
                  <c:v>75</c:v>
                </c:pt>
              </c:numCache>
            </c:numRef>
          </c:val>
        </c:ser>
        <c:ser>
          <c:idx val="1"/>
          <c:order val="1"/>
          <c:tx>
            <c:strRef>
              <c:f>所属機関種別観測者数・採択研究者数!$C$3</c:f>
              <c:strCache>
                <c:ptCount val="1"/>
                <c:pt idx="0">
                  <c:v>公立大</c:v>
                </c:pt>
              </c:strCache>
            </c:strRef>
          </c:tx>
          <c:spPr>
            <a:solidFill>
              <a:srgbClr val="993366"/>
            </a:solidFill>
            <a:ln w="12700">
              <a:solidFill>
                <a:srgbClr val="000000"/>
              </a:solidFill>
              <a:prstDash val="solid"/>
            </a:ln>
          </c:spPr>
          <c:invertIfNegative val="0"/>
          <c:cat>
            <c:strRef>
              <c:f>所属機関種別観測者数・採択研究者数!$A$4:$A$30</c:f>
              <c:strCache>
                <c:ptCount val="27"/>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strCache>
            </c:strRef>
          </c:cat>
          <c:val>
            <c:numRef>
              <c:f>所属機関種別観測者数・採択研究者数!$C$4:$C$30</c:f>
              <c:numCache>
                <c:formatCode>General</c:formatCode>
                <c:ptCount val="27"/>
                <c:pt idx="0">
                  <c:v>0</c:v>
                </c:pt>
                <c:pt idx="1">
                  <c:v>0</c:v>
                </c:pt>
                <c:pt idx="2">
                  <c:v>0</c:v>
                </c:pt>
                <c:pt idx="3">
                  <c:v>1</c:v>
                </c:pt>
                <c:pt idx="4">
                  <c:v>1</c:v>
                </c:pt>
                <c:pt idx="5">
                  <c:v>1</c:v>
                </c:pt>
                <c:pt idx="6">
                  <c:v>0</c:v>
                </c:pt>
                <c:pt idx="7">
                  <c:v>0</c:v>
                </c:pt>
                <c:pt idx="8">
                  <c:v>0</c:v>
                </c:pt>
                <c:pt idx="9">
                  <c:v>0</c:v>
                </c:pt>
                <c:pt idx="10">
                  <c:v>0</c:v>
                </c:pt>
                <c:pt idx="11">
                  <c:v>0</c:v>
                </c:pt>
                <c:pt idx="12">
                  <c:v>0</c:v>
                </c:pt>
                <c:pt idx="13">
                  <c:v>0</c:v>
                </c:pt>
                <c:pt idx="14">
                  <c:v>1</c:v>
                </c:pt>
                <c:pt idx="15">
                  <c:v>0</c:v>
                </c:pt>
                <c:pt idx="16">
                  <c:v>1</c:v>
                </c:pt>
                <c:pt idx="17">
                  <c:v>0</c:v>
                </c:pt>
                <c:pt idx="18">
                  <c:v>0</c:v>
                </c:pt>
                <c:pt idx="19">
                  <c:v>0</c:v>
                </c:pt>
                <c:pt idx="20">
                  <c:v>0</c:v>
                </c:pt>
                <c:pt idx="21">
                  <c:v>0</c:v>
                </c:pt>
                <c:pt idx="22">
                  <c:v>0</c:v>
                </c:pt>
                <c:pt idx="23">
                  <c:v>0</c:v>
                </c:pt>
                <c:pt idx="24">
                  <c:v>1</c:v>
                </c:pt>
                <c:pt idx="25">
                  <c:v>5</c:v>
                </c:pt>
                <c:pt idx="26">
                  <c:v>1</c:v>
                </c:pt>
              </c:numCache>
            </c:numRef>
          </c:val>
        </c:ser>
        <c:ser>
          <c:idx val="2"/>
          <c:order val="2"/>
          <c:tx>
            <c:strRef>
              <c:f>所属機関種別観測者数・採択研究者数!$D$3</c:f>
              <c:strCache>
                <c:ptCount val="1"/>
                <c:pt idx="0">
                  <c:v>私立大</c:v>
                </c:pt>
              </c:strCache>
            </c:strRef>
          </c:tx>
          <c:spPr>
            <a:solidFill>
              <a:srgbClr val="FFFFCC"/>
            </a:solidFill>
            <a:ln w="12700">
              <a:solidFill>
                <a:srgbClr val="000000"/>
              </a:solidFill>
              <a:prstDash val="solid"/>
            </a:ln>
          </c:spPr>
          <c:invertIfNegative val="0"/>
          <c:cat>
            <c:strRef>
              <c:f>所属機関種別観測者数・採択研究者数!$A$4:$A$30</c:f>
              <c:strCache>
                <c:ptCount val="27"/>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strCache>
            </c:strRef>
          </c:cat>
          <c:val>
            <c:numRef>
              <c:f>所属機関種別観測者数・採択研究者数!$D$4:$D$30</c:f>
              <c:numCache>
                <c:formatCode>General</c:formatCode>
                <c:ptCount val="27"/>
                <c:pt idx="0">
                  <c:v>1</c:v>
                </c:pt>
                <c:pt idx="1">
                  <c:v>2</c:v>
                </c:pt>
                <c:pt idx="2">
                  <c:v>9</c:v>
                </c:pt>
                <c:pt idx="3">
                  <c:v>4</c:v>
                </c:pt>
                <c:pt idx="4">
                  <c:v>4</c:v>
                </c:pt>
                <c:pt idx="5">
                  <c:v>3</c:v>
                </c:pt>
                <c:pt idx="6">
                  <c:v>7</c:v>
                </c:pt>
                <c:pt idx="7">
                  <c:v>3</c:v>
                </c:pt>
                <c:pt idx="8">
                  <c:v>1</c:v>
                </c:pt>
                <c:pt idx="9">
                  <c:v>4</c:v>
                </c:pt>
                <c:pt idx="10">
                  <c:v>1</c:v>
                </c:pt>
                <c:pt idx="11">
                  <c:v>6</c:v>
                </c:pt>
                <c:pt idx="12">
                  <c:v>5</c:v>
                </c:pt>
                <c:pt idx="13">
                  <c:v>6</c:v>
                </c:pt>
                <c:pt idx="14">
                  <c:v>5</c:v>
                </c:pt>
                <c:pt idx="15">
                  <c:v>6</c:v>
                </c:pt>
                <c:pt idx="16">
                  <c:v>6</c:v>
                </c:pt>
                <c:pt idx="17">
                  <c:v>7</c:v>
                </c:pt>
                <c:pt idx="18">
                  <c:v>7</c:v>
                </c:pt>
                <c:pt idx="19">
                  <c:v>3</c:v>
                </c:pt>
                <c:pt idx="20">
                  <c:v>8</c:v>
                </c:pt>
                <c:pt idx="21">
                  <c:v>3</c:v>
                </c:pt>
                <c:pt idx="22">
                  <c:v>6</c:v>
                </c:pt>
                <c:pt idx="23">
                  <c:v>5</c:v>
                </c:pt>
                <c:pt idx="24">
                  <c:v>2</c:v>
                </c:pt>
                <c:pt idx="25">
                  <c:v>8</c:v>
                </c:pt>
                <c:pt idx="26">
                  <c:v>5</c:v>
                </c:pt>
              </c:numCache>
            </c:numRef>
          </c:val>
        </c:ser>
        <c:ser>
          <c:idx val="3"/>
          <c:order val="3"/>
          <c:tx>
            <c:strRef>
              <c:f>所属機関種別観測者数・採択研究者数!$E$3</c:f>
              <c:strCache>
                <c:ptCount val="1"/>
                <c:pt idx="0">
                  <c:v>NAOJ</c:v>
                </c:pt>
              </c:strCache>
            </c:strRef>
          </c:tx>
          <c:spPr>
            <a:solidFill>
              <a:srgbClr val="CCFFFF"/>
            </a:solidFill>
            <a:ln w="12700">
              <a:solidFill>
                <a:srgbClr val="000000"/>
              </a:solidFill>
              <a:prstDash val="solid"/>
            </a:ln>
          </c:spPr>
          <c:invertIfNegative val="0"/>
          <c:cat>
            <c:strRef>
              <c:f>所属機関種別観測者数・採択研究者数!$A$4:$A$30</c:f>
              <c:strCache>
                <c:ptCount val="27"/>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strCache>
            </c:strRef>
          </c:cat>
          <c:val>
            <c:numRef>
              <c:f>所属機関種別観測者数・採択研究者数!$E$4:$E$30</c:f>
              <c:numCache>
                <c:formatCode>General</c:formatCode>
                <c:ptCount val="27"/>
                <c:pt idx="0">
                  <c:v>18</c:v>
                </c:pt>
                <c:pt idx="1">
                  <c:v>16</c:v>
                </c:pt>
                <c:pt idx="2">
                  <c:v>17</c:v>
                </c:pt>
                <c:pt idx="3">
                  <c:v>39</c:v>
                </c:pt>
                <c:pt idx="4">
                  <c:v>45</c:v>
                </c:pt>
                <c:pt idx="5">
                  <c:v>44</c:v>
                </c:pt>
                <c:pt idx="6">
                  <c:v>44</c:v>
                </c:pt>
                <c:pt idx="7">
                  <c:v>51</c:v>
                </c:pt>
                <c:pt idx="8">
                  <c:v>47</c:v>
                </c:pt>
                <c:pt idx="9">
                  <c:v>41</c:v>
                </c:pt>
                <c:pt idx="10">
                  <c:v>31</c:v>
                </c:pt>
                <c:pt idx="11">
                  <c:v>42</c:v>
                </c:pt>
                <c:pt idx="12">
                  <c:v>25</c:v>
                </c:pt>
                <c:pt idx="13">
                  <c:v>29</c:v>
                </c:pt>
                <c:pt idx="14">
                  <c:v>30</c:v>
                </c:pt>
                <c:pt idx="15">
                  <c:v>41</c:v>
                </c:pt>
                <c:pt idx="16">
                  <c:v>43</c:v>
                </c:pt>
                <c:pt idx="17">
                  <c:v>47</c:v>
                </c:pt>
                <c:pt idx="18">
                  <c:v>52</c:v>
                </c:pt>
                <c:pt idx="19">
                  <c:v>32</c:v>
                </c:pt>
                <c:pt idx="20">
                  <c:v>36</c:v>
                </c:pt>
                <c:pt idx="21">
                  <c:v>47</c:v>
                </c:pt>
                <c:pt idx="22">
                  <c:v>56</c:v>
                </c:pt>
                <c:pt idx="23">
                  <c:v>68</c:v>
                </c:pt>
                <c:pt idx="24">
                  <c:v>42</c:v>
                </c:pt>
                <c:pt idx="25">
                  <c:v>43</c:v>
                </c:pt>
                <c:pt idx="26">
                  <c:v>49</c:v>
                </c:pt>
              </c:numCache>
            </c:numRef>
          </c:val>
        </c:ser>
        <c:ser>
          <c:idx val="4"/>
          <c:order val="4"/>
          <c:tx>
            <c:strRef>
              <c:f>所属機関種別観測者数・採択研究者数!$F$3</c:f>
              <c:strCache>
                <c:ptCount val="1"/>
                <c:pt idx="0">
                  <c:v>JAXA</c:v>
                </c:pt>
              </c:strCache>
            </c:strRef>
          </c:tx>
          <c:spPr>
            <a:solidFill>
              <a:srgbClr val="660066"/>
            </a:solidFill>
            <a:ln w="12700">
              <a:solidFill>
                <a:srgbClr val="000000"/>
              </a:solidFill>
              <a:prstDash val="solid"/>
            </a:ln>
          </c:spPr>
          <c:invertIfNegative val="0"/>
          <c:cat>
            <c:strRef>
              <c:f>所属機関種別観測者数・採択研究者数!$A$4:$A$30</c:f>
              <c:strCache>
                <c:ptCount val="27"/>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strCache>
            </c:strRef>
          </c:cat>
          <c:val>
            <c:numRef>
              <c:f>所属機関種別観測者数・採択研究者数!$F$4:$F$30</c:f>
              <c:numCache>
                <c:formatCode>General</c:formatCode>
                <c:ptCount val="27"/>
                <c:pt idx="0">
                  <c:v>0</c:v>
                </c:pt>
                <c:pt idx="1">
                  <c:v>4</c:v>
                </c:pt>
                <c:pt idx="2">
                  <c:v>2</c:v>
                </c:pt>
                <c:pt idx="3">
                  <c:v>3</c:v>
                </c:pt>
                <c:pt idx="4">
                  <c:v>1</c:v>
                </c:pt>
                <c:pt idx="5">
                  <c:v>4</c:v>
                </c:pt>
                <c:pt idx="6">
                  <c:v>5</c:v>
                </c:pt>
                <c:pt idx="7">
                  <c:v>0</c:v>
                </c:pt>
                <c:pt idx="8">
                  <c:v>3</c:v>
                </c:pt>
                <c:pt idx="9">
                  <c:v>7</c:v>
                </c:pt>
                <c:pt idx="10">
                  <c:v>2</c:v>
                </c:pt>
                <c:pt idx="11">
                  <c:v>2</c:v>
                </c:pt>
                <c:pt idx="12">
                  <c:v>4</c:v>
                </c:pt>
                <c:pt idx="13">
                  <c:v>2</c:v>
                </c:pt>
                <c:pt idx="14">
                  <c:v>5</c:v>
                </c:pt>
                <c:pt idx="15">
                  <c:v>6</c:v>
                </c:pt>
                <c:pt idx="16">
                  <c:v>4</c:v>
                </c:pt>
                <c:pt idx="17">
                  <c:v>0</c:v>
                </c:pt>
                <c:pt idx="18">
                  <c:v>7</c:v>
                </c:pt>
                <c:pt idx="19">
                  <c:v>2</c:v>
                </c:pt>
                <c:pt idx="20">
                  <c:v>1</c:v>
                </c:pt>
                <c:pt idx="21">
                  <c:v>1</c:v>
                </c:pt>
                <c:pt idx="22">
                  <c:v>1</c:v>
                </c:pt>
                <c:pt idx="23">
                  <c:v>6</c:v>
                </c:pt>
                <c:pt idx="24">
                  <c:v>4</c:v>
                </c:pt>
                <c:pt idx="25">
                  <c:v>5</c:v>
                </c:pt>
                <c:pt idx="26">
                  <c:v>7</c:v>
                </c:pt>
              </c:numCache>
            </c:numRef>
          </c:val>
        </c:ser>
        <c:ser>
          <c:idx val="5"/>
          <c:order val="5"/>
          <c:tx>
            <c:strRef>
              <c:f>所属機関種別観測者数・採択研究者数!$G$3</c:f>
              <c:strCache>
                <c:ptCount val="1"/>
                <c:pt idx="0">
                  <c:v>他の国内機関</c:v>
                </c:pt>
              </c:strCache>
            </c:strRef>
          </c:tx>
          <c:spPr>
            <a:solidFill>
              <a:srgbClr val="FF8080"/>
            </a:solidFill>
            <a:ln w="12700">
              <a:solidFill>
                <a:srgbClr val="000000"/>
              </a:solidFill>
              <a:prstDash val="solid"/>
            </a:ln>
          </c:spPr>
          <c:invertIfNegative val="0"/>
          <c:cat>
            <c:strRef>
              <c:f>所属機関種別観測者数・採択研究者数!$A$4:$A$30</c:f>
              <c:strCache>
                <c:ptCount val="27"/>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strCache>
            </c:strRef>
          </c:cat>
          <c:val>
            <c:numRef>
              <c:f>所属機関種別観測者数・採択研究者数!$G$4:$G$30</c:f>
              <c:numCache>
                <c:formatCode>General</c:formatCode>
                <c:ptCount val="27"/>
                <c:pt idx="0">
                  <c:v>2</c:v>
                </c:pt>
                <c:pt idx="1">
                  <c:v>2</c:v>
                </c:pt>
                <c:pt idx="2">
                  <c:v>1</c:v>
                </c:pt>
                <c:pt idx="3">
                  <c:v>1</c:v>
                </c:pt>
                <c:pt idx="4">
                  <c:v>2</c:v>
                </c:pt>
                <c:pt idx="5">
                  <c:v>2</c:v>
                </c:pt>
                <c:pt idx="6">
                  <c:v>1</c:v>
                </c:pt>
                <c:pt idx="7">
                  <c:v>1</c:v>
                </c:pt>
                <c:pt idx="8">
                  <c:v>0</c:v>
                </c:pt>
                <c:pt idx="9">
                  <c:v>1</c:v>
                </c:pt>
                <c:pt idx="10">
                  <c:v>0</c:v>
                </c:pt>
                <c:pt idx="11">
                  <c:v>0</c:v>
                </c:pt>
                <c:pt idx="12">
                  <c:v>0</c:v>
                </c:pt>
                <c:pt idx="13">
                  <c:v>2</c:v>
                </c:pt>
                <c:pt idx="14">
                  <c:v>0</c:v>
                </c:pt>
                <c:pt idx="15">
                  <c:v>3</c:v>
                </c:pt>
                <c:pt idx="16">
                  <c:v>8</c:v>
                </c:pt>
                <c:pt idx="17">
                  <c:v>10</c:v>
                </c:pt>
                <c:pt idx="18">
                  <c:v>2</c:v>
                </c:pt>
                <c:pt idx="19">
                  <c:v>3</c:v>
                </c:pt>
                <c:pt idx="20">
                  <c:v>2</c:v>
                </c:pt>
                <c:pt idx="21">
                  <c:v>1</c:v>
                </c:pt>
                <c:pt idx="22">
                  <c:v>0</c:v>
                </c:pt>
                <c:pt idx="23">
                  <c:v>2</c:v>
                </c:pt>
                <c:pt idx="24">
                  <c:v>0</c:v>
                </c:pt>
                <c:pt idx="25">
                  <c:v>1</c:v>
                </c:pt>
                <c:pt idx="26">
                  <c:v>0</c:v>
                </c:pt>
              </c:numCache>
            </c:numRef>
          </c:val>
        </c:ser>
        <c:ser>
          <c:idx val="6"/>
          <c:order val="6"/>
          <c:tx>
            <c:strRef>
              <c:f>所属機関種別観測者数・採択研究者数!$H$3</c:f>
              <c:strCache>
                <c:ptCount val="1"/>
                <c:pt idx="0">
                  <c:v>民間</c:v>
                </c:pt>
              </c:strCache>
            </c:strRef>
          </c:tx>
          <c:spPr>
            <a:solidFill>
              <a:srgbClr val="0066CC"/>
            </a:solidFill>
            <a:ln w="12700">
              <a:solidFill>
                <a:srgbClr val="000000"/>
              </a:solidFill>
              <a:prstDash val="solid"/>
            </a:ln>
          </c:spPr>
          <c:invertIfNegative val="0"/>
          <c:cat>
            <c:strRef>
              <c:f>所属機関種別観測者数・採択研究者数!$A$4:$A$30</c:f>
              <c:strCache>
                <c:ptCount val="27"/>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strCache>
            </c:strRef>
          </c:cat>
          <c:val>
            <c:numRef>
              <c:f>所属機関種別観測者数・採択研究者数!$H$4:$H$30</c:f>
              <c:numCache>
                <c:formatCode>General</c:formatCode>
                <c:ptCount val="27"/>
                <c:pt idx="0">
                  <c:v>1</c:v>
                </c:pt>
                <c:pt idx="1">
                  <c:v>0</c:v>
                </c:pt>
                <c:pt idx="2">
                  <c:v>0</c:v>
                </c:pt>
                <c:pt idx="3">
                  <c:v>0</c:v>
                </c:pt>
                <c:pt idx="4">
                  <c:v>0</c:v>
                </c:pt>
                <c:pt idx="5">
                  <c:v>0</c:v>
                </c:pt>
                <c:pt idx="6">
                  <c:v>0</c:v>
                </c:pt>
                <c:pt idx="7">
                  <c:v>0</c:v>
                </c:pt>
                <c:pt idx="8">
                  <c:v>1</c:v>
                </c:pt>
                <c:pt idx="9">
                  <c:v>0</c:v>
                </c:pt>
                <c:pt idx="10">
                  <c:v>0</c:v>
                </c:pt>
                <c:pt idx="11">
                  <c:v>0</c:v>
                </c:pt>
                <c:pt idx="12">
                  <c:v>0</c:v>
                </c:pt>
                <c:pt idx="13">
                  <c:v>0</c:v>
                </c:pt>
                <c:pt idx="14">
                  <c:v>1</c:v>
                </c:pt>
                <c:pt idx="15">
                  <c:v>0</c:v>
                </c:pt>
                <c:pt idx="16">
                  <c:v>0</c:v>
                </c:pt>
                <c:pt idx="17">
                  <c:v>0</c:v>
                </c:pt>
                <c:pt idx="18">
                  <c:v>0</c:v>
                </c:pt>
                <c:pt idx="19">
                  <c:v>0</c:v>
                </c:pt>
                <c:pt idx="20">
                  <c:v>1</c:v>
                </c:pt>
                <c:pt idx="21">
                  <c:v>0</c:v>
                </c:pt>
                <c:pt idx="22">
                  <c:v>0</c:v>
                </c:pt>
                <c:pt idx="23">
                  <c:v>0</c:v>
                </c:pt>
                <c:pt idx="24">
                  <c:v>0</c:v>
                </c:pt>
                <c:pt idx="25">
                  <c:v>1</c:v>
                </c:pt>
                <c:pt idx="26">
                  <c:v>0</c:v>
                </c:pt>
              </c:numCache>
            </c:numRef>
          </c:val>
        </c:ser>
        <c:ser>
          <c:idx val="7"/>
          <c:order val="7"/>
          <c:tx>
            <c:strRef>
              <c:f>所属機関種別観測者数・採択研究者数!$I$3</c:f>
              <c:strCache>
                <c:ptCount val="1"/>
                <c:pt idx="0">
                  <c:v>海外</c:v>
                </c:pt>
              </c:strCache>
            </c:strRef>
          </c:tx>
          <c:spPr>
            <a:solidFill>
              <a:srgbClr val="CCCCFF"/>
            </a:solidFill>
            <a:ln w="12700">
              <a:solidFill>
                <a:srgbClr val="000000"/>
              </a:solidFill>
              <a:prstDash val="solid"/>
            </a:ln>
          </c:spPr>
          <c:invertIfNegative val="0"/>
          <c:cat>
            <c:strRef>
              <c:f>所属機関種別観測者数・採択研究者数!$A$4:$A$30</c:f>
              <c:strCache>
                <c:ptCount val="27"/>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strCache>
            </c:strRef>
          </c:cat>
          <c:val>
            <c:numRef>
              <c:f>所属機関種別観測者数・採択研究者数!$I$4:$I$30</c:f>
              <c:numCache>
                <c:formatCode>General</c:formatCode>
                <c:ptCount val="27"/>
                <c:pt idx="0">
                  <c:v>10</c:v>
                </c:pt>
                <c:pt idx="1">
                  <c:v>13</c:v>
                </c:pt>
                <c:pt idx="2">
                  <c:v>20</c:v>
                </c:pt>
                <c:pt idx="3">
                  <c:v>24</c:v>
                </c:pt>
                <c:pt idx="4">
                  <c:v>24</c:v>
                </c:pt>
                <c:pt idx="5">
                  <c:v>23</c:v>
                </c:pt>
                <c:pt idx="6">
                  <c:v>26</c:v>
                </c:pt>
                <c:pt idx="7">
                  <c:v>22</c:v>
                </c:pt>
                <c:pt idx="8">
                  <c:v>17</c:v>
                </c:pt>
                <c:pt idx="9">
                  <c:v>26</c:v>
                </c:pt>
                <c:pt idx="10">
                  <c:v>13</c:v>
                </c:pt>
                <c:pt idx="11">
                  <c:v>19</c:v>
                </c:pt>
                <c:pt idx="12">
                  <c:v>26</c:v>
                </c:pt>
                <c:pt idx="13">
                  <c:v>37</c:v>
                </c:pt>
                <c:pt idx="14">
                  <c:v>36</c:v>
                </c:pt>
                <c:pt idx="15">
                  <c:v>40</c:v>
                </c:pt>
                <c:pt idx="16">
                  <c:v>34</c:v>
                </c:pt>
                <c:pt idx="17">
                  <c:v>44</c:v>
                </c:pt>
                <c:pt idx="18">
                  <c:v>27</c:v>
                </c:pt>
                <c:pt idx="19">
                  <c:v>40</c:v>
                </c:pt>
                <c:pt idx="20">
                  <c:v>25</c:v>
                </c:pt>
                <c:pt idx="21">
                  <c:v>34</c:v>
                </c:pt>
                <c:pt idx="22">
                  <c:v>10</c:v>
                </c:pt>
                <c:pt idx="23">
                  <c:v>34</c:v>
                </c:pt>
                <c:pt idx="24">
                  <c:v>17</c:v>
                </c:pt>
                <c:pt idx="25">
                  <c:v>34</c:v>
                </c:pt>
                <c:pt idx="26">
                  <c:v>27</c:v>
                </c:pt>
              </c:numCache>
            </c:numRef>
          </c:val>
        </c:ser>
        <c:dLbls>
          <c:showLegendKey val="0"/>
          <c:showVal val="0"/>
          <c:showCatName val="0"/>
          <c:showSerName val="0"/>
          <c:showPercent val="0"/>
          <c:showBubbleSize val="0"/>
        </c:dLbls>
        <c:gapWidth val="150"/>
        <c:overlap val="100"/>
        <c:axId val="164710656"/>
        <c:axId val="164712448"/>
      </c:barChart>
      <c:catAx>
        <c:axId val="16471065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64712448"/>
        <c:crosses val="autoZero"/>
        <c:auto val="1"/>
        <c:lblAlgn val="ctr"/>
        <c:lblOffset val="100"/>
        <c:tickLblSkip val="1"/>
        <c:tickMarkSkip val="1"/>
        <c:noMultiLvlLbl val="0"/>
      </c:catAx>
      <c:valAx>
        <c:axId val="164712448"/>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164710656"/>
        <c:crosses val="autoZero"/>
        <c:crossBetween val="between"/>
      </c:valAx>
      <c:spPr>
        <a:solidFill>
          <a:srgbClr val="C0C0C0"/>
        </a:solidFill>
        <a:ln w="12700">
          <a:solidFill>
            <a:srgbClr val="808080"/>
          </a:solidFill>
          <a:prstDash val="solid"/>
        </a:ln>
      </c:spPr>
    </c:plotArea>
    <c:legend>
      <c:legendPos val="r"/>
      <c:layout>
        <c:manualLayout>
          <c:xMode val="edge"/>
          <c:yMode val="edge"/>
          <c:x val="0.87569988801791709"/>
          <c:y val="0.33951762523191092"/>
          <c:w val="0.11982082866741317"/>
          <c:h val="0.5287569573283859"/>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ＭＳ Ｐゴシック"/>
                <a:ea typeface="ＭＳ Ｐゴシック"/>
                <a:cs typeface="ＭＳ Ｐゴシック"/>
              </a:defRPr>
            </a:pPr>
            <a:r>
              <a:rPr lang="ja-JP" altLang="en-US"/>
              <a:t>共同利用　応募・採択研究者数</a:t>
            </a:r>
          </a:p>
        </c:rich>
      </c:tx>
      <c:layout>
        <c:manualLayout>
          <c:xMode val="edge"/>
          <c:yMode val="edge"/>
          <c:x val="0.34004764214899674"/>
          <c:y val="2.9795158286778398E-2"/>
        </c:manualLayout>
      </c:layout>
      <c:overlay val="0"/>
      <c:spPr>
        <a:noFill/>
        <a:ln w="25400">
          <a:noFill/>
        </a:ln>
      </c:spPr>
    </c:title>
    <c:autoTitleDeleted val="0"/>
    <c:plotArea>
      <c:layout>
        <c:manualLayout>
          <c:layoutTarget val="inner"/>
          <c:xMode val="edge"/>
          <c:yMode val="edge"/>
          <c:x val="0.10900480239929049"/>
          <c:y val="0.19180668028158512"/>
          <c:w val="0.79620899143829571"/>
          <c:h val="0.63128606422774136"/>
        </c:manualLayout>
      </c:layout>
      <c:lineChart>
        <c:grouping val="standard"/>
        <c:varyColors val="0"/>
        <c:ser>
          <c:idx val="1"/>
          <c:order val="0"/>
          <c:tx>
            <c:strRef>
              <c:f>'応募・採択研究者（国内・海外）数'!$B$3</c:f>
              <c:strCache>
                <c:ptCount val="1"/>
                <c:pt idx="0">
                  <c:v>国内応募者</c:v>
                </c:pt>
              </c:strCache>
            </c:strRef>
          </c:tx>
          <c:spPr>
            <a:ln w="25400">
              <a:solidFill>
                <a:srgbClr val="0000FF"/>
              </a:solidFill>
              <a:prstDash val="solid"/>
            </a:ln>
          </c:spPr>
          <c:marker>
            <c:symbol val="circle"/>
            <c:size val="10"/>
            <c:spPr>
              <a:solidFill>
                <a:srgbClr val="0000FF"/>
              </a:solidFill>
              <a:ln>
                <a:solidFill>
                  <a:srgbClr val="0000FF"/>
                </a:solidFill>
                <a:prstDash val="solid"/>
              </a:ln>
            </c:spPr>
          </c:marker>
          <c:cat>
            <c:strRef>
              <c:f>'応募・採択研究者（国内・海外）数'!$A$4:$A$32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'応募・採択研究者（国内・海外）数'!$B$4:$B$32</c:f>
              <c:numCache>
                <c:formatCode>General</c:formatCode>
                <c:ptCount val="29"/>
                <c:pt idx="0">
                  <c:v>477</c:v>
                </c:pt>
                <c:pt idx="1">
                  <c:v>413</c:v>
                </c:pt>
                <c:pt idx="2">
                  <c:v>808</c:v>
                </c:pt>
                <c:pt idx="3">
                  <c:v>954</c:v>
                </c:pt>
                <c:pt idx="4">
                  <c:v>1089</c:v>
                </c:pt>
                <c:pt idx="5">
                  <c:v>1050</c:v>
                </c:pt>
                <c:pt idx="6">
                  <c:v>1322</c:v>
                </c:pt>
                <c:pt idx="7">
                  <c:v>1026</c:v>
                </c:pt>
                <c:pt idx="8">
                  <c:v>1165</c:v>
                </c:pt>
                <c:pt idx="9">
                  <c:v>814</c:v>
                </c:pt>
                <c:pt idx="10">
                  <c:v>682</c:v>
                </c:pt>
                <c:pt idx="11">
                  <c:v>849</c:v>
                </c:pt>
                <c:pt idx="12">
                  <c:v>669</c:v>
                </c:pt>
                <c:pt idx="13">
                  <c:v>755</c:v>
                </c:pt>
                <c:pt idx="14">
                  <c:v>809</c:v>
                </c:pt>
                <c:pt idx="15">
                  <c:v>812</c:v>
                </c:pt>
                <c:pt idx="16">
                  <c:v>790</c:v>
                </c:pt>
                <c:pt idx="17">
                  <c:v>898</c:v>
                </c:pt>
                <c:pt idx="18">
                  <c:v>845</c:v>
                </c:pt>
                <c:pt idx="19">
                  <c:v>804</c:v>
                </c:pt>
                <c:pt idx="20">
                  <c:v>840</c:v>
                </c:pt>
                <c:pt idx="21">
                  <c:v>799</c:v>
                </c:pt>
                <c:pt idx="22">
                  <c:v>721</c:v>
                </c:pt>
                <c:pt idx="23">
                  <c:v>592</c:v>
                </c:pt>
                <c:pt idx="24">
                  <c:v>771</c:v>
                </c:pt>
                <c:pt idx="25">
                  <c:v>844</c:v>
                </c:pt>
                <c:pt idx="26">
                  <c:v>897</c:v>
                </c:pt>
                <c:pt idx="27">
                  <c:v>955</c:v>
                </c:pt>
                <c:pt idx="28">
                  <c:v>851</c:v>
                </c:pt>
              </c:numCache>
            </c:numRef>
          </c:val>
          <c:smooth val="0"/>
        </c:ser>
        <c:ser>
          <c:idx val="6"/>
          <c:order val="1"/>
          <c:tx>
            <c:strRef>
              <c:f>'応募・採択研究者（国内・海外）数'!$C$3</c:f>
              <c:strCache>
                <c:ptCount val="1"/>
                <c:pt idx="0">
                  <c:v>海外応募者</c:v>
                </c:pt>
              </c:strCache>
            </c:strRef>
          </c:tx>
          <c:spPr>
            <a:ln w="25400">
              <a:solidFill>
                <a:srgbClr val="0000FF"/>
              </a:solidFill>
              <a:prstDash val="solid"/>
            </a:ln>
          </c:spPr>
          <c:marker>
            <c:symbol val="square"/>
            <c:size val="9"/>
            <c:spPr>
              <a:solidFill>
                <a:srgbClr val="0000FF"/>
              </a:solidFill>
              <a:ln>
                <a:solidFill>
                  <a:srgbClr val="0000FF"/>
                </a:solidFill>
                <a:prstDash val="solid"/>
              </a:ln>
            </c:spPr>
          </c:marker>
          <c:cat>
            <c:strRef>
              <c:f>'応募・採択研究者（国内・海外）数'!$A$4:$A$32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'応募・採択研究者（国内・海外）数'!$C$4:$C$32</c:f>
              <c:numCache>
                <c:formatCode>General</c:formatCode>
                <c:ptCount val="29"/>
                <c:pt idx="0">
                  <c:v>130</c:v>
                </c:pt>
                <c:pt idx="1">
                  <c:v>123</c:v>
                </c:pt>
                <c:pt idx="2">
                  <c:v>190</c:v>
                </c:pt>
                <c:pt idx="3">
                  <c:v>246</c:v>
                </c:pt>
                <c:pt idx="4">
                  <c:v>256</c:v>
                </c:pt>
                <c:pt idx="5">
                  <c:v>316</c:v>
                </c:pt>
                <c:pt idx="6">
                  <c:v>347</c:v>
                </c:pt>
                <c:pt idx="7">
                  <c:v>299</c:v>
                </c:pt>
                <c:pt idx="8">
                  <c:v>294</c:v>
                </c:pt>
                <c:pt idx="9">
                  <c:v>246</c:v>
                </c:pt>
                <c:pt idx="10">
                  <c:v>263</c:v>
                </c:pt>
                <c:pt idx="11">
                  <c:v>254</c:v>
                </c:pt>
                <c:pt idx="12">
                  <c:v>249</c:v>
                </c:pt>
                <c:pt idx="13">
                  <c:v>277</c:v>
                </c:pt>
                <c:pt idx="14">
                  <c:v>314</c:v>
                </c:pt>
                <c:pt idx="15">
                  <c:v>407</c:v>
                </c:pt>
                <c:pt idx="16">
                  <c:v>350</c:v>
                </c:pt>
                <c:pt idx="17">
                  <c:v>399</c:v>
                </c:pt>
                <c:pt idx="18">
                  <c:v>306</c:v>
                </c:pt>
                <c:pt idx="19">
                  <c:v>375</c:v>
                </c:pt>
                <c:pt idx="20">
                  <c:v>348</c:v>
                </c:pt>
                <c:pt idx="21">
                  <c:v>383</c:v>
                </c:pt>
                <c:pt idx="22">
                  <c:v>275</c:v>
                </c:pt>
                <c:pt idx="23">
                  <c:v>346</c:v>
                </c:pt>
                <c:pt idx="24">
                  <c:v>286</c:v>
                </c:pt>
                <c:pt idx="25">
                  <c:v>281</c:v>
                </c:pt>
                <c:pt idx="26">
                  <c:v>251</c:v>
                </c:pt>
                <c:pt idx="27">
                  <c:v>350</c:v>
                </c:pt>
                <c:pt idx="28">
                  <c:v>292</c:v>
                </c:pt>
              </c:numCache>
            </c:numRef>
          </c:val>
          <c:smooth val="0"/>
        </c:ser>
        <c:dLbls>
          <c:showLegendKey val="0"/>
          <c:showVal val="0"/>
          <c:showCatName val="0"/>
          <c:showSerName val="0"/>
          <c:showPercent val="0"/>
          <c:showBubbleSize val="0"/>
        </c:dLbls>
        <c:marker val="1"/>
        <c:smooth val="0"/>
        <c:axId val="164654080"/>
        <c:axId val="164664064"/>
      </c:lineChart>
      <c:lineChart>
        <c:grouping val="standard"/>
        <c:varyColors val="0"/>
        <c:ser>
          <c:idx val="2"/>
          <c:order val="2"/>
          <c:tx>
            <c:strRef>
              <c:f>'応募・採択研究者（国内・海外）数'!$E$3</c:f>
              <c:strCache>
                <c:ptCount val="1"/>
                <c:pt idx="0">
                  <c:v>国内採択者</c:v>
                </c:pt>
              </c:strCache>
            </c:strRef>
          </c:tx>
          <c:spPr>
            <a:ln w="25400">
              <a:solidFill>
                <a:srgbClr val="FF0000"/>
              </a:solidFill>
              <a:prstDash val="solid"/>
            </a:ln>
          </c:spPr>
          <c:marker>
            <c:symbol val="circle"/>
            <c:size val="9"/>
            <c:spPr>
              <a:solidFill>
                <a:srgbClr val="FF0000"/>
              </a:solidFill>
              <a:ln>
                <a:solidFill>
                  <a:srgbClr val="FF0000"/>
                </a:solidFill>
                <a:prstDash val="solid"/>
              </a:ln>
            </c:spPr>
          </c:marker>
          <c:cat>
            <c:strRef>
              <c:f>'応募・採択研究者（国内・海外）数'!$A$4:$A$32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'応募・採択研究者（国内・海外）数'!$E$4:$E$32</c:f>
              <c:numCache>
                <c:formatCode>General</c:formatCode>
                <c:ptCount val="29"/>
                <c:pt idx="0">
                  <c:v>114</c:v>
                </c:pt>
                <c:pt idx="1">
                  <c:v>123</c:v>
                </c:pt>
                <c:pt idx="2">
                  <c:v>166</c:v>
                </c:pt>
                <c:pt idx="3">
                  <c:v>185</c:v>
                </c:pt>
                <c:pt idx="4">
                  <c:v>239</c:v>
                </c:pt>
                <c:pt idx="5">
                  <c:v>270</c:v>
                </c:pt>
                <c:pt idx="6">
                  <c:v>335</c:v>
                </c:pt>
                <c:pt idx="7">
                  <c:v>285</c:v>
                </c:pt>
                <c:pt idx="8">
                  <c:v>354</c:v>
                </c:pt>
                <c:pt idx="9">
                  <c:v>267</c:v>
                </c:pt>
                <c:pt idx="10">
                  <c:v>239</c:v>
                </c:pt>
                <c:pt idx="11">
                  <c:v>238</c:v>
                </c:pt>
                <c:pt idx="12">
                  <c:v>290</c:v>
                </c:pt>
                <c:pt idx="13">
                  <c:v>297</c:v>
                </c:pt>
                <c:pt idx="14">
                  <c:v>350</c:v>
                </c:pt>
                <c:pt idx="15">
                  <c:v>297</c:v>
                </c:pt>
                <c:pt idx="16">
                  <c:v>384</c:v>
                </c:pt>
                <c:pt idx="17">
                  <c:v>333</c:v>
                </c:pt>
                <c:pt idx="18">
                  <c:v>307</c:v>
                </c:pt>
                <c:pt idx="19">
                  <c:v>276</c:v>
                </c:pt>
                <c:pt idx="20">
                  <c:v>224</c:v>
                </c:pt>
                <c:pt idx="21">
                  <c:v>310</c:v>
                </c:pt>
                <c:pt idx="22">
                  <c:v>274</c:v>
                </c:pt>
                <c:pt idx="23">
                  <c:v>256</c:v>
                </c:pt>
                <c:pt idx="24">
                  <c:v>254</c:v>
                </c:pt>
                <c:pt idx="25">
                  <c:v>317</c:v>
                </c:pt>
                <c:pt idx="26">
                  <c:v>288</c:v>
                </c:pt>
                <c:pt idx="27">
                  <c:v>462</c:v>
                </c:pt>
                <c:pt idx="28">
                  <c:v>429</c:v>
                </c:pt>
              </c:numCache>
            </c:numRef>
          </c:val>
          <c:smooth val="0"/>
        </c:ser>
        <c:ser>
          <c:idx val="4"/>
          <c:order val="3"/>
          <c:tx>
            <c:strRef>
              <c:f>'応募・採択研究者（国内・海外）数'!$F$3</c:f>
              <c:strCache>
                <c:ptCount val="1"/>
                <c:pt idx="0">
                  <c:v>海外採択者</c:v>
                </c:pt>
              </c:strCache>
            </c:strRef>
          </c:tx>
          <c:spPr>
            <a:ln w="25400">
              <a:solidFill>
                <a:srgbClr val="FF0000"/>
              </a:solidFill>
              <a:prstDash val="solid"/>
            </a:ln>
          </c:spPr>
          <c:marker>
            <c:symbol val="square"/>
            <c:size val="8"/>
            <c:spPr>
              <a:solidFill>
                <a:srgbClr val="FF0000"/>
              </a:solidFill>
              <a:ln>
                <a:solidFill>
                  <a:srgbClr val="FF0000"/>
                </a:solidFill>
                <a:prstDash val="solid"/>
              </a:ln>
            </c:spPr>
          </c:marker>
          <c:cat>
            <c:strRef>
              <c:f>'応募・採択研究者（国内・海外）数'!$A$4:$A$32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'応募・採択研究者（国内・海外）数'!$F$4:$F$32</c:f>
              <c:numCache>
                <c:formatCode>General</c:formatCode>
                <c:ptCount val="29"/>
                <c:pt idx="0">
                  <c:v>38</c:v>
                </c:pt>
                <c:pt idx="1">
                  <c:v>22</c:v>
                </c:pt>
                <c:pt idx="2">
                  <c:v>45</c:v>
                </c:pt>
                <c:pt idx="3">
                  <c:v>62</c:v>
                </c:pt>
                <c:pt idx="4">
                  <c:v>71</c:v>
                </c:pt>
                <c:pt idx="5">
                  <c:v>59</c:v>
                </c:pt>
                <c:pt idx="6">
                  <c:v>59</c:v>
                </c:pt>
                <c:pt idx="7">
                  <c:v>70</c:v>
                </c:pt>
                <c:pt idx="8">
                  <c:v>74</c:v>
                </c:pt>
                <c:pt idx="9">
                  <c:v>73</c:v>
                </c:pt>
                <c:pt idx="10">
                  <c:v>81</c:v>
                </c:pt>
                <c:pt idx="11">
                  <c:v>67</c:v>
                </c:pt>
                <c:pt idx="12">
                  <c:v>100</c:v>
                </c:pt>
                <c:pt idx="13">
                  <c:v>155</c:v>
                </c:pt>
                <c:pt idx="14">
                  <c:v>148</c:v>
                </c:pt>
                <c:pt idx="15">
                  <c:v>140</c:v>
                </c:pt>
                <c:pt idx="16">
                  <c:v>134</c:v>
                </c:pt>
                <c:pt idx="17">
                  <c:v>172</c:v>
                </c:pt>
                <c:pt idx="18">
                  <c:v>84</c:v>
                </c:pt>
                <c:pt idx="19">
                  <c:v>126</c:v>
                </c:pt>
                <c:pt idx="20">
                  <c:v>112</c:v>
                </c:pt>
                <c:pt idx="21">
                  <c:v>122</c:v>
                </c:pt>
                <c:pt idx="22">
                  <c:v>92</c:v>
                </c:pt>
                <c:pt idx="23">
                  <c:v>167</c:v>
                </c:pt>
                <c:pt idx="24">
                  <c:v>86</c:v>
                </c:pt>
                <c:pt idx="25">
                  <c:v>135</c:v>
                </c:pt>
                <c:pt idx="26">
                  <c:v>90</c:v>
                </c:pt>
                <c:pt idx="27">
                  <c:v>126</c:v>
                </c:pt>
                <c:pt idx="28">
                  <c:v>134</c:v>
                </c:pt>
              </c:numCache>
            </c:numRef>
          </c:val>
          <c:smooth val="0"/>
        </c:ser>
        <c:dLbls>
          <c:showLegendKey val="0"/>
          <c:showVal val="0"/>
          <c:showCatName val="0"/>
          <c:showSerName val="0"/>
          <c:showPercent val="0"/>
          <c:showBubbleSize val="0"/>
        </c:dLbls>
        <c:marker val="1"/>
        <c:smooth val="0"/>
        <c:axId val="164665600"/>
        <c:axId val="164675584"/>
      </c:lineChart>
      <c:catAx>
        <c:axId val="164654080"/>
        <c:scaling>
          <c:orientation val="minMax"/>
        </c:scaling>
        <c:delete val="0"/>
        <c:axPos val="b"/>
        <c:numFmt formatCode="General" sourceLinked="1"/>
        <c:majorTickMark val="in"/>
        <c:minorTickMark val="none"/>
        <c:tickLblPos val="nextTo"/>
        <c:spPr>
          <a:ln w="3175">
            <a:solidFill>
              <a:srgbClr val="000000"/>
            </a:solidFill>
            <a:prstDash val="solid"/>
          </a:ln>
        </c:spPr>
        <c:txPr>
          <a:bodyPr rot="-36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164664064"/>
        <c:crosses val="autoZero"/>
        <c:auto val="0"/>
        <c:lblAlgn val="ctr"/>
        <c:lblOffset val="100"/>
        <c:tickLblSkip val="2"/>
        <c:tickMarkSkip val="1"/>
        <c:noMultiLvlLbl val="0"/>
      </c:catAx>
      <c:valAx>
        <c:axId val="164664064"/>
        <c:scaling>
          <c:orientation val="minMax"/>
        </c:scaling>
        <c:delete val="0"/>
        <c:axPos val="l"/>
        <c:title>
          <c:tx>
            <c:rich>
              <a:bodyPr/>
              <a:lstStyle/>
              <a:p>
                <a:pPr>
                  <a:defRPr sz="1200" b="1" i="0" u="none" strike="noStrike" baseline="0">
                    <a:solidFill>
                      <a:srgbClr val="000000"/>
                    </a:solidFill>
                    <a:latin typeface="ＭＳ Ｐゴシック"/>
                    <a:ea typeface="ＭＳ Ｐゴシック"/>
                    <a:cs typeface="ＭＳ Ｐゴシック"/>
                  </a:defRPr>
                </a:pPr>
                <a:r>
                  <a:rPr lang="ja-JP" altLang="en-US"/>
                  <a:t>応募研究者数</a:t>
                </a:r>
              </a:p>
            </c:rich>
          </c:tx>
          <c:layout>
            <c:manualLayout>
              <c:xMode val="edge"/>
              <c:yMode val="edge"/>
              <c:x val="2.014218009478673E-2"/>
              <c:y val="0.40595981368250755"/>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ＭＳ Ｐゴシック"/>
                <a:ea typeface="ＭＳ Ｐゴシック"/>
                <a:cs typeface="ＭＳ Ｐゴシック"/>
              </a:defRPr>
            </a:pPr>
            <a:endParaRPr lang="ja-JP"/>
          </a:p>
        </c:txPr>
        <c:crossAx val="164654080"/>
        <c:crosses val="autoZero"/>
        <c:crossBetween val="between"/>
      </c:valAx>
      <c:catAx>
        <c:axId val="164665600"/>
        <c:scaling>
          <c:orientation val="minMax"/>
        </c:scaling>
        <c:delete val="1"/>
        <c:axPos val="b"/>
        <c:majorTickMark val="out"/>
        <c:minorTickMark val="none"/>
        <c:tickLblPos val="nextTo"/>
        <c:crossAx val="164675584"/>
        <c:crosses val="autoZero"/>
        <c:auto val="0"/>
        <c:lblAlgn val="ctr"/>
        <c:lblOffset val="100"/>
        <c:noMultiLvlLbl val="0"/>
      </c:catAx>
      <c:valAx>
        <c:axId val="164675584"/>
        <c:scaling>
          <c:orientation val="minMax"/>
        </c:scaling>
        <c:delete val="0"/>
        <c:axPos val="r"/>
        <c:title>
          <c:tx>
            <c:rich>
              <a:bodyPr/>
              <a:lstStyle/>
              <a:p>
                <a:pPr>
                  <a:defRPr sz="1200" b="1" i="0" u="none" strike="noStrike" baseline="0">
                    <a:solidFill>
                      <a:srgbClr val="000000"/>
                    </a:solidFill>
                    <a:latin typeface="ＭＳ Ｐゴシック"/>
                    <a:ea typeface="ＭＳ Ｐゴシック"/>
                    <a:cs typeface="ＭＳ Ｐゴシック"/>
                  </a:defRPr>
                </a:pPr>
                <a:r>
                  <a:rPr lang="ja-JP" altLang="en-US"/>
                  <a:t>採択研究者数</a:t>
                </a:r>
              </a:p>
            </c:rich>
          </c:tx>
          <c:layout>
            <c:manualLayout>
              <c:xMode val="edge"/>
              <c:yMode val="edge"/>
              <c:x val="0.95616163500889406"/>
              <c:y val="0.40595981368250755"/>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ＭＳ Ｐゴシック"/>
                <a:ea typeface="ＭＳ Ｐゴシック"/>
                <a:cs typeface="ＭＳ Ｐゴシック"/>
              </a:defRPr>
            </a:pPr>
            <a:endParaRPr lang="ja-JP"/>
          </a:p>
        </c:txPr>
        <c:crossAx val="164665600"/>
        <c:crosses val="max"/>
        <c:crossBetween val="between"/>
      </c:valAx>
      <c:spPr>
        <a:solidFill>
          <a:srgbClr val="C0C0C0"/>
        </a:solidFill>
        <a:ln w="12700">
          <a:solidFill>
            <a:srgbClr val="808080"/>
          </a:solidFill>
          <a:prstDash val="solid"/>
        </a:ln>
      </c:spPr>
    </c:plotArea>
    <c:legend>
      <c:legendPos val="t"/>
      <c:layout>
        <c:manualLayout>
          <c:xMode val="edge"/>
          <c:yMode val="edge"/>
          <c:x val="0.23341244666691544"/>
          <c:y val="0.10614544690293601"/>
          <c:w val="0.54857857222823458"/>
          <c:h val="3.9106145251396635E-2"/>
        </c:manualLayout>
      </c:layout>
      <c:overlay val="0"/>
      <c:spPr>
        <a:solidFill>
          <a:srgbClr val="FFFFFF"/>
        </a:solidFill>
        <a:ln w="25400">
          <a:noFill/>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ＭＳ Ｐゴシック"/>
                <a:ea typeface="ＭＳ Ｐゴシック"/>
                <a:cs typeface="ＭＳ Ｐゴシック"/>
              </a:defRPr>
            </a:pPr>
            <a:r>
              <a:rPr lang="ja-JP" altLang="en-US"/>
              <a:t>採択件数と夜数</a:t>
            </a:r>
          </a:p>
        </c:rich>
      </c:tx>
      <c:overlay val="0"/>
      <c:spPr>
        <a:noFill/>
        <a:ln w="25400">
          <a:noFill/>
        </a:ln>
      </c:spPr>
    </c:title>
    <c:autoTitleDeleted val="0"/>
    <c:plotArea>
      <c:layout/>
      <c:lineChart>
        <c:grouping val="standard"/>
        <c:varyColors val="0"/>
        <c:ser>
          <c:idx val="0"/>
          <c:order val="0"/>
          <c:tx>
            <c:strRef>
              <c:f>申請・採択夜数!#REF!</c:f>
              <c:strCache>
                <c:ptCount val="1"/>
                <c:pt idx="0">
                  <c:v>#REF!</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申請・採択夜数!#REF!</c:f>
              <c:numCache>
                <c:formatCode>General</c:formatCode>
                <c:ptCount val="1"/>
                <c:pt idx="0">
                  <c:v>1</c:v>
                </c:pt>
              </c:numCache>
            </c:numRef>
          </c:cat>
          <c:val>
            <c:numRef>
              <c:f>申請・採択夜数!#REF!</c:f>
              <c:numCache>
                <c:formatCode>General</c:formatCode>
                <c:ptCount val="1"/>
                <c:pt idx="0">
                  <c:v>1</c:v>
                </c:pt>
              </c:numCache>
            </c:numRef>
          </c:val>
          <c:smooth val="0"/>
        </c:ser>
        <c:ser>
          <c:idx val="1"/>
          <c:order val="1"/>
          <c:tx>
            <c:strRef>
              <c:f>申請・採択夜数!#REF!</c:f>
              <c:strCache>
                <c:ptCount val="1"/>
                <c:pt idx="0">
                  <c:v>#REF!</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申請・採択夜数!#REF!</c:f>
              <c:numCache>
                <c:formatCode>General</c:formatCode>
                <c:ptCount val="1"/>
                <c:pt idx="0">
                  <c:v>1</c:v>
                </c:pt>
              </c:numCache>
            </c:numRef>
          </c:cat>
          <c:val>
            <c:numRef>
              <c:f>申請・採択夜数!#REF!</c:f>
              <c:numCache>
                <c:formatCode>General</c:formatCode>
                <c:ptCount val="1"/>
                <c:pt idx="0">
                  <c:v>1</c:v>
                </c:pt>
              </c:numCache>
            </c:numRef>
          </c:val>
          <c:smooth val="0"/>
        </c:ser>
        <c:dLbls>
          <c:showLegendKey val="0"/>
          <c:showVal val="0"/>
          <c:showCatName val="0"/>
          <c:showSerName val="0"/>
          <c:showPercent val="0"/>
          <c:showBubbleSize val="0"/>
        </c:dLbls>
        <c:marker val="1"/>
        <c:smooth val="0"/>
        <c:axId val="33000064"/>
        <c:axId val="33293056"/>
      </c:lineChart>
      <c:catAx>
        <c:axId val="3300006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3293056"/>
        <c:crosses val="autoZero"/>
        <c:auto val="1"/>
        <c:lblAlgn val="ctr"/>
        <c:lblOffset val="100"/>
        <c:tickLblSkip val="1"/>
        <c:tickMarkSkip val="1"/>
        <c:noMultiLvlLbl val="0"/>
      </c:catAx>
      <c:valAx>
        <c:axId val="3329305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33000064"/>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1200"/>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S03A</a:t>
            </a:r>
            <a:endParaRPr lang="ja-JP" altLang="en-US"/>
          </a:p>
        </c:rich>
      </c:tx>
      <c:layout>
        <c:manualLayout>
          <c:xMode val="edge"/>
          <c:yMode val="edge"/>
          <c:x val="0.19884726224783861"/>
          <c:y val="3.1496062992125984E-2"/>
        </c:manualLayout>
      </c:layout>
      <c:overlay val="0"/>
      <c:spPr>
        <a:noFill/>
        <a:ln w="25400">
          <a:noFill/>
        </a:ln>
      </c:spPr>
    </c:title>
    <c:autoTitleDeleted val="0"/>
    <c:plotArea>
      <c:layout>
        <c:manualLayout>
          <c:layoutTarget val="inner"/>
          <c:xMode val="edge"/>
          <c:yMode val="edge"/>
          <c:x val="0.17002881844380405"/>
          <c:y val="0.244095113842873"/>
          <c:w val="0.75216138328530258"/>
          <c:h val="0.52756040733782228"/>
        </c:manualLayout>
      </c:layout>
      <c:barChart>
        <c:barDir val="col"/>
        <c:grouping val="clustered"/>
        <c:varyColors val="0"/>
        <c:ser>
          <c:idx val="0"/>
          <c:order val="0"/>
          <c:tx>
            <c:strRef>
              <c:f>装置別応募・採択件数!$A$13:$B$13</c:f>
              <c:strCache>
                <c:ptCount val="1"/>
                <c:pt idx="0">
                  <c:v>S03A 応募</c:v>
                </c:pt>
              </c:strCache>
            </c:strRef>
          </c:tx>
          <c:spPr>
            <a:solidFill>
              <a:srgbClr val="9999FF"/>
            </a:solidFill>
            <a:ln w="12700">
              <a:solidFill>
                <a:srgbClr val="000000"/>
              </a:solidFill>
              <a:prstDash val="solid"/>
            </a:ln>
          </c:spPr>
          <c:invertIfNegative val="0"/>
          <c:dLbls>
            <c:dLbl>
              <c:idx val="0"/>
              <c:layout>
                <c:manualLayout>
                  <c:x val="2.8131642046185269E-3"/>
                  <c:y val="1.8897698882036386E-2"/>
                </c:manualLayout>
              </c:layout>
              <c:dLblPos val="outEnd"/>
              <c:showLegendKey val="0"/>
              <c:showVal val="1"/>
              <c:showCatName val="0"/>
              <c:showSerName val="0"/>
              <c:showPercent val="0"/>
              <c:showBubbleSize val="0"/>
            </c:dLbl>
            <c:dLbl>
              <c:idx val="1"/>
              <c:layout>
                <c:manualLayout>
                  <c:x val="2.8131642046185217E-3"/>
                  <c:y val="5.2494837773412655E-4"/>
                </c:manualLayout>
              </c:layout>
              <c:dLblPos val="outEnd"/>
              <c:showLegendKey val="0"/>
              <c:showVal val="1"/>
              <c:showCatName val="0"/>
              <c:showSerName val="0"/>
              <c:showPercent val="0"/>
              <c:showBubbleSize val="0"/>
            </c:dLbl>
            <c:dLbl>
              <c:idx val="3"/>
              <c:layout>
                <c:manualLayout>
                  <c:x val="8.5768529654254178E-3"/>
                  <c:y val="-6.8242470841318251E-3"/>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装置別応募・採択件数!$C$2:$L$2</c:f>
              <c:strCache>
                <c:ptCount val="10"/>
                <c:pt idx="0">
                  <c:v>S-Cam</c:v>
                </c:pt>
                <c:pt idx="1">
                  <c:v>HSC</c:v>
                </c:pt>
                <c:pt idx="2">
                  <c:v>FOCAS</c:v>
                </c:pt>
                <c:pt idx="3">
                  <c:v>HDS</c:v>
                </c:pt>
                <c:pt idx="4">
                  <c:v>IRCS</c:v>
                </c:pt>
                <c:pt idx="5">
                  <c:v>AO</c:v>
                </c:pt>
                <c:pt idx="6">
                  <c:v>CISCO</c:v>
                </c:pt>
                <c:pt idx="7">
                  <c:v>CIAO</c:v>
                </c:pt>
                <c:pt idx="8">
                  <c:v>OHS</c:v>
                </c:pt>
                <c:pt idx="9">
                  <c:v>COMICS</c:v>
                </c:pt>
              </c:strCache>
            </c:strRef>
          </c:cat>
          <c:val>
            <c:numRef>
              <c:f>装置別応募・採択件数!$C$13:$L$13</c:f>
              <c:numCache>
                <c:formatCode>General</c:formatCode>
                <c:ptCount val="10"/>
                <c:pt idx="0">
                  <c:v>41</c:v>
                </c:pt>
                <c:pt idx="2">
                  <c:v>41</c:v>
                </c:pt>
                <c:pt idx="3">
                  <c:v>29</c:v>
                </c:pt>
                <c:pt idx="4">
                  <c:v>35</c:v>
                </c:pt>
                <c:pt idx="5">
                  <c:v>23</c:v>
                </c:pt>
                <c:pt idx="6">
                  <c:v>20</c:v>
                </c:pt>
                <c:pt idx="7">
                  <c:v>12</c:v>
                </c:pt>
                <c:pt idx="8">
                  <c:v>11</c:v>
                </c:pt>
                <c:pt idx="9">
                  <c:v>29</c:v>
                </c:pt>
              </c:numCache>
            </c:numRef>
          </c:val>
        </c:ser>
        <c:ser>
          <c:idx val="1"/>
          <c:order val="1"/>
          <c:tx>
            <c:strRef>
              <c:f>装置別応募・採択件数!$A$14:$B$14</c:f>
              <c:strCache>
                <c:ptCount val="1"/>
                <c:pt idx="0">
                  <c:v>S03A 採択</c:v>
                </c:pt>
              </c:strCache>
            </c:strRef>
          </c:tx>
          <c:spPr>
            <a:solidFill>
              <a:srgbClr val="993366"/>
            </a:solidFill>
            <a:ln w="12700">
              <a:solidFill>
                <a:srgbClr val="000000"/>
              </a:solidFill>
              <a:prstDash val="solid"/>
            </a:ln>
          </c:spPr>
          <c:invertIfNegative val="0"/>
          <c:dLbls>
            <c:dLbl>
              <c:idx val="3"/>
              <c:layout>
                <c:manualLayout>
                  <c:x val="2.2162820425544769E-2"/>
                  <c:y val="7.1739635792375349E-3"/>
                </c:manualLayout>
              </c:layout>
              <c:dLblPos val="outEnd"/>
              <c:showLegendKey val="0"/>
              <c:showVal val="1"/>
              <c:showCatName val="0"/>
              <c:showSerName val="0"/>
              <c:showPercent val="0"/>
              <c:showBubbleSize val="0"/>
            </c:dLbl>
            <c:dLbl>
              <c:idx val="4"/>
              <c:layout>
                <c:manualLayout>
                  <c:x val="1.4477902077802248E-2"/>
                  <c:y val="8.573822238416089E-3"/>
                </c:manualLayout>
              </c:layout>
              <c:dLblPos val="outEnd"/>
              <c:showLegendKey val="0"/>
              <c:showVal val="1"/>
              <c:showCatName val="0"/>
              <c:showSerName val="0"/>
              <c:showPercent val="0"/>
              <c:showBubbleSize val="0"/>
            </c:dLbl>
            <c:dLbl>
              <c:idx val="5"/>
              <c:layout>
                <c:manualLayout>
                  <c:x val="1.4477902077802271E-2"/>
                  <c:y val="7.6988040477868301E-3"/>
                </c:manualLayout>
              </c:layout>
              <c:dLblPos val="outEnd"/>
              <c:showLegendKey val="0"/>
              <c:showVal val="1"/>
              <c:showCatName val="0"/>
              <c:showSerName val="0"/>
              <c:showPercent val="0"/>
              <c:showBubbleSize val="0"/>
            </c:dLbl>
            <c:dLbl>
              <c:idx val="6"/>
              <c:layout>
                <c:manualLayout>
                  <c:x val="2.02415908386092E-2"/>
                  <c:y val="9.0986627069653842E-3"/>
                </c:manualLayout>
              </c:layout>
              <c:dLblPos val="outEnd"/>
              <c:showLegendKey val="0"/>
              <c:showVal val="1"/>
              <c:showCatName val="0"/>
              <c:showSerName val="0"/>
              <c:showPercent val="0"/>
              <c:showBubbleSize val="0"/>
            </c:dLbl>
            <c:dLbl>
              <c:idx val="7"/>
              <c:layout>
                <c:manualLayout>
                  <c:x val="2.0241590838609224E-2"/>
                  <c:y val="7.8738427226721138E-3"/>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装置別応募・採択件数!$C$2:$L$2</c:f>
              <c:strCache>
                <c:ptCount val="10"/>
                <c:pt idx="0">
                  <c:v>S-Cam</c:v>
                </c:pt>
                <c:pt idx="1">
                  <c:v>HSC</c:v>
                </c:pt>
                <c:pt idx="2">
                  <c:v>FOCAS</c:v>
                </c:pt>
                <c:pt idx="3">
                  <c:v>HDS</c:v>
                </c:pt>
                <c:pt idx="4">
                  <c:v>IRCS</c:v>
                </c:pt>
                <c:pt idx="5">
                  <c:v>AO</c:v>
                </c:pt>
                <c:pt idx="6">
                  <c:v>CISCO</c:v>
                </c:pt>
                <c:pt idx="7">
                  <c:v>CIAO</c:v>
                </c:pt>
                <c:pt idx="8">
                  <c:v>OHS</c:v>
                </c:pt>
                <c:pt idx="9">
                  <c:v>COMICS</c:v>
                </c:pt>
              </c:strCache>
            </c:strRef>
          </c:cat>
          <c:val>
            <c:numRef>
              <c:f>装置別応募・採択件数!$C$14:$L$14</c:f>
              <c:numCache>
                <c:formatCode>General</c:formatCode>
                <c:ptCount val="10"/>
                <c:pt idx="0">
                  <c:v>9</c:v>
                </c:pt>
                <c:pt idx="2">
                  <c:v>6</c:v>
                </c:pt>
                <c:pt idx="3">
                  <c:v>3</c:v>
                </c:pt>
                <c:pt idx="4">
                  <c:v>10</c:v>
                </c:pt>
                <c:pt idx="5">
                  <c:v>9</c:v>
                </c:pt>
                <c:pt idx="6">
                  <c:v>4</c:v>
                </c:pt>
                <c:pt idx="7">
                  <c:v>3</c:v>
                </c:pt>
                <c:pt idx="8">
                  <c:v>2</c:v>
                </c:pt>
                <c:pt idx="9">
                  <c:v>4</c:v>
                </c:pt>
              </c:numCache>
            </c:numRef>
          </c:val>
        </c:ser>
        <c:dLbls>
          <c:showLegendKey val="0"/>
          <c:showVal val="0"/>
          <c:showCatName val="0"/>
          <c:showSerName val="0"/>
          <c:showPercent val="0"/>
          <c:showBubbleSize val="0"/>
        </c:dLbls>
        <c:gapWidth val="150"/>
        <c:axId val="36011008"/>
        <c:axId val="36016896"/>
      </c:barChart>
      <c:catAx>
        <c:axId val="36011008"/>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016896"/>
        <c:crosses val="autoZero"/>
        <c:auto val="1"/>
        <c:lblAlgn val="ctr"/>
        <c:lblOffset val="100"/>
        <c:tickLblSkip val="1"/>
        <c:tickMarkSkip val="1"/>
        <c:noMultiLvlLbl val="0"/>
      </c:catAx>
      <c:valAx>
        <c:axId val="3601689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011008"/>
        <c:crosses val="autoZero"/>
        <c:crossBetween val="between"/>
      </c:valAx>
      <c:spPr>
        <a:solidFill>
          <a:srgbClr val="C0C0C0"/>
        </a:solidFill>
        <a:ln w="12700">
          <a:solidFill>
            <a:srgbClr val="808080"/>
          </a:solidFill>
          <a:prstDash val="solid"/>
        </a:ln>
      </c:spPr>
    </c:plotArea>
    <c:legend>
      <c:legendPos val="r"/>
      <c:layout>
        <c:manualLayout>
          <c:xMode val="edge"/>
          <c:yMode val="edge"/>
          <c:x val="0.60806916426512969"/>
          <c:y val="0.2493443831332107"/>
          <c:w val="0.28818443804034577"/>
          <c:h val="0.157480590516736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0" i="0" u="none" strike="noStrike" baseline="0">
                <a:solidFill>
                  <a:srgbClr val="000000"/>
                </a:solidFill>
                <a:latin typeface="ＭＳ Ｐゴシック"/>
                <a:ea typeface="ＭＳ Ｐゴシック"/>
                <a:cs typeface="ＭＳ Ｐゴシック"/>
              </a:defRPr>
            </a:pPr>
            <a:r>
              <a:rPr lang="ja-JP" altLang="en-US"/>
              <a:t>院生応募数･採択数の推移</a:t>
            </a:r>
          </a:p>
        </c:rich>
      </c:tx>
      <c:layout>
        <c:manualLayout>
          <c:xMode val="edge"/>
          <c:yMode val="edge"/>
          <c:x val="0.31532076731755582"/>
          <c:y val="2.0561646354715215E-2"/>
        </c:manualLayout>
      </c:layout>
      <c:overlay val="0"/>
      <c:spPr>
        <a:noFill/>
        <a:ln w="25400">
          <a:noFill/>
        </a:ln>
      </c:spPr>
    </c:title>
    <c:autoTitleDeleted val="0"/>
    <c:plotArea>
      <c:layout>
        <c:manualLayout>
          <c:layoutTarget val="inner"/>
          <c:xMode val="edge"/>
          <c:yMode val="edge"/>
          <c:x val="6.5700178497332368E-2"/>
          <c:y val="0.13052048748683484"/>
          <c:w val="0.85925355214601917"/>
          <c:h val="0.76016089071668591"/>
        </c:manualLayout>
      </c:layout>
      <c:barChart>
        <c:barDir val="col"/>
        <c:grouping val="clustered"/>
        <c:varyColors val="0"/>
        <c:ser>
          <c:idx val="1"/>
          <c:order val="0"/>
          <c:tx>
            <c:strRef>
              <c:f>'院生の応募・採択割合(件数）'!$B$2:$B$3</c:f>
              <c:strCache>
                <c:ptCount val="1"/>
                <c:pt idx="0">
                  <c:v>全応募件数</c:v>
                </c:pt>
              </c:strCache>
            </c:strRef>
          </c:tx>
          <c:spPr>
            <a:solidFill>
              <a:srgbClr val="993366"/>
            </a:solidFill>
            <a:ln w="12700">
              <a:solidFill>
                <a:srgbClr val="000000"/>
              </a:solidFill>
              <a:prstDash val="solid"/>
            </a:ln>
          </c:spPr>
          <c:invertIfNegative val="0"/>
          <c:cat>
            <c:strRef>
              <c:f>'院生の応募・採択割合(件数）'!$A$4:$A$31</c:f>
              <c:strCache>
                <c:ptCount val="28"/>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strCache>
            </c:strRef>
          </c:cat>
          <c:val>
            <c:numRef>
              <c:f>'院生の応募・採択割合(件数）'!$B$4:$B$32</c:f>
              <c:numCache>
                <c:formatCode>General</c:formatCode>
                <c:ptCount val="29"/>
                <c:pt idx="0">
                  <c:v>114</c:v>
                </c:pt>
                <c:pt idx="1">
                  <c:v>105</c:v>
                </c:pt>
                <c:pt idx="2">
                  <c:v>160</c:v>
                </c:pt>
                <c:pt idx="3">
                  <c:v>191</c:v>
                </c:pt>
                <c:pt idx="4">
                  <c:v>197</c:v>
                </c:pt>
                <c:pt idx="5">
                  <c:v>205</c:v>
                </c:pt>
                <c:pt idx="6">
                  <c:v>196</c:v>
                </c:pt>
                <c:pt idx="7">
                  <c:v>168</c:v>
                </c:pt>
                <c:pt idx="8">
                  <c:v>160</c:v>
                </c:pt>
                <c:pt idx="9">
                  <c:v>139</c:v>
                </c:pt>
                <c:pt idx="10">
                  <c:v>116</c:v>
                </c:pt>
                <c:pt idx="11">
                  <c:v>145</c:v>
                </c:pt>
                <c:pt idx="12">
                  <c:v>118</c:v>
                </c:pt>
                <c:pt idx="13">
                  <c:v>125</c:v>
                </c:pt>
                <c:pt idx="14">
                  <c:v>138</c:v>
                </c:pt>
                <c:pt idx="15">
                  <c:v>150</c:v>
                </c:pt>
                <c:pt idx="16">
                  <c:v>141</c:v>
                </c:pt>
                <c:pt idx="17">
                  <c:v>151</c:v>
                </c:pt>
                <c:pt idx="18">
                  <c:v>140</c:v>
                </c:pt>
                <c:pt idx="19">
                  <c:v>141</c:v>
                </c:pt>
                <c:pt idx="20">
                  <c:v>137</c:v>
                </c:pt>
                <c:pt idx="21">
                  <c:v>150</c:v>
                </c:pt>
                <c:pt idx="22">
                  <c:v>119</c:v>
                </c:pt>
                <c:pt idx="23">
                  <c:v>114</c:v>
                </c:pt>
                <c:pt idx="24">
                  <c:v>132</c:v>
                </c:pt>
                <c:pt idx="25">
                  <c:v>143</c:v>
                </c:pt>
                <c:pt idx="26">
                  <c:v>146</c:v>
                </c:pt>
                <c:pt idx="27">
                  <c:v>163</c:v>
                </c:pt>
                <c:pt idx="28">
                  <c:v>133</c:v>
                </c:pt>
              </c:numCache>
            </c:numRef>
          </c:val>
        </c:ser>
        <c:ser>
          <c:idx val="0"/>
          <c:order val="1"/>
          <c:tx>
            <c:strRef>
              <c:f>'院生の応募・採択割合(件数）'!$D$2:$D$3</c:f>
              <c:strCache>
                <c:ptCount val="1"/>
                <c:pt idx="0">
                  <c:v>院生PI応募数</c:v>
                </c:pt>
              </c:strCache>
            </c:strRef>
          </c:tx>
          <c:spPr>
            <a:solidFill>
              <a:srgbClr val="9999FF"/>
            </a:solidFill>
            <a:ln w="12700">
              <a:solidFill>
                <a:srgbClr val="000000"/>
              </a:solidFill>
              <a:prstDash val="solid"/>
            </a:ln>
          </c:spPr>
          <c:invertIfNegative val="0"/>
          <c:cat>
            <c:strRef>
              <c:f>'院生の応募・採択割合(件数）'!$A$4:$A$31</c:f>
              <c:strCache>
                <c:ptCount val="28"/>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strCache>
            </c:strRef>
          </c:cat>
          <c:val>
            <c:numRef>
              <c:f>'院生の応募・採択割合(件数）'!$D$4:$D$32</c:f>
              <c:numCache>
                <c:formatCode>General</c:formatCode>
                <c:ptCount val="29"/>
                <c:pt idx="0">
                  <c:v>28</c:v>
                </c:pt>
                <c:pt idx="1">
                  <c:v>26</c:v>
                </c:pt>
                <c:pt idx="2">
                  <c:v>30</c:v>
                </c:pt>
                <c:pt idx="3">
                  <c:v>30</c:v>
                </c:pt>
                <c:pt idx="4">
                  <c:v>38</c:v>
                </c:pt>
                <c:pt idx="5">
                  <c:v>29</c:v>
                </c:pt>
                <c:pt idx="6">
                  <c:v>32</c:v>
                </c:pt>
                <c:pt idx="7">
                  <c:v>26</c:v>
                </c:pt>
                <c:pt idx="8">
                  <c:v>16</c:v>
                </c:pt>
                <c:pt idx="9">
                  <c:v>25</c:v>
                </c:pt>
                <c:pt idx="10">
                  <c:v>16</c:v>
                </c:pt>
                <c:pt idx="11">
                  <c:v>22</c:v>
                </c:pt>
                <c:pt idx="12">
                  <c:v>19</c:v>
                </c:pt>
                <c:pt idx="13">
                  <c:v>19</c:v>
                </c:pt>
                <c:pt idx="14">
                  <c:v>14</c:v>
                </c:pt>
                <c:pt idx="15">
                  <c:v>17</c:v>
                </c:pt>
                <c:pt idx="16">
                  <c:v>22</c:v>
                </c:pt>
                <c:pt idx="17">
                  <c:v>28</c:v>
                </c:pt>
                <c:pt idx="18">
                  <c:v>23</c:v>
                </c:pt>
                <c:pt idx="19">
                  <c:v>18</c:v>
                </c:pt>
                <c:pt idx="20">
                  <c:v>28</c:v>
                </c:pt>
                <c:pt idx="21">
                  <c:v>28</c:v>
                </c:pt>
                <c:pt idx="22">
                  <c:v>27</c:v>
                </c:pt>
                <c:pt idx="23">
                  <c:v>21</c:v>
                </c:pt>
                <c:pt idx="24">
                  <c:v>25</c:v>
                </c:pt>
                <c:pt idx="25">
                  <c:v>26</c:v>
                </c:pt>
                <c:pt idx="26">
                  <c:v>29</c:v>
                </c:pt>
                <c:pt idx="27">
                  <c:v>29</c:v>
                </c:pt>
                <c:pt idx="28">
                  <c:v>16</c:v>
                </c:pt>
              </c:numCache>
            </c:numRef>
          </c:val>
        </c:ser>
        <c:dLbls>
          <c:showLegendKey val="0"/>
          <c:showVal val="0"/>
          <c:showCatName val="0"/>
          <c:showSerName val="0"/>
          <c:showPercent val="0"/>
          <c:showBubbleSize val="0"/>
        </c:dLbls>
        <c:gapWidth val="150"/>
        <c:axId val="165298176"/>
        <c:axId val="165300096"/>
      </c:barChart>
      <c:lineChart>
        <c:grouping val="standard"/>
        <c:varyColors val="0"/>
        <c:ser>
          <c:idx val="2"/>
          <c:order val="2"/>
          <c:tx>
            <c:strRef>
              <c:f>'院生の応募・採択割合(件数）'!$C$2:$C$3</c:f>
              <c:strCache>
                <c:ptCount val="1"/>
                <c:pt idx="0">
                  <c:v>全採択件数</c:v>
                </c:pt>
              </c:strCache>
            </c:strRef>
          </c:tx>
          <c:spPr>
            <a:ln w="50800">
              <a:solidFill>
                <a:srgbClr val="FFC000"/>
              </a:solidFill>
              <a:prstDash val="solid"/>
            </a:ln>
          </c:spPr>
          <c:marker>
            <c:symbol val="triangle"/>
            <c:size val="12"/>
            <c:spPr>
              <a:solidFill>
                <a:srgbClr val="FFC000"/>
              </a:solidFill>
              <a:ln>
                <a:solidFill>
                  <a:srgbClr val="FFFF00"/>
                </a:solidFill>
                <a:prstDash val="solid"/>
              </a:ln>
            </c:spPr>
          </c:marker>
          <c:cat>
            <c:strRef>
              <c:f>'院生の応募・採択割合(件数）'!$A$4:$A$31</c:f>
              <c:strCache>
                <c:ptCount val="28"/>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strCache>
            </c:strRef>
          </c:cat>
          <c:val>
            <c:numRef>
              <c:f>'院生の応募・採択割合(件数）'!$C$4:$C$32</c:f>
              <c:numCache>
                <c:formatCode>General</c:formatCode>
                <c:ptCount val="29"/>
                <c:pt idx="0">
                  <c:v>26</c:v>
                </c:pt>
                <c:pt idx="1">
                  <c:v>27</c:v>
                </c:pt>
                <c:pt idx="2">
                  <c:v>29</c:v>
                </c:pt>
                <c:pt idx="3">
                  <c:v>39</c:v>
                </c:pt>
                <c:pt idx="4">
                  <c:v>39</c:v>
                </c:pt>
                <c:pt idx="5">
                  <c:v>42</c:v>
                </c:pt>
                <c:pt idx="6">
                  <c:v>45</c:v>
                </c:pt>
                <c:pt idx="7">
                  <c:v>43</c:v>
                </c:pt>
                <c:pt idx="8">
                  <c:v>42</c:v>
                </c:pt>
                <c:pt idx="9">
                  <c:v>35</c:v>
                </c:pt>
                <c:pt idx="10">
                  <c:v>33</c:v>
                </c:pt>
                <c:pt idx="11">
                  <c:v>34</c:v>
                </c:pt>
                <c:pt idx="12">
                  <c:v>40</c:v>
                </c:pt>
                <c:pt idx="13">
                  <c:v>45</c:v>
                </c:pt>
                <c:pt idx="14">
                  <c:v>53</c:v>
                </c:pt>
                <c:pt idx="15">
                  <c:v>50</c:v>
                </c:pt>
                <c:pt idx="16">
                  <c:v>57</c:v>
                </c:pt>
                <c:pt idx="17">
                  <c:v>53</c:v>
                </c:pt>
                <c:pt idx="18">
                  <c:v>45</c:v>
                </c:pt>
                <c:pt idx="19">
                  <c:v>43</c:v>
                </c:pt>
                <c:pt idx="20">
                  <c:v>30</c:v>
                </c:pt>
                <c:pt idx="21">
                  <c:v>50</c:v>
                </c:pt>
                <c:pt idx="22">
                  <c:v>39</c:v>
                </c:pt>
                <c:pt idx="23">
                  <c:v>48</c:v>
                </c:pt>
                <c:pt idx="24">
                  <c:v>39</c:v>
                </c:pt>
                <c:pt idx="25">
                  <c:v>52</c:v>
                </c:pt>
                <c:pt idx="26">
                  <c:v>41</c:v>
                </c:pt>
                <c:pt idx="27">
                  <c:v>70</c:v>
                </c:pt>
                <c:pt idx="28">
                  <c:v>58</c:v>
                </c:pt>
              </c:numCache>
            </c:numRef>
          </c:val>
          <c:smooth val="0"/>
        </c:ser>
        <c:ser>
          <c:idx val="3"/>
          <c:order val="3"/>
          <c:tx>
            <c:strRef>
              <c:f>'院生の応募・採択割合(件数）'!$E$2:$E$3</c:f>
              <c:strCache>
                <c:ptCount val="1"/>
                <c:pt idx="0">
                  <c:v>院生PI採択件数</c:v>
                </c:pt>
              </c:strCache>
            </c:strRef>
          </c:tx>
          <c:spPr>
            <a:ln w="50800">
              <a:solidFill>
                <a:srgbClr val="000080"/>
              </a:solidFill>
              <a:prstDash val="solid"/>
            </a:ln>
          </c:spPr>
          <c:marker>
            <c:symbol val="triangle"/>
            <c:size val="9"/>
            <c:spPr>
              <a:solidFill>
                <a:srgbClr val="000080"/>
              </a:solidFill>
              <a:ln>
                <a:solidFill>
                  <a:srgbClr val="000080"/>
                </a:solidFill>
                <a:prstDash val="solid"/>
              </a:ln>
            </c:spPr>
          </c:marker>
          <c:cat>
            <c:strRef>
              <c:f>'院生の応募・採択割合(件数）'!$A$4:$A$31</c:f>
              <c:strCache>
                <c:ptCount val="28"/>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strCache>
            </c:strRef>
          </c:cat>
          <c:val>
            <c:numRef>
              <c:f>'院生の応募・採択割合(件数）'!$E$4:$E$32</c:f>
              <c:numCache>
                <c:formatCode>General</c:formatCode>
                <c:ptCount val="29"/>
                <c:pt idx="0">
                  <c:v>4</c:v>
                </c:pt>
                <c:pt idx="1">
                  <c:v>2</c:v>
                </c:pt>
                <c:pt idx="2">
                  <c:v>6</c:v>
                </c:pt>
                <c:pt idx="3">
                  <c:v>4</c:v>
                </c:pt>
                <c:pt idx="4">
                  <c:v>5</c:v>
                </c:pt>
                <c:pt idx="5">
                  <c:v>5</c:v>
                </c:pt>
                <c:pt idx="6">
                  <c:v>6</c:v>
                </c:pt>
                <c:pt idx="7">
                  <c:v>7</c:v>
                </c:pt>
                <c:pt idx="8">
                  <c:v>1</c:v>
                </c:pt>
                <c:pt idx="9">
                  <c:v>6</c:v>
                </c:pt>
                <c:pt idx="10">
                  <c:v>1</c:v>
                </c:pt>
                <c:pt idx="11">
                  <c:v>4</c:v>
                </c:pt>
                <c:pt idx="12">
                  <c:v>4</c:v>
                </c:pt>
                <c:pt idx="13">
                  <c:v>5</c:v>
                </c:pt>
                <c:pt idx="14">
                  <c:v>3</c:v>
                </c:pt>
                <c:pt idx="15">
                  <c:v>8</c:v>
                </c:pt>
                <c:pt idx="16">
                  <c:v>5</c:v>
                </c:pt>
                <c:pt idx="17">
                  <c:v>9</c:v>
                </c:pt>
                <c:pt idx="18">
                  <c:v>6</c:v>
                </c:pt>
                <c:pt idx="19">
                  <c:v>7</c:v>
                </c:pt>
                <c:pt idx="20">
                  <c:v>5</c:v>
                </c:pt>
                <c:pt idx="21">
                  <c:v>7</c:v>
                </c:pt>
                <c:pt idx="22">
                  <c:v>7</c:v>
                </c:pt>
                <c:pt idx="23">
                  <c:v>8</c:v>
                </c:pt>
                <c:pt idx="24">
                  <c:v>8</c:v>
                </c:pt>
                <c:pt idx="25">
                  <c:v>9</c:v>
                </c:pt>
                <c:pt idx="26">
                  <c:v>8</c:v>
                </c:pt>
                <c:pt idx="27">
                  <c:v>8</c:v>
                </c:pt>
                <c:pt idx="28">
                  <c:v>3</c:v>
                </c:pt>
              </c:numCache>
            </c:numRef>
          </c:val>
          <c:smooth val="0"/>
        </c:ser>
        <c:dLbls>
          <c:showLegendKey val="0"/>
          <c:showVal val="0"/>
          <c:showCatName val="0"/>
          <c:showSerName val="0"/>
          <c:showPercent val="0"/>
          <c:showBubbleSize val="0"/>
        </c:dLbls>
        <c:marker val="1"/>
        <c:smooth val="0"/>
        <c:axId val="165314560"/>
        <c:axId val="165316096"/>
      </c:lineChart>
      <c:catAx>
        <c:axId val="16529817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5300096"/>
        <c:crosses val="autoZero"/>
        <c:auto val="0"/>
        <c:lblAlgn val="ctr"/>
        <c:lblOffset val="100"/>
        <c:tickLblSkip val="1"/>
        <c:tickMarkSkip val="1"/>
        <c:noMultiLvlLbl val="0"/>
      </c:catAx>
      <c:valAx>
        <c:axId val="165300096"/>
        <c:scaling>
          <c:orientation val="minMax"/>
          <c:max val="220"/>
          <c:min val="0"/>
        </c:scaling>
        <c:delete val="0"/>
        <c:axPos val="l"/>
        <c:title>
          <c:tx>
            <c:rich>
              <a:bodyPr rot="0" vert="wordArtVertRtl"/>
              <a:lstStyle/>
              <a:p>
                <a:pPr>
                  <a:defRPr sz="1600"/>
                </a:pPr>
                <a:r>
                  <a:rPr lang="ja-JP" altLang="en-US" sz="1600"/>
                  <a:t>応募数</a:t>
                </a:r>
                <a:endParaRPr lang="en-US" altLang="ja-JP" sz="1600"/>
              </a:p>
            </c:rich>
          </c:tx>
          <c:overlay val="0"/>
        </c:title>
        <c:numFmt formatCode="General" sourceLinked="1"/>
        <c:majorTickMark val="in"/>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ＭＳ Ｐゴシック"/>
                <a:ea typeface="ＭＳ Ｐゴシック"/>
                <a:cs typeface="ＭＳ Ｐゴシック"/>
              </a:defRPr>
            </a:pPr>
            <a:endParaRPr lang="ja-JP"/>
          </a:p>
        </c:txPr>
        <c:crossAx val="165298176"/>
        <c:crosses val="autoZero"/>
        <c:crossBetween val="between"/>
        <c:majorUnit val="20"/>
      </c:valAx>
      <c:catAx>
        <c:axId val="165314560"/>
        <c:scaling>
          <c:orientation val="minMax"/>
        </c:scaling>
        <c:delete val="1"/>
        <c:axPos val="b"/>
        <c:majorTickMark val="out"/>
        <c:minorTickMark val="none"/>
        <c:tickLblPos val="none"/>
        <c:crossAx val="165316096"/>
        <c:crosses val="autoZero"/>
        <c:auto val="0"/>
        <c:lblAlgn val="ctr"/>
        <c:lblOffset val="100"/>
        <c:noMultiLvlLbl val="0"/>
      </c:catAx>
      <c:valAx>
        <c:axId val="165316096"/>
        <c:scaling>
          <c:orientation val="minMax"/>
        </c:scaling>
        <c:delete val="0"/>
        <c:axPos val="r"/>
        <c:title>
          <c:tx>
            <c:rich>
              <a:bodyPr rot="0" vert="wordArtVertRtl"/>
              <a:lstStyle/>
              <a:p>
                <a:pPr>
                  <a:defRPr/>
                </a:pPr>
                <a:r>
                  <a:rPr lang="ja-JP" altLang="en-US" sz="1600"/>
                  <a:t>採択数</a:t>
                </a:r>
              </a:p>
            </c:rich>
          </c:tx>
          <c:overlay val="0"/>
        </c:title>
        <c:numFmt formatCode="General" sourceLinked="1"/>
        <c:majorTickMark val="in"/>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ＭＳ Ｐゴシック"/>
                <a:ea typeface="ＭＳ Ｐゴシック"/>
                <a:cs typeface="ＭＳ Ｐゴシック"/>
              </a:defRPr>
            </a:pPr>
            <a:endParaRPr lang="ja-JP"/>
          </a:p>
        </c:txPr>
        <c:crossAx val="165314560"/>
        <c:crosses val="max"/>
        <c:crossBetween val="between"/>
      </c:valAx>
      <c:spPr>
        <a:solidFill>
          <a:srgbClr val="FFFFFF"/>
        </a:solidFill>
        <a:ln w="3175">
          <a:solidFill>
            <a:srgbClr val="000000"/>
          </a:solidFill>
          <a:prstDash val="solid"/>
        </a:ln>
      </c:spPr>
    </c:plotArea>
    <c:legend>
      <c:legendPos val="t"/>
      <c:layout>
        <c:manualLayout>
          <c:xMode val="edge"/>
          <c:yMode val="edge"/>
          <c:x val="0.26775306968761742"/>
          <c:y val="8.866242038216561E-2"/>
          <c:w val="0.48724409448818895"/>
          <c:h val="2.7174482170620393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horizontalDpi="0" verticalDpi="0"/>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0" i="0" u="none" strike="noStrike" baseline="0">
                <a:solidFill>
                  <a:srgbClr val="000000"/>
                </a:solidFill>
                <a:latin typeface="ＭＳ Ｐゴシック"/>
                <a:ea typeface="ＭＳ Ｐゴシック"/>
                <a:cs typeface="ＭＳ Ｐゴシック"/>
              </a:defRPr>
            </a:pPr>
            <a:r>
              <a:rPr lang="ja-JP" altLang="en-US"/>
              <a:t>院生の応募・採択割合の推移（件数ベース）</a:t>
            </a:r>
          </a:p>
        </c:rich>
      </c:tx>
      <c:layout>
        <c:manualLayout>
          <c:xMode val="edge"/>
          <c:yMode val="edge"/>
          <c:x val="0.31180825853332678"/>
          <c:y val="2.7314112291350532E-2"/>
        </c:manualLayout>
      </c:layout>
      <c:overlay val="0"/>
      <c:spPr>
        <a:noFill/>
        <a:ln w="25400">
          <a:noFill/>
        </a:ln>
      </c:spPr>
    </c:title>
    <c:autoTitleDeleted val="0"/>
    <c:plotArea>
      <c:layout>
        <c:manualLayout>
          <c:layoutTarget val="inner"/>
          <c:xMode val="edge"/>
          <c:yMode val="edge"/>
          <c:x val="6.9188223047335823E-2"/>
          <c:y val="0.17501264542235712"/>
          <c:w val="0.80166090401061496"/>
          <c:h val="0.73242286292362169"/>
        </c:manualLayout>
      </c:layout>
      <c:lineChart>
        <c:grouping val="standard"/>
        <c:varyColors val="0"/>
        <c:ser>
          <c:idx val="1"/>
          <c:order val="0"/>
          <c:tx>
            <c:strRef>
              <c:f>'院生の応募・採択割合(件数）'!$F$2:$F$3</c:f>
              <c:strCache>
                <c:ptCount val="1"/>
                <c:pt idx="0">
                  <c:v>応募者に占める
院生割合 （院生応募数/全応募数）</c:v>
                </c:pt>
              </c:strCache>
            </c:strRef>
          </c:tx>
          <c:spPr>
            <a:ln w="25400">
              <a:solidFill>
                <a:srgbClr val="FF00FF"/>
              </a:solidFill>
              <a:prstDash val="solid"/>
            </a:ln>
          </c:spPr>
          <c:marker>
            <c:symbol val="square"/>
            <c:size val="7"/>
            <c:spPr>
              <a:solidFill>
                <a:srgbClr val="FF00FF"/>
              </a:solidFill>
              <a:ln>
                <a:solidFill>
                  <a:srgbClr val="FF00FF"/>
                </a:solidFill>
                <a:prstDash val="solid"/>
              </a:ln>
            </c:spPr>
          </c:marker>
          <c:cat>
            <c:strRef>
              <c:f>'院生の応募・採択割合(件数）'!$A$4:$A$32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'院生の応募・採択割合(件数）'!$F$4:$F$32</c:f>
              <c:numCache>
                <c:formatCode>0%</c:formatCode>
                <c:ptCount val="29"/>
                <c:pt idx="0">
                  <c:v>0.24561403508771928</c:v>
                </c:pt>
                <c:pt idx="1">
                  <c:v>0.24761904761904763</c:v>
                </c:pt>
                <c:pt idx="2">
                  <c:v>0.1875</c:v>
                </c:pt>
                <c:pt idx="3">
                  <c:v>0.15706806282722513</c:v>
                </c:pt>
                <c:pt idx="4">
                  <c:v>0.19289340101522842</c:v>
                </c:pt>
                <c:pt idx="5">
                  <c:v>0.14146341463414633</c:v>
                </c:pt>
                <c:pt idx="6">
                  <c:v>0.16326530612244897</c:v>
                </c:pt>
                <c:pt idx="7">
                  <c:v>0.15476190476190477</c:v>
                </c:pt>
                <c:pt idx="8">
                  <c:v>0.1</c:v>
                </c:pt>
                <c:pt idx="9">
                  <c:v>0.17985611510791366</c:v>
                </c:pt>
                <c:pt idx="10">
                  <c:v>0.13793103448275862</c:v>
                </c:pt>
                <c:pt idx="11">
                  <c:v>0.15172413793103448</c:v>
                </c:pt>
                <c:pt idx="12">
                  <c:v>0.16101694915254236</c:v>
                </c:pt>
                <c:pt idx="13">
                  <c:v>0.152</c:v>
                </c:pt>
                <c:pt idx="14">
                  <c:v>0.10144927536231885</c:v>
                </c:pt>
                <c:pt idx="15">
                  <c:v>0.11333333333333333</c:v>
                </c:pt>
                <c:pt idx="16">
                  <c:v>0.15602836879432624</c:v>
                </c:pt>
                <c:pt idx="17">
                  <c:v>0.18543046357615894</c:v>
                </c:pt>
                <c:pt idx="18">
                  <c:v>0.16428571428571428</c:v>
                </c:pt>
                <c:pt idx="19">
                  <c:v>0.1276595744680851</c:v>
                </c:pt>
                <c:pt idx="20">
                  <c:v>0.20437956204379562</c:v>
                </c:pt>
                <c:pt idx="21">
                  <c:v>0.18666666666666668</c:v>
                </c:pt>
                <c:pt idx="22">
                  <c:v>0.22689075630252101</c:v>
                </c:pt>
                <c:pt idx="23">
                  <c:v>0.18421052631578946</c:v>
                </c:pt>
                <c:pt idx="24">
                  <c:v>0.18939393939393939</c:v>
                </c:pt>
                <c:pt idx="25">
                  <c:v>0.18181818181818182</c:v>
                </c:pt>
                <c:pt idx="26">
                  <c:v>0.19863013698630136</c:v>
                </c:pt>
                <c:pt idx="27">
                  <c:v>0.17791411042944785</c:v>
                </c:pt>
                <c:pt idx="28">
                  <c:v>0.12030075187969924</c:v>
                </c:pt>
              </c:numCache>
            </c:numRef>
          </c:val>
          <c:smooth val="0"/>
        </c:ser>
        <c:ser>
          <c:idx val="0"/>
          <c:order val="1"/>
          <c:tx>
            <c:strRef>
              <c:f>'院生の応募・採択割合(件数）'!$G$2:$G$3</c:f>
              <c:strCache>
                <c:ptCount val="1"/>
                <c:pt idx="0">
                  <c:v>採択者に占める
院生割合 （院生採択数/全採択数）</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strRef>
              <c:f>'院生の応募・採択割合(件数）'!$A$4:$A$32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'院生の応募・採択割合(件数）'!$G$4:$G$32</c:f>
              <c:numCache>
                <c:formatCode>0%</c:formatCode>
                <c:ptCount val="29"/>
                <c:pt idx="0">
                  <c:v>0.15384615384615385</c:v>
                </c:pt>
                <c:pt idx="1">
                  <c:v>7.407407407407407E-2</c:v>
                </c:pt>
                <c:pt idx="2">
                  <c:v>0.20689655172413793</c:v>
                </c:pt>
                <c:pt idx="3">
                  <c:v>0.10256410256410256</c:v>
                </c:pt>
                <c:pt idx="4">
                  <c:v>0.12820512820512819</c:v>
                </c:pt>
                <c:pt idx="5">
                  <c:v>0.11904761904761904</c:v>
                </c:pt>
                <c:pt idx="6">
                  <c:v>0.13333333333333333</c:v>
                </c:pt>
                <c:pt idx="7">
                  <c:v>0.16279069767441862</c:v>
                </c:pt>
                <c:pt idx="8">
                  <c:v>2.3809523809523808E-2</c:v>
                </c:pt>
                <c:pt idx="9">
                  <c:v>0.17142857142857143</c:v>
                </c:pt>
                <c:pt idx="10">
                  <c:v>3.0303030303030304E-2</c:v>
                </c:pt>
                <c:pt idx="11">
                  <c:v>0.11764705882352941</c:v>
                </c:pt>
                <c:pt idx="12">
                  <c:v>0.1</c:v>
                </c:pt>
                <c:pt idx="13">
                  <c:v>0.1111111111111111</c:v>
                </c:pt>
                <c:pt idx="14">
                  <c:v>5.6603773584905662E-2</c:v>
                </c:pt>
                <c:pt idx="15">
                  <c:v>0.16</c:v>
                </c:pt>
                <c:pt idx="16">
                  <c:v>8.771929824561403E-2</c:v>
                </c:pt>
                <c:pt idx="17">
                  <c:v>0.16981132075471697</c:v>
                </c:pt>
                <c:pt idx="18">
                  <c:v>0.13333333333333333</c:v>
                </c:pt>
                <c:pt idx="19">
                  <c:v>0.16279069767441862</c:v>
                </c:pt>
                <c:pt idx="20">
                  <c:v>0.16666666666666666</c:v>
                </c:pt>
                <c:pt idx="21">
                  <c:v>0.14000000000000001</c:v>
                </c:pt>
                <c:pt idx="22">
                  <c:v>0.17948717948717949</c:v>
                </c:pt>
                <c:pt idx="23">
                  <c:v>0.16666666666666666</c:v>
                </c:pt>
                <c:pt idx="24">
                  <c:v>0.20512820512820512</c:v>
                </c:pt>
                <c:pt idx="25">
                  <c:v>0.17307692307692307</c:v>
                </c:pt>
                <c:pt idx="26">
                  <c:v>0.1951219512195122</c:v>
                </c:pt>
                <c:pt idx="27">
                  <c:v>0.11428571428571428</c:v>
                </c:pt>
                <c:pt idx="28">
                  <c:v>5.1724137931034482E-2</c:v>
                </c:pt>
              </c:numCache>
            </c:numRef>
          </c:val>
          <c:smooth val="0"/>
        </c:ser>
        <c:dLbls>
          <c:showLegendKey val="0"/>
          <c:showVal val="0"/>
          <c:showCatName val="0"/>
          <c:showSerName val="0"/>
          <c:showPercent val="0"/>
          <c:showBubbleSize val="0"/>
        </c:dLbls>
        <c:marker val="1"/>
        <c:smooth val="0"/>
        <c:axId val="165172736"/>
        <c:axId val="165174656"/>
      </c:lineChart>
      <c:catAx>
        <c:axId val="16517273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5174656"/>
        <c:crosses val="autoZero"/>
        <c:auto val="0"/>
        <c:lblAlgn val="ctr"/>
        <c:lblOffset val="100"/>
        <c:tickLblSkip val="1"/>
        <c:tickMarkSkip val="1"/>
        <c:noMultiLvlLbl val="0"/>
      </c:catAx>
      <c:valAx>
        <c:axId val="165174656"/>
        <c:scaling>
          <c:orientation val="minMax"/>
        </c:scaling>
        <c:delete val="0"/>
        <c:axPos val="l"/>
        <c:numFmt formatCode="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5172736"/>
        <c:crosses val="autoZero"/>
        <c:crossBetween val="between"/>
      </c:valAx>
      <c:spPr>
        <a:solidFill>
          <a:srgbClr val="C0C0C0"/>
        </a:solidFill>
        <a:ln w="12700">
          <a:solidFill>
            <a:srgbClr val="808080"/>
          </a:solidFill>
          <a:prstDash val="solid"/>
        </a:ln>
      </c:spPr>
    </c:plotArea>
    <c:legend>
      <c:legendPos val="t"/>
      <c:overlay val="0"/>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0" i="0" u="none" strike="noStrike" baseline="0">
                <a:solidFill>
                  <a:srgbClr val="000000"/>
                </a:solidFill>
                <a:latin typeface="ＭＳ Ｐゴシック"/>
                <a:ea typeface="ＭＳ Ｐゴシック"/>
                <a:cs typeface="ＭＳ Ｐゴシック"/>
              </a:defRPr>
            </a:pPr>
            <a:r>
              <a:rPr lang="ja-JP" altLang="en-US"/>
              <a:t>院生応募夜数･採択夜数の推移</a:t>
            </a:r>
          </a:p>
        </c:rich>
      </c:tx>
      <c:layout>
        <c:manualLayout>
          <c:xMode val="edge"/>
          <c:yMode val="edge"/>
          <c:x val="0.31532076731755582"/>
          <c:y val="2.0561646354715215E-2"/>
        </c:manualLayout>
      </c:layout>
      <c:overlay val="0"/>
      <c:spPr>
        <a:noFill/>
        <a:ln w="25400">
          <a:noFill/>
        </a:ln>
      </c:spPr>
    </c:title>
    <c:autoTitleDeleted val="0"/>
    <c:plotArea>
      <c:layout>
        <c:manualLayout>
          <c:layoutTarget val="inner"/>
          <c:xMode val="edge"/>
          <c:yMode val="edge"/>
          <c:x val="6.5700178497332368E-2"/>
          <c:y val="0.13052048748683484"/>
          <c:w val="0.85925355214601917"/>
          <c:h val="0.76016089071668591"/>
        </c:manualLayout>
      </c:layout>
      <c:barChart>
        <c:barDir val="col"/>
        <c:grouping val="clustered"/>
        <c:varyColors val="0"/>
        <c:ser>
          <c:idx val="1"/>
          <c:order val="0"/>
          <c:tx>
            <c:strRef>
              <c:f>'院生の応募・採択割合(夜数）'!$B$2:$B$3</c:f>
              <c:strCache>
                <c:ptCount val="1"/>
                <c:pt idx="0">
                  <c:v>全応募夜数</c:v>
                </c:pt>
              </c:strCache>
            </c:strRef>
          </c:tx>
          <c:spPr>
            <a:solidFill>
              <a:srgbClr val="993366"/>
            </a:solidFill>
            <a:ln w="12700">
              <a:solidFill>
                <a:srgbClr val="000000"/>
              </a:solidFill>
              <a:prstDash val="solid"/>
            </a:ln>
          </c:spPr>
          <c:invertIfNegative val="0"/>
          <c:cat>
            <c:strRef>
              <c:f>'院生の応募・採択割合(夜数）'!$A$4:$A$32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'院生の応募・採択割合(夜数）'!$B$4:$B$32</c:f>
              <c:numCache>
                <c:formatCode>General</c:formatCode>
                <c:ptCount val="29"/>
                <c:pt idx="0">
                  <c:v>223</c:v>
                </c:pt>
                <c:pt idx="1">
                  <c:v>204</c:v>
                </c:pt>
                <c:pt idx="2">
                  <c:v>337</c:v>
                </c:pt>
                <c:pt idx="3">
                  <c:v>460</c:v>
                </c:pt>
                <c:pt idx="4">
                  <c:v>487.5</c:v>
                </c:pt>
                <c:pt idx="5">
                  <c:v>537</c:v>
                </c:pt>
                <c:pt idx="6">
                  <c:v>555</c:v>
                </c:pt>
                <c:pt idx="7">
                  <c:v>527.79999999999995</c:v>
                </c:pt>
                <c:pt idx="8">
                  <c:v>533</c:v>
                </c:pt>
                <c:pt idx="9">
                  <c:v>456.5</c:v>
                </c:pt>
                <c:pt idx="10">
                  <c:v>368.5</c:v>
                </c:pt>
                <c:pt idx="11">
                  <c:v>473.5</c:v>
                </c:pt>
                <c:pt idx="12">
                  <c:v>369.7</c:v>
                </c:pt>
                <c:pt idx="13">
                  <c:v>391.9</c:v>
                </c:pt>
                <c:pt idx="14">
                  <c:v>407.8</c:v>
                </c:pt>
                <c:pt idx="15">
                  <c:v>452.5</c:v>
                </c:pt>
                <c:pt idx="16">
                  <c:v>419</c:v>
                </c:pt>
                <c:pt idx="17">
                  <c:v>429.5</c:v>
                </c:pt>
                <c:pt idx="18">
                  <c:v>379.5</c:v>
                </c:pt>
                <c:pt idx="19">
                  <c:v>413.1</c:v>
                </c:pt>
                <c:pt idx="20">
                  <c:v>380.5</c:v>
                </c:pt>
                <c:pt idx="21">
                  <c:v>441</c:v>
                </c:pt>
                <c:pt idx="22">
                  <c:v>291</c:v>
                </c:pt>
                <c:pt idx="23">
                  <c:v>312</c:v>
                </c:pt>
                <c:pt idx="24">
                  <c:v>350</c:v>
                </c:pt>
                <c:pt idx="25">
                  <c:v>368</c:v>
                </c:pt>
                <c:pt idx="26">
                  <c:v>362.6</c:v>
                </c:pt>
                <c:pt idx="27">
                  <c:v>403.6</c:v>
                </c:pt>
                <c:pt idx="28">
                  <c:v>366.7</c:v>
                </c:pt>
              </c:numCache>
            </c:numRef>
          </c:val>
        </c:ser>
        <c:ser>
          <c:idx val="0"/>
          <c:order val="1"/>
          <c:tx>
            <c:strRef>
              <c:f>'院生の応募・採択割合(夜数）'!$C$2:$C$3</c:f>
              <c:strCache>
                <c:ptCount val="1"/>
                <c:pt idx="0">
                  <c:v>全採択夜数</c:v>
                </c:pt>
              </c:strCache>
            </c:strRef>
          </c:tx>
          <c:spPr>
            <a:solidFill>
              <a:srgbClr val="9999FF"/>
            </a:solidFill>
            <a:ln w="12700">
              <a:solidFill>
                <a:srgbClr val="000000"/>
              </a:solidFill>
              <a:prstDash val="solid"/>
            </a:ln>
          </c:spPr>
          <c:invertIfNegative val="0"/>
          <c:cat>
            <c:strRef>
              <c:f>'院生の応募・採択割合(夜数）'!$A$4:$A$32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'院生の応募・採択割合(夜数）'!$C$4:$C$32</c:f>
              <c:numCache>
                <c:formatCode>General</c:formatCode>
                <c:ptCount val="29"/>
                <c:pt idx="0">
                  <c:v>36</c:v>
                </c:pt>
                <c:pt idx="1">
                  <c:v>36</c:v>
                </c:pt>
                <c:pt idx="2">
                  <c:v>47</c:v>
                </c:pt>
                <c:pt idx="3">
                  <c:v>79</c:v>
                </c:pt>
                <c:pt idx="4">
                  <c:v>89</c:v>
                </c:pt>
                <c:pt idx="5">
                  <c:v>86</c:v>
                </c:pt>
                <c:pt idx="6">
                  <c:v>94.5</c:v>
                </c:pt>
                <c:pt idx="7">
                  <c:v>107.5</c:v>
                </c:pt>
                <c:pt idx="8">
                  <c:v>111</c:v>
                </c:pt>
                <c:pt idx="9">
                  <c:v>89</c:v>
                </c:pt>
                <c:pt idx="10">
                  <c:v>88</c:v>
                </c:pt>
                <c:pt idx="11">
                  <c:v>94</c:v>
                </c:pt>
                <c:pt idx="12">
                  <c:v>101</c:v>
                </c:pt>
                <c:pt idx="13">
                  <c:v>110</c:v>
                </c:pt>
                <c:pt idx="14">
                  <c:v>117.5</c:v>
                </c:pt>
                <c:pt idx="15">
                  <c:v>112</c:v>
                </c:pt>
                <c:pt idx="16">
                  <c:v>118</c:v>
                </c:pt>
                <c:pt idx="17">
                  <c:v>113</c:v>
                </c:pt>
                <c:pt idx="18">
                  <c:v>110</c:v>
                </c:pt>
                <c:pt idx="19">
                  <c:v>83</c:v>
                </c:pt>
                <c:pt idx="20">
                  <c:v>51</c:v>
                </c:pt>
                <c:pt idx="21">
                  <c:v>90</c:v>
                </c:pt>
                <c:pt idx="22">
                  <c:v>58.5</c:v>
                </c:pt>
                <c:pt idx="23">
                  <c:v>77.5</c:v>
                </c:pt>
                <c:pt idx="24">
                  <c:v>63</c:v>
                </c:pt>
                <c:pt idx="25">
                  <c:v>85.5</c:v>
                </c:pt>
                <c:pt idx="26">
                  <c:v>62.5</c:v>
                </c:pt>
                <c:pt idx="27">
                  <c:v>104</c:v>
                </c:pt>
                <c:pt idx="28">
                  <c:v>103</c:v>
                </c:pt>
              </c:numCache>
            </c:numRef>
          </c:val>
        </c:ser>
        <c:dLbls>
          <c:showLegendKey val="0"/>
          <c:showVal val="0"/>
          <c:showCatName val="0"/>
          <c:showSerName val="0"/>
          <c:showPercent val="0"/>
          <c:showBubbleSize val="0"/>
        </c:dLbls>
        <c:gapWidth val="150"/>
        <c:axId val="165462400"/>
        <c:axId val="165464320"/>
      </c:barChart>
      <c:lineChart>
        <c:grouping val="standard"/>
        <c:varyColors val="0"/>
        <c:ser>
          <c:idx val="2"/>
          <c:order val="2"/>
          <c:tx>
            <c:strRef>
              <c:f>'院生の応募・採択割合(夜数）'!$D$2:$D$3</c:f>
              <c:strCache>
                <c:ptCount val="1"/>
                <c:pt idx="0">
                  <c:v>院生PI応募夜数</c:v>
                </c:pt>
              </c:strCache>
            </c:strRef>
          </c:tx>
          <c:spPr>
            <a:ln w="50800">
              <a:solidFill>
                <a:srgbClr val="FFC000"/>
              </a:solidFill>
              <a:prstDash val="solid"/>
            </a:ln>
          </c:spPr>
          <c:marker>
            <c:symbol val="triangle"/>
            <c:size val="12"/>
            <c:spPr>
              <a:solidFill>
                <a:srgbClr val="FFC000"/>
              </a:solidFill>
              <a:ln>
                <a:solidFill>
                  <a:srgbClr val="FFFF00"/>
                </a:solidFill>
                <a:prstDash val="solid"/>
              </a:ln>
            </c:spPr>
          </c:marker>
          <c:cat>
            <c:strRef>
              <c:f>'院生の応募・採択割合(夜数）'!$A$4:$A$30</c:f>
              <c:strCache>
                <c:ptCount val="27"/>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strCache>
            </c:strRef>
          </c:cat>
          <c:val>
            <c:numRef>
              <c:f>'院生の応募・採択割合(夜数）'!$D$4:$D$32</c:f>
              <c:numCache>
                <c:formatCode>General</c:formatCode>
                <c:ptCount val="29"/>
                <c:pt idx="0">
                  <c:v>56</c:v>
                </c:pt>
                <c:pt idx="1">
                  <c:v>53</c:v>
                </c:pt>
                <c:pt idx="2">
                  <c:v>62</c:v>
                </c:pt>
                <c:pt idx="3">
                  <c:v>64</c:v>
                </c:pt>
                <c:pt idx="4">
                  <c:v>94</c:v>
                </c:pt>
                <c:pt idx="5">
                  <c:v>70.5</c:v>
                </c:pt>
                <c:pt idx="6">
                  <c:v>90.5</c:v>
                </c:pt>
                <c:pt idx="7">
                  <c:v>78.5</c:v>
                </c:pt>
                <c:pt idx="8">
                  <c:v>45.5</c:v>
                </c:pt>
                <c:pt idx="9">
                  <c:v>75.5</c:v>
                </c:pt>
                <c:pt idx="10">
                  <c:v>51</c:v>
                </c:pt>
                <c:pt idx="11">
                  <c:v>74</c:v>
                </c:pt>
                <c:pt idx="12">
                  <c:v>55</c:v>
                </c:pt>
                <c:pt idx="13">
                  <c:v>53</c:v>
                </c:pt>
                <c:pt idx="14">
                  <c:v>45.5</c:v>
                </c:pt>
                <c:pt idx="15">
                  <c:v>48.5</c:v>
                </c:pt>
                <c:pt idx="16">
                  <c:v>69.5</c:v>
                </c:pt>
                <c:pt idx="17">
                  <c:v>78.5</c:v>
                </c:pt>
                <c:pt idx="18">
                  <c:v>53</c:v>
                </c:pt>
                <c:pt idx="19">
                  <c:v>57</c:v>
                </c:pt>
                <c:pt idx="20">
                  <c:v>66.5</c:v>
                </c:pt>
                <c:pt idx="21">
                  <c:v>95.5</c:v>
                </c:pt>
                <c:pt idx="22">
                  <c:v>82</c:v>
                </c:pt>
                <c:pt idx="23">
                  <c:v>58.5</c:v>
                </c:pt>
                <c:pt idx="24">
                  <c:v>60.5</c:v>
                </c:pt>
                <c:pt idx="25">
                  <c:v>69</c:v>
                </c:pt>
                <c:pt idx="26">
                  <c:v>61.4</c:v>
                </c:pt>
                <c:pt idx="27">
                  <c:v>69.5</c:v>
                </c:pt>
                <c:pt idx="28">
                  <c:v>27.5</c:v>
                </c:pt>
              </c:numCache>
            </c:numRef>
          </c:val>
          <c:smooth val="0"/>
        </c:ser>
        <c:ser>
          <c:idx val="3"/>
          <c:order val="3"/>
          <c:tx>
            <c:strRef>
              <c:f>'院生の応募・採択割合(夜数）'!$E$2:$E$3</c:f>
              <c:strCache>
                <c:ptCount val="1"/>
                <c:pt idx="0">
                  <c:v>院生PI採択夜数</c:v>
                </c:pt>
              </c:strCache>
            </c:strRef>
          </c:tx>
          <c:spPr>
            <a:ln w="50800">
              <a:solidFill>
                <a:srgbClr val="000080"/>
              </a:solidFill>
              <a:prstDash val="solid"/>
            </a:ln>
          </c:spPr>
          <c:marker>
            <c:symbol val="triangle"/>
            <c:size val="9"/>
            <c:spPr>
              <a:solidFill>
                <a:srgbClr val="000080"/>
              </a:solidFill>
              <a:ln>
                <a:solidFill>
                  <a:srgbClr val="000080"/>
                </a:solidFill>
                <a:prstDash val="solid"/>
              </a:ln>
            </c:spPr>
          </c:marker>
          <c:cat>
            <c:strRef>
              <c:f>'院生の応募・採択割合(夜数）'!$A$4:$A$30</c:f>
              <c:strCache>
                <c:ptCount val="27"/>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strCache>
            </c:strRef>
          </c:cat>
          <c:val>
            <c:numRef>
              <c:f>'院生の応募・採択割合(夜数）'!$E$4:$E$32</c:f>
              <c:numCache>
                <c:formatCode>General</c:formatCode>
                <c:ptCount val="29"/>
                <c:pt idx="0">
                  <c:v>4</c:v>
                </c:pt>
                <c:pt idx="1">
                  <c:v>3</c:v>
                </c:pt>
                <c:pt idx="2">
                  <c:v>6</c:v>
                </c:pt>
                <c:pt idx="3">
                  <c:v>7.5</c:v>
                </c:pt>
                <c:pt idx="4">
                  <c:v>12</c:v>
                </c:pt>
                <c:pt idx="5">
                  <c:v>9</c:v>
                </c:pt>
                <c:pt idx="6">
                  <c:v>11.5</c:v>
                </c:pt>
                <c:pt idx="7">
                  <c:v>14</c:v>
                </c:pt>
                <c:pt idx="8">
                  <c:v>1</c:v>
                </c:pt>
                <c:pt idx="9">
                  <c:v>14</c:v>
                </c:pt>
                <c:pt idx="10">
                  <c:v>1</c:v>
                </c:pt>
                <c:pt idx="11">
                  <c:v>11.5</c:v>
                </c:pt>
                <c:pt idx="12">
                  <c:v>10.1</c:v>
                </c:pt>
                <c:pt idx="13">
                  <c:v>8</c:v>
                </c:pt>
                <c:pt idx="14">
                  <c:v>9</c:v>
                </c:pt>
                <c:pt idx="15">
                  <c:v>14.5</c:v>
                </c:pt>
                <c:pt idx="16">
                  <c:v>11</c:v>
                </c:pt>
                <c:pt idx="17">
                  <c:v>14.5</c:v>
                </c:pt>
                <c:pt idx="18">
                  <c:v>8</c:v>
                </c:pt>
                <c:pt idx="19">
                  <c:v>13</c:v>
                </c:pt>
                <c:pt idx="20">
                  <c:v>5.5</c:v>
                </c:pt>
                <c:pt idx="21">
                  <c:v>8.5</c:v>
                </c:pt>
                <c:pt idx="22">
                  <c:v>10.5</c:v>
                </c:pt>
                <c:pt idx="23">
                  <c:v>10</c:v>
                </c:pt>
                <c:pt idx="24">
                  <c:v>14.5</c:v>
                </c:pt>
                <c:pt idx="25">
                  <c:v>11.5</c:v>
                </c:pt>
                <c:pt idx="26">
                  <c:v>8.6999999999999993</c:v>
                </c:pt>
                <c:pt idx="27">
                  <c:v>10.5</c:v>
                </c:pt>
                <c:pt idx="28">
                  <c:v>4</c:v>
                </c:pt>
              </c:numCache>
            </c:numRef>
          </c:val>
          <c:smooth val="0"/>
        </c:ser>
        <c:dLbls>
          <c:showLegendKey val="0"/>
          <c:showVal val="0"/>
          <c:showCatName val="0"/>
          <c:showSerName val="0"/>
          <c:showPercent val="0"/>
          <c:showBubbleSize val="0"/>
        </c:dLbls>
        <c:marker val="1"/>
        <c:smooth val="0"/>
        <c:axId val="165470592"/>
        <c:axId val="165472128"/>
      </c:lineChart>
      <c:catAx>
        <c:axId val="165462400"/>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5464320"/>
        <c:crosses val="autoZero"/>
        <c:auto val="0"/>
        <c:lblAlgn val="ctr"/>
        <c:lblOffset val="100"/>
        <c:tickLblSkip val="1"/>
        <c:tickMarkSkip val="1"/>
        <c:noMultiLvlLbl val="0"/>
      </c:catAx>
      <c:valAx>
        <c:axId val="165464320"/>
        <c:scaling>
          <c:orientation val="minMax"/>
          <c:max val="600"/>
          <c:min val="0"/>
        </c:scaling>
        <c:delete val="0"/>
        <c:axPos val="l"/>
        <c:title>
          <c:tx>
            <c:rich>
              <a:bodyPr rot="0" vert="wordArtVertRtl"/>
              <a:lstStyle/>
              <a:p>
                <a:pPr>
                  <a:defRPr sz="1600"/>
                </a:pPr>
                <a:r>
                  <a:rPr lang="ja-JP" altLang="en-US" sz="1600"/>
                  <a:t>応募夜数</a:t>
                </a:r>
                <a:endParaRPr lang="en-US" altLang="ja-JP" sz="1600"/>
              </a:p>
            </c:rich>
          </c:tx>
          <c:overlay val="0"/>
        </c:title>
        <c:numFmt formatCode="General" sourceLinked="1"/>
        <c:majorTickMark val="in"/>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ＭＳ Ｐゴシック"/>
                <a:ea typeface="ＭＳ Ｐゴシック"/>
                <a:cs typeface="ＭＳ Ｐゴシック"/>
              </a:defRPr>
            </a:pPr>
            <a:endParaRPr lang="ja-JP"/>
          </a:p>
        </c:txPr>
        <c:crossAx val="165462400"/>
        <c:crosses val="autoZero"/>
        <c:crossBetween val="between"/>
        <c:majorUnit val="50"/>
      </c:valAx>
      <c:catAx>
        <c:axId val="165470592"/>
        <c:scaling>
          <c:orientation val="minMax"/>
        </c:scaling>
        <c:delete val="1"/>
        <c:axPos val="b"/>
        <c:majorTickMark val="out"/>
        <c:minorTickMark val="none"/>
        <c:tickLblPos val="none"/>
        <c:crossAx val="165472128"/>
        <c:crosses val="autoZero"/>
        <c:auto val="0"/>
        <c:lblAlgn val="ctr"/>
        <c:lblOffset val="100"/>
        <c:noMultiLvlLbl val="0"/>
      </c:catAx>
      <c:valAx>
        <c:axId val="165472128"/>
        <c:scaling>
          <c:orientation val="minMax"/>
          <c:max val="100"/>
          <c:min val="0"/>
        </c:scaling>
        <c:delete val="0"/>
        <c:axPos val="r"/>
        <c:title>
          <c:tx>
            <c:rich>
              <a:bodyPr rot="0" vert="wordArtVertRtl"/>
              <a:lstStyle/>
              <a:p>
                <a:pPr>
                  <a:defRPr/>
                </a:pPr>
                <a:r>
                  <a:rPr lang="ja-JP" altLang="en-US" sz="1600"/>
                  <a:t>採択夜数</a:t>
                </a:r>
              </a:p>
            </c:rich>
          </c:tx>
          <c:overlay val="0"/>
        </c:title>
        <c:numFmt formatCode="General" sourceLinked="1"/>
        <c:majorTickMark val="in"/>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ＭＳ Ｐゴシック"/>
                <a:ea typeface="ＭＳ Ｐゴシック"/>
                <a:cs typeface="ＭＳ Ｐゴシック"/>
              </a:defRPr>
            </a:pPr>
            <a:endParaRPr lang="ja-JP"/>
          </a:p>
        </c:txPr>
        <c:crossAx val="165470592"/>
        <c:crosses val="max"/>
        <c:crossBetween val="between"/>
      </c:valAx>
      <c:spPr>
        <a:solidFill>
          <a:srgbClr val="FFFFFF"/>
        </a:solidFill>
        <a:ln w="3175">
          <a:solidFill>
            <a:srgbClr val="000000"/>
          </a:solidFill>
          <a:prstDash val="solid"/>
        </a:ln>
      </c:spPr>
    </c:plotArea>
    <c:legend>
      <c:legendPos val="t"/>
      <c:layout>
        <c:manualLayout>
          <c:xMode val="edge"/>
          <c:yMode val="edge"/>
          <c:x val="0.26775306968761742"/>
          <c:y val="8.866242038216561E-2"/>
          <c:w val="0.45701023106442845"/>
          <c:h val="2.7174482170620393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horizontalDpi="0" verticalDpi="0"/>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International Proposal 応募・採択割合(</a:t>
            </a:r>
            <a:r>
              <a:rPr lang="ja-JP" altLang="en-US" sz="1400" b="1" i="0" u="none" strike="noStrike" baseline="0">
                <a:solidFill>
                  <a:srgbClr val="FF0000"/>
                </a:solidFill>
                <a:latin typeface="ＭＳ Ｐゴシック"/>
                <a:ea typeface="ＭＳ Ｐゴシック"/>
              </a:rPr>
              <a:t>夜数</a:t>
            </a:r>
            <a:r>
              <a:rPr lang="ja-JP" altLang="en-US" sz="1400" b="1" i="0" u="none" strike="noStrike" baseline="0">
                <a:solidFill>
                  <a:srgbClr val="000000"/>
                </a:solidFill>
                <a:latin typeface="ＭＳ Ｐゴシック"/>
                <a:ea typeface="ＭＳ Ｐゴシック"/>
              </a:rPr>
              <a:t>）</a:t>
            </a:r>
            <a:endParaRPr lang="ja-JP" altLang="en-US"/>
          </a:p>
        </c:rich>
      </c:tx>
      <c:layout>
        <c:manualLayout>
          <c:xMode val="edge"/>
          <c:yMode val="edge"/>
          <c:x val="0.21367549580319928"/>
          <c:y val="4.0284432531040006E-2"/>
        </c:manualLayout>
      </c:layout>
      <c:overlay val="0"/>
      <c:spPr>
        <a:noFill/>
        <a:ln w="25400">
          <a:noFill/>
        </a:ln>
      </c:spPr>
    </c:title>
    <c:autoTitleDeleted val="0"/>
    <c:view3D>
      <c:rotX val="8"/>
      <c:hPercent val="100"/>
      <c:rotY val="39"/>
      <c:depthPercent val="100"/>
      <c:rAngAx val="0"/>
      <c:perspective val="3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7.5498680525897727E-2"/>
          <c:y val="0.17215808455597725"/>
          <c:w val="0.89707861848394777"/>
          <c:h val="0.70958590607828698"/>
        </c:manualLayout>
      </c:layout>
      <c:line3DChart>
        <c:grouping val="standard"/>
        <c:varyColors val="0"/>
        <c:ser>
          <c:idx val="0"/>
          <c:order val="0"/>
          <c:tx>
            <c:strRef>
              <c:f>'International proposal'!$R$39</c:f>
              <c:strCache>
                <c:ptCount val="1"/>
                <c:pt idx="0">
                  <c:v>応募割合(夜数）</c:v>
                </c:pt>
              </c:strCache>
            </c:strRef>
          </c:tx>
          <c:spPr>
            <a:solidFill>
              <a:srgbClr val="9999FF"/>
            </a:solidFill>
            <a:ln w="12700">
              <a:solidFill>
                <a:srgbClr val="000000"/>
              </a:solidFill>
              <a:prstDash val="solid"/>
            </a:ln>
          </c:spPr>
          <c:cat>
            <c:strRef>
              <c:f>'International proposal'!$O$40:$O$68</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'International proposal'!$R$40:$R$68</c:f>
              <c:numCache>
                <c:formatCode>0%</c:formatCode>
                <c:ptCount val="29"/>
                <c:pt idx="0">
                  <c:v>0.13452914798206278</c:v>
                </c:pt>
                <c:pt idx="1">
                  <c:v>0.15686274509803921</c:v>
                </c:pt>
                <c:pt idx="2">
                  <c:v>8.9020771513353122E-2</c:v>
                </c:pt>
                <c:pt idx="3">
                  <c:v>0.1048780487804878</c:v>
                </c:pt>
                <c:pt idx="4">
                  <c:v>9.1517857142857137E-2</c:v>
                </c:pt>
                <c:pt idx="5">
                  <c:v>0.17764044943820223</c:v>
                </c:pt>
                <c:pt idx="6">
                  <c:v>0.16817359855334538</c:v>
                </c:pt>
                <c:pt idx="7">
                  <c:v>0.15965909090909092</c:v>
                </c:pt>
                <c:pt idx="8">
                  <c:v>0.11538461538461539</c:v>
                </c:pt>
                <c:pt idx="9">
                  <c:v>9.1903719912472648E-2</c:v>
                </c:pt>
                <c:pt idx="10">
                  <c:v>0.21002710027100271</c:v>
                </c:pt>
                <c:pt idx="11">
                  <c:v>0.10548523206751055</c:v>
                </c:pt>
                <c:pt idx="12">
                  <c:v>0.1078167115902965</c:v>
                </c:pt>
                <c:pt idx="13">
                  <c:v>0.14030612244897958</c:v>
                </c:pt>
                <c:pt idx="14">
                  <c:v>0.16887254901960785</c:v>
                </c:pt>
                <c:pt idx="15">
                  <c:v>0.22</c:v>
                </c:pt>
                <c:pt idx="16">
                  <c:v>0.19</c:v>
                </c:pt>
                <c:pt idx="17">
                  <c:v>0.25</c:v>
                </c:pt>
                <c:pt idx="18">
                  <c:v>0.26</c:v>
                </c:pt>
                <c:pt idx="19">
                  <c:v>0.26</c:v>
                </c:pt>
                <c:pt idx="20">
                  <c:v>0.23</c:v>
                </c:pt>
                <c:pt idx="21">
                  <c:v>0.22</c:v>
                </c:pt>
                <c:pt idx="22">
                  <c:v>0.2</c:v>
                </c:pt>
                <c:pt idx="23">
                  <c:v>0.24</c:v>
                </c:pt>
                <c:pt idx="24">
                  <c:v>0.19</c:v>
                </c:pt>
                <c:pt idx="25">
                  <c:v>0.18</c:v>
                </c:pt>
                <c:pt idx="26">
                  <c:v>0.18</c:v>
                </c:pt>
                <c:pt idx="27">
                  <c:v>0.18</c:v>
                </c:pt>
                <c:pt idx="28">
                  <c:v>0.12</c:v>
                </c:pt>
              </c:numCache>
            </c:numRef>
          </c:val>
          <c:smooth val="0"/>
        </c:ser>
        <c:ser>
          <c:idx val="1"/>
          <c:order val="1"/>
          <c:tx>
            <c:strRef>
              <c:f>'International proposal'!$S$39</c:f>
              <c:strCache>
                <c:ptCount val="1"/>
                <c:pt idx="0">
                  <c:v>採択割合(夜数）</c:v>
                </c:pt>
              </c:strCache>
            </c:strRef>
          </c:tx>
          <c:spPr>
            <a:solidFill>
              <a:srgbClr val="993366"/>
            </a:solidFill>
            <a:ln w="12700">
              <a:solidFill>
                <a:srgbClr val="000000"/>
              </a:solidFill>
              <a:prstDash val="solid"/>
            </a:ln>
          </c:spPr>
          <c:cat>
            <c:strRef>
              <c:f>'International proposal'!$O$40:$O$68</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'International proposal'!$S$40:$S$68</c:f>
              <c:numCache>
                <c:formatCode>0%</c:formatCode>
                <c:ptCount val="29"/>
                <c:pt idx="0">
                  <c:v>5.5555555555555552E-2</c:v>
                </c:pt>
                <c:pt idx="1">
                  <c:v>0.1111111111111111</c:v>
                </c:pt>
                <c:pt idx="2">
                  <c:v>0.14893617021276595</c:v>
                </c:pt>
                <c:pt idx="3">
                  <c:v>7.5949367088607597E-2</c:v>
                </c:pt>
                <c:pt idx="4">
                  <c:v>4.49438202247191E-2</c:v>
                </c:pt>
                <c:pt idx="5">
                  <c:v>0.11627906976744186</c:v>
                </c:pt>
                <c:pt idx="6">
                  <c:v>3.1746031746031744E-2</c:v>
                </c:pt>
                <c:pt idx="7">
                  <c:v>7.441860465116279E-2</c:v>
                </c:pt>
                <c:pt idx="8">
                  <c:v>5.4054054054054057E-2</c:v>
                </c:pt>
                <c:pt idx="9">
                  <c:v>5.6179775280898875E-2</c:v>
                </c:pt>
                <c:pt idx="10">
                  <c:v>5.6818181818181816E-2</c:v>
                </c:pt>
                <c:pt idx="11">
                  <c:v>2.1276595744680851E-2</c:v>
                </c:pt>
                <c:pt idx="12">
                  <c:v>6.9306930693069313E-2</c:v>
                </c:pt>
                <c:pt idx="13">
                  <c:v>0.14545454545454545</c:v>
                </c:pt>
                <c:pt idx="14">
                  <c:v>0.14042553191489363</c:v>
                </c:pt>
                <c:pt idx="15">
                  <c:v>0.17410714285714285</c:v>
                </c:pt>
                <c:pt idx="16">
                  <c:v>0.1440677966101695</c:v>
                </c:pt>
                <c:pt idx="17">
                  <c:v>0.17699115044247787</c:v>
                </c:pt>
                <c:pt idx="18">
                  <c:v>0.25</c:v>
                </c:pt>
                <c:pt idx="19">
                  <c:v>0.22</c:v>
                </c:pt>
                <c:pt idx="20">
                  <c:v>0.18</c:v>
                </c:pt>
                <c:pt idx="21">
                  <c:v>0.14000000000000001</c:v>
                </c:pt>
                <c:pt idx="22">
                  <c:v>0.14000000000000001</c:v>
                </c:pt>
                <c:pt idx="23">
                  <c:v>0.23</c:v>
                </c:pt>
                <c:pt idx="24">
                  <c:v>0.17</c:v>
                </c:pt>
                <c:pt idx="25">
                  <c:v>0.17</c:v>
                </c:pt>
                <c:pt idx="26">
                  <c:v>0.03</c:v>
                </c:pt>
                <c:pt idx="27">
                  <c:v>0.15</c:v>
                </c:pt>
                <c:pt idx="28">
                  <c:v>0.05</c:v>
                </c:pt>
              </c:numCache>
            </c:numRef>
          </c:val>
          <c:smooth val="0"/>
        </c:ser>
        <c:dLbls>
          <c:showLegendKey val="0"/>
          <c:showVal val="0"/>
          <c:showCatName val="0"/>
          <c:showSerName val="0"/>
          <c:showPercent val="0"/>
          <c:showBubbleSize val="0"/>
        </c:dLbls>
        <c:axId val="164047872"/>
        <c:axId val="165212928"/>
        <c:axId val="165191680"/>
      </c:line3DChart>
      <c:catAx>
        <c:axId val="164047872"/>
        <c:scaling>
          <c:orientation val="minMax"/>
        </c:scaling>
        <c:delete val="0"/>
        <c:axPos val="b"/>
        <c:numFmt formatCode="General" sourceLinked="1"/>
        <c:majorTickMark val="in"/>
        <c:minorTickMark val="none"/>
        <c:tickLblPos val="low"/>
        <c:spPr>
          <a:ln w="3175">
            <a:solidFill>
              <a:srgbClr val="000000"/>
            </a:solidFill>
            <a:prstDash val="solid"/>
          </a:ln>
        </c:spPr>
        <c:txPr>
          <a:bodyPr rot="-270000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65212928"/>
        <c:crosses val="autoZero"/>
        <c:auto val="1"/>
        <c:lblAlgn val="ctr"/>
        <c:lblOffset val="100"/>
        <c:tickLblSkip val="2"/>
        <c:tickMarkSkip val="1"/>
        <c:noMultiLvlLbl val="1"/>
      </c:catAx>
      <c:valAx>
        <c:axId val="165212928"/>
        <c:scaling>
          <c:orientation val="minMax"/>
          <c:max val="0.3"/>
        </c:scaling>
        <c:delete val="0"/>
        <c:axPos val="l"/>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64047872"/>
        <c:crosses val="autoZero"/>
        <c:crossBetween val="between"/>
      </c:valAx>
      <c:serAx>
        <c:axId val="165191680"/>
        <c:scaling>
          <c:orientation val="minMax"/>
        </c:scaling>
        <c:delete val="0"/>
        <c:axPos val="b"/>
        <c:majorTickMark val="none"/>
        <c:minorTickMark val="none"/>
        <c:tickLblPos val="none"/>
        <c:spPr>
          <a:ln w="9525">
            <a:noFill/>
          </a:ln>
        </c:spPr>
        <c:crossAx val="165212928"/>
        <c:crosses val="autoZero"/>
        <c:tickMarkSkip val="3"/>
      </c:serAx>
      <c:spPr>
        <a:noFill/>
        <a:ln w="25400">
          <a:noFill/>
        </a:ln>
      </c:spPr>
    </c:plotArea>
    <c:legend>
      <c:legendPos val="r"/>
      <c:layout>
        <c:manualLayout>
          <c:xMode val="edge"/>
          <c:yMode val="edge"/>
          <c:x val="0.58216666476748291"/>
          <c:y val="0.65006440167201318"/>
          <c:w val="0.15527085315208966"/>
          <c:h val="8.767769277067318E-2"/>
        </c:manualLayout>
      </c:layout>
      <c:overlay val="0"/>
      <c:spPr>
        <a:solidFill>
          <a:srgbClr val="FFFFFF"/>
        </a:solidFill>
        <a:ln w="3175">
          <a:solidFill>
            <a:srgbClr val="000000"/>
          </a:solidFill>
          <a:prstDash val="solid"/>
        </a:ln>
      </c:spPr>
      <c:txPr>
        <a:bodyPr/>
        <a:lstStyle/>
        <a:p>
          <a:pPr>
            <a:defRPr sz="89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International Proposal 応募・採択割合(</a:t>
            </a:r>
            <a:r>
              <a:rPr lang="ja-JP" altLang="en-US" sz="1400" b="1" i="0" u="none" strike="noStrike" baseline="0">
                <a:solidFill>
                  <a:srgbClr val="FF0000"/>
                </a:solidFill>
                <a:latin typeface="ＭＳ Ｐゴシック"/>
                <a:ea typeface="ＭＳ Ｐゴシック"/>
              </a:rPr>
              <a:t>件数</a:t>
            </a:r>
            <a:r>
              <a:rPr lang="ja-JP" altLang="en-US" sz="1400" b="1" i="0" u="none" strike="noStrike" baseline="0">
                <a:solidFill>
                  <a:srgbClr val="000000"/>
                </a:solidFill>
                <a:latin typeface="ＭＳ Ｐゴシック"/>
                <a:ea typeface="ＭＳ Ｐゴシック"/>
              </a:rPr>
              <a:t>）</a:t>
            </a:r>
            <a:endParaRPr lang="ja-JP" altLang="en-US"/>
          </a:p>
        </c:rich>
      </c:tx>
      <c:layout>
        <c:manualLayout>
          <c:xMode val="edge"/>
          <c:yMode val="edge"/>
          <c:x val="0.20384047267355981"/>
          <c:y val="3.1100478468899521E-2"/>
        </c:manualLayout>
      </c:layout>
      <c:overlay val="0"/>
      <c:spPr>
        <a:noFill/>
        <a:ln w="25400">
          <a:noFill/>
        </a:ln>
      </c:spPr>
    </c:title>
    <c:autoTitleDeleted val="0"/>
    <c:view3D>
      <c:rotX val="8"/>
      <c:hPercent val="100"/>
      <c:rotY val="39"/>
      <c:depthPercent val="100"/>
      <c:rAngAx val="0"/>
      <c:perspective val="3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8.8492596363261469E-2"/>
          <c:y val="0.14399334834918684"/>
          <c:w val="0.8673950453410999"/>
          <c:h val="0.72040381477138049"/>
        </c:manualLayout>
      </c:layout>
      <c:line3DChart>
        <c:grouping val="standard"/>
        <c:varyColors val="0"/>
        <c:ser>
          <c:idx val="0"/>
          <c:order val="0"/>
          <c:tx>
            <c:strRef>
              <c:f>'International proposal'!$P$39</c:f>
              <c:strCache>
                <c:ptCount val="1"/>
                <c:pt idx="0">
                  <c:v>応募割合(件数）</c:v>
                </c:pt>
              </c:strCache>
            </c:strRef>
          </c:tx>
          <c:spPr>
            <a:solidFill>
              <a:srgbClr val="9999FF"/>
            </a:solidFill>
            <a:ln w="12700">
              <a:solidFill>
                <a:srgbClr val="000000"/>
              </a:solidFill>
              <a:prstDash val="solid"/>
            </a:ln>
          </c:spPr>
          <c:cat>
            <c:strRef>
              <c:f>'International proposal'!$O$40:$O$68</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'International proposal'!$P$40:$P$68</c:f>
              <c:numCache>
                <c:formatCode>0%</c:formatCode>
                <c:ptCount val="29"/>
                <c:pt idx="0">
                  <c:v>0.15789473684210525</c:v>
                </c:pt>
                <c:pt idx="1">
                  <c:v>0.16190476190476191</c:v>
                </c:pt>
                <c:pt idx="2">
                  <c:v>0.10625</c:v>
                </c:pt>
                <c:pt idx="3">
                  <c:v>0.13089005235602094</c:v>
                </c:pt>
                <c:pt idx="4">
                  <c:v>9.1370558375634514E-2</c:v>
                </c:pt>
                <c:pt idx="5">
                  <c:v>0.18048780487804877</c:v>
                </c:pt>
                <c:pt idx="6">
                  <c:v>0.17857142857142858</c:v>
                </c:pt>
                <c:pt idx="7">
                  <c:v>0.18452380952380953</c:v>
                </c:pt>
                <c:pt idx="8">
                  <c:v>0.15</c:v>
                </c:pt>
                <c:pt idx="9">
                  <c:v>0.14388489208633093</c:v>
                </c:pt>
                <c:pt idx="10">
                  <c:v>0.27586206896551724</c:v>
                </c:pt>
                <c:pt idx="11">
                  <c:v>0.15172413793103448</c:v>
                </c:pt>
                <c:pt idx="12">
                  <c:v>0.1271186440677966</c:v>
                </c:pt>
                <c:pt idx="13">
                  <c:v>0.16800000000000001</c:v>
                </c:pt>
                <c:pt idx="14">
                  <c:v>0.19565217391304349</c:v>
                </c:pt>
                <c:pt idx="15">
                  <c:v>0.26666666666666666</c:v>
                </c:pt>
                <c:pt idx="16">
                  <c:v>0.23404255319148937</c:v>
                </c:pt>
                <c:pt idx="17">
                  <c:v>0.27814569536423839</c:v>
                </c:pt>
                <c:pt idx="18">
                  <c:v>0.28999999999999998</c:v>
                </c:pt>
                <c:pt idx="19">
                  <c:v>0.27</c:v>
                </c:pt>
                <c:pt idx="20">
                  <c:v>0.26</c:v>
                </c:pt>
                <c:pt idx="21">
                  <c:v>0.25</c:v>
                </c:pt>
                <c:pt idx="22">
                  <c:v>0.23</c:v>
                </c:pt>
                <c:pt idx="23">
                  <c:v>0.27</c:v>
                </c:pt>
                <c:pt idx="24">
                  <c:v>0.2</c:v>
                </c:pt>
                <c:pt idx="25">
                  <c:v>0.19</c:v>
                </c:pt>
                <c:pt idx="26">
                  <c:v>0.16</c:v>
                </c:pt>
                <c:pt idx="27">
                  <c:v>0.2</c:v>
                </c:pt>
                <c:pt idx="28">
                  <c:v>0.14000000000000001</c:v>
                </c:pt>
              </c:numCache>
            </c:numRef>
          </c:val>
          <c:smooth val="0"/>
        </c:ser>
        <c:ser>
          <c:idx val="1"/>
          <c:order val="1"/>
          <c:tx>
            <c:strRef>
              <c:f>'International proposal'!$Q$39</c:f>
              <c:strCache>
                <c:ptCount val="1"/>
                <c:pt idx="0">
                  <c:v>採択割合(件数）</c:v>
                </c:pt>
              </c:strCache>
            </c:strRef>
          </c:tx>
          <c:spPr>
            <a:solidFill>
              <a:srgbClr val="993366"/>
            </a:solidFill>
            <a:ln w="12700">
              <a:solidFill>
                <a:srgbClr val="000000"/>
              </a:solidFill>
              <a:prstDash val="solid"/>
            </a:ln>
          </c:spPr>
          <c:cat>
            <c:strRef>
              <c:f>'International proposal'!$O$40:$O$68</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'International proposal'!$Q$40:$Q$68</c:f>
              <c:numCache>
                <c:formatCode>0%</c:formatCode>
                <c:ptCount val="29"/>
                <c:pt idx="0">
                  <c:v>7.6923076923076927E-2</c:v>
                </c:pt>
                <c:pt idx="1">
                  <c:v>0.1111111111111111</c:v>
                </c:pt>
                <c:pt idx="2">
                  <c:v>0.10344827586206896</c:v>
                </c:pt>
                <c:pt idx="3">
                  <c:v>0.10256410256410256</c:v>
                </c:pt>
                <c:pt idx="4">
                  <c:v>7.6923076923076927E-2</c:v>
                </c:pt>
                <c:pt idx="5">
                  <c:v>0.11904761904761904</c:v>
                </c:pt>
                <c:pt idx="6">
                  <c:v>4.4444444444444446E-2</c:v>
                </c:pt>
                <c:pt idx="7">
                  <c:v>9.3023255813953487E-2</c:v>
                </c:pt>
                <c:pt idx="8">
                  <c:v>9.5238095238095233E-2</c:v>
                </c:pt>
                <c:pt idx="9">
                  <c:v>0.11428571428571428</c:v>
                </c:pt>
                <c:pt idx="10">
                  <c:v>0.12121212121212122</c:v>
                </c:pt>
                <c:pt idx="11">
                  <c:v>5.8823529411764705E-2</c:v>
                </c:pt>
                <c:pt idx="12">
                  <c:v>7.4999999999999997E-2</c:v>
                </c:pt>
                <c:pt idx="13">
                  <c:v>0.15555555555555556</c:v>
                </c:pt>
                <c:pt idx="14">
                  <c:v>0.18867924528301888</c:v>
                </c:pt>
                <c:pt idx="15">
                  <c:v>0.22</c:v>
                </c:pt>
                <c:pt idx="16">
                  <c:v>0.15789473684210525</c:v>
                </c:pt>
                <c:pt idx="17">
                  <c:v>0.20754716981132076</c:v>
                </c:pt>
                <c:pt idx="18">
                  <c:v>0.28999999999999998</c:v>
                </c:pt>
                <c:pt idx="19">
                  <c:v>0.19</c:v>
                </c:pt>
                <c:pt idx="20">
                  <c:v>0.17</c:v>
                </c:pt>
                <c:pt idx="21">
                  <c:v>0.18</c:v>
                </c:pt>
                <c:pt idx="22">
                  <c:v>0.18</c:v>
                </c:pt>
                <c:pt idx="23">
                  <c:v>0.25</c:v>
                </c:pt>
                <c:pt idx="24">
                  <c:v>0.15</c:v>
                </c:pt>
                <c:pt idx="25">
                  <c:v>0.19</c:v>
                </c:pt>
                <c:pt idx="26">
                  <c:v>0.05</c:v>
                </c:pt>
                <c:pt idx="27">
                  <c:v>0.16</c:v>
                </c:pt>
                <c:pt idx="28">
                  <c:v>0.05</c:v>
                </c:pt>
              </c:numCache>
            </c:numRef>
          </c:val>
          <c:smooth val="0"/>
        </c:ser>
        <c:dLbls>
          <c:showLegendKey val="0"/>
          <c:showVal val="0"/>
          <c:showCatName val="0"/>
          <c:showSerName val="0"/>
          <c:showPercent val="0"/>
          <c:showBubbleSize val="0"/>
        </c:dLbls>
        <c:axId val="165252096"/>
        <c:axId val="165253888"/>
        <c:axId val="165193920"/>
      </c:line3DChart>
      <c:catAx>
        <c:axId val="165252096"/>
        <c:scaling>
          <c:orientation val="minMax"/>
        </c:scaling>
        <c:delete val="0"/>
        <c:axPos val="b"/>
        <c:numFmt formatCode="General" sourceLinked="1"/>
        <c:majorTickMark val="in"/>
        <c:minorTickMark val="none"/>
        <c:tickLblPos val="low"/>
        <c:spPr>
          <a:ln w="3175">
            <a:solidFill>
              <a:srgbClr val="000000"/>
            </a:solidFill>
            <a:prstDash val="solid"/>
          </a:ln>
        </c:spPr>
        <c:txPr>
          <a:bodyPr rot="-270000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65253888"/>
        <c:crosses val="autoZero"/>
        <c:auto val="1"/>
        <c:lblAlgn val="ctr"/>
        <c:lblOffset val="100"/>
        <c:tickLblSkip val="2"/>
        <c:tickMarkSkip val="1"/>
        <c:noMultiLvlLbl val="1"/>
      </c:catAx>
      <c:valAx>
        <c:axId val="165253888"/>
        <c:scaling>
          <c:orientation val="minMax"/>
        </c:scaling>
        <c:delete val="0"/>
        <c:axPos val="l"/>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65252096"/>
        <c:crosses val="autoZero"/>
        <c:crossBetween val="between"/>
      </c:valAx>
      <c:serAx>
        <c:axId val="165193920"/>
        <c:scaling>
          <c:orientation val="minMax"/>
        </c:scaling>
        <c:delete val="0"/>
        <c:axPos val="b"/>
        <c:majorTickMark val="none"/>
        <c:minorTickMark val="none"/>
        <c:tickLblPos val="none"/>
        <c:spPr>
          <a:ln w="9525">
            <a:noFill/>
          </a:ln>
        </c:spPr>
        <c:crossAx val="165253888"/>
        <c:crosses val="autoZero"/>
        <c:tickMarkSkip val="3"/>
      </c:serAx>
      <c:spPr>
        <a:noFill/>
        <a:ln w="25400">
          <a:noFill/>
        </a:ln>
      </c:spPr>
    </c:plotArea>
    <c:legend>
      <c:legendPos val="r"/>
      <c:layout>
        <c:manualLayout>
          <c:xMode val="edge"/>
          <c:yMode val="edge"/>
          <c:x val="0.61453114596354674"/>
          <c:y val="0.62155929090423978"/>
          <c:w val="0.16100443131462339"/>
          <c:h val="8.8516746411483244E-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t>共同利用応募件数　（日本人・外国人内訳）</a:t>
            </a:r>
          </a:p>
        </c:rich>
      </c:tx>
      <c:layout>
        <c:manualLayout>
          <c:xMode val="edge"/>
          <c:yMode val="edge"/>
          <c:x val="0.23428592823899866"/>
          <c:y val="2.8828968535130051E-2"/>
        </c:manualLayout>
      </c:layout>
      <c:overlay val="0"/>
    </c:title>
    <c:autoTitleDeleted val="0"/>
    <c:plotArea>
      <c:layout>
        <c:manualLayout>
          <c:layoutTarget val="inner"/>
          <c:xMode val="edge"/>
          <c:yMode val="edge"/>
          <c:x val="7.0000048828159064E-2"/>
          <c:y val="0.21801840163710873"/>
          <c:w val="0.91000063476606774"/>
          <c:h val="0.66486603474457129"/>
        </c:manualLayout>
      </c:layout>
      <c:barChart>
        <c:barDir val="col"/>
        <c:grouping val="stacked"/>
        <c:varyColors val="0"/>
        <c:ser>
          <c:idx val="0"/>
          <c:order val="0"/>
          <c:tx>
            <c:strRef>
              <c:f>'International proposal'!$B$2</c:f>
              <c:strCache>
                <c:ptCount val="1"/>
                <c:pt idx="0">
                  <c:v>外国人PI 
応募件数</c:v>
                </c:pt>
              </c:strCache>
            </c:strRef>
          </c:tx>
          <c:invertIfNegative val="0"/>
          <c:dLbls>
            <c:txPr>
              <a:bodyPr/>
              <a:lstStyle/>
              <a:p>
                <a:pPr>
                  <a:defRPr sz="1100"/>
                </a:pPr>
                <a:endParaRPr lang="ja-JP"/>
              </a:p>
            </c:txPr>
            <c:showLegendKey val="0"/>
            <c:showVal val="1"/>
            <c:showCatName val="0"/>
            <c:showSerName val="0"/>
            <c:showPercent val="0"/>
            <c:showBubbleSize val="0"/>
            <c:showLeaderLines val="0"/>
          </c:dLbls>
          <c:cat>
            <c:strRef>
              <c:f>'International proposal'!$A$3:$A$31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'International proposal'!$B$3:$B$31</c:f>
              <c:numCache>
                <c:formatCode>General</c:formatCode>
                <c:ptCount val="29"/>
                <c:pt idx="0">
                  <c:v>18</c:v>
                </c:pt>
                <c:pt idx="1">
                  <c:v>17</c:v>
                </c:pt>
                <c:pt idx="2">
                  <c:v>17</c:v>
                </c:pt>
                <c:pt idx="3">
                  <c:v>25</c:v>
                </c:pt>
                <c:pt idx="4">
                  <c:v>18</c:v>
                </c:pt>
                <c:pt idx="5">
                  <c:v>36</c:v>
                </c:pt>
                <c:pt idx="6">
                  <c:v>35</c:v>
                </c:pt>
                <c:pt idx="7">
                  <c:v>31</c:v>
                </c:pt>
                <c:pt idx="8">
                  <c:v>24</c:v>
                </c:pt>
                <c:pt idx="9">
                  <c:v>20</c:v>
                </c:pt>
                <c:pt idx="10">
                  <c:v>32</c:v>
                </c:pt>
                <c:pt idx="11">
                  <c:v>22</c:v>
                </c:pt>
                <c:pt idx="12">
                  <c:v>15</c:v>
                </c:pt>
                <c:pt idx="13">
                  <c:v>21</c:v>
                </c:pt>
                <c:pt idx="14">
                  <c:v>27</c:v>
                </c:pt>
                <c:pt idx="15">
                  <c:v>40</c:v>
                </c:pt>
                <c:pt idx="16">
                  <c:v>33</c:v>
                </c:pt>
                <c:pt idx="17">
                  <c:v>42</c:v>
                </c:pt>
                <c:pt idx="18">
                  <c:v>40</c:v>
                </c:pt>
                <c:pt idx="19">
                  <c:v>38</c:v>
                </c:pt>
                <c:pt idx="20">
                  <c:v>35</c:v>
                </c:pt>
                <c:pt idx="21">
                  <c:v>38</c:v>
                </c:pt>
                <c:pt idx="22">
                  <c:v>27</c:v>
                </c:pt>
                <c:pt idx="23">
                  <c:v>31</c:v>
                </c:pt>
                <c:pt idx="24">
                  <c:v>27</c:v>
                </c:pt>
                <c:pt idx="25">
                  <c:v>27</c:v>
                </c:pt>
                <c:pt idx="26">
                  <c:v>24</c:v>
                </c:pt>
                <c:pt idx="27">
                  <c:v>32</c:v>
                </c:pt>
                <c:pt idx="28">
                  <c:v>18</c:v>
                </c:pt>
              </c:numCache>
            </c:numRef>
          </c:val>
        </c:ser>
        <c:ser>
          <c:idx val="1"/>
          <c:order val="1"/>
          <c:tx>
            <c:strRef>
              <c:f>'International proposal'!$D$2</c:f>
              <c:strCache>
                <c:ptCount val="1"/>
                <c:pt idx="0">
                  <c:v>日本人PI
応募件数</c:v>
                </c:pt>
              </c:strCache>
            </c:strRef>
          </c:tx>
          <c:invertIfNegative val="0"/>
          <c:dLbls>
            <c:txPr>
              <a:bodyPr/>
              <a:lstStyle/>
              <a:p>
                <a:pPr>
                  <a:defRPr sz="1100"/>
                </a:pPr>
                <a:endParaRPr lang="ja-JP"/>
              </a:p>
            </c:txPr>
            <c:showLegendKey val="0"/>
            <c:showVal val="1"/>
            <c:showCatName val="0"/>
            <c:showSerName val="0"/>
            <c:showPercent val="0"/>
            <c:showBubbleSize val="0"/>
            <c:showLeaderLines val="0"/>
          </c:dLbls>
          <c:cat>
            <c:strRef>
              <c:f>'International proposal'!$A$3:$A$31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'International proposal'!$D$3:$D$31</c:f>
              <c:numCache>
                <c:formatCode>General</c:formatCode>
                <c:ptCount val="29"/>
                <c:pt idx="0">
                  <c:v>96</c:v>
                </c:pt>
                <c:pt idx="1">
                  <c:v>88</c:v>
                </c:pt>
                <c:pt idx="2">
                  <c:v>143</c:v>
                </c:pt>
                <c:pt idx="3">
                  <c:v>166</c:v>
                </c:pt>
                <c:pt idx="4">
                  <c:v>179</c:v>
                </c:pt>
                <c:pt idx="5">
                  <c:v>169</c:v>
                </c:pt>
                <c:pt idx="6">
                  <c:v>161</c:v>
                </c:pt>
                <c:pt idx="7">
                  <c:v>137</c:v>
                </c:pt>
                <c:pt idx="8">
                  <c:v>136</c:v>
                </c:pt>
                <c:pt idx="9">
                  <c:v>119</c:v>
                </c:pt>
                <c:pt idx="10">
                  <c:v>84</c:v>
                </c:pt>
                <c:pt idx="11">
                  <c:v>123</c:v>
                </c:pt>
                <c:pt idx="12">
                  <c:v>103</c:v>
                </c:pt>
                <c:pt idx="13">
                  <c:v>104</c:v>
                </c:pt>
                <c:pt idx="14">
                  <c:v>111</c:v>
                </c:pt>
                <c:pt idx="15">
                  <c:v>110</c:v>
                </c:pt>
                <c:pt idx="16">
                  <c:v>108</c:v>
                </c:pt>
                <c:pt idx="17">
                  <c:v>109</c:v>
                </c:pt>
                <c:pt idx="18">
                  <c:v>100</c:v>
                </c:pt>
                <c:pt idx="19">
                  <c:v>103</c:v>
                </c:pt>
                <c:pt idx="20">
                  <c:v>102</c:v>
                </c:pt>
                <c:pt idx="21">
                  <c:v>112</c:v>
                </c:pt>
                <c:pt idx="22">
                  <c:v>92</c:v>
                </c:pt>
                <c:pt idx="23">
                  <c:v>83</c:v>
                </c:pt>
                <c:pt idx="24">
                  <c:v>105</c:v>
                </c:pt>
                <c:pt idx="25">
                  <c:v>116</c:v>
                </c:pt>
                <c:pt idx="26">
                  <c:v>122</c:v>
                </c:pt>
                <c:pt idx="27">
                  <c:v>131</c:v>
                </c:pt>
                <c:pt idx="28">
                  <c:v>115</c:v>
                </c:pt>
              </c:numCache>
            </c:numRef>
          </c:val>
        </c:ser>
        <c:dLbls>
          <c:showLegendKey val="0"/>
          <c:showVal val="0"/>
          <c:showCatName val="0"/>
          <c:showSerName val="0"/>
          <c:showPercent val="0"/>
          <c:showBubbleSize val="0"/>
        </c:dLbls>
        <c:gapWidth val="150"/>
        <c:overlap val="100"/>
        <c:axId val="166272384"/>
        <c:axId val="166282368"/>
      </c:barChart>
      <c:catAx>
        <c:axId val="166272384"/>
        <c:scaling>
          <c:orientation val="minMax"/>
        </c:scaling>
        <c:delete val="0"/>
        <c:axPos val="b"/>
        <c:numFmt formatCode="General" sourceLinked="1"/>
        <c:majorTickMark val="in"/>
        <c:minorTickMark val="none"/>
        <c:tickLblPos val="nextTo"/>
        <c:txPr>
          <a:bodyPr rot="-2700000" vert="horz"/>
          <a:lstStyle/>
          <a:p>
            <a:pPr>
              <a:defRPr sz="1100"/>
            </a:pPr>
            <a:endParaRPr lang="ja-JP"/>
          </a:p>
        </c:txPr>
        <c:crossAx val="166282368"/>
        <c:crosses val="autoZero"/>
        <c:auto val="1"/>
        <c:lblAlgn val="ctr"/>
        <c:lblOffset val="100"/>
        <c:tickLblSkip val="1"/>
        <c:tickMarkSkip val="1"/>
        <c:noMultiLvlLbl val="0"/>
      </c:catAx>
      <c:valAx>
        <c:axId val="166282368"/>
        <c:scaling>
          <c:orientation val="minMax"/>
        </c:scaling>
        <c:delete val="0"/>
        <c:axPos val="l"/>
        <c:majorGridlines/>
        <c:numFmt formatCode="General" sourceLinked="1"/>
        <c:majorTickMark val="in"/>
        <c:minorTickMark val="none"/>
        <c:tickLblPos val="nextTo"/>
        <c:txPr>
          <a:bodyPr rot="0" vert="horz"/>
          <a:lstStyle/>
          <a:p>
            <a:pPr>
              <a:defRPr sz="1100"/>
            </a:pPr>
            <a:endParaRPr lang="ja-JP"/>
          </a:p>
        </c:txPr>
        <c:crossAx val="166272384"/>
        <c:crosses val="autoZero"/>
        <c:crossBetween val="between"/>
      </c:valAx>
    </c:plotArea>
    <c:legend>
      <c:legendPos val="t"/>
      <c:layout>
        <c:manualLayout>
          <c:xMode val="edge"/>
          <c:yMode val="edge"/>
          <c:x val="0.338571744152523"/>
          <c:y val="0.10630643156023153"/>
          <c:w val="0.31000018720912381"/>
          <c:h val="7.2072332214839857E-2"/>
        </c:manualLayout>
      </c:layout>
      <c:overlay val="0"/>
    </c:legend>
    <c:plotVisOnly val="1"/>
    <c:dispBlanksAs val="gap"/>
    <c:showDLblsOverMax val="0"/>
  </c:chart>
  <c:printSettings>
    <c:headerFooter alignWithMargins="0"/>
    <c:pageMargins b="1" l="0.75" r="0.75" t="1" header="0.51200000000000001" footer="0.51200000000000001"/>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t>共同利用採択件数　（日本人・外国人内訳）</a:t>
            </a:r>
          </a:p>
        </c:rich>
      </c:tx>
      <c:layout>
        <c:manualLayout>
          <c:xMode val="edge"/>
          <c:yMode val="edge"/>
          <c:x val="0.23428586426696663"/>
          <c:y val="2.8828968535130051E-2"/>
        </c:manualLayout>
      </c:layout>
      <c:overlay val="0"/>
    </c:title>
    <c:autoTitleDeleted val="0"/>
    <c:plotArea>
      <c:layout>
        <c:manualLayout>
          <c:layoutTarget val="inner"/>
          <c:xMode val="edge"/>
          <c:yMode val="edge"/>
          <c:x val="7.0000048828159064E-2"/>
          <c:y val="0.21801840163710873"/>
          <c:w val="0.91000063476606774"/>
          <c:h val="0.66486603474457129"/>
        </c:manualLayout>
      </c:layout>
      <c:barChart>
        <c:barDir val="col"/>
        <c:grouping val="stacked"/>
        <c:varyColors val="0"/>
        <c:ser>
          <c:idx val="0"/>
          <c:order val="0"/>
          <c:tx>
            <c:strRef>
              <c:f>'International proposal'!$F$2</c:f>
              <c:strCache>
                <c:ptCount val="1"/>
                <c:pt idx="0">
                  <c:v>外国人 PI 
採択件数</c:v>
                </c:pt>
              </c:strCache>
            </c:strRef>
          </c:tx>
          <c:invertIfNegative val="0"/>
          <c:dLbls>
            <c:txPr>
              <a:bodyPr/>
              <a:lstStyle/>
              <a:p>
                <a:pPr>
                  <a:defRPr sz="1100"/>
                </a:pPr>
                <a:endParaRPr lang="ja-JP"/>
              </a:p>
            </c:txPr>
            <c:showLegendKey val="0"/>
            <c:showVal val="1"/>
            <c:showCatName val="0"/>
            <c:showSerName val="0"/>
            <c:showPercent val="0"/>
            <c:showBubbleSize val="0"/>
            <c:showLeaderLines val="0"/>
          </c:dLbls>
          <c:cat>
            <c:strRef>
              <c:f>'International proposal'!$A$3:$A$31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'International proposal'!$F$3:$F$31</c:f>
              <c:numCache>
                <c:formatCode>General</c:formatCode>
                <c:ptCount val="29"/>
                <c:pt idx="0">
                  <c:v>2</c:v>
                </c:pt>
                <c:pt idx="1">
                  <c:v>3</c:v>
                </c:pt>
                <c:pt idx="2">
                  <c:v>3</c:v>
                </c:pt>
                <c:pt idx="3">
                  <c:v>4</c:v>
                </c:pt>
                <c:pt idx="4">
                  <c:v>3</c:v>
                </c:pt>
                <c:pt idx="5">
                  <c:v>5</c:v>
                </c:pt>
                <c:pt idx="6">
                  <c:v>2</c:v>
                </c:pt>
                <c:pt idx="7">
                  <c:v>4</c:v>
                </c:pt>
                <c:pt idx="8">
                  <c:v>4</c:v>
                </c:pt>
                <c:pt idx="9">
                  <c:v>4</c:v>
                </c:pt>
                <c:pt idx="10">
                  <c:v>4</c:v>
                </c:pt>
                <c:pt idx="11">
                  <c:v>2</c:v>
                </c:pt>
                <c:pt idx="12">
                  <c:v>3</c:v>
                </c:pt>
                <c:pt idx="13">
                  <c:v>7</c:v>
                </c:pt>
                <c:pt idx="14">
                  <c:v>10</c:v>
                </c:pt>
                <c:pt idx="15">
                  <c:v>11</c:v>
                </c:pt>
                <c:pt idx="16">
                  <c:v>9</c:v>
                </c:pt>
                <c:pt idx="17">
                  <c:v>11</c:v>
                </c:pt>
                <c:pt idx="18">
                  <c:v>13</c:v>
                </c:pt>
                <c:pt idx="19">
                  <c:v>8</c:v>
                </c:pt>
                <c:pt idx="20">
                  <c:v>5</c:v>
                </c:pt>
                <c:pt idx="21">
                  <c:v>9</c:v>
                </c:pt>
                <c:pt idx="22">
                  <c:v>7</c:v>
                </c:pt>
                <c:pt idx="23">
                  <c:v>12</c:v>
                </c:pt>
                <c:pt idx="24">
                  <c:v>6</c:v>
                </c:pt>
                <c:pt idx="25">
                  <c:v>10</c:v>
                </c:pt>
                <c:pt idx="26">
                  <c:v>2</c:v>
                </c:pt>
                <c:pt idx="27">
                  <c:v>11</c:v>
                </c:pt>
                <c:pt idx="28">
                  <c:v>3</c:v>
                </c:pt>
              </c:numCache>
            </c:numRef>
          </c:val>
        </c:ser>
        <c:ser>
          <c:idx val="1"/>
          <c:order val="1"/>
          <c:tx>
            <c:strRef>
              <c:f>'International proposal'!$H$2</c:f>
              <c:strCache>
                <c:ptCount val="1"/>
                <c:pt idx="0">
                  <c:v>日本人PI
採択件数</c:v>
                </c:pt>
              </c:strCache>
            </c:strRef>
          </c:tx>
          <c:invertIfNegative val="0"/>
          <c:dLbls>
            <c:txPr>
              <a:bodyPr/>
              <a:lstStyle/>
              <a:p>
                <a:pPr>
                  <a:defRPr sz="1100"/>
                </a:pPr>
                <a:endParaRPr lang="ja-JP"/>
              </a:p>
            </c:txPr>
            <c:showLegendKey val="0"/>
            <c:showVal val="1"/>
            <c:showCatName val="0"/>
            <c:showSerName val="0"/>
            <c:showPercent val="0"/>
            <c:showBubbleSize val="0"/>
            <c:showLeaderLines val="0"/>
          </c:dLbls>
          <c:cat>
            <c:strRef>
              <c:f>'International proposal'!$A$3:$A$31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'International proposal'!$H$3:$H$31</c:f>
              <c:numCache>
                <c:formatCode>General</c:formatCode>
                <c:ptCount val="29"/>
                <c:pt idx="0">
                  <c:v>24</c:v>
                </c:pt>
                <c:pt idx="1">
                  <c:v>24</c:v>
                </c:pt>
                <c:pt idx="2">
                  <c:v>26</c:v>
                </c:pt>
                <c:pt idx="3">
                  <c:v>35</c:v>
                </c:pt>
                <c:pt idx="4">
                  <c:v>36</c:v>
                </c:pt>
                <c:pt idx="5">
                  <c:v>37</c:v>
                </c:pt>
                <c:pt idx="6">
                  <c:v>43</c:v>
                </c:pt>
                <c:pt idx="7">
                  <c:v>39</c:v>
                </c:pt>
                <c:pt idx="8">
                  <c:v>38</c:v>
                </c:pt>
                <c:pt idx="9">
                  <c:v>31</c:v>
                </c:pt>
                <c:pt idx="10">
                  <c:v>29</c:v>
                </c:pt>
                <c:pt idx="11">
                  <c:v>32</c:v>
                </c:pt>
                <c:pt idx="12">
                  <c:v>37</c:v>
                </c:pt>
                <c:pt idx="13">
                  <c:v>38</c:v>
                </c:pt>
                <c:pt idx="14">
                  <c:v>43</c:v>
                </c:pt>
                <c:pt idx="15">
                  <c:v>39</c:v>
                </c:pt>
                <c:pt idx="16">
                  <c:v>48</c:v>
                </c:pt>
                <c:pt idx="17">
                  <c:v>42</c:v>
                </c:pt>
                <c:pt idx="18">
                  <c:v>32</c:v>
                </c:pt>
                <c:pt idx="19">
                  <c:v>35</c:v>
                </c:pt>
                <c:pt idx="20">
                  <c:v>25</c:v>
                </c:pt>
                <c:pt idx="21">
                  <c:v>41</c:v>
                </c:pt>
                <c:pt idx="22">
                  <c:v>32</c:v>
                </c:pt>
                <c:pt idx="23">
                  <c:v>36</c:v>
                </c:pt>
                <c:pt idx="24">
                  <c:v>33</c:v>
                </c:pt>
                <c:pt idx="25">
                  <c:v>42</c:v>
                </c:pt>
                <c:pt idx="26">
                  <c:v>39</c:v>
                </c:pt>
                <c:pt idx="27">
                  <c:v>59</c:v>
                </c:pt>
                <c:pt idx="28">
                  <c:v>55</c:v>
                </c:pt>
              </c:numCache>
            </c:numRef>
          </c:val>
        </c:ser>
        <c:dLbls>
          <c:showLegendKey val="0"/>
          <c:showVal val="0"/>
          <c:showCatName val="0"/>
          <c:showSerName val="0"/>
          <c:showPercent val="0"/>
          <c:showBubbleSize val="0"/>
        </c:dLbls>
        <c:gapWidth val="150"/>
        <c:overlap val="100"/>
        <c:axId val="166312576"/>
        <c:axId val="166326656"/>
      </c:barChart>
      <c:catAx>
        <c:axId val="166312576"/>
        <c:scaling>
          <c:orientation val="minMax"/>
        </c:scaling>
        <c:delete val="0"/>
        <c:axPos val="b"/>
        <c:numFmt formatCode="General" sourceLinked="1"/>
        <c:majorTickMark val="in"/>
        <c:minorTickMark val="none"/>
        <c:tickLblPos val="nextTo"/>
        <c:txPr>
          <a:bodyPr rot="-2700000" vert="horz"/>
          <a:lstStyle/>
          <a:p>
            <a:pPr>
              <a:defRPr sz="1100"/>
            </a:pPr>
            <a:endParaRPr lang="ja-JP"/>
          </a:p>
        </c:txPr>
        <c:crossAx val="166326656"/>
        <c:crosses val="autoZero"/>
        <c:auto val="1"/>
        <c:lblAlgn val="ctr"/>
        <c:lblOffset val="100"/>
        <c:tickLblSkip val="1"/>
        <c:tickMarkSkip val="1"/>
        <c:noMultiLvlLbl val="0"/>
      </c:catAx>
      <c:valAx>
        <c:axId val="166326656"/>
        <c:scaling>
          <c:orientation val="minMax"/>
        </c:scaling>
        <c:delete val="0"/>
        <c:axPos val="l"/>
        <c:majorGridlines/>
        <c:numFmt formatCode="General" sourceLinked="1"/>
        <c:majorTickMark val="in"/>
        <c:minorTickMark val="none"/>
        <c:tickLblPos val="nextTo"/>
        <c:txPr>
          <a:bodyPr rot="0" vert="horz"/>
          <a:lstStyle/>
          <a:p>
            <a:pPr>
              <a:defRPr sz="1100"/>
            </a:pPr>
            <a:endParaRPr lang="ja-JP"/>
          </a:p>
        </c:txPr>
        <c:crossAx val="166312576"/>
        <c:crosses val="autoZero"/>
        <c:crossBetween val="between"/>
      </c:valAx>
    </c:plotArea>
    <c:legend>
      <c:legendPos val="t"/>
      <c:layout>
        <c:manualLayout>
          <c:xMode val="edge"/>
          <c:yMode val="edge"/>
          <c:x val="0.33857172853393325"/>
          <c:y val="0.10630643156023153"/>
          <c:w val="0.31000014998125236"/>
          <c:h val="7.2072332214839857E-2"/>
        </c:manualLayout>
      </c:layout>
      <c:overlay val="0"/>
    </c:legend>
    <c:plotVisOnly val="1"/>
    <c:dispBlanksAs val="gap"/>
    <c:showDLblsOverMax val="0"/>
  </c:chart>
  <c:printSettings>
    <c:headerFooter alignWithMargins="0"/>
    <c:pageMargins b="1" l="0.75" r="0.75" t="1" header="0.51200000000000001" footer="0.51200000000000001"/>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t>共同利用応募件数　（日本人・外国人）</a:t>
            </a:r>
          </a:p>
        </c:rich>
      </c:tx>
      <c:layout>
        <c:manualLayout>
          <c:xMode val="edge"/>
          <c:yMode val="edge"/>
          <c:x val="0.23428592823899866"/>
          <c:y val="2.8828968535130051E-2"/>
        </c:manualLayout>
      </c:layout>
      <c:overlay val="0"/>
    </c:title>
    <c:autoTitleDeleted val="0"/>
    <c:plotArea>
      <c:layout>
        <c:manualLayout>
          <c:layoutTarget val="inner"/>
          <c:xMode val="edge"/>
          <c:yMode val="edge"/>
          <c:x val="7.0000048828159064E-2"/>
          <c:y val="0.21801840163710873"/>
          <c:w val="0.91000063476606774"/>
          <c:h val="0.66486603474457129"/>
        </c:manualLayout>
      </c:layout>
      <c:lineChart>
        <c:grouping val="standard"/>
        <c:varyColors val="0"/>
        <c:ser>
          <c:idx val="0"/>
          <c:order val="0"/>
          <c:tx>
            <c:strRef>
              <c:f>'International proposal'!$B$2</c:f>
              <c:strCache>
                <c:ptCount val="1"/>
                <c:pt idx="0">
                  <c:v>外国人PI 
応募件数</c:v>
                </c:pt>
              </c:strCache>
            </c:strRef>
          </c:tx>
          <c:cat>
            <c:strRef>
              <c:f>'International proposal'!$A$3:$A$31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'International proposal'!$B$3:$B$31</c:f>
              <c:numCache>
                <c:formatCode>General</c:formatCode>
                <c:ptCount val="29"/>
                <c:pt idx="0">
                  <c:v>18</c:v>
                </c:pt>
                <c:pt idx="1">
                  <c:v>17</c:v>
                </c:pt>
                <c:pt idx="2">
                  <c:v>17</c:v>
                </c:pt>
                <c:pt idx="3">
                  <c:v>25</c:v>
                </c:pt>
                <c:pt idx="4">
                  <c:v>18</c:v>
                </c:pt>
                <c:pt idx="5">
                  <c:v>36</c:v>
                </c:pt>
                <c:pt idx="6">
                  <c:v>35</c:v>
                </c:pt>
                <c:pt idx="7">
                  <c:v>31</c:v>
                </c:pt>
                <c:pt idx="8">
                  <c:v>24</c:v>
                </c:pt>
                <c:pt idx="9">
                  <c:v>20</c:v>
                </c:pt>
                <c:pt idx="10">
                  <c:v>32</c:v>
                </c:pt>
                <c:pt idx="11">
                  <c:v>22</c:v>
                </c:pt>
                <c:pt idx="12">
                  <c:v>15</c:v>
                </c:pt>
                <c:pt idx="13">
                  <c:v>21</c:v>
                </c:pt>
                <c:pt idx="14">
                  <c:v>27</c:v>
                </c:pt>
                <c:pt idx="15">
                  <c:v>40</c:v>
                </c:pt>
                <c:pt idx="16">
                  <c:v>33</c:v>
                </c:pt>
                <c:pt idx="17">
                  <c:v>42</c:v>
                </c:pt>
                <c:pt idx="18">
                  <c:v>40</c:v>
                </c:pt>
                <c:pt idx="19">
                  <c:v>38</c:v>
                </c:pt>
                <c:pt idx="20">
                  <c:v>35</c:v>
                </c:pt>
                <c:pt idx="21">
                  <c:v>38</c:v>
                </c:pt>
                <c:pt idx="22">
                  <c:v>27</c:v>
                </c:pt>
                <c:pt idx="23">
                  <c:v>31</c:v>
                </c:pt>
                <c:pt idx="24">
                  <c:v>27</c:v>
                </c:pt>
                <c:pt idx="25">
                  <c:v>27</c:v>
                </c:pt>
                <c:pt idx="26">
                  <c:v>24</c:v>
                </c:pt>
                <c:pt idx="27">
                  <c:v>32</c:v>
                </c:pt>
                <c:pt idx="28">
                  <c:v>18</c:v>
                </c:pt>
              </c:numCache>
            </c:numRef>
          </c:val>
          <c:smooth val="0"/>
        </c:ser>
        <c:ser>
          <c:idx val="1"/>
          <c:order val="1"/>
          <c:tx>
            <c:strRef>
              <c:f>'International proposal'!$D$2</c:f>
              <c:strCache>
                <c:ptCount val="1"/>
                <c:pt idx="0">
                  <c:v>日本人PI
応募件数</c:v>
                </c:pt>
              </c:strCache>
            </c:strRef>
          </c:tx>
          <c:cat>
            <c:strRef>
              <c:f>'International proposal'!$A$3:$A$31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'International proposal'!$D$3:$D$31</c:f>
              <c:numCache>
                <c:formatCode>General</c:formatCode>
                <c:ptCount val="29"/>
                <c:pt idx="0">
                  <c:v>96</c:v>
                </c:pt>
                <c:pt idx="1">
                  <c:v>88</c:v>
                </c:pt>
                <c:pt idx="2">
                  <c:v>143</c:v>
                </c:pt>
                <c:pt idx="3">
                  <c:v>166</c:v>
                </c:pt>
                <c:pt idx="4">
                  <c:v>179</c:v>
                </c:pt>
                <c:pt idx="5">
                  <c:v>169</c:v>
                </c:pt>
                <c:pt idx="6">
                  <c:v>161</c:v>
                </c:pt>
                <c:pt idx="7">
                  <c:v>137</c:v>
                </c:pt>
                <c:pt idx="8">
                  <c:v>136</c:v>
                </c:pt>
                <c:pt idx="9">
                  <c:v>119</c:v>
                </c:pt>
                <c:pt idx="10">
                  <c:v>84</c:v>
                </c:pt>
                <c:pt idx="11">
                  <c:v>123</c:v>
                </c:pt>
                <c:pt idx="12">
                  <c:v>103</c:v>
                </c:pt>
                <c:pt idx="13">
                  <c:v>104</c:v>
                </c:pt>
                <c:pt idx="14">
                  <c:v>111</c:v>
                </c:pt>
                <c:pt idx="15">
                  <c:v>110</c:v>
                </c:pt>
                <c:pt idx="16">
                  <c:v>108</c:v>
                </c:pt>
                <c:pt idx="17">
                  <c:v>109</c:v>
                </c:pt>
                <c:pt idx="18">
                  <c:v>100</c:v>
                </c:pt>
                <c:pt idx="19">
                  <c:v>103</c:v>
                </c:pt>
                <c:pt idx="20">
                  <c:v>102</c:v>
                </c:pt>
                <c:pt idx="21">
                  <c:v>112</c:v>
                </c:pt>
                <c:pt idx="22">
                  <c:v>92</c:v>
                </c:pt>
                <c:pt idx="23">
                  <c:v>83</c:v>
                </c:pt>
                <c:pt idx="24">
                  <c:v>105</c:v>
                </c:pt>
                <c:pt idx="25">
                  <c:v>116</c:v>
                </c:pt>
                <c:pt idx="26">
                  <c:v>122</c:v>
                </c:pt>
                <c:pt idx="27">
                  <c:v>131</c:v>
                </c:pt>
                <c:pt idx="28">
                  <c:v>115</c:v>
                </c:pt>
              </c:numCache>
            </c:numRef>
          </c:val>
          <c:smooth val="0"/>
        </c:ser>
        <c:dLbls>
          <c:showLegendKey val="0"/>
          <c:showVal val="0"/>
          <c:showCatName val="0"/>
          <c:showSerName val="0"/>
          <c:showPercent val="0"/>
          <c:showBubbleSize val="0"/>
        </c:dLbls>
        <c:marker val="1"/>
        <c:smooth val="0"/>
        <c:axId val="166356096"/>
        <c:axId val="166357632"/>
      </c:lineChart>
      <c:catAx>
        <c:axId val="166356096"/>
        <c:scaling>
          <c:orientation val="minMax"/>
        </c:scaling>
        <c:delete val="0"/>
        <c:axPos val="b"/>
        <c:numFmt formatCode="General" sourceLinked="1"/>
        <c:majorTickMark val="in"/>
        <c:minorTickMark val="none"/>
        <c:tickLblPos val="nextTo"/>
        <c:txPr>
          <a:bodyPr rot="-2700000" vert="horz"/>
          <a:lstStyle/>
          <a:p>
            <a:pPr>
              <a:defRPr sz="1100"/>
            </a:pPr>
            <a:endParaRPr lang="ja-JP"/>
          </a:p>
        </c:txPr>
        <c:crossAx val="166357632"/>
        <c:crosses val="autoZero"/>
        <c:auto val="1"/>
        <c:lblAlgn val="ctr"/>
        <c:lblOffset val="100"/>
        <c:noMultiLvlLbl val="0"/>
      </c:catAx>
      <c:valAx>
        <c:axId val="166357632"/>
        <c:scaling>
          <c:orientation val="minMax"/>
          <c:max val="180"/>
        </c:scaling>
        <c:delete val="0"/>
        <c:axPos val="l"/>
        <c:majorGridlines/>
        <c:numFmt formatCode="General" sourceLinked="1"/>
        <c:majorTickMark val="in"/>
        <c:minorTickMark val="none"/>
        <c:tickLblPos val="nextTo"/>
        <c:txPr>
          <a:bodyPr rot="0" vert="horz"/>
          <a:lstStyle/>
          <a:p>
            <a:pPr>
              <a:defRPr sz="1100"/>
            </a:pPr>
            <a:endParaRPr lang="ja-JP"/>
          </a:p>
        </c:txPr>
        <c:crossAx val="166356096"/>
        <c:crosses val="autoZero"/>
        <c:crossBetween val="between"/>
      </c:valAx>
    </c:plotArea>
    <c:legend>
      <c:legendPos val="t"/>
      <c:layout>
        <c:manualLayout>
          <c:xMode val="edge"/>
          <c:yMode val="edge"/>
          <c:x val="0.338571744152523"/>
          <c:y val="0.10630643156023153"/>
          <c:w val="0.29215406562054208"/>
          <c:h val="6.6262112623072036E-2"/>
        </c:manualLayout>
      </c:layout>
      <c:overlay val="0"/>
    </c:legend>
    <c:plotVisOnly val="1"/>
    <c:dispBlanksAs val="gap"/>
    <c:showDLblsOverMax val="0"/>
  </c:chart>
  <c:printSettings>
    <c:headerFooter alignWithMargins="0"/>
    <c:pageMargins b="1" l="0.75" r="0.75" t="1" header="0.51200000000000001" footer="0.51200000000000001"/>
    <c:pageSetup orientation="portrait"/>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t>共同利用採択件数　（日本人・外国人内訳）</a:t>
            </a:r>
          </a:p>
        </c:rich>
      </c:tx>
      <c:layout>
        <c:manualLayout>
          <c:xMode val="edge"/>
          <c:yMode val="edge"/>
          <c:x val="0.23428586426696663"/>
          <c:y val="2.8828968535130051E-2"/>
        </c:manualLayout>
      </c:layout>
      <c:overlay val="0"/>
    </c:title>
    <c:autoTitleDeleted val="0"/>
    <c:plotArea>
      <c:layout>
        <c:manualLayout>
          <c:layoutTarget val="inner"/>
          <c:xMode val="edge"/>
          <c:yMode val="edge"/>
          <c:x val="7.0000048828159064E-2"/>
          <c:y val="0.21801840163710873"/>
          <c:w val="0.91000063476606774"/>
          <c:h val="0.66486603474457129"/>
        </c:manualLayout>
      </c:layout>
      <c:lineChart>
        <c:grouping val="standard"/>
        <c:varyColors val="0"/>
        <c:ser>
          <c:idx val="0"/>
          <c:order val="0"/>
          <c:tx>
            <c:strRef>
              <c:f>'International proposal'!$F$2</c:f>
              <c:strCache>
                <c:ptCount val="1"/>
                <c:pt idx="0">
                  <c:v>外国人 PI 
採択件数</c:v>
                </c:pt>
              </c:strCache>
            </c:strRef>
          </c:tx>
          <c:cat>
            <c:strRef>
              <c:f>'International proposal'!$A$3:$A$31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'International proposal'!$F$3:$F$31</c:f>
              <c:numCache>
                <c:formatCode>General</c:formatCode>
                <c:ptCount val="29"/>
                <c:pt idx="0">
                  <c:v>2</c:v>
                </c:pt>
                <c:pt idx="1">
                  <c:v>3</c:v>
                </c:pt>
                <c:pt idx="2">
                  <c:v>3</c:v>
                </c:pt>
                <c:pt idx="3">
                  <c:v>4</c:v>
                </c:pt>
                <c:pt idx="4">
                  <c:v>3</c:v>
                </c:pt>
                <c:pt idx="5">
                  <c:v>5</c:v>
                </c:pt>
                <c:pt idx="6">
                  <c:v>2</c:v>
                </c:pt>
                <c:pt idx="7">
                  <c:v>4</c:v>
                </c:pt>
                <c:pt idx="8">
                  <c:v>4</c:v>
                </c:pt>
                <c:pt idx="9">
                  <c:v>4</c:v>
                </c:pt>
                <c:pt idx="10">
                  <c:v>4</c:v>
                </c:pt>
                <c:pt idx="11">
                  <c:v>2</c:v>
                </c:pt>
                <c:pt idx="12">
                  <c:v>3</c:v>
                </c:pt>
                <c:pt idx="13">
                  <c:v>7</c:v>
                </c:pt>
                <c:pt idx="14">
                  <c:v>10</c:v>
                </c:pt>
                <c:pt idx="15">
                  <c:v>11</c:v>
                </c:pt>
                <c:pt idx="16">
                  <c:v>9</c:v>
                </c:pt>
                <c:pt idx="17">
                  <c:v>11</c:v>
                </c:pt>
                <c:pt idx="18">
                  <c:v>13</c:v>
                </c:pt>
                <c:pt idx="19">
                  <c:v>8</c:v>
                </c:pt>
                <c:pt idx="20">
                  <c:v>5</c:v>
                </c:pt>
                <c:pt idx="21">
                  <c:v>9</c:v>
                </c:pt>
                <c:pt idx="22">
                  <c:v>7</c:v>
                </c:pt>
                <c:pt idx="23">
                  <c:v>12</c:v>
                </c:pt>
                <c:pt idx="24">
                  <c:v>6</c:v>
                </c:pt>
                <c:pt idx="25">
                  <c:v>10</c:v>
                </c:pt>
                <c:pt idx="26">
                  <c:v>2</c:v>
                </c:pt>
                <c:pt idx="27">
                  <c:v>11</c:v>
                </c:pt>
                <c:pt idx="28">
                  <c:v>3</c:v>
                </c:pt>
              </c:numCache>
            </c:numRef>
          </c:val>
          <c:smooth val="0"/>
        </c:ser>
        <c:ser>
          <c:idx val="1"/>
          <c:order val="1"/>
          <c:tx>
            <c:strRef>
              <c:f>'International proposal'!$H$2</c:f>
              <c:strCache>
                <c:ptCount val="1"/>
                <c:pt idx="0">
                  <c:v>日本人PI
採択件数</c:v>
                </c:pt>
              </c:strCache>
            </c:strRef>
          </c:tx>
          <c:cat>
            <c:strRef>
              <c:f>'International proposal'!$A$3:$A$31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'International proposal'!$H$3:$H$31</c:f>
              <c:numCache>
                <c:formatCode>General</c:formatCode>
                <c:ptCount val="29"/>
                <c:pt idx="0">
                  <c:v>24</c:v>
                </c:pt>
                <c:pt idx="1">
                  <c:v>24</c:v>
                </c:pt>
                <c:pt idx="2">
                  <c:v>26</c:v>
                </c:pt>
                <c:pt idx="3">
                  <c:v>35</c:v>
                </c:pt>
                <c:pt idx="4">
                  <c:v>36</c:v>
                </c:pt>
                <c:pt idx="5">
                  <c:v>37</c:v>
                </c:pt>
                <c:pt idx="6">
                  <c:v>43</c:v>
                </c:pt>
                <c:pt idx="7">
                  <c:v>39</c:v>
                </c:pt>
                <c:pt idx="8">
                  <c:v>38</c:v>
                </c:pt>
                <c:pt idx="9">
                  <c:v>31</c:v>
                </c:pt>
                <c:pt idx="10">
                  <c:v>29</c:v>
                </c:pt>
                <c:pt idx="11">
                  <c:v>32</c:v>
                </c:pt>
                <c:pt idx="12">
                  <c:v>37</c:v>
                </c:pt>
                <c:pt idx="13">
                  <c:v>38</c:v>
                </c:pt>
                <c:pt idx="14">
                  <c:v>43</c:v>
                </c:pt>
                <c:pt idx="15">
                  <c:v>39</c:v>
                </c:pt>
                <c:pt idx="16">
                  <c:v>48</c:v>
                </c:pt>
                <c:pt idx="17">
                  <c:v>42</c:v>
                </c:pt>
                <c:pt idx="18">
                  <c:v>32</c:v>
                </c:pt>
                <c:pt idx="19">
                  <c:v>35</c:v>
                </c:pt>
                <c:pt idx="20">
                  <c:v>25</c:v>
                </c:pt>
                <c:pt idx="21">
                  <c:v>41</c:v>
                </c:pt>
                <c:pt idx="22">
                  <c:v>32</c:v>
                </c:pt>
                <c:pt idx="23">
                  <c:v>36</c:v>
                </c:pt>
                <c:pt idx="24">
                  <c:v>33</c:v>
                </c:pt>
                <c:pt idx="25">
                  <c:v>42</c:v>
                </c:pt>
                <c:pt idx="26">
                  <c:v>39</c:v>
                </c:pt>
                <c:pt idx="27">
                  <c:v>59</c:v>
                </c:pt>
                <c:pt idx="28">
                  <c:v>55</c:v>
                </c:pt>
              </c:numCache>
            </c:numRef>
          </c:val>
          <c:smooth val="0"/>
        </c:ser>
        <c:dLbls>
          <c:showLegendKey val="0"/>
          <c:showVal val="0"/>
          <c:showCatName val="0"/>
          <c:showSerName val="0"/>
          <c:showPercent val="0"/>
          <c:showBubbleSize val="0"/>
        </c:dLbls>
        <c:marker val="1"/>
        <c:smooth val="0"/>
        <c:axId val="166395264"/>
        <c:axId val="166466688"/>
      </c:lineChart>
      <c:catAx>
        <c:axId val="166395264"/>
        <c:scaling>
          <c:orientation val="minMax"/>
        </c:scaling>
        <c:delete val="0"/>
        <c:axPos val="b"/>
        <c:numFmt formatCode="General" sourceLinked="1"/>
        <c:majorTickMark val="in"/>
        <c:minorTickMark val="none"/>
        <c:tickLblPos val="nextTo"/>
        <c:txPr>
          <a:bodyPr rot="-2700000" vert="horz"/>
          <a:lstStyle/>
          <a:p>
            <a:pPr>
              <a:defRPr sz="1100"/>
            </a:pPr>
            <a:endParaRPr lang="ja-JP"/>
          </a:p>
        </c:txPr>
        <c:crossAx val="166466688"/>
        <c:crosses val="autoZero"/>
        <c:auto val="1"/>
        <c:lblAlgn val="ctr"/>
        <c:lblOffset val="100"/>
        <c:noMultiLvlLbl val="0"/>
      </c:catAx>
      <c:valAx>
        <c:axId val="166466688"/>
        <c:scaling>
          <c:orientation val="minMax"/>
          <c:max val="60"/>
        </c:scaling>
        <c:delete val="0"/>
        <c:axPos val="l"/>
        <c:majorGridlines/>
        <c:numFmt formatCode="General" sourceLinked="1"/>
        <c:majorTickMark val="in"/>
        <c:minorTickMark val="none"/>
        <c:tickLblPos val="nextTo"/>
        <c:txPr>
          <a:bodyPr rot="0" vert="horz"/>
          <a:lstStyle/>
          <a:p>
            <a:pPr>
              <a:defRPr sz="1100"/>
            </a:pPr>
            <a:endParaRPr lang="ja-JP"/>
          </a:p>
        </c:txPr>
        <c:crossAx val="166395264"/>
        <c:crosses val="autoZero"/>
        <c:crossBetween val="between"/>
      </c:valAx>
    </c:plotArea>
    <c:legend>
      <c:legendPos val="t"/>
      <c:layout>
        <c:manualLayout>
          <c:xMode val="edge"/>
          <c:yMode val="edge"/>
          <c:x val="0.33857172853393325"/>
          <c:y val="0.10630643156023153"/>
          <c:w val="0.29257142857142859"/>
          <c:h val="6.6262112623072036E-2"/>
        </c:manualLayout>
      </c:layout>
      <c:overlay val="0"/>
    </c:legend>
    <c:plotVisOnly val="1"/>
    <c:dispBlanksAs val="gap"/>
    <c:showDLblsOverMax val="0"/>
  </c:chart>
  <c:printSettings>
    <c:headerFooter alignWithMargins="0"/>
    <c:pageMargins b="1" l="0.75" r="0.75" t="1" header="0.51200000000000001" footer="0.51200000000000001"/>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ＭＳ Ｐゴシック"/>
                <a:ea typeface="ＭＳ Ｐゴシック"/>
                <a:cs typeface="ＭＳ Ｐゴシック"/>
              </a:defRPr>
            </a:pPr>
            <a:r>
              <a:rPr lang="ja-JP" altLang="en-US"/>
              <a:t>すばる共同利用：外国人を含む応募件数</a:t>
            </a:r>
          </a:p>
        </c:rich>
      </c:tx>
      <c:layout>
        <c:manualLayout>
          <c:xMode val="edge"/>
          <c:yMode val="edge"/>
          <c:x val="0.24818577648766327"/>
          <c:y val="2.9574861367837338E-2"/>
        </c:manualLayout>
      </c:layout>
      <c:overlay val="0"/>
      <c:spPr>
        <a:noFill/>
        <a:ln w="25400">
          <a:noFill/>
        </a:ln>
      </c:spPr>
    </c:title>
    <c:autoTitleDeleted val="0"/>
    <c:view3D>
      <c:rotX val="28"/>
      <c:hPercent val="100"/>
      <c:rotY val="33"/>
      <c:depthPercent val="100"/>
      <c:rAngAx val="0"/>
      <c:perspective val="3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6603773584905662E-2"/>
          <c:y val="0.11275426073159218"/>
          <c:w val="0.75471698113207553"/>
          <c:h val="0.77449238109077256"/>
        </c:manualLayout>
      </c:layout>
      <c:bar3DChart>
        <c:barDir val="col"/>
        <c:grouping val="standard"/>
        <c:varyColors val="0"/>
        <c:ser>
          <c:idx val="0"/>
          <c:order val="0"/>
          <c:tx>
            <c:strRef>
              <c:f>外国人を含む応募・採択件数!$B$33</c:f>
              <c:strCache>
                <c:ptCount val="1"/>
                <c:pt idx="0">
                  <c:v>応募総数</c:v>
                </c:pt>
              </c:strCache>
            </c:strRef>
          </c:tx>
          <c:spPr>
            <a:solidFill>
              <a:srgbClr val="9999FF"/>
            </a:solidFill>
            <a:ln w="12700">
              <a:solidFill>
                <a:srgbClr val="000000"/>
              </a:solidFill>
              <a:prstDash val="solid"/>
            </a:ln>
          </c:spPr>
          <c:invertIfNegative val="0"/>
          <c:cat>
            <c:strRef>
              <c:f>外国人を含む応募・採択件数!$A$34:$A$62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外国人を含む応募・採択件数!$B$34:$B$62</c:f>
              <c:numCache>
                <c:formatCode>General</c:formatCode>
                <c:ptCount val="29"/>
                <c:pt idx="0">
                  <c:v>114</c:v>
                </c:pt>
                <c:pt idx="1">
                  <c:v>105</c:v>
                </c:pt>
                <c:pt idx="2">
                  <c:v>160</c:v>
                </c:pt>
                <c:pt idx="3">
                  <c:v>191</c:v>
                </c:pt>
                <c:pt idx="4">
                  <c:v>197</c:v>
                </c:pt>
                <c:pt idx="5">
                  <c:v>205</c:v>
                </c:pt>
                <c:pt idx="6">
                  <c:v>196</c:v>
                </c:pt>
                <c:pt idx="7">
                  <c:v>168</c:v>
                </c:pt>
                <c:pt idx="8">
                  <c:v>160</c:v>
                </c:pt>
                <c:pt idx="9">
                  <c:v>139</c:v>
                </c:pt>
                <c:pt idx="10">
                  <c:v>116</c:v>
                </c:pt>
                <c:pt idx="11">
                  <c:v>145</c:v>
                </c:pt>
                <c:pt idx="12">
                  <c:v>118</c:v>
                </c:pt>
                <c:pt idx="13">
                  <c:v>125</c:v>
                </c:pt>
                <c:pt idx="14">
                  <c:v>138</c:v>
                </c:pt>
                <c:pt idx="15">
                  <c:v>150</c:v>
                </c:pt>
                <c:pt idx="16">
                  <c:v>141</c:v>
                </c:pt>
                <c:pt idx="17">
                  <c:v>151</c:v>
                </c:pt>
                <c:pt idx="18">
                  <c:v>140</c:v>
                </c:pt>
                <c:pt idx="19">
                  <c:v>141</c:v>
                </c:pt>
                <c:pt idx="20">
                  <c:v>137</c:v>
                </c:pt>
                <c:pt idx="21">
                  <c:v>150</c:v>
                </c:pt>
                <c:pt idx="22">
                  <c:v>119</c:v>
                </c:pt>
                <c:pt idx="23">
                  <c:v>114</c:v>
                </c:pt>
                <c:pt idx="24">
                  <c:v>132</c:v>
                </c:pt>
                <c:pt idx="25">
                  <c:v>143</c:v>
                </c:pt>
                <c:pt idx="26">
                  <c:v>146</c:v>
                </c:pt>
                <c:pt idx="27">
                  <c:v>163</c:v>
                </c:pt>
                <c:pt idx="28">
                  <c:v>134</c:v>
                </c:pt>
              </c:numCache>
            </c:numRef>
          </c:val>
        </c:ser>
        <c:ser>
          <c:idx val="1"/>
          <c:order val="1"/>
          <c:tx>
            <c:strRef>
              <c:f>外国人を含む応募・採択件数!$C$33</c:f>
              <c:strCache>
                <c:ptCount val="1"/>
                <c:pt idx="0">
                  <c:v>外国人を含む応募数</c:v>
                </c:pt>
              </c:strCache>
            </c:strRef>
          </c:tx>
          <c:spPr>
            <a:solidFill>
              <a:srgbClr val="993366"/>
            </a:solidFill>
            <a:ln w="12700">
              <a:solidFill>
                <a:srgbClr val="000000"/>
              </a:solidFill>
              <a:prstDash val="solid"/>
            </a:ln>
          </c:spPr>
          <c:invertIfNegative val="0"/>
          <c:cat>
            <c:strRef>
              <c:f>外国人を含む応募・採択件数!$A$34:$A$62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外国人を含む応募・採択件数!$C$34:$C$62</c:f>
              <c:numCache>
                <c:formatCode>General</c:formatCode>
                <c:ptCount val="29"/>
                <c:pt idx="0">
                  <c:v>59</c:v>
                </c:pt>
                <c:pt idx="1">
                  <c:v>51</c:v>
                </c:pt>
                <c:pt idx="2">
                  <c:v>74</c:v>
                </c:pt>
                <c:pt idx="3">
                  <c:v>89</c:v>
                </c:pt>
                <c:pt idx="4">
                  <c:v>92</c:v>
                </c:pt>
                <c:pt idx="5">
                  <c:v>112</c:v>
                </c:pt>
                <c:pt idx="6">
                  <c:v>111</c:v>
                </c:pt>
                <c:pt idx="7">
                  <c:v>93</c:v>
                </c:pt>
                <c:pt idx="8">
                  <c:v>92</c:v>
                </c:pt>
                <c:pt idx="9">
                  <c:v>79</c:v>
                </c:pt>
                <c:pt idx="10">
                  <c:v>70</c:v>
                </c:pt>
                <c:pt idx="11">
                  <c:v>82</c:v>
                </c:pt>
                <c:pt idx="12">
                  <c:v>78</c:v>
                </c:pt>
                <c:pt idx="13">
                  <c:v>78</c:v>
                </c:pt>
                <c:pt idx="14">
                  <c:v>84</c:v>
                </c:pt>
                <c:pt idx="15">
                  <c:v>104</c:v>
                </c:pt>
                <c:pt idx="16">
                  <c:v>86</c:v>
                </c:pt>
                <c:pt idx="17">
                  <c:v>98</c:v>
                </c:pt>
                <c:pt idx="18">
                  <c:v>88</c:v>
                </c:pt>
                <c:pt idx="19">
                  <c:v>96</c:v>
                </c:pt>
                <c:pt idx="20">
                  <c:v>82</c:v>
                </c:pt>
                <c:pt idx="21">
                  <c:v>101</c:v>
                </c:pt>
                <c:pt idx="22">
                  <c:v>71</c:v>
                </c:pt>
                <c:pt idx="23">
                  <c:v>73</c:v>
                </c:pt>
                <c:pt idx="24">
                  <c:v>73</c:v>
                </c:pt>
                <c:pt idx="25">
                  <c:v>68</c:v>
                </c:pt>
                <c:pt idx="26">
                  <c:v>67</c:v>
                </c:pt>
                <c:pt idx="27">
                  <c:v>92</c:v>
                </c:pt>
                <c:pt idx="28">
                  <c:v>76</c:v>
                </c:pt>
              </c:numCache>
            </c:numRef>
          </c:val>
        </c:ser>
        <c:dLbls>
          <c:showLegendKey val="0"/>
          <c:showVal val="0"/>
          <c:showCatName val="0"/>
          <c:showSerName val="0"/>
          <c:showPercent val="0"/>
          <c:showBubbleSize val="0"/>
        </c:dLbls>
        <c:gapWidth val="150"/>
        <c:shape val="box"/>
        <c:axId val="163068928"/>
        <c:axId val="163070720"/>
        <c:axId val="166384512"/>
      </c:bar3DChart>
      <c:catAx>
        <c:axId val="163068928"/>
        <c:scaling>
          <c:orientation val="minMax"/>
        </c:scaling>
        <c:delete val="0"/>
        <c:axPos val="b"/>
        <c:numFmt formatCode="General" sourceLinked="1"/>
        <c:majorTickMark val="in"/>
        <c:minorTickMark val="none"/>
        <c:tickLblPos val="low"/>
        <c:spPr>
          <a:ln w="3175">
            <a:solidFill>
              <a:srgbClr val="000000"/>
            </a:solidFill>
            <a:prstDash val="solid"/>
          </a:ln>
        </c:spPr>
        <c:txPr>
          <a:bodyPr rot="-270000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3070720"/>
        <c:crosses val="autoZero"/>
        <c:auto val="1"/>
        <c:lblAlgn val="ctr"/>
        <c:lblOffset val="100"/>
        <c:tickLblSkip val="1"/>
        <c:tickMarkSkip val="1"/>
        <c:noMultiLvlLbl val="1"/>
      </c:catAx>
      <c:valAx>
        <c:axId val="163070720"/>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ＭＳ Ｐゴシック"/>
                <a:ea typeface="ＭＳ Ｐゴシック"/>
                <a:cs typeface="ＭＳ Ｐゴシック"/>
              </a:defRPr>
            </a:pPr>
            <a:endParaRPr lang="ja-JP"/>
          </a:p>
        </c:txPr>
        <c:crossAx val="163068928"/>
        <c:crosses val="autoZero"/>
        <c:crossBetween val="between"/>
      </c:valAx>
      <c:serAx>
        <c:axId val="166384512"/>
        <c:scaling>
          <c:orientation val="maxMin"/>
        </c:scaling>
        <c:delete val="0"/>
        <c:axPos val="b"/>
        <c:numFmt formatCode="General" sourceLinked="1"/>
        <c:majorTickMark val="in"/>
        <c:minorTickMark val="none"/>
        <c:tickLblPos val="low"/>
        <c:spPr>
          <a:ln w="9525">
            <a:noFill/>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163070720"/>
        <c:crosses val="autoZero"/>
        <c:tickLblSkip val="2"/>
        <c:tickMarkSkip val="1"/>
      </c:serAx>
      <c:spPr>
        <a:noFill/>
        <a:ln w="25400">
          <a:noFill/>
        </a:ln>
      </c:spPr>
    </c:plotArea>
    <c:legend>
      <c:legendPos val="r"/>
      <c:layout>
        <c:manualLayout>
          <c:xMode val="edge"/>
          <c:yMode val="edge"/>
          <c:x val="0.74310595065312046"/>
          <c:y val="0.16081350274838566"/>
          <c:w val="0.24383164005805513"/>
          <c:h val="0.1497229297354466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1200"/>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S03B</a:t>
            </a:r>
            <a:endParaRPr lang="ja-JP" altLang="en-US"/>
          </a:p>
        </c:rich>
      </c:tx>
      <c:layout>
        <c:manualLayout>
          <c:xMode val="edge"/>
          <c:yMode val="edge"/>
          <c:x val="0.14583368218213227"/>
          <c:y val="3.1830238726790451E-2"/>
        </c:manualLayout>
      </c:layout>
      <c:overlay val="0"/>
      <c:spPr>
        <a:noFill/>
        <a:ln w="25400">
          <a:noFill/>
        </a:ln>
      </c:spPr>
    </c:title>
    <c:autoTitleDeleted val="0"/>
    <c:plotArea>
      <c:layout>
        <c:manualLayout>
          <c:layoutTarget val="inner"/>
          <c:xMode val="edge"/>
          <c:yMode val="edge"/>
          <c:x val="0.14583370420762179"/>
          <c:y val="0.17241379310344829"/>
          <c:w val="0.77343946695827981"/>
          <c:h val="0.61803713527851456"/>
        </c:manualLayout>
      </c:layout>
      <c:barChart>
        <c:barDir val="col"/>
        <c:grouping val="clustered"/>
        <c:varyColors val="0"/>
        <c:ser>
          <c:idx val="0"/>
          <c:order val="0"/>
          <c:tx>
            <c:strRef>
              <c:f>装置別応募・採択件数!$A$15:$B$15</c:f>
              <c:strCache>
                <c:ptCount val="1"/>
                <c:pt idx="0">
                  <c:v>S03B 応募</c:v>
                </c:pt>
              </c:strCache>
            </c:strRef>
          </c:tx>
          <c:spPr>
            <a:solidFill>
              <a:srgbClr val="9999FF"/>
            </a:solidFill>
            <a:ln w="12700">
              <a:solidFill>
                <a:srgbClr val="000000"/>
              </a:solidFill>
              <a:prstDash val="solid"/>
            </a:ln>
          </c:spPr>
          <c:invertIfNegative val="0"/>
          <c:dLbls>
            <c:dLbl>
              <c:idx val="0"/>
              <c:layout>
                <c:manualLayout>
                  <c:x val="1.4447042281860481E-2"/>
                  <c:y val="-1.1016660052771935E-2"/>
                </c:manualLayout>
              </c:layout>
              <c:dLblPos val="outEnd"/>
              <c:showLegendKey val="0"/>
              <c:showVal val="1"/>
              <c:showCatName val="0"/>
              <c:showSerName val="0"/>
              <c:showPercent val="0"/>
              <c:showBubbleSize val="0"/>
            </c:dLbl>
            <c:dLbl>
              <c:idx val="1"/>
              <c:layout>
                <c:manualLayout>
                  <c:x val="9.2386408506122276E-3"/>
                  <c:y val="-5.0750154904376892E-3"/>
                </c:manualLayout>
              </c:layout>
              <c:dLblPos val="outEnd"/>
              <c:showLegendKey val="0"/>
              <c:showVal val="1"/>
              <c:showCatName val="0"/>
              <c:showSerName val="0"/>
              <c:showPercent val="0"/>
              <c:showBubbleSize val="0"/>
            </c:dLbl>
            <c:dLbl>
              <c:idx val="2"/>
              <c:layout>
                <c:manualLayout>
                  <c:x val="6.634686112110392E-3"/>
                  <c:y val="-1.0910559257015956E-2"/>
                </c:manualLayout>
              </c:layout>
              <c:dLblPos val="outEnd"/>
              <c:showLegendKey val="0"/>
              <c:showVal val="1"/>
              <c:showCatName val="0"/>
              <c:showSerName val="0"/>
              <c:showPercent val="0"/>
              <c:showBubbleSize val="0"/>
            </c:dLbl>
            <c:dLbl>
              <c:idx val="3"/>
              <c:layout>
                <c:manualLayout>
                  <c:x val="1.4447151127971257E-2"/>
                  <c:y val="1.9009865146167097E-2"/>
                </c:manualLayout>
              </c:layout>
              <c:dLblPos val="outEnd"/>
              <c:showLegendKey val="0"/>
              <c:showVal val="1"/>
              <c:showCatName val="0"/>
              <c:showSerName val="0"/>
              <c:showPercent val="0"/>
              <c:showBubbleSize val="0"/>
            </c:dLbl>
            <c:dLbl>
              <c:idx val="4"/>
              <c:layout>
                <c:manualLayout>
                  <c:x val="4.0304031178793609E-3"/>
                  <c:y val="1.8213969938107887E-2"/>
                </c:manualLayout>
              </c:layout>
              <c:dLblPos val="outEnd"/>
              <c:showLegendKey val="0"/>
              <c:showVal val="1"/>
              <c:showCatName val="0"/>
              <c:showSerName val="0"/>
              <c:showPercent val="0"/>
              <c:showBubbleSize val="0"/>
            </c:dLbl>
            <c:dLbl>
              <c:idx val="5"/>
              <c:layout>
                <c:manualLayout>
                  <c:x val="4.0303482654746939E-3"/>
                  <c:y val="2.2882404951370425E-2"/>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装置別応募・採択件数!$C$2:$L$2</c:f>
              <c:strCache>
                <c:ptCount val="10"/>
                <c:pt idx="0">
                  <c:v>S-Cam</c:v>
                </c:pt>
                <c:pt idx="1">
                  <c:v>HSC</c:v>
                </c:pt>
                <c:pt idx="2">
                  <c:v>FOCAS</c:v>
                </c:pt>
                <c:pt idx="3">
                  <c:v>HDS</c:v>
                </c:pt>
                <c:pt idx="4">
                  <c:v>IRCS</c:v>
                </c:pt>
                <c:pt idx="5">
                  <c:v>AO</c:v>
                </c:pt>
                <c:pt idx="6">
                  <c:v>CISCO</c:v>
                </c:pt>
                <c:pt idx="7">
                  <c:v>CIAO</c:v>
                </c:pt>
                <c:pt idx="8">
                  <c:v>OHS</c:v>
                </c:pt>
                <c:pt idx="9">
                  <c:v>COMICS</c:v>
                </c:pt>
              </c:strCache>
            </c:strRef>
          </c:cat>
          <c:val>
            <c:numRef>
              <c:f>装置別応募・採択件数!$C$15:$L$15</c:f>
              <c:numCache>
                <c:formatCode>General</c:formatCode>
                <c:ptCount val="10"/>
                <c:pt idx="0">
                  <c:v>33</c:v>
                </c:pt>
                <c:pt idx="2">
                  <c:v>47</c:v>
                </c:pt>
                <c:pt idx="3">
                  <c:v>27</c:v>
                </c:pt>
                <c:pt idx="4">
                  <c:v>35</c:v>
                </c:pt>
                <c:pt idx="5">
                  <c:v>30</c:v>
                </c:pt>
                <c:pt idx="6">
                  <c:v>16</c:v>
                </c:pt>
                <c:pt idx="7">
                  <c:v>9</c:v>
                </c:pt>
                <c:pt idx="8">
                  <c:v>9</c:v>
                </c:pt>
                <c:pt idx="9">
                  <c:v>28</c:v>
                </c:pt>
              </c:numCache>
            </c:numRef>
          </c:val>
        </c:ser>
        <c:ser>
          <c:idx val="1"/>
          <c:order val="1"/>
          <c:tx>
            <c:strRef>
              <c:f>装置別応募・採択件数!$A$16:$B$16</c:f>
              <c:strCache>
                <c:ptCount val="1"/>
                <c:pt idx="0">
                  <c:v>S03B 採択</c:v>
                </c:pt>
              </c:strCache>
            </c:strRef>
          </c:tx>
          <c:spPr>
            <a:solidFill>
              <a:srgbClr val="993366"/>
            </a:solidFill>
            <a:ln w="12700">
              <a:solidFill>
                <a:srgbClr val="000000"/>
              </a:solidFill>
              <a:prstDash val="solid"/>
            </a:ln>
          </c:spPr>
          <c:invertIfNegative val="0"/>
          <c:dLbls>
            <c:dLbl>
              <c:idx val="3"/>
              <c:layout>
                <c:manualLayout>
                  <c:x val="2.1143424826754839E-2"/>
                  <c:y val="7.0733863837312257E-3"/>
                </c:manualLayout>
              </c:layout>
              <c:dLblPos val="outEnd"/>
              <c:showLegendKey val="0"/>
              <c:showVal val="1"/>
              <c:showCatName val="0"/>
              <c:showSerName val="0"/>
              <c:showPercent val="0"/>
              <c:showBubbleSize val="0"/>
            </c:dLbl>
            <c:dLbl>
              <c:idx val="4"/>
              <c:layout>
                <c:manualLayout>
                  <c:x val="1.5935296798831142E-2"/>
                  <c:y val="4.4208664898319735E-3"/>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装置別応募・採択件数!$C$2:$L$2</c:f>
              <c:strCache>
                <c:ptCount val="10"/>
                <c:pt idx="0">
                  <c:v>S-Cam</c:v>
                </c:pt>
                <c:pt idx="1">
                  <c:v>HSC</c:v>
                </c:pt>
                <c:pt idx="2">
                  <c:v>FOCAS</c:v>
                </c:pt>
                <c:pt idx="3">
                  <c:v>HDS</c:v>
                </c:pt>
                <c:pt idx="4">
                  <c:v>IRCS</c:v>
                </c:pt>
                <c:pt idx="5">
                  <c:v>AO</c:v>
                </c:pt>
                <c:pt idx="6">
                  <c:v>CISCO</c:v>
                </c:pt>
                <c:pt idx="7">
                  <c:v>CIAO</c:v>
                </c:pt>
                <c:pt idx="8">
                  <c:v>OHS</c:v>
                </c:pt>
                <c:pt idx="9">
                  <c:v>COMICS</c:v>
                </c:pt>
              </c:strCache>
            </c:strRef>
          </c:cat>
          <c:val>
            <c:numRef>
              <c:f>装置別応募・採択件数!$C$16:$L$16</c:f>
              <c:numCache>
                <c:formatCode>General</c:formatCode>
                <c:ptCount val="10"/>
                <c:pt idx="0">
                  <c:v>9</c:v>
                </c:pt>
                <c:pt idx="2">
                  <c:v>8</c:v>
                </c:pt>
                <c:pt idx="3">
                  <c:v>3</c:v>
                </c:pt>
                <c:pt idx="4">
                  <c:v>10</c:v>
                </c:pt>
                <c:pt idx="5">
                  <c:v>10</c:v>
                </c:pt>
                <c:pt idx="6">
                  <c:v>3</c:v>
                </c:pt>
                <c:pt idx="7">
                  <c:v>3</c:v>
                </c:pt>
                <c:pt idx="8">
                  <c:v>3</c:v>
                </c:pt>
                <c:pt idx="9">
                  <c:v>5</c:v>
                </c:pt>
              </c:numCache>
            </c:numRef>
          </c:val>
        </c:ser>
        <c:dLbls>
          <c:showLegendKey val="0"/>
          <c:showVal val="0"/>
          <c:showCatName val="0"/>
          <c:showSerName val="0"/>
          <c:showPercent val="0"/>
          <c:showBubbleSize val="0"/>
        </c:dLbls>
        <c:gapWidth val="150"/>
        <c:axId val="36129024"/>
        <c:axId val="36139008"/>
      </c:barChart>
      <c:catAx>
        <c:axId val="36129024"/>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139008"/>
        <c:crosses val="autoZero"/>
        <c:auto val="1"/>
        <c:lblAlgn val="ctr"/>
        <c:lblOffset val="100"/>
        <c:tickLblSkip val="1"/>
        <c:tickMarkSkip val="1"/>
        <c:noMultiLvlLbl val="0"/>
      </c:catAx>
      <c:valAx>
        <c:axId val="36139008"/>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129024"/>
        <c:crosses val="autoZero"/>
        <c:crossBetween val="between"/>
      </c:valAx>
      <c:spPr>
        <a:solidFill>
          <a:srgbClr val="C0C0C0"/>
        </a:solidFill>
        <a:ln w="12700">
          <a:solidFill>
            <a:srgbClr val="808080"/>
          </a:solidFill>
          <a:prstDash val="solid"/>
        </a:ln>
      </c:spPr>
    </c:plotArea>
    <c:legend>
      <c:legendPos val="r"/>
      <c:layout>
        <c:manualLayout>
          <c:xMode val="edge"/>
          <c:yMode val="edge"/>
          <c:x val="0.64583487823515728"/>
          <c:y val="0.18037135278514588"/>
          <c:w val="0.25781295059636533"/>
          <c:h val="0.15915119363395225"/>
        </c:manualLayout>
      </c:layout>
      <c:overlay val="0"/>
      <c:spPr>
        <a:solidFill>
          <a:srgbClr val="FFFFFF"/>
        </a:solidFill>
        <a:ln w="3175">
          <a:solidFill>
            <a:srgbClr val="000000"/>
          </a:solidFill>
          <a:prstDash val="solid"/>
        </a:ln>
      </c:spPr>
      <c:txPr>
        <a:bodyPr/>
        <a:lstStyle/>
        <a:p>
          <a:pPr>
            <a:defRPr sz="105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ＭＳ Ｐゴシック"/>
                <a:ea typeface="ＭＳ Ｐゴシック"/>
                <a:cs typeface="ＭＳ Ｐゴシック"/>
              </a:defRPr>
            </a:pPr>
            <a:r>
              <a:rPr lang="ja-JP" altLang="en-US"/>
              <a:t>すばる共同利用：外国人を含む採択件数</a:t>
            </a:r>
          </a:p>
        </c:rich>
      </c:tx>
      <c:layout>
        <c:manualLayout>
          <c:xMode val="edge"/>
          <c:yMode val="edge"/>
          <c:x val="0.27610917733995693"/>
          <c:y val="2.8409090909090908E-2"/>
        </c:manualLayout>
      </c:layout>
      <c:overlay val="0"/>
      <c:spPr>
        <a:noFill/>
        <a:ln w="25400">
          <a:noFill/>
        </a:ln>
      </c:spPr>
    </c:title>
    <c:autoTitleDeleted val="0"/>
    <c:view3D>
      <c:rotX val="27"/>
      <c:hPercent val="100"/>
      <c:rotY val="24"/>
      <c:depthPercent val="100"/>
      <c:rAngAx val="0"/>
      <c:perspective val="3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5794069365373199E-2"/>
          <c:y val="0.10795474512226474"/>
          <c:w val="0.77396388529915128"/>
          <c:h val="0.72727407240262565"/>
        </c:manualLayout>
      </c:layout>
      <c:bar3DChart>
        <c:barDir val="col"/>
        <c:grouping val="standard"/>
        <c:varyColors val="0"/>
        <c:ser>
          <c:idx val="0"/>
          <c:order val="0"/>
          <c:tx>
            <c:strRef>
              <c:f>外国人を含む応募・採択件数!$E$33</c:f>
              <c:strCache>
                <c:ptCount val="1"/>
                <c:pt idx="0">
                  <c:v>採択数</c:v>
                </c:pt>
              </c:strCache>
            </c:strRef>
          </c:tx>
          <c:spPr>
            <a:solidFill>
              <a:srgbClr val="FFFFCC"/>
            </a:solidFill>
            <a:ln w="12700">
              <a:solidFill>
                <a:srgbClr val="000000"/>
              </a:solidFill>
              <a:prstDash val="solid"/>
            </a:ln>
          </c:spPr>
          <c:invertIfNegative val="0"/>
          <c:cat>
            <c:strRef>
              <c:f>外国人を含む応募・採択件数!$A$34:$A$62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外国人を含む応募・採択件数!$E$34:$E$62</c:f>
              <c:numCache>
                <c:formatCode>General</c:formatCode>
                <c:ptCount val="29"/>
                <c:pt idx="0">
                  <c:v>26</c:v>
                </c:pt>
                <c:pt idx="1">
                  <c:v>27</c:v>
                </c:pt>
                <c:pt idx="2">
                  <c:v>29</c:v>
                </c:pt>
                <c:pt idx="3">
                  <c:v>39</c:v>
                </c:pt>
                <c:pt idx="4">
                  <c:v>39</c:v>
                </c:pt>
                <c:pt idx="5">
                  <c:v>42</c:v>
                </c:pt>
                <c:pt idx="6">
                  <c:v>45</c:v>
                </c:pt>
                <c:pt idx="7">
                  <c:v>43</c:v>
                </c:pt>
                <c:pt idx="8">
                  <c:v>42</c:v>
                </c:pt>
                <c:pt idx="9">
                  <c:v>35</c:v>
                </c:pt>
                <c:pt idx="10">
                  <c:v>33</c:v>
                </c:pt>
                <c:pt idx="11">
                  <c:v>34</c:v>
                </c:pt>
                <c:pt idx="12">
                  <c:v>40</c:v>
                </c:pt>
                <c:pt idx="13">
                  <c:v>45</c:v>
                </c:pt>
                <c:pt idx="14">
                  <c:v>53</c:v>
                </c:pt>
                <c:pt idx="15">
                  <c:v>50</c:v>
                </c:pt>
                <c:pt idx="16">
                  <c:v>57</c:v>
                </c:pt>
                <c:pt idx="17">
                  <c:v>53</c:v>
                </c:pt>
                <c:pt idx="18">
                  <c:v>45</c:v>
                </c:pt>
                <c:pt idx="19">
                  <c:v>43</c:v>
                </c:pt>
                <c:pt idx="20">
                  <c:v>30</c:v>
                </c:pt>
                <c:pt idx="21">
                  <c:v>50</c:v>
                </c:pt>
                <c:pt idx="22">
                  <c:v>39</c:v>
                </c:pt>
                <c:pt idx="23">
                  <c:v>48</c:v>
                </c:pt>
                <c:pt idx="24">
                  <c:v>39</c:v>
                </c:pt>
                <c:pt idx="25">
                  <c:v>52</c:v>
                </c:pt>
                <c:pt idx="26">
                  <c:v>41</c:v>
                </c:pt>
                <c:pt idx="27">
                  <c:v>70</c:v>
                </c:pt>
                <c:pt idx="28">
                  <c:v>58</c:v>
                </c:pt>
              </c:numCache>
            </c:numRef>
          </c:val>
        </c:ser>
        <c:ser>
          <c:idx val="1"/>
          <c:order val="1"/>
          <c:tx>
            <c:strRef>
              <c:f>外国人を含む応募・採択件数!$F$33</c:f>
              <c:strCache>
                <c:ptCount val="1"/>
                <c:pt idx="0">
                  <c:v>外国人を含む採択数</c:v>
                </c:pt>
              </c:strCache>
            </c:strRef>
          </c:tx>
          <c:spPr>
            <a:solidFill>
              <a:srgbClr val="FFCC00"/>
            </a:solidFill>
            <a:ln w="12700">
              <a:solidFill>
                <a:srgbClr val="000000"/>
              </a:solidFill>
              <a:prstDash val="solid"/>
            </a:ln>
          </c:spPr>
          <c:invertIfNegative val="0"/>
          <c:cat>
            <c:strRef>
              <c:f>外国人を含む応募・採択件数!$A$34:$A$62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外国人を含む応募・採択件数!$F$34:$F$62</c:f>
              <c:numCache>
                <c:formatCode>General</c:formatCode>
                <c:ptCount val="29"/>
                <c:pt idx="0">
                  <c:v>17</c:v>
                </c:pt>
                <c:pt idx="1">
                  <c:v>14</c:v>
                </c:pt>
                <c:pt idx="2">
                  <c:v>15</c:v>
                </c:pt>
                <c:pt idx="3">
                  <c:v>22</c:v>
                </c:pt>
                <c:pt idx="4">
                  <c:v>23</c:v>
                </c:pt>
                <c:pt idx="5">
                  <c:v>22</c:v>
                </c:pt>
                <c:pt idx="6">
                  <c:v>22</c:v>
                </c:pt>
                <c:pt idx="7">
                  <c:v>23</c:v>
                </c:pt>
                <c:pt idx="8">
                  <c:v>22</c:v>
                </c:pt>
                <c:pt idx="9">
                  <c:v>20</c:v>
                </c:pt>
                <c:pt idx="10">
                  <c:v>19</c:v>
                </c:pt>
                <c:pt idx="11">
                  <c:v>20</c:v>
                </c:pt>
                <c:pt idx="12">
                  <c:v>25</c:v>
                </c:pt>
                <c:pt idx="13">
                  <c:v>35</c:v>
                </c:pt>
                <c:pt idx="14">
                  <c:v>35</c:v>
                </c:pt>
                <c:pt idx="15">
                  <c:v>38</c:v>
                </c:pt>
                <c:pt idx="16">
                  <c:v>42</c:v>
                </c:pt>
                <c:pt idx="17">
                  <c:v>34</c:v>
                </c:pt>
                <c:pt idx="18">
                  <c:v>30</c:v>
                </c:pt>
                <c:pt idx="19">
                  <c:v>27</c:v>
                </c:pt>
                <c:pt idx="20">
                  <c:v>21</c:v>
                </c:pt>
                <c:pt idx="21">
                  <c:v>31</c:v>
                </c:pt>
                <c:pt idx="22">
                  <c:v>23</c:v>
                </c:pt>
                <c:pt idx="23">
                  <c:v>32</c:v>
                </c:pt>
                <c:pt idx="24">
                  <c:v>24</c:v>
                </c:pt>
                <c:pt idx="25">
                  <c:v>27</c:v>
                </c:pt>
                <c:pt idx="26">
                  <c:v>19</c:v>
                </c:pt>
                <c:pt idx="27">
                  <c:v>37</c:v>
                </c:pt>
                <c:pt idx="28">
                  <c:v>32</c:v>
                </c:pt>
              </c:numCache>
            </c:numRef>
          </c:val>
        </c:ser>
        <c:dLbls>
          <c:showLegendKey val="0"/>
          <c:showVal val="0"/>
          <c:showCatName val="0"/>
          <c:showSerName val="0"/>
          <c:showPercent val="0"/>
          <c:showBubbleSize val="0"/>
        </c:dLbls>
        <c:gapWidth val="150"/>
        <c:shape val="box"/>
        <c:axId val="163113984"/>
        <c:axId val="166494976"/>
        <c:axId val="166386304"/>
      </c:bar3DChart>
      <c:catAx>
        <c:axId val="163113984"/>
        <c:scaling>
          <c:orientation val="minMax"/>
        </c:scaling>
        <c:delete val="0"/>
        <c:axPos val="b"/>
        <c:numFmt formatCode="General" sourceLinked="1"/>
        <c:majorTickMark val="in"/>
        <c:minorTickMark val="none"/>
        <c:tickLblPos val="low"/>
        <c:spPr>
          <a:ln w="3175">
            <a:solidFill>
              <a:srgbClr val="000000"/>
            </a:solidFill>
            <a:prstDash val="solid"/>
          </a:ln>
        </c:spPr>
        <c:txPr>
          <a:bodyPr rot="-270000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66494976"/>
        <c:crosses val="autoZero"/>
        <c:auto val="1"/>
        <c:lblAlgn val="ctr"/>
        <c:lblOffset val="100"/>
        <c:tickLblSkip val="1"/>
        <c:tickMarkSkip val="1"/>
        <c:noMultiLvlLbl val="1"/>
      </c:catAx>
      <c:valAx>
        <c:axId val="16649497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ＭＳ Ｐゴシック"/>
                <a:ea typeface="ＭＳ Ｐゴシック"/>
                <a:cs typeface="ＭＳ Ｐゴシック"/>
              </a:defRPr>
            </a:pPr>
            <a:endParaRPr lang="ja-JP"/>
          </a:p>
        </c:txPr>
        <c:crossAx val="163113984"/>
        <c:crosses val="autoZero"/>
        <c:crossBetween val="between"/>
      </c:valAx>
      <c:serAx>
        <c:axId val="166386304"/>
        <c:scaling>
          <c:orientation val="maxMin"/>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66494976"/>
        <c:crosses val="autoZero"/>
        <c:tickLblSkip val="2"/>
        <c:tickMarkSkip val="1"/>
      </c:serAx>
      <c:spPr>
        <a:noFill/>
        <a:ln w="25400">
          <a:noFill/>
        </a:ln>
      </c:spPr>
    </c:plotArea>
    <c:legend>
      <c:legendPos val="r"/>
      <c:layout>
        <c:manualLayout>
          <c:xMode val="edge"/>
          <c:yMode val="edge"/>
          <c:x val="0.72818417011178327"/>
          <c:y val="0.12310625944484212"/>
          <c:w val="0.21602319023426786"/>
          <c:h val="9.848504732362999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portrait" verticalDpi="1200"/>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　</a:t>
            </a:r>
            <a:r>
              <a:rPr lang="en-US" altLang="en-US"/>
              <a:t>Domestic</a:t>
            </a:r>
            <a:r>
              <a:rPr lang="ja-JP" altLang="en-US"/>
              <a:t>のみの提案割合</a:t>
            </a:r>
          </a:p>
        </c:rich>
      </c:tx>
      <c:layout>
        <c:manualLayout>
          <c:xMode val="edge"/>
          <c:yMode val="edge"/>
          <c:x val="0.25377232962976154"/>
          <c:y val="6.0402684563758392E-2"/>
        </c:manualLayout>
      </c:layout>
      <c:overlay val="0"/>
    </c:title>
    <c:autoTitleDeleted val="0"/>
    <c:plotArea>
      <c:layout>
        <c:manualLayout>
          <c:layoutTarget val="inner"/>
          <c:xMode val="edge"/>
          <c:yMode val="edge"/>
          <c:x val="9.9283893715898588E-2"/>
          <c:y val="0.18456939526854446"/>
          <c:w val="0.7579375670602494"/>
          <c:h val="0.61620990329228986"/>
        </c:manualLayout>
      </c:layout>
      <c:barChart>
        <c:barDir val="col"/>
        <c:grouping val="clustered"/>
        <c:varyColors val="0"/>
        <c:ser>
          <c:idx val="0"/>
          <c:order val="0"/>
          <c:tx>
            <c:strRef>
              <c:f>'domestic proposal'!$D$2</c:f>
              <c:strCache>
                <c:ptCount val="1"/>
                <c:pt idx="0">
                  <c:v>Domesticのみの提案割合</c:v>
                </c:pt>
              </c:strCache>
            </c:strRef>
          </c:tx>
          <c:invertIfNegative val="0"/>
          <c:cat>
            <c:strRef>
              <c:f>'domestic proposal'!$A$3:$A$31</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'domestic proposal'!$D$3:$D$31</c:f>
              <c:numCache>
                <c:formatCode>0%</c:formatCode>
                <c:ptCount val="29"/>
                <c:pt idx="0">
                  <c:v>0.48245614035087719</c:v>
                </c:pt>
                <c:pt idx="1">
                  <c:v>0.51428571428571423</c:v>
                </c:pt>
                <c:pt idx="2">
                  <c:v>0.53749999999999998</c:v>
                </c:pt>
                <c:pt idx="3">
                  <c:v>0.52356020942408377</c:v>
                </c:pt>
                <c:pt idx="4">
                  <c:v>0.52284263959390864</c:v>
                </c:pt>
                <c:pt idx="5">
                  <c:v>0.43902439024390244</c:v>
                </c:pt>
                <c:pt idx="6">
                  <c:v>0.43367346938775508</c:v>
                </c:pt>
                <c:pt idx="7">
                  <c:v>0.44642857142857145</c:v>
                </c:pt>
                <c:pt idx="8">
                  <c:v>0.42499999999999999</c:v>
                </c:pt>
                <c:pt idx="9">
                  <c:v>0.43165467625899279</c:v>
                </c:pt>
                <c:pt idx="10">
                  <c:v>0.39655172413793105</c:v>
                </c:pt>
                <c:pt idx="11">
                  <c:v>0.43448275862068964</c:v>
                </c:pt>
                <c:pt idx="12">
                  <c:v>0.38135593220338981</c:v>
                </c:pt>
                <c:pt idx="13">
                  <c:v>0.376</c:v>
                </c:pt>
                <c:pt idx="14">
                  <c:v>0.39130434782608697</c:v>
                </c:pt>
                <c:pt idx="15">
                  <c:v>0.30666666666666664</c:v>
                </c:pt>
                <c:pt idx="16">
                  <c:v>0.39007092198581561</c:v>
                </c:pt>
                <c:pt idx="17">
                  <c:v>0.35099337748344372</c:v>
                </c:pt>
                <c:pt idx="18">
                  <c:v>0.37142857142857144</c:v>
                </c:pt>
                <c:pt idx="19">
                  <c:v>0.31914893617021278</c:v>
                </c:pt>
                <c:pt idx="20">
                  <c:v>0.40145985401459855</c:v>
                </c:pt>
                <c:pt idx="21">
                  <c:v>0.32666666666666666</c:v>
                </c:pt>
                <c:pt idx="22">
                  <c:v>0.40336134453781514</c:v>
                </c:pt>
                <c:pt idx="23">
                  <c:v>0.35964912280701755</c:v>
                </c:pt>
                <c:pt idx="24">
                  <c:v>0.44696969696969696</c:v>
                </c:pt>
                <c:pt idx="25">
                  <c:v>0.48951048951048953</c:v>
                </c:pt>
                <c:pt idx="26">
                  <c:v>0.54109589041095896</c:v>
                </c:pt>
                <c:pt idx="27">
                  <c:v>0.43558282208588955</c:v>
                </c:pt>
                <c:pt idx="28">
                  <c:v>0.42857142857142855</c:v>
                </c:pt>
              </c:numCache>
            </c:numRef>
          </c:val>
        </c:ser>
        <c:dLbls>
          <c:showLegendKey val="0"/>
          <c:showVal val="0"/>
          <c:showCatName val="0"/>
          <c:showSerName val="0"/>
          <c:showPercent val="0"/>
          <c:showBubbleSize val="0"/>
        </c:dLbls>
        <c:gapWidth val="150"/>
        <c:axId val="165525376"/>
        <c:axId val="165526912"/>
      </c:barChart>
      <c:catAx>
        <c:axId val="165525376"/>
        <c:scaling>
          <c:orientation val="minMax"/>
        </c:scaling>
        <c:delete val="0"/>
        <c:axPos val="b"/>
        <c:majorTickMark val="out"/>
        <c:minorTickMark val="none"/>
        <c:tickLblPos val="nextTo"/>
        <c:txPr>
          <a:bodyPr rot="4200000" vert="horz"/>
          <a:lstStyle/>
          <a:p>
            <a:pPr>
              <a:defRPr sz="1200"/>
            </a:pPr>
            <a:endParaRPr lang="ja-JP"/>
          </a:p>
        </c:txPr>
        <c:crossAx val="165526912"/>
        <c:crosses val="autoZero"/>
        <c:auto val="1"/>
        <c:lblAlgn val="ctr"/>
        <c:lblOffset val="100"/>
        <c:tickLblSkip val="2"/>
        <c:noMultiLvlLbl val="0"/>
      </c:catAx>
      <c:valAx>
        <c:axId val="165526912"/>
        <c:scaling>
          <c:orientation val="minMax"/>
        </c:scaling>
        <c:delete val="0"/>
        <c:axPos val="l"/>
        <c:majorGridlines/>
        <c:numFmt formatCode="0%" sourceLinked="1"/>
        <c:majorTickMark val="out"/>
        <c:minorTickMark val="none"/>
        <c:tickLblPos val="nextTo"/>
        <c:txPr>
          <a:bodyPr/>
          <a:lstStyle/>
          <a:p>
            <a:pPr>
              <a:defRPr sz="1200"/>
            </a:pPr>
            <a:endParaRPr lang="ja-JP"/>
          </a:p>
        </c:txPr>
        <c:crossAx val="165525376"/>
        <c:crosses val="autoZero"/>
        <c:crossBetween val="between"/>
      </c:valAx>
    </c:plotArea>
    <c:plotVisOnly val="1"/>
    <c:dispBlanksAs val="gap"/>
    <c:showDLblsOverMax val="0"/>
  </c:chart>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0" i="0" u="none" strike="noStrike" baseline="0">
                <a:solidFill>
                  <a:srgbClr val="000000"/>
                </a:solidFill>
                <a:latin typeface="ＭＳ Ｐゴシック"/>
                <a:ea typeface="ＭＳ Ｐゴシック"/>
                <a:cs typeface="ＭＳ Ｐゴシック"/>
              </a:defRPr>
            </a:pPr>
            <a:r>
              <a:rPr lang="ja-JP" altLang="en-US" sz="1475" b="1" i="0" u="none" strike="noStrike" baseline="0">
                <a:solidFill>
                  <a:srgbClr val="000000"/>
                </a:solidFill>
                <a:latin typeface="ＭＳ Ｐゴシック"/>
                <a:ea typeface="ＭＳ Ｐゴシック"/>
              </a:rPr>
              <a:t>すばる共同利用　</a:t>
            </a:r>
          </a:p>
          <a:p>
            <a:pPr>
              <a:defRPr sz="1175" b="0" i="0" u="none" strike="noStrike" baseline="0">
                <a:solidFill>
                  <a:srgbClr val="000000"/>
                </a:solidFill>
                <a:latin typeface="ＭＳ Ｐゴシック"/>
                <a:ea typeface="ＭＳ Ｐゴシック"/>
                <a:cs typeface="ＭＳ Ｐゴシック"/>
              </a:defRPr>
            </a:pPr>
            <a:r>
              <a:rPr lang="ja-JP" altLang="en-US" sz="1475" b="1" i="0" u="none" strike="noStrike" baseline="0">
                <a:solidFill>
                  <a:srgbClr val="000000"/>
                </a:solidFill>
                <a:latin typeface="ＭＳ Ｐゴシック"/>
                <a:ea typeface="ＭＳ Ｐゴシック"/>
              </a:rPr>
              <a:t>外国人観測者数</a:t>
            </a:r>
            <a:endParaRPr lang="ja-JP" altLang="en-US"/>
          </a:p>
        </c:rich>
      </c:tx>
      <c:layout>
        <c:manualLayout>
          <c:xMode val="edge"/>
          <c:yMode val="edge"/>
          <c:x val="0.35941320293398532"/>
          <c:y val="3.0476190476190476E-2"/>
        </c:manualLayout>
      </c:layout>
      <c:overlay val="0"/>
      <c:spPr>
        <a:noFill/>
        <a:ln w="25400">
          <a:noFill/>
        </a:ln>
      </c:spPr>
    </c:title>
    <c:autoTitleDeleted val="0"/>
    <c:plotArea>
      <c:layout>
        <c:manualLayout>
          <c:layoutTarget val="inner"/>
          <c:xMode val="edge"/>
          <c:yMode val="edge"/>
          <c:x val="5.5012224938875302E-2"/>
          <c:y val="0.19428607568094436"/>
          <c:w val="0.90097799511002441"/>
          <c:h val="0.55428674532504707"/>
        </c:manualLayout>
      </c:layout>
      <c:barChart>
        <c:barDir val="col"/>
        <c:grouping val="clustered"/>
        <c:varyColors val="0"/>
        <c:ser>
          <c:idx val="0"/>
          <c:order val="0"/>
          <c:tx>
            <c:strRef>
              <c:f>外国人観測者数!$D$2</c:f>
              <c:strCache>
                <c:ptCount val="1"/>
                <c:pt idx="0">
                  <c:v>*外国人観測者数</c:v>
                </c:pt>
              </c:strCache>
            </c:strRef>
          </c:tx>
          <c:spPr>
            <a:solidFill>
              <a:srgbClr val="9999FF"/>
            </a:solidFill>
            <a:ln w="12700">
              <a:solidFill>
                <a:srgbClr val="000000"/>
              </a:solidFill>
              <a:prstDash val="solid"/>
            </a:ln>
          </c:spPr>
          <c:invertIfNegative val="0"/>
          <c:cat>
            <c:strRef>
              <c:f>外国人観測者数!$A$3:$A$30</c:f>
              <c:strCache>
                <c:ptCount val="28"/>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strCache>
            </c:strRef>
          </c:cat>
          <c:val>
            <c:numRef>
              <c:f>外国人観測者数!$D$3:$D$30</c:f>
              <c:numCache>
                <c:formatCode>General</c:formatCode>
                <c:ptCount val="28"/>
                <c:pt idx="0">
                  <c:v>5</c:v>
                </c:pt>
                <c:pt idx="1">
                  <c:v>10</c:v>
                </c:pt>
                <c:pt idx="2">
                  <c:v>13</c:v>
                </c:pt>
                <c:pt idx="3">
                  <c:v>18</c:v>
                </c:pt>
                <c:pt idx="4">
                  <c:v>16</c:v>
                </c:pt>
                <c:pt idx="5">
                  <c:v>16</c:v>
                </c:pt>
                <c:pt idx="6">
                  <c:v>20</c:v>
                </c:pt>
                <c:pt idx="7">
                  <c:v>16</c:v>
                </c:pt>
                <c:pt idx="8">
                  <c:v>12</c:v>
                </c:pt>
                <c:pt idx="9">
                  <c:v>22</c:v>
                </c:pt>
                <c:pt idx="10">
                  <c:v>4</c:v>
                </c:pt>
                <c:pt idx="11">
                  <c:v>13</c:v>
                </c:pt>
                <c:pt idx="12">
                  <c:v>20</c:v>
                </c:pt>
                <c:pt idx="13">
                  <c:v>23</c:v>
                </c:pt>
                <c:pt idx="14">
                  <c:v>27</c:v>
                </c:pt>
                <c:pt idx="15">
                  <c:v>29</c:v>
                </c:pt>
                <c:pt idx="16">
                  <c:v>22</c:v>
                </c:pt>
                <c:pt idx="17">
                  <c:v>26</c:v>
                </c:pt>
                <c:pt idx="18">
                  <c:v>18</c:v>
                </c:pt>
                <c:pt idx="19">
                  <c:v>27</c:v>
                </c:pt>
                <c:pt idx="20">
                  <c:v>20</c:v>
                </c:pt>
                <c:pt idx="21">
                  <c:v>23</c:v>
                </c:pt>
                <c:pt idx="22">
                  <c:v>9</c:v>
                </c:pt>
                <c:pt idx="23">
                  <c:v>27</c:v>
                </c:pt>
                <c:pt idx="24">
                  <c:v>11</c:v>
                </c:pt>
                <c:pt idx="25">
                  <c:v>19</c:v>
                </c:pt>
                <c:pt idx="26">
                  <c:v>21</c:v>
                </c:pt>
                <c:pt idx="27">
                  <c:v>40</c:v>
                </c:pt>
              </c:numCache>
            </c:numRef>
          </c:val>
        </c:ser>
        <c:dLbls>
          <c:showLegendKey val="0"/>
          <c:showVal val="0"/>
          <c:showCatName val="0"/>
          <c:showSerName val="0"/>
          <c:showPercent val="0"/>
          <c:showBubbleSize val="0"/>
        </c:dLbls>
        <c:gapWidth val="150"/>
        <c:axId val="165683200"/>
        <c:axId val="165684736"/>
      </c:barChart>
      <c:catAx>
        <c:axId val="165683200"/>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65684736"/>
        <c:crosses val="autoZero"/>
        <c:auto val="1"/>
        <c:lblAlgn val="ctr"/>
        <c:lblOffset val="100"/>
        <c:tickLblSkip val="1"/>
        <c:tickMarkSkip val="1"/>
        <c:noMultiLvlLbl val="0"/>
      </c:catAx>
      <c:valAx>
        <c:axId val="16568473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ＭＳ Ｐゴシック"/>
                <a:ea typeface="ＭＳ Ｐゴシック"/>
                <a:cs typeface="ＭＳ Ｐゴシック"/>
              </a:defRPr>
            </a:pPr>
            <a:endParaRPr lang="ja-JP"/>
          </a:p>
        </c:txPr>
        <c:crossAx val="16568320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400" baseline="0"/>
            </a:pPr>
            <a:r>
              <a:rPr lang="ja-JP" altLang="en-US" sz="2400" baseline="0"/>
              <a:t>査読論文出版数の推移（他の天文台との比較）</a:t>
            </a:r>
          </a:p>
        </c:rich>
      </c:tx>
      <c:layout>
        <c:manualLayout>
          <c:xMode val="edge"/>
          <c:yMode val="edge"/>
          <c:x val="0.15361510435099965"/>
          <c:y val="4.7566104596637654E-2"/>
        </c:manualLayout>
      </c:layout>
      <c:overlay val="1"/>
      <c:spPr>
        <a:noFill/>
      </c:spPr>
    </c:title>
    <c:autoTitleDeleted val="0"/>
    <c:plotArea>
      <c:layout>
        <c:manualLayout>
          <c:layoutTarget val="inner"/>
          <c:xMode val="edge"/>
          <c:yMode val="edge"/>
          <c:x val="0.12087353318274954"/>
          <c:y val="0.14865371996769636"/>
          <c:w val="0.69001444339021156"/>
          <c:h val="0.67800209469008677"/>
        </c:manualLayout>
      </c:layout>
      <c:lineChart>
        <c:grouping val="standard"/>
        <c:varyColors val="0"/>
        <c:ser>
          <c:idx val="0"/>
          <c:order val="0"/>
          <c:tx>
            <c:strRef>
              <c:f>論文生産数比較!$J$51</c:f>
              <c:strCache>
                <c:ptCount val="1"/>
                <c:pt idx="0">
                  <c:v>Subaru</c:v>
                </c:pt>
              </c:strCache>
            </c:strRef>
          </c:tx>
          <c:spPr>
            <a:ln w="57150">
              <a:solidFill>
                <a:srgbClr val="FF0000"/>
              </a:solidFill>
            </a:ln>
          </c:spPr>
          <c:marker>
            <c:symbol val="circle"/>
            <c:size val="14"/>
            <c:spPr>
              <a:solidFill>
                <a:srgbClr val="FF0000"/>
              </a:solidFill>
              <a:ln>
                <a:solidFill>
                  <a:srgbClr val="FF0000"/>
                </a:solidFill>
              </a:ln>
            </c:spPr>
          </c:marker>
          <c:val>
            <c:numRef>
              <c:f>論文生産数比較!$J$52:$J$68</c:f>
              <c:numCache>
                <c:formatCode>General</c:formatCode>
                <c:ptCount val="17"/>
                <c:pt idx="0">
                  <c:v>17</c:v>
                </c:pt>
                <c:pt idx="1">
                  <c:v>23</c:v>
                </c:pt>
                <c:pt idx="2">
                  <c:v>51</c:v>
                </c:pt>
                <c:pt idx="3">
                  <c:v>50</c:v>
                </c:pt>
                <c:pt idx="4">
                  <c:v>70</c:v>
                </c:pt>
                <c:pt idx="5">
                  <c:v>63</c:v>
                </c:pt>
                <c:pt idx="6">
                  <c:v>84</c:v>
                </c:pt>
                <c:pt idx="7">
                  <c:v>96</c:v>
                </c:pt>
                <c:pt idx="8">
                  <c:v>93</c:v>
                </c:pt>
                <c:pt idx="9">
                  <c:v>111</c:v>
                </c:pt>
                <c:pt idx="10">
                  <c:v>128</c:v>
                </c:pt>
                <c:pt idx="11">
                  <c:v>126</c:v>
                </c:pt>
                <c:pt idx="12">
                  <c:v>150</c:v>
                </c:pt>
              </c:numCache>
            </c:numRef>
          </c:val>
          <c:smooth val="0"/>
        </c:ser>
        <c:ser>
          <c:idx val="1"/>
          <c:order val="1"/>
          <c:tx>
            <c:strRef>
              <c:f>論文生産数比較!$K$51</c:f>
              <c:strCache>
                <c:ptCount val="1"/>
                <c:pt idx="0">
                  <c:v>Gemini</c:v>
                </c:pt>
              </c:strCache>
            </c:strRef>
          </c:tx>
          <c:spPr>
            <a:ln>
              <a:solidFill>
                <a:srgbClr val="66CCFF"/>
              </a:solidFill>
            </a:ln>
          </c:spPr>
          <c:marker>
            <c:symbol val="x"/>
            <c:size val="12"/>
            <c:spPr>
              <a:solidFill>
                <a:srgbClr val="66CCFF"/>
              </a:solidFill>
              <a:ln>
                <a:solidFill>
                  <a:srgbClr val="66CCFF"/>
                </a:solidFill>
              </a:ln>
            </c:spPr>
          </c:marker>
          <c:val>
            <c:numRef>
              <c:f>論文生産数比較!$K$52:$K$68</c:f>
              <c:numCache>
                <c:formatCode>General</c:formatCode>
                <c:ptCount val="17"/>
                <c:pt idx="0">
                  <c:v>1</c:v>
                </c:pt>
                <c:pt idx="1">
                  <c:v>12.5</c:v>
                </c:pt>
                <c:pt idx="2">
                  <c:v>13.5</c:v>
                </c:pt>
                <c:pt idx="3">
                  <c:v>27</c:v>
                </c:pt>
                <c:pt idx="4">
                  <c:v>39</c:v>
                </c:pt>
                <c:pt idx="5">
                  <c:v>50.5</c:v>
                </c:pt>
                <c:pt idx="6">
                  <c:v>61</c:v>
                </c:pt>
                <c:pt idx="7">
                  <c:v>67</c:v>
                </c:pt>
                <c:pt idx="8">
                  <c:v>74.5</c:v>
                </c:pt>
                <c:pt idx="9">
                  <c:v>64.5</c:v>
                </c:pt>
                <c:pt idx="10">
                  <c:v>94</c:v>
                </c:pt>
                <c:pt idx="11">
                  <c:v>83</c:v>
                </c:pt>
              </c:numCache>
            </c:numRef>
          </c:val>
          <c:smooth val="0"/>
        </c:ser>
        <c:ser>
          <c:idx val="2"/>
          <c:order val="2"/>
          <c:tx>
            <c:strRef>
              <c:f>論文生産数比較!$L$51</c:f>
              <c:strCache>
                <c:ptCount val="1"/>
                <c:pt idx="0">
                  <c:v>Keck </c:v>
                </c:pt>
              </c:strCache>
            </c:strRef>
          </c:tx>
          <c:spPr>
            <a:ln>
              <a:solidFill>
                <a:srgbClr val="FF66CC"/>
              </a:solidFill>
            </a:ln>
          </c:spPr>
          <c:marker>
            <c:symbol val="circle"/>
            <c:size val="12"/>
            <c:spPr>
              <a:solidFill>
                <a:srgbClr val="FF66CC"/>
              </a:solidFill>
              <a:ln>
                <a:solidFill>
                  <a:srgbClr val="FF99FF"/>
                </a:solidFill>
              </a:ln>
            </c:spPr>
          </c:marker>
          <c:val>
            <c:numRef>
              <c:f>論文生産数比較!$L$52:$L$68</c:f>
              <c:numCache>
                <c:formatCode>General</c:formatCode>
                <c:ptCount val="17"/>
                <c:pt idx="0">
                  <c:v>16.5</c:v>
                </c:pt>
                <c:pt idx="1">
                  <c:v>23.5</c:v>
                </c:pt>
                <c:pt idx="2">
                  <c:v>32</c:v>
                </c:pt>
                <c:pt idx="3">
                  <c:v>47.5</c:v>
                </c:pt>
                <c:pt idx="4">
                  <c:v>62.5</c:v>
                </c:pt>
                <c:pt idx="5">
                  <c:v>80.5</c:v>
                </c:pt>
                <c:pt idx="6">
                  <c:v>81</c:v>
                </c:pt>
                <c:pt idx="7">
                  <c:v>88</c:v>
                </c:pt>
                <c:pt idx="8">
                  <c:v>100</c:v>
                </c:pt>
                <c:pt idx="9">
                  <c:v>104.5</c:v>
                </c:pt>
                <c:pt idx="10">
                  <c:v>110</c:v>
                </c:pt>
                <c:pt idx="11">
                  <c:v>134</c:v>
                </c:pt>
                <c:pt idx="12">
                  <c:v>155.5</c:v>
                </c:pt>
                <c:pt idx="13">
                  <c:v>132.5</c:v>
                </c:pt>
                <c:pt idx="14">
                  <c:v>135.5</c:v>
                </c:pt>
                <c:pt idx="15">
                  <c:v>139</c:v>
                </c:pt>
                <c:pt idx="16">
                  <c:v>148.5</c:v>
                </c:pt>
              </c:numCache>
            </c:numRef>
          </c:val>
          <c:smooth val="0"/>
        </c:ser>
        <c:ser>
          <c:idx val="3"/>
          <c:order val="3"/>
          <c:tx>
            <c:strRef>
              <c:f>論文生産数比較!$M$51</c:f>
              <c:strCache>
                <c:ptCount val="1"/>
                <c:pt idx="0">
                  <c:v>VLT</c:v>
                </c:pt>
              </c:strCache>
            </c:strRef>
          </c:tx>
          <c:spPr>
            <a:ln>
              <a:solidFill>
                <a:srgbClr val="00B050"/>
              </a:solidFill>
            </a:ln>
          </c:spPr>
          <c:marker>
            <c:symbol val="circle"/>
            <c:size val="12"/>
            <c:spPr>
              <a:solidFill>
                <a:srgbClr val="00B050"/>
              </a:solidFill>
              <a:ln>
                <a:solidFill>
                  <a:srgbClr val="00B050"/>
                </a:solidFill>
              </a:ln>
            </c:spPr>
          </c:marker>
          <c:val>
            <c:numRef>
              <c:f>論文生産数比較!$M$52:$M$68</c:f>
              <c:numCache>
                <c:formatCode>General</c:formatCode>
                <c:ptCount val="17"/>
                <c:pt idx="0">
                  <c:v>7.25</c:v>
                </c:pt>
                <c:pt idx="1">
                  <c:v>13</c:v>
                </c:pt>
                <c:pt idx="2">
                  <c:v>26.25</c:v>
                </c:pt>
                <c:pt idx="3">
                  <c:v>39.75</c:v>
                </c:pt>
                <c:pt idx="4">
                  <c:v>65</c:v>
                </c:pt>
                <c:pt idx="5">
                  <c:v>85.25</c:v>
                </c:pt>
                <c:pt idx="6">
                  <c:v>90</c:v>
                </c:pt>
                <c:pt idx="7">
                  <c:v>103</c:v>
                </c:pt>
                <c:pt idx="8">
                  <c:v>123.5</c:v>
                </c:pt>
                <c:pt idx="9">
                  <c:v>121</c:v>
                </c:pt>
                <c:pt idx="10">
                  <c:v>116.5</c:v>
                </c:pt>
                <c:pt idx="11">
                  <c:v>126.75</c:v>
                </c:pt>
                <c:pt idx="12">
                  <c:v>138</c:v>
                </c:pt>
                <c:pt idx="13">
                  <c:v>153.5</c:v>
                </c:pt>
              </c:numCache>
            </c:numRef>
          </c:val>
          <c:smooth val="0"/>
        </c:ser>
        <c:ser>
          <c:idx val="4"/>
          <c:order val="4"/>
          <c:tx>
            <c:strRef>
              <c:f>論文生産数比較!$N$51</c:f>
              <c:strCache>
                <c:ptCount val="1"/>
                <c:pt idx="0">
                  <c:v>CFHT</c:v>
                </c:pt>
              </c:strCache>
            </c:strRef>
          </c:tx>
          <c:spPr>
            <a:ln>
              <a:solidFill>
                <a:srgbClr val="0000FF"/>
              </a:solidFill>
            </a:ln>
          </c:spPr>
          <c:marker>
            <c:symbol val="circle"/>
            <c:size val="11"/>
            <c:spPr>
              <a:solidFill>
                <a:srgbClr val="0000FF"/>
              </a:solidFill>
            </c:spPr>
          </c:marker>
          <c:val>
            <c:numRef>
              <c:f>論文生産数比較!$N$52:$N$68</c:f>
              <c:numCache>
                <c:formatCode>General</c:formatCode>
                <c:ptCount val="17"/>
                <c:pt idx="0">
                  <c:v>2</c:v>
                </c:pt>
                <c:pt idx="1">
                  <c:v>4</c:v>
                </c:pt>
                <c:pt idx="2">
                  <c:v>23</c:v>
                </c:pt>
                <c:pt idx="3">
                  <c:v>22</c:v>
                </c:pt>
                <c:pt idx="4">
                  <c:v>35</c:v>
                </c:pt>
                <c:pt idx="5">
                  <c:v>41</c:v>
                </c:pt>
                <c:pt idx="6">
                  <c:v>60</c:v>
                </c:pt>
                <c:pt idx="7">
                  <c:v>48</c:v>
                </c:pt>
                <c:pt idx="8">
                  <c:v>43</c:v>
                </c:pt>
                <c:pt idx="9">
                  <c:v>55</c:v>
                </c:pt>
                <c:pt idx="10">
                  <c:v>64</c:v>
                </c:pt>
                <c:pt idx="11">
                  <c:v>73</c:v>
                </c:pt>
                <c:pt idx="12">
                  <c:v>74</c:v>
                </c:pt>
                <c:pt idx="13">
                  <c:v>73</c:v>
                </c:pt>
                <c:pt idx="14">
                  <c:v>91</c:v>
                </c:pt>
                <c:pt idx="15">
                  <c:v>71</c:v>
                </c:pt>
                <c:pt idx="16">
                  <c:v>78</c:v>
                </c:pt>
              </c:numCache>
            </c:numRef>
          </c:val>
          <c:smooth val="0"/>
        </c:ser>
        <c:dLbls>
          <c:showLegendKey val="0"/>
          <c:showVal val="0"/>
          <c:showCatName val="0"/>
          <c:showSerName val="0"/>
          <c:showPercent val="0"/>
          <c:showBubbleSize val="0"/>
        </c:dLbls>
        <c:marker val="1"/>
        <c:smooth val="0"/>
        <c:axId val="164355456"/>
        <c:axId val="164362112"/>
      </c:lineChart>
      <c:catAx>
        <c:axId val="164355456"/>
        <c:scaling>
          <c:orientation val="minMax"/>
        </c:scaling>
        <c:delete val="0"/>
        <c:axPos val="b"/>
        <c:majorGridlines>
          <c:spPr>
            <a:ln>
              <a:solidFill>
                <a:schemeClr val="tx1">
                  <a:alpha val="50000"/>
                </a:schemeClr>
              </a:solidFill>
              <a:prstDash val="sysDot"/>
            </a:ln>
          </c:spPr>
        </c:majorGridlines>
        <c:title>
          <c:tx>
            <c:rich>
              <a:bodyPr/>
              <a:lstStyle/>
              <a:p>
                <a:pPr>
                  <a:defRPr sz="1400"/>
                </a:pPr>
                <a:r>
                  <a:rPr lang="ja-JP" altLang="en-US" sz="1800" b="0"/>
                  <a:t>観測開始からの年数</a:t>
                </a:r>
              </a:p>
            </c:rich>
          </c:tx>
          <c:layout>
            <c:manualLayout>
              <c:xMode val="edge"/>
              <c:yMode val="edge"/>
              <c:x val="0.36502337725918976"/>
              <c:y val="0.89417991621239667"/>
            </c:manualLayout>
          </c:layout>
          <c:overlay val="0"/>
        </c:title>
        <c:numFmt formatCode="General" sourceLinked="1"/>
        <c:majorTickMark val="out"/>
        <c:minorTickMark val="none"/>
        <c:tickLblPos val="nextTo"/>
        <c:txPr>
          <a:bodyPr/>
          <a:lstStyle/>
          <a:p>
            <a:pPr>
              <a:defRPr lang="ja-JP" sz="1400" baseline="0"/>
            </a:pPr>
            <a:endParaRPr lang="ja-JP"/>
          </a:p>
        </c:txPr>
        <c:crossAx val="164362112"/>
        <c:crosses val="autoZero"/>
        <c:auto val="1"/>
        <c:lblAlgn val="ctr"/>
        <c:lblOffset val="100"/>
        <c:tickLblSkip val="2"/>
        <c:tickMarkSkip val="1"/>
        <c:noMultiLvlLbl val="0"/>
      </c:catAx>
      <c:valAx>
        <c:axId val="164362112"/>
        <c:scaling>
          <c:orientation val="minMax"/>
          <c:max val="160"/>
        </c:scaling>
        <c:delete val="0"/>
        <c:axPos val="l"/>
        <c:majorGridlines>
          <c:spPr>
            <a:ln>
              <a:solidFill>
                <a:schemeClr val="tx1"/>
              </a:solidFill>
              <a:prstDash val="sysDot"/>
            </a:ln>
          </c:spPr>
        </c:majorGridlines>
        <c:title>
          <c:tx>
            <c:rich>
              <a:bodyPr rot="-5400000" vert="horz"/>
              <a:lstStyle/>
              <a:p>
                <a:pPr>
                  <a:defRPr sz="1800" b="0"/>
                </a:pPr>
                <a:r>
                  <a:rPr lang="ja-JP" altLang="en-US" sz="1800" b="0"/>
                  <a:t>望遠鏡</a:t>
                </a:r>
                <a:r>
                  <a:rPr lang="en-US" altLang="ja-JP" sz="1800" b="0"/>
                  <a:t>1</a:t>
                </a:r>
                <a:r>
                  <a:rPr lang="ja-JP" altLang="en-US" sz="1800" b="0"/>
                  <a:t>台当たりの論文出版数</a:t>
                </a:r>
              </a:p>
            </c:rich>
          </c:tx>
          <c:layout>
            <c:manualLayout>
              <c:xMode val="edge"/>
              <c:yMode val="edge"/>
              <c:x val="2.7616534889927269E-2"/>
              <c:y val="0.29488900218407949"/>
            </c:manualLayout>
          </c:layout>
          <c:overlay val="0"/>
        </c:title>
        <c:numFmt formatCode="General" sourceLinked="1"/>
        <c:majorTickMark val="out"/>
        <c:minorTickMark val="none"/>
        <c:tickLblPos val="nextTo"/>
        <c:txPr>
          <a:bodyPr/>
          <a:lstStyle/>
          <a:p>
            <a:pPr>
              <a:defRPr lang="ja-JP" sz="1400" baseline="0"/>
            </a:pPr>
            <a:endParaRPr lang="ja-JP"/>
          </a:p>
        </c:txPr>
        <c:crossAx val="164355456"/>
        <c:crosses val="autoZero"/>
        <c:crossBetween val="midCat"/>
      </c:valAx>
      <c:spPr>
        <a:noFill/>
        <a:ln>
          <a:solidFill>
            <a:schemeClr val="tx1"/>
          </a:solidFill>
          <a:prstDash val="sysDot"/>
        </a:ln>
      </c:spPr>
    </c:plotArea>
    <c:legend>
      <c:legendPos val="t"/>
      <c:layout>
        <c:manualLayout>
          <c:xMode val="edge"/>
          <c:yMode val="edge"/>
          <c:x val="0.83764459494376675"/>
          <c:y val="0.38402937613567534"/>
          <c:w val="0.11337535776034646"/>
          <c:h val="0.27412661008614797"/>
        </c:manualLayout>
      </c:layout>
      <c:overlay val="1"/>
      <c:spPr>
        <a:noFill/>
        <a:ln>
          <a:solidFill>
            <a:schemeClr val="tx1"/>
          </a:solidFill>
        </a:ln>
      </c:spPr>
      <c:txPr>
        <a:bodyPr/>
        <a:lstStyle/>
        <a:p>
          <a:pPr>
            <a:defRPr lang="ja-JP" sz="1400" baseline="0"/>
          </a:pPr>
          <a:endParaRPr lang="ja-JP"/>
        </a:p>
      </c:txPr>
    </c:legend>
    <c:plotVisOnly val="1"/>
    <c:dispBlanksAs val="gap"/>
    <c:showDLblsOverMax val="0"/>
  </c:chart>
  <c:printSettings>
    <c:headerFooter/>
    <c:pageMargins b="0.75" l="0.7" r="0.7" t="0.75" header="0.3" footer="0.3"/>
    <c:pageSetup/>
  </c:printSettings>
  <c:userShapes r:id="rId1"/>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161676284315683E-2"/>
          <c:y val="2.2051215130004246E-2"/>
          <c:w val="0.88598709659506381"/>
          <c:h val="0.80460470587270105"/>
        </c:manualLayout>
      </c:layout>
      <c:lineChart>
        <c:grouping val="standard"/>
        <c:varyColors val="0"/>
        <c:ser>
          <c:idx val="0"/>
          <c:order val="0"/>
          <c:tx>
            <c:strRef>
              <c:f>論文生産数比較!$J$51</c:f>
              <c:strCache>
                <c:ptCount val="1"/>
                <c:pt idx="0">
                  <c:v>Subaru</c:v>
                </c:pt>
              </c:strCache>
            </c:strRef>
          </c:tx>
          <c:spPr>
            <a:ln w="44450">
              <a:solidFill>
                <a:srgbClr val="FF0000"/>
              </a:solidFill>
            </a:ln>
          </c:spPr>
          <c:marker>
            <c:symbol val="circle"/>
            <c:size val="14"/>
            <c:spPr>
              <a:solidFill>
                <a:srgbClr val="FF0000"/>
              </a:solidFill>
              <a:ln>
                <a:solidFill>
                  <a:srgbClr val="FF0000"/>
                </a:solidFill>
              </a:ln>
            </c:spPr>
          </c:marker>
          <c:cat>
            <c:numRef>
              <c:f>論文生産数比較!$I$72:$I$84</c:f>
              <c:numCache>
                <c:formatCode>General</c:formatCode>
                <c:ptCount val="13"/>
                <c:pt idx="0">
                  <c:v>21</c:v>
                </c:pt>
                <c:pt idx="1">
                  <c:v>22</c:v>
                </c:pt>
                <c:pt idx="2">
                  <c:v>23</c:v>
                </c:pt>
                <c:pt idx="3">
                  <c:v>24</c:v>
                </c:pt>
                <c:pt idx="4">
                  <c:v>25</c:v>
                </c:pt>
                <c:pt idx="5">
                  <c:v>26</c:v>
                </c:pt>
                <c:pt idx="6">
                  <c:v>27</c:v>
                </c:pt>
                <c:pt idx="7">
                  <c:v>28</c:v>
                </c:pt>
                <c:pt idx="8">
                  <c:v>29</c:v>
                </c:pt>
                <c:pt idx="9">
                  <c:v>30</c:v>
                </c:pt>
                <c:pt idx="10">
                  <c:v>31</c:v>
                </c:pt>
                <c:pt idx="11">
                  <c:v>32</c:v>
                </c:pt>
                <c:pt idx="12">
                  <c:v>33</c:v>
                </c:pt>
              </c:numCache>
            </c:numRef>
          </c:cat>
          <c:val>
            <c:numRef>
              <c:f>論文生産数比較!$J$72:$J$84</c:f>
              <c:numCache>
                <c:formatCode>General</c:formatCode>
                <c:ptCount val="13"/>
              </c:numCache>
            </c:numRef>
          </c:val>
          <c:smooth val="0"/>
        </c:ser>
        <c:ser>
          <c:idx val="1"/>
          <c:order val="1"/>
          <c:tx>
            <c:strRef>
              <c:f>論文生産数比較!$K$51</c:f>
              <c:strCache>
                <c:ptCount val="1"/>
                <c:pt idx="0">
                  <c:v>Gemini</c:v>
                </c:pt>
              </c:strCache>
            </c:strRef>
          </c:tx>
          <c:spPr>
            <a:ln>
              <a:solidFill>
                <a:srgbClr val="66CCFF"/>
              </a:solidFill>
            </a:ln>
          </c:spPr>
          <c:marker>
            <c:symbol val="x"/>
            <c:size val="12"/>
            <c:spPr>
              <a:solidFill>
                <a:srgbClr val="66CCFF"/>
              </a:solidFill>
              <a:ln>
                <a:solidFill>
                  <a:srgbClr val="66CCFF"/>
                </a:solidFill>
              </a:ln>
            </c:spPr>
          </c:marker>
          <c:cat>
            <c:numRef>
              <c:f>論文生産数比較!$I$72:$I$84</c:f>
              <c:numCache>
                <c:formatCode>General</c:formatCode>
                <c:ptCount val="13"/>
                <c:pt idx="0">
                  <c:v>21</c:v>
                </c:pt>
                <c:pt idx="1">
                  <c:v>22</c:v>
                </c:pt>
                <c:pt idx="2">
                  <c:v>23</c:v>
                </c:pt>
                <c:pt idx="3">
                  <c:v>24</c:v>
                </c:pt>
                <c:pt idx="4">
                  <c:v>25</c:v>
                </c:pt>
                <c:pt idx="5">
                  <c:v>26</c:v>
                </c:pt>
                <c:pt idx="6">
                  <c:v>27</c:v>
                </c:pt>
                <c:pt idx="7">
                  <c:v>28</c:v>
                </c:pt>
                <c:pt idx="8">
                  <c:v>29</c:v>
                </c:pt>
                <c:pt idx="9">
                  <c:v>30</c:v>
                </c:pt>
                <c:pt idx="10">
                  <c:v>31</c:v>
                </c:pt>
                <c:pt idx="11">
                  <c:v>32</c:v>
                </c:pt>
                <c:pt idx="12">
                  <c:v>33</c:v>
                </c:pt>
              </c:numCache>
            </c:numRef>
          </c:cat>
          <c:val>
            <c:numRef>
              <c:f>論文生産数比較!$K$72:$K$84</c:f>
              <c:numCache>
                <c:formatCode>General</c:formatCode>
                <c:ptCount val="13"/>
              </c:numCache>
            </c:numRef>
          </c:val>
          <c:smooth val="0"/>
        </c:ser>
        <c:ser>
          <c:idx val="2"/>
          <c:order val="2"/>
          <c:tx>
            <c:strRef>
              <c:f>論文生産数比較!$L$51</c:f>
              <c:strCache>
                <c:ptCount val="1"/>
                <c:pt idx="0">
                  <c:v>Keck </c:v>
                </c:pt>
              </c:strCache>
            </c:strRef>
          </c:tx>
          <c:spPr>
            <a:ln>
              <a:solidFill>
                <a:srgbClr val="FF66CC"/>
              </a:solidFill>
            </a:ln>
          </c:spPr>
          <c:marker>
            <c:symbol val="circle"/>
            <c:size val="12"/>
            <c:spPr>
              <a:solidFill>
                <a:srgbClr val="FF66CC"/>
              </a:solidFill>
              <a:ln>
                <a:solidFill>
                  <a:srgbClr val="FF99FF"/>
                </a:solidFill>
              </a:ln>
            </c:spPr>
          </c:marker>
          <c:cat>
            <c:numRef>
              <c:f>論文生産数比較!$I$72:$I$84</c:f>
              <c:numCache>
                <c:formatCode>General</c:formatCode>
                <c:ptCount val="13"/>
                <c:pt idx="0">
                  <c:v>21</c:v>
                </c:pt>
                <c:pt idx="1">
                  <c:v>22</c:v>
                </c:pt>
                <c:pt idx="2">
                  <c:v>23</c:v>
                </c:pt>
                <c:pt idx="3">
                  <c:v>24</c:v>
                </c:pt>
                <c:pt idx="4">
                  <c:v>25</c:v>
                </c:pt>
                <c:pt idx="5">
                  <c:v>26</c:v>
                </c:pt>
                <c:pt idx="6">
                  <c:v>27</c:v>
                </c:pt>
                <c:pt idx="7">
                  <c:v>28</c:v>
                </c:pt>
                <c:pt idx="8">
                  <c:v>29</c:v>
                </c:pt>
                <c:pt idx="9">
                  <c:v>30</c:v>
                </c:pt>
                <c:pt idx="10">
                  <c:v>31</c:v>
                </c:pt>
                <c:pt idx="11">
                  <c:v>32</c:v>
                </c:pt>
                <c:pt idx="12">
                  <c:v>33</c:v>
                </c:pt>
              </c:numCache>
            </c:numRef>
          </c:cat>
          <c:val>
            <c:numRef>
              <c:f>論文生産数比較!$L$72:$L$84</c:f>
              <c:numCache>
                <c:formatCode>General</c:formatCode>
                <c:ptCount val="13"/>
              </c:numCache>
            </c:numRef>
          </c:val>
          <c:smooth val="0"/>
        </c:ser>
        <c:ser>
          <c:idx val="3"/>
          <c:order val="3"/>
          <c:tx>
            <c:strRef>
              <c:f>論文生産数比較!$M$51</c:f>
              <c:strCache>
                <c:ptCount val="1"/>
                <c:pt idx="0">
                  <c:v>VLT</c:v>
                </c:pt>
              </c:strCache>
            </c:strRef>
          </c:tx>
          <c:spPr>
            <a:ln>
              <a:solidFill>
                <a:srgbClr val="00B050"/>
              </a:solidFill>
            </a:ln>
          </c:spPr>
          <c:marker>
            <c:symbol val="circle"/>
            <c:size val="12"/>
            <c:spPr>
              <a:solidFill>
                <a:srgbClr val="00B050"/>
              </a:solidFill>
              <a:ln>
                <a:solidFill>
                  <a:srgbClr val="00B050"/>
                </a:solidFill>
              </a:ln>
            </c:spPr>
          </c:marker>
          <c:cat>
            <c:numRef>
              <c:f>論文生産数比較!$I$72:$I$84</c:f>
              <c:numCache>
                <c:formatCode>General</c:formatCode>
                <c:ptCount val="13"/>
                <c:pt idx="0">
                  <c:v>21</c:v>
                </c:pt>
                <c:pt idx="1">
                  <c:v>22</c:v>
                </c:pt>
                <c:pt idx="2">
                  <c:v>23</c:v>
                </c:pt>
                <c:pt idx="3">
                  <c:v>24</c:v>
                </c:pt>
                <c:pt idx="4">
                  <c:v>25</c:v>
                </c:pt>
                <c:pt idx="5">
                  <c:v>26</c:v>
                </c:pt>
                <c:pt idx="6">
                  <c:v>27</c:v>
                </c:pt>
                <c:pt idx="7">
                  <c:v>28</c:v>
                </c:pt>
                <c:pt idx="8">
                  <c:v>29</c:v>
                </c:pt>
                <c:pt idx="9">
                  <c:v>30</c:v>
                </c:pt>
                <c:pt idx="10">
                  <c:v>31</c:v>
                </c:pt>
                <c:pt idx="11">
                  <c:v>32</c:v>
                </c:pt>
                <c:pt idx="12">
                  <c:v>33</c:v>
                </c:pt>
              </c:numCache>
            </c:numRef>
          </c:cat>
          <c:val>
            <c:numRef>
              <c:f>論文生産数比較!$M$72:$M$84</c:f>
              <c:numCache>
                <c:formatCode>General</c:formatCode>
                <c:ptCount val="13"/>
              </c:numCache>
            </c:numRef>
          </c:val>
          <c:smooth val="0"/>
        </c:ser>
        <c:ser>
          <c:idx val="4"/>
          <c:order val="4"/>
          <c:tx>
            <c:strRef>
              <c:f>論文生産数比較!$N$51</c:f>
              <c:strCache>
                <c:ptCount val="1"/>
                <c:pt idx="0">
                  <c:v>CFHT</c:v>
                </c:pt>
              </c:strCache>
            </c:strRef>
          </c:tx>
          <c:spPr>
            <a:ln>
              <a:solidFill>
                <a:srgbClr val="0000FF"/>
              </a:solidFill>
            </a:ln>
          </c:spPr>
          <c:marker>
            <c:symbol val="circle"/>
            <c:size val="11"/>
            <c:spPr>
              <a:solidFill>
                <a:srgbClr val="0000FF"/>
              </a:solidFill>
            </c:spPr>
          </c:marker>
          <c:cat>
            <c:numRef>
              <c:f>論文生産数比較!$I$72:$I$84</c:f>
              <c:numCache>
                <c:formatCode>General</c:formatCode>
                <c:ptCount val="13"/>
                <c:pt idx="0">
                  <c:v>21</c:v>
                </c:pt>
                <c:pt idx="1">
                  <c:v>22</c:v>
                </c:pt>
                <c:pt idx="2">
                  <c:v>23</c:v>
                </c:pt>
                <c:pt idx="3">
                  <c:v>24</c:v>
                </c:pt>
                <c:pt idx="4">
                  <c:v>25</c:v>
                </c:pt>
                <c:pt idx="5">
                  <c:v>26</c:v>
                </c:pt>
                <c:pt idx="6">
                  <c:v>27</c:v>
                </c:pt>
                <c:pt idx="7">
                  <c:v>28</c:v>
                </c:pt>
                <c:pt idx="8">
                  <c:v>29</c:v>
                </c:pt>
                <c:pt idx="9">
                  <c:v>30</c:v>
                </c:pt>
                <c:pt idx="10">
                  <c:v>31</c:v>
                </c:pt>
                <c:pt idx="11">
                  <c:v>32</c:v>
                </c:pt>
                <c:pt idx="12">
                  <c:v>33</c:v>
                </c:pt>
              </c:numCache>
            </c:numRef>
          </c:cat>
          <c:val>
            <c:numRef>
              <c:f>論文生産数比較!$N$72:$N$84</c:f>
              <c:numCache>
                <c:formatCode>General</c:formatCode>
                <c:ptCount val="13"/>
                <c:pt idx="0">
                  <c:v>69</c:v>
                </c:pt>
                <c:pt idx="1">
                  <c:v>87</c:v>
                </c:pt>
                <c:pt idx="2">
                  <c:v>60</c:v>
                </c:pt>
                <c:pt idx="3">
                  <c:v>44</c:v>
                </c:pt>
                <c:pt idx="4">
                  <c:v>70</c:v>
                </c:pt>
                <c:pt idx="5">
                  <c:v>23</c:v>
                </c:pt>
                <c:pt idx="6">
                  <c:v>55</c:v>
                </c:pt>
                <c:pt idx="7">
                  <c:v>77</c:v>
                </c:pt>
                <c:pt idx="8">
                  <c:v>100</c:v>
                </c:pt>
                <c:pt idx="9">
                  <c:v>107</c:v>
                </c:pt>
                <c:pt idx="10">
                  <c:v>102</c:v>
                </c:pt>
                <c:pt idx="11">
                  <c:v>132</c:v>
                </c:pt>
                <c:pt idx="12">
                  <c:v>128</c:v>
                </c:pt>
              </c:numCache>
            </c:numRef>
          </c:val>
          <c:smooth val="0"/>
        </c:ser>
        <c:dLbls>
          <c:showLegendKey val="0"/>
          <c:showVal val="0"/>
          <c:showCatName val="0"/>
          <c:showSerName val="0"/>
          <c:showPercent val="0"/>
          <c:showBubbleSize val="0"/>
        </c:dLbls>
        <c:marker val="1"/>
        <c:smooth val="0"/>
        <c:axId val="166836480"/>
        <c:axId val="166850944"/>
      </c:lineChart>
      <c:catAx>
        <c:axId val="166836480"/>
        <c:scaling>
          <c:orientation val="minMax"/>
        </c:scaling>
        <c:delete val="0"/>
        <c:axPos val="b"/>
        <c:majorGridlines>
          <c:spPr>
            <a:ln>
              <a:solidFill>
                <a:schemeClr val="tx1">
                  <a:alpha val="50000"/>
                </a:schemeClr>
              </a:solidFill>
              <a:prstDash val="sysDot"/>
            </a:ln>
          </c:spPr>
        </c:majorGridlines>
        <c:numFmt formatCode="General" sourceLinked="1"/>
        <c:majorTickMark val="out"/>
        <c:minorTickMark val="none"/>
        <c:tickLblPos val="nextTo"/>
        <c:txPr>
          <a:bodyPr/>
          <a:lstStyle/>
          <a:p>
            <a:pPr>
              <a:defRPr lang="ja-JP" sz="1400" baseline="0"/>
            </a:pPr>
            <a:endParaRPr lang="ja-JP"/>
          </a:p>
        </c:txPr>
        <c:crossAx val="166850944"/>
        <c:crosses val="autoZero"/>
        <c:auto val="1"/>
        <c:lblAlgn val="ctr"/>
        <c:lblOffset val="100"/>
        <c:tickLblSkip val="2"/>
        <c:tickMarkSkip val="1"/>
        <c:noMultiLvlLbl val="0"/>
      </c:catAx>
      <c:valAx>
        <c:axId val="166850944"/>
        <c:scaling>
          <c:orientation val="minMax"/>
          <c:max val="180"/>
        </c:scaling>
        <c:delete val="0"/>
        <c:axPos val="l"/>
        <c:majorGridlines>
          <c:spPr>
            <a:ln>
              <a:solidFill>
                <a:schemeClr val="tx1"/>
              </a:solidFill>
              <a:prstDash val="sysDot"/>
            </a:ln>
          </c:spPr>
        </c:majorGridlines>
        <c:numFmt formatCode="General" sourceLinked="1"/>
        <c:majorTickMark val="out"/>
        <c:minorTickMark val="none"/>
        <c:tickLblPos val="nextTo"/>
        <c:txPr>
          <a:bodyPr/>
          <a:lstStyle/>
          <a:p>
            <a:pPr>
              <a:defRPr lang="ja-JP" sz="1400" baseline="0"/>
            </a:pPr>
            <a:endParaRPr lang="ja-JP"/>
          </a:p>
        </c:txPr>
        <c:crossAx val="166836480"/>
        <c:crosses val="autoZero"/>
        <c:crossBetween val="midCat"/>
        <c:majorUnit val="20"/>
        <c:minorUnit val="4"/>
      </c:valAx>
      <c:spPr>
        <a:noFill/>
        <a:ln>
          <a:solidFill>
            <a:schemeClr val="tx1"/>
          </a:solidFill>
          <a:prstDash val="sysDot"/>
        </a:ln>
      </c:spPr>
    </c:plotArea>
    <c:plotVisOnly val="1"/>
    <c:dispBlanksAs val="gap"/>
    <c:showDLblsOverMax val="0"/>
  </c:chart>
  <c:printSettings>
    <c:headerFooter/>
    <c:pageMargins b="0.75" l="0.7" r="0.7" t="0.75" header="0.3" footer="0.3"/>
    <c:pageSetup/>
  </c:printSettings>
  <c:userShapes r:id="rId1"/>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400" baseline="0"/>
            </a:pPr>
            <a:r>
              <a:rPr lang="en-US" altLang="ja-JP" sz="2400" baseline="0"/>
              <a:t>Number of Papers per Telescope</a:t>
            </a:r>
            <a:endParaRPr lang="ja-JP" altLang="en-US" sz="2400" baseline="0"/>
          </a:p>
        </c:rich>
      </c:tx>
      <c:layout>
        <c:manualLayout>
          <c:xMode val="edge"/>
          <c:yMode val="edge"/>
          <c:x val="0.124324402715231"/>
          <c:y val="4.59635633781071E-2"/>
        </c:manualLayout>
      </c:layout>
      <c:overlay val="1"/>
      <c:spPr>
        <a:solidFill>
          <a:schemeClr val="bg1">
            <a:lumMod val="75000"/>
          </a:schemeClr>
        </a:solidFill>
      </c:spPr>
    </c:title>
    <c:autoTitleDeleted val="0"/>
    <c:plotArea>
      <c:layout>
        <c:manualLayout>
          <c:layoutTarget val="inner"/>
          <c:xMode val="edge"/>
          <c:yMode val="edge"/>
          <c:x val="5.6161676284315683E-2"/>
          <c:y val="2.2051215130004246E-2"/>
          <c:w val="0.88598709659506381"/>
          <c:h val="0.80460470587270105"/>
        </c:manualLayout>
      </c:layout>
      <c:lineChart>
        <c:grouping val="standard"/>
        <c:varyColors val="0"/>
        <c:ser>
          <c:idx val="0"/>
          <c:order val="0"/>
          <c:tx>
            <c:strRef>
              <c:f>論文生産数比較!$J$51</c:f>
              <c:strCache>
                <c:ptCount val="1"/>
                <c:pt idx="0">
                  <c:v>Subaru</c:v>
                </c:pt>
              </c:strCache>
            </c:strRef>
          </c:tx>
          <c:spPr>
            <a:ln w="44450">
              <a:solidFill>
                <a:srgbClr val="FF0000"/>
              </a:solidFill>
            </a:ln>
          </c:spPr>
          <c:marker>
            <c:symbol val="circle"/>
            <c:size val="14"/>
            <c:spPr>
              <a:solidFill>
                <a:srgbClr val="FF0000"/>
              </a:solidFill>
              <a:ln>
                <a:solidFill>
                  <a:srgbClr val="FF0000"/>
                </a:solidFill>
              </a:ln>
            </c:spPr>
          </c:marker>
          <c:cat>
            <c:numRef>
              <c:f>論文生産数比較!$I$52:$I$71</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論文生産数比較!$J$52:$J$71</c:f>
              <c:numCache>
                <c:formatCode>General</c:formatCode>
                <c:ptCount val="20"/>
                <c:pt idx="0">
                  <c:v>17</c:v>
                </c:pt>
                <c:pt idx="1">
                  <c:v>23</c:v>
                </c:pt>
                <c:pt idx="2">
                  <c:v>51</c:v>
                </c:pt>
                <c:pt idx="3">
                  <c:v>50</c:v>
                </c:pt>
                <c:pt idx="4">
                  <c:v>70</c:v>
                </c:pt>
                <c:pt idx="5">
                  <c:v>63</c:v>
                </c:pt>
                <c:pt idx="6">
                  <c:v>84</c:v>
                </c:pt>
                <c:pt idx="7">
                  <c:v>96</c:v>
                </c:pt>
                <c:pt idx="8">
                  <c:v>93</c:v>
                </c:pt>
                <c:pt idx="9">
                  <c:v>111</c:v>
                </c:pt>
                <c:pt idx="10">
                  <c:v>128</c:v>
                </c:pt>
                <c:pt idx="11">
                  <c:v>126</c:v>
                </c:pt>
                <c:pt idx="12">
                  <c:v>150</c:v>
                </c:pt>
              </c:numCache>
            </c:numRef>
          </c:val>
          <c:smooth val="0"/>
        </c:ser>
        <c:ser>
          <c:idx val="1"/>
          <c:order val="1"/>
          <c:tx>
            <c:strRef>
              <c:f>論文生産数比較!$K$51</c:f>
              <c:strCache>
                <c:ptCount val="1"/>
                <c:pt idx="0">
                  <c:v>Gemini</c:v>
                </c:pt>
              </c:strCache>
            </c:strRef>
          </c:tx>
          <c:spPr>
            <a:ln>
              <a:solidFill>
                <a:srgbClr val="66CCFF"/>
              </a:solidFill>
            </a:ln>
          </c:spPr>
          <c:marker>
            <c:symbol val="x"/>
            <c:size val="12"/>
            <c:spPr>
              <a:solidFill>
                <a:srgbClr val="66CCFF"/>
              </a:solidFill>
              <a:ln>
                <a:solidFill>
                  <a:srgbClr val="66CCFF"/>
                </a:solidFill>
              </a:ln>
            </c:spPr>
          </c:marker>
          <c:cat>
            <c:numRef>
              <c:f>論文生産数比較!$I$52:$I$71</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論文生産数比較!$K$52:$K$71</c:f>
              <c:numCache>
                <c:formatCode>General</c:formatCode>
                <c:ptCount val="20"/>
                <c:pt idx="0">
                  <c:v>1</c:v>
                </c:pt>
                <c:pt idx="1">
                  <c:v>12.5</c:v>
                </c:pt>
                <c:pt idx="2">
                  <c:v>13.5</c:v>
                </c:pt>
                <c:pt idx="3">
                  <c:v>27</c:v>
                </c:pt>
                <c:pt idx="4">
                  <c:v>39</c:v>
                </c:pt>
                <c:pt idx="5">
                  <c:v>50.5</c:v>
                </c:pt>
                <c:pt idx="6">
                  <c:v>61</c:v>
                </c:pt>
                <c:pt idx="7">
                  <c:v>67</c:v>
                </c:pt>
                <c:pt idx="8">
                  <c:v>74.5</c:v>
                </c:pt>
                <c:pt idx="9">
                  <c:v>64.5</c:v>
                </c:pt>
                <c:pt idx="10">
                  <c:v>94</c:v>
                </c:pt>
                <c:pt idx="11">
                  <c:v>83</c:v>
                </c:pt>
              </c:numCache>
            </c:numRef>
          </c:val>
          <c:smooth val="0"/>
        </c:ser>
        <c:ser>
          <c:idx val="2"/>
          <c:order val="2"/>
          <c:tx>
            <c:strRef>
              <c:f>論文生産数比較!$L$51</c:f>
              <c:strCache>
                <c:ptCount val="1"/>
                <c:pt idx="0">
                  <c:v>Keck </c:v>
                </c:pt>
              </c:strCache>
            </c:strRef>
          </c:tx>
          <c:spPr>
            <a:ln>
              <a:solidFill>
                <a:srgbClr val="FF66CC"/>
              </a:solidFill>
            </a:ln>
          </c:spPr>
          <c:marker>
            <c:symbol val="circle"/>
            <c:size val="12"/>
            <c:spPr>
              <a:solidFill>
                <a:srgbClr val="FF66CC"/>
              </a:solidFill>
              <a:ln>
                <a:solidFill>
                  <a:srgbClr val="FF99FF"/>
                </a:solidFill>
              </a:ln>
            </c:spPr>
          </c:marker>
          <c:cat>
            <c:numRef>
              <c:f>論文生産数比較!$I$52:$I$71</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論文生産数比較!$L$52:$L$71</c:f>
              <c:numCache>
                <c:formatCode>General</c:formatCode>
                <c:ptCount val="20"/>
                <c:pt idx="0">
                  <c:v>16.5</c:v>
                </c:pt>
                <c:pt idx="1">
                  <c:v>23.5</c:v>
                </c:pt>
                <c:pt idx="2">
                  <c:v>32</c:v>
                </c:pt>
                <c:pt idx="3">
                  <c:v>47.5</c:v>
                </c:pt>
                <c:pt idx="4">
                  <c:v>62.5</c:v>
                </c:pt>
                <c:pt idx="5">
                  <c:v>80.5</c:v>
                </c:pt>
                <c:pt idx="6">
                  <c:v>81</c:v>
                </c:pt>
                <c:pt idx="7">
                  <c:v>88</c:v>
                </c:pt>
                <c:pt idx="8">
                  <c:v>100</c:v>
                </c:pt>
                <c:pt idx="9">
                  <c:v>104.5</c:v>
                </c:pt>
                <c:pt idx="10">
                  <c:v>110</c:v>
                </c:pt>
                <c:pt idx="11">
                  <c:v>134</c:v>
                </c:pt>
                <c:pt idx="12">
                  <c:v>155.5</c:v>
                </c:pt>
                <c:pt idx="13">
                  <c:v>132.5</c:v>
                </c:pt>
                <c:pt idx="14">
                  <c:v>135.5</c:v>
                </c:pt>
                <c:pt idx="15">
                  <c:v>139</c:v>
                </c:pt>
                <c:pt idx="16">
                  <c:v>148.5</c:v>
                </c:pt>
                <c:pt idx="17">
                  <c:v>158</c:v>
                </c:pt>
              </c:numCache>
            </c:numRef>
          </c:val>
          <c:smooth val="0"/>
        </c:ser>
        <c:ser>
          <c:idx val="3"/>
          <c:order val="3"/>
          <c:tx>
            <c:strRef>
              <c:f>論文生産数比較!$M$51</c:f>
              <c:strCache>
                <c:ptCount val="1"/>
                <c:pt idx="0">
                  <c:v>VLT</c:v>
                </c:pt>
              </c:strCache>
            </c:strRef>
          </c:tx>
          <c:spPr>
            <a:ln>
              <a:solidFill>
                <a:srgbClr val="00B050"/>
              </a:solidFill>
            </a:ln>
          </c:spPr>
          <c:marker>
            <c:symbol val="circle"/>
            <c:size val="12"/>
            <c:spPr>
              <a:solidFill>
                <a:srgbClr val="00B050"/>
              </a:solidFill>
              <a:ln>
                <a:solidFill>
                  <a:srgbClr val="00B050"/>
                </a:solidFill>
              </a:ln>
            </c:spPr>
          </c:marker>
          <c:cat>
            <c:numRef>
              <c:f>論文生産数比較!$I$52:$I$71</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論文生産数比較!$M$52:$M$71</c:f>
              <c:numCache>
                <c:formatCode>General</c:formatCode>
                <c:ptCount val="20"/>
                <c:pt idx="0">
                  <c:v>7.25</c:v>
                </c:pt>
                <c:pt idx="1">
                  <c:v>13</c:v>
                </c:pt>
                <c:pt idx="2">
                  <c:v>26.25</c:v>
                </c:pt>
                <c:pt idx="3">
                  <c:v>39.75</c:v>
                </c:pt>
                <c:pt idx="4">
                  <c:v>65</c:v>
                </c:pt>
                <c:pt idx="5">
                  <c:v>85.25</c:v>
                </c:pt>
                <c:pt idx="6">
                  <c:v>90</c:v>
                </c:pt>
                <c:pt idx="7">
                  <c:v>103</c:v>
                </c:pt>
                <c:pt idx="8">
                  <c:v>123.5</c:v>
                </c:pt>
                <c:pt idx="9">
                  <c:v>121</c:v>
                </c:pt>
                <c:pt idx="10">
                  <c:v>116.5</c:v>
                </c:pt>
                <c:pt idx="11">
                  <c:v>126.75</c:v>
                </c:pt>
                <c:pt idx="12">
                  <c:v>138</c:v>
                </c:pt>
                <c:pt idx="13">
                  <c:v>153.5</c:v>
                </c:pt>
              </c:numCache>
            </c:numRef>
          </c:val>
          <c:smooth val="0"/>
        </c:ser>
        <c:ser>
          <c:idx val="4"/>
          <c:order val="4"/>
          <c:tx>
            <c:strRef>
              <c:f>論文生産数比較!$N$51</c:f>
              <c:strCache>
                <c:ptCount val="1"/>
                <c:pt idx="0">
                  <c:v>CFHT</c:v>
                </c:pt>
              </c:strCache>
            </c:strRef>
          </c:tx>
          <c:spPr>
            <a:ln>
              <a:solidFill>
                <a:srgbClr val="0000FF"/>
              </a:solidFill>
            </a:ln>
          </c:spPr>
          <c:marker>
            <c:symbol val="circle"/>
            <c:size val="11"/>
            <c:spPr>
              <a:solidFill>
                <a:srgbClr val="0000FF"/>
              </a:solidFill>
            </c:spPr>
          </c:marker>
          <c:cat>
            <c:numRef>
              <c:f>論文生産数比較!$I$52:$I$71</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論文生産数比較!$N$52:$N$71</c:f>
              <c:numCache>
                <c:formatCode>General</c:formatCode>
                <c:ptCount val="20"/>
                <c:pt idx="0">
                  <c:v>2</c:v>
                </c:pt>
                <c:pt idx="1">
                  <c:v>4</c:v>
                </c:pt>
                <c:pt idx="2">
                  <c:v>23</c:v>
                </c:pt>
                <c:pt idx="3">
                  <c:v>22</c:v>
                </c:pt>
                <c:pt idx="4">
                  <c:v>35</c:v>
                </c:pt>
                <c:pt idx="5">
                  <c:v>41</c:v>
                </c:pt>
                <c:pt idx="6">
                  <c:v>60</c:v>
                </c:pt>
                <c:pt idx="7">
                  <c:v>48</c:v>
                </c:pt>
                <c:pt idx="8">
                  <c:v>43</c:v>
                </c:pt>
                <c:pt idx="9">
                  <c:v>55</c:v>
                </c:pt>
                <c:pt idx="10">
                  <c:v>64</c:v>
                </c:pt>
                <c:pt idx="11">
                  <c:v>73</c:v>
                </c:pt>
                <c:pt idx="12">
                  <c:v>74</c:v>
                </c:pt>
                <c:pt idx="13">
                  <c:v>73</c:v>
                </c:pt>
                <c:pt idx="14">
                  <c:v>91</c:v>
                </c:pt>
                <c:pt idx="15">
                  <c:v>71</c:v>
                </c:pt>
                <c:pt idx="16">
                  <c:v>78</c:v>
                </c:pt>
                <c:pt idx="17">
                  <c:v>79</c:v>
                </c:pt>
                <c:pt idx="18">
                  <c:v>77</c:v>
                </c:pt>
                <c:pt idx="19">
                  <c:v>77</c:v>
                </c:pt>
              </c:numCache>
            </c:numRef>
          </c:val>
          <c:smooth val="0"/>
        </c:ser>
        <c:dLbls>
          <c:showLegendKey val="0"/>
          <c:showVal val="0"/>
          <c:showCatName val="0"/>
          <c:showSerName val="0"/>
          <c:showPercent val="0"/>
          <c:showBubbleSize val="0"/>
        </c:dLbls>
        <c:marker val="1"/>
        <c:smooth val="0"/>
        <c:axId val="165776000"/>
        <c:axId val="165790848"/>
      </c:lineChart>
      <c:catAx>
        <c:axId val="165776000"/>
        <c:scaling>
          <c:orientation val="minMax"/>
        </c:scaling>
        <c:delete val="0"/>
        <c:axPos val="b"/>
        <c:majorGridlines>
          <c:spPr>
            <a:ln>
              <a:solidFill>
                <a:schemeClr val="tx1">
                  <a:alpha val="50000"/>
                </a:schemeClr>
              </a:solidFill>
              <a:prstDash val="sysDot"/>
            </a:ln>
          </c:spPr>
        </c:majorGridlines>
        <c:title>
          <c:tx>
            <c:rich>
              <a:bodyPr/>
              <a:lstStyle/>
              <a:p>
                <a:pPr>
                  <a:defRPr sz="1400"/>
                </a:pPr>
                <a:r>
                  <a:rPr lang="ja-JP" altLang="en-US" sz="1400"/>
                  <a:t>観測開始からの年数</a:t>
                </a:r>
              </a:p>
            </c:rich>
          </c:tx>
          <c:layout>
            <c:manualLayout>
              <c:xMode val="edge"/>
              <c:yMode val="edge"/>
              <c:x val="0.44377986512659917"/>
              <c:y val="0.8941799077448771"/>
            </c:manualLayout>
          </c:layout>
          <c:overlay val="0"/>
        </c:title>
        <c:numFmt formatCode="General" sourceLinked="1"/>
        <c:majorTickMark val="out"/>
        <c:minorTickMark val="none"/>
        <c:tickLblPos val="nextTo"/>
        <c:txPr>
          <a:bodyPr/>
          <a:lstStyle/>
          <a:p>
            <a:pPr>
              <a:defRPr lang="ja-JP" sz="1400" baseline="0"/>
            </a:pPr>
            <a:endParaRPr lang="ja-JP"/>
          </a:p>
        </c:txPr>
        <c:crossAx val="165790848"/>
        <c:crosses val="autoZero"/>
        <c:auto val="0"/>
        <c:lblAlgn val="ctr"/>
        <c:lblOffset val="100"/>
        <c:tickLblSkip val="2"/>
        <c:tickMarkSkip val="1"/>
        <c:noMultiLvlLbl val="0"/>
      </c:catAx>
      <c:valAx>
        <c:axId val="165790848"/>
        <c:scaling>
          <c:orientation val="minMax"/>
        </c:scaling>
        <c:delete val="0"/>
        <c:axPos val="l"/>
        <c:majorGridlines>
          <c:spPr>
            <a:ln>
              <a:solidFill>
                <a:schemeClr val="tx1"/>
              </a:solidFill>
              <a:prstDash val="sysDot"/>
            </a:ln>
          </c:spPr>
        </c:majorGridlines>
        <c:numFmt formatCode="General" sourceLinked="1"/>
        <c:majorTickMark val="out"/>
        <c:minorTickMark val="none"/>
        <c:tickLblPos val="nextTo"/>
        <c:txPr>
          <a:bodyPr/>
          <a:lstStyle/>
          <a:p>
            <a:pPr>
              <a:defRPr lang="ja-JP" sz="1400" baseline="0"/>
            </a:pPr>
            <a:endParaRPr lang="ja-JP"/>
          </a:p>
        </c:txPr>
        <c:crossAx val="165776000"/>
        <c:crosses val="autoZero"/>
        <c:crossBetween val="midCat"/>
      </c:valAx>
      <c:spPr>
        <a:noFill/>
        <a:ln>
          <a:solidFill>
            <a:schemeClr val="tx1"/>
          </a:solidFill>
          <a:prstDash val="sysDot"/>
        </a:ln>
      </c:spPr>
    </c:plotArea>
    <c:legend>
      <c:legendPos val="t"/>
      <c:layout>
        <c:manualLayout>
          <c:xMode val="edge"/>
          <c:yMode val="edge"/>
          <c:x val="8.1858719753255496E-2"/>
          <c:y val="0.15326018140566328"/>
          <c:w val="0.1291544413232783"/>
          <c:h val="0.26601634831039711"/>
        </c:manualLayout>
      </c:layout>
      <c:overlay val="1"/>
      <c:spPr>
        <a:solidFill>
          <a:schemeClr val="bg1">
            <a:lumMod val="75000"/>
          </a:schemeClr>
        </a:solidFill>
      </c:spPr>
      <c:txPr>
        <a:bodyPr/>
        <a:lstStyle/>
        <a:p>
          <a:pPr>
            <a:defRPr lang="ja-JP" sz="1400" baseline="0"/>
          </a:pPr>
          <a:endParaRPr lang="ja-JP"/>
        </a:p>
      </c:txPr>
    </c:legend>
    <c:plotVisOnly val="1"/>
    <c:dispBlanksAs val="gap"/>
    <c:showDLblsOverMax val="0"/>
  </c:chart>
  <c:printSettings>
    <c:headerFooter/>
    <c:pageMargins b="0.75" l="0.7" r="0.7" t="0.75" header="0.3" footer="0.3"/>
    <c:pageSetup/>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161676284315683E-2"/>
          <c:y val="2.2051215130004246E-2"/>
          <c:w val="0.88598709659506381"/>
          <c:h val="0.80460470587270105"/>
        </c:manualLayout>
      </c:layout>
      <c:lineChart>
        <c:grouping val="standard"/>
        <c:varyColors val="0"/>
        <c:ser>
          <c:idx val="0"/>
          <c:order val="0"/>
          <c:tx>
            <c:strRef>
              <c:f>論文生産数比較!$J$51</c:f>
              <c:strCache>
                <c:ptCount val="1"/>
                <c:pt idx="0">
                  <c:v>Subaru</c:v>
                </c:pt>
              </c:strCache>
            </c:strRef>
          </c:tx>
          <c:spPr>
            <a:ln w="44450">
              <a:solidFill>
                <a:srgbClr val="FF0000"/>
              </a:solidFill>
            </a:ln>
          </c:spPr>
          <c:marker>
            <c:symbol val="circle"/>
            <c:size val="14"/>
            <c:spPr>
              <a:solidFill>
                <a:srgbClr val="FF0000"/>
              </a:solidFill>
              <a:ln>
                <a:solidFill>
                  <a:srgbClr val="FF0000"/>
                </a:solidFill>
              </a:ln>
            </c:spPr>
          </c:marker>
          <c:cat>
            <c:numRef>
              <c:f>論文生産数比較!$I$78:$I$84</c:f>
              <c:numCache>
                <c:formatCode>General</c:formatCode>
                <c:ptCount val="7"/>
                <c:pt idx="0">
                  <c:v>27</c:v>
                </c:pt>
                <c:pt idx="1">
                  <c:v>28</c:v>
                </c:pt>
                <c:pt idx="2">
                  <c:v>29</c:v>
                </c:pt>
                <c:pt idx="3">
                  <c:v>30</c:v>
                </c:pt>
                <c:pt idx="4">
                  <c:v>31</c:v>
                </c:pt>
                <c:pt idx="5">
                  <c:v>32</c:v>
                </c:pt>
                <c:pt idx="6">
                  <c:v>33</c:v>
                </c:pt>
              </c:numCache>
            </c:numRef>
          </c:cat>
          <c:val>
            <c:numRef>
              <c:f>論文生産数比較!$J$78:$J$84</c:f>
              <c:numCache>
                <c:formatCode>General</c:formatCode>
                <c:ptCount val="7"/>
              </c:numCache>
            </c:numRef>
          </c:val>
          <c:smooth val="0"/>
        </c:ser>
        <c:ser>
          <c:idx val="1"/>
          <c:order val="1"/>
          <c:tx>
            <c:strRef>
              <c:f>論文生産数比較!$K$51</c:f>
              <c:strCache>
                <c:ptCount val="1"/>
                <c:pt idx="0">
                  <c:v>Gemini</c:v>
                </c:pt>
              </c:strCache>
            </c:strRef>
          </c:tx>
          <c:spPr>
            <a:ln>
              <a:solidFill>
                <a:srgbClr val="66CCFF"/>
              </a:solidFill>
            </a:ln>
          </c:spPr>
          <c:marker>
            <c:symbol val="x"/>
            <c:size val="12"/>
            <c:spPr>
              <a:solidFill>
                <a:srgbClr val="66CCFF"/>
              </a:solidFill>
              <a:ln>
                <a:solidFill>
                  <a:srgbClr val="66CCFF"/>
                </a:solidFill>
              </a:ln>
            </c:spPr>
          </c:marker>
          <c:cat>
            <c:numRef>
              <c:f>論文生産数比較!$I$78:$I$84</c:f>
              <c:numCache>
                <c:formatCode>General</c:formatCode>
                <c:ptCount val="7"/>
                <c:pt idx="0">
                  <c:v>27</c:v>
                </c:pt>
                <c:pt idx="1">
                  <c:v>28</c:v>
                </c:pt>
                <c:pt idx="2">
                  <c:v>29</c:v>
                </c:pt>
                <c:pt idx="3">
                  <c:v>30</c:v>
                </c:pt>
                <c:pt idx="4">
                  <c:v>31</c:v>
                </c:pt>
                <c:pt idx="5">
                  <c:v>32</c:v>
                </c:pt>
                <c:pt idx="6">
                  <c:v>33</c:v>
                </c:pt>
              </c:numCache>
            </c:numRef>
          </c:cat>
          <c:val>
            <c:numRef>
              <c:f>論文生産数比較!$K$78:$K$84</c:f>
              <c:numCache>
                <c:formatCode>General</c:formatCode>
                <c:ptCount val="7"/>
              </c:numCache>
            </c:numRef>
          </c:val>
          <c:smooth val="0"/>
        </c:ser>
        <c:ser>
          <c:idx val="2"/>
          <c:order val="2"/>
          <c:tx>
            <c:strRef>
              <c:f>論文生産数比較!$L$51</c:f>
              <c:strCache>
                <c:ptCount val="1"/>
                <c:pt idx="0">
                  <c:v>Keck </c:v>
                </c:pt>
              </c:strCache>
            </c:strRef>
          </c:tx>
          <c:spPr>
            <a:ln>
              <a:solidFill>
                <a:srgbClr val="FF66CC"/>
              </a:solidFill>
            </a:ln>
          </c:spPr>
          <c:marker>
            <c:symbol val="circle"/>
            <c:size val="12"/>
            <c:spPr>
              <a:solidFill>
                <a:srgbClr val="FF66CC"/>
              </a:solidFill>
              <a:ln>
                <a:solidFill>
                  <a:srgbClr val="FF99FF"/>
                </a:solidFill>
              </a:ln>
            </c:spPr>
          </c:marker>
          <c:cat>
            <c:numRef>
              <c:f>論文生産数比較!$I$78:$I$84</c:f>
              <c:numCache>
                <c:formatCode>General</c:formatCode>
                <c:ptCount val="7"/>
                <c:pt idx="0">
                  <c:v>27</c:v>
                </c:pt>
                <c:pt idx="1">
                  <c:v>28</c:v>
                </c:pt>
                <c:pt idx="2">
                  <c:v>29</c:v>
                </c:pt>
                <c:pt idx="3">
                  <c:v>30</c:v>
                </c:pt>
                <c:pt idx="4">
                  <c:v>31</c:v>
                </c:pt>
                <c:pt idx="5">
                  <c:v>32</c:v>
                </c:pt>
                <c:pt idx="6">
                  <c:v>33</c:v>
                </c:pt>
              </c:numCache>
            </c:numRef>
          </c:cat>
          <c:val>
            <c:numRef>
              <c:f>論文生産数比較!$L$78:$L$84</c:f>
              <c:numCache>
                <c:formatCode>General</c:formatCode>
                <c:ptCount val="7"/>
              </c:numCache>
            </c:numRef>
          </c:val>
          <c:smooth val="0"/>
        </c:ser>
        <c:ser>
          <c:idx val="3"/>
          <c:order val="3"/>
          <c:tx>
            <c:strRef>
              <c:f>論文生産数比較!$M$51</c:f>
              <c:strCache>
                <c:ptCount val="1"/>
                <c:pt idx="0">
                  <c:v>VLT</c:v>
                </c:pt>
              </c:strCache>
            </c:strRef>
          </c:tx>
          <c:spPr>
            <a:ln>
              <a:solidFill>
                <a:srgbClr val="00B050"/>
              </a:solidFill>
            </a:ln>
          </c:spPr>
          <c:marker>
            <c:symbol val="circle"/>
            <c:size val="12"/>
            <c:spPr>
              <a:solidFill>
                <a:srgbClr val="00B050"/>
              </a:solidFill>
              <a:ln>
                <a:solidFill>
                  <a:srgbClr val="00B050"/>
                </a:solidFill>
              </a:ln>
            </c:spPr>
          </c:marker>
          <c:cat>
            <c:numRef>
              <c:f>論文生産数比較!$I$78:$I$84</c:f>
              <c:numCache>
                <c:formatCode>General</c:formatCode>
                <c:ptCount val="7"/>
                <c:pt idx="0">
                  <c:v>27</c:v>
                </c:pt>
                <c:pt idx="1">
                  <c:v>28</c:v>
                </c:pt>
                <c:pt idx="2">
                  <c:v>29</c:v>
                </c:pt>
                <c:pt idx="3">
                  <c:v>30</c:v>
                </c:pt>
                <c:pt idx="4">
                  <c:v>31</c:v>
                </c:pt>
                <c:pt idx="5">
                  <c:v>32</c:v>
                </c:pt>
                <c:pt idx="6">
                  <c:v>33</c:v>
                </c:pt>
              </c:numCache>
            </c:numRef>
          </c:cat>
          <c:val>
            <c:numRef>
              <c:f>論文生産数比較!$M$78:$M$84</c:f>
              <c:numCache>
                <c:formatCode>General</c:formatCode>
                <c:ptCount val="7"/>
              </c:numCache>
            </c:numRef>
          </c:val>
          <c:smooth val="0"/>
        </c:ser>
        <c:ser>
          <c:idx val="4"/>
          <c:order val="4"/>
          <c:tx>
            <c:strRef>
              <c:f>論文生産数比較!$N$51</c:f>
              <c:strCache>
                <c:ptCount val="1"/>
                <c:pt idx="0">
                  <c:v>CFHT</c:v>
                </c:pt>
              </c:strCache>
            </c:strRef>
          </c:tx>
          <c:spPr>
            <a:ln>
              <a:solidFill>
                <a:srgbClr val="0000FF"/>
              </a:solidFill>
            </a:ln>
          </c:spPr>
          <c:marker>
            <c:symbol val="circle"/>
            <c:size val="11"/>
            <c:spPr>
              <a:solidFill>
                <a:srgbClr val="0000FF"/>
              </a:solidFill>
            </c:spPr>
          </c:marker>
          <c:cat>
            <c:numRef>
              <c:f>論文生産数比較!$I$78:$I$84</c:f>
              <c:numCache>
                <c:formatCode>General</c:formatCode>
                <c:ptCount val="7"/>
                <c:pt idx="0">
                  <c:v>27</c:v>
                </c:pt>
                <c:pt idx="1">
                  <c:v>28</c:v>
                </c:pt>
                <c:pt idx="2">
                  <c:v>29</c:v>
                </c:pt>
                <c:pt idx="3">
                  <c:v>30</c:v>
                </c:pt>
                <c:pt idx="4">
                  <c:v>31</c:v>
                </c:pt>
                <c:pt idx="5">
                  <c:v>32</c:v>
                </c:pt>
                <c:pt idx="6">
                  <c:v>33</c:v>
                </c:pt>
              </c:numCache>
            </c:numRef>
          </c:cat>
          <c:val>
            <c:numRef>
              <c:f>論文生産数比較!$N$78:$N$84</c:f>
              <c:numCache>
                <c:formatCode>General</c:formatCode>
                <c:ptCount val="7"/>
                <c:pt idx="0">
                  <c:v>55</c:v>
                </c:pt>
                <c:pt idx="1">
                  <c:v>77</c:v>
                </c:pt>
                <c:pt idx="2">
                  <c:v>100</c:v>
                </c:pt>
                <c:pt idx="3">
                  <c:v>107</c:v>
                </c:pt>
                <c:pt idx="4">
                  <c:v>102</c:v>
                </c:pt>
                <c:pt idx="5">
                  <c:v>132</c:v>
                </c:pt>
                <c:pt idx="6">
                  <c:v>128</c:v>
                </c:pt>
              </c:numCache>
            </c:numRef>
          </c:val>
          <c:smooth val="0"/>
        </c:ser>
        <c:dLbls>
          <c:showLegendKey val="0"/>
          <c:showVal val="0"/>
          <c:showCatName val="0"/>
          <c:showSerName val="0"/>
          <c:showPercent val="0"/>
          <c:showBubbleSize val="0"/>
        </c:dLbls>
        <c:marker val="1"/>
        <c:smooth val="0"/>
        <c:axId val="165831040"/>
        <c:axId val="165832960"/>
      </c:lineChart>
      <c:catAx>
        <c:axId val="165831040"/>
        <c:scaling>
          <c:orientation val="minMax"/>
        </c:scaling>
        <c:delete val="0"/>
        <c:axPos val="b"/>
        <c:majorGridlines>
          <c:spPr>
            <a:ln>
              <a:solidFill>
                <a:schemeClr val="tx1">
                  <a:alpha val="50000"/>
                </a:schemeClr>
              </a:solidFill>
              <a:prstDash val="sysDot"/>
            </a:ln>
          </c:spPr>
        </c:majorGridlines>
        <c:numFmt formatCode="General" sourceLinked="1"/>
        <c:majorTickMark val="out"/>
        <c:minorTickMark val="none"/>
        <c:tickLblPos val="nextTo"/>
        <c:txPr>
          <a:bodyPr/>
          <a:lstStyle/>
          <a:p>
            <a:pPr>
              <a:defRPr lang="ja-JP" sz="1400" baseline="0"/>
            </a:pPr>
            <a:endParaRPr lang="ja-JP"/>
          </a:p>
        </c:txPr>
        <c:crossAx val="165832960"/>
        <c:crosses val="autoZero"/>
        <c:auto val="1"/>
        <c:lblAlgn val="ctr"/>
        <c:lblOffset val="100"/>
        <c:tickLblSkip val="2"/>
        <c:tickMarkSkip val="1"/>
        <c:noMultiLvlLbl val="0"/>
      </c:catAx>
      <c:valAx>
        <c:axId val="165832960"/>
        <c:scaling>
          <c:orientation val="minMax"/>
          <c:max val="180"/>
        </c:scaling>
        <c:delete val="0"/>
        <c:axPos val="l"/>
        <c:majorGridlines>
          <c:spPr>
            <a:ln>
              <a:solidFill>
                <a:schemeClr val="tx1"/>
              </a:solidFill>
              <a:prstDash val="sysDot"/>
            </a:ln>
          </c:spPr>
        </c:majorGridlines>
        <c:numFmt formatCode="General" sourceLinked="1"/>
        <c:majorTickMark val="out"/>
        <c:minorTickMark val="none"/>
        <c:tickLblPos val="nextTo"/>
        <c:txPr>
          <a:bodyPr/>
          <a:lstStyle/>
          <a:p>
            <a:pPr>
              <a:defRPr lang="ja-JP" sz="1400" baseline="0"/>
            </a:pPr>
            <a:endParaRPr lang="ja-JP"/>
          </a:p>
        </c:txPr>
        <c:crossAx val="165831040"/>
        <c:crosses val="autoZero"/>
        <c:crossBetween val="midCat"/>
        <c:majorUnit val="20"/>
        <c:minorUnit val="4"/>
      </c:valAx>
      <c:spPr>
        <a:noFill/>
        <a:ln>
          <a:solidFill>
            <a:schemeClr val="tx1"/>
          </a:solidFill>
          <a:prstDash val="sysDot"/>
        </a:ln>
      </c:spPr>
    </c:plotArea>
    <c:plotVisOnly val="1"/>
    <c:dispBlanksAs val="gap"/>
    <c:showDLblsOverMax val="0"/>
  </c:chart>
  <c:printSettings>
    <c:headerFooter/>
    <c:pageMargins b="0.75" l="0.7" r="0.7" t="0.75" header="0.3" footer="0.3"/>
    <c:pageSetup/>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1" i="0" u="none" strike="noStrike" baseline="0">
                <a:solidFill>
                  <a:srgbClr val="000000"/>
                </a:solidFill>
                <a:latin typeface="ＭＳ Ｐゴシック"/>
                <a:ea typeface="ＭＳ Ｐゴシック"/>
                <a:cs typeface="ＭＳ Ｐゴシック"/>
              </a:defRPr>
            </a:pPr>
            <a:r>
              <a:rPr lang="ja-JP" altLang="en-US" sz="2800" baseline="0"/>
              <a:t>装置別　査読論文出版数</a:t>
            </a:r>
          </a:p>
        </c:rich>
      </c:tx>
      <c:layout>
        <c:manualLayout>
          <c:xMode val="edge"/>
          <c:yMode val="edge"/>
          <c:x val="0.34388360227453629"/>
          <c:y val="6.280300746570272E-2"/>
        </c:manualLayout>
      </c:layout>
      <c:overlay val="0"/>
      <c:spPr>
        <a:noFill/>
        <a:ln w="25400">
          <a:noFill/>
        </a:ln>
      </c:spPr>
    </c:title>
    <c:autoTitleDeleted val="0"/>
    <c:view3D>
      <c:rotX val="30"/>
      <c:hPercent val="100"/>
      <c:rotY val="60"/>
      <c:depthPercent val="100"/>
      <c:rAngAx val="0"/>
      <c:perspective val="30"/>
    </c:view3D>
    <c:floor>
      <c:thickness val="0"/>
      <c:spPr>
        <a:solidFill>
          <a:schemeClr val="bg1">
            <a:lumMod val="85000"/>
          </a:schemeClr>
        </a:solidFill>
        <a:ln w="3175">
          <a:solidFill>
            <a:srgbClr val="000000"/>
          </a:solidFill>
          <a:prstDash val="solid"/>
        </a:ln>
      </c:spPr>
    </c:floor>
    <c:sideWall>
      <c:thickness val="0"/>
      <c:spPr>
        <a:solidFill>
          <a:schemeClr val="bg1">
            <a:lumMod val="85000"/>
          </a:schemeClr>
        </a:solidFill>
        <a:ln w="12700">
          <a:solidFill>
            <a:srgbClr val="808080"/>
          </a:solidFill>
          <a:prstDash val="solid"/>
        </a:ln>
      </c:spPr>
    </c:sideWall>
    <c:backWall>
      <c:thickness val="0"/>
      <c:spPr>
        <a:solidFill>
          <a:schemeClr val="bg1">
            <a:lumMod val="85000"/>
          </a:schemeClr>
        </a:solidFill>
        <a:ln w="12700">
          <a:solidFill>
            <a:srgbClr val="808080"/>
          </a:solidFill>
          <a:prstDash val="solid"/>
        </a:ln>
      </c:spPr>
    </c:backWall>
    <c:plotArea>
      <c:layout>
        <c:manualLayout>
          <c:layoutTarget val="inner"/>
          <c:xMode val="edge"/>
          <c:yMode val="edge"/>
          <c:x val="0.10515217721264224"/>
          <c:y val="9.0244166007099516E-2"/>
          <c:w val="0.77422449175885533"/>
          <c:h val="0.82497820686718404"/>
        </c:manualLayout>
      </c:layout>
      <c:bar3DChart>
        <c:barDir val="col"/>
        <c:grouping val="standard"/>
        <c:varyColors val="0"/>
        <c:ser>
          <c:idx val="3"/>
          <c:order val="0"/>
          <c:tx>
            <c:strRef>
              <c:f>装置別査読論文数!$B$3</c:f>
              <c:strCache>
                <c:ptCount val="1"/>
                <c:pt idx="0">
                  <c:v>CISCO(IR, decomissioned)</c:v>
                </c:pt>
              </c:strCache>
            </c:strRef>
          </c:tx>
          <c:spPr>
            <a:solidFill>
              <a:srgbClr val="CCFFFF"/>
            </a:solidFill>
            <a:ln w="12700">
              <a:solidFill>
                <a:srgbClr val="000000"/>
              </a:solidFill>
              <a:prstDash val="solid"/>
            </a:ln>
          </c:spPr>
          <c:invertIfNegative val="0"/>
          <c:cat>
            <c:strRef>
              <c:f>装置別査読論文数!$A$4:$A$17</c:f>
              <c:strCache>
                <c:ptCount val="14"/>
                <c:pt idx="0">
                  <c:v>Y2000</c:v>
                </c:pt>
                <c:pt idx="1">
                  <c:v>Y2001</c:v>
                </c:pt>
                <c:pt idx="2">
                  <c:v>Y2002</c:v>
                </c:pt>
                <c:pt idx="3">
                  <c:v>Y2003</c:v>
                </c:pt>
                <c:pt idx="4">
                  <c:v>Y2004</c:v>
                </c:pt>
                <c:pt idx="5">
                  <c:v>Y2005</c:v>
                </c:pt>
                <c:pt idx="6">
                  <c:v>Y2006</c:v>
                </c:pt>
                <c:pt idx="7">
                  <c:v>Y2007</c:v>
                </c:pt>
                <c:pt idx="8">
                  <c:v>Y2008</c:v>
                </c:pt>
                <c:pt idx="9">
                  <c:v>Y2009</c:v>
                </c:pt>
                <c:pt idx="10">
                  <c:v>Y2010</c:v>
                </c:pt>
                <c:pt idx="11">
                  <c:v>Y2011</c:v>
                </c:pt>
                <c:pt idx="12">
                  <c:v>Y2012</c:v>
                </c:pt>
                <c:pt idx="13">
                  <c:v>Y2013</c:v>
                </c:pt>
              </c:strCache>
            </c:strRef>
          </c:cat>
          <c:val>
            <c:numRef>
              <c:f>装置別査読論文数!$B$4:$B$17</c:f>
              <c:numCache>
                <c:formatCode>General</c:formatCode>
                <c:ptCount val="14"/>
                <c:pt idx="0">
                  <c:v>13</c:v>
                </c:pt>
                <c:pt idx="1">
                  <c:v>12</c:v>
                </c:pt>
                <c:pt idx="2">
                  <c:v>5</c:v>
                </c:pt>
                <c:pt idx="3">
                  <c:v>1</c:v>
                </c:pt>
                <c:pt idx="4">
                  <c:v>6</c:v>
                </c:pt>
                <c:pt idx="5">
                  <c:v>2</c:v>
                </c:pt>
                <c:pt idx="6">
                  <c:v>9</c:v>
                </c:pt>
                <c:pt idx="7">
                  <c:v>3</c:v>
                </c:pt>
                <c:pt idx="8">
                  <c:v>1</c:v>
                </c:pt>
                <c:pt idx="9">
                  <c:v>1</c:v>
                </c:pt>
                <c:pt idx="10">
                  <c:v>3</c:v>
                </c:pt>
                <c:pt idx="11">
                  <c:v>1</c:v>
                </c:pt>
                <c:pt idx="13">
                  <c:v>1</c:v>
                </c:pt>
              </c:numCache>
            </c:numRef>
          </c:val>
        </c:ser>
        <c:ser>
          <c:idx val="0"/>
          <c:order val="1"/>
          <c:tx>
            <c:strRef>
              <c:f>装置別査読論文数!$C$3</c:f>
              <c:strCache>
                <c:ptCount val="1"/>
                <c:pt idx="0">
                  <c:v>OHS(IR, decomissioned)</c:v>
                </c:pt>
              </c:strCache>
            </c:strRef>
          </c:tx>
          <c:invertIfNegative val="0"/>
          <c:cat>
            <c:strRef>
              <c:f>装置別査読論文数!$A$4:$A$17</c:f>
              <c:strCache>
                <c:ptCount val="14"/>
                <c:pt idx="0">
                  <c:v>Y2000</c:v>
                </c:pt>
                <c:pt idx="1">
                  <c:v>Y2001</c:v>
                </c:pt>
                <c:pt idx="2">
                  <c:v>Y2002</c:v>
                </c:pt>
                <c:pt idx="3">
                  <c:v>Y2003</c:v>
                </c:pt>
                <c:pt idx="4">
                  <c:v>Y2004</c:v>
                </c:pt>
                <c:pt idx="5">
                  <c:v>Y2005</c:v>
                </c:pt>
                <c:pt idx="6">
                  <c:v>Y2006</c:v>
                </c:pt>
                <c:pt idx="7">
                  <c:v>Y2007</c:v>
                </c:pt>
                <c:pt idx="8">
                  <c:v>Y2008</c:v>
                </c:pt>
                <c:pt idx="9">
                  <c:v>Y2009</c:v>
                </c:pt>
                <c:pt idx="10">
                  <c:v>Y2010</c:v>
                </c:pt>
                <c:pt idx="11">
                  <c:v>Y2011</c:v>
                </c:pt>
                <c:pt idx="12">
                  <c:v>Y2012</c:v>
                </c:pt>
                <c:pt idx="13">
                  <c:v>Y2013</c:v>
                </c:pt>
              </c:strCache>
            </c:strRef>
          </c:cat>
          <c:val>
            <c:numRef>
              <c:f>装置別査読論文数!$C$4:$C$17</c:f>
              <c:numCache>
                <c:formatCode>General</c:formatCode>
                <c:ptCount val="14"/>
                <c:pt idx="1">
                  <c:v>1</c:v>
                </c:pt>
                <c:pt idx="2">
                  <c:v>3</c:v>
                </c:pt>
                <c:pt idx="3">
                  <c:v>4</c:v>
                </c:pt>
                <c:pt idx="4">
                  <c:v>7</c:v>
                </c:pt>
                <c:pt idx="5">
                  <c:v>4</c:v>
                </c:pt>
                <c:pt idx="6">
                  <c:v>1</c:v>
                </c:pt>
                <c:pt idx="7">
                  <c:v>1</c:v>
                </c:pt>
                <c:pt idx="8">
                  <c:v>0</c:v>
                </c:pt>
                <c:pt idx="9">
                  <c:v>0</c:v>
                </c:pt>
                <c:pt idx="10">
                  <c:v>1</c:v>
                </c:pt>
                <c:pt idx="11">
                  <c:v>0</c:v>
                </c:pt>
                <c:pt idx="13">
                  <c:v>0</c:v>
                </c:pt>
              </c:numCache>
            </c:numRef>
          </c:val>
        </c:ser>
        <c:ser>
          <c:idx val="1"/>
          <c:order val="2"/>
          <c:tx>
            <c:strRef>
              <c:f>装置別査読論文数!$D$3</c:f>
              <c:strCache>
                <c:ptCount val="1"/>
                <c:pt idx="0">
                  <c:v>COMICS(MIR)</c:v>
                </c:pt>
              </c:strCache>
            </c:strRef>
          </c:tx>
          <c:invertIfNegative val="0"/>
          <c:cat>
            <c:strRef>
              <c:f>装置別査読論文数!$A$4:$A$17</c:f>
              <c:strCache>
                <c:ptCount val="14"/>
                <c:pt idx="0">
                  <c:v>Y2000</c:v>
                </c:pt>
                <c:pt idx="1">
                  <c:v>Y2001</c:v>
                </c:pt>
                <c:pt idx="2">
                  <c:v>Y2002</c:v>
                </c:pt>
                <c:pt idx="3">
                  <c:v>Y2003</c:v>
                </c:pt>
                <c:pt idx="4">
                  <c:v>Y2004</c:v>
                </c:pt>
                <c:pt idx="5">
                  <c:v>Y2005</c:v>
                </c:pt>
                <c:pt idx="6">
                  <c:v>Y2006</c:v>
                </c:pt>
                <c:pt idx="7">
                  <c:v>Y2007</c:v>
                </c:pt>
                <c:pt idx="8">
                  <c:v>Y2008</c:v>
                </c:pt>
                <c:pt idx="9">
                  <c:v>Y2009</c:v>
                </c:pt>
                <c:pt idx="10">
                  <c:v>Y2010</c:v>
                </c:pt>
                <c:pt idx="11">
                  <c:v>Y2011</c:v>
                </c:pt>
                <c:pt idx="12">
                  <c:v>Y2012</c:v>
                </c:pt>
                <c:pt idx="13">
                  <c:v>Y2013</c:v>
                </c:pt>
              </c:strCache>
            </c:strRef>
          </c:cat>
          <c:val>
            <c:numRef>
              <c:f>装置別査読論文数!$D$4:$D$17</c:f>
              <c:numCache>
                <c:formatCode>General</c:formatCode>
                <c:ptCount val="14"/>
                <c:pt idx="3">
                  <c:v>2</c:v>
                </c:pt>
                <c:pt idx="4">
                  <c:v>6</c:v>
                </c:pt>
                <c:pt idx="5">
                  <c:v>5</c:v>
                </c:pt>
                <c:pt idx="6">
                  <c:v>4</c:v>
                </c:pt>
                <c:pt idx="7">
                  <c:v>4</c:v>
                </c:pt>
                <c:pt idx="8">
                  <c:v>4</c:v>
                </c:pt>
                <c:pt idx="9">
                  <c:v>6</c:v>
                </c:pt>
                <c:pt idx="10">
                  <c:v>6</c:v>
                </c:pt>
                <c:pt idx="11">
                  <c:v>4</c:v>
                </c:pt>
                <c:pt idx="12">
                  <c:v>6</c:v>
                </c:pt>
                <c:pt idx="13">
                  <c:v>3</c:v>
                </c:pt>
              </c:numCache>
            </c:numRef>
          </c:val>
        </c:ser>
        <c:ser>
          <c:idx val="2"/>
          <c:order val="3"/>
          <c:tx>
            <c:strRef>
              <c:f>装置別査読論文数!$E$3</c:f>
              <c:strCache>
                <c:ptCount val="1"/>
                <c:pt idx="0">
                  <c:v>CIAO-&gt;HiCIAO(IR)</c:v>
                </c:pt>
              </c:strCache>
            </c:strRef>
          </c:tx>
          <c:invertIfNegative val="0"/>
          <c:cat>
            <c:strRef>
              <c:f>装置別査読論文数!$A$4:$A$17</c:f>
              <c:strCache>
                <c:ptCount val="14"/>
                <c:pt idx="0">
                  <c:v>Y2000</c:v>
                </c:pt>
                <c:pt idx="1">
                  <c:v>Y2001</c:v>
                </c:pt>
                <c:pt idx="2">
                  <c:v>Y2002</c:v>
                </c:pt>
                <c:pt idx="3">
                  <c:v>Y2003</c:v>
                </c:pt>
                <c:pt idx="4">
                  <c:v>Y2004</c:v>
                </c:pt>
                <c:pt idx="5">
                  <c:v>Y2005</c:v>
                </c:pt>
                <c:pt idx="6">
                  <c:v>Y2006</c:v>
                </c:pt>
                <c:pt idx="7">
                  <c:v>Y2007</c:v>
                </c:pt>
                <c:pt idx="8">
                  <c:v>Y2008</c:v>
                </c:pt>
                <c:pt idx="9">
                  <c:v>Y2009</c:v>
                </c:pt>
                <c:pt idx="10">
                  <c:v>Y2010</c:v>
                </c:pt>
                <c:pt idx="11">
                  <c:v>Y2011</c:v>
                </c:pt>
                <c:pt idx="12">
                  <c:v>Y2012</c:v>
                </c:pt>
                <c:pt idx="13">
                  <c:v>Y2013</c:v>
                </c:pt>
              </c:strCache>
            </c:strRef>
          </c:cat>
          <c:val>
            <c:numRef>
              <c:f>装置別査読論文数!$E$4:$E$17</c:f>
              <c:numCache>
                <c:formatCode>General</c:formatCode>
                <c:ptCount val="14"/>
                <c:pt idx="0">
                  <c:v>1</c:v>
                </c:pt>
                <c:pt idx="2">
                  <c:v>3</c:v>
                </c:pt>
                <c:pt idx="3">
                  <c:v>2</c:v>
                </c:pt>
                <c:pt idx="4">
                  <c:v>3</c:v>
                </c:pt>
                <c:pt idx="5">
                  <c:v>6</c:v>
                </c:pt>
                <c:pt idx="6">
                  <c:v>4</c:v>
                </c:pt>
                <c:pt idx="7">
                  <c:v>6</c:v>
                </c:pt>
                <c:pt idx="8">
                  <c:v>13</c:v>
                </c:pt>
                <c:pt idx="9">
                  <c:v>7</c:v>
                </c:pt>
                <c:pt idx="10">
                  <c:v>6</c:v>
                </c:pt>
                <c:pt idx="11">
                  <c:v>7</c:v>
                </c:pt>
                <c:pt idx="12">
                  <c:v>10</c:v>
                </c:pt>
                <c:pt idx="13">
                  <c:v>12</c:v>
                </c:pt>
              </c:numCache>
            </c:numRef>
          </c:val>
        </c:ser>
        <c:ser>
          <c:idx val="4"/>
          <c:order val="4"/>
          <c:tx>
            <c:strRef>
              <c:f>装置別査読論文数!$F$3</c:f>
              <c:strCache>
                <c:ptCount val="1"/>
                <c:pt idx="0">
                  <c:v>IRCS(IR)</c:v>
                </c:pt>
              </c:strCache>
            </c:strRef>
          </c:tx>
          <c:invertIfNegative val="0"/>
          <c:cat>
            <c:strRef>
              <c:f>装置別査読論文数!$A$4:$A$17</c:f>
              <c:strCache>
                <c:ptCount val="14"/>
                <c:pt idx="0">
                  <c:v>Y2000</c:v>
                </c:pt>
                <c:pt idx="1">
                  <c:v>Y2001</c:v>
                </c:pt>
                <c:pt idx="2">
                  <c:v>Y2002</c:v>
                </c:pt>
                <c:pt idx="3">
                  <c:v>Y2003</c:v>
                </c:pt>
                <c:pt idx="4">
                  <c:v>Y2004</c:v>
                </c:pt>
                <c:pt idx="5">
                  <c:v>Y2005</c:v>
                </c:pt>
                <c:pt idx="6">
                  <c:v>Y2006</c:v>
                </c:pt>
                <c:pt idx="7">
                  <c:v>Y2007</c:v>
                </c:pt>
                <c:pt idx="8">
                  <c:v>Y2008</c:v>
                </c:pt>
                <c:pt idx="9">
                  <c:v>Y2009</c:v>
                </c:pt>
                <c:pt idx="10">
                  <c:v>Y2010</c:v>
                </c:pt>
                <c:pt idx="11">
                  <c:v>Y2011</c:v>
                </c:pt>
                <c:pt idx="12">
                  <c:v>Y2012</c:v>
                </c:pt>
                <c:pt idx="13">
                  <c:v>Y2013</c:v>
                </c:pt>
              </c:strCache>
            </c:strRef>
          </c:cat>
          <c:val>
            <c:numRef>
              <c:f>装置別査読論文数!$F$4:$F$17</c:f>
              <c:numCache>
                <c:formatCode>General</c:formatCode>
                <c:ptCount val="14"/>
                <c:pt idx="1">
                  <c:v>2</c:v>
                </c:pt>
                <c:pt idx="2">
                  <c:v>13</c:v>
                </c:pt>
                <c:pt idx="3">
                  <c:v>12</c:v>
                </c:pt>
                <c:pt idx="4">
                  <c:v>8</c:v>
                </c:pt>
                <c:pt idx="5">
                  <c:v>11</c:v>
                </c:pt>
                <c:pt idx="6">
                  <c:v>13</c:v>
                </c:pt>
                <c:pt idx="7">
                  <c:v>6</c:v>
                </c:pt>
                <c:pt idx="8">
                  <c:v>11</c:v>
                </c:pt>
                <c:pt idx="9">
                  <c:v>7</c:v>
                </c:pt>
                <c:pt idx="10">
                  <c:v>5</c:v>
                </c:pt>
                <c:pt idx="11">
                  <c:v>15</c:v>
                </c:pt>
                <c:pt idx="12">
                  <c:v>14</c:v>
                </c:pt>
                <c:pt idx="13">
                  <c:v>7</c:v>
                </c:pt>
              </c:numCache>
            </c:numRef>
          </c:val>
        </c:ser>
        <c:ser>
          <c:idx val="5"/>
          <c:order val="5"/>
          <c:tx>
            <c:strRef>
              <c:f>装置別査読論文数!$G$3</c:f>
              <c:strCache>
                <c:ptCount val="1"/>
                <c:pt idx="0">
                  <c:v>MOIRCS(IR)</c:v>
                </c:pt>
              </c:strCache>
            </c:strRef>
          </c:tx>
          <c:invertIfNegative val="0"/>
          <c:cat>
            <c:strRef>
              <c:f>装置別査読論文数!$A$4:$A$17</c:f>
              <c:strCache>
                <c:ptCount val="14"/>
                <c:pt idx="0">
                  <c:v>Y2000</c:v>
                </c:pt>
                <c:pt idx="1">
                  <c:v>Y2001</c:v>
                </c:pt>
                <c:pt idx="2">
                  <c:v>Y2002</c:v>
                </c:pt>
                <c:pt idx="3">
                  <c:v>Y2003</c:v>
                </c:pt>
                <c:pt idx="4">
                  <c:v>Y2004</c:v>
                </c:pt>
                <c:pt idx="5">
                  <c:v>Y2005</c:v>
                </c:pt>
                <c:pt idx="6">
                  <c:v>Y2006</c:v>
                </c:pt>
                <c:pt idx="7">
                  <c:v>Y2007</c:v>
                </c:pt>
                <c:pt idx="8">
                  <c:v>Y2008</c:v>
                </c:pt>
                <c:pt idx="9">
                  <c:v>Y2009</c:v>
                </c:pt>
                <c:pt idx="10">
                  <c:v>Y2010</c:v>
                </c:pt>
                <c:pt idx="11">
                  <c:v>Y2011</c:v>
                </c:pt>
                <c:pt idx="12">
                  <c:v>Y2012</c:v>
                </c:pt>
                <c:pt idx="13">
                  <c:v>Y2013</c:v>
                </c:pt>
              </c:strCache>
            </c:strRef>
          </c:cat>
          <c:val>
            <c:numRef>
              <c:f>装置別査読論文数!$G$4:$G$17</c:f>
              <c:numCache>
                <c:formatCode>General</c:formatCode>
                <c:ptCount val="14"/>
                <c:pt idx="6">
                  <c:v>1</c:v>
                </c:pt>
                <c:pt idx="7">
                  <c:v>2</c:v>
                </c:pt>
                <c:pt idx="8">
                  <c:v>4</c:v>
                </c:pt>
                <c:pt idx="9">
                  <c:v>16</c:v>
                </c:pt>
                <c:pt idx="10">
                  <c:v>17</c:v>
                </c:pt>
                <c:pt idx="11">
                  <c:v>13</c:v>
                </c:pt>
                <c:pt idx="12">
                  <c:v>12</c:v>
                </c:pt>
                <c:pt idx="13">
                  <c:v>9</c:v>
                </c:pt>
              </c:numCache>
            </c:numRef>
          </c:val>
        </c:ser>
        <c:ser>
          <c:idx val="6"/>
          <c:order val="6"/>
          <c:tx>
            <c:strRef>
              <c:f>装置別査読論文数!$H$3</c:f>
              <c:strCache>
                <c:ptCount val="1"/>
                <c:pt idx="0">
                  <c:v>FMOS(IR)</c:v>
                </c:pt>
              </c:strCache>
            </c:strRef>
          </c:tx>
          <c:invertIfNegative val="0"/>
          <c:cat>
            <c:strRef>
              <c:f>装置別査読論文数!$A$4:$A$17</c:f>
              <c:strCache>
                <c:ptCount val="14"/>
                <c:pt idx="0">
                  <c:v>Y2000</c:v>
                </c:pt>
                <c:pt idx="1">
                  <c:v>Y2001</c:v>
                </c:pt>
                <c:pt idx="2">
                  <c:v>Y2002</c:v>
                </c:pt>
                <c:pt idx="3">
                  <c:v>Y2003</c:v>
                </c:pt>
                <c:pt idx="4">
                  <c:v>Y2004</c:v>
                </c:pt>
                <c:pt idx="5">
                  <c:v>Y2005</c:v>
                </c:pt>
                <c:pt idx="6">
                  <c:v>Y2006</c:v>
                </c:pt>
                <c:pt idx="7">
                  <c:v>Y2007</c:v>
                </c:pt>
                <c:pt idx="8">
                  <c:v>Y2008</c:v>
                </c:pt>
                <c:pt idx="9">
                  <c:v>Y2009</c:v>
                </c:pt>
                <c:pt idx="10">
                  <c:v>Y2010</c:v>
                </c:pt>
                <c:pt idx="11">
                  <c:v>Y2011</c:v>
                </c:pt>
                <c:pt idx="12">
                  <c:v>Y2012</c:v>
                </c:pt>
                <c:pt idx="13">
                  <c:v>Y2013</c:v>
                </c:pt>
              </c:strCache>
            </c:strRef>
          </c:cat>
          <c:val>
            <c:numRef>
              <c:f>装置別査読論文数!$H$4:$H$17</c:f>
              <c:numCache>
                <c:formatCode>General</c:formatCode>
                <c:ptCount val="14"/>
                <c:pt idx="10">
                  <c:v>1</c:v>
                </c:pt>
                <c:pt idx="11">
                  <c:v>0</c:v>
                </c:pt>
                <c:pt idx="12">
                  <c:v>8</c:v>
                </c:pt>
                <c:pt idx="13">
                  <c:v>4</c:v>
                </c:pt>
              </c:numCache>
            </c:numRef>
          </c:val>
        </c:ser>
        <c:ser>
          <c:idx val="7"/>
          <c:order val="7"/>
          <c:tx>
            <c:strRef>
              <c:f>装置別査読論文数!$I$3</c:f>
              <c:strCache>
                <c:ptCount val="1"/>
                <c:pt idx="0">
                  <c:v>HDS(Opt)</c:v>
                </c:pt>
              </c:strCache>
            </c:strRef>
          </c:tx>
          <c:invertIfNegative val="0"/>
          <c:cat>
            <c:strRef>
              <c:f>装置別査読論文数!$A$4:$A$17</c:f>
              <c:strCache>
                <c:ptCount val="14"/>
                <c:pt idx="0">
                  <c:v>Y2000</c:v>
                </c:pt>
                <c:pt idx="1">
                  <c:v>Y2001</c:v>
                </c:pt>
                <c:pt idx="2">
                  <c:v>Y2002</c:v>
                </c:pt>
                <c:pt idx="3">
                  <c:v>Y2003</c:v>
                </c:pt>
                <c:pt idx="4">
                  <c:v>Y2004</c:v>
                </c:pt>
                <c:pt idx="5">
                  <c:v>Y2005</c:v>
                </c:pt>
                <c:pt idx="6">
                  <c:v>Y2006</c:v>
                </c:pt>
                <c:pt idx="7">
                  <c:v>Y2007</c:v>
                </c:pt>
                <c:pt idx="8">
                  <c:v>Y2008</c:v>
                </c:pt>
                <c:pt idx="9">
                  <c:v>Y2009</c:v>
                </c:pt>
                <c:pt idx="10">
                  <c:v>Y2010</c:v>
                </c:pt>
                <c:pt idx="11">
                  <c:v>Y2011</c:v>
                </c:pt>
                <c:pt idx="12">
                  <c:v>Y2012</c:v>
                </c:pt>
                <c:pt idx="13">
                  <c:v>Y2013</c:v>
                </c:pt>
              </c:strCache>
            </c:strRef>
          </c:cat>
          <c:val>
            <c:numRef>
              <c:f>装置別査読論文数!$I$4:$I$17</c:f>
              <c:numCache>
                <c:formatCode>General</c:formatCode>
                <c:ptCount val="14"/>
                <c:pt idx="1">
                  <c:v>2</c:v>
                </c:pt>
                <c:pt idx="2">
                  <c:v>12</c:v>
                </c:pt>
                <c:pt idx="3">
                  <c:v>5</c:v>
                </c:pt>
                <c:pt idx="4">
                  <c:v>9</c:v>
                </c:pt>
                <c:pt idx="5">
                  <c:v>8</c:v>
                </c:pt>
                <c:pt idx="6">
                  <c:v>14</c:v>
                </c:pt>
                <c:pt idx="7">
                  <c:v>10</c:v>
                </c:pt>
                <c:pt idx="8">
                  <c:v>9</c:v>
                </c:pt>
                <c:pt idx="9">
                  <c:v>18</c:v>
                </c:pt>
                <c:pt idx="10">
                  <c:v>11</c:v>
                </c:pt>
                <c:pt idx="11">
                  <c:v>15</c:v>
                </c:pt>
                <c:pt idx="12">
                  <c:v>13</c:v>
                </c:pt>
                <c:pt idx="13">
                  <c:v>15</c:v>
                </c:pt>
              </c:numCache>
            </c:numRef>
          </c:val>
        </c:ser>
        <c:ser>
          <c:idx val="8"/>
          <c:order val="8"/>
          <c:tx>
            <c:strRef>
              <c:f>装置別査読論文数!$J$3</c:f>
              <c:strCache>
                <c:ptCount val="1"/>
                <c:pt idx="0">
                  <c:v>FOCAS(Opt)</c:v>
                </c:pt>
              </c:strCache>
            </c:strRef>
          </c:tx>
          <c:invertIfNegative val="0"/>
          <c:cat>
            <c:strRef>
              <c:f>装置別査読論文数!$A$4:$A$17</c:f>
              <c:strCache>
                <c:ptCount val="14"/>
                <c:pt idx="0">
                  <c:v>Y2000</c:v>
                </c:pt>
                <c:pt idx="1">
                  <c:v>Y2001</c:v>
                </c:pt>
                <c:pt idx="2">
                  <c:v>Y2002</c:v>
                </c:pt>
                <c:pt idx="3">
                  <c:v>Y2003</c:v>
                </c:pt>
                <c:pt idx="4">
                  <c:v>Y2004</c:v>
                </c:pt>
                <c:pt idx="5">
                  <c:v>Y2005</c:v>
                </c:pt>
                <c:pt idx="6">
                  <c:v>Y2006</c:v>
                </c:pt>
                <c:pt idx="7">
                  <c:v>Y2007</c:v>
                </c:pt>
                <c:pt idx="8">
                  <c:v>Y2008</c:v>
                </c:pt>
                <c:pt idx="9">
                  <c:v>Y2009</c:v>
                </c:pt>
                <c:pt idx="10">
                  <c:v>Y2010</c:v>
                </c:pt>
                <c:pt idx="11">
                  <c:v>Y2011</c:v>
                </c:pt>
                <c:pt idx="12">
                  <c:v>Y2012</c:v>
                </c:pt>
                <c:pt idx="13">
                  <c:v>Y2013</c:v>
                </c:pt>
              </c:strCache>
            </c:strRef>
          </c:cat>
          <c:val>
            <c:numRef>
              <c:f>装置別査読論文数!$J$4:$J$17</c:f>
              <c:numCache>
                <c:formatCode>General</c:formatCode>
                <c:ptCount val="14"/>
                <c:pt idx="1">
                  <c:v>1</c:v>
                </c:pt>
                <c:pt idx="2">
                  <c:v>8</c:v>
                </c:pt>
                <c:pt idx="3">
                  <c:v>8</c:v>
                </c:pt>
                <c:pt idx="4">
                  <c:v>12</c:v>
                </c:pt>
                <c:pt idx="5">
                  <c:v>10</c:v>
                </c:pt>
                <c:pt idx="6">
                  <c:v>12</c:v>
                </c:pt>
                <c:pt idx="7">
                  <c:v>12</c:v>
                </c:pt>
                <c:pt idx="8">
                  <c:v>19</c:v>
                </c:pt>
                <c:pt idx="9">
                  <c:v>18</c:v>
                </c:pt>
                <c:pt idx="10">
                  <c:v>19</c:v>
                </c:pt>
                <c:pt idx="11">
                  <c:v>16</c:v>
                </c:pt>
                <c:pt idx="12">
                  <c:v>25</c:v>
                </c:pt>
                <c:pt idx="13">
                  <c:v>6</c:v>
                </c:pt>
              </c:numCache>
            </c:numRef>
          </c:val>
        </c:ser>
        <c:ser>
          <c:idx val="9"/>
          <c:order val="9"/>
          <c:tx>
            <c:strRef>
              <c:f>装置別査読論文数!$K$3</c:f>
              <c:strCache>
                <c:ptCount val="1"/>
                <c:pt idx="0">
                  <c:v>S-Cam(Opt)</c:v>
                </c:pt>
              </c:strCache>
            </c:strRef>
          </c:tx>
          <c:invertIfNegative val="0"/>
          <c:cat>
            <c:strRef>
              <c:f>装置別査読論文数!$A$4:$A$17</c:f>
              <c:strCache>
                <c:ptCount val="14"/>
                <c:pt idx="0">
                  <c:v>Y2000</c:v>
                </c:pt>
                <c:pt idx="1">
                  <c:v>Y2001</c:v>
                </c:pt>
                <c:pt idx="2">
                  <c:v>Y2002</c:v>
                </c:pt>
                <c:pt idx="3">
                  <c:v>Y2003</c:v>
                </c:pt>
                <c:pt idx="4">
                  <c:v>Y2004</c:v>
                </c:pt>
                <c:pt idx="5">
                  <c:v>Y2005</c:v>
                </c:pt>
                <c:pt idx="6">
                  <c:v>Y2006</c:v>
                </c:pt>
                <c:pt idx="7">
                  <c:v>Y2007</c:v>
                </c:pt>
                <c:pt idx="8">
                  <c:v>Y2008</c:v>
                </c:pt>
                <c:pt idx="9">
                  <c:v>Y2009</c:v>
                </c:pt>
                <c:pt idx="10">
                  <c:v>Y2010</c:v>
                </c:pt>
                <c:pt idx="11">
                  <c:v>Y2011</c:v>
                </c:pt>
                <c:pt idx="12">
                  <c:v>Y2012</c:v>
                </c:pt>
                <c:pt idx="13">
                  <c:v>Y2013</c:v>
                </c:pt>
              </c:strCache>
            </c:strRef>
          </c:cat>
          <c:val>
            <c:numRef>
              <c:f>装置別査読論文数!$K$4:$K$17</c:f>
              <c:numCache>
                <c:formatCode>General</c:formatCode>
                <c:ptCount val="14"/>
                <c:pt idx="0">
                  <c:v>3</c:v>
                </c:pt>
                <c:pt idx="1">
                  <c:v>4</c:v>
                </c:pt>
                <c:pt idx="2">
                  <c:v>10</c:v>
                </c:pt>
                <c:pt idx="3">
                  <c:v>20</c:v>
                </c:pt>
                <c:pt idx="4">
                  <c:v>21</c:v>
                </c:pt>
                <c:pt idx="5">
                  <c:v>24</c:v>
                </c:pt>
                <c:pt idx="6">
                  <c:v>27</c:v>
                </c:pt>
                <c:pt idx="7">
                  <c:v>61</c:v>
                </c:pt>
                <c:pt idx="8">
                  <c:v>47</c:v>
                </c:pt>
                <c:pt idx="9">
                  <c:v>46</c:v>
                </c:pt>
                <c:pt idx="10">
                  <c:v>65</c:v>
                </c:pt>
                <c:pt idx="11">
                  <c:v>63</c:v>
                </c:pt>
                <c:pt idx="12">
                  <c:v>79</c:v>
                </c:pt>
                <c:pt idx="13">
                  <c:v>48</c:v>
                </c:pt>
              </c:numCache>
            </c:numRef>
          </c:val>
        </c:ser>
        <c:dLbls>
          <c:showLegendKey val="0"/>
          <c:showVal val="0"/>
          <c:showCatName val="0"/>
          <c:showSerName val="0"/>
          <c:showPercent val="0"/>
          <c:showBubbleSize val="0"/>
        </c:dLbls>
        <c:gapWidth val="150"/>
        <c:shape val="box"/>
        <c:axId val="167737600"/>
        <c:axId val="167751680"/>
        <c:axId val="167744384"/>
      </c:bar3DChart>
      <c:catAx>
        <c:axId val="167737600"/>
        <c:scaling>
          <c:orientation val="minMax"/>
        </c:scaling>
        <c:delete val="0"/>
        <c:axPos val="b"/>
        <c:numFmt formatCode="General" sourceLinked="1"/>
        <c:majorTickMark val="in"/>
        <c:minorTickMark val="none"/>
        <c:tickLblPos val="low"/>
        <c:spPr>
          <a:ln w="3175">
            <a:solidFill>
              <a:srgbClr val="000000"/>
            </a:solidFill>
            <a:prstDash val="solid"/>
          </a:ln>
        </c:spPr>
        <c:txPr>
          <a:bodyPr rot="-2700000" vert="horz"/>
          <a:lstStyle/>
          <a:p>
            <a:pPr>
              <a:defRPr sz="1400" b="1" i="0" u="none" strike="noStrike" baseline="0">
                <a:solidFill>
                  <a:srgbClr val="000000"/>
                </a:solidFill>
                <a:latin typeface="ＭＳ Ｐゴシック"/>
                <a:ea typeface="ＭＳ Ｐゴシック"/>
                <a:cs typeface="ＭＳ Ｐゴシック"/>
              </a:defRPr>
            </a:pPr>
            <a:endParaRPr lang="ja-JP"/>
          </a:p>
        </c:txPr>
        <c:crossAx val="167751680"/>
        <c:crosses val="autoZero"/>
        <c:auto val="1"/>
        <c:lblAlgn val="ctr"/>
        <c:lblOffset val="100"/>
        <c:tickLblSkip val="1"/>
        <c:tickMarkSkip val="1"/>
        <c:noMultiLvlLbl val="1"/>
      </c:catAx>
      <c:valAx>
        <c:axId val="167751680"/>
        <c:scaling>
          <c:orientation val="minMax"/>
        </c:scaling>
        <c:delete val="0"/>
        <c:axPos val="r"/>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2150" b="0" i="0" u="none" strike="noStrike" baseline="0">
                <a:solidFill>
                  <a:srgbClr val="000000"/>
                </a:solidFill>
                <a:latin typeface="ＭＳ Ｐゴシック"/>
                <a:ea typeface="ＭＳ Ｐゴシック"/>
                <a:cs typeface="ＭＳ Ｐゴシック"/>
              </a:defRPr>
            </a:pPr>
            <a:endParaRPr lang="ja-JP"/>
          </a:p>
        </c:txPr>
        <c:crossAx val="167737600"/>
        <c:crosses val="max"/>
        <c:crossBetween val="between"/>
      </c:valAx>
      <c:serAx>
        <c:axId val="167744384"/>
        <c:scaling>
          <c:orientation val="minMax"/>
        </c:scaling>
        <c:delete val="0"/>
        <c:axPos val="b"/>
        <c:numFmt formatCode="@" sourceLinked="0"/>
        <c:majorTickMark val="out"/>
        <c:minorTickMark val="none"/>
        <c:tickLblPos val="nextTo"/>
        <c:txPr>
          <a:bodyPr rot="600000" vert="horz"/>
          <a:lstStyle/>
          <a:p>
            <a:pPr>
              <a:defRPr sz="1400" b="1" i="0" baseline="0"/>
            </a:pPr>
            <a:endParaRPr lang="ja-JP"/>
          </a:p>
        </c:txPr>
        <c:crossAx val="167751680"/>
        <c:crosses val="autoZero"/>
        <c:tickLblSkip val="1"/>
      </c:ser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1200"/>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ＭＳ Ｐゴシック"/>
                <a:ea typeface="ＭＳ Ｐゴシック"/>
                <a:cs typeface="ＭＳ Ｐゴシック"/>
              </a:defRPr>
            </a:pPr>
            <a:r>
              <a:rPr lang="ja-JP" altLang="en-US"/>
              <a:t>すばる　査読論文件数（日本人・外国人）</a:t>
            </a:r>
          </a:p>
        </c:rich>
      </c:tx>
      <c:layout>
        <c:manualLayout>
          <c:xMode val="edge"/>
          <c:yMode val="edge"/>
          <c:x val="6.4285714285714279E-2"/>
          <c:y val="5.7778011081948091E-2"/>
        </c:manualLayout>
      </c:layout>
      <c:overlay val="0"/>
      <c:spPr>
        <a:noFill/>
        <a:ln w="25400">
          <a:noFill/>
        </a:ln>
      </c:spPr>
    </c:title>
    <c:autoTitleDeleted val="0"/>
    <c:plotArea>
      <c:layout>
        <c:manualLayout>
          <c:layoutTarget val="inner"/>
          <c:xMode val="edge"/>
          <c:yMode val="edge"/>
          <c:x val="7.5714338528416941E-2"/>
          <c:y val="0.22000047743159165"/>
          <c:w val="0.73857194375833135"/>
          <c:h val="0.67777924865288341"/>
        </c:manualLayout>
      </c:layout>
      <c:barChart>
        <c:barDir val="col"/>
        <c:grouping val="stacked"/>
        <c:varyColors val="0"/>
        <c:ser>
          <c:idx val="0"/>
          <c:order val="0"/>
          <c:tx>
            <c:strRef>
              <c:f>論文著者数･誌別論文数!$C$3</c:f>
              <c:strCache>
                <c:ptCount val="1"/>
                <c:pt idx="0">
                  <c:v>日本人PI論文</c:v>
                </c:pt>
              </c:strCache>
            </c:strRef>
          </c:tx>
          <c:spPr>
            <a:solidFill>
              <a:srgbClr val="FFFF99"/>
            </a:solidFill>
            <a:ln w="12700">
              <a:solidFill>
                <a:srgbClr val="000000"/>
              </a:solidFill>
              <a:prstDash val="solid"/>
            </a:ln>
          </c:spPr>
          <c:invertIfNegative val="0"/>
          <c:dLbls>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numRef>
              <c:f>論文著者数･誌別論文数!$A$4:$A$17</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論文著者数･誌別論文数!$C$4:$C$17</c:f>
              <c:numCache>
                <c:formatCode>General</c:formatCode>
                <c:ptCount val="14"/>
                <c:pt idx="0">
                  <c:v>16</c:v>
                </c:pt>
                <c:pt idx="1">
                  <c:v>20</c:v>
                </c:pt>
                <c:pt idx="2">
                  <c:v>40</c:v>
                </c:pt>
                <c:pt idx="3">
                  <c:v>41</c:v>
                </c:pt>
                <c:pt idx="4">
                  <c:v>51</c:v>
                </c:pt>
                <c:pt idx="5">
                  <c:v>44</c:v>
                </c:pt>
                <c:pt idx="6">
                  <c:v>62</c:v>
                </c:pt>
                <c:pt idx="7">
                  <c:v>47</c:v>
                </c:pt>
                <c:pt idx="8">
                  <c:v>54</c:v>
                </c:pt>
                <c:pt idx="9">
                  <c:v>54</c:v>
                </c:pt>
                <c:pt idx="10">
                  <c:v>58</c:v>
                </c:pt>
                <c:pt idx="11">
                  <c:v>57</c:v>
                </c:pt>
                <c:pt idx="12">
                  <c:v>69</c:v>
                </c:pt>
                <c:pt idx="13">
                  <c:v>49</c:v>
                </c:pt>
              </c:numCache>
            </c:numRef>
          </c:val>
        </c:ser>
        <c:ser>
          <c:idx val="1"/>
          <c:order val="1"/>
          <c:tx>
            <c:strRef>
              <c:f>論文著者数･誌別論文数!$D$3</c:f>
              <c:strCache>
                <c:ptCount val="1"/>
                <c:pt idx="0">
                  <c:v>外国人PI論文</c:v>
                </c:pt>
              </c:strCache>
            </c:strRef>
          </c:tx>
          <c:spPr>
            <a:solidFill>
              <a:srgbClr val="CCFFFF"/>
            </a:solidFill>
            <a:ln w="12700">
              <a:solidFill>
                <a:srgbClr val="000000"/>
              </a:solidFill>
              <a:prstDash val="solid"/>
            </a:ln>
          </c:spPr>
          <c:invertIfNegative val="0"/>
          <c:dLbls>
            <c:dLbl>
              <c:idx val="0"/>
              <c:layout>
                <c:manualLayout>
                  <c:x val="2.5713861752266556E-4"/>
                  <c:y val="-3.7020266359703881E-2"/>
                </c:manualLayout>
              </c:layout>
              <c:dLblPos val="ctr"/>
              <c:showLegendKey val="0"/>
              <c:showVal val="1"/>
              <c:showCatName val="0"/>
              <c:showSerName val="0"/>
              <c:showPercent val="0"/>
              <c:showBubbleSize val="0"/>
            </c:dLbl>
            <c:dLbl>
              <c:idx val="1"/>
              <c:layout>
                <c:manualLayout>
                  <c:x val="6.8568687310610523E-4"/>
                  <c:y val="-2.8779539858813836E-2"/>
                </c:manualLayout>
              </c:layout>
              <c:dLblPos val="ctr"/>
              <c:showLegendKey val="0"/>
              <c:showVal val="1"/>
              <c:showCatName val="0"/>
              <c:showSerName val="0"/>
              <c:showPercent val="0"/>
              <c:showBubbleSize val="0"/>
            </c:dLbl>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numRef>
              <c:f>論文著者数･誌別論文数!$A$4:$A$17</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論文著者数･誌別論文数!$D$4:$D$17</c:f>
              <c:numCache>
                <c:formatCode>General</c:formatCode>
                <c:ptCount val="14"/>
                <c:pt idx="0">
                  <c:v>1</c:v>
                </c:pt>
                <c:pt idx="1">
                  <c:v>3</c:v>
                </c:pt>
                <c:pt idx="2">
                  <c:v>12</c:v>
                </c:pt>
                <c:pt idx="3">
                  <c:v>11</c:v>
                </c:pt>
                <c:pt idx="4">
                  <c:v>22</c:v>
                </c:pt>
                <c:pt idx="5">
                  <c:v>24</c:v>
                </c:pt>
                <c:pt idx="6">
                  <c:v>29</c:v>
                </c:pt>
                <c:pt idx="7">
                  <c:v>56</c:v>
                </c:pt>
                <c:pt idx="8">
                  <c:v>49</c:v>
                </c:pt>
                <c:pt idx="9">
                  <c:v>64</c:v>
                </c:pt>
                <c:pt idx="10">
                  <c:v>71</c:v>
                </c:pt>
                <c:pt idx="11">
                  <c:v>69</c:v>
                </c:pt>
                <c:pt idx="12">
                  <c:v>81</c:v>
                </c:pt>
                <c:pt idx="13">
                  <c:v>49</c:v>
                </c:pt>
              </c:numCache>
            </c:numRef>
          </c:val>
        </c:ser>
        <c:dLbls>
          <c:showLegendKey val="0"/>
          <c:showVal val="0"/>
          <c:showCatName val="0"/>
          <c:showSerName val="0"/>
          <c:showPercent val="0"/>
          <c:showBubbleSize val="0"/>
        </c:dLbls>
        <c:gapWidth val="150"/>
        <c:overlap val="100"/>
        <c:axId val="167524608"/>
        <c:axId val="167542784"/>
      </c:barChart>
      <c:catAx>
        <c:axId val="16752460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7542784"/>
        <c:crosses val="autoZero"/>
        <c:auto val="1"/>
        <c:lblAlgn val="ctr"/>
        <c:lblOffset val="100"/>
        <c:tickLblSkip val="1"/>
        <c:tickMarkSkip val="1"/>
        <c:noMultiLvlLbl val="0"/>
      </c:catAx>
      <c:valAx>
        <c:axId val="167542784"/>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67524608"/>
        <c:crosses val="autoZero"/>
        <c:crossBetween val="between"/>
      </c:valAx>
      <c:spPr>
        <a:solidFill>
          <a:srgbClr val="C0C0C0"/>
        </a:solidFill>
        <a:ln w="12700">
          <a:solidFill>
            <a:srgbClr val="808080"/>
          </a:solidFill>
          <a:prstDash val="solid"/>
        </a:ln>
      </c:spPr>
    </c:plotArea>
    <c:legend>
      <c:legendPos val="t"/>
      <c:layout>
        <c:manualLayout>
          <c:xMode val="edge"/>
          <c:yMode val="edge"/>
          <c:x val="0.63285759280089993"/>
          <c:y val="0.1200002333041703"/>
          <c:w val="0.31571443569553803"/>
          <c:h val="5.1111111111111121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5993244477717024"/>
          <c:y val="3.1830238726790451E-2"/>
        </c:manualLayout>
      </c:layout>
      <c:overlay val="0"/>
      <c:spPr>
        <a:noFill/>
        <a:ln w="25400">
          <a:noFill/>
        </a:ln>
      </c:spPr>
      <c:txPr>
        <a:bodyPr/>
        <a:lstStyle/>
        <a:p>
          <a:pPr>
            <a:defRPr sz="1400" b="1"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7.4702948176653503E-2"/>
          <c:y val="0.18037135278514588"/>
          <c:w val="0.9015287609500684"/>
          <c:h val="0.62068965517241381"/>
        </c:manualLayout>
      </c:layout>
      <c:barChart>
        <c:barDir val="col"/>
        <c:grouping val="clustered"/>
        <c:varyColors val="0"/>
        <c:ser>
          <c:idx val="0"/>
          <c:order val="0"/>
          <c:tx>
            <c:strRef>
              <c:f>すばる関連学位取得者!$C$116</c:f>
              <c:strCache>
                <c:ptCount val="1"/>
                <c:pt idx="0">
                  <c:v>学位論文取得者数（国内）</c:v>
                </c:pt>
              </c:strCache>
            </c:strRef>
          </c:tx>
          <c:spPr>
            <a:solidFill>
              <a:srgbClr val="9999FF"/>
            </a:solidFill>
            <a:ln w="12700">
              <a:solidFill>
                <a:srgbClr val="000000"/>
              </a:solidFill>
              <a:prstDash val="solid"/>
            </a:ln>
          </c:spPr>
          <c:invertIfNegative val="0"/>
          <c:cat>
            <c:strRef>
              <c:f>すばる関連学位取得者!$B$117:$B$131</c:f>
              <c:strCache>
                <c:ptCount val="15"/>
                <c:pt idx="0">
                  <c:v>1999年度</c:v>
                </c:pt>
                <c:pt idx="1">
                  <c:v>2000年度</c:v>
                </c:pt>
                <c:pt idx="2">
                  <c:v>2001年度</c:v>
                </c:pt>
                <c:pt idx="3">
                  <c:v>2002年度</c:v>
                </c:pt>
                <c:pt idx="4">
                  <c:v>2003年度</c:v>
                </c:pt>
                <c:pt idx="5">
                  <c:v>2004年度</c:v>
                </c:pt>
                <c:pt idx="6">
                  <c:v>2005年度</c:v>
                </c:pt>
                <c:pt idx="7">
                  <c:v>2006年度</c:v>
                </c:pt>
                <c:pt idx="8">
                  <c:v>2007年度</c:v>
                </c:pt>
                <c:pt idx="9">
                  <c:v>2008年度</c:v>
                </c:pt>
                <c:pt idx="10">
                  <c:v>2009年度</c:v>
                </c:pt>
                <c:pt idx="11">
                  <c:v>2010年度</c:v>
                </c:pt>
                <c:pt idx="12">
                  <c:v>2011年度</c:v>
                </c:pt>
                <c:pt idx="13">
                  <c:v>2012年度</c:v>
                </c:pt>
                <c:pt idx="14">
                  <c:v>2013年度</c:v>
                </c:pt>
              </c:strCache>
            </c:strRef>
          </c:cat>
          <c:val>
            <c:numRef>
              <c:f>すばる関連学位取得者!$C$117:$C$131</c:f>
              <c:numCache>
                <c:formatCode>General</c:formatCode>
                <c:ptCount val="15"/>
                <c:pt idx="0">
                  <c:v>1</c:v>
                </c:pt>
                <c:pt idx="1">
                  <c:v>3</c:v>
                </c:pt>
                <c:pt idx="2">
                  <c:v>5</c:v>
                </c:pt>
                <c:pt idx="3">
                  <c:v>4</c:v>
                </c:pt>
                <c:pt idx="4">
                  <c:v>6</c:v>
                </c:pt>
                <c:pt idx="5">
                  <c:v>5</c:v>
                </c:pt>
                <c:pt idx="6">
                  <c:v>11</c:v>
                </c:pt>
                <c:pt idx="7">
                  <c:v>9</c:v>
                </c:pt>
                <c:pt idx="8">
                  <c:v>9</c:v>
                </c:pt>
                <c:pt idx="9">
                  <c:v>3</c:v>
                </c:pt>
                <c:pt idx="10">
                  <c:v>13</c:v>
                </c:pt>
                <c:pt idx="11">
                  <c:v>6</c:v>
                </c:pt>
                <c:pt idx="12">
                  <c:v>11</c:v>
                </c:pt>
                <c:pt idx="13">
                  <c:v>10</c:v>
                </c:pt>
                <c:pt idx="14">
                  <c:v>12</c:v>
                </c:pt>
              </c:numCache>
            </c:numRef>
          </c:val>
        </c:ser>
        <c:dLbls>
          <c:showLegendKey val="0"/>
          <c:showVal val="0"/>
          <c:showCatName val="0"/>
          <c:showSerName val="0"/>
          <c:showPercent val="0"/>
          <c:showBubbleSize val="0"/>
        </c:dLbls>
        <c:gapWidth val="150"/>
        <c:axId val="184853248"/>
        <c:axId val="184854784"/>
      </c:barChart>
      <c:catAx>
        <c:axId val="184853248"/>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84854784"/>
        <c:crosses val="autoZero"/>
        <c:auto val="1"/>
        <c:lblAlgn val="ctr"/>
        <c:lblOffset val="100"/>
        <c:tickLblSkip val="1"/>
        <c:tickMarkSkip val="1"/>
        <c:noMultiLvlLbl val="0"/>
      </c:catAx>
      <c:valAx>
        <c:axId val="184854784"/>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8485324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S04A</a:t>
            </a:r>
            <a:endParaRPr lang="ja-JP" altLang="en-US"/>
          </a:p>
        </c:rich>
      </c:tx>
      <c:layout>
        <c:manualLayout>
          <c:xMode val="edge"/>
          <c:yMode val="edge"/>
          <c:x val="0.19653209533779376"/>
          <c:y val="3.519061583577713E-2"/>
        </c:manualLayout>
      </c:layout>
      <c:overlay val="0"/>
      <c:spPr>
        <a:noFill/>
        <a:ln w="25400">
          <a:noFill/>
        </a:ln>
      </c:spPr>
    </c:title>
    <c:autoTitleDeleted val="0"/>
    <c:plotArea>
      <c:layout>
        <c:manualLayout>
          <c:layoutTarget val="inner"/>
          <c:xMode val="edge"/>
          <c:yMode val="edge"/>
          <c:x val="0.17052047185534436"/>
          <c:y val="0.24926686217008798"/>
          <c:w val="0.72832472724655561"/>
          <c:h val="0.52492668621700878"/>
        </c:manualLayout>
      </c:layout>
      <c:barChart>
        <c:barDir val="col"/>
        <c:grouping val="clustered"/>
        <c:varyColors val="0"/>
        <c:ser>
          <c:idx val="0"/>
          <c:order val="0"/>
          <c:tx>
            <c:strRef>
              <c:f>装置別応募・採択件数!$A$17:$B$17</c:f>
              <c:strCache>
                <c:ptCount val="1"/>
                <c:pt idx="0">
                  <c:v>S04A 応募</c:v>
                </c:pt>
              </c:strCache>
            </c:strRef>
          </c:tx>
          <c:spPr>
            <a:solidFill>
              <a:srgbClr val="9999FF"/>
            </a:solidFill>
            <a:ln w="12700">
              <a:solidFill>
                <a:srgbClr val="000000"/>
              </a:solidFill>
              <a:prstDash val="solid"/>
            </a:ln>
          </c:spPr>
          <c:invertIfNegative val="0"/>
          <c:dLbls>
            <c:dLbl>
              <c:idx val="1"/>
              <c:layout>
                <c:manualLayout>
                  <c:x val="3.8536159611306346E-3"/>
                  <c:y val="1.3611964193625373E-2"/>
                </c:manualLayout>
              </c:layout>
              <c:dLblPos val="outEnd"/>
              <c:showLegendKey val="0"/>
              <c:showVal val="1"/>
              <c:showCatName val="0"/>
              <c:showSerName val="0"/>
              <c:showPercent val="0"/>
              <c:showBubbleSize val="0"/>
            </c:dLbl>
            <c:dLbl>
              <c:idx val="8"/>
              <c:layout>
                <c:manualLayout>
                  <c:x val="9.6338600675657093E-3"/>
                  <c:y val="4.4476258649487153E-3"/>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装置別応募・採択件数!$C$2:$L$2</c:f>
              <c:strCache>
                <c:ptCount val="10"/>
                <c:pt idx="0">
                  <c:v>S-Cam</c:v>
                </c:pt>
                <c:pt idx="1">
                  <c:v>HSC</c:v>
                </c:pt>
                <c:pt idx="2">
                  <c:v>FOCAS</c:v>
                </c:pt>
                <c:pt idx="3">
                  <c:v>HDS</c:v>
                </c:pt>
                <c:pt idx="4">
                  <c:v>IRCS</c:v>
                </c:pt>
                <c:pt idx="5">
                  <c:v>AO</c:v>
                </c:pt>
                <c:pt idx="6">
                  <c:v>CISCO</c:v>
                </c:pt>
                <c:pt idx="7">
                  <c:v>CIAO</c:v>
                </c:pt>
                <c:pt idx="8">
                  <c:v>OHS</c:v>
                </c:pt>
                <c:pt idx="9">
                  <c:v>COMICS</c:v>
                </c:pt>
              </c:strCache>
            </c:strRef>
          </c:cat>
          <c:val>
            <c:numRef>
              <c:f>装置別応募・採択件数!$C$17:$L$17</c:f>
              <c:numCache>
                <c:formatCode>General</c:formatCode>
                <c:ptCount val="10"/>
                <c:pt idx="0">
                  <c:v>33</c:v>
                </c:pt>
                <c:pt idx="2">
                  <c:v>37</c:v>
                </c:pt>
                <c:pt idx="3">
                  <c:v>29</c:v>
                </c:pt>
                <c:pt idx="4">
                  <c:v>28</c:v>
                </c:pt>
                <c:pt idx="5">
                  <c:v>22</c:v>
                </c:pt>
                <c:pt idx="6">
                  <c:v>22</c:v>
                </c:pt>
                <c:pt idx="7">
                  <c:v>7</c:v>
                </c:pt>
                <c:pt idx="8">
                  <c:v>9</c:v>
                </c:pt>
                <c:pt idx="9">
                  <c:v>22</c:v>
                </c:pt>
              </c:numCache>
            </c:numRef>
          </c:val>
        </c:ser>
        <c:ser>
          <c:idx val="1"/>
          <c:order val="1"/>
          <c:tx>
            <c:strRef>
              <c:f>装置別応募・採択件数!$A$18:$B$18</c:f>
              <c:strCache>
                <c:ptCount val="1"/>
                <c:pt idx="0">
                  <c:v>S04A 採択</c:v>
                </c:pt>
              </c:strCache>
            </c:strRef>
          </c:tx>
          <c:spPr>
            <a:solidFill>
              <a:srgbClr val="993366"/>
            </a:solidFill>
            <a:ln w="12700">
              <a:solidFill>
                <a:srgbClr val="000000"/>
              </a:solidFill>
              <a:prstDash val="solid"/>
            </a:ln>
          </c:spPr>
          <c:invertIfNegative val="0"/>
          <c:dLbls>
            <c:dLbl>
              <c:idx val="0"/>
              <c:layout>
                <c:manualLayout>
                  <c:x val="1.3487474306448933E-2"/>
                  <c:y val="1.1486980549718783E-3"/>
                </c:manualLayout>
              </c:layout>
              <c:dLblPos val="outEnd"/>
              <c:showLegendKey val="0"/>
              <c:showVal val="1"/>
              <c:showCatName val="0"/>
              <c:showSerName val="0"/>
              <c:showPercent val="0"/>
              <c:showBubbleSize val="0"/>
            </c:dLbl>
            <c:dLbl>
              <c:idx val="1"/>
              <c:layout>
                <c:manualLayout>
                  <c:x val="1.3487285078901855E-2"/>
                  <c:y val="2.0283402991048388E-2"/>
                </c:manualLayout>
              </c:layout>
              <c:dLblPos val="outEnd"/>
              <c:showLegendKey val="0"/>
              <c:showVal val="1"/>
              <c:showCatName val="0"/>
              <c:showSerName val="0"/>
              <c:showPercent val="0"/>
              <c:showBubbleSize val="0"/>
            </c:dLbl>
            <c:dLbl>
              <c:idx val="2"/>
              <c:layout>
                <c:manualLayout>
                  <c:x val="2.1194524297377473E-2"/>
                  <c:y val="5.3275452005449881E-3"/>
                </c:manualLayout>
              </c:layout>
              <c:dLblPos val="outEnd"/>
              <c:showLegendKey val="0"/>
              <c:showVal val="1"/>
              <c:showCatName val="0"/>
              <c:showSerName val="0"/>
              <c:showPercent val="0"/>
              <c:showBubbleSize val="0"/>
            </c:dLbl>
            <c:dLbl>
              <c:idx val="3"/>
              <c:layout>
                <c:manualLayout>
                  <c:x val="1.6377690973439982E-2"/>
                  <c:y val="9.7994935383810423E-3"/>
                </c:manualLayout>
              </c:layout>
              <c:dLblPos val="outEnd"/>
              <c:showLegendKey val="0"/>
              <c:showVal val="1"/>
              <c:showCatName val="0"/>
              <c:showSerName val="0"/>
              <c:showPercent val="0"/>
              <c:showBubbleSize val="0"/>
            </c:dLbl>
            <c:dLbl>
              <c:idx val="4"/>
              <c:layout>
                <c:manualLayout>
                  <c:x val="1.6377501745892902E-2"/>
                  <c:y val="9.9463520139161515E-3"/>
                </c:manualLayout>
              </c:layout>
              <c:dLblPos val="outEnd"/>
              <c:showLegendKey val="0"/>
              <c:showVal val="1"/>
              <c:showCatName val="0"/>
              <c:showSerName val="0"/>
              <c:showPercent val="0"/>
              <c:showBubbleSize val="0"/>
            </c:dLbl>
            <c:dLbl>
              <c:idx val="5"/>
              <c:layout>
                <c:manualLayout>
                  <c:x val="1.9267793437698855E-2"/>
                  <c:y val="1.0239453206179095E-2"/>
                </c:manualLayout>
              </c:layout>
              <c:dLblPos val="outEnd"/>
              <c:showLegendKey val="0"/>
              <c:showVal val="1"/>
              <c:showCatName val="0"/>
              <c:showSerName val="0"/>
              <c:showPercent val="0"/>
              <c:showBubbleSize val="0"/>
            </c:dLbl>
            <c:dLbl>
              <c:idx val="6"/>
              <c:layout>
                <c:manualLayout>
                  <c:x val="1.6377730151357475E-2"/>
                  <c:y val="8.8466067841226053E-3"/>
                </c:manualLayout>
              </c:layout>
              <c:dLblPos val="outEnd"/>
              <c:showLegendKey val="0"/>
              <c:showVal val="1"/>
              <c:showCatName val="0"/>
              <c:showSerName val="0"/>
              <c:showPercent val="0"/>
              <c:showBubbleSize val="0"/>
            </c:dLbl>
            <c:dLbl>
              <c:idx val="7"/>
              <c:layout>
                <c:manualLayout>
                  <c:x val="1.9268021843163313E-2"/>
                  <c:y val="5.9140554644745132E-3"/>
                </c:manualLayout>
              </c:layout>
              <c:dLblPos val="outEnd"/>
              <c:showLegendKey val="0"/>
              <c:showVal val="1"/>
              <c:showCatName val="0"/>
              <c:showSerName val="0"/>
              <c:showPercent val="0"/>
              <c:showBubbleSize val="0"/>
            </c:dLbl>
            <c:dLbl>
              <c:idx val="8"/>
              <c:layout>
                <c:manualLayout>
                  <c:x val="1.348747763746902E-2"/>
                  <c:y val="8.7000561879911325E-3"/>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装置別応募・採択件数!$C$2:$L$2</c:f>
              <c:strCache>
                <c:ptCount val="10"/>
                <c:pt idx="0">
                  <c:v>S-Cam</c:v>
                </c:pt>
                <c:pt idx="1">
                  <c:v>HSC</c:v>
                </c:pt>
                <c:pt idx="2">
                  <c:v>FOCAS</c:v>
                </c:pt>
                <c:pt idx="3">
                  <c:v>HDS</c:v>
                </c:pt>
                <c:pt idx="4">
                  <c:v>IRCS</c:v>
                </c:pt>
                <c:pt idx="5">
                  <c:v>AO</c:v>
                </c:pt>
                <c:pt idx="6">
                  <c:v>CISCO</c:v>
                </c:pt>
                <c:pt idx="7">
                  <c:v>CIAO</c:v>
                </c:pt>
                <c:pt idx="8">
                  <c:v>OHS</c:v>
                </c:pt>
                <c:pt idx="9">
                  <c:v>COMICS</c:v>
                </c:pt>
              </c:strCache>
            </c:strRef>
          </c:cat>
          <c:val>
            <c:numRef>
              <c:f>装置別応募・採択件数!$C$18:$L$18</c:f>
              <c:numCache>
                <c:formatCode>General</c:formatCode>
                <c:ptCount val="10"/>
                <c:pt idx="0">
                  <c:v>7</c:v>
                </c:pt>
                <c:pt idx="2">
                  <c:v>6</c:v>
                </c:pt>
                <c:pt idx="3">
                  <c:v>10</c:v>
                </c:pt>
                <c:pt idx="4">
                  <c:v>9</c:v>
                </c:pt>
                <c:pt idx="5">
                  <c:v>7</c:v>
                </c:pt>
                <c:pt idx="6">
                  <c:v>3</c:v>
                </c:pt>
                <c:pt idx="7">
                  <c:v>2</c:v>
                </c:pt>
                <c:pt idx="8">
                  <c:v>2</c:v>
                </c:pt>
                <c:pt idx="9">
                  <c:v>4</c:v>
                </c:pt>
              </c:numCache>
            </c:numRef>
          </c:val>
        </c:ser>
        <c:dLbls>
          <c:showLegendKey val="0"/>
          <c:showVal val="0"/>
          <c:showCatName val="0"/>
          <c:showSerName val="0"/>
          <c:showPercent val="0"/>
          <c:showBubbleSize val="0"/>
        </c:dLbls>
        <c:gapWidth val="150"/>
        <c:axId val="36197888"/>
        <c:axId val="36199424"/>
      </c:barChart>
      <c:catAx>
        <c:axId val="36197888"/>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199424"/>
        <c:crosses val="autoZero"/>
        <c:auto val="1"/>
        <c:lblAlgn val="ctr"/>
        <c:lblOffset val="100"/>
        <c:tickLblSkip val="1"/>
        <c:tickMarkSkip val="1"/>
        <c:noMultiLvlLbl val="0"/>
      </c:catAx>
      <c:valAx>
        <c:axId val="36199424"/>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197888"/>
        <c:crosses val="autoZero"/>
        <c:crossBetween val="between"/>
      </c:valAx>
      <c:spPr>
        <a:solidFill>
          <a:srgbClr val="C0C0C0"/>
        </a:solidFill>
        <a:ln w="12700">
          <a:solidFill>
            <a:srgbClr val="808080"/>
          </a:solidFill>
          <a:prstDash val="solid"/>
        </a:ln>
      </c:spPr>
    </c:plotArea>
    <c:legend>
      <c:legendPos val="r"/>
      <c:layout>
        <c:manualLayout>
          <c:xMode val="edge"/>
          <c:yMode val="edge"/>
          <c:x val="0.62427836693823668"/>
          <c:y val="0.25806451612903225"/>
          <c:w val="0.3265902022362811"/>
          <c:h val="0.1524926686217008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5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S04B</a:t>
            </a:r>
            <a:endParaRPr lang="ja-JP" altLang="en-US"/>
          </a:p>
        </c:rich>
      </c:tx>
      <c:layout>
        <c:manualLayout>
          <c:xMode val="edge"/>
          <c:yMode val="edge"/>
          <c:x val="0.14248038225990983"/>
          <c:y val="3.5608308605341248E-2"/>
        </c:manualLayout>
      </c:layout>
      <c:overlay val="0"/>
      <c:spPr>
        <a:noFill/>
        <a:ln w="25400">
          <a:noFill/>
        </a:ln>
      </c:spPr>
    </c:title>
    <c:autoTitleDeleted val="0"/>
    <c:plotArea>
      <c:layout>
        <c:manualLayout>
          <c:layoutTarget val="inner"/>
          <c:xMode val="edge"/>
          <c:yMode val="edge"/>
          <c:x val="0.14775744629865586"/>
          <c:y val="0.16320498424312674"/>
          <c:w val="0.74406428314680273"/>
          <c:h val="0.60830948672438145"/>
        </c:manualLayout>
      </c:layout>
      <c:barChart>
        <c:barDir val="col"/>
        <c:grouping val="clustered"/>
        <c:varyColors val="0"/>
        <c:ser>
          <c:idx val="0"/>
          <c:order val="0"/>
          <c:tx>
            <c:strRef>
              <c:f>装置別応募・採択件数!$A$19:$B$19</c:f>
              <c:strCache>
                <c:ptCount val="1"/>
                <c:pt idx="0">
                  <c:v>S04B 応募</c:v>
                </c:pt>
              </c:strCache>
            </c:strRef>
          </c:tx>
          <c:spPr>
            <a:solidFill>
              <a:srgbClr val="9999FF"/>
            </a:solidFill>
            <a:ln w="12700">
              <a:solidFill>
                <a:srgbClr val="000000"/>
              </a:solidFill>
              <a:prstDash val="solid"/>
            </a:ln>
          </c:spPr>
          <c:invertIfNegative val="0"/>
          <c:dLbls>
            <c:dLbl>
              <c:idx val="1"/>
              <c:layout>
                <c:manualLayout>
                  <c:x val="4.7742968193147956E-3"/>
                  <c:y val="1.7342373309057316E-2"/>
                </c:manualLayout>
              </c:layout>
              <c:dLblPos val="outEnd"/>
              <c:showLegendKey val="0"/>
              <c:showVal val="1"/>
              <c:showCatName val="0"/>
              <c:showSerName val="0"/>
              <c:showPercent val="0"/>
              <c:showBubbleSize val="0"/>
            </c:dLbl>
            <c:dLbl>
              <c:idx val="3"/>
              <c:layout>
                <c:manualLayout>
                  <c:x val="3.7696679883286873E-4"/>
                  <c:y val="2.2287961152802186E-2"/>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装置別応募・採択件数!$C$2:$L$2</c:f>
              <c:strCache>
                <c:ptCount val="10"/>
                <c:pt idx="0">
                  <c:v>S-Cam</c:v>
                </c:pt>
                <c:pt idx="1">
                  <c:v>HSC</c:v>
                </c:pt>
                <c:pt idx="2">
                  <c:v>FOCAS</c:v>
                </c:pt>
                <c:pt idx="3">
                  <c:v>HDS</c:v>
                </c:pt>
                <c:pt idx="4">
                  <c:v>IRCS</c:v>
                </c:pt>
                <c:pt idx="5">
                  <c:v>AO</c:v>
                </c:pt>
                <c:pt idx="6">
                  <c:v>CISCO</c:v>
                </c:pt>
                <c:pt idx="7">
                  <c:v>CIAO</c:v>
                </c:pt>
                <c:pt idx="8">
                  <c:v>OHS</c:v>
                </c:pt>
                <c:pt idx="9">
                  <c:v>COMICS</c:v>
                </c:pt>
              </c:strCache>
            </c:strRef>
          </c:cat>
          <c:val>
            <c:numRef>
              <c:f>装置別応募・採択件数!$C$19:$L$19</c:f>
              <c:numCache>
                <c:formatCode>General</c:formatCode>
                <c:ptCount val="10"/>
                <c:pt idx="0">
                  <c:v>29</c:v>
                </c:pt>
                <c:pt idx="2">
                  <c:v>41</c:v>
                </c:pt>
                <c:pt idx="3">
                  <c:v>23</c:v>
                </c:pt>
                <c:pt idx="4">
                  <c:v>26</c:v>
                </c:pt>
                <c:pt idx="5">
                  <c:v>23</c:v>
                </c:pt>
                <c:pt idx="6">
                  <c:v>20</c:v>
                </c:pt>
                <c:pt idx="7">
                  <c:v>7</c:v>
                </c:pt>
                <c:pt idx="8">
                  <c:v>5</c:v>
                </c:pt>
                <c:pt idx="9">
                  <c:v>18</c:v>
                </c:pt>
              </c:numCache>
            </c:numRef>
          </c:val>
        </c:ser>
        <c:ser>
          <c:idx val="1"/>
          <c:order val="1"/>
          <c:tx>
            <c:strRef>
              <c:f>装置別応募・採択件数!$A$20:$B$20</c:f>
              <c:strCache>
                <c:ptCount val="1"/>
                <c:pt idx="0">
                  <c:v>S04B 採択</c:v>
                </c:pt>
              </c:strCache>
            </c:strRef>
          </c:tx>
          <c:spPr>
            <a:solidFill>
              <a:srgbClr val="993366"/>
            </a:solidFill>
            <a:ln w="12700">
              <a:solidFill>
                <a:srgbClr val="000000"/>
              </a:solidFill>
              <a:prstDash val="solid"/>
            </a:ln>
          </c:spPr>
          <c:invertIfNegative val="0"/>
          <c:dLbls>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装置別応募・採択件数!$C$2:$L$2</c:f>
              <c:strCache>
                <c:ptCount val="10"/>
                <c:pt idx="0">
                  <c:v>S-Cam</c:v>
                </c:pt>
                <c:pt idx="1">
                  <c:v>HSC</c:v>
                </c:pt>
                <c:pt idx="2">
                  <c:v>FOCAS</c:v>
                </c:pt>
                <c:pt idx="3">
                  <c:v>HDS</c:v>
                </c:pt>
                <c:pt idx="4">
                  <c:v>IRCS</c:v>
                </c:pt>
                <c:pt idx="5">
                  <c:v>AO</c:v>
                </c:pt>
                <c:pt idx="6">
                  <c:v>CISCO</c:v>
                </c:pt>
                <c:pt idx="7">
                  <c:v>CIAO</c:v>
                </c:pt>
                <c:pt idx="8">
                  <c:v>OHS</c:v>
                </c:pt>
                <c:pt idx="9">
                  <c:v>COMICS</c:v>
                </c:pt>
              </c:strCache>
            </c:strRef>
          </c:cat>
          <c:val>
            <c:numRef>
              <c:f>装置別応募・採択件数!$C$20:$L$20</c:f>
              <c:numCache>
                <c:formatCode>General</c:formatCode>
                <c:ptCount val="10"/>
                <c:pt idx="0">
                  <c:v>8</c:v>
                </c:pt>
                <c:pt idx="2">
                  <c:v>6</c:v>
                </c:pt>
                <c:pt idx="3">
                  <c:v>5</c:v>
                </c:pt>
                <c:pt idx="4">
                  <c:v>6</c:v>
                </c:pt>
                <c:pt idx="5">
                  <c:v>7</c:v>
                </c:pt>
                <c:pt idx="6">
                  <c:v>5</c:v>
                </c:pt>
                <c:pt idx="7">
                  <c:v>3</c:v>
                </c:pt>
                <c:pt idx="8">
                  <c:v>2</c:v>
                </c:pt>
                <c:pt idx="9">
                  <c:v>4</c:v>
                </c:pt>
              </c:numCache>
            </c:numRef>
          </c:val>
        </c:ser>
        <c:dLbls>
          <c:showLegendKey val="0"/>
          <c:showVal val="0"/>
          <c:showCatName val="0"/>
          <c:showSerName val="0"/>
          <c:showPercent val="0"/>
          <c:showBubbleSize val="0"/>
        </c:dLbls>
        <c:gapWidth val="150"/>
        <c:axId val="36246272"/>
        <c:axId val="36247808"/>
      </c:barChart>
      <c:catAx>
        <c:axId val="36246272"/>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247808"/>
        <c:crosses val="autoZero"/>
        <c:auto val="1"/>
        <c:lblAlgn val="ctr"/>
        <c:lblOffset val="100"/>
        <c:tickLblSkip val="1"/>
        <c:tickMarkSkip val="1"/>
        <c:noMultiLvlLbl val="0"/>
      </c:catAx>
      <c:valAx>
        <c:axId val="36247808"/>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246272"/>
        <c:crosses val="autoZero"/>
        <c:crossBetween val="between"/>
      </c:valAx>
      <c:spPr>
        <a:solidFill>
          <a:srgbClr val="C0C0C0"/>
        </a:solidFill>
        <a:ln w="12700">
          <a:solidFill>
            <a:srgbClr val="808080"/>
          </a:solidFill>
          <a:prstDash val="solid"/>
        </a:ln>
      </c:spPr>
    </c:plotArea>
    <c:legend>
      <c:legendPos val="r"/>
      <c:layout>
        <c:manualLayout>
          <c:xMode val="edge"/>
          <c:yMode val="edge"/>
          <c:x val="0.66754694124772862"/>
          <c:y val="0.16913977740912947"/>
          <c:w val="0.245382865603338"/>
          <c:h val="0.1721071364595745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S07A</a:t>
            </a:r>
            <a:endParaRPr lang="ja-JP" altLang="en-US"/>
          </a:p>
        </c:rich>
      </c:tx>
      <c:layout>
        <c:manualLayout>
          <c:xMode val="edge"/>
          <c:yMode val="edge"/>
          <c:x val="0.11174815182486143"/>
          <c:y val="3.3854166666666664E-2"/>
        </c:manualLayout>
      </c:layout>
      <c:overlay val="0"/>
      <c:spPr>
        <a:noFill/>
        <a:ln w="25400">
          <a:noFill/>
        </a:ln>
      </c:spPr>
    </c:title>
    <c:autoTitleDeleted val="0"/>
    <c:plotArea>
      <c:layout>
        <c:manualLayout>
          <c:layoutTarget val="inner"/>
          <c:xMode val="edge"/>
          <c:yMode val="edge"/>
          <c:x val="0.15472801017417254"/>
          <c:y val="0.17968795697010542"/>
          <c:w val="0.77364005087086274"/>
          <c:h val="0.59375150998817439"/>
        </c:manualLayout>
      </c:layout>
      <c:barChart>
        <c:barDir val="col"/>
        <c:grouping val="clustered"/>
        <c:varyColors val="0"/>
        <c:ser>
          <c:idx val="0"/>
          <c:order val="0"/>
          <c:tx>
            <c:strRef>
              <c:f>装置別応募・採択件数!$A$70:$B$70</c:f>
              <c:strCache>
                <c:ptCount val="1"/>
                <c:pt idx="0">
                  <c:v>S07A 応募</c:v>
                </c:pt>
              </c:strCache>
            </c:strRef>
          </c:tx>
          <c:spPr>
            <a:solidFill>
              <a:srgbClr val="9999FF"/>
            </a:solidFill>
            <a:ln w="12700">
              <a:solidFill>
                <a:srgbClr val="000000"/>
              </a:solidFill>
              <a:prstDash val="solid"/>
            </a:ln>
          </c:spPr>
          <c:invertIfNegative val="0"/>
          <c:dLbls>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装置別応募・採択件数!$C$65:$J$65</c:f>
              <c:strCache>
                <c:ptCount val="8"/>
                <c:pt idx="0">
                  <c:v>S-Cam</c:v>
                </c:pt>
                <c:pt idx="1">
                  <c:v>HSC</c:v>
                </c:pt>
                <c:pt idx="2">
                  <c:v>FOCAS</c:v>
                </c:pt>
                <c:pt idx="3">
                  <c:v>HDS</c:v>
                </c:pt>
                <c:pt idx="4">
                  <c:v>IRCS</c:v>
                </c:pt>
                <c:pt idx="5">
                  <c:v>AO</c:v>
                </c:pt>
                <c:pt idx="6">
                  <c:v>COMICS</c:v>
                </c:pt>
                <c:pt idx="7">
                  <c:v>MOIRCS</c:v>
                </c:pt>
              </c:strCache>
            </c:strRef>
          </c:cat>
          <c:val>
            <c:numRef>
              <c:f>装置別応募・採択件数!$C$70:$J$70</c:f>
              <c:numCache>
                <c:formatCode>General</c:formatCode>
                <c:ptCount val="8"/>
                <c:pt idx="0">
                  <c:v>23</c:v>
                </c:pt>
                <c:pt idx="2">
                  <c:v>26</c:v>
                </c:pt>
                <c:pt idx="3">
                  <c:v>16</c:v>
                </c:pt>
                <c:pt idx="4">
                  <c:v>10</c:v>
                </c:pt>
                <c:pt idx="5">
                  <c:v>8</c:v>
                </c:pt>
                <c:pt idx="6">
                  <c:v>15</c:v>
                </c:pt>
                <c:pt idx="7">
                  <c:v>30</c:v>
                </c:pt>
              </c:numCache>
            </c:numRef>
          </c:val>
        </c:ser>
        <c:ser>
          <c:idx val="1"/>
          <c:order val="1"/>
          <c:tx>
            <c:strRef>
              <c:f>装置別応募・採択件数!$A$71:$B$71</c:f>
              <c:strCache>
                <c:ptCount val="1"/>
                <c:pt idx="0">
                  <c:v>S07A 採択</c:v>
                </c:pt>
              </c:strCache>
            </c:strRef>
          </c:tx>
          <c:spPr>
            <a:solidFill>
              <a:srgbClr val="993366"/>
            </a:solidFill>
            <a:ln w="12700">
              <a:solidFill>
                <a:srgbClr val="000000"/>
              </a:solidFill>
              <a:prstDash val="solid"/>
            </a:ln>
          </c:spPr>
          <c:invertIfNegative val="0"/>
          <c:dLbls>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装置別応募・採択件数!$C$65:$J$65</c:f>
              <c:strCache>
                <c:ptCount val="8"/>
                <c:pt idx="0">
                  <c:v>S-Cam</c:v>
                </c:pt>
                <c:pt idx="1">
                  <c:v>HSC</c:v>
                </c:pt>
                <c:pt idx="2">
                  <c:v>FOCAS</c:v>
                </c:pt>
                <c:pt idx="3">
                  <c:v>HDS</c:v>
                </c:pt>
                <c:pt idx="4">
                  <c:v>IRCS</c:v>
                </c:pt>
                <c:pt idx="5">
                  <c:v>AO</c:v>
                </c:pt>
                <c:pt idx="6">
                  <c:v>COMICS</c:v>
                </c:pt>
                <c:pt idx="7">
                  <c:v>MOIRCS</c:v>
                </c:pt>
              </c:strCache>
            </c:strRef>
          </c:cat>
          <c:val>
            <c:numRef>
              <c:f>装置別応募・採択件数!$C$71:$J$71</c:f>
              <c:numCache>
                <c:formatCode>General</c:formatCode>
                <c:ptCount val="8"/>
                <c:pt idx="0">
                  <c:v>11</c:v>
                </c:pt>
                <c:pt idx="2">
                  <c:v>7</c:v>
                </c:pt>
                <c:pt idx="3">
                  <c:v>5</c:v>
                </c:pt>
                <c:pt idx="4">
                  <c:v>3</c:v>
                </c:pt>
                <c:pt idx="5">
                  <c:v>3</c:v>
                </c:pt>
                <c:pt idx="6">
                  <c:v>4</c:v>
                </c:pt>
                <c:pt idx="7">
                  <c:v>12</c:v>
                </c:pt>
              </c:numCache>
            </c:numRef>
          </c:val>
        </c:ser>
        <c:dLbls>
          <c:showLegendKey val="0"/>
          <c:showVal val="0"/>
          <c:showCatName val="0"/>
          <c:showSerName val="0"/>
          <c:showPercent val="0"/>
          <c:showBubbleSize val="0"/>
        </c:dLbls>
        <c:gapWidth val="150"/>
        <c:axId val="36294656"/>
        <c:axId val="36296192"/>
      </c:barChart>
      <c:catAx>
        <c:axId val="3629465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296192"/>
        <c:crosses val="autoZero"/>
        <c:auto val="1"/>
        <c:lblAlgn val="ctr"/>
        <c:lblOffset val="100"/>
        <c:tickLblSkip val="1"/>
        <c:tickMarkSkip val="1"/>
        <c:noMultiLvlLbl val="0"/>
      </c:catAx>
      <c:valAx>
        <c:axId val="36296192"/>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294656"/>
        <c:crosses val="autoZero"/>
        <c:crossBetween val="between"/>
      </c:valAx>
      <c:spPr>
        <a:solidFill>
          <a:srgbClr val="C0C0C0"/>
        </a:solidFill>
        <a:ln w="12700">
          <a:solidFill>
            <a:srgbClr val="808080"/>
          </a:solidFill>
          <a:prstDash val="solid"/>
        </a:ln>
      </c:spPr>
    </c:plotArea>
    <c:legend>
      <c:legendPos val="r"/>
      <c:layout>
        <c:manualLayout>
          <c:xMode val="edge"/>
          <c:yMode val="edge"/>
          <c:x val="0.63896938384134649"/>
          <c:y val="0.21354221347331584"/>
          <c:w val="0.26361061600824254"/>
          <c:h val="0.10677110673665793"/>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S06A</a:t>
            </a:r>
            <a:endParaRPr lang="ja-JP" altLang="en-US"/>
          </a:p>
        </c:rich>
      </c:tx>
      <c:layout>
        <c:manualLayout>
          <c:xMode val="edge"/>
          <c:yMode val="edge"/>
          <c:x val="0.19884726224783861"/>
          <c:y val="3.2178217821782179E-2"/>
        </c:manualLayout>
      </c:layout>
      <c:overlay val="0"/>
      <c:spPr>
        <a:noFill/>
        <a:ln w="25400">
          <a:noFill/>
        </a:ln>
      </c:spPr>
    </c:title>
    <c:autoTitleDeleted val="0"/>
    <c:plotArea>
      <c:layout>
        <c:manualLayout>
          <c:layoutTarget val="inner"/>
          <c:xMode val="edge"/>
          <c:yMode val="edge"/>
          <c:x val="0.15273775216138327"/>
          <c:y val="0.20297029702970298"/>
          <c:w val="0.78962536023054752"/>
          <c:h val="0.58168316831683164"/>
        </c:manualLayout>
      </c:layout>
      <c:barChart>
        <c:barDir val="col"/>
        <c:grouping val="clustered"/>
        <c:varyColors val="0"/>
        <c:ser>
          <c:idx val="0"/>
          <c:order val="0"/>
          <c:tx>
            <c:strRef>
              <c:f>装置別応募・採択件数!$A$66:$B$66</c:f>
              <c:strCache>
                <c:ptCount val="1"/>
                <c:pt idx="0">
                  <c:v>S06A 応募</c:v>
                </c:pt>
              </c:strCache>
            </c:strRef>
          </c:tx>
          <c:spPr>
            <a:solidFill>
              <a:srgbClr val="9999FF"/>
            </a:solidFill>
            <a:ln w="12700">
              <a:solidFill>
                <a:srgbClr val="000000"/>
              </a:solidFill>
              <a:prstDash val="solid"/>
            </a:ln>
          </c:spPr>
          <c:invertIfNegative val="0"/>
          <c:dLbls>
            <c:dLbl>
              <c:idx val="0"/>
              <c:layout>
                <c:manualLayout>
                  <c:x val="3.9014575627614213E-3"/>
                  <c:y val="-1.4686468646864705E-2"/>
                </c:manualLayout>
              </c:layout>
              <c:dLblPos val="outEnd"/>
              <c:showLegendKey val="0"/>
              <c:showVal val="1"/>
              <c:showCatName val="0"/>
              <c:showSerName val="0"/>
              <c:showPercent val="0"/>
              <c:showBubbleSize val="0"/>
            </c:dLbl>
            <c:dLbl>
              <c:idx val="3"/>
              <c:layout>
                <c:manualLayout>
                  <c:x val="2.6661220661539147E-3"/>
                  <c:y val="-1.7161716171617127E-2"/>
                </c:manualLayout>
              </c:layout>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装置別応募・採択件数!$C$65:$J$65</c:f>
              <c:strCache>
                <c:ptCount val="8"/>
                <c:pt idx="0">
                  <c:v>S-Cam</c:v>
                </c:pt>
                <c:pt idx="1">
                  <c:v>HSC</c:v>
                </c:pt>
                <c:pt idx="2">
                  <c:v>FOCAS</c:v>
                </c:pt>
                <c:pt idx="3">
                  <c:v>HDS</c:v>
                </c:pt>
                <c:pt idx="4">
                  <c:v>IRCS</c:v>
                </c:pt>
                <c:pt idx="5">
                  <c:v>AO</c:v>
                </c:pt>
                <c:pt idx="6">
                  <c:v>COMICS</c:v>
                </c:pt>
                <c:pt idx="7">
                  <c:v>MOIRCS</c:v>
                </c:pt>
              </c:strCache>
            </c:strRef>
          </c:cat>
          <c:val>
            <c:numRef>
              <c:f>装置別応募・採択件数!$C$66:$J$66</c:f>
              <c:numCache>
                <c:formatCode>General</c:formatCode>
                <c:ptCount val="8"/>
                <c:pt idx="0">
                  <c:v>18</c:v>
                </c:pt>
                <c:pt idx="2">
                  <c:v>39</c:v>
                </c:pt>
                <c:pt idx="3">
                  <c:v>24</c:v>
                </c:pt>
                <c:pt idx="4">
                  <c:v>18</c:v>
                </c:pt>
                <c:pt idx="5">
                  <c:v>7</c:v>
                </c:pt>
                <c:pt idx="6">
                  <c:v>8</c:v>
                </c:pt>
                <c:pt idx="7">
                  <c:v>27</c:v>
                </c:pt>
              </c:numCache>
            </c:numRef>
          </c:val>
        </c:ser>
        <c:ser>
          <c:idx val="1"/>
          <c:order val="1"/>
          <c:tx>
            <c:strRef>
              <c:f>装置別応募・採択件数!$A$67:$B$67</c:f>
              <c:strCache>
                <c:ptCount val="1"/>
                <c:pt idx="0">
                  <c:v>S06A 採択</c:v>
                </c:pt>
              </c:strCache>
            </c:strRef>
          </c:tx>
          <c:spPr>
            <a:solidFill>
              <a:srgbClr val="993366"/>
            </a:solidFill>
            <a:ln w="12700">
              <a:solidFill>
                <a:srgbClr val="000000"/>
              </a:solidFill>
              <a:prstDash val="solid"/>
            </a:ln>
          </c:spPr>
          <c:invertIfNegative val="0"/>
          <c:dLbls>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装置別応募・採択件数!$C$65:$J$65</c:f>
              <c:strCache>
                <c:ptCount val="8"/>
                <c:pt idx="0">
                  <c:v>S-Cam</c:v>
                </c:pt>
                <c:pt idx="1">
                  <c:v>HSC</c:v>
                </c:pt>
                <c:pt idx="2">
                  <c:v>FOCAS</c:v>
                </c:pt>
                <c:pt idx="3">
                  <c:v>HDS</c:v>
                </c:pt>
                <c:pt idx="4">
                  <c:v>IRCS</c:v>
                </c:pt>
                <c:pt idx="5">
                  <c:v>AO</c:v>
                </c:pt>
                <c:pt idx="6">
                  <c:v>COMICS</c:v>
                </c:pt>
                <c:pt idx="7">
                  <c:v>MOIRCS</c:v>
                </c:pt>
              </c:strCache>
            </c:strRef>
          </c:cat>
          <c:val>
            <c:numRef>
              <c:f>装置別応募・採択件数!$C$67:$J$67</c:f>
              <c:numCache>
                <c:formatCode>0_ </c:formatCode>
                <c:ptCount val="8"/>
                <c:pt idx="0">
                  <c:v>3</c:v>
                </c:pt>
                <c:pt idx="2">
                  <c:v>8</c:v>
                </c:pt>
                <c:pt idx="3">
                  <c:v>5</c:v>
                </c:pt>
                <c:pt idx="4">
                  <c:v>5</c:v>
                </c:pt>
                <c:pt idx="5">
                  <c:v>2</c:v>
                </c:pt>
                <c:pt idx="6">
                  <c:v>1</c:v>
                </c:pt>
                <c:pt idx="7">
                  <c:v>8</c:v>
                </c:pt>
              </c:numCache>
            </c:numRef>
          </c:val>
        </c:ser>
        <c:dLbls>
          <c:showLegendKey val="0"/>
          <c:showVal val="0"/>
          <c:showCatName val="0"/>
          <c:showSerName val="0"/>
          <c:showPercent val="0"/>
          <c:showBubbleSize val="0"/>
        </c:dLbls>
        <c:gapWidth val="150"/>
        <c:axId val="36359168"/>
        <c:axId val="36365056"/>
      </c:barChart>
      <c:catAx>
        <c:axId val="36359168"/>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365056"/>
        <c:crosses val="autoZero"/>
        <c:auto val="1"/>
        <c:lblAlgn val="ctr"/>
        <c:lblOffset val="100"/>
        <c:tickLblSkip val="1"/>
        <c:tickMarkSkip val="1"/>
        <c:noMultiLvlLbl val="0"/>
      </c:catAx>
      <c:valAx>
        <c:axId val="3636505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359168"/>
        <c:crosses val="autoZero"/>
        <c:crossBetween val="between"/>
      </c:valAx>
      <c:spPr>
        <a:solidFill>
          <a:srgbClr val="C0C0C0"/>
        </a:solidFill>
        <a:ln w="12700">
          <a:solidFill>
            <a:srgbClr val="808080"/>
          </a:solidFill>
          <a:prstDash val="solid"/>
        </a:ln>
      </c:spPr>
    </c:plotArea>
    <c:legend>
      <c:legendPos val="r"/>
      <c:layout>
        <c:manualLayout>
          <c:xMode val="edge"/>
          <c:yMode val="edge"/>
          <c:x val="0.62824207492795392"/>
          <c:y val="0.22524752475247525"/>
          <c:w val="0.27953890489913547"/>
          <c:h val="0.1212871287128713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4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2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S06B</a:t>
            </a:r>
          </a:p>
          <a:p>
            <a:pPr>
              <a:defRPr sz="525" b="0" i="0" u="none" strike="noStrike" baseline="0">
                <a:solidFill>
                  <a:srgbClr val="000000"/>
                </a:solidFill>
                <a:latin typeface="ＭＳ Ｐゴシック"/>
                <a:ea typeface="ＭＳ Ｐゴシック"/>
                <a:cs typeface="ＭＳ Ｐゴシック"/>
              </a:defRPr>
            </a:pPr>
            <a:endParaRPr lang="ja-JP" altLang="en-US"/>
          </a:p>
        </c:rich>
      </c:tx>
      <c:layout>
        <c:manualLayout>
          <c:xMode val="edge"/>
          <c:yMode val="edge"/>
          <c:x val="0.13866694663167103"/>
          <c:y val="3.2258064516129031E-2"/>
        </c:manualLayout>
      </c:layout>
      <c:overlay val="0"/>
      <c:spPr>
        <a:noFill/>
        <a:ln w="25400">
          <a:noFill/>
        </a:ln>
      </c:spPr>
    </c:title>
    <c:autoTitleDeleted val="0"/>
    <c:plotArea>
      <c:layout>
        <c:manualLayout>
          <c:layoutTarget val="inner"/>
          <c:xMode val="edge"/>
          <c:yMode val="edge"/>
          <c:x val="0.13866702777871817"/>
          <c:y val="0.16129051800281821"/>
          <c:w val="0.79733540972762951"/>
          <c:h val="0.62282953874934421"/>
        </c:manualLayout>
      </c:layout>
      <c:barChart>
        <c:barDir val="col"/>
        <c:grouping val="clustered"/>
        <c:varyColors val="0"/>
        <c:ser>
          <c:idx val="0"/>
          <c:order val="0"/>
          <c:tx>
            <c:strRef>
              <c:f>装置別応募・採択件数!$A$68:$B$68</c:f>
              <c:strCache>
                <c:ptCount val="1"/>
                <c:pt idx="0">
                  <c:v>S06B 応募</c:v>
                </c:pt>
              </c:strCache>
            </c:strRef>
          </c:tx>
          <c:spPr>
            <a:solidFill>
              <a:srgbClr val="9999FF"/>
            </a:solidFill>
            <a:ln w="12700">
              <a:solidFill>
                <a:srgbClr val="000000"/>
              </a:solidFill>
              <a:prstDash val="solid"/>
            </a:ln>
          </c:spPr>
          <c:invertIfNegative val="0"/>
          <c:dLbls>
            <c:dLbl>
              <c:idx val="0"/>
              <c:layout>
                <c:manualLayout>
                  <c:x val="5.5420300754146258E-3"/>
                  <c:y val="-1.679090744145435E-2"/>
                </c:manualLayout>
              </c:layout>
              <c:dLblPos val="outEnd"/>
              <c:showLegendKey val="0"/>
              <c:showVal val="1"/>
              <c:showCatName val="0"/>
              <c:showSerName val="0"/>
              <c:showPercent val="0"/>
              <c:showBubbleSize val="0"/>
            </c:dLbl>
            <c:dLbl>
              <c:idx val="3"/>
              <c:layout>
                <c:manualLayout>
                  <c:x val="2.4943730895224314E-3"/>
                  <c:y val="-2.0678376667035061E-2"/>
                </c:manualLayout>
              </c:layout>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装置別応募・採択件数!$C$65:$J$65</c:f>
              <c:strCache>
                <c:ptCount val="8"/>
                <c:pt idx="0">
                  <c:v>S-Cam</c:v>
                </c:pt>
                <c:pt idx="1">
                  <c:v>HSC</c:v>
                </c:pt>
                <c:pt idx="2">
                  <c:v>FOCAS</c:v>
                </c:pt>
                <c:pt idx="3">
                  <c:v>HDS</c:v>
                </c:pt>
                <c:pt idx="4">
                  <c:v>IRCS</c:v>
                </c:pt>
                <c:pt idx="5">
                  <c:v>AO</c:v>
                </c:pt>
                <c:pt idx="6">
                  <c:v>COMICS</c:v>
                </c:pt>
                <c:pt idx="7">
                  <c:v>MOIRCS</c:v>
                </c:pt>
              </c:strCache>
            </c:strRef>
          </c:cat>
          <c:val>
            <c:numRef>
              <c:f>装置別応募・採択件数!$C$68:$J$68</c:f>
              <c:numCache>
                <c:formatCode>General</c:formatCode>
                <c:ptCount val="8"/>
                <c:pt idx="0">
                  <c:v>25</c:v>
                </c:pt>
                <c:pt idx="2">
                  <c:v>25</c:v>
                </c:pt>
                <c:pt idx="3">
                  <c:v>9</c:v>
                </c:pt>
                <c:pt idx="4">
                  <c:v>18</c:v>
                </c:pt>
                <c:pt idx="5">
                  <c:v>7</c:v>
                </c:pt>
                <c:pt idx="6">
                  <c:v>17</c:v>
                </c:pt>
                <c:pt idx="7">
                  <c:v>16</c:v>
                </c:pt>
              </c:numCache>
            </c:numRef>
          </c:val>
        </c:ser>
        <c:ser>
          <c:idx val="1"/>
          <c:order val="1"/>
          <c:tx>
            <c:strRef>
              <c:f>装置別応募・採択件数!$A$69:$B$69</c:f>
              <c:strCache>
                <c:ptCount val="1"/>
                <c:pt idx="0">
                  <c:v>S06B 採択</c:v>
                </c:pt>
              </c:strCache>
            </c:strRef>
          </c:tx>
          <c:spPr>
            <a:solidFill>
              <a:srgbClr val="993366"/>
            </a:solidFill>
            <a:ln w="12700">
              <a:solidFill>
                <a:srgbClr val="000000"/>
              </a:solidFill>
              <a:prstDash val="solid"/>
            </a:ln>
          </c:spPr>
          <c:invertIfNegative val="0"/>
          <c:dLbls>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装置別応募・採択件数!$C$65:$J$65</c:f>
              <c:strCache>
                <c:ptCount val="8"/>
                <c:pt idx="0">
                  <c:v>S-Cam</c:v>
                </c:pt>
                <c:pt idx="1">
                  <c:v>HSC</c:v>
                </c:pt>
                <c:pt idx="2">
                  <c:v>FOCAS</c:v>
                </c:pt>
                <c:pt idx="3">
                  <c:v>HDS</c:v>
                </c:pt>
                <c:pt idx="4">
                  <c:v>IRCS</c:v>
                </c:pt>
                <c:pt idx="5">
                  <c:v>AO</c:v>
                </c:pt>
                <c:pt idx="6">
                  <c:v>COMICS</c:v>
                </c:pt>
                <c:pt idx="7">
                  <c:v>MOIRCS</c:v>
                </c:pt>
              </c:strCache>
            </c:strRef>
          </c:cat>
          <c:val>
            <c:numRef>
              <c:f>装置別応募・採択件数!$C$69:$J$69</c:f>
              <c:numCache>
                <c:formatCode>General</c:formatCode>
                <c:ptCount val="8"/>
                <c:pt idx="0">
                  <c:v>6</c:v>
                </c:pt>
                <c:pt idx="2">
                  <c:v>7</c:v>
                </c:pt>
                <c:pt idx="3">
                  <c:v>2</c:v>
                </c:pt>
                <c:pt idx="4">
                  <c:v>7</c:v>
                </c:pt>
                <c:pt idx="5">
                  <c:v>1</c:v>
                </c:pt>
                <c:pt idx="6">
                  <c:v>9</c:v>
                </c:pt>
                <c:pt idx="7">
                  <c:v>7</c:v>
                </c:pt>
              </c:numCache>
            </c:numRef>
          </c:val>
        </c:ser>
        <c:dLbls>
          <c:showLegendKey val="0"/>
          <c:showVal val="0"/>
          <c:showCatName val="0"/>
          <c:showSerName val="0"/>
          <c:showPercent val="0"/>
          <c:showBubbleSize val="0"/>
        </c:dLbls>
        <c:gapWidth val="150"/>
        <c:axId val="35809536"/>
        <c:axId val="35835904"/>
      </c:barChart>
      <c:catAx>
        <c:axId val="3580953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5835904"/>
        <c:crosses val="autoZero"/>
        <c:auto val="1"/>
        <c:lblAlgn val="ctr"/>
        <c:lblOffset val="100"/>
        <c:tickLblSkip val="1"/>
        <c:tickMarkSkip val="1"/>
        <c:noMultiLvlLbl val="0"/>
      </c:catAx>
      <c:valAx>
        <c:axId val="35835904"/>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5809536"/>
        <c:crosses val="autoZero"/>
        <c:crossBetween val="between"/>
      </c:valAx>
      <c:spPr>
        <a:solidFill>
          <a:srgbClr val="C0C0C0"/>
        </a:solidFill>
        <a:ln w="12700">
          <a:solidFill>
            <a:srgbClr val="808080"/>
          </a:solidFill>
          <a:prstDash val="solid"/>
        </a:ln>
      </c:spPr>
    </c:plotArea>
    <c:legend>
      <c:legendPos val="r"/>
      <c:layout>
        <c:manualLayout>
          <c:xMode val="edge"/>
          <c:yMode val="edge"/>
          <c:x val="0.69600167979002625"/>
          <c:y val="0.21091837465726213"/>
          <c:w val="0.24266722659667539"/>
          <c:h val="0.12158834984336633"/>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1200"/>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S05A</a:t>
            </a:r>
            <a:endParaRPr lang="ja-JP" altLang="en-US"/>
          </a:p>
        </c:rich>
      </c:tx>
      <c:layout>
        <c:manualLayout>
          <c:xMode val="edge"/>
          <c:yMode val="edge"/>
          <c:x val="0.19710205789493704"/>
          <c:y val="3.1553398058252427E-2"/>
        </c:manualLayout>
      </c:layout>
      <c:overlay val="0"/>
      <c:spPr>
        <a:noFill/>
        <a:ln w="25400">
          <a:noFill/>
        </a:ln>
      </c:spPr>
    </c:title>
    <c:autoTitleDeleted val="0"/>
    <c:plotArea>
      <c:layout>
        <c:manualLayout>
          <c:layoutTarget val="inner"/>
          <c:xMode val="edge"/>
          <c:yMode val="edge"/>
          <c:x val="0.17681209469003253"/>
          <c:y val="0.23543717223193386"/>
          <c:w val="0.66087143589061337"/>
          <c:h val="0.55339871411217445"/>
        </c:manualLayout>
      </c:layout>
      <c:barChart>
        <c:barDir val="col"/>
        <c:grouping val="clustered"/>
        <c:varyColors val="0"/>
        <c:ser>
          <c:idx val="0"/>
          <c:order val="0"/>
          <c:tx>
            <c:strRef>
              <c:f>装置別応募・採択件数!$A$21:$B$21</c:f>
              <c:strCache>
                <c:ptCount val="1"/>
                <c:pt idx="0">
                  <c:v>S05A 応募</c:v>
                </c:pt>
              </c:strCache>
            </c:strRef>
          </c:tx>
          <c:spPr>
            <a:solidFill>
              <a:srgbClr val="9999FF"/>
            </a:solidFill>
            <a:ln w="12700">
              <a:solidFill>
                <a:srgbClr val="000000"/>
              </a:solidFill>
              <a:prstDash val="solid"/>
            </a:ln>
          </c:spPr>
          <c:invertIfNegative val="0"/>
          <c:dLbls>
            <c:dLbl>
              <c:idx val="0"/>
              <c:layout>
                <c:manualLayout>
                  <c:x val="8.2820669934855547E-4"/>
                  <c:y val="-5.5016416263548593E-3"/>
                </c:manualLayout>
              </c:layout>
              <c:dLblPos val="outEnd"/>
              <c:showLegendKey val="0"/>
              <c:showVal val="1"/>
              <c:showCatName val="0"/>
              <c:showSerName val="0"/>
              <c:showPercent val="0"/>
              <c:showBubbleSize val="0"/>
            </c:dLbl>
            <c:dLbl>
              <c:idx val="1"/>
              <c:layout>
                <c:manualLayout>
                  <c:x val="2.7604828617046151E-3"/>
                  <c:y val="1.1650503889271781E-2"/>
                </c:manualLayout>
              </c:layout>
              <c:dLblPos val="outEnd"/>
              <c:showLegendKey val="0"/>
              <c:showVal val="1"/>
              <c:showCatName val="0"/>
              <c:showSerName val="0"/>
              <c:showPercent val="0"/>
              <c:showBubbleSize val="0"/>
            </c:dLbl>
            <c:dLbl>
              <c:idx val="2"/>
              <c:layout>
                <c:manualLayout>
                  <c:x val="1.7942000947159117E-3"/>
                  <c:y val="-8.2524247986429811E-3"/>
                </c:manualLayout>
              </c:layout>
              <c:dLblPos val="outEnd"/>
              <c:showLegendKey val="0"/>
              <c:showVal val="1"/>
              <c:showCatName val="0"/>
              <c:showSerName val="0"/>
              <c:showPercent val="0"/>
              <c:showBubbleSize val="0"/>
            </c:dLbl>
            <c:dLbl>
              <c:idx val="3"/>
              <c:layout>
                <c:manualLayout>
                  <c:x val="3.7267805668593349E-3"/>
                  <c:y val="2.5888737730637235E-3"/>
                </c:manualLayout>
              </c:layout>
              <c:dLblPos val="outEnd"/>
              <c:showLegendKey val="0"/>
              <c:showVal val="1"/>
              <c:showCatName val="0"/>
              <c:showSerName val="0"/>
              <c:showPercent val="0"/>
              <c:showBubbleSize val="0"/>
            </c:dLbl>
            <c:dLbl>
              <c:idx val="4"/>
              <c:layout>
                <c:manualLayout>
                  <c:x val="2.7604977998705762E-3"/>
                  <c:y val="-2.2655009121307279E-3"/>
                </c:manualLayout>
              </c:layout>
              <c:dLblPos val="outEnd"/>
              <c:showLegendKey val="0"/>
              <c:showVal val="1"/>
              <c:showCatName val="0"/>
              <c:showSerName val="0"/>
              <c:showPercent val="0"/>
              <c:showBubbleSize val="0"/>
            </c:dLbl>
            <c:dLbl>
              <c:idx val="5"/>
              <c:layout>
                <c:manualLayout>
                  <c:x val="1.7942150328818171E-3"/>
                  <c:y val="-1.2136048197365273E-2"/>
                </c:manualLayout>
              </c:layout>
              <c:dLblPos val="outEnd"/>
              <c:showLegendKey val="0"/>
              <c:showVal val="1"/>
              <c:showCatName val="0"/>
              <c:showSerName val="0"/>
              <c:showPercent val="0"/>
              <c:showBubbleSize val="0"/>
            </c:dLbl>
            <c:dLbl>
              <c:idx val="6"/>
              <c:layout>
                <c:manualLayout>
                  <c:x val="1.7944529693881743E-3"/>
                  <c:y val="-1.1003498996047582E-2"/>
                </c:manualLayout>
              </c:layout>
              <c:dLblPos val="outEnd"/>
              <c:showLegendKey val="0"/>
              <c:showVal val="1"/>
              <c:showCatName val="0"/>
              <c:showSerName val="0"/>
              <c:showPercent val="0"/>
              <c:showBubbleSize val="0"/>
            </c:dLbl>
            <c:dLbl>
              <c:idx val="7"/>
              <c:layout>
                <c:manualLayout>
                  <c:x val="3.7267291317442898E-3"/>
                  <c:y val="-5.9873263960075994E-3"/>
                </c:manualLayout>
              </c:layout>
              <c:dLblPos val="outEnd"/>
              <c:showLegendKey val="0"/>
              <c:showVal val="1"/>
              <c:showCatName val="0"/>
              <c:showSerName val="0"/>
              <c:showPercent val="0"/>
              <c:showBubbleSize val="0"/>
            </c:dLbl>
            <c:dLbl>
              <c:idx val="8"/>
              <c:layout>
                <c:manualLayout>
                  <c:x val="1.7942299710477778E-3"/>
                  <c:y val="-9.2234671102316198E-3"/>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装置別応募・採択件数!$C$2:$L$2</c:f>
              <c:strCache>
                <c:ptCount val="10"/>
                <c:pt idx="0">
                  <c:v>S-Cam</c:v>
                </c:pt>
                <c:pt idx="1">
                  <c:v>HSC</c:v>
                </c:pt>
                <c:pt idx="2">
                  <c:v>FOCAS</c:v>
                </c:pt>
                <c:pt idx="3">
                  <c:v>HDS</c:v>
                </c:pt>
                <c:pt idx="4">
                  <c:v>IRCS</c:v>
                </c:pt>
                <c:pt idx="5">
                  <c:v>AO</c:v>
                </c:pt>
                <c:pt idx="6">
                  <c:v>CISCO</c:v>
                </c:pt>
                <c:pt idx="7">
                  <c:v>CIAO</c:v>
                </c:pt>
                <c:pt idx="8">
                  <c:v>OHS</c:v>
                </c:pt>
                <c:pt idx="9">
                  <c:v>COMICS</c:v>
                </c:pt>
              </c:strCache>
            </c:strRef>
          </c:cat>
          <c:val>
            <c:numRef>
              <c:f>装置別応募・採択件数!$C$21:$L$21</c:f>
              <c:numCache>
                <c:formatCode>General</c:formatCode>
                <c:ptCount val="10"/>
                <c:pt idx="0">
                  <c:v>25</c:v>
                </c:pt>
                <c:pt idx="2">
                  <c:v>41</c:v>
                </c:pt>
                <c:pt idx="3">
                  <c:v>23</c:v>
                </c:pt>
                <c:pt idx="4">
                  <c:v>15</c:v>
                </c:pt>
                <c:pt idx="5">
                  <c:v>15</c:v>
                </c:pt>
                <c:pt idx="6">
                  <c:v>14</c:v>
                </c:pt>
                <c:pt idx="7">
                  <c:v>6</c:v>
                </c:pt>
                <c:pt idx="8">
                  <c:v>7</c:v>
                </c:pt>
                <c:pt idx="9">
                  <c:v>17</c:v>
                </c:pt>
              </c:numCache>
            </c:numRef>
          </c:val>
        </c:ser>
        <c:ser>
          <c:idx val="1"/>
          <c:order val="1"/>
          <c:tx>
            <c:strRef>
              <c:f>装置別応募・採択件数!$A$22:$B$22</c:f>
              <c:strCache>
                <c:ptCount val="1"/>
                <c:pt idx="0">
                  <c:v>S05A 採択</c:v>
                </c:pt>
              </c:strCache>
            </c:strRef>
          </c:tx>
          <c:spPr>
            <a:solidFill>
              <a:srgbClr val="993366"/>
            </a:solidFill>
            <a:ln w="12700">
              <a:solidFill>
                <a:srgbClr val="000000"/>
              </a:solidFill>
              <a:prstDash val="solid"/>
            </a:ln>
          </c:spPr>
          <c:invertIfNegative val="0"/>
          <c:dLbls>
            <c:dLbl>
              <c:idx val="0"/>
              <c:layout>
                <c:manualLayout>
                  <c:x val="9.7999827162999504E-3"/>
                  <c:y val="-3.8837348831012699E-3"/>
                </c:manualLayout>
              </c:layout>
              <c:dLblPos val="outEnd"/>
              <c:showLegendKey val="0"/>
              <c:showVal val="1"/>
              <c:showCatName val="0"/>
              <c:showSerName val="0"/>
              <c:showPercent val="0"/>
              <c:showBubbleSize val="0"/>
            </c:dLbl>
            <c:dLbl>
              <c:idx val="1"/>
              <c:layout>
                <c:manualLayout>
                  <c:x val="8.8336999493111926E-3"/>
                  <c:y val="-1.0841701081202162E-2"/>
                </c:manualLayout>
              </c:layout>
              <c:dLblPos val="outEnd"/>
              <c:showLegendKey val="0"/>
              <c:showVal val="1"/>
              <c:showCatName val="0"/>
              <c:showSerName val="0"/>
              <c:showPercent val="0"/>
              <c:showBubbleSize val="0"/>
            </c:dLbl>
            <c:dLbl>
              <c:idx val="2"/>
              <c:layout>
                <c:manualLayout>
                  <c:x val="7.867417182322433E-3"/>
                  <c:y val="-5.9873263960075994E-3"/>
                </c:manualLayout>
              </c:layout>
              <c:dLblPos val="outEnd"/>
              <c:showLegendKey val="0"/>
              <c:showVal val="1"/>
              <c:showCatName val="0"/>
              <c:showSerName val="0"/>
              <c:showPercent val="0"/>
              <c:showBubbleSize val="0"/>
            </c:dLbl>
            <c:dLbl>
              <c:idx val="3"/>
              <c:layout>
                <c:manualLayout>
                  <c:x val="6.9014387251210927E-3"/>
                  <c:y val="-3.8837348831012699E-3"/>
                </c:manualLayout>
              </c:layout>
              <c:dLblPos val="outEnd"/>
              <c:showLegendKey val="0"/>
              <c:showVal val="1"/>
              <c:showCatName val="0"/>
              <c:showSerName val="0"/>
              <c:showPercent val="0"/>
              <c:showBubbleSize val="0"/>
            </c:dLbl>
            <c:dLbl>
              <c:idx val="4"/>
              <c:layout>
                <c:manualLayout>
                  <c:x val="1.1732273816822028E-2"/>
                  <c:y val="-8.7381095682957221E-3"/>
                </c:manualLayout>
              </c:layout>
              <c:dLblPos val="outEnd"/>
              <c:showLegendKey val="0"/>
              <c:showVal val="1"/>
              <c:showCatName val="0"/>
              <c:showSerName val="0"/>
              <c:showPercent val="0"/>
              <c:showBubbleSize val="0"/>
            </c:dLbl>
            <c:dLbl>
              <c:idx val="5"/>
              <c:layout>
                <c:manualLayout>
                  <c:x val="7.8674321204885052E-3"/>
                  <c:y val="-9.0617053979865619E-3"/>
                </c:manualLayout>
              </c:layout>
              <c:dLblPos val="outEnd"/>
              <c:showLegendKey val="0"/>
              <c:showVal val="1"/>
              <c:showCatName val="0"/>
              <c:showSerName val="0"/>
              <c:showPercent val="0"/>
              <c:showBubbleSize val="0"/>
            </c:dLbl>
            <c:dLbl>
              <c:idx val="6"/>
              <c:layout>
                <c:manualLayout>
                  <c:x val="9.8000125926318727E-3"/>
                  <c:y val="4.8524605755703173E-4"/>
                </c:manualLayout>
              </c:layout>
              <c:dLblPos val="outEnd"/>
              <c:showLegendKey val="0"/>
              <c:showVal val="1"/>
              <c:showCatName val="0"/>
              <c:showSerName val="0"/>
              <c:showPercent val="0"/>
              <c:showBubbleSize val="0"/>
            </c:dLbl>
            <c:dLbl>
              <c:idx val="7"/>
              <c:layout>
                <c:manualLayout>
                  <c:x val="8.8337298256431131E-3"/>
                  <c:y val="-9.2235033128319818E-3"/>
                </c:manualLayout>
              </c:layout>
              <c:dLblPos val="outEnd"/>
              <c:showLegendKey val="0"/>
              <c:showVal val="1"/>
              <c:showCatName val="0"/>
              <c:showSerName val="0"/>
              <c:showPercent val="0"/>
              <c:showBubbleSize val="0"/>
            </c:dLbl>
            <c:dLbl>
              <c:idx val="8"/>
              <c:layout>
                <c:manualLayout>
                  <c:x val="7.8674470586544663E-3"/>
                  <c:y val="8.4139997447304458E-3"/>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装置別応募・採択件数!$C$2:$L$2</c:f>
              <c:strCache>
                <c:ptCount val="10"/>
                <c:pt idx="0">
                  <c:v>S-Cam</c:v>
                </c:pt>
                <c:pt idx="1">
                  <c:v>HSC</c:v>
                </c:pt>
                <c:pt idx="2">
                  <c:v>FOCAS</c:v>
                </c:pt>
                <c:pt idx="3">
                  <c:v>HDS</c:v>
                </c:pt>
                <c:pt idx="4">
                  <c:v>IRCS</c:v>
                </c:pt>
                <c:pt idx="5">
                  <c:v>AO</c:v>
                </c:pt>
                <c:pt idx="6">
                  <c:v>CISCO</c:v>
                </c:pt>
                <c:pt idx="7">
                  <c:v>CIAO</c:v>
                </c:pt>
                <c:pt idx="8">
                  <c:v>OHS</c:v>
                </c:pt>
                <c:pt idx="9">
                  <c:v>COMICS</c:v>
                </c:pt>
              </c:strCache>
            </c:strRef>
          </c:cat>
          <c:val>
            <c:numRef>
              <c:f>装置別応募・採択件数!$C$22:$L$22</c:f>
              <c:numCache>
                <c:formatCode>General</c:formatCode>
                <c:ptCount val="10"/>
                <c:pt idx="0">
                  <c:v>5</c:v>
                </c:pt>
                <c:pt idx="2">
                  <c:v>7</c:v>
                </c:pt>
                <c:pt idx="3">
                  <c:v>7</c:v>
                </c:pt>
                <c:pt idx="4">
                  <c:v>5</c:v>
                </c:pt>
                <c:pt idx="5">
                  <c:v>5</c:v>
                </c:pt>
                <c:pt idx="6">
                  <c:v>3</c:v>
                </c:pt>
                <c:pt idx="7">
                  <c:v>2</c:v>
                </c:pt>
                <c:pt idx="8">
                  <c:v>2</c:v>
                </c:pt>
                <c:pt idx="9">
                  <c:v>6</c:v>
                </c:pt>
              </c:numCache>
            </c:numRef>
          </c:val>
        </c:ser>
        <c:dLbls>
          <c:showLegendKey val="0"/>
          <c:showVal val="0"/>
          <c:showCatName val="0"/>
          <c:showSerName val="0"/>
          <c:showPercent val="0"/>
          <c:showBubbleSize val="0"/>
        </c:dLbls>
        <c:gapWidth val="150"/>
        <c:axId val="35870592"/>
        <c:axId val="35872128"/>
      </c:barChart>
      <c:catAx>
        <c:axId val="35870592"/>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5872128"/>
        <c:crosses val="autoZero"/>
        <c:auto val="1"/>
        <c:lblAlgn val="ctr"/>
        <c:lblOffset val="100"/>
        <c:tickLblSkip val="2"/>
        <c:tickMarkSkip val="1"/>
        <c:noMultiLvlLbl val="0"/>
      </c:catAx>
      <c:valAx>
        <c:axId val="35872128"/>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5870592"/>
        <c:crosses val="autoZero"/>
        <c:crossBetween val="between"/>
      </c:valAx>
      <c:spPr>
        <a:solidFill>
          <a:srgbClr val="C0C0C0"/>
        </a:solidFill>
        <a:ln w="12700">
          <a:solidFill>
            <a:srgbClr val="808080"/>
          </a:solidFill>
          <a:prstDash val="solid"/>
        </a:ln>
      </c:spPr>
    </c:plotArea>
    <c:legend>
      <c:legendPos val="r"/>
      <c:layout>
        <c:manualLayout>
          <c:xMode val="edge"/>
          <c:yMode val="edge"/>
          <c:x val="0.59420472440944883"/>
          <c:y val="0.28883520627882681"/>
          <c:w val="0.31014584046559401"/>
          <c:h val="0.11650510919144813"/>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4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1200"/>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2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S05B</a:t>
            </a:r>
            <a:endParaRPr lang="ja-JP" altLang="en-US"/>
          </a:p>
        </c:rich>
      </c:tx>
      <c:layout>
        <c:manualLayout>
          <c:xMode val="edge"/>
          <c:yMode val="edge"/>
          <c:x val="0.13866705143532451"/>
          <c:y val="3.1325301204819279E-2"/>
        </c:manualLayout>
      </c:layout>
      <c:overlay val="0"/>
      <c:spPr>
        <a:noFill/>
        <a:ln w="25400">
          <a:noFill/>
        </a:ln>
      </c:spPr>
    </c:title>
    <c:autoTitleDeleted val="0"/>
    <c:plotArea>
      <c:layout>
        <c:manualLayout>
          <c:layoutTarget val="inner"/>
          <c:xMode val="edge"/>
          <c:yMode val="edge"/>
          <c:x val="0.15733374305662254"/>
          <c:y val="0.18313274559105044"/>
          <c:w val="0.66933507639342815"/>
          <c:h val="0.60963927150704944"/>
        </c:manualLayout>
      </c:layout>
      <c:barChart>
        <c:barDir val="col"/>
        <c:grouping val="clustered"/>
        <c:varyColors val="0"/>
        <c:ser>
          <c:idx val="0"/>
          <c:order val="0"/>
          <c:tx>
            <c:strRef>
              <c:f>装置別応募・採択件数!$A$23:$B$23</c:f>
              <c:strCache>
                <c:ptCount val="1"/>
                <c:pt idx="0">
                  <c:v>S05B  応募</c:v>
                </c:pt>
              </c:strCache>
            </c:strRef>
          </c:tx>
          <c:spPr>
            <a:solidFill>
              <a:srgbClr val="9999FF"/>
            </a:solidFill>
            <a:ln w="12700">
              <a:solidFill>
                <a:srgbClr val="000000"/>
              </a:solidFill>
              <a:prstDash val="solid"/>
            </a:ln>
          </c:spPr>
          <c:invertIfNegative val="0"/>
          <c:dLbls>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装置別応募・採択件数!$C$2:$L$2</c:f>
              <c:strCache>
                <c:ptCount val="10"/>
                <c:pt idx="0">
                  <c:v>S-Cam</c:v>
                </c:pt>
                <c:pt idx="1">
                  <c:v>HSC</c:v>
                </c:pt>
                <c:pt idx="2">
                  <c:v>FOCAS</c:v>
                </c:pt>
                <c:pt idx="3">
                  <c:v>HDS</c:v>
                </c:pt>
                <c:pt idx="4">
                  <c:v>IRCS</c:v>
                </c:pt>
                <c:pt idx="5">
                  <c:v>AO</c:v>
                </c:pt>
                <c:pt idx="6">
                  <c:v>CISCO</c:v>
                </c:pt>
                <c:pt idx="7">
                  <c:v>CIAO</c:v>
                </c:pt>
                <c:pt idx="8">
                  <c:v>OHS</c:v>
                </c:pt>
                <c:pt idx="9">
                  <c:v>COMICS</c:v>
                </c:pt>
              </c:strCache>
            </c:strRef>
          </c:cat>
          <c:val>
            <c:numRef>
              <c:f>装置別応募・採択件数!$C$23:$L$23</c:f>
              <c:numCache>
                <c:formatCode>General</c:formatCode>
                <c:ptCount val="10"/>
                <c:pt idx="0">
                  <c:v>22</c:v>
                </c:pt>
                <c:pt idx="2">
                  <c:v>34</c:v>
                </c:pt>
                <c:pt idx="3">
                  <c:v>23</c:v>
                </c:pt>
                <c:pt idx="4">
                  <c:v>0</c:v>
                </c:pt>
                <c:pt idx="5">
                  <c:v>7</c:v>
                </c:pt>
                <c:pt idx="6">
                  <c:v>17</c:v>
                </c:pt>
                <c:pt idx="7">
                  <c:v>7</c:v>
                </c:pt>
                <c:pt idx="8">
                  <c:v>5</c:v>
                </c:pt>
                <c:pt idx="9">
                  <c:v>11</c:v>
                </c:pt>
              </c:numCache>
            </c:numRef>
          </c:val>
        </c:ser>
        <c:ser>
          <c:idx val="1"/>
          <c:order val="1"/>
          <c:tx>
            <c:strRef>
              <c:f>装置別応募・採択件数!$A$24:$B$24</c:f>
              <c:strCache>
                <c:ptCount val="1"/>
                <c:pt idx="0">
                  <c:v>S05B  採択</c:v>
                </c:pt>
              </c:strCache>
            </c:strRef>
          </c:tx>
          <c:spPr>
            <a:solidFill>
              <a:srgbClr val="993366"/>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装置別応募・採択件数!$C$2:$L$2</c:f>
              <c:strCache>
                <c:ptCount val="10"/>
                <c:pt idx="0">
                  <c:v>S-Cam</c:v>
                </c:pt>
                <c:pt idx="1">
                  <c:v>HSC</c:v>
                </c:pt>
                <c:pt idx="2">
                  <c:v>FOCAS</c:v>
                </c:pt>
                <c:pt idx="3">
                  <c:v>HDS</c:v>
                </c:pt>
                <c:pt idx="4">
                  <c:v>IRCS</c:v>
                </c:pt>
                <c:pt idx="5">
                  <c:v>AO</c:v>
                </c:pt>
                <c:pt idx="6">
                  <c:v>CISCO</c:v>
                </c:pt>
                <c:pt idx="7">
                  <c:v>CIAO</c:v>
                </c:pt>
                <c:pt idx="8">
                  <c:v>OHS</c:v>
                </c:pt>
                <c:pt idx="9">
                  <c:v>COMICS</c:v>
                </c:pt>
              </c:strCache>
            </c:strRef>
          </c:cat>
          <c:val>
            <c:numRef>
              <c:f>装置別応募・採択件数!$C$24:$L$24</c:f>
              <c:numCache>
                <c:formatCode>General</c:formatCode>
                <c:ptCount val="10"/>
                <c:pt idx="0">
                  <c:v>6</c:v>
                </c:pt>
                <c:pt idx="2">
                  <c:v>9</c:v>
                </c:pt>
                <c:pt idx="3">
                  <c:v>5</c:v>
                </c:pt>
                <c:pt idx="4">
                  <c:v>0</c:v>
                </c:pt>
                <c:pt idx="5">
                  <c:v>3</c:v>
                </c:pt>
                <c:pt idx="6">
                  <c:v>4</c:v>
                </c:pt>
                <c:pt idx="7">
                  <c:v>3</c:v>
                </c:pt>
                <c:pt idx="8">
                  <c:v>1</c:v>
                </c:pt>
                <c:pt idx="9">
                  <c:v>4</c:v>
                </c:pt>
              </c:numCache>
            </c:numRef>
          </c:val>
        </c:ser>
        <c:dLbls>
          <c:showLegendKey val="0"/>
          <c:showVal val="0"/>
          <c:showCatName val="0"/>
          <c:showSerName val="0"/>
          <c:showPercent val="0"/>
          <c:showBubbleSize val="0"/>
        </c:dLbls>
        <c:gapWidth val="150"/>
        <c:axId val="36390400"/>
        <c:axId val="36391936"/>
      </c:barChart>
      <c:catAx>
        <c:axId val="36390400"/>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391936"/>
        <c:crosses val="autoZero"/>
        <c:auto val="1"/>
        <c:lblAlgn val="ctr"/>
        <c:lblOffset val="100"/>
        <c:tickLblSkip val="1"/>
        <c:tickMarkSkip val="1"/>
        <c:noMultiLvlLbl val="0"/>
      </c:catAx>
      <c:valAx>
        <c:axId val="3639193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390400"/>
        <c:crosses val="autoZero"/>
        <c:crossBetween val="between"/>
      </c:valAx>
      <c:spPr>
        <a:solidFill>
          <a:srgbClr val="C0C0C0"/>
        </a:solidFill>
        <a:ln w="12700">
          <a:solidFill>
            <a:srgbClr val="808080"/>
          </a:solidFill>
          <a:prstDash val="solid"/>
        </a:ln>
      </c:spPr>
    </c:plotArea>
    <c:legend>
      <c:legendPos val="r"/>
      <c:layout>
        <c:manualLayout>
          <c:xMode val="edge"/>
          <c:yMode val="edge"/>
          <c:x val="0.54400131920682693"/>
          <c:y val="0.21204844575150997"/>
          <c:w val="0.28800071457036458"/>
          <c:h val="0.1180725421370521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1200"/>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S07B</a:t>
            </a:r>
          </a:p>
          <a:p>
            <a:pPr>
              <a:defRPr sz="550" b="0" i="0" u="none" strike="noStrike" baseline="0">
                <a:solidFill>
                  <a:srgbClr val="000000"/>
                </a:solidFill>
                <a:latin typeface="ＭＳ Ｐゴシック"/>
                <a:ea typeface="ＭＳ Ｐゴシック"/>
                <a:cs typeface="ＭＳ Ｐゴシック"/>
              </a:defRPr>
            </a:pPr>
            <a:endParaRPr lang="ja-JP" altLang="en-US"/>
          </a:p>
        </c:rich>
      </c:tx>
      <c:layout>
        <c:manualLayout>
          <c:xMode val="edge"/>
          <c:yMode val="edge"/>
          <c:x val="0.14805216705424776"/>
          <c:y val="3.1413612565445025E-2"/>
        </c:manualLayout>
      </c:layout>
      <c:overlay val="0"/>
      <c:spPr>
        <a:noFill/>
        <a:ln w="25400">
          <a:noFill/>
        </a:ln>
      </c:spPr>
    </c:title>
    <c:autoTitleDeleted val="0"/>
    <c:plotArea>
      <c:layout>
        <c:manualLayout>
          <c:layoutTarget val="inner"/>
          <c:xMode val="edge"/>
          <c:yMode val="edge"/>
          <c:x val="0.13246770047141396"/>
          <c:y val="0.24083800417979509"/>
          <c:w val="0.80000101461167639"/>
          <c:h val="0.53141429183150446"/>
        </c:manualLayout>
      </c:layout>
      <c:barChart>
        <c:barDir val="col"/>
        <c:grouping val="clustered"/>
        <c:varyColors val="0"/>
        <c:ser>
          <c:idx val="0"/>
          <c:order val="0"/>
          <c:tx>
            <c:strRef>
              <c:f>装置別応募・採択件数!$A$72:$B$72</c:f>
              <c:strCache>
                <c:ptCount val="1"/>
                <c:pt idx="0">
                  <c:v>S07B 応募</c:v>
                </c:pt>
              </c:strCache>
            </c:strRef>
          </c:tx>
          <c:spPr>
            <a:solidFill>
              <a:srgbClr val="9999FF"/>
            </a:solidFill>
            <a:ln w="12700">
              <a:solidFill>
                <a:srgbClr val="000000"/>
              </a:solidFill>
              <a:prstDash val="solid"/>
            </a:ln>
          </c:spPr>
          <c:invertIfNegative val="0"/>
          <c:dLbls>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装置別応募・採択件数!$C$65:$J$65</c:f>
              <c:strCache>
                <c:ptCount val="8"/>
                <c:pt idx="0">
                  <c:v>S-Cam</c:v>
                </c:pt>
                <c:pt idx="1">
                  <c:v>HSC</c:v>
                </c:pt>
                <c:pt idx="2">
                  <c:v>FOCAS</c:v>
                </c:pt>
                <c:pt idx="3">
                  <c:v>HDS</c:v>
                </c:pt>
                <c:pt idx="4">
                  <c:v>IRCS</c:v>
                </c:pt>
                <c:pt idx="5">
                  <c:v>AO</c:v>
                </c:pt>
                <c:pt idx="6">
                  <c:v>COMICS</c:v>
                </c:pt>
                <c:pt idx="7">
                  <c:v>MOIRCS</c:v>
                </c:pt>
              </c:strCache>
            </c:strRef>
          </c:cat>
          <c:val>
            <c:numRef>
              <c:f>装置別応募・採択件数!$C$72:$J$72</c:f>
              <c:numCache>
                <c:formatCode>General</c:formatCode>
                <c:ptCount val="8"/>
                <c:pt idx="0">
                  <c:v>25</c:v>
                </c:pt>
                <c:pt idx="2">
                  <c:v>26</c:v>
                </c:pt>
                <c:pt idx="3">
                  <c:v>11</c:v>
                </c:pt>
                <c:pt idx="4">
                  <c:v>15</c:v>
                </c:pt>
                <c:pt idx="5">
                  <c:v>9</c:v>
                </c:pt>
                <c:pt idx="6">
                  <c:v>14</c:v>
                </c:pt>
                <c:pt idx="7">
                  <c:v>27</c:v>
                </c:pt>
              </c:numCache>
            </c:numRef>
          </c:val>
        </c:ser>
        <c:ser>
          <c:idx val="1"/>
          <c:order val="1"/>
          <c:tx>
            <c:strRef>
              <c:f>装置別応募・採択件数!$A$73:$B$73</c:f>
              <c:strCache>
                <c:ptCount val="1"/>
                <c:pt idx="0">
                  <c:v>S07B 採択</c:v>
                </c:pt>
              </c:strCache>
            </c:strRef>
          </c:tx>
          <c:spPr>
            <a:solidFill>
              <a:srgbClr val="993366"/>
            </a:solidFill>
            <a:ln w="12700">
              <a:solidFill>
                <a:srgbClr val="000000"/>
              </a:solidFill>
              <a:prstDash val="solid"/>
            </a:ln>
          </c:spPr>
          <c:invertIfNegative val="0"/>
          <c:dLbls>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装置別応募・採択件数!$C$65:$J$65</c:f>
              <c:strCache>
                <c:ptCount val="8"/>
                <c:pt idx="0">
                  <c:v>S-Cam</c:v>
                </c:pt>
                <c:pt idx="1">
                  <c:v>HSC</c:v>
                </c:pt>
                <c:pt idx="2">
                  <c:v>FOCAS</c:v>
                </c:pt>
                <c:pt idx="3">
                  <c:v>HDS</c:v>
                </c:pt>
                <c:pt idx="4">
                  <c:v>IRCS</c:v>
                </c:pt>
                <c:pt idx="5">
                  <c:v>AO</c:v>
                </c:pt>
                <c:pt idx="6">
                  <c:v>COMICS</c:v>
                </c:pt>
                <c:pt idx="7">
                  <c:v>MOIRCS</c:v>
                </c:pt>
              </c:strCache>
            </c:strRef>
          </c:cat>
          <c:val>
            <c:numRef>
              <c:f>装置別応募・採択件数!$C$73:$J$73</c:f>
              <c:numCache>
                <c:formatCode>General</c:formatCode>
                <c:ptCount val="8"/>
                <c:pt idx="0">
                  <c:v>6</c:v>
                </c:pt>
                <c:pt idx="2">
                  <c:v>7</c:v>
                </c:pt>
                <c:pt idx="3">
                  <c:v>4</c:v>
                </c:pt>
                <c:pt idx="4">
                  <c:v>6</c:v>
                </c:pt>
                <c:pt idx="5">
                  <c:v>3</c:v>
                </c:pt>
                <c:pt idx="6">
                  <c:v>7</c:v>
                </c:pt>
                <c:pt idx="7">
                  <c:v>15</c:v>
                </c:pt>
              </c:numCache>
            </c:numRef>
          </c:val>
        </c:ser>
        <c:dLbls>
          <c:showLegendKey val="0"/>
          <c:showVal val="0"/>
          <c:showCatName val="0"/>
          <c:showSerName val="0"/>
          <c:showPercent val="0"/>
          <c:showBubbleSize val="0"/>
        </c:dLbls>
        <c:gapWidth val="150"/>
        <c:axId val="36705024"/>
        <c:axId val="36706560"/>
      </c:barChart>
      <c:catAx>
        <c:axId val="36705024"/>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706560"/>
        <c:crosses val="autoZero"/>
        <c:auto val="1"/>
        <c:lblAlgn val="ctr"/>
        <c:lblOffset val="100"/>
        <c:tickLblSkip val="1"/>
        <c:tickMarkSkip val="1"/>
        <c:noMultiLvlLbl val="0"/>
      </c:catAx>
      <c:valAx>
        <c:axId val="36706560"/>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705024"/>
        <c:crosses val="autoZero"/>
        <c:crossBetween val="between"/>
      </c:valAx>
      <c:spPr>
        <a:solidFill>
          <a:srgbClr val="C0C0C0"/>
        </a:solidFill>
        <a:ln w="12700">
          <a:solidFill>
            <a:srgbClr val="808080"/>
          </a:solidFill>
          <a:prstDash val="solid"/>
        </a:ln>
      </c:spPr>
    </c:plotArea>
    <c:legend>
      <c:legendPos val="r"/>
      <c:layout>
        <c:manualLayout>
          <c:xMode val="edge"/>
          <c:yMode val="edge"/>
          <c:x val="0.63376715216297452"/>
          <c:y val="0.26963378268815874"/>
          <c:w val="0.24155875593271048"/>
          <c:h val="0.10732984293193715"/>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sz="125" b="1" i="0" u="none" strike="noStrike" baseline="0">
                <a:solidFill>
                  <a:srgbClr val="000000"/>
                </a:solidFill>
                <a:latin typeface="ＭＳ Ｐゴシック"/>
                <a:ea typeface="ＭＳ Ｐゴシック"/>
              </a:rPr>
              <a:t>採択件数と夜数(補正）</a:t>
            </a:r>
            <a:endParaRPr lang="ja-JP" altLang="en-US"/>
          </a:p>
        </c:rich>
      </c:tx>
      <c:overlay val="0"/>
      <c:spPr>
        <a:noFill/>
        <a:ln w="25400">
          <a:noFill/>
        </a:ln>
      </c:spPr>
    </c:title>
    <c:autoTitleDeleted val="0"/>
    <c:plotArea>
      <c:layout/>
      <c:lineChart>
        <c:grouping val="standard"/>
        <c:varyColors val="0"/>
        <c:ser>
          <c:idx val="0"/>
          <c:order val="0"/>
          <c:tx>
            <c:strRef>
              <c:f>申請・採択夜数!#REF!</c:f>
              <c:strCache>
                <c:ptCount val="1"/>
                <c:pt idx="0">
                  <c:v>#REF!</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申請・採択夜数!#REF!</c:f>
              <c:numCache>
                <c:formatCode>General</c:formatCode>
                <c:ptCount val="1"/>
                <c:pt idx="0">
                  <c:v>1</c:v>
                </c:pt>
              </c:numCache>
            </c:numRef>
          </c:cat>
          <c:val>
            <c:numRef>
              <c:f>申請・採択夜数!#REF!</c:f>
              <c:numCache>
                <c:formatCode>General</c:formatCode>
                <c:ptCount val="1"/>
                <c:pt idx="0">
                  <c:v>1</c:v>
                </c:pt>
              </c:numCache>
            </c:numRef>
          </c:val>
          <c:smooth val="0"/>
        </c:ser>
        <c:ser>
          <c:idx val="1"/>
          <c:order val="1"/>
          <c:tx>
            <c:strRef>
              <c:f>申請・採択夜数!#REF!</c:f>
              <c:strCache>
                <c:ptCount val="1"/>
                <c:pt idx="0">
                  <c:v>#REF!</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申請・採択夜数!#REF!</c:f>
              <c:numCache>
                <c:formatCode>General</c:formatCode>
                <c:ptCount val="1"/>
                <c:pt idx="0">
                  <c:v>1</c:v>
                </c:pt>
              </c:numCache>
            </c:numRef>
          </c:cat>
          <c:val>
            <c:numRef>
              <c:f>申請・採択夜数!#REF!</c:f>
              <c:numCache>
                <c:formatCode>General</c:formatCode>
                <c:ptCount val="1"/>
                <c:pt idx="0">
                  <c:v>1</c:v>
                </c:pt>
              </c:numCache>
            </c:numRef>
          </c:val>
          <c:smooth val="0"/>
        </c:ser>
        <c:dLbls>
          <c:showLegendKey val="0"/>
          <c:showVal val="0"/>
          <c:showCatName val="0"/>
          <c:showSerName val="0"/>
          <c:showPercent val="0"/>
          <c:showBubbleSize val="0"/>
        </c:dLbls>
        <c:marker val="1"/>
        <c:smooth val="0"/>
        <c:axId val="33331840"/>
        <c:axId val="33338112"/>
      </c:lineChart>
      <c:catAx>
        <c:axId val="3333184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3338112"/>
        <c:crosses val="autoZero"/>
        <c:auto val="1"/>
        <c:lblAlgn val="ctr"/>
        <c:lblOffset val="100"/>
        <c:tickLblSkip val="1"/>
        <c:tickMarkSkip val="1"/>
        <c:noMultiLvlLbl val="0"/>
      </c:catAx>
      <c:valAx>
        <c:axId val="33338112"/>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3331840"/>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S08A</a:t>
            </a:r>
          </a:p>
          <a:p>
            <a:pPr>
              <a:defRPr sz="475" b="0" i="0" u="none" strike="noStrike" baseline="0">
                <a:solidFill>
                  <a:srgbClr val="000000"/>
                </a:solidFill>
                <a:latin typeface="ＭＳ Ｐゴシック"/>
                <a:ea typeface="ＭＳ Ｐゴシック"/>
                <a:cs typeface="ＭＳ Ｐゴシック"/>
              </a:defRPr>
            </a:pPr>
            <a:endParaRPr lang="ja-JP" altLang="en-US"/>
          </a:p>
        </c:rich>
      </c:tx>
      <c:layout>
        <c:manualLayout>
          <c:xMode val="edge"/>
          <c:yMode val="edge"/>
          <c:x val="0.19596541786743515"/>
          <c:y val="6.7885117493472591E-2"/>
        </c:manualLayout>
      </c:layout>
      <c:overlay val="0"/>
      <c:spPr>
        <a:noFill/>
        <a:ln w="25400">
          <a:noFill/>
        </a:ln>
      </c:spPr>
    </c:title>
    <c:autoTitleDeleted val="0"/>
    <c:plotArea>
      <c:layout>
        <c:manualLayout>
          <c:layoutTarget val="inner"/>
          <c:xMode val="edge"/>
          <c:yMode val="edge"/>
          <c:x val="0.15561959654178675"/>
          <c:y val="0.30548302872062666"/>
          <c:w val="0.7723342939481268"/>
          <c:h val="0.46736292428198434"/>
        </c:manualLayout>
      </c:layout>
      <c:barChart>
        <c:barDir val="col"/>
        <c:grouping val="clustered"/>
        <c:varyColors val="0"/>
        <c:ser>
          <c:idx val="0"/>
          <c:order val="0"/>
          <c:tx>
            <c:strRef>
              <c:f>装置別応募・採択件数!$A$74:$B$74</c:f>
              <c:strCache>
                <c:ptCount val="1"/>
                <c:pt idx="0">
                  <c:v>S08A 応募</c:v>
                </c:pt>
              </c:strCache>
            </c:strRef>
          </c:tx>
          <c:spPr>
            <a:solidFill>
              <a:srgbClr val="9999FF"/>
            </a:solidFill>
            <a:ln w="12700">
              <a:solidFill>
                <a:srgbClr val="000000"/>
              </a:solidFill>
              <a:prstDash val="solid"/>
            </a:ln>
          </c:spPr>
          <c:invertIfNegative val="0"/>
          <c:dLbls>
            <c:dLbl>
              <c:idx val="0"/>
              <c:layout>
                <c:manualLayout>
                  <c:x val="1.9015634573055832E-3"/>
                  <c:y val="1.6063540360327058E-2"/>
                </c:manualLayout>
              </c:layout>
              <c:dLblPos val="outEnd"/>
              <c:showLegendKey val="0"/>
              <c:showVal val="1"/>
              <c:showCatName val="0"/>
              <c:showSerName val="0"/>
              <c:showPercent val="0"/>
              <c:showBubbleSize val="0"/>
            </c:dLbl>
            <c:dLbl>
              <c:idx val="2"/>
              <c:layout>
                <c:manualLayout>
                  <c:x val="1.1782129539283081E-2"/>
                  <c:y val="1.4198721243395517E-2"/>
                </c:manualLayout>
              </c:layout>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装置別応募・採択件数!$C$65:$J$65</c:f>
              <c:strCache>
                <c:ptCount val="8"/>
                <c:pt idx="0">
                  <c:v>S-Cam</c:v>
                </c:pt>
                <c:pt idx="1">
                  <c:v>HSC</c:v>
                </c:pt>
                <c:pt idx="2">
                  <c:v>FOCAS</c:v>
                </c:pt>
                <c:pt idx="3">
                  <c:v>HDS</c:v>
                </c:pt>
                <c:pt idx="4">
                  <c:v>IRCS</c:v>
                </c:pt>
                <c:pt idx="5">
                  <c:v>AO</c:v>
                </c:pt>
                <c:pt idx="6">
                  <c:v>COMICS</c:v>
                </c:pt>
                <c:pt idx="7">
                  <c:v>MOIRCS</c:v>
                </c:pt>
              </c:strCache>
            </c:strRef>
          </c:cat>
          <c:val>
            <c:numRef>
              <c:f>装置別応募・採択件数!$C$74:$J$74</c:f>
              <c:numCache>
                <c:formatCode>General</c:formatCode>
                <c:ptCount val="8"/>
                <c:pt idx="0">
                  <c:v>27</c:v>
                </c:pt>
                <c:pt idx="2">
                  <c:v>29</c:v>
                </c:pt>
                <c:pt idx="3">
                  <c:v>12</c:v>
                </c:pt>
                <c:pt idx="4">
                  <c:v>19</c:v>
                </c:pt>
                <c:pt idx="5">
                  <c:v>8</c:v>
                </c:pt>
                <c:pt idx="6">
                  <c:v>14</c:v>
                </c:pt>
                <c:pt idx="7">
                  <c:v>33</c:v>
                </c:pt>
              </c:numCache>
            </c:numRef>
          </c:val>
        </c:ser>
        <c:ser>
          <c:idx val="1"/>
          <c:order val="1"/>
          <c:tx>
            <c:strRef>
              <c:f>装置別応募・採択件数!$A$75:$B$75</c:f>
              <c:strCache>
                <c:ptCount val="1"/>
                <c:pt idx="0">
                  <c:v>S08A 採択</c:v>
                </c:pt>
              </c:strCache>
            </c:strRef>
          </c:tx>
          <c:spPr>
            <a:solidFill>
              <a:srgbClr val="993366"/>
            </a:solidFill>
            <a:ln w="12700">
              <a:solidFill>
                <a:srgbClr val="000000"/>
              </a:solidFill>
              <a:prstDash val="solid"/>
            </a:ln>
          </c:spPr>
          <c:invertIfNegative val="0"/>
          <c:dLbls>
            <c:dLbl>
              <c:idx val="0"/>
              <c:layout>
                <c:manualLayout>
                  <c:x val="1.4565945827376766E-2"/>
                  <c:y val="5.1723169068618657E-3"/>
                </c:manualLayout>
              </c:layout>
              <c:dLblPos val="outEnd"/>
              <c:showLegendKey val="0"/>
              <c:showVal val="1"/>
              <c:showCatName val="0"/>
              <c:showSerName val="0"/>
              <c:showPercent val="0"/>
              <c:showBubbleSize val="0"/>
            </c:dLbl>
            <c:dLbl>
              <c:idx val="1"/>
              <c:layout>
                <c:manualLayout>
                  <c:x val="1.3742691385478839E-2"/>
                  <c:y val="1.0095735422106187E-2"/>
                </c:manualLayout>
              </c:layout>
              <c:dLblPos val="outEnd"/>
              <c:showLegendKey val="0"/>
              <c:showVal val="1"/>
              <c:showCatName val="0"/>
              <c:showSerName val="0"/>
              <c:showPercent val="0"/>
              <c:showBubbleSize val="0"/>
            </c:dLbl>
            <c:dLbl>
              <c:idx val="4"/>
              <c:layout>
                <c:manualLayout>
                  <c:x val="8.3907811235411703E-3"/>
                  <c:y val="1.7630119994791773E-2"/>
                </c:manualLayout>
              </c:layout>
              <c:dLblPos val="outEnd"/>
              <c:showLegendKey val="0"/>
              <c:showVal val="1"/>
              <c:showCatName val="0"/>
              <c:showSerName val="0"/>
              <c:showPercent val="0"/>
              <c:showBubbleSize val="0"/>
            </c:dLbl>
            <c:dLbl>
              <c:idx val="5"/>
              <c:layout>
                <c:manualLayout>
                  <c:x val="7.5672241258026981E-3"/>
                  <c:y val="1.6735127430220022E-2"/>
                </c:manualLayout>
              </c:layout>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装置別応募・採択件数!$C$65:$J$65</c:f>
              <c:strCache>
                <c:ptCount val="8"/>
                <c:pt idx="0">
                  <c:v>S-Cam</c:v>
                </c:pt>
                <c:pt idx="1">
                  <c:v>HSC</c:v>
                </c:pt>
                <c:pt idx="2">
                  <c:v>FOCAS</c:v>
                </c:pt>
                <c:pt idx="3">
                  <c:v>HDS</c:v>
                </c:pt>
                <c:pt idx="4">
                  <c:v>IRCS</c:v>
                </c:pt>
                <c:pt idx="5">
                  <c:v>AO</c:v>
                </c:pt>
                <c:pt idx="6">
                  <c:v>COMICS</c:v>
                </c:pt>
                <c:pt idx="7">
                  <c:v>MOIRCS</c:v>
                </c:pt>
              </c:strCache>
            </c:strRef>
          </c:cat>
          <c:val>
            <c:numRef>
              <c:f>装置別応募・採択件数!$C$75:$J$75</c:f>
              <c:numCache>
                <c:formatCode>General</c:formatCode>
                <c:ptCount val="8"/>
                <c:pt idx="0">
                  <c:v>8</c:v>
                </c:pt>
                <c:pt idx="2">
                  <c:v>7</c:v>
                </c:pt>
                <c:pt idx="3">
                  <c:v>6</c:v>
                </c:pt>
                <c:pt idx="4">
                  <c:v>4</c:v>
                </c:pt>
                <c:pt idx="5">
                  <c:v>6</c:v>
                </c:pt>
                <c:pt idx="6">
                  <c:v>3</c:v>
                </c:pt>
                <c:pt idx="7">
                  <c:v>11</c:v>
                </c:pt>
              </c:numCache>
            </c:numRef>
          </c:val>
        </c:ser>
        <c:dLbls>
          <c:showLegendKey val="0"/>
          <c:showVal val="0"/>
          <c:showCatName val="0"/>
          <c:showSerName val="0"/>
          <c:showPercent val="0"/>
          <c:showBubbleSize val="0"/>
        </c:dLbls>
        <c:gapWidth val="150"/>
        <c:axId val="36753408"/>
        <c:axId val="36754944"/>
      </c:barChart>
      <c:catAx>
        <c:axId val="36753408"/>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754944"/>
        <c:crosses val="autoZero"/>
        <c:auto val="1"/>
        <c:lblAlgn val="ctr"/>
        <c:lblOffset val="100"/>
        <c:tickLblSkip val="1"/>
        <c:tickMarkSkip val="1"/>
        <c:noMultiLvlLbl val="0"/>
      </c:catAx>
      <c:valAx>
        <c:axId val="36754944"/>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753408"/>
        <c:crosses val="autoZero"/>
        <c:crossBetween val="between"/>
      </c:valAx>
      <c:spPr>
        <a:solidFill>
          <a:srgbClr val="C0C0C0"/>
        </a:solidFill>
        <a:ln w="12700">
          <a:solidFill>
            <a:srgbClr val="808080"/>
          </a:solidFill>
          <a:prstDash val="solid"/>
        </a:ln>
      </c:spPr>
    </c:plotArea>
    <c:legend>
      <c:legendPos val="r"/>
      <c:layout>
        <c:manualLayout>
          <c:xMode val="edge"/>
          <c:yMode val="edge"/>
          <c:x val="0.62824207492795392"/>
          <c:y val="0.32375979112271541"/>
          <c:w val="0.26512968299711814"/>
          <c:h val="0.1070496083550913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4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S08B</a:t>
            </a:r>
          </a:p>
          <a:p>
            <a:pPr>
              <a:defRPr sz="550" b="0" i="0" u="none" strike="noStrike" baseline="0">
                <a:solidFill>
                  <a:srgbClr val="000000"/>
                </a:solidFill>
                <a:latin typeface="ＭＳ Ｐゴシック"/>
                <a:ea typeface="ＭＳ Ｐゴシック"/>
                <a:cs typeface="ＭＳ Ｐゴシック"/>
              </a:defRPr>
            </a:pPr>
            <a:endParaRPr lang="ja-JP" altLang="en-US"/>
          </a:p>
        </c:rich>
      </c:tx>
      <c:layout>
        <c:manualLayout>
          <c:xMode val="edge"/>
          <c:yMode val="edge"/>
          <c:x val="0.14766844984071648"/>
          <c:y val="5.526315789473684E-2"/>
        </c:manualLayout>
      </c:layout>
      <c:overlay val="0"/>
      <c:spPr>
        <a:noFill/>
        <a:ln w="25400">
          <a:noFill/>
        </a:ln>
      </c:spPr>
    </c:title>
    <c:autoTitleDeleted val="0"/>
    <c:plotArea>
      <c:layout>
        <c:manualLayout>
          <c:layoutTarget val="inner"/>
          <c:xMode val="edge"/>
          <c:yMode val="edge"/>
          <c:x val="0.13212435233160622"/>
          <c:y val="0.24210526315789474"/>
          <c:w val="0.80051813471502586"/>
          <c:h val="0.52894736842105261"/>
        </c:manualLayout>
      </c:layout>
      <c:barChart>
        <c:barDir val="col"/>
        <c:grouping val="clustered"/>
        <c:varyColors val="0"/>
        <c:ser>
          <c:idx val="0"/>
          <c:order val="0"/>
          <c:tx>
            <c:strRef>
              <c:f>装置別応募・採択件数!$A$76:$B$76</c:f>
              <c:strCache>
                <c:ptCount val="1"/>
                <c:pt idx="0">
                  <c:v>S08B 応募</c:v>
                </c:pt>
              </c:strCache>
            </c:strRef>
          </c:tx>
          <c:spPr>
            <a:solidFill>
              <a:srgbClr val="9999FF"/>
            </a:solidFill>
            <a:ln w="12700">
              <a:solidFill>
                <a:srgbClr val="000000"/>
              </a:solidFill>
              <a:prstDash val="solid"/>
            </a:ln>
          </c:spPr>
          <c:invertIfNegative val="0"/>
          <c:dLbls>
            <c:dLbl>
              <c:idx val="0"/>
              <c:layout>
                <c:manualLayout>
                  <c:x val="1.471720180055204E-3"/>
                  <c:y val="1.4912280701754358E-2"/>
                </c:manualLayout>
              </c:layout>
              <c:dLblPos val="outEnd"/>
              <c:showLegendKey val="0"/>
              <c:showVal val="1"/>
              <c:showCatName val="0"/>
              <c:showSerName val="0"/>
              <c:showPercent val="0"/>
              <c:showBubbleSize val="0"/>
            </c:dLbl>
            <c:dLbl>
              <c:idx val="2"/>
              <c:layout>
                <c:manualLayout>
                  <c:x val="8.5033930344199163E-3"/>
                  <c:y val="1.2543997789749918E-2"/>
                </c:manualLayout>
              </c:layout>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装置別応募・採択件数!$C$65:$J$65</c:f>
              <c:strCache>
                <c:ptCount val="8"/>
                <c:pt idx="0">
                  <c:v>S-Cam</c:v>
                </c:pt>
                <c:pt idx="1">
                  <c:v>HSC</c:v>
                </c:pt>
                <c:pt idx="2">
                  <c:v>FOCAS</c:v>
                </c:pt>
                <c:pt idx="3">
                  <c:v>HDS</c:v>
                </c:pt>
                <c:pt idx="4">
                  <c:v>IRCS</c:v>
                </c:pt>
                <c:pt idx="5">
                  <c:v>AO</c:v>
                </c:pt>
                <c:pt idx="6">
                  <c:v>COMICS</c:v>
                </c:pt>
                <c:pt idx="7">
                  <c:v>MOIRCS</c:v>
                </c:pt>
              </c:strCache>
            </c:strRef>
          </c:cat>
          <c:val>
            <c:numRef>
              <c:f>装置別応募・採択件数!$C$76:$J$76</c:f>
              <c:numCache>
                <c:formatCode>General</c:formatCode>
                <c:ptCount val="8"/>
                <c:pt idx="0">
                  <c:v>28</c:v>
                </c:pt>
                <c:pt idx="2">
                  <c:v>28</c:v>
                </c:pt>
                <c:pt idx="3">
                  <c:v>11</c:v>
                </c:pt>
                <c:pt idx="4">
                  <c:v>25</c:v>
                </c:pt>
                <c:pt idx="5">
                  <c:v>16</c:v>
                </c:pt>
                <c:pt idx="6">
                  <c:v>9</c:v>
                </c:pt>
                <c:pt idx="7">
                  <c:v>22</c:v>
                </c:pt>
              </c:numCache>
            </c:numRef>
          </c:val>
        </c:ser>
        <c:ser>
          <c:idx val="1"/>
          <c:order val="1"/>
          <c:tx>
            <c:strRef>
              <c:f>装置別応募・採択件数!$A$77:$B$77</c:f>
              <c:strCache>
                <c:ptCount val="1"/>
                <c:pt idx="0">
                  <c:v>S08B 採択</c:v>
                </c:pt>
              </c:strCache>
            </c:strRef>
          </c:tx>
          <c:spPr>
            <a:solidFill>
              <a:srgbClr val="993366"/>
            </a:solidFill>
            <a:ln w="12700">
              <a:solidFill>
                <a:srgbClr val="000000"/>
              </a:solidFill>
              <a:prstDash val="solid"/>
            </a:ln>
          </c:spPr>
          <c:invertIfNegative val="0"/>
          <c:dLbls>
            <c:dLbl>
              <c:idx val="0"/>
              <c:layout>
                <c:manualLayout>
                  <c:x val="1.2838861463560586E-2"/>
                  <c:y val="4.649260947644741E-3"/>
                </c:manualLayout>
              </c:layout>
              <c:dLblPos val="outEnd"/>
              <c:showLegendKey val="0"/>
              <c:showVal val="1"/>
              <c:showCatName val="0"/>
              <c:showSerName val="0"/>
              <c:showPercent val="0"/>
              <c:showBubbleSize val="0"/>
            </c:dLbl>
            <c:dLbl>
              <c:idx val="1"/>
              <c:layout>
                <c:manualLayout>
                  <c:x val="1.2468687528048628E-2"/>
                  <c:y val="1.0701754385964914E-2"/>
                </c:manualLayout>
              </c:layout>
              <c:dLblPos val="outEnd"/>
              <c:showLegendKey val="0"/>
              <c:showVal val="1"/>
              <c:showCatName val="0"/>
              <c:showSerName val="0"/>
              <c:showPercent val="0"/>
              <c:showBubbleSize val="0"/>
            </c:dLbl>
            <c:dLbl>
              <c:idx val="4"/>
              <c:layout>
                <c:manualLayout>
                  <c:x val="9.6313219914868371E-3"/>
                  <c:y val="2.0175438596491256E-2"/>
                </c:manualLayout>
              </c:layout>
              <c:dLblPos val="outEnd"/>
              <c:showLegendKey val="0"/>
              <c:showVal val="1"/>
              <c:showCatName val="0"/>
              <c:showSerName val="0"/>
              <c:showPercent val="0"/>
              <c:showBubbleSize val="0"/>
            </c:dLbl>
            <c:dLbl>
              <c:idx val="5"/>
              <c:layout>
                <c:manualLayout>
                  <c:x val="6.6704744808454191E-3"/>
                  <c:y val="1.6491228070175456E-2"/>
                </c:manualLayout>
              </c:layout>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装置別応募・採択件数!$C$65:$J$65</c:f>
              <c:strCache>
                <c:ptCount val="8"/>
                <c:pt idx="0">
                  <c:v>S-Cam</c:v>
                </c:pt>
                <c:pt idx="1">
                  <c:v>HSC</c:v>
                </c:pt>
                <c:pt idx="2">
                  <c:v>FOCAS</c:v>
                </c:pt>
                <c:pt idx="3">
                  <c:v>HDS</c:v>
                </c:pt>
                <c:pt idx="4">
                  <c:v>IRCS</c:v>
                </c:pt>
                <c:pt idx="5">
                  <c:v>AO</c:v>
                </c:pt>
                <c:pt idx="6">
                  <c:v>COMICS</c:v>
                </c:pt>
                <c:pt idx="7">
                  <c:v>MOIRCS</c:v>
                </c:pt>
              </c:strCache>
            </c:strRef>
          </c:cat>
          <c:val>
            <c:numRef>
              <c:f>装置別応募・採択件数!$C$77:$J$77</c:f>
              <c:numCache>
                <c:formatCode>General</c:formatCode>
                <c:ptCount val="8"/>
                <c:pt idx="0">
                  <c:v>11</c:v>
                </c:pt>
                <c:pt idx="2">
                  <c:v>10</c:v>
                </c:pt>
                <c:pt idx="3">
                  <c:v>6</c:v>
                </c:pt>
                <c:pt idx="4">
                  <c:v>4</c:v>
                </c:pt>
                <c:pt idx="5">
                  <c:v>8</c:v>
                </c:pt>
                <c:pt idx="6">
                  <c:v>6</c:v>
                </c:pt>
                <c:pt idx="7">
                  <c:v>7</c:v>
                </c:pt>
              </c:numCache>
            </c:numRef>
          </c:val>
        </c:ser>
        <c:dLbls>
          <c:showLegendKey val="0"/>
          <c:showVal val="0"/>
          <c:showCatName val="0"/>
          <c:showSerName val="0"/>
          <c:showPercent val="0"/>
          <c:showBubbleSize val="0"/>
        </c:dLbls>
        <c:gapWidth val="150"/>
        <c:axId val="36477952"/>
        <c:axId val="36483840"/>
      </c:barChart>
      <c:catAx>
        <c:axId val="36477952"/>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483840"/>
        <c:crosses val="autoZero"/>
        <c:auto val="1"/>
        <c:lblAlgn val="ctr"/>
        <c:lblOffset val="100"/>
        <c:tickLblSkip val="1"/>
        <c:tickMarkSkip val="1"/>
        <c:noMultiLvlLbl val="0"/>
      </c:catAx>
      <c:valAx>
        <c:axId val="36483840"/>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477952"/>
        <c:crosses val="autoZero"/>
        <c:crossBetween val="between"/>
      </c:valAx>
      <c:spPr>
        <a:solidFill>
          <a:srgbClr val="C0C0C0"/>
        </a:solidFill>
        <a:ln w="12700">
          <a:solidFill>
            <a:srgbClr val="808080"/>
          </a:solidFill>
          <a:prstDash val="solid"/>
        </a:ln>
      </c:spPr>
    </c:plotArea>
    <c:legend>
      <c:legendPos val="r"/>
      <c:layout>
        <c:manualLayout>
          <c:xMode val="edge"/>
          <c:yMode val="edge"/>
          <c:x val="0.63471512625807269"/>
          <c:y val="0.26578947368421052"/>
          <c:w val="0.24093259334949546"/>
          <c:h val="0.1078947368421052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S09A</a:t>
            </a:r>
          </a:p>
          <a:p>
            <a:pPr>
              <a:defRPr sz="475" b="0" i="0" u="none" strike="noStrike" baseline="0">
                <a:solidFill>
                  <a:srgbClr val="000000"/>
                </a:solidFill>
                <a:latin typeface="ＭＳ Ｐゴシック"/>
                <a:ea typeface="ＭＳ Ｐゴシック"/>
                <a:cs typeface="ＭＳ Ｐゴシック"/>
              </a:defRPr>
            </a:pPr>
            <a:endParaRPr lang="ja-JP" altLang="en-US"/>
          </a:p>
        </c:rich>
      </c:tx>
      <c:layout>
        <c:manualLayout>
          <c:xMode val="edge"/>
          <c:yMode val="edge"/>
          <c:x val="0.18731988472622479"/>
          <c:y val="5.511838579232714E-2"/>
        </c:manualLayout>
      </c:layout>
      <c:overlay val="0"/>
      <c:spPr>
        <a:noFill/>
        <a:ln w="25400">
          <a:noFill/>
        </a:ln>
      </c:spPr>
    </c:title>
    <c:autoTitleDeleted val="0"/>
    <c:plotArea>
      <c:layout>
        <c:manualLayout>
          <c:layoutTarget val="inner"/>
          <c:xMode val="edge"/>
          <c:yMode val="edge"/>
          <c:x val="0.15561959654178675"/>
          <c:y val="0.30446272264272328"/>
          <c:w val="0.7723342939481268"/>
          <c:h val="0.46719279853797197"/>
        </c:manualLayout>
      </c:layout>
      <c:barChart>
        <c:barDir val="col"/>
        <c:grouping val="clustered"/>
        <c:varyColors val="0"/>
        <c:ser>
          <c:idx val="0"/>
          <c:order val="0"/>
          <c:tx>
            <c:strRef>
              <c:f>装置別応募・採択件数!$A$78:$B$78</c:f>
              <c:strCache>
                <c:ptCount val="1"/>
                <c:pt idx="0">
                  <c:v>S09A 応募</c:v>
                </c:pt>
              </c:strCache>
            </c:strRef>
          </c:tx>
          <c:spPr>
            <a:solidFill>
              <a:srgbClr val="9999FF"/>
            </a:solidFill>
            <a:ln w="12700">
              <a:solidFill>
                <a:srgbClr val="000000"/>
              </a:solidFill>
              <a:prstDash val="solid"/>
            </a:ln>
          </c:spPr>
          <c:invertIfNegative val="0"/>
          <c:dLbls>
            <c:dLbl>
              <c:idx val="0"/>
              <c:layout>
                <c:manualLayout>
                  <c:x val="1.9015634573055832E-3"/>
                  <c:y val="1.6710267502499852E-2"/>
                </c:manualLayout>
              </c:layout>
              <c:dLblPos val="outEnd"/>
              <c:showLegendKey val="0"/>
              <c:showVal val="1"/>
              <c:showCatName val="0"/>
              <c:showSerName val="0"/>
              <c:showPercent val="0"/>
              <c:showBubbleSize val="0"/>
            </c:dLbl>
            <c:dLbl>
              <c:idx val="2"/>
              <c:layout>
                <c:manualLayout>
                  <c:x val="1.1782129539283081E-2"/>
                  <c:y val="1.3560581013361718E-2"/>
                </c:manualLayout>
              </c:layout>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装置別応募・採択件数!$C$65:$J$65</c:f>
              <c:strCache>
                <c:ptCount val="8"/>
                <c:pt idx="0">
                  <c:v>S-Cam</c:v>
                </c:pt>
                <c:pt idx="1">
                  <c:v>HSC</c:v>
                </c:pt>
                <c:pt idx="2">
                  <c:v>FOCAS</c:v>
                </c:pt>
                <c:pt idx="3">
                  <c:v>HDS</c:v>
                </c:pt>
                <c:pt idx="4">
                  <c:v>IRCS</c:v>
                </c:pt>
                <c:pt idx="5">
                  <c:v>AO</c:v>
                </c:pt>
                <c:pt idx="6">
                  <c:v>COMICS</c:v>
                </c:pt>
                <c:pt idx="7">
                  <c:v>MOIRCS</c:v>
                </c:pt>
              </c:strCache>
            </c:strRef>
          </c:cat>
          <c:val>
            <c:numRef>
              <c:f>装置別応募・採択件数!$C$78:$J$78</c:f>
              <c:numCache>
                <c:formatCode>General</c:formatCode>
                <c:ptCount val="8"/>
                <c:pt idx="0">
                  <c:v>34</c:v>
                </c:pt>
                <c:pt idx="2">
                  <c:v>21</c:v>
                </c:pt>
                <c:pt idx="3">
                  <c:v>18</c:v>
                </c:pt>
                <c:pt idx="4">
                  <c:v>21</c:v>
                </c:pt>
                <c:pt idx="5">
                  <c:v>11</c:v>
                </c:pt>
                <c:pt idx="6">
                  <c:v>10</c:v>
                </c:pt>
                <c:pt idx="7">
                  <c:v>31</c:v>
                </c:pt>
              </c:numCache>
            </c:numRef>
          </c:val>
        </c:ser>
        <c:ser>
          <c:idx val="1"/>
          <c:order val="1"/>
          <c:tx>
            <c:strRef>
              <c:f>装置別応募・採択件数!$A$79:$B$79</c:f>
              <c:strCache>
                <c:ptCount val="1"/>
                <c:pt idx="0">
                  <c:v>S09A 採択</c:v>
                </c:pt>
              </c:strCache>
            </c:strRef>
          </c:tx>
          <c:spPr>
            <a:solidFill>
              <a:srgbClr val="993366"/>
            </a:solidFill>
            <a:ln w="12700">
              <a:solidFill>
                <a:srgbClr val="000000"/>
              </a:solidFill>
              <a:prstDash val="solid"/>
            </a:ln>
          </c:spPr>
          <c:invertIfNegative val="0"/>
          <c:dLbls>
            <c:dLbl>
              <c:idx val="0"/>
              <c:layout>
                <c:manualLayout>
                  <c:x val="1.3605331033908949E-2"/>
                  <c:y val="6.4739905211501515E-3"/>
                </c:manualLayout>
              </c:layout>
              <c:dLblPos val="outEnd"/>
              <c:showLegendKey val="0"/>
              <c:showVal val="1"/>
              <c:showCatName val="0"/>
              <c:showSerName val="0"/>
              <c:showPercent val="0"/>
              <c:showBubbleSize val="0"/>
            </c:dLbl>
            <c:dLbl>
              <c:idx val="1"/>
              <c:layout>
                <c:manualLayout>
                  <c:x val="1.3742691385478839E-2"/>
                  <c:y val="9.8861146028255426E-3"/>
                </c:manualLayout>
              </c:layout>
              <c:dLblPos val="outEnd"/>
              <c:showLegendKey val="0"/>
              <c:showVal val="1"/>
              <c:showCatName val="0"/>
              <c:showSerName val="0"/>
              <c:showPercent val="0"/>
              <c:showBubbleSize val="0"/>
            </c:dLbl>
            <c:dLbl>
              <c:idx val="4"/>
              <c:layout>
                <c:manualLayout>
                  <c:x val="8.3907811235411703E-3"/>
                  <c:y val="1.9203822613379516E-2"/>
                </c:manualLayout>
              </c:layout>
              <c:dLblPos val="outEnd"/>
              <c:showLegendKey val="0"/>
              <c:showVal val="1"/>
              <c:showCatName val="0"/>
              <c:showSerName val="0"/>
              <c:showPercent val="0"/>
              <c:showBubbleSize val="0"/>
            </c:dLbl>
            <c:dLbl>
              <c:idx val="5"/>
              <c:layout>
                <c:manualLayout>
                  <c:x val="7.5672241258026981E-3"/>
                  <c:y val="1.6841533930606771E-2"/>
                </c:manualLayout>
              </c:layout>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装置別応募・採択件数!$C$65:$J$65</c:f>
              <c:strCache>
                <c:ptCount val="8"/>
                <c:pt idx="0">
                  <c:v>S-Cam</c:v>
                </c:pt>
                <c:pt idx="1">
                  <c:v>HSC</c:v>
                </c:pt>
                <c:pt idx="2">
                  <c:v>FOCAS</c:v>
                </c:pt>
                <c:pt idx="3">
                  <c:v>HDS</c:v>
                </c:pt>
                <c:pt idx="4">
                  <c:v>IRCS</c:v>
                </c:pt>
                <c:pt idx="5">
                  <c:v>AO</c:v>
                </c:pt>
                <c:pt idx="6">
                  <c:v>COMICS</c:v>
                </c:pt>
                <c:pt idx="7">
                  <c:v>MOIRCS</c:v>
                </c:pt>
              </c:strCache>
            </c:strRef>
          </c:cat>
          <c:val>
            <c:numRef>
              <c:f>装置別応募・採択件数!$C$79:$J$79</c:f>
              <c:numCache>
                <c:formatCode>General</c:formatCode>
                <c:ptCount val="8"/>
                <c:pt idx="0">
                  <c:v>12</c:v>
                </c:pt>
                <c:pt idx="2">
                  <c:v>6</c:v>
                </c:pt>
                <c:pt idx="3">
                  <c:v>6</c:v>
                </c:pt>
                <c:pt idx="4">
                  <c:v>7</c:v>
                </c:pt>
                <c:pt idx="5">
                  <c:v>5</c:v>
                </c:pt>
                <c:pt idx="6">
                  <c:v>3</c:v>
                </c:pt>
                <c:pt idx="7">
                  <c:v>12</c:v>
                </c:pt>
              </c:numCache>
            </c:numRef>
          </c:val>
        </c:ser>
        <c:dLbls>
          <c:showLegendKey val="0"/>
          <c:showVal val="0"/>
          <c:showCatName val="0"/>
          <c:showSerName val="0"/>
          <c:showPercent val="0"/>
          <c:showBubbleSize val="0"/>
        </c:dLbls>
        <c:gapWidth val="150"/>
        <c:axId val="36534528"/>
        <c:axId val="36560896"/>
      </c:barChart>
      <c:catAx>
        <c:axId val="36534528"/>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560896"/>
        <c:crosses val="autoZero"/>
        <c:auto val="1"/>
        <c:lblAlgn val="ctr"/>
        <c:lblOffset val="100"/>
        <c:tickLblSkip val="1"/>
        <c:tickMarkSkip val="1"/>
        <c:noMultiLvlLbl val="0"/>
      </c:catAx>
      <c:valAx>
        <c:axId val="3656089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534528"/>
        <c:crosses val="autoZero"/>
        <c:crossBetween val="between"/>
      </c:valAx>
      <c:spPr>
        <a:solidFill>
          <a:srgbClr val="C0C0C0"/>
        </a:solidFill>
        <a:ln w="12700">
          <a:solidFill>
            <a:srgbClr val="808080"/>
          </a:solidFill>
          <a:prstDash val="solid"/>
        </a:ln>
      </c:spPr>
    </c:plotArea>
    <c:legend>
      <c:legendPos val="r"/>
      <c:layout>
        <c:manualLayout>
          <c:xMode val="edge"/>
          <c:yMode val="edge"/>
          <c:x val="0.59365994236311237"/>
          <c:y val="0.32021080042160088"/>
          <c:w val="0.26512968299711814"/>
          <c:h val="0.1076118241125371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4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2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S09B</a:t>
            </a:r>
          </a:p>
          <a:p>
            <a:pPr>
              <a:defRPr sz="525" b="0" i="0" u="none" strike="noStrike" baseline="0">
                <a:solidFill>
                  <a:srgbClr val="000000"/>
                </a:solidFill>
                <a:latin typeface="ＭＳ Ｐゴシック"/>
                <a:ea typeface="ＭＳ Ｐゴシック"/>
                <a:cs typeface="ＭＳ Ｐゴシック"/>
              </a:defRPr>
            </a:pPr>
            <a:endParaRPr lang="ja-JP" altLang="en-US"/>
          </a:p>
        </c:rich>
      </c:tx>
      <c:layout>
        <c:manualLayout>
          <c:xMode val="edge"/>
          <c:yMode val="edge"/>
          <c:x val="0.11989140246358095"/>
          <c:y val="5.5408970976253295E-2"/>
        </c:manualLayout>
      </c:layout>
      <c:overlay val="0"/>
      <c:spPr>
        <a:noFill/>
        <a:ln w="25400">
          <a:noFill/>
        </a:ln>
      </c:spPr>
    </c:title>
    <c:autoTitleDeleted val="0"/>
    <c:plotArea>
      <c:layout>
        <c:manualLayout>
          <c:layoutTarget val="inner"/>
          <c:xMode val="edge"/>
          <c:yMode val="edge"/>
          <c:x val="0.14168956181023529"/>
          <c:y val="0.24274437606207749"/>
          <c:w val="0.79019178701861992"/>
          <c:h val="0.52770516535234235"/>
        </c:manualLayout>
      </c:layout>
      <c:barChart>
        <c:barDir val="col"/>
        <c:grouping val="clustered"/>
        <c:varyColors val="0"/>
        <c:ser>
          <c:idx val="0"/>
          <c:order val="0"/>
          <c:tx>
            <c:strRef>
              <c:f>装置別応募・採択件数!$A$80:$B$80</c:f>
              <c:strCache>
                <c:ptCount val="1"/>
                <c:pt idx="0">
                  <c:v>S09B 応募</c:v>
                </c:pt>
              </c:strCache>
            </c:strRef>
          </c:tx>
          <c:spPr>
            <a:solidFill>
              <a:srgbClr val="9999FF"/>
            </a:solidFill>
            <a:ln w="12700">
              <a:solidFill>
                <a:srgbClr val="000000"/>
              </a:solidFill>
              <a:prstDash val="solid"/>
            </a:ln>
          </c:spPr>
          <c:invertIfNegative val="0"/>
          <c:dLbls>
            <c:dLbl>
              <c:idx val="0"/>
              <c:layout>
                <c:manualLayout>
                  <c:x val="4.1890971971225805E-3"/>
                  <c:y val="1.6383812496658986E-2"/>
                </c:manualLayout>
              </c:layout>
              <c:dLblPos val="outEnd"/>
              <c:showLegendKey val="0"/>
              <c:showVal val="1"/>
              <c:showCatName val="0"/>
              <c:showSerName val="0"/>
              <c:showPercent val="0"/>
              <c:showBubbleSize val="0"/>
            </c:dLbl>
            <c:dLbl>
              <c:idx val="2"/>
              <c:layout>
                <c:manualLayout>
                  <c:x val="1.2752848075903593E-2"/>
                  <c:y val="1.2237887122289235E-2"/>
                </c:manualLayout>
              </c:layout>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装置別応募・採択件数!$C$65:$J$65</c:f>
              <c:strCache>
                <c:ptCount val="8"/>
                <c:pt idx="0">
                  <c:v>S-Cam</c:v>
                </c:pt>
                <c:pt idx="1">
                  <c:v>HSC</c:v>
                </c:pt>
                <c:pt idx="2">
                  <c:v>FOCAS</c:v>
                </c:pt>
                <c:pt idx="3">
                  <c:v>HDS</c:v>
                </c:pt>
                <c:pt idx="4">
                  <c:v>IRCS</c:v>
                </c:pt>
                <c:pt idx="5">
                  <c:v>AO</c:v>
                </c:pt>
                <c:pt idx="6">
                  <c:v>COMICS</c:v>
                </c:pt>
                <c:pt idx="7">
                  <c:v>MOIRCS</c:v>
                </c:pt>
              </c:strCache>
            </c:strRef>
          </c:cat>
          <c:val>
            <c:numRef>
              <c:f>装置別応募・採択件数!$C$80:$J$80</c:f>
              <c:numCache>
                <c:formatCode>General</c:formatCode>
                <c:ptCount val="8"/>
                <c:pt idx="0">
                  <c:v>31</c:v>
                </c:pt>
                <c:pt idx="2">
                  <c:v>22</c:v>
                </c:pt>
                <c:pt idx="3">
                  <c:v>12</c:v>
                </c:pt>
                <c:pt idx="4">
                  <c:v>28</c:v>
                </c:pt>
                <c:pt idx="5">
                  <c:v>18</c:v>
                </c:pt>
                <c:pt idx="6">
                  <c:v>12</c:v>
                </c:pt>
                <c:pt idx="7">
                  <c:v>21</c:v>
                </c:pt>
              </c:numCache>
            </c:numRef>
          </c:val>
        </c:ser>
        <c:ser>
          <c:idx val="1"/>
          <c:order val="1"/>
          <c:tx>
            <c:strRef>
              <c:f>装置別応募・採択件数!$A$81:$B$81</c:f>
              <c:strCache>
                <c:ptCount val="1"/>
                <c:pt idx="0">
                  <c:v>S09B 採択</c:v>
                </c:pt>
              </c:strCache>
            </c:strRef>
          </c:tx>
          <c:spPr>
            <a:solidFill>
              <a:srgbClr val="993366"/>
            </a:solidFill>
            <a:ln w="12700">
              <a:solidFill>
                <a:srgbClr val="000000"/>
              </a:solidFill>
              <a:prstDash val="solid"/>
            </a:ln>
          </c:spPr>
          <c:invertIfNegative val="0"/>
          <c:dLbls>
            <c:dLbl>
              <c:idx val="0"/>
              <c:layout>
                <c:manualLayout>
                  <c:x val="1.3716653615129703E-2"/>
                  <c:y val="6.583882336095968E-3"/>
                </c:manualLayout>
              </c:layout>
              <c:dLblPos val="outEnd"/>
              <c:showLegendKey val="0"/>
              <c:showVal val="1"/>
              <c:showCatName val="0"/>
              <c:showSerName val="0"/>
              <c:showPercent val="0"/>
              <c:showBubbleSize val="0"/>
            </c:dLbl>
            <c:dLbl>
              <c:idx val="1"/>
              <c:layout>
                <c:manualLayout>
                  <c:x val="1.2548787489465424E-2"/>
                  <c:y val="1.1483980856949457E-2"/>
                </c:manualLayout>
              </c:layout>
              <c:dLblPos val="outEnd"/>
              <c:showLegendKey val="0"/>
              <c:showVal val="1"/>
              <c:showCatName val="0"/>
              <c:showSerName val="0"/>
              <c:showPercent val="0"/>
              <c:showBubbleSize val="0"/>
            </c:dLbl>
            <c:dLbl>
              <c:idx val="4"/>
              <c:layout>
                <c:manualLayout>
                  <c:x val="9.0454751802563731E-3"/>
                  <c:y val="2.1284041925813298E-2"/>
                </c:manualLayout>
              </c:layout>
              <c:dLblPos val="outEnd"/>
              <c:showLegendKey val="0"/>
              <c:showVal val="1"/>
              <c:showCatName val="0"/>
              <c:showSerName val="0"/>
              <c:showPercent val="0"/>
              <c:showBubbleSize val="0"/>
            </c:dLbl>
            <c:dLbl>
              <c:idx val="5"/>
              <c:layout>
                <c:manualLayout>
                  <c:x val="7.8778951223758831E-3"/>
                  <c:y val="1.5630314149848522E-2"/>
                </c:manualLayout>
              </c:layout>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装置別応募・採択件数!$C$65:$J$65</c:f>
              <c:strCache>
                <c:ptCount val="8"/>
                <c:pt idx="0">
                  <c:v>S-Cam</c:v>
                </c:pt>
                <c:pt idx="1">
                  <c:v>HSC</c:v>
                </c:pt>
                <c:pt idx="2">
                  <c:v>FOCAS</c:v>
                </c:pt>
                <c:pt idx="3">
                  <c:v>HDS</c:v>
                </c:pt>
                <c:pt idx="4">
                  <c:v>IRCS</c:v>
                </c:pt>
                <c:pt idx="5">
                  <c:v>AO</c:v>
                </c:pt>
                <c:pt idx="6">
                  <c:v>COMICS</c:v>
                </c:pt>
                <c:pt idx="7">
                  <c:v>MOIRCS</c:v>
                </c:pt>
              </c:strCache>
            </c:strRef>
          </c:cat>
          <c:val>
            <c:numRef>
              <c:f>装置別応募・採択件数!$C$81:$J$81</c:f>
              <c:numCache>
                <c:formatCode>General</c:formatCode>
                <c:ptCount val="8"/>
                <c:pt idx="0">
                  <c:v>9</c:v>
                </c:pt>
                <c:pt idx="2">
                  <c:v>6</c:v>
                </c:pt>
                <c:pt idx="3">
                  <c:v>6</c:v>
                </c:pt>
                <c:pt idx="4">
                  <c:v>11</c:v>
                </c:pt>
                <c:pt idx="5">
                  <c:v>7</c:v>
                </c:pt>
                <c:pt idx="6">
                  <c:v>4</c:v>
                </c:pt>
                <c:pt idx="7">
                  <c:v>4</c:v>
                </c:pt>
              </c:numCache>
            </c:numRef>
          </c:val>
        </c:ser>
        <c:dLbls>
          <c:showLegendKey val="0"/>
          <c:showVal val="0"/>
          <c:showCatName val="0"/>
          <c:showSerName val="0"/>
          <c:showPercent val="0"/>
          <c:showBubbleSize val="0"/>
        </c:dLbls>
        <c:gapWidth val="150"/>
        <c:axId val="36599680"/>
        <c:axId val="36601216"/>
      </c:barChart>
      <c:catAx>
        <c:axId val="36599680"/>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601216"/>
        <c:crosses val="autoZero"/>
        <c:auto val="1"/>
        <c:lblAlgn val="ctr"/>
        <c:lblOffset val="100"/>
        <c:tickLblSkip val="1"/>
        <c:tickMarkSkip val="1"/>
        <c:noMultiLvlLbl val="0"/>
      </c:catAx>
      <c:valAx>
        <c:axId val="3660121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599680"/>
        <c:crosses val="autoZero"/>
        <c:crossBetween val="between"/>
      </c:valAx>
      <c:spPr>
        <a:solidFill>
          <a:srgbClr val="C0C0C0"/>
        </a:solidFill>
        <a:ln w="12700">
          <a:solidFill>
            <a:srgbClr val="808080"/>
          </a:solidFill>
          <a:prstDash val="solid"/>
        </a:ln>
      </c:spPr>
    </c:plotArea>
    <c:legend>
      <c:legendPos val="r"/>
      <c:layout>
        <c:manualLayout>
          <c:xMode val="edge"/>
          <c:yMode val="edge"/>
          <c:x val="0.60490549792387061"/>
          <c:y val="0.2691295646091732"/>
          <c:w val="0.25340637975808578"/>
          <c:h val="0.10817969653529458"/>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S10A</a:t>
            </a:r>
          </a:p>
          <a:p>
            <a:pPr>
              <a:defRPr sz="475" b="0" i="0" u="none" strike="noStrike" baseline="0">
                <a:solidFill>
                  <a:srgbClr val="000000"/>
                </a:solidFill>
                <a:latin typeface="ＭＳ Ｐゴシック"/>
                <a:ea typeface="ＭＳ Ｐゴシック"/>
                <a:cs typeface="ＭＳ Ｐゴシック"/>
              </a:defRPr>
            </a:pPr>
            <a:endParaRPr lang="ja-JP" altLang="en-US"/>
          </a:p>
        </c:rich>
      </c:tx>
      <c:layout>
        <c:manualLayout>
          <c:xMode val="edge"/>
          <c:yMode val="edge"/>
          <c:x val="0.18731988472622479"/>
          <c:y val="5.5851063829787231E-2"/>
        </c:manualLayout>
      </c:layout>
      <c:overlay val="0"/>
      <c:spPr>
        <a:noFill/>
        <a:ln w="25400">
          <a:noFill/>
        </a:ln>
      </c:spPr>
    </c:title>
    <c:autoTitleDeleted val="0"/>
    <c:plotArea>
      <c:layout>
        <c:manualLayout>
          <c:layoutTarget val="inner"/>
          <c:xMode val="edge"/>
          <c:yMode val="edge"/>
          <c:x val="0.16138328530259366"/>
          <c:y val="0.30851103893658438"/>
          <c:w val="0.7665706051873199"/>
          <c:h val="0.46010698048300946"/>
        </c:manualLayout>
      </c:layout>
      <c:barChart>
        <c:barDir val="col"/>
        <c:grouping val="clustered"/>
        <c:varyColors val="0"/>
        <c:ser>
          <c:idx val="0"/>
          <c:order val="0"/>
          <c:tx>
            <c:strRef>
              <c:f>装置別応募・採択件数!$A$82:$B$82</c:f>
              <c:strCache>
                <c:ptCount val="1"/>
                <c:pt idx="0">
                  <c:v>S10A 応募</c:v>
                </c:pt>
              </c:strCache>
            </c:strRef>
          </c:tx>
          <c:spPr>
            <a:solidFill>
              <a:srgbClr val="9999FF"/>
            </a:solidFill>
            <a:ln w="12700">
              <a:solidFill>
                <a:srgbClr val="000000"/>
              </a:solidFill>
              <a:prstDash val="solid"/>
            </a:ln>
          </c:spPr>
          <c:invertIfNegative val="0"/>
          <c:dLbls>
            <c:dLbl>
              <c:idx val="0"/>
              <c:layout>
                <c:manualLayout>
                  <c:x val="4.2028031798618725E-3"/>
                  <c:y val="1.5336847425583233E-2"/>
                </c:manualLayout>
              </c:layout>
              <c:dLblPos val="outEnd"/>
              <c:showLegendKey val="0"/>
              <c:showVal val="1"/>
              <c:showCatName val="0"/>
              <c:showSerName val="0"/>
              <c:showPercent val="0"/>
              <c:showBubbleSize val="0"/>
            </c:dLbl>
            <c:dLbl>
              <c:idx val="2"/>
              <c:layout>
                <c:manualLayout>
                  <c:x val="1.4289107233353731E-2"/>
                  <c:y val="1.3807719531636238E-2"/>
                </c:manualLayout>
              </c:layout>
              <c:dLblPos val="outEnd"/>
              <c:showLegendKey val="0"/>
              <c:showVal val="1"/>
              <c:showCatName val="0"/>
              <c:showSerName val="0"/>
              <c:showPercent val="0"/>
              <c:showBubbleSize val="0"/>
            </c:dLbl>
            <c:dLbl>
              <c:idx val="7"/>
              <c:layout>
                <c:manualLayout>
                  <c:x val="1.3568721777213046E-2"/>
                  <c:y val="8.0629664369894244E-2"/>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装置別応募・採択件数!$C$65:$K$65</c:f>
              <c:strCache>
                <c:ptCount val="9"/>
                <c:pt idx="0">
                  <c:v>S-Cam</c:v>
                </c:pt>
                <c:pt idx="1">
                  <c:v>HSC</c:v>
                </c:pt>
                <c:pt idx="2">
                  <c:v>FOCAS</c:v>
                </c:pt>
                <c:pt idx="3">
                  <c:v>HDS</c:v>
                </c:pt>
                <c:pt idx="4">
                  <c:v>IRCS</c:v>
                </c:pt>
                <c:pt idx="5">
                  <c:v>AO</c:v>
                </c:pt>
                <c:pt idx="6">
                  <c:v>COMICS</c:v>
                </c:pt>
                <c:pt idx="7">
                  <c:v>MOIRCS</c:v>
                </c:pt>
                <c:pt idx="8">
                  <c:v>FMOS</c:v>
                </c:pt>
              </c:strCache>
            </c:strRef>
          </c:cat>
          <c:val>
            <c:numRef>
              <c:f>装置別応募・採択件数!$C$82:$K$82</c:f>
              <c:numCache>
                <c:formatCode>General</c:formatCode>
                <c:ptCount val="9"/>
                <c:pt idx="0">
                  <c:v>36</c:v>
                </c:pt>
                <c:pt idx="2">
                  <c:v>17</c:v>
                </c:pt>
                <c:pt idx="3">
                  <c:v>25</c:v>
                </c:pt>
                <c:pt idx="4">
                  <c:v>20</c:v>
                </c:pt>
                <c:pt idx="5">
                  <c:v>14</c:v>
                </c:pt>
                <c:pt idx="6">
                  <c:v>9</c:v>
                </c:pt>
                <c:pt idx="7">
                  <c:v>25</c:v>
                </c:pt>
                <c:pt idx="8">
                  <c:v>10</c:v>
                </c:pt>
              </c:numCache>
            </c:numRef>
          </c:val>
        </c:ser>
        <c:ser>
          <c:idx val="1"/>
          <c:order val="1"/>
          <c:tx>
            <c:strRef>
              <c:f>装置別応募・採択件数!$A$83:$B$83</c:f>
              <c:strCache>
                <c:ptCount val="1"/>
                <c:pt idx="0">
                  <c:v>S10A 採択</c:v>
                </c:pt>
              </c:strCache>
            </c:strRef>
          </c:tx>
          <c:spPr>
            <a:solidFill>
              <a:srgbClr val="993366"/>
            </a:solidFill>
            <a:ln w="12700">
              <a:solidFill>
                <a:srgbClr val="000000"/>
              </a:solidFill>
              <a:prstDash val="solid"/>
            </a:ln>
          </c:spPr>
          <c:invertIfNegative val="0"/>
          <c:dLbls>
            <c:dLbl>
              <c:idx val="0"/>
              <c:layout>
                <c:manualLayout>
                  <c:x val="1.5249722026821554E-2"/>
                  <c:y val="6.2279819159313183E-3"/>
                </c:manualLayout>
              </c:layout>
              <c:dLblPos val="outEnd"/>
              <c:showLegendKey val="0"/>
              <c:showVal val="1"/>
              <c:showCatName val="0"/>
              <c:showSerName val="0"/>
              <c:showPercent val="0"/>
              <c:showBubbleSize val="0"/>
            </c:dLbl>
            <c:dLbl>
              <c:idx val="1"/>
              <c:layout>
                <c:manualLayout>
                  <c:x val="1.4529336570680864E-2"/>
                  <c:y val="1.1613637117981589E-2"/>
                </c:manualLayout>
              </c:layout>
              <c:dLblPos val="outEnd"/>
              <c:showLegendKey val="0"/>
              <c:showVal val="1"/>
              <c:showCatName val="0"/>
              <c:showSerName val="0"/>
              <c:showPercent val="0"/>
              <c:showBubbleSize val="0"/>
            </c:dLbl>
            <c:dLbl>
              <c:idx val="4"/>
              <c:layout>
                <c:manualLayout>
                  <c:x val="9.4860332660146544E-3"/>
                  <c:y val="1.7796966335955088E-2"/>
                </c:manualLayout>
              </c:layout>
              <c:dLblPos val="outEnd"/>
              <c:showLegendKey val="0"/>
              <c:showVal val="1"/>
              <c:showCatName val="0"/>
              <c:showSerName val="0"/>
              <c:showPercent val="0"/>
              <c:showBubbleSize val="0"/>
            </c:dLbl>
            <c:dLbl>
              <c:idx val="5"/>
              <c:layout>
                <c:manualLayout>
                  <c:x val="8.7656478098739072E-3"/>
                  <c:y val="1.6999292320031861E-2"/>
                </c:manualLayout>
              </c:layout>
              <c:dLblPos val="outEnd"/>
              <c:showLegendKey val="0"/>
              <c:showVal val="1"/>
              <c:showCatName val="0"/>
              <c:showSerName val="0"/>
              <c:showPercent val="0"/>
              <c:showBubbleSize val="0"/>
            </c:dLbl>
            <c:dLbl>
              <c:idx val="7"/>
              <c:layout>
                <c:manualLayout>
                  <c:x val="1.597041003880283E-2"/>
                  <c:y val="9.8847319286698258E-3"/>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装置別応募・採択件数!$C$65:$K$65</c:f>
              <c:strCache>
                <c:ptCount val="9"/>
                <c:pt idx="0">
                  <c:v>S-Cam</c:v>
                </c:pt>
                <c:pt idx="1">
                  <c:v>HSC</c:v>
                </c:pt>
                <c:pt idx="2">
                  <c:v>FOCAS</c:v>
                </c:pt>
                <c:pt idx="3">
                  <c:v>HDS</c:v>
                </c:pt>
                <c:pt idx="4">
                  <c:v>IRCS</c:v>
                </c:pt>
                <c:pt idx="5">
                  <c:v>AO</c:v>
                </c:pt>
                <c:pt idx="6">
                  <c:v>COMICS</c:v>
                </c:pt>
                <c:pt idx="7">
                  <c:v>MOIRCS</c:v>
                </c:pt>
                <c:pt idx="8">
                  <c:v>FMOS</c:v>
                </c:pt>
              </c:strCache>
            </c:strRef>
          </c:cat>
          <c:val>
            <c:numRef>
              <c:f>装置別応募・採択件数!$C$83:$K$83</c:f>
              <c:numCache>
                <c:formatCode>General</c:formatCode>
                <c:ptCount val="9"/>
                <c:pt idx="0">
                  <c:v>7</c:v>
                </c:pt>
                <c:pt idx="2">
                  <c:v>4</c:v>
                </c:pt>
                <c:pt idx="3">
                  <c:v>10</c:v>
                </c:pt>
                <c:pt idx="4">
                  <c:v>7</c:v>
                </c:pt>
                <c:pt idx="5">
                  <c:v>5</c:v>
                </c:pt>
                <c:pt idx="6">
                  <c:v>1</c:v>
                </c:pt>
                <c:pt idx="7">
                  <c:v>6</c:v>
                </c:pt>
                <c:pt idx="8">
                  <c:v>2</c:v>
                </c:pt>
              </c:numCache>
            </c:numRef>
          </c:val>
        </c:ser>
        <c:dLbls>
          <c:showLegendKey val="0"/>
          <c:showVal val="0"/>
          <c:showCatName val="0"/>
          <c:showSerName val="0"/>
          <c:showPercent val="0"/>
          <c:showBubbleSize val="0"/>
        </c:dLbls>
        <c:gapWidth val="150"/>
        <c:axId val="36648064"/>
        <c:axId val="36649600"/>
      </c:barChart>
      <c:catAx>
        <c:axId val="36648064"/>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649600"/>
        <c:crosses val="autoZero"/>
        <c:auto val="1"/>
        <c:lblAlgn val="ctr"/>
        <c:lblOffset val="100"/>
        <c:tickLblSkip val="1"/>
        <c:tickMarkSkip val="1"/>
        <c:noMultiLvlLbl val="0"/>
      </c:catAx>
      <c:valAx>
        <c:axId val="36649600"/>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648064"/>
        <c:crosses val="autoZero"/>
        <c:crossBetween val="between"/>
      </c:valAx>
      <c:spPr>
        <a:solidFill>
          <a:srgbClr val="C0C0C0"/>
        </a:solidFill>
        <a:ln w="12700">
          <a:solidFill>
            <a:srgbClr val="808080"/>
          </a:solidFill>
          <a:prstDash val="solid"/>
        </a:ln>
      </c:spPr>
    </c:plotArea>
    <c:legend>
      <c:legendPos val="r"/>
      <c:layout>
        <c:manualLayout>
          <c:xMode val="edge"/>
          <c:yMode val="edge"/>
          <c:x val="0.59365994236311237"/>
          <c:y val="0.32180878985871447"/>
          <c:w val="0.26512968299711814"/>
          <c:h val="0.10904283241190593"/>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4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2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S10B</a:t>
            </a:r>
          </a:p>
          <a:p>
            <a:pPr>
              <a:defRPr sz="525" b="0" i="0" u="none" strike="noStrike" baseline="0">
                <a:solidFill>
                  <a:srgbClr val="000000"/>
                </a:solidFill>
                <a:latin typeface="ＭＳ Ｐゴシック"/>
                <a:ea typeface="ＭＳ Ｐゴシック"/>
                <a:cs typeface="ＭＳ Ｐゴシック"/>
              </a:defRPr>
            </a:pPr>
            <a:endParaRPr lang="ja-JP" altLang="en-US"/>
          </a:p>
        </c:rich>
      </c:tx>
      <c:layout>
        <c:manualLayout>
          <c:xMode val="edge"/>
          <c:yMode val="edge"/>
          <c:x val="0.11956509394109378"/>
          <c:y val="5.5408970976253295E-2"/>
        </c:manualLayout>
      </c:layout>
      <c:overlay val="0"/>
      <c:spPr>
        <a:noFill/>
        <a:ln w="25400">
          <a:noFill/>
        </a:ln>
      </c:spPr>
    </c:title>
    <c:autoTitleDeleted val="0"/>
    <c:plotArea>
      <c:layout>
        <c:manualLayout>
          <c:layoutTarget val="inner"/>
          <c:xMode val="edge"/>
          <c:yMode val="edge"/>
          <c:x val="0.14945652173913043"/>
          <c:y val="0.24802142771560093"/>
          <c:w val="0.77989130434782605"/>
          <c:h val="0.52242811369881903"/>
        </c:manualLayout>
      </c:layout>
      <c:barChart>
        <c:barDir val="col"/>
        <c:grouping val="clustered"/>
        <c:varyColors val="0"/>
        <c:ser>
          <c:idx val="0"/>
          <c:order val="0"/>
          <c:tx>
            <c:strRef>
              <c:f>装置別応募・採択件数!$A$84:$B$84</c:f>
              <c:strCache>
                <c:ptCount val="1"/>
                <c:pt idx="0">
                  <c:v>S10B 応募</c:v>
                </c:pt>
              </c:strCache>
            </c:strRef>
          </c:tx>
          <c:spPr>
            <a:solidFill>
              <a:srgbClr val="9999FF"/>
            </a:solidFill>
            <a:ln w="12700">
              <a:solidFill>
                <a:srgbClr val="000000"/>
              </a:solidFill>
              <a:prstDash val="solid"/>
            </a:ln>
          </c:spPr>
          <c:invertIfNegative val="0"/>
          <c:dLbls>
            <c:dLbl>
              <c:idx val="0"/>
              <c:layout>
                <c:manualLayout>
                  <c:x val="1.4153258016660879E-3"/>
                  <c:y val="1.6007119377612282E-2"/>
                </c:manualLayout>
              </c:layout>
              <c:dLblPos val="outEnd"/>
              <c:showLegendKey val="0"/>
              <c:showVal val="1"/>
              <c:showCatName val="0"/>
              <c:showSerName val="0"/>
              <c:showPercent val="0"/>
              <c:showBubbleSize val="0"/>
            </c:dLbl>
            <c:dLbl>
              <c:idx val="2"/>
              <c:layout>
                <c:manualLayout>
                  <c:x val="1.024706150861578E-2"/>
                  <c:y val="1.4423973662036963E-2"/>
                </c:manualLayout>
              </c:layout>
              <c:dLblPos val="outEnd"/>
              <c:showLegendKey val="0"/>
              <c:showVal val="1"/>
              <c:showCatName val="0"/>
              <c:showSerName val="0"/>
              <c:showPercent val="0"/>
              <c:showBubbleSize val="0"/>
            </c:dLbl>
            <c:dLbl>
              <c:idx val="7"/>
              <c:layout>
                <c:manualLayout>
                  <c:x val="9.2280041081821886E-3"/>
                  <c:y val="8.8830357105678964E-2"/>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装置別応募・採択件数!$C$65:$K$65</c:f>
              <c:strCache>
                <c:ptCount val="9"/>
                <c:pt idx="0">
                  <c:v>S-Cam</c:v>
                </c:pt>
                <c:pt idx="1">
                  <c:v>HSC</c:v>
                </c:pt>
                <c:pt idx="2">
                  <c:v>FOCAS</c:v>
                </c:pt>
                <c:pt idx="3">
                  <c:v>HDS</c:v>
                </c:pt>
                <c:pt idx="4">
                  <c:v>IRCS</c:v>
                </c:pt>
                <c:pt idx="5">
                  <c:v>AO</c:v>
                </c:pt>
                <c:pt idx="6">
                  <c:v>COMICS</c:v>
                </c:pt>
                <c:pt idx="7">
                  <c:v>MOIRCS</c:v>
                </c:pt>
                <c:pt idx="8">
                  <c:v>FMOS</c:v>
                </c:pt>
              </c:strCache>
            </c:strRef>
          </c:cat>
          <c:val>
            <c:numRef>
              <c:f>装置別応募・採択件数!$C$84:$K$84</c:f>
              <c:numCache>
                <c:formatCode>General</c:formatCode>
                <c:ptCount val="9"/>
                <c:pt idx="0">
                  <c:v>25</c:v>
                </c:pt>
                <c:pt idx="2" formatCode="0_ ">
                  <c:v>21</c:v>
                </c:pt>
                <c:pt idx="3">
                  <c:v>14</c:v>
                </c:pt>
                <c:pt idx="4">
                  <c:v>16</c:v>
                </c:pt>
                <c:pt idx="5">
                  <c:v>11</c:v>
                </c:pt>
                <c:pt idx="6">
                  <c:v>8</c:v>
                </c:pt>
                <c:pt idx="7">
                  <c:v>18</c:v>
                </c:pt>
                <c:pt idx="8">
                  <c:v>16</c:v>
                </c:pt>
              </c:numCache>
            </c:numRef>
          </c:val>
        </c:ser>
        <c:ser>
          <c:idx val="1"/>
          <c:order val="1"/>
          <c:tx>
            <c:strRef>
              <c:f>装置別応募・採択件数!$A$85:$B$85</c:f>
              <c:strCache>
                <c:ptCount val="1"/>
                <c:pt idx="0">
                  <c:v>S10B 採択</c:v>
                </c:pt>
              </c:strCache>
            </c:strRef>
          </c:tx>
          <c:spPr>
            <a:solidFill>
              <a:srgbClr val="993366"/>
            </a:solidFill>
            <a:ln w="12700">
              <a:solidFill>
                <a:srgbClr val="000000"/>
              </a:solidFill>
              <a:prstDash val="solid"/>
            </a:ln>
          </c:spPr>
          <c:invertIfNegative val="0"/>
          <c:dLbls>
            <c:dLbl>
              <c:idx val="0"/>
              <c:layout>
                <c:manualLayout>
                  <c:x val="1.522880292137397E-2"/>
                  <c:y val="5.9805710548046153E-3"/>
                </c:manualLayout>
              </c:layout>
              <c:dLblPos val="outEnd"/>
              <c:showLegendKey val="0"/>
              <c:showVal val="1"/>
              <c:showCatName val="0"/>
              <c:showSerName val="0"/>
              <c:showPercent val="0"/>
              <c:showBubbleSize val="0"/>
            </c:dLbl>
            <c:dLbl>
              <c:idx val="1"/>
              <c:layout>
                <c:manualLayout>
                  <c:x val="1.2851192513979219E-2"/>
                  <c:y val="1.0202302119699871E-2"/>
                </c:manualLayout>
              </c:layout>
              <c:dLblPos val="outEnd"/>
              <c:showLegendKey val="0"/>
              <c:showVal val="1"/>
              <c:showCatName val="0"/>
              <c:showSerName val="0"/>
              <c:showPercent val="0"/>
              <c:showBubbleSize val="0"/>
            </c:dLbl>
            <c:dLbl>
              <c:idx val="4"/>
              <c:layout>
                <c:manualLayout>
                  <c:x val="8.4354673057172661E-3"/>
                  <c:y val="2.1811838192970584E-2"/>
                </c:manualLayout>
              </c:layout>
              <c:dLblPos val="outEnd"/>
              <c:showLegendKey val="0"/>
              <c:showVal val="1"/>
              <c:showCatName val="0"/>
              <c:showSerName val="0"/>
              <c:showPercent val="0"/>
              <c:showBubbleSize val="0"/>
            </c:dLbl>
            <c:dLbl>
              <c:idx val="5"/>
              <c:layout>
                <c:manualLayout>
                  <c:x val="6.0575716078969197E-3"/>
                  <c:y val="1.6534786539447149E-2"/>
                </c:manualLayout>
              </c:layout>
              <c:dLblPos val="outEnd"/>
              <c:showLegendKey val="0"/>
              <c:showVal val="1"/>
              <c:showCatName val="0"/>
              <c:showSerName val="0"/>
              <c:showPercent val="0"/>
              <c:showBubbleSize val="0"/>
            </c:dLbl>
            <c:dLbl>
              <c:idx val="7"/>
              <c:layout>
                <c:manualLayout>
                  <c:x val="1.4889022024420903E-2"/>
                  <c:y val="1.0202302119699871E-2"/>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装置別応募・採択件数!$C$65:$K$65</c:f>
              <c:strCache>
                <c:ptCount val="9"/>
                <c:pt idx="0">
                  <c:v>S-Cam</c:v>
                </c:pt>
                <c:pt idx="1">
                  <c:v>HSC</c:v>
                </c:pt>
                <c:pt idx="2">
                  <c:v>FOCAS</c:v>
                </c:pt>
                <c:pt idx="3">
                  <c:v>HDS</c:v>
                </c:pt>
                <c:pt idx="4">
                  <c:v>IRCS</c:v>
                </c:pt>
                <c:pt idx="5">
                  <c:v>AO</c:v>
                </c:pt>
                <c:pt idx="6">
                  <c:v>COMICS</c:v>
                </c:pt>
                <c:pt idx="7">
                  <c:v>MOIRCS</c:v>
                </c:pt>
                <c:pt idx="8">
                  <c:v>FMOS</c:v>
                </c:pt>
              </c:strCache>
            </c:strRef>
          </c:cat>
          <c:val>
            <c:numRef>
              <c:f>装置別応募・採択件数!$C$85:$K$85</c:f>
              <c:numCache>
                <c:formatCode>General</c:formatCode>
                <c:ptCount val="9"/>
                <c:pt idx="0">
                  <c:v>7</c:v>
                </c:pt>
                <c:pt idx="2">
                  <c:v>3</c:v>
                </c:pt>
                <c:pt idx="3">
                  <c:v>2</c:v>
                </c:pt>
                <c:pt idx="4">
                  <c:v>4</c:v>
                </c:pt>
                <c:pt idx="5">
                  <c:v>2</c:v>
                </c:pt>
                <c:pt idx="6">
                  <c:v>2</c:v>
                </c:pt>
                <c:pt idx="7">
                  <c:v>1</c:v>
                </c:pt>
                <c:pt idx="8">
                  <c:v>3</c:v>
                </c:pt>
              </c:numCache>
            </c:numRef>
          </c:val>
        </c:ser>
        <c:dLbls>
          <c:showLegendKey val="0"/>
          <c:showVal val="0"/>
          <c:showCatName val="0"/>
          <c:showSerName val="0"/>
          <c:showPercent val="0"/>
          <c:showBubbleSize val="0"/>
        </c:dLbls>
        <c:gapWidth val="150"/>
        <c:axId val="37171584"/>
        <c:axId val="37173120"/>
      </c:barChart>
      <c:catAx>
        <c:axId val="37171584"/>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7173120"/>
        <c:crosses val="autoZero"/>
        <c:auto val="1"/>
        <c:lblAlgn val="ctr"/>
        <c:lblOffset val="100"/>
        <c:tickLblSkip val="1"/>
        <c:tickMarkSkip val="1"/>
        <c:noMultiLvlLbl val="0"/>
      </c:catAx>
      <c:valAx>
        <c:axId val="37173120"/>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7171584"/>
        <c:crosses val="autoZero"/>
        <c:crossBetween val="between"/>
      </c:valAx>
      <c:spPr>
        <a:solidFill>
          <a:srgbClr val="C0C0C0"/>
        </a:solidFill>
        <a:ln w="12700">
          <a:solidFill>
            <a:srgbClr val="808080"/>
          </a:solidFill>
          <a:prstDash val="solid"/>
        </a:ln>
      </c:spPr>
    </c:plotArea>
    <c:legend>
      <c:legendPos val="r"/>
      <c:layout>
        <c:manualLayout>
          <c:xMode val="edge"/>
          <c:yMode val="edge"/>
          <c:x val="0.60326096441111088"/>
          <c:y val="0.27440660946405443"/>
          <c:w val="0.252717262584921"/>
          <c:h val="0.10817969653529458"/>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S11A</a:t>
            </a:r>
          </a:p>
          <a:p>
            <a:pPr>
              <a:defRPr sz="500" b="0" i="0" u="none" strike="noStrike" baseline="0">
                <a:solidFill>
                  <a:srgbClr val="000000"/>
                </a:solidFill>
                <a:latin typeface="ＭＳ Ｐゴシック"/>
                <a:ea typeface="ＭＳ Ｐゴシック"/>
                <a:cs typeface="ＭＳ Ｐゴシック"/>
              </a:defRPr>
            </a:pPr>
            <a:endParaRPr lang="ja-JP" altLang="en-US"/>
          </a:p>
        </c:rich>
      </c:tx>
      <c:layout>
        <c:manualLayout>
          <c:xMode val="edge"/>
          <c:yMode val="edge"/>
          <c:x val="0.10452007058439729"/>
          <c:y val="5.7291940069991248E-2"/>
        </c:manualLayout>
      </c:layout>
      <c:overlay val="0"/>
      <c:spPr>
        <a:noFill/>
        <a:ln w="25400">
          <a:noFill/>
        </a:ln>
      </c:spPr>
    </c:title>
    <c:autoTitleDeleted val="0"/>
    <c:plotArea>
      <c:layout>
        <c:manualLayout>
          <c:layoutTarget val="inner"/>
          <c:xMode val="edge"/>
          <c:yMode val="edge"/>
          <c:x val="0.15819252679347301"/>
          <c:y val="0.24479228920565085"/>
          <c:w val="0.77118856811818093"/>
          <c:h val="0.52864717775262893"/>
        </c:manualLayout>
      </c:layout>
      <c:barChart>
        <c:barDir val="col"/>
        <c:grouping val="clustered"/>
        <c:varyColors val="0"/>
        <c:ser>
          <c:idx val="0"/>
          <c:order val="0"/>
          <c:tx>
            <c:strRef>
              <c:f>装置別応募・採択件数!$A$86:$B$86</c:f>
              <c:strCache>
                <c:ptCount val="1"/>
                <c:pt idx="0">
                  <c:v>S11A 応募</c:v>
                </c:pt>
              </c:strCache>
            </c:strRef>
          </c:tx>
          <c:spPr>
            <a:solidFill>
              <a:srgbClr val="9999FF"/>
            </a:solidFill>
            <a:ln w="12700">
              <a:solidFill>
                <a:srgbClr val="000000"/>
              </a:solidFill>
              <a:prstDash val="solid"/>
            </a:ln>
          </c:spPr>
          <c:invertIfNegative val="0"/>
          <c:dLbls>
            <c:dLbl>
              <c:idx val="0"/>
              <c:layout>
                <c:manualLayout>
                  <c:x val="3.2369542005193045E-3"/>
                  <c:y val="1.4756993685758849E-2"/>
                </c:manualLayout>
              </c:layout>
              <c:dLblPos val="outEnd"/>
              <c:showLegendKey val="0"/>
              <c:showVal val="1"/>
              <c:showCatName val="0"/>
              <c:showSerName val="0"/>
              <c:showPercent val="0"/>
              <c:showBubbleSize val="0"/>
            </c:dLbl>
            <c:dLbl>
              <c:idx val="2"/>
              <c:layout>
                <c:manualLayout>
                  <c:x val="1.1005350069831235E-2"/>
                  <c:y val="1.2673449435925696E-2"/>
                </c:manualLayout>
              </c:layout>
              <c:dLblPos val="outEnd"/>
              <c:showLegendKey val="0"/>
              <c:showVal val="1"/>
              <c:showCatName val="0"/>
              <c:showSerName val="0"/>
              <c:showPercent val="0"/>
              <c:showBubbleSize val="0"/>
            </c:dLbl>
            <c:dLbl>
              <c:idx val="5"/>
              <c:layout>
                <c:manualLayout>
                  <c:x val="8.0629768929617596E-3"/>
                  <c:y val="1.4235987302093219E-2"/>
                </c:manualLayout>
              </c:layout>
              <c:dLblPos val="outEnd"/>
              <c:showLegendKey val="0"/>
              <c:showVal val="1"/>
              <c:showCatName val="0"/>
              <c:showSerName val="0"/>
              <c:showPercent val="0"/>
              <c:showBubbleSize val="0"/>
            </c:dLbl>
            <c:dLbl>
              <c:idx val="7"/>
              <c:layout>
                <c:manualLayout>
                  <c:x val="1.7714588555184478E-2"/>
                  <c:y val="1.5277814785246913E-2"/>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装置別応募・採択件数!$C$65:$K$65</c:f>
              <c:strCache>
                <c:ptCount val="9"/>
                <c:pt idx="0">
                  <c:v>S-Cam</c:v>
                </c:pt>
                <c:pt idx="1">
                  <c:v>HSC</c:v>
                </c:pt>
                <c:pt idx="2">
                  <c:v>FOCAS</c:v>
                </c:pt>
                <c:pt idx="3">
                  <c:v>HDS</c:v>
                </c:pt>
                <c:pt idx="4">
                  <c:v>IRCS</c:v>
                </c:pt>
                <c:pt idx="5">
                  <c:v>AO</c:v>
                </c:pt>
                <c:pt idx="6">
                  <c:v>COMICS</c:v>
                </c:pt>
                <c:pt idx="7">
                  <c:v>MOIRCS</c:v>
                </c:pt>
                <c:pt idx="8">
                  <c:v>FMOS</c:v>
                </c:pt>
              </c:strCache>
            </c:strRef>
          </c:cat>
          <c:val>
            <c:numRef>
              <c:f>装置別応募・採択件数!$C$86:$K$86</c:f>
              <c:numCache>
                <c:formatCode>General</c:formatCode>
                <c:ptCount val="9"/>
                <c:pt idx="0">
                  <c:v>32</c:v>
                </c:pt>
                <c:pt idx="2" formatCode="0_ ">
                  <c:v>26</c:v>
                </c:pt>
                <c:pt idx="3">
                  <c:v>16</c:v>
                </c:pt>
                <c:pt idx="4">
                  <c:v>24</c:v>
                </c:pt>
                <c:pt idx="5">
                  <c:v>24</c:v>
                </c:pt>
                <c:pt idx="6">
                  <c:v>8</c:v>
                </c:pt>
                <c:pt idx="7">
                  <c:v>25</c:v>
                </c:pt>
                <c:pt idx="8">
                  <c:v>11</c:v>
                </c:pt>
              </c:numCache>
            </c:numRef>
          </c:val>
        </c:ser>
        <c:ser>
          <c:idx val="1"/>
          <c:order val="1"/>
          <c:tx>
            <c:strRef>
              <c:f>装置別応募・採択件数!$A$87:$B$87</c:f>
              <c:strCache>
                <c:ptCount val="1"/>
                <c:pt idx="0">
                  <c:v>S11A 採択</c:v>
                </c:pt>
              </c:strCache>
            </c:strRef>
          </c:tx>
          <c:spPr>
            <a:solidFill>
              <a:srgbClr val="993366"/>
            </a:solidFill>
            <a:ln w="12700">
              <a:solidFill>
                <a:srgbClr val="000000"/>
              </a:solidFill>
              <a:prstDash val="solid"/>
            </a:ln>
          </c:spPr>
          <c:invertIfNegative val="0"/>
          <c:dLbls>
            <c:dLbl>
              <c:idx val="0"/>
              <c:layout>
                <c:manualLayout>
                  <c:x val="1.2417772324373693E-2"/>
                  <c:y val="4.8611216275595732E-3"/>
                </c:manualLayout>
              </c:layout>
              <c:dLblPos val="outEnd"/>
              <c:showLegendKey val="0"/>
              <c:showVal val="1"/>
              <c:showCatName val="0"/>
              <c:showSerName val="0"/>
              <c:showPercent val="0"/>
              <c:showBubbleSize val="0"/>
            </c:dLbl>
            <c:dLbl>
              <c:idx val="1"/>
              <c:layout>
                <c:manualLayout>
                  <c:x val="1.0181602927842592E-2"/>
                  <c:y val="1.0069386862978069E-2"/>
                </c:manualLayout>
              </c:layout>
              <c:dLblPos val="outEnd"/>
              <c:showLegendKey val="0"/>
              <c:showVal val="1"/>
              <c:showCatName val="0"/>
              <c:showSerName val="0"/>
              <c:showPercent val="0"/>
              <c:showBubbleSize val="0"/>
            </c:dLbl>
            <c:dLbl>
              <c:idx val="4"/>
              <c:layout>
                <c:manualLayout>
                  <c:x val="9.1221489707860488E-3"/>
                  <c:y val="2.1006953090529586E-2"/>
                </c:manualLayout>
              </c:layout>
              <c:dLblPos val="outEnd"/>
              <c:showLegendKey val="0"/>
              <c:showVal val="1"/>
              <c:showCatName val="0"/>
              <c:showSerName val="0"/>
              <c:showPercent val="0"/>
              <c:showBubbleSize val="0"/>
            </c:dLbl>
            <c:dLbl>
              <c:idx val="5"/>
              <c:layout>
                <c:manualLayout>
                  <c:x val="2.0068661566699602E-2"/>
                  <c:y val="1.6840079248089852E-2"/>
                </c:manualLayout>
              </c:layout>
              <c:dLblPos val="outEnd"/>
              <c:showLegendKey val="0"/>
              <c:showVal val="1"/>
              <c:showCatName val="0"/>
              <c:showSerName val="0"/>
              <c:showPercent val="0"/>
              <c:showBubbleSize val="0"/>
            </c:dLbl>
            <c:dLbl>
              <c:idx val="6"/>
              <c:layout>
                <c:manualLayout>
                  <c:x val="1.9715411389981487E-2"/>
                  <c:y val="8.5067676533853165E-3"/>
                </c:manualLayout>
              </c:layout>
              <c:dLblPos val="outEnd"/>
              <c:showLegendKey val="0"/>
              <c:showVal val="1"/>
              <c:showCatName val="0"/>
              <c:showSerName val="0"/>
              <c:showPercent val="0"/>
              <c:showBubbleSize val="0"/>
            </c:dLbl>
            <c:dLbl>
              <c:idx val="7"/>
              <c:layout>
                <c:manualLayout>
                  <c:x val="1.3712724686594322E-2"/>
                  <c:y val="9.5484324496885511E-3"/>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装置別応募・採択件数!$C$65:$K$65</c:f>
              <c:strCache>
                <c:ptCount val="9"/>
                <c:pt idx="0">
                  <c:v>S-Cam</c:v>
                </c:pt>
                <c:pt idx="1">
                  <c:v>HSC</c:v>
                </c:pt>
                <c:pt idx="2">
                  <c:v>FOCAS</c:v>
                </c:pt>
                <c:pt idx="3">
                  <c:v>HDS</c:v>
                </c:pt>
                <c:pt idx="4">
                  <c:v>IRCS</c:v>
                </c:pt>
                <c:pt idx="5">
                  <c:v>AO</c:v>
                </c:pt>
                <c:pt idx="6">
                  <c:v>COMICS</c:v>
                </c:pt>
                <c:pt idx="7">
                  <c:v>MOIRCS</c:v>
                </c:pt>
                <c:pt idx="8">
                  <c:v>FMOS</c:v>
                </c:pt>
              </c:strCache>
            </c:strRef>
          </c:cat>
          <c:val>
            <c:numRef>
              <c:f>装置別応募・採択件数!$C$87:$K$87</c:f>
              <c:numCache>
                <c:formatCode>General</c:formatCode>
                <c:ptCount val="9"/>
                <c:pt idx="0">
                  <c:v>11</c:v>
                </c:pt>
                <c:pt idx="2">
                  <c:v>6</c:v>
                </c:pt>
                <c:pt idx="3">
                  <c:v>8</c:v>
                </c:pt>
                <c:pt idx="4">
                  <c:v>5</c:v>
                </c:pt>
                <c:pt idx="5">
                  <c:v>5</c:v>
                </c:pt>
                <c:pt idx="6">
                  <c:v>3</c:v>
                </c:pt>
                <c:pt idx="7">
                  <c:v>9</c:v>
                </c:pt>
                <c:pt idx="8">
                  <c:v>2</c:v>
                </c:pt>
              </c:numCache>
            </c:numRef>
          </c:val>
        </c:ser>
        <c:dLbls>
          <c:showLegendKey val="0"/>
          <c:showVal val="0"/>
          <c:showCatName val="0"/>
          <c:showSerName val="0"/>
          <c:showPercent val="0"/>
          <c:showBubbleSize val="0"/>
        </c:dLbls>
        <c:gapWidth val="150"/>
        <c:axId val="37195136"/>
        <c:axId val="37246080"/>
      </c:barChart>
      <c:catAx>
        <c:axId val="3719513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7246080"/>
        <c:crosses val="autoZero"/>
        <c:auto val="1"/>
        <c:lblAlgn val="ctr"/>
        <c:lblOffset val="100"/>
        <c:tickLblSkip val="1"/>
        <c:tickMarkSkip val="1"/>
        <c:noMultiLvlLbl val="0"/>
      </c:catAx>
      <c:valAx>
        <c:axId val="37246080"/>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7195136"/>
        <c:crosses val="autoZero"/>
        <c:crossBetween val="between"/>
      </c:valAx>
      <c:spPr>
        <a:solidFill>
          <a:srgbClr val="C0C0C0"/>
        </a:solidFill>
        <a:ln w="12700">
          <a:solidFill>
            <a:srgbClr val="808080"/>
          </a:solidFill>
          <a:prstDash val="solid"/>
        </a:ln>
      </c:spPr>
    </c:plotArea>
    <c:legend>
      <c:legendPos val="t"/>
      <c:layout>
        <c:manualLayout>
          <c:xMode val="edge"/>
          <c:yMode val="edge"/>
          <c:x val="0.21186499992585672"/>
          <c:y val="0.14062527340332456"/>
          <c:w val="0.69774189243293738"/>
          <c:h val="7.2916940069991248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S11B</a:t>
            </a:r>
          </a:p>
          <a:p>
            <a:pPr>
              <a:defRPr sz="500" b="0" i="0" u="none" strike="noStrike" baseline="0">
                <a:solidFill>
                  <a:srgbClr val="000000"/>
                </a:solidFill>
                <a:latin typeface="ＭＳ Ｐゴシック"/>
                <a:ea typeface="ＭＳ Ｐゴシック"/>
                <a:cs typeface="ＭＳ Ｐゴシック"/>
              </a:defRPr>
            </a:pPr>
            <a:endParaRPr lang="ja-JP" altLang="en-US"/>
          </a:p>
        </c:rich>
      </c:tx>
      <c:layout>
        <c:manualLayout>
          <c:xMode val="edge"/>
          <c:yMode val="edge"/>
          <c:x val="0.10452007058439729"/>
          <c:y val="5.7291940069991248E-2"/>
        </c:manualLayout>
      </c:layout>
      <c:overlay val="0"/>
      <c:spPr>
        <a:noFill/>
        <a:ln w="25400">
          <a:noFill/>
        </a:ln>
      </c:spPr>
    </c:title>
    <c:autoTitleDeleted val="0"/>
    <c:plotArea>
      <c:layout>
        <c:manualLayout>
          <c:layoutTarget val="inner"/>
          <c:xMode val="edge"/>
          <c:yMode val="edge"/>
          <c:x val="0.15819252679347301"/>
          <c:y val="0.24479228920565085"/>
          <c:w val="0.77118856811818093"/>
          <c:h val="0.52864717775262893"/>
        </c:manualLayout>
      </c:layout>
      <c:barChart>
        <c:barDir val="col"/>
        <c:grouping val="clustered"/>
        <c:varyColors val="0"/>
        <c:ser>
          <c:idx val="0"/>
          <c:order val="0"/>
          <c:tx>
            <c:strRef>
              <c:f>装置別応募・採択件数!$A$88:$B$88</c:f>
              <c:strCache>
                <c:ptCount val="1"/>
                <c:pt idx="0">
                  <c:v>S11B 応募</c:v>
                </c:pt>
              </c:strCache>
            </c:strRef>
          </c:tx>
          <c:spPr>
            <a:solidFill>
              <a:srgbClr val="9999FF"/>
            </a:solidFill>
            <a:ln w="12700">
              <a:solidFill>
                <a:srgbClr val="000000"/>
              </a:solidFill>
              <a:prstDash val="solid"/>
            </a:ln>
          </c:spPr>
          <c:invertIfNegative val="0"/>
          <c:dLbls>
            <c:dLbl>
              <c:idx val="0"/>
              <c:layout>
                <c:manualLayout>
                  <c:x val="3.2369542005193045E-3"/>
                  <c:y val="1.4756993685758849E-2"/>
                </c:manualLayout>
              </c:layout>
              <c:dLblPos val="outEnd"/>
              <c:showLegendKey val="0"/>
              <c:showVal val="1"/>
              <c:showCatName val="0"/>
              <c:showSerName val="0"/>
              <c:showPercent val="0"/>
              <c:showBubbleSize val="0"/>
            </c:dLbl>
            <c:dLbl>
              <c:idx val="2"/>
              <c:layout>
                <c:manualLayout>
                  <c:x val="1.1005350069831235E-2"/>
                  <c:y val="1.2673449435925696E-2"/>
                </c:manualLayout>
              </c:layout>
              <c:dLblPos val="outEnd"/>
              <c:showLegendKey val="0"/>
              <c:showVal val="1"/>
              <c:showCatName val="0"/>
              <c:showSerName val="0"/>
              <c:showPercent val="0"/>
              <c:showBubbleSize val="0"/>
            </c:dLbl>
            <c:dLbl>
              <c:idx val="5"/>
              <c:layout>
                <c:manualLayout>
                  <c:x val="8.0629768929617596E-3"/>
                  <c:y val="1.4235987302093219E-2"/>
                </c:manualLayout>
              </c:layout>
              <c:dLblPos val="outEnd"/>
              <c:showLegendKey val="0"/>
              <c:showVal val="1"/>
              <c:showCatName val="0"/>
              <c:showSerName val="0"/>
              <c:showPercent val="0"/>
              <c:showBubbleSize val="0"/>
            </c:dLbl>
            <c:dLbl>
              <c:idx val="7"/>
              <c:layout>
                <c:manualLayout>
                  <c:x val="1.7714588555184478E-2"/>
                  <c:y val="1.5277814785246913E-2"/>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装置別応募・採択件数!$C$65:$K$65</c:f>
              <c:strCache>
                <c:ptCount val="9"/>
                <c:pt idx="0">
                  <c:v>S-Cam</c:v>
                </c:pt>
                <c:pt idx="1">
                  <c:v>HSC</c:v>
                </c:pt>
                <c:pt idx="2">
                  <c:v>FOCAS</c:v>
                </c:pt>
                <c:pt idx="3">
                  <c:v>HDS</c:v>
                </c:pt>
                <c:pt idx="4">
                  <c:v>IRCS</c:v>
                </c:pt>
                <c:pt idx="5">
                  <c:v>AO</c:v>
                </c:pt>
                <c:pt idx="6">
                  <c:v>COMICS</c:v>
                </c:pt>
                <c:pt idx="7">
                  <c:v>MOIRCS</c:v>
                </c:pt>
                <c:pt idx="8">
                  <c:v>FMOS</c:v>
                </c:pt>
              </c:strCache>
            </c:strRef>
          </c:cat>
          <c:val>
            <c:numRef>
              <c:f>装置別応募・採択件数!$C$88:$K$88</c:f>
              <c:numCache>
                <c:formatCode>General</c:formatCode>
                <c:ptCount val="9"/>
                <c:pt idx="0">
                  <c:v>15</c:v>
                </c:pt>
                <c:pt idx="2" formatCode="0_ ">
                  <c:v>17</c:v>
                </c:pt>
                <c:pt idx="3">
                  <c:v>10</c:v>
                </c:pt>
                <c:pt idx="4">
                  <c:v>28</c:v>
                </c:pt>
                <c:pt idx="5">
                  <c:v>22</c:v>
                </c:pt>
                <c:pt idx="6">
                  <c:v>10</c:v>
                </c:pt>
                <c:pt idx="7">
                  <c:v>19</c:v>
                </c:pt>
                <c:pt idx="8">
                  <c:v>6</c:v>
                </c:pt>
              </c:numCache>
            </c:numRef>
          </c:val>
        </c:ser>
        <c:ser>
          <c:idx val="1"/>
          <c:order val="1"/>
          <c:tx>
            <c:strRef>
              <c:f>装置別応募・採択件数!$A$89:$B$89</c:f>
              <c:strCache>
                <c:ptCount val="1"/>
                <c:pt idx="0">
                  <c:v>S11B 採択</c:v>
                </c:pt>
              </c:strCache>
            </c:strRef>
          </c:tx>
          <c:spPr>
            <a:solidFill>
              <a:srgbClr val="993366"/>
            </a:solidFill>
            <a:ln w="12700">
              <a:solidFill>
                <a:srgbClr val="000000"/>
              </a:solidFill>
              <a:prstDash val="solid"/>
            </a:ln>
          </c:spPr>
          <c:invertIfNegative val="0"/>
          <c:dLbls>
            <c:dLbl>
              <c:idx val="0"/>
              <c:layout>
                <c:manualLayout>
                  <c:x val="1.2417772324373693E-2"/>
                  <c:y val="4.8611216275595732E-3"/>
                </c:manualLayout>
              </c:layout>
              <c:dLblPos val="outEnd"/>
              <c:showLegendKey val="0"/>
              <c:showVal val="1"/>
              <c:showCatName val="0"/>
              <c:showSerName val="0"/>
              <c:showPercent val="0"/>
              <c:showBubbleSize val="0"/>
            </c:dLbl>
            <c:dLbl>
              <c:idx val="1"/>
              <c:layout>
                <c:manualLayout>
                  <c:x val="1.0181602927842592E-2"/>
                  <c:y val="1.0069386862978069E-2"/>
                </c:manualLayout>
              </c:layout>
              <c:dLblPos val="outEnd"/>
              <c:showLegendKey val="0"/>
              <c:showVal val="1"/>
              <c:showCatName val="0"/>
              <c:showSerName val="0"/>
              <c:showPercent val="0"/>
              <c:showBubbleSize val="0"/>
            </c:dLbl>
            <c:dLbl>
              <c:idx val="4"/>
              <c:layout>
                <c:manualLayout>
                  <c:x val="9.1221489707860488E-3"/>
                  <c:y val="2.1006953090529586E-2"/>
                </c:manualLayout>
              </c:layout>
              <c:dLblPos val="outEnd"/>
              <c:showLegendKey val="0"/>
              <c:showVal val="1"/>
              <c:showCatName val="0"/>
              <c:showSerName val="0"/>
              <c:showPercent val="0"/>
              <c:showBubbleSize val="0"/>
            </c:dLbl>
            <c:dLbl>
              <c:idx val="5"/>
              <c:layout>
                <c:manualLayout>
                  <c:x val="2.0068661566699602E-2"/>
                  <c:y val="1.6840079248089852E-2"/>
                </c:manualLayout>
              </c:layout>
              <c:dLblPos val="outEnd"/>
              <c:showLegendKey val="0"/>
              <c:showVal val="1"/>
              <c:showCatName val="0"/>
              <c:showSerName val="0"/>
              <c:showPercent val="0"/>
              <c:showBubbleSize val="0"/>
            </c:dLbl>
            <c:dLbl>
              <c:idx val="6"/>
              <c:layout>
                <c:manualLayout>
                  <c:x val="1.9715411389981487E-2"/>
                  <c:y val="8.5067676533853165E-3"/>
                </c:manualLayout>
              </c:layout>
              <c:dLblPos val="outEnd"/>
              <c:showLegendKey val="0"/>
              <c:showVal val="1"/>
              <c:showCatName val="0"/>
              <c:showSerName val="0"/>
              <c:showPercent val="0"/>
              <c:showBubbleSize val="0"/>
            </c:dLbl>
            <c:dLbl>
              <c:idx val="7"/>
              <c:layout>
                <c:manualLayout>
                  <c:x val="1.3712724686594322E-2"/>
                  <c:y val="9.5484324496885511E-3"/>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装置別応募・採択件数!$C$65:$K$65</c:f>
              <c:strCache>
                <c:ptCount val="9"/>
                <c:pt idx="0">
                  <c:v>S-Cam</c:v>
                </c:pt>
                <c:pt idx="1">
                  <c:v>HSC</c:v>
                </c:pt>
                <c:pt idx="2">
                  <c:v>FOCAS</c:v>
                </c:pt>
                <c:pt idx="3">
                  <c:v>HDS</c:v>
                </c:pt>
                <c:pt idx="4">
                  <c:v>IRCS</c:v>
                </c:pt>
                <c:pt idx="5">
                  <c:v>AO</c:v>
                </c:pt>
                <c:pt idx="6">
                  <c:v>COMICS</c:v>
                </c:pt>
                <c:pt idx="7">
                  <c:v>MOIRCS</c:v>
                </c:pt>
                <c:pt idx="8">
                  <c:v>FMOS</c:v>
                </c:pt>
              </c:strCache>
            </c:strRef>
          </c:cat>
          <c:val>
            <c:numRef>
              <c:f>装置別応募・採択件数!$C$89:$K$89</c:f>
              <c:numCache>
                <c:formatCode>General</c:formatCode>
                <c:ptCount val="9"/>
                <c:pt idx="0">
                  <c:v>5</c:v>
                </c:pt>
                <c:pt idx="2">
                  <c:v>5</c:v>
                </c:pt>
                <c:pt idx="3">
                  <c:v>5</c:v>
                </c:pt>
                <c:pt idx="4">
                  <c:v>7</c:v>
                </c:pt>
                <c:pt idx="5">
                  <c:v>7</c:v>
                </c:pt>
                <c:pt idx="6">
                  <c:v>3</c:v>
                </c:pt>
                <c:pt idx="7">
                  <c:v>2</c:v>
                </c:pt>
                <c:pt idx="8">
                  <c:v>2</c:v>
                </c:pt>
              </c:numCache>
            </c:numRef>
          </c:val>
        </c:ser>
        <c:dLbls>
          <c:showLegendKey val="0"/>
          <c:showVal val="0"/>
          <c:showCatName val="0"/>
          <c:showSerName val="0"/>
          <c:showPercent val="0"/>
          <c:showBubbleSize val="0"/>
        </c:dLbls>
        <c:gapWidth val="150"/>
        <c:axId val="37288576"/>
        <c:axId val="37294464"/>
      </c:barChart>
      <c:catAx>
        <c:axId val="3728857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7294464"/>
        <c:crosses val="autoZero"/>
        <c:auto val="1"/>
        <c:lblAlgn val="ctr"/>
        <c:lblOffset val="100"/>
        <c:tickLblSkip val="1"/>
        <c:tickMarkSkip val="1"/>
        <c:noMultiLvlLbl val="0"/>
      </c:catAx>
      <c:valAx>
        <c:axId val="37294464"/>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7288576"/>
        <c:crosses val="autoZero"/>
        <c:crossBetween val="between"/>
      </c:valAx>
      <c:spPr>
        <a:solidFill>
          <a:srgbClr val="C0C0C0"/>
        </a:solidFill>
        <a:ln w="12700">
          <a:solidFill>
            <a:srgbClr val="808080"/>
          </a:solidFill>
          <a:prstDash val="solid"/>
        </a:ln>
      </c:spPr>
    </c:plotArea>
    <c:legend>
      <c:legendPos val="t"/>
      <c:layout>
        <c:manualLayout>
          <c:xMode val="edge"/>
          <c:yMode val="edge"/>
          <c:x val="0.21186499992585672"/>
          <c:y val="0.14062527340332456"/>
          <c:w val="0.69774189243293738"/>
          <c:h val="7.2916940069991248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S12A</a:t>
            </a:r>
          </a:p>
          <a:p>
            <a:pPr>
              <a:defRPr sz="500" b="0" i="0" u="none" strike="noStrike" baseline="0">
                <a:solidFill>
                  <a:srgbClr val="000000"/>
                </a:solidFill>
                <a:latin typeface="ＭＳ Ｐゴシック"/>
                <a:ea typeface="ＭＳ Ｐゴシック"/>
                <a:cs typeface="ＭＳ Ｐゴシック"/>
              </a:defRPr>
            </a:pPr>
            <a:endParaRPr lang="ja-JP" altLang="en-US"/>
          </a:p>
        </c:rich>
      </c:tx>
      <c:layout>
        <c:manualLayout>
          <c:xMode val="edge"/>
          <c:yMode val="edge"/>
          <c:x val="0.10452007058439729"/>
          <c:y val="5.7291940069991248E-2"/>
        </c:manualLayout>
      </c:layout>
      <c:overlay val="0"/>
      <c:spPr>
        <a:noFill/>
        <a:ln w="25400">
          <a:noFill/>
        </a:ln>
      </c:spPr>
    </c:title>
    <c:autoTitleDeleted val="0"/>
    <c:plotArea>
      <c:layout>
        <c:manualLayout>
          <c:layoutTarget val="inner"/>
          <c:xMode val="edge"/>
          <c:yMode val="edge"/>
          <c:x val="0.15819252679347301"/>
          <c:y val="0.24479228920565085"/>
          <c:w val="0.77118856811818093"/>
          <c:h val="0.52864717775262893"/>
        </c:manualLayout>
      </c:layout>
      <c:barChart>
        <c:barDir val="col"/>
        <c:grouping val="clustered"/>
        <c:varyColors val="0"/>
        <c:ser>
          <c:idx val="0"/>
          <c:order val="0"/>
          <c:tx>
            <c:strRef>
              <c:f>装置別応募・採択件数!$A$90:$B$90</c:f>
              <c:strCache>
                <c:ptCount val="1"/>
                <c:pt idx="0">
                  <c:v>S12A 応募</c:v>
                </c:pt>
              </c:strCache>
            </c:strRef>
          </c:tx>
          <c:spPr>
            <a:solidFill>
              <a:srgbClr val="9999FF"/>
            </a:solidFill>
            <a:ln w="12700">
              <a:solidFill>
                <a:srgbClr val="000000"/>
              </a:solidFill>
              <a:prstDash val="solid"/>
            </a:ln>
          </c:spPr>
          <c:invertIfNegative val="0"/>
          <c:dLbls>
            <c:dLbl>
              <c:idx val="0"/>
              <c:layout>
                <c:manualLayout>
                  <c:x val="3.2369542005193045E-3"/>
                  <c:y val="1.4756993685758849E-2"/>
                </c:manualLayout>
              </c:layout>
              <c:dLblPos val="outEnd"/>
              <c:showLegendKey val="0"/>
              <c:showVal val="1"/>
              <c:showCatName val="0"/>
              <c:showSerName val="0"/>
              <c:showPercent val="0"/>
              <c:showBubbleSize val="0"/>
            </c:dLbl>
            <c:dLbl>
              <c:idx val="2"/>
              <c:layout>
                <c:manualLayout>
                  <c:x val="1.1005350069831235E-2"/>
                  <c:y val="1.2673449435925696E-2"/>
                </c:manualLayout>
              </c:layout>
              <c:dLblPos val="outEnd"/>
              <c:showLegendKey val="0"/>
              <c:showVal val="1"/>
              <c:showCatName val="0"/>
              <c:showSerName val="0"/>
              <c:showPercent val="0"/>
              <c:showBubbleSize val="0"/>
            </c:dLbl>
            <c:dLbl>
              <c:idx val="5"/>
              <c:layout>
                <c:manualLayout>
                  <c:x val="8.0629768929617596E-3"/>
                  <c:y val="1.4235987302093219E-2"/>
                </c:manualLayout>
              </c:layout>
              <c:dLblPos val="outEnd"/>
              <c:showLegendKey val="0"/>
              <c:showVal val="1"/>
              <c:showCatName val="0"/>
              <c:showSerName val="0"/>
              <c:showPercent val="0"/>
              <c:showBubbleSize val="0"/>
            </c:dLbl>
            <c:dLbl>
              <c:idx val="7"/>
              <c:layout>
                <c:manualLayout>
                  <c:x val="1.7714588555184478E-2"/>
                  <c:y val="1.5277814785246913E-2"/>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装置別応募・採択件数!$C$65:$K$65</c:f>
              <c:strCache>
                <c:ptCount val="9"/>
                <c:pt idx="0">
                  <c:v>S-Cam</c:v>
                </c:pt>
                <c:pt idx="1">
                  <c:v>HSC</c:v>
                </c:pt>
                <c:pt idx="2">
                  <c:v>FOCAS</c:v>
                </c:pt>
                <c:pt idx="3">
                  <c:v>HDS</c:v>
                </c:pt>
                <c:pt idx="4">
                  <c:v>IRCS</c:v>
                </c:pt>
                <c:pt idx="5">
                  <c:v>AO</c:v>
                </c:pt>
                <c:pt idx="6">
                  <c:v>COMICS</c:v>
                </c:pt>
                <c:pt idx="7">
                  <c:v>MOIRCS</c:v>
                </c:pt>
                <c:pt idx="8">
                  <c:v>FMOS</c:v>
                </c:pt>
              </c:strCache>
            </c:strRef>
          </c:cat>
          <c:val>
            <c:numRef>
              <c:f>装置別応募・採択件数!$C$90:$K$90</c:f>
              <c:numCache>
                <c:formatCode>General</c:formatCode>
                <c:ptCount val="9"/>
                <c:pt idx="0">
                  <c:v>15</c:v>
                </c:pt>
                <c:pt idx="3">
                  <c:v>14</c:v>
                </c:pt>
                <c:pt idx="4">
                  <c:v>34</c:v>
                </c:pt>
                <c:pt idx="5">
                  <c:v>32</c:v>
                </c:pt>
                <c:pt idx="6">
                  <c:v>4</c:v>
                </c:pt>
                <c:pt idx="7">
                  <c:v>10</c:v>
                </c:pt>
                <c:pt idx="8">
                  <c:v>15</c:v>
                </c:pt>
              </c:numCache>
            </c:numRef>
          </c:val>
        </c:ser>
        <c:ser>
          <c:idx val="1"/>
          <c:order val="1"/>
          <c:tx>
            <c:strRef>
              <c:f>装置別応募・採択件数!$A$91:$B$91</c:f>
              <c:strCache>
                <c:ptCount val="1"/>
                <c:pt idx="0">
                  <c:v>S12A 採択</c:v>
                </c:pt>
              </c:strCache>
            </c:strRef>
          </c:tx>
          <c:spPr>
            <a:solidFill>
              <a:srgbClr val="993366"/>
            </a:solidFill>
            <a:ln w="12700">
              <a:solidFill>
                <a:srgbClr val="000000"/>
              </a:solidFill>
              <a:prstDash val="solid"/>
            </a:ln>
          </c:spPr>
          <c:invertIfNegative val="0"/>
          <c:dLbls>
            <c:dLbl>
              <c:idx val="0"/>
              <c:layout>
                <c:manualLayout>
                  <c:x val="1.2417772324373693E-2"/>
                  <c:y val="4.8611216275595732E-3"/>
                </c:manualLayout>
              </c:layout>
              <c:dLblPos val="outEnd"/>
              <c:showLegendKey val="0"/>
              <c:showVal val="1"/>
              <c:showCatName val="0"/>
              <c:showSerName val="0"/>
              <c:showPercent val="0"/>
              <c:showBubbleSize val="0"/>
            </c:dLbl>
            <c:dLbl>
              <c:idx val="1"/>
              <c:layout>
                <c:manualLayout>
                  <c:x val="1.0181602927842592E-2"/>
                  <c:y val="1.0069386862978069E-2"/>
                </c:manualLayout>
              </c:layout>
              <c:dLblPos val="outEnd"/>
              <c:showLegendKey val="0"/>
              <c:showVal val="1"/>
              <c:showCatName val="0"/>
              <c:showSerName val="0"/>
              <c:showPercent val="0"/>
              <c:showBubbleSize val="0"/>
            </c:dLbl>
            <c:dLbl>
              <c:idx val="4"/>
              <c:layout>
                <c:manualLayout>
                  <c:x val="9.1221489707860488E-3"/>
                  <c:y val="2.1006953090529586E-2"/>
                </c:manualLayout>
              </c:layout>
              <c:dLblPos val="outEnd"/>
              <c:showLegendKey val="0"/>
              <c:showVal val="1"/>
              <c:showCatName val="0"/>
              <c:showSerName val="0"/>
              <c:showPercent val="0"/>
              <c:showBubbleSize val="0"/>
            </c:dLbl>
            <c:dLbl>
              <c:idx val="5"/>
              <c:layout>
                <c:manualLayout>
                  <c:x val="2.0068661566699602E-2"/>
                  <c:y val="1.6840079248089852E-2"/>
                </c:manualLayout>
              </c:layout>
              <c:dLblPos val="outEnd"/>
              <c:showLegendKey val="0"/>
              <c:showVal val="1"/>
              <c:showCatName val="0"/>
              <c:showSerName val="0"/>
              <c:showPercent val="0"/>
              <c:showBubbleSize val="0"/>
            </c:dLbl>
            <c:dLbl>
              <c:idx val="6"/>
              <c:layout>
                <c:manualLayout>
                  <c:x val="1.9715411389981487E-2"/>
                  <c:y val="8.5067676533853165E-3"/>
                </c:manualLayout>
              </c:layout>
              <c:dLblPos val="outEnd"/>
              <c:showLegendKey val="0"/>
              <c:showVal val="1"/>
              <c:showCatName val="0"/>
              <c:showSerName val="0"/>
              <c:showPercent val="0"/>
              <c:showBubbleSize val="0"/>
            </c:dLbl>
            <c:dLbl>
              <c:idx val="7"/>
              <c:layout>
                <c:manualLayout>
                  <c:x val="1.3712724686594322E-2"/>
                  <c:y val="9.5484324496885511E-3"/>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装置別応募・採択件数!$C$65:$K$65</c:f>
              <c:strCache>
                <c:ptCount val="9"/>
                <c:pt idx="0">
                  <c:v>S-Cam</c:v>
                </c:pt>
                <c:pt idx="1">
                  <c:v>HSC</c:v>
                </c:pt>
                <c:pt idx="2">
                  <c:v>FOCAS</c:v>
                </c:pt>
                <c:pt idx="3">
                  <c:v>HDS</c:v>
                </c:pt>
                <c:pt idx="4">
                  <c:v>IRCS</c:v>
                </c:pt>
                <c:pt idx="5">
                  <c:v>AO</c:v>
                </c:pt>
                <c:pt idx="6">
                  <c:v>COMICS</c:v>
                </c:pt>
                <c:pt idx="7">
                  <c:v>MOIRCS</c:v>
                </c:pt>
                <c:pt idx="8">
                  <c:v>FMOS</c:v>
                </c:pt>
              </c:strCache>
            </c:strRef>
          </c:cat>
          <c:val>
            <c:numRef>
              <c:f>装置別応募・採択件数!$C$91:$K$91</c:f>
              <c:numCache>
                <c:formatCode>General</c:formatCode>
                <c:ptCount val="9"/>
                <c:pt idx="0">
                  <c:v>5</c:v>
                </c:pt>
                <c:pt idx="3">
                  <c:v>6</c:v>
                </c:pt>
                <c:pt idx="4">
                  <c:v>20</c:v>
                </c:pt>
                <c:pt idx="5">
                  <c:v>22</c:v>
                </c:pt>
                <c:pt idx="6">
                  <c:v>1</c:v>
                </c:pt>
                <c:pt idx="7">
                  <c:v>1</c:v>
                </c:pt>
                <c:pt idx="8">
                  <c:v>7</c:v>
                </c:pt>
              </c:numCache>
            </c:numRef>
          </c:val>
        </c:ser>
        <c:dLbls>
          <c:showLegendKey val="0"/>
          <c:showVal val="0"/>
          <c:showCatName val="0"/>
          <c:showSerName val="0"/>
          <c:showPercent val="0"/>
          <c:showBubbleSize val="0"/>
        </c:dLbls>
        <c:gapWidth val="150"/>
        <c:axId val="37341056"/>
        <c:axId val="37342592"/>
      </c:barChart>
      <c:catAx>
        <c:axId val="3734105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7342592"/>
        <c:crosses val="autoZero"/>
        <c:auto val="1"/>
        <c:lblAlgn val="ctr"/>
        <c:lblOffset val="100"/>
        <c:tickLblSkip val="1"/>
        <c:tickMarkSkip val="1"/>
        <c:noMultiLvlLbl val="0"/>
      </c:catAx>
      <c:valAx>
        <c:axId val="37342592"/>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7341056"/>
        <c:crosses val="autoZero"/>
        <c:crossBetween val="between"/>
      </c:valAx>
      <c:spPr>
        <a:solidFill>
          <a:srgbClr val="C0C0C0"/>
        </a:solidFill>
        <a:ln w="12700">
          <a:solidFill>
            <a:srgbClr val="808080"/>
          </a:solidFill>
          <a:prstDash val="solid"/>
        </a:ln>
      </c:spPr>
    </c:plotArea>
    <c:legend>
      <c:legendPos val="t"/>
      <c:layout>
        <c:manualLayout>
          <c:xMode val="edge"/>
          <c:yMode val="edge"/>
          <c:x val="0.21186499992585672"/>
          <c:y val="0.14062527340332456"/>
          <c:w val="0.49654225425211684"/>
          <c:h val="5.5552001312335952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S12</a:t>
            </a:r>
            <a:r>
              <a:rPr lang="en-US" altLang="ja-JP" sz="1400" b="1" i="0" u="none" strike="noStrike" baseline="0">
                <a:solidFill>
                  <a:srgbClr val="000000"/>
                </a:solidFill>
                <a:latin typeface="ＭＳ Ｐゴシック"/>
                <a:ea typeface="ＭＳ Ｐゴシック"/>
              </a:rPr>
              <a:t>B</a:t>
            </a:r>
            <a:endParaRPr lang="ja-JP" altLang="en-US" sz="1400" b="1" i="0" u="none" strike="noStrike" baseline="0">
              <a:solidFill>
                <a:srgbClr val="000000"/>
              </a:solidFill>
              <a:latin typeface="ＭＳ Ｐゴシック"/>
              <a:ea typeface="ＭＳ Ｐゴシック"/>
            </a:endParaRPr>
          </a:p>
          <a:p>
            <a:pPr>
              <a:defRPr sz="500" b="0" i="0" u="none" strike="noStrike" baseline="0">
                <a:solidFill>
                  <a:srgbClr val="000000"/>
                </a:solidFill>
                <a:latin typeface="ＭＳ Ｐゴシック"/>
                <a:ea typeface="ＭＳ Ｐゴシック"/>
                <a:cs typeface="ＭＳ Ｐゴシック"/>
              </a:defRPr>
            </a:pPr>
            <a:endParaRPr lang="ja-JP" altLang="en-US"/>
          </a:p>
        </c:rich>
      </c:tx>
      <c:layout>
        <c:manualLayout>
          <c:xMode val="edge"/>
          <c:yMode val="edge"/>
          <c:x val="0.10452007058439729"/>
          <c:y val="5.7291940069991248E-2"/>
        </c:manualLayout>
      </c:layout>
      <c:overlay val="0"/>
      <c:spPr>
        <a:noFill/>
        <a:ln w="25400">
          <a:noFill/>
        </a:ln>
      </c:spPr>
    </c:title>
    <c:autoTitleDeleted val="0"/>
    <c:plotArea>
      <c:layout>
        <c:manualLayout>
          <c:layoutTarget val="inner"/>
          <c:xMode val="edge"/>
          <c:yMode val="edge"/>
          <c:x val="0.15819252679347301"/>
          <c:y val="0.24479228920565085"/>
          <c:w val="0.77118856811818093"/>
          <c:h val="0.52864717775262893"/>
        </c:manualLayout>
      </c:layout>
      <c:barChart>
        <c:barDir val="col"/>
        <c:grouping val="clustered"/>
        <c:varyColors val="0"/>
        <c:ser>
          <c:idx val="0"/>
          <c:order val="0"/>
          <c:tx>
            <c:strRef>
              <c:f>装置別応募・採択件数!$A$92:$B$92</c:f>
              <c:strCache>
                <c:ptCount val="1"/>
                <c:pt idx="0">
                  <c:v>S12B 応募</c:v>
                </c:pt>
              </c:strCache>
            </c:strRef>
          </c:tx>
          <c:spPr>
            <a:solidFill>
              <a:srgbClr val="9999FF"/>
            </a:solidFill>
            <a:ln w="12700">
              <a:solidFill>
                <a:srgbClr val="000000"/>
              </a:solidFill>
              <a:prstDash val="solid"/>
            </a:ln>
          </c:spPr>
          <c:invertIfNegative val="0"/>
          <c:dLbls>
            <c:dLbl>
              <c:idx val="0"/>
              <c:layout>
                <c:manualLayout>
                  <c:x val="3.2369542005193045E-3"/>
                  <c:y val="1.4756993685758849E-2"/>
                </c:manualLayout>
              </c:layout>
              <c:dLblPos val="outEnd"/>
              <c:showLegendKey val="0"/>
              <c:showVal val="1"/>
              <c:showCatName val="0"/>
              <c:showSerName val="0"/>
              <c:showPercent val="0"/>
              <c:showBubbleSize val="0"/>
            </c:dLbl>
            <c:dLbl>
              <c:idx val="2"/>
              <c:layout>
                <c:manualLayout>
                  <c:x val="1.1005350069831235E-2"/>
                  <c:y val="1.2673449435925696E-2"/>
                </c:manualLayout>
              </c:layout>
              <c:dLblPos val="outEnd"/>
              <c:showLegendKey val="0"/>
              <c:showVal val="1"/>
              <c:showCatName val="0"/>
              <c:showSerName val="0"/>
              <c:showPercent val="0"/>
              <c:showBubbleSize val="0"/>
            </c:dLbl>
            <c:dLbl>
              <c:idx val="5"/>
              <c:layout>
                <c:manualLayout>
                  <c:x val="8.0629768929617596E-3"/>
                  <c:y val="1.4235987302093219E-2"/>
                </c:manualLayout>
              </c:layout>
              <c:dLblPos val="outEnd"/>
              <c:showLegendKey val="0"/>
              <c:showVal val="1"/>
              <c:showCatName val="0"/>
              <c:showSerName val="0"/>
              <c:showPercent val="0"/>
              <c:showBubbleSize val="0"/>
            </c:dLbl>
            <c:dLbl>
              <c:idx val="7"/>
              <c:layout>
                <c:manualLayout>
                  <c:x val="1.7714588555184478E-2"/>
                  <c:y val="1.5277814785246913E-2"/>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装置別応募・採択件数!$C$65:$K$65</c:f>
              <c:strCache>
                <c:ptCount val="9"/>
                <c:pt idx="0">
                  <c:v>S-Cam</c:v>
                </c:pt>
                <c:pt idx="1">
                  <c:v>HSC</c:v>
                </c:pt>
                <c:pt idx="2">
                  <c:v>FOCAS</c:v>
                </c:pt>
                <c:pt idx="3">
                  <c:v>HDS</c:v>
                </c:pt>
                <c:pt idx="4">
                  <c:v>IRCS</c:v>
                </c:pt>
                <c:pt idx="5">
                  <c:v>AO</c:v>
                </c:pt>
                <c:pt idx="6">
                  <c:v>COMICS</c:v>
                </c:pt>
                <c:pt idx="7">
                  <c:v>MOIRCS</c:v>
                </c:pt>
                <c:pt idx="8">
                  <c:v>FMOS</c:v>
                </c:pt>
              </c:strCache>
            </c:strRef>
          </c:cat>
          <c:val>
            <c:numRef>
              <c:f>装置別応募・採択件数!$C$92:$K$92</c:f>
              <c:numCache>
                <c:formatCode>General</c:formatCode>
                <c:ptCount val="9"/>
                <c:pt idx="0">
                  <c:v>21</c:v>
                </c:pt>
                <c:pt idx="2" formatCode="0_ ">
                  <c:v>13</c:v>
                </c:pt>
                <c:pt idx="3">
                  <c:v>11</c:v>
                </c:pt>
                <c:pt idx="4">
                  <c:v>26</c:v>
                </c:pt>
                <c:pt idx="5">
                  <c:v>19</c:v>
                </c:pt>
                <c:pt idx="6">
                  <c:v>9</c:v>
                </c:pt>
                <c:pt idx="7">
                  <c:v>11</c:v>
                </c:pt>
                <c:pt idx="8">
                  <c:v>10</c:v>
                </c:pt>
              </c:numCache>
            </c:numRef>
          </c:val>
        </c:ser>
        <c:ser>
          <c:idx val="1"/>
          <c:order val="1"/>
          <c:tx>
            <c:strRef>
              <c:f>装置別応募・採択件数!$A$93:$B$93</c:f>
              <c:strCache>
                <c:ptCount val="1"/>
                <c:pt idx="0">
                  <c:v>S12B 採択</c:v>
                </c:pt>
              </c:strCache>
            </c:strRef>
          </c:tx>
          <c:spPr>
            <a:solidFill>
              <a:srgbClr val="993366"/>
            </a:solidFill>
            <a:ln w="12700">
              <a:solidFill>
                <a:srgbClr val="000000"/>
              </a:solidFill>
              <a:prstDash val="solid"/>
            </a:ln>
          </c:spPr>
          <c:invertIfNegative val="0"/>
          <c:dLbls>
            <c:dLbl>
              <c:idx val="0"/>
              <c:layout>
                <c:manualLayout>
                  <c:x val="1.2417772324373693E-2"/>
                  <c:y val="4.8611216275595732E-3"/>
                </c:manualLayout>
              </c:layout>
              <c:dLblPos val="outEnd"/>
              <c:showLegendKey val="0"/>
              <c:showVal val="1"/>
              <c:showCatName val="0"/>
              <c:showSerName val="0"/>
              <c:showPercent val="0"/>
              <c:showBubbleSize val="0"/>
            </c:dLbl>
            <c:dLbl>
              <c:idx val="1"/>
              <c:layout>
                <c:manualLayout>
                  <c:x val="1.0181602927842592E-2"/>
                  <c:y val="1.0069386862978069E-2"/>
                </c:manualLayout>
              </c:layout>
              <c:dLblPos val="outEnd"/>
              <c:showLegendKey val="0"/>
              <c:showVal val="1"/>
              <c:showCatName val="0"/>
              <c:showSerName val="0"/>
              <c:showPercent val="0"/>
              <c:showBubbleSize val="0"/>
            </c:dLbl>
            <c:dLbl>
              <c:idx val="4"/>
              <c:layout>
                <c:manualLayout>
                  <c:x val="9.1221489707860488E-3"/>
                  <c:y val="2.1006953090529586E-2"/>
                </c:manualLayout>
              </c:layout>
              <c:dLblPos val="outEnd"/>
              <c:showLegendKey val="0"/>
              <c:showVal val="1"/>
              <c:showCatName val="0"/>
              <c:showSerName val="0"/>
              <c:showPercent val="0"/>
              <c:showBubbleSize val="0"/>
            </c:dLbl>
            <c:dLbl>
              <c:idx val="5"/>
              <c:layout>
                <c:manualLayout>
                  <c:x val="2.0068661566699602E-2"/>
                  <c:y val="1.6840079248089852E-2"/>
                </c:manualLayout>
              </c:layout>
              <c:dLblPos val="outEnd"/>
              <c:showLegendKey val="0"/>
              <c:showVal val="1"/>
              <c:showCatName val="0"/>
              <c:showSerName val="0"/>
              <c:showPercent val="0"/>
              <c:showBubbleSize val="0"/>
            </c:dLbl>
            <c:dLbl>
              <c:idx val="6"/>
              <c:layout>
                <c:manualLayout>
                  <c:x val="1.9715411389981487E-2"/>
                  <c:y val="8.5067676533853165E-3"/>
                </c:manualLayout>
              </c:layout>
              <c:dLblPos val="outEnd"/>
              <c:showLegendKey val="0"/>
              <c:showVal val="1"/>
              <c:showCatName val="0"/>
              <c:showSerName val="0"/>
              <c:showPercent val="0"/>
              <c:showBubbleSize val="0"/>
            </c:dLbl>
            <c:dLbl>
              <c:idx val="7"/>
              <c:layout>
                <c:manualLayout>
                  <c:x val="1.3712724686594322E-2"/>
                  <c:y val="9.5484324496885511E-3"/>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装置別応募・採択件数!$C$65:$K$65</c:f>
              <c:strCache>
                <c:ptCount val="9"/>
                <c:pt idx="0">
                  <c:v>S-Cam</c:v>
                </c:pt>
                <c:pt idx="1">
                  <c:v>HSC</c:v>
                </c:pt>
                <c:pt idx="2">
                  <c:v>FOCAS</c:v>
                </c:pt>
                <c:pt idx="3">
                  <c:v>HDS</c:v>
                </c:pt>
                <c:pt idx="4">
                  <c:v>IRCS</c:v>
                </c:pt>
                <c:pt idx="5">
                  <c:v>AO</c:v>
                </c:pt>
                <c:pt idx="6">
                  <c:v>COMICS</c:v>
                </c:pt>
                <c:pt idx="7">
                  <c:v>MOIRCS</c:v>
                </c:pt>
                <c:pt idx="8">
                  <c:v>FMOS</c:v>
                </c:pt>
              </c:strCache>
            </c:strRef>
          </c:cat>
          <c:val>
            <c:numRef>
              <c:f>装置別応募・採択件数!$C$93:$K$93</c:f>
              <c:numCache>
                <c:formatCode>General</c:formatCode>
                <c:ptCount val="9"/>
                <c:pt idx="0">
                  <c:v>5</c:v>
                </c:pt>
                <c:pt idx="2">
                  <c:v>3</c:v>
                </c:pt>
                <c:pt idx="3">
                  <c:v>5</c:v>
                </c:pt>
                <c:pt idx="4">
                  <c:v>8</c:v>
                </c:pt>
                <c:pt idx="5">
                  <c:v>8</c:v>
                </c:pt>
                <c:pt idx="6">
                  <c:v>3</c:v>
                </c:pt>
                <c:pt idx="7">
                  <c:v>3</c:v>
                </c:pt>
                <c:pt idx="8">
                  <c:v>3</c:v>
                </c:pt>
              </c:numCache>
            </c:numRef>
          </c:val>
        </c:ser>
        <c:dLbls>
          <c:showLegendKey val="0"/>
          <c:showVal val="0"/>
          <c:showCatName val="0"/>
          <c:showSerName val="0"/>
          <c:showPercent val="0"/>
          <c:showBubbleSize val="0"/>
        </c:dLbls>
        <c:gapWidth val="150"/>
        <c:axId val="37409536"/>
        <c:axId val="37411072"/>
      </c:barChart>
      <c:catAx>
        <c:axId val="3740953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7411072"/>
        <c:crosses val="autoZero"/>
        <c:auto val="1"/>
        <c:lblAlgn val="ctr"/>
        <c:lblOffset val="100"/>
        <c:tickLblSkip val="1"/>
        <c:tickMarkSkip val="1"/>
        <c:noMultiLvlLbl val="0"/>
      </c:catAx>
      <c:valAx>
        <c:axId val="37411072"/>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7409536"/>
        <c:crosses val="autoZero"/>
        <c:crossBetween val="between"/>
      </c:valAx>
      <c:spPr>
        <a:solidFill>
          <a:srgbClr val="C0C0C0"/>
        </a:solidFill>
        <a:ln w="12700">
          <a:solidFill>
            <a:srgbClr val="808080"/>
          </a:solidFill>
          <a:prstDash val="solid"/>
        </a:ln>
      </c:spPr>
    </c:plotArea>
    <c:legend>
      <c:legendPos val="t"/>
      <c:layout>
        <c:manualLayout>
          <c:xMode val="edge"/>
          <c:yMode val="edge"/>
          <c:x val="0.21186499992585672"/>
          <c:y val="0.14062527340332456"/>
          <c:w val="0.49690377685840126"/>
          <c:h val="5.5552001312335959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600" b="0" i="0" u="none" strike="noStrike" baseline="0">
                <a:solidFill>
                  <a:srgbClr val="000000"/>
                </a:solidFill>
                <a:latin typeface="ＭＳ Ｐゴシック"/>
                <a:ea typeface="ＭＳ Ｐゴシック"/>
                <a:cs typeface="ＭＳ Ｐゴシック"/>
              </a:defRPr>
            </a:pPr>
            <a:r>
              <a:rPr lang="ja-JP" altLang="en-US" sz="3600" b="1" i="0" u="none" strike="noStrike" baseline="0">
                <a:solidFill>
                  <a:srgbClr val="000000"/>
                </a:solidFill>
                <a:latin typeface="ＭＳ Ｐゴシック"/>
                <a:ea typeface="ＭＳ Ｐゴシック"/>
              </a:rPr>
              <a:t>共同利用実績　(申請・採択夜数）</a:t>
            </a:r>
            <a:endParaRPr lang="ja-JP" altLang="en-US" sz="3600" b="1"/>
          </a:p>
        </c:rich>
      </c:tx>
      <c:layout>
        <c:manualLayout>
          <c:xMode val="edge"/>
          <c:yMode val="edge"/>
          <c:x val="0.1839036584015481"/>
          <c:y val="4.3275626322537085E-2"/>
        </c:manualLayout>
      </c:layout>
      <c:overlay val="0"/>
      <c:spPr>
        <a:noFill/>
        <a:ln w="25400">
          <a:noFill/>
        </a:ln>
      </c:spPr>
    </c:title>
    <c:autoTitleDeleted val="0"/>
    <c:plotArea>
      <c:layout>
        <c:manualLayout>
          <c:layoutTarget val="inner"/>
          <c:xMode val="edge"/>
          <c:yMode val="edge"/>
          <c:x val="0.11670490762285629"/>
          <c:y val="0.21127494523110277"/>
          <c:w val="0.76273636639606723"/>
          <c:h val="0.65395791025502847"/>
        </c:manualLayout>
      </c:layout>
      <c:lineChart>
        <c:grouping val="standard"/>
        <c:varyColors val="0"/>
        <c:ser>
          <c:idx val="1"/>
          <c:order val="0"/>
          <c:tx>
            <c:strRef>
              <c:f>申請・採択夜数!$B$3</c:f>
              <c:strCache>
                <c:ptCount val="1"/>
                <c:pt idx="0">
                  <c:v>申請夜数</c:v>
                </c:pt>
              </c:strCache>
            </c:strRef>
          </c:tx>
          <c:spPr>
            <a:ln w="38100">
              <a:solidFill>
                <a:srgbClr val="0000FF"/>
              </a:solidFill>
              <a:prstDash val="solid"/>
            </a:ln>
          </c:spPr>
          <c:marker>
            <c:symbol val="circle"/>
            <c:size val="12"/>
            <c:spPr>
              <a:solidFill>
                <a:srgbClr val="0000FF"/>
              </a:solidFill>
              <a:ln>
                <a:solidFill>
                  <a:srgbClr val="0000FF"/>
                </a:solidFill>
                <a:prstDash val="solid"/>
              </a:ln>
            </c:spPr>
          </c:marker>
          <c:cat>
            <c:strRef>
              <c:f>申請・採択夜数!$A$4:$A$32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申請・採択夜数!$B$4:$B$32</c:f>
              <c:numCache>
                <c:formatCode>General</c:formatCode>
                <c:ptCount val="29"/>
                <c:pt idx="0">
                  <c:v>223</c:v>
                </c:pt>
                <c:pt idx="1">
                  <c:v>204</c:v>
                </c:pt>
                <c:pt idx="2">
                  <c:v>337</c:v>
                </c:pt>
                <c:pt idx="3">
                  <c:v>460</c:v>
                </c:pt>
                <c:pt idx="4">
                  <c:v>487.5</c:v>
                </c:pt>
                <c:pt idx="5">
                  <c:v>537</c:v>
                </c:pt>
                <c:pt idx="6">
                  <c:v>555</c:v>
                </c:pt>
                <c:pt idx="7">
                  <c:v>527.79999999999995</c:v>
                </c:pt>
                <c:pt idx="8">
                  <c:v>533</c:v>
                </c:pt>
                <c:pt idx="9">
                  <c:v>456.5</c:v>
                </c:pt>
                <c:pt idx="10">
                  <c:v>368.5</c:v>
                </c:pt>
                <c:pt idx="11">
                  <c:v>473.5</c:v>
                </c:pt>
                <c:pt idx="12">
                  <c:v>369.7</c:v>
                </c:pt>
                <c:pt idx="13">
                  <c:v>391.9</c:v>
                </c:pt>
                <c:pt idx="14">
                  <c:v>407.8</c:v>
                </c:pt>
                <c:pt idx="15">
                  <c:v>452.5</c:v>
                </c:pt>
                <c:pt idx="16">
                  <c:v>419</c:v>
                </c:pt>
                <c:pt idx="17">
                  <c:v>429.5</c:v>
                </c:pt>
                <c:pt idx="18">
                  <c:v>379.5</c:v>
                </c:pt>
                <c:pt idx="19">
                  <c:v>413.1</c:v>
                </c:pt>
                <c:pt idx="20">
                  <c:v>380.5</c:v>
                </c:pt>
                <c:pt idx="21">
                  <c:v>441</c:v>
                </c:pt>
                <c:pt idx="22">
                  <c:v>291</c:v>
                </c:pt>
                <c:pt idx="23">
                  <c:v>312</c:v>
                </c:pt>
                <c:pt idx="24">
                  <c:v>350</c:v>
                </c:pt>
                <c:pt idx="25">
                  <c:v>368</c:v>
                </c:pt>
                <c:pt idx="26">
                  <c:v>362.6</c:v>
                </c:pt>
                <c:pt idx="27">
                  <c:v>403.6</c:v>
                </c:pt>
                <c:pt idx="28">
                  <c:v>366.7</c:v>
                </c:pt>
              </c:numCache>
            </c:numRef>
          </c:val>
          <c:smooth val="0"/>
        </c:ser>
        <c:ser>
          <c:idx val="0"/>
          <c:order val="1"/>
          <c:tx>
            <c:strRef>
              <c:f>申請・採択夜数!$C$3</c:f>
              <c:strCache>
                <c:ptCount val="1"/>
                <c:pt idx="0">
                  <c:v>採択夜数</c:v>
                </c:pt>
              </c:strCache>
            </c:strRef>
          </c:tx>
          <c:spPr>
            <a:ln w="38100">
              <a:solidFill>
                <a:srgbClr val="FF0000"/>
              </a:solidFill>
              <a:prstDash val="solid"/>
            </a:ln>
          </c:spPr>
          <c:marker>
            <c:symbol val="circle"/>
            <c:size val="14"/>
            <c:spPr>
              <a:solidFill>
                <a:srgbClr val="FF0000"/>
              </a:solidFill>
              <a:ln>
                <a:solidFill>
                  <a:srgbClr val="FF0000"/>
                </a:solidFill>
                <a:prstDash val="solid"/>
              </a:ln>
            </c:spPr>
          </c:marker>
          <c:cat>
            <c:strRef>
              <c:f>申請・採択夜数!$A$4:$A$32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申請・採択夜数!$C$4:$C$32</c:f>
              <c:numCache>
                <c:formatCode>General</c:formatCode>
                <c:ptCount val="29"/>
                <c:pt idx="0">
                  <c:v>36</c:v>
                </c:pt>
                <c:pt idx="1">
                  <c:v>36</c:v>
                </c:pt>
                <c:pt idx="2">
                  <c:v>47</c:v>
                </c:pt>
                <c:pt idx="3">
                  <c:v>79</c:v>
                </c:pt>
                <c:pt idx="4">
                  <c:v>89</c:v>
                </c:pt>
                <c:pt idx="5">
                  <c:v>86</c:v>
                </c:pt>
                <c:pt idx="6">
                  <c:v>94.5</c:v>
                </c:pt>
                <c:pt idx="7">
                  <c:v>107.5</c:v>
                </c:pt>
                <c:pt idx="8">
                  <c:v>111</c:v>
                </c:pt>
                <c:pt idx="9">
                  <c:v>89</c:v>
                </c:pt>
                <c:pt idx="10">
                  <c:v>88</c:v>
                </c:pt>
                <c:pt idx="11">
                  <c:v>94</c:v>
                </c:pt>
                <c:pt idx="12">
                  <c:v>101</c:v>
                </c:pt>
                <c:pt idx="13">
                  <c:v>110</c:v>
                </c:pt>
                <c:pt idx="14">
                  <c:v>117.5</c:v>
                </c:pt>
                <c:pt idx="15">
                  <c:v>112</c:v>
                </c:pt>
                <c:pt idx="16">
                  <c:v>118</c:v>
                </c:pt>
                <c:pt idx="17">
                  <c:v>113</c:v>
                </c:pt>
                <c:pt idx="18">
                  <c:v>110</c:v>
                </c:pt>
                <c:pt idx="19">
                  <c:v>83</c:v>
                </c:pt>
                <c:pt idx="20">
                  <c:v>51</c:v>
                </c:pt>
                <c:pt idx="21">
                  <c:v>90</c:v>
                </c:pt>
                <c:pt idx="22">
                  <c:v>58.5</c:v>
                </c:pt>
                <c:pt idx="23">
                  <c:v>77.5</c:v>
                </c:pt>
                <c:pt idx="24">
                  <c:v>63</c:v>
                </c:pt>
                <c:pt idx="25">
                  <c:v>85.5</c:v>
                </c:pt>
                <c:pt idx="26">
                  <c:v>62.5</c:v>
                </c:pt>
                <c:pt idx="27">
                  <c:v>104</c:v>
                </c:pt>
                <c:pt idx="28">
                  <c:v>103</c:v>
                </c:pt>
              </c:numCache>
            </c:numRef>
          </c:val>
          <c:smooth val="0"/>
        </c:ser>
        <c:dLbls>
          <c:showLegendKey val="0"/>
          <c:showVal val="0"/>
          <c:showCatName val="0"/>
          <c:showSerName val="0"/>
          <c:showPercent val="0"/>
          <c:showBubbleSize val="0"/>
        </c:dLbls>
        <c:marker val="1"/>
        <c:smooth val="0"/>
        <c:axId val="33124736"/>
        <c:axId val="33126656"/>
      </c:lineChart>
      <c:lineChart>
        <c:grouping val="standard"/>
        <c:varyColors val="0"/>
        <c:ser>
          <c:idx val="2"/>
          <c:order val="2"/>
          <c:tx>
            <c:strRef>
              <c:f>申請・採択夜数!$D$3</c:f>
              <c:strCache>
                <c:ptCount val="1"/>
                <c:pt idx="0">
                  <c:v>倍率</c:v>
                </c:pt>
              </c:strCache>
            </c:strRef>
          </c:tx>
          <c:spPr>
            <a:ln w="38100">
              <a:solidFill>
                <a:srgbClr val="339966"/>
              </a:solidFill>
              <a:prstDash val="solid"/>
            </a:ln>
          </c:spPr>
          <c:marker>
            <c:symbol val="triangle"/>
            <c:size val="12"/>
            <c:spPr>
              <a:solidFill>
                <a:srgbClr val="339966"/>
              </a:solidFill>
              <a:ln>
                <a:solidFill>
                  <a:srgbClr val="008000"/>
                </a:solidFill>
                <a:prstDash val="solid"/>
              </a:ln>
            </c:spPr>
          </c:marker>
          <c:cat>
            <c:strRef>
              <c:f>申請・採択夜数!$A$4:$A$32</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申請・採択夜数!$D$4:$D$32</c:f>
              <c:numCache>
                <c:formatCode>0.0_ </c:formatCode>
                <c:ptCount val="29"/>
                <c:pt idx="0">
                  <c:v>6.1944444444444446</c:v>
                </c:pt>
                <c:pt idx="1">
                  <c:v>5.666666666666667</c:v>
                </c:pt>
                <c:pt idx="2">
                  <c:v>7.1702127659574471</c:v>
                </c:pt>
                <c:pt idx="3">
                  <c:v>5.8227848101265822</c:v>
                </c:pt>
                <c:pt idx="4">
                  <c:v>5.4775280898876408</c:v>
                </c:pt>
                <c:pt idx="5">
                  <c:v>6.2441860465116283</c:v>
                </c:pt>
                <c:pt idx="6">
                  <c:v>5.8730158730158726</c:v>
                </c:pt>
                <c:pt idx="7">
                  <c:v>4.9097674418604651</c:v>
                </c:pt>
                <c:pt idx="8">
                  <c:v>4.801801801801802</c:v>
                </c:pt>
                <c:pt idx="9">
                  <c:v>5.1292134831460672</c:v>
                </c:pt>
                <c:pt idx="10">
                  <c:v>4.1875</c:v>
                </c:pt>
                <c:pt idx="11">
                  <c:v>5.0372340425531918</c:v>
                </c:pt>
                <c:pt idx="12">
                  <c:v>3.6603960396039601</c:v>
                </c:pt>
                <c:pt idx="13">
                  <c:v>3.5627272727272725</c:v>
                </c:pt>
                <c:pt idx="14">
                  <c:v>3.4706382978723407</c:v>
                </c:pt>
                <c:pt idx="15">
                  <c:v>4.0401785714285712</c:v>
                </c:pt>
                <c:pt idx="16">
                  <c:v>3.5508474576271185</c:v>
                </c:pt>
                <c:pt idx="17">
                  <c:v>3.8008849557522124</c:v>
                </c:pt>
                <c:pt idx="18">
                  <c:v>3.45</c:v>
                </c:pt>
                <c:pt idx="19">
                  <c:v>4.9771084337349398</c:v>
                </c:pt>
                <c:pt idx="20">
                  <c:v>7.4607843137254903</c:v>
                </c:pt>
                <c:pt idx="21">
                  <c:v>4.9000000000000004</c:v>
                </c:pt>
                <c:pt idx="22">
                  <c:v>4.9743589743589745</c:v>
                </c:pt>
                <c:pt idx="23">
                  <c:v>4.0258064516129028</c:v>
                </c:pt>
                <c:pt idx="24">
                  <c:v>5.5555555555555554</c:v>
                </c:pt>
                <c:pt idx="25">
                  <c:v>4.3040935672514617</c:v>
                </c:pt>
                <c:pt idx="26">
                  <c:v>5.8016000000000005</c:v>
                </c:pt>
                <c:pt idx="27">
                  <c:v>3.8807692307692312</c:v>
                </c:pt>
                <c:pt idx="28">
                  <c:v>3.5601941747572816</c:v>
                </c:pt>
              </c:numCache>
            </c:numRef>
          </c:val>
          <c:smooth val="0"/>
        </c:ser>
        <c:dLbls>
          <c:showLegendKey val="0"/>
          <c:showVal val="0"/>
          <c:showCatName val="0"/>
          <c:showSerName val="0"/>
          <c:showPercent val="0"/>
          <c:showBubbleSize val="0"/>
        </c:dLbls>
        <c:marker val="1"/>
        <c:smooth val="0"/>
        <c:axId val="33132928"/>
        <c:axId val="33134464"/>
      </c:lineChart>
      <c:catAx>
        <c:axId val="3312473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600" b="1" i="0" u="none" strike="noStrike" baseline="0">
                <a:solidFill>
                  <a:srgbClr val="000000"/>
                </a:solidFill>
                <a:latin typeface="ＭＳ Ｐゴシック"/>
                <a:ea typeface="ＭＳ Ｐゴシック"/>
                <a:cs typeface="ＭＳ Ｐゴシック"/>
              </a:defRPr>
            </a:pPr>
            <a:endParaRPr lang="ja-JP"/>
          </a:p>
        </c:txPr>
        <c:crossAx val="33126656"/>
        <c:crosses val="autoZero"/>
        <c:auto val="0"/>
        <c:lblAlgn val="ctr"/>
        <c:lblOffset val="100"/>
        <c:tickLblSkip val="2"/>
        <c:tickMarkSkip val="1"/>
        <c:noMultiLvlLbl val="0"/>
      </c:catAx>
      <c:valAx>
        <c:axId val="33126656"/>
        <c:scaling>
          <c:orientation val="minMax"/>
          <c:max val="600"/>
        </c:scaling>
        <c:delete val="0"/>
        <c:axPos val="l"/>
        <c:title>
          <c:tx>
            <c:rich>
              <a:bodyPr/>
              <a:lstStyle/>
              <a:p>
                <a:pPr>
                  <a:defRPr sz="2400" b="1" i="0" u="none" strike="noStrike" baseline="0">
                    <a:solidFill>
                      <a:srgbClr val="000000"/>
                    </a:solidFill>
                    <a:latin typeface="ＭＳ Ｐゴシック"/>
                    <a:ea typeface="ＭＳ Ｐゴシック"/>
                    <a:cs typeface="ＭＳ Ｐゴシック"/>
                  </a:defRPr>
                </a:pPr>
                <a:r>
                  <a:rPr lang="ja-JP" altLang="en-US" sz="2400"/>
                  <a:t>件数</a:t>
                </a:r>
              </a:p>
            </c:rich>
          </c:tx>
          <c:layout>
            <c:manualLayout>
              <c:xMode val="edge"/>
              <c:yMode val="edge"/>
              <c:x val="1.9782162138138989E-2"/>
              <c:y val="0.52354992736936223"/>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800" b="1" i="0" u="none" strike="noStrike" baseline="0">
                <a:solidFill>
                  <a:srgbClr val="000000"/>
                </a:solidFill>
                <a:latin typeface="ＭＳ Ｐゴシック"/>
                <a:ea typeface="ＭＳ Ｐゴシック"/>
                <a:cs typeface="ＭＳ Ｐゴシック"/>
              </a:defRPr>
            </a:pPr>
            <a:endParaRPr lang="ja-JP"/>
          </a:p>
        </c:txPr>
        <c:crossAx val="33124736"/>
        <c:crosses val="autoZero"/>
        <c:crossBetween val="between"/>
      </c:valAx>
      <c:catAx>
        <c:axId val="33132928"/>
        <c:scaling>
          <c:orientation val="minMax"/>
        </c:scaling>
        <c:delete val="1"/>
        <c:axPos val="b"/>
        <c:majorTickMark val="out"/>
        <c:minorTickMark val="none"/>
        <c:tickLblPos val="nextTo"/>
        <c:crossAx val="33134464"/>
        <c:crosses val="autoZero"/>
        <c:auto val="0"/>
        <c:lblAlgn val="ctr"/>
        <c:lblOffset val="100"/>
        <c:noMultiLvlLbl val="0"/>
      </c:catAx>
      <c:valAx>
        <c:axId val="33134464"/>
        <c:scaling>
          <c:orientation val="minMax"/>
          <c:max val="8"/>
        </c:scaling>
        <c:delete val="0"/>
        <c:axPos val="r"/>
        <c:title>
          <c:tx>
            <c:rich>
              <a:bodyPr rot="-5400000" vert="horz"/>
              <a:lstStyle/>
              <a:p>
                <a:pPr>
                  <a:defRPr sz="2400">
                    <a:solidFill>
                      <a:srgbClr val="339966"/>
                    </a:solidFill>
                  </a:defRPr>
                </a:pPr>
                <a:r>
                  <a:rPr lang="ja-JP" altLang="en-US" sz="2400">
                    <a:solidFill>
                      <a:srgbClr val="339966"/>
                    </a:solidFill>
                  </a:rPr>
                  <a:t>倍率</a:t>
                </a:r>
              </a:p>
            </c:rich>
          </c:tx>
          <c:layout>
            <c:manualLayout>
              <c:xMode val="edge"/>
              <c:yMode val="edge"/>
              <c:x val="0.94122769288017671"/>
              <c:y val="0.57085828548759143"/>
            </c:manualLayout>
          </c:layout>
          <c:overlay val="0"/>
        </c:title>
        <c:numFmt formatCode="0.0_ " sourceLinked="0"/>
        <c:majorTickMark val="in"/>
        <c:minorTickMark val="none"/>
        <c:tickLblPos val="high"/>
        <c:spPr>
          <a:ln w="3175">
            <a:solidFill>
              <a:srgbClr val="000000"/>
            </a:solidFill>
            <a:prstDash val="solid"/>
          </a:ln>
        </c:spPr>
        <c:txPr>
          <a:bodyPr rot="0" vert="horz"/>
          <a:lstStyle/>
          <a:p>
            <a:pPr>
              <a:defRPr sz="1800" b="1" i="0" u="none" strike="noStrike" baseline="0">
                <a:solidFill>
                  <a:srgbClr val="339966"/>
                </a:solidFill>
                <a:latin typeface="ＭＳ Ｐゴシック"/>
                <a:ea typeface="ＭＳ Ｐゴシック"/>
                <a:cs typeface="ＭＳ Ｐゴシック"/>
              </a:defRPr>
            </a:pPr>
            <a:endParaRPr lang="ja-JP"/>
          </a:p>
        </c:txPr>
        <c:crossAx val="33132928"/>
        <c:crosses val="max"/>
        <c:crossBetween val="between"/>
        <c:majorUnit val="2"/>
        <c:minorUnit val="1"/>
      </c:valAx>
      <c:spPr>
        <a:solidFill>
          <a:srgbClr val="FFFFFF"/>
        </a:solidFill>
        <a:ln w="12700">
          <a:solidFill>
            <a:srgbClr val="000000"/>
          </a:solidFill>
          <a:prstDash val="solid"/>
        </a:ln>
      </c:spPr>
    </c:plotArea>
    <c:legend>
      <c:legendPos val="t"/>
      <c:layout>
        <c:manualLayout>
          <c:xMode val="edge"/>
          <c:yMode val="edge"/>
          <c:x val="0.20964577901949988"/>
          <c:y val="0.14840279500397671"/>
          <c:w val="0.52977412731006157"/>
          <c:h val="3.6996701615506625E-2"/>
        </c:manualLayout>
      </c:layout>
      <c:overlay val="0"/>
      <c:spPr>
        <a:solidFill>
          <a:srgbClr val="FFFFFF"/>
        </a:solidFill>
        <a:ln w="25400">
          <a:noFill/>
        </a:ln>
      </c:spPr>
      <c:txPr>
        <a:bodyPr/>
        <a:lstStyle/>
        <a:p>
          <a:pPr>
            <a:defRPr sz="24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paperSize="9" orientation="landscape" horizontalDpi="300" verticalDpi="300"/>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S1</a:t>
            </a:r>
            <a:r>
              <a:rPr lang="en-US" altLang="ja-JP" sz="1400" b="1" i="0" u="none" strike="noStrike" baseline="0">
                <a:solidFill>
                  <a:srgbClr val="000000"/>
                </a:solidFill>
                <a:latin typeface="ＭＳ Ｐゴシック"/>
                <a:ea typeface="ＭＳ Ｐゴシック"/>
              </a:rPr>
              <a:t>3A</a:t>
            </a:r>
            <a:endParaRPr lang="ja-JP" altLang="en-US" sz="1400" b="1" i="0" u="none" strike="noStrike" baseline="0">
              <a:solidFill>
                <a:srgbClr val="000000"/>
              </a:solidFill>
              <a:latin typeface="ＭＳ Ｐゴシック"/>
              <a:ea typeface="ＭＳ Ｐゴシック"/>
            </a:endParaRPr>
          </a:p>
          <a:p>
            <a:pPr>
              <a:defRPr sz="500" b="0" i="0" u="none" strike="noStrike" baseline="0">
                <a:solidFill>
                  <a:srgbClr val="000000"/>
                </a:solidFill>
                <a:latin typeface="ＭＳ Ｐゴシック"/>
                <a:ea typeface="ＭＳ Ｐゴシック"/>
                <a:cs typeface="ＭＳ Ｐゴシック"/>
              </a:defRPr>
            </a:pPr>
            <a:endParaRPr lang="ja-JP" altLang="en-US"/>
          </a:p>
        </c:rich>
      </c:tx>
      <c:layout>
        <c:manualLayout>
          <c:xMode val="edge"/>
          <c:yMode val="edge"/>
          <c:x val="0.10452007058439729"/>
          <c:y val="5.7291940069991248E-2"/>
        </c:manualLayout>
      </c:layout>
      <c:overlay val="0"/>
      <c:spPr>
        <a:noFill/>
        <a:ln w="25400">
          <a:noFill/>
        </a:ln>
      </c:spPr>
    </c:title>
    <c:autoTitleDeleted val="0"/>
    <c:plotArea>
      <c:layout>
        <c:manualLayout>
          <c:layoutTarget val="inner"/>
          <c:xMode val="edge"/>
          <c:yMode val="edge"/>
          <c:x val="0.15819252679347301"/>
          <c:y val="0.24479228920565085"/>
          <c:w val="0.77118856811818093"/>
          <c:h val="0.52864717775262893"/>
        </c:manualLayout>
      </c:layout>
      <c:barChart>
        <c:barDir val="col"/>
        <c:grouping val="clustered"/>
        <c:varyColors val="0"/>
        <c:ser>
          <c:idx val="0"/>
          <c:order val="0"/>
          <c:tx>
            <c:strRef>
              <c:f>装置別応募・採択件数!$A$94:$B$94</c:f>
              <c:strCache>
                <c:ptCount val="1"/>
                <c:pt idx="0">
                  <c:v>S13A 応募</c:v>
                </c:pt>
              </c:strCache>
            </c:strRef>
          </c:tx>
          <c:spPr>
            <a:solidFill>
              <a:srgbClr val="9999FF"/>
            </a:solidFill>
            <a:ln w="12700">
              <a:solidFill>
                <a:srgbClr val="000000"/>
              </a:solidFill>
              <a:prstDash val="solid"/>
            </a:ln>
          </c:spPr>
          <c:invertIfNegative val="0"/>
          <c:dLbls>
            <c:dLbl>
              <c:idx val="0"/>
              <c:layout>
                <c:manualLayout>
                  <c:x val="3.2369542005193045E-3"/>
                  <c:y val="1.4756993685758849E-2"/>
                </c:manualLayout>
              </c:layout>
              <c:dLblPos val="outEnd"/>
              <c:showLegendKey val="0"/>
              <c:showVal val="1"/>
              <c:showCatName val="0"/>
              <c:showSerName val="0"/>
              <c:showPercent val="0"/>
              <c:showBubbleSize val="0"/>
            </c:dLbl>
            <c:dLbl>
              <c:idx val="2"/>
              <c:layout>
                <c:manualLayout>
                  <c:x val="1.1005350069831235E-2"/>
                  <c:y val="1.2673449435925696E-2"/>
                </c:manualLayout>
              </c:layout>
              <c:dLblPos val="outEnd"/>
              <c:showLegendKey val="0"/>
              <c:showVal val="1"/>
              <c:showCatName val="0"/>
              <c:showSerName val="0"/>
              <c:showPercent val="0"/>
              <c:showBubbleSize val="0"/>
            </c:dLbl>
            <c:dLbl>
              <c:idx val="5"/>
              <c:layout>
                <c:manualLayout>
                  <c:x val="8.0629768929617596E-3"/>
                  <c:y val="1.4235987302093219E-2"/>
                </c:manualLayout>
              </c:layout>
              <c:dLblPos val="outEnd"/>
              <c:showLegendKey val="0"/>
              <c:showVal val="1"/>
              <c:showCatName val="0"/>
              <c:showSerName val="0"/>
              <c:showPercent val="0"/>
              <c:showBubbleSize val="0"/>
            </c:dLbl>
            <c:dLbl>
              <c:idx val="7"/>
              <c:layout>
                <c:manualLayout>
                  <c:x val="1.7714588555184478E-2"/>
                  <c:y val="1.5277814785246913E-2"/>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装置別応募・採択件数!$C$65:$K$65</c:f>
              <c:strCache>
                <c:ptCount val="9"/>
                <c:pt idx="0">
                  <c:v>S-Cam</c:v>
                </c:pt>
                <c:pt idx="1">
                  <c:v>HSC</c:v>
                </c:pt>
                <c:pt idx="2">
                  <c:v>FOCAS</c:v>
                </c:pt>
                <c:pt idx="3">
                  <c:v>HDS</c:v>
                </c:pt>
                <c:pt idx="4">
                  <c:v>IRCS</c:v>
                </c:pt>
                <c:pt idx="5">
                  <c:v>AO</c:v>
                </c:pt>
                <c:pt idx="6">
                  <c:v>COMICS</c:v>
                </c:pt>
                <c:pt idx="7">
                  <c:v>MOIRCS</c:v>
                </c:pt>
                <c:pt idx="8">
                  <c:v>FMOS</c:v>
                </c:pt>
              </c:strCache>
            </c:strRef>
          </c:cat>
          <c:val>
            <c:numRef>
              <c:f>装置別応募・採択件数!$C$94:$K$94</c:f>
              <c:numCache>
                <c:formatCode>General</c:formatCode>
                <c:ptCount val="9"/>
                <c:pt idx="0">
                  <c:v>20</c:v>
                </c:pt>
                <c:pt idx="2" formatCode="0_ ">
                  <c:v>13</c:v>
                </c:pt>
                <c:pt idx="3">
                  <c:v>14</c:v>
                </c:pt>
                <c:pt idx="4">
                  <c:v>30</c:v>
                </c:pt>
                <c:pt idx="5">
                  <c:v>31</c:v>
                </c:pt>
                <c:pt idx="6">
                  <c:v>14</c:v>
                </c:pt>
                <c:pt idx="7">
                  <c:v>18</c:v>
                </c:pt>
                <c:pt idx="8">
                  <c:v>14</c:v>
                </c:pt>
              </c:numCache>
            </c:numRef>
          </c:val>
        </c:ser>
        <c:ser>
          <c:idx val="1"/>
          <c:order val="1"/>
          <c:tx>
            <c:strRef>
              <c:f>装置別応募・採択件数!$A$95:$B$95</c:f>
              <c:strCache>
                <c:ptCount val="1"/>
                <c:pt idx="0">
                  <c:v>S13A 採択</c:v>
                </c:pt>
              </c:strCache>
            </c:strRef>
          </c:tx>
          <c:spPr>
            <a:solidFill>
              <a:srgbClr val="993366"/>
            </a:solidFill>
            <a:ln w="12700">
              <a:solidFill>
                <a:srgbClr val="000000"/>
              </a:solidFill>
              <a:prstDash val="solid"/>
            </a:ln>
          </c:spPr>
          <c:invertIfNegative val="0"/>
          <c:dLbls>
            <c:dLbl>
              <c:idx val="0"/>
              <c:layout>
                <c:manualLayout>
                  <c:x val="1.2417772324373693E-2"/>
                  <c:y val="4.8611216275595732E-3"/>
                </c:manualLayout>
              </c:layout>
              <c:dLblPos val="outEnd"/>
              <c:showLegendKey val="0"/>
              <c:showVal val="1"/>
              <c:showCatName val="0"/>
              <c:showSerName val="0"/>
              <c:showPercent val="0"/>
              <c:showBubbleSize val="0"/>
            </c:dLbl>
            <c:dLbl>
              <c:idx val="1"/>
              <c:layout>
                <c:manualLayout>
                  <c:x val="1.0181602927842592E-2"/>
                  <c:y val="1.0069386862978069E-2"/>
                </c:manualLayout>
              </c:layout>
              <c:dLblPos val="outEnd"/>
              <c:showLegendKey val="0"/>
              <c:showVal val="1"/>
              <c:showCatName val="0"/>
              <c:showSerName val="0"/>
              <c:showPercent val="0"/>
              <c:showBubbleSize val="0"/>
            </c:dLbl>
            <c:dLbl>
              <c:idx val="4"/>
              <c:layout>
                <c:manualLayout>
                  <c:x val="9.1221489707860488E-3"/>
                  <c:y val="2.1006953090529586E-2"/>
                </c:manualLayout>
              </c:layout>
              <c:dLblPos val="outEnd"/>
              <c:showLegendKey val="0"/>
              <c:showVal val="1"/>
              <c:showCatName val="0"/>
              <c:showSerName val="0"/>
              <c:showPercent val="0"/>
              <c:showBubbleSize val="0"/>
            </c:dLbl>
            <c:dLbl>
              <c:idx val="5"/>
              <c:layout>
                <c:manualLayout>
                  <c:x val="2.0068661566699602E-2"/>
                  <c:y val="1.6840079248089852E-2"/>
                </c:manualLayout>
              </c:layout>
              <c:dLblPos val="outEnd"/>
              <c:showLegendKey val="0"/>
              <c:showVal val="1"/>
              <c:showCatName val="0"/>
              <c:showSerName val="0"/>
              <c:showPercent val="0"/>
              <c:showBubbleSize val="0"/>
            </c:dLbl>
            <c:dLbl>
              <c:idx val="6"/>
              <c:layout>
                <c:manualLayout>
                  <c:x val="1.9715411389981487E-2"/>
                  <c:y val="8.5067676533853165E-3"/>
                </c:manualLayout>
              </c:layout>
              <c:dLblPos val="outEnd"/>
              <c:showLegendKey val="0"/>
              <c:showVal val="1"/>
              <c:showCatName val="0"/>
              <c:showSerName val="0"/>
              <c:showPercent val="0"/>
              <c:showBubbleSize val="0"/>
            </c:dLbl>
            <c:dLbl>
              <c:idx val="7"/>
              <c:layout>
                <c:manualLayout>
                  <c:x val="1.3712724686594322E-2"/>
                  <c:y val="9.5484324496885511E-3"/>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装置別応募・採択件数!$C$65:$K$65</c:f>
              <c:strCache>
                <c:ptCount val="9"/>
                <c:pt idx="0">
                  <c:v>S-Cam</c:v>
                </c:pt>
                <c:pt idx="1">
                  <c:v>HSC</c:v>
                </c:pt>
                <c:pt idx="2">
                  <c:v>FOCAS</c:v>
                </c:pt>
                <c:pt idx="3">
                  <c:v>HDS</c:v>
                </c:pt>
                <c:pt idx="4">
                  <c:v>IRCS</c:v>
                </c:pt>
                <c:pt idx="5">
                  <c:v>AO</c:v>
                </c:pt>
                <c:pt idx="6">
                  <c:v>COMICS</c:v>
                </c:pt>
                <c:pt idx="7">
                  <c:v>MOIRCS</c:v>
                </c:pt>
                <c:pt idx="8">
                  <c:v>FMOS</c:v>
                </c:pt>
              </c:strCache>
            </c:strRef>
          </c:cat>
          <c:val>
            <c:numRef>
              <c:f>装置別応募・採択件数!$C$95:$K$95</c:f>
              <c:numCache>
                <c:formatCode>General</c:formatCode>
                <c:ptCount val="9"/>
                <c:pt idx="0">
                  <c:v>10</c:v>
                </c:pt>
                <c:pt idx="2">
                  <c:v>4</c:v>
                </c:pt>
                <c:pt idx="3">
                  <c:v>9</c:v>
                </c:pt>
                <c:pt idx="4">
                  <c:v>5</c:v>
                </c:pt>
                <c:pt idx="5">
                  <c:v>5</c:v>
                </c:pt>
                <c:pt idx="6">
                  <c:v>6</c:v>
                </c:pt>
                <c:pt idx="7">
                  <c:v>4</c:v>
                </c:pt>
                <c:pt idx="8">
                  <c:v>6</c:v>
                </c:pt>
              </c:numCache>
            </c:numRef>
          </c:val>
        </c:ser>
        <c:dLbls>
          <c:showLegendKey val="0"/>
          <c:showVal val="0"/>
          <c:showCatName val="0"/>
          <c:showSerName val="0"/>
          <c:showPercent val="0"/>
          <c:showBubbleSize val="0"/>
        </c:dLbls>
        <c:gapWidth val="150"/>
        <c:axId val="36933632"/>
        <c:axId val="36935168"/>
      </c:barChart>
      <c:catAx>
        <c:axId val="36933632"/>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935168"/>
        <c:crosses val="autoZero"/>
        <c:auto val="1"/>
        <c:lblAlgn val="ctr"/>
        <c:lblOffset val="100"/>
        <c:tickLblSkip val="1"/>
        <c:tickMarkSkip val="1"/>
        <c:noMultiLvlLbl val="0"/>
      </c:catAx>
      <c:valAx>
        <c:axId val="36935168"/>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933632"/>
        <c:crosses val="autoZero"/>
        <c:crossBetween val="between"/>
      </c:valAx>
      <c:spPr>
        <a:solidFill>
          <a:srgbClr val="C0C0C0"/>
        </a:solidFill>
        <a:ln w="12700">
          <a:solidFill>
            <a:srgbClr val="808080"/>
          </a:solidFill>
          <a:prstDash val="solid"/>
        </a:ln>
      </c:spPr>
    </c:plotArea>
    <c:legend>
      <c:legendPos val="t"/>
      <c:layout>
        <c:manualLayout>
          <c:xMode val="edge"/>
          <c:yMode val="edge"/>
          <c:x val="0.21186499992585672"/>
          <c:y val="0.14062527340332456"/>
          <c:w val="0.49690377685840126"/>
          <c:h val="5.5552001312335959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S1</a:t>
            </a:r>
            <a:r>
              <a:rPr lang="en-US" altLang="ja-JP" sz="1400" b="1" i="0" u="none" strike="noStrike" baseline="0">
                <a:solidFill>
                  <a:srgbClr val="000000"/>
                </a:solidFill>
                <a:latin typeface="ＭＳ Ｐゴシック"/>
                <a:ea typeface="ＭＳ Ｐゴシック"/>
              </a:rPr>
              <a:t>3B</a:t>
            </a:r>
            <a:endParaRPr lang="ja-JP" altLang="en-US" sz="1400" b="1" i="0" u="none" strike="noStrike" baseline="0">
              <a:solidFill>
                <a:srgbClr val="000000"/>
              </a:solidFill>
              <a:latin typeface="ＭＳ Ｐゴシック"/>
              <a:ea typeface="ＭＳ Ｐゴシック"/>
            </a:endParaRPr>
          </a:p>
          <a:p>
            <a:pPr>
              <a:defRPr sz="500" b="0" i="0" u="none" strike="noStrike" baseline="0">
                <a:solidFill>
                  <a:srgbClr val="000000"/>
                </a:solidFill>
                <a:latin typeface="ＭＳ Ｐゴシック"/>
                <a:ea typeface="ＭＳ Ｐゴシック"/>
                <a:cs typeface="ＭＳ Ｐゴシック"/>
              </a:defRPr>
            </a:pPr>
            <a:endParaRPr lang="ja-JP" altLang="en-US"/>
          </a:p>
        </c:rich>
      </c:tx>
      <c:layout>
        <c:manualLayout>
          <c:xMode val="edge"/>
          <c:yMode val="edge"/>
          <c:x val="0.10452007058439729"/>
          <c:y val="5.7291940069991248E-2"/>
        </c:manualLayout>
      </c:layout>
      <c:overlay val="0"/>
      <c:spPr>
        <a:noFill/>
        <a:ln w="25400">
          <a:noFill/>
        </a:ln>
      </c:spPr>
    </c:title>
    <c:autoTitleDeleted val="0"/>
    <c:plotArea>
      <c:layout>
        <c:manualLayout>
          <c:layoutTarget val="inner"/>
          <c:xMode val="edge"/>
          <c:yMode val="edge"/>
          <c:x val="0.15819252679347301"/>
          <c:y val="0.24479228920565085"/>
          <c:w val="0.77118856811818093"/>
          <c:h val="0.52864717775262893"/>
        </c:manualLayout>
      </c:layout>
      <c:barChart>
        <c:barDir val="col"/>
        <c:grouping val="clustered"/>
        <c:varyColors val="0"/>
        <c:ser>
          <c:idx val="0"/>
          <c:order val="0"/>
          <c:tx>
            <c:strRef>
              <c:f>装置別応募・採択件数!$A$96:$B$96</c:f>
              <c:strCache>
                <c:ptCount val="1"/>
                <c:pt idx="0">
                  <c:v>S13B 応募</c:v>
                </c:pt>
              </c:strCache>
            </c:strRef>
          </c:tx>
          <c:spPr>
            <a:solidFill>
              <a:srgbClr val="9999FF"/>
            </a:solidFill>
            <a:ln w="12700">
              <a:solidFill>
                <a:srgbClr val="000000"/>
              </a:solidFill>
              <a:prstDash val="solid"/>
            </a:ln>
          </c:spPr>
          <c:invertIfNegative val="0"/>
          <c:dLbls>
            <c:dLbl>
              <c:idx val="0"/>
              <c:layout>
                <c:manualLayout>
                  <c:x val="3.2369542005193045E-3"/>
                  <c:y val="1.4756993685758849E-2"/>
                </c:manualLayout>
              </c:layout>
              <c:dLblPos val="outEnd"/>
              <c:showLegendKey val="0"/>
              <c:showVal val="1"/>
              <c:showCatName val="0"/>
              <c:showSerName val="0"/>
              <c:showPercent val="0"/>
              <c:showBubbleSize val="0"/>
            </c:dLbl>
            <c:dLbl>
              <c:idx val="2"/>
              <c:layout>
                <c:manualLayout>
                  <c:x val="1.1005350069831235E-2"/>
                  <c:y val="1.2673449435925696E-2"/>
                </c:manualLayout>
              </c:layout>
              <c:dLblPos val="outEnd"/>
              <c:showLegendKey val="0"/>
              <c:showVal val="1"/>
              <c:showCatName val="0"/>
              <c:showSerName val="0"/>
              <c:showPercent val="0"/>
              <c:showBubbleSize val="0"/>
            </c:dLbl>
            <c:dLbl>
              <c:idx val="5"/>
              <c:layout>
                <c:manualLayout>
                  <c:x val="8.0629768929617596E-3"/>
                  <c:y val="1.4235987302093219E-2"/>
                </c:manualLayout>
              </c:layout>
              <c:dLblPos val="outEnd"/>
              <c:showLegendKey val="0"/>
              <c:showVal val="1"/>
              <c:showCatName val="0"/>
              <c:showSerName val="0"/>
              <c:showPercent val="0"/>
              <c:showBubbleSize val="0"/>
            </c:dLbl>
            <c:dLbl>
              <c:idx val="7"/>
              <c:layout>
                <c:manualLayout>
                  <c:x val="1.7714588555184478E-2"/>
                  <c:y val="1.5277814785246913E-2"/>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装置別応募・採択件数!$C$65:$K$65</c:f>
              <c:strCache>
                <c:ptCount val="9"/>
                <c:pt idx="0">
                  <c:v>S-Cam</c:v>
                </c:pt>
                <c:pt idx="1">
                  <c:v>HSC</c:v>
                </c:pt>
                <c:pt idx="2">
                  <c:v>FOCAS</c:v>
                </c:pt>
                <c:pt idx="3">
                  <c:v>HDS</c:v>
                </c:pt>
                <c:pt idx="4">
                  <c:v>IRCS</c:v>
                </c:pt>
                <c:pt idx="5">
                  <c:v>AO</c:v>
                </c:pt>
                <c:pt idx="6">
                  <c:v>COMICS</c:v>
                </c:pt>
                <c:pt idx="7">
                  <c:v>MOIRCS</c:v>
                </c:pt>
                <c:pt idx="8">
                  <c:v>FMOS</c:v>
                </c:pt>
              </c:strCache>
            </c:strRef>
          </c:cat>
          <c:val>
            <c:numRef>
              <c:f>装置別応募・採択件数!$C$96:$K$96</c:f>
              <c:numCache>
                <c:formatCode>General</c:formatCode>
                <c:ptCount val="9"/>
                <c:pt idx="0">
                  <c:v>21</c:v>
                </c:pt>
                <c:pt idx="2" formatCode="0_ ">
                  <c:v>17</c:v>
                </c:pt>
                <c:pt idx="3">
                  <c:v>16</c:v>
                </c:pt>
                <c:pt idx="4">
                  <c:v>27</c:v>
                </c:pt>
                <c:pt idx="5">
                  <c:v>35</c:v>
                </c:pt>
                <c:pt idx="6">
                  <c:v>11</c:v>
                </c:pt>
                <c:pt idx="7">
                  <c:v>13</c:v>
                </c:pt>
                <c:pt idx="8">
                  <c:v>11</c:v>
                </c:pt>
              </c:numCache>
            </c:numRef>
          </c:val>
        </c:ser>
        <c:ser>
          <c:idx val="1"/>
          <c:order val="1"/>
          <c:tx>
            <c:strRef>
              <c:f>装置別応募・採択件数!$A$97:$B$97</c:f>
              <c:strCache>
                <c:ptCount val="1"/>
                <c:pt idx="0">
                  <c:v>S13B 採択</c:v>
                </c:pt>
              </c:strCache>
            </c:strRef>
          </c:tx>
          <c:spPr>
            <a:solidFill>
              <a:srgbClr val="993366"/>
            </a:solidFill>
            <a:ln w="12700">
              <a:solidFill>
                <a:srgbClr val="000000"/>
              </a:solidFill>
              <a:prstDash val="solid"/>
            </a:ln>
          </c:spPr>
          <c:invertIfNegative val="0"/>
          <c:dLbls>
            <c:dLbl>
              <c:idx val="0"/>
              <c:layout>
                <c:manualLayout>
                  <c:x val="1.2417772324373693E-2"/>
                  <c:y val="4.8611216275595732E-3"/>
                </c:manualLayout>
              </c:layout>
              <c:dLblPos val="outEnd"/>
              <c:showLegendKey val="0"/>
              <c:showVal val="1"/>
              <c:showCatName val="0"/>
              <c:showSerName val="0"/>
              <c:showPercent val="0"/>
              <c:showBubbleSize val="0"/>
            </c:dLbl>
            <c:dLbl>
              <c:idx val="1"/>
              <c:layout>
                <c:manualLayout>
                  <c:x val="1.0181602927842592E-2"/>
                  <c:y val="1.0069386862978069E-2"/>
                </c:manualLayout>
              </c:layout>
              <c:dLblPos val="outEnd"/>
              <c:showLegendKey val="0"/>
              <c:showVal val="1"/>
              <c:showCatName val="0"/>
              <c:showSerName val="0"/>
              <c:showPercent val="0"/>
              <c:showBubbleSize val="0"/>
            </c:dLbl>
            <c:dLbl>
              <c:idx val="4"/>
              <c:layout>
                <c:manualLayout>
                  <c:x val="9.1221489707860488E-3"/>
                  <c:y val="2.1006953090529586E-2"/>
                </c:manualLayout>
              </c:layout>
              <c:dLblPos val="outEnd"/>
              <c:showLegendKey val="0"/>
              <c:showVal val="1"/>
              <c:showCatName val="0"/>
              <c:showSerName val="0"/>
              <c:showPercent val="0"/>
              <c:showBubbleSize val="0"/>
            </c:dLbl>
            <c:dLbl>
              <c:idx val="5"/>
              <c:layout>
                <c:manualLayout>
                  <c:x val="2.0068661566699602E-2"/>
                  <c:y val="1.6840079248089852E-2"/>
                </c:manualLayout>
              </c:layout>
              <c:dLblPos val="outEnd"/>
              <c:showLegendKey val="0"/>
              <c:showVal val="1"/>
              <c:showCatName val="0"/>
              <c:showSerName val="0"/>
              <c:showPercent val="0"/>
              <c:showBubbleSize val="0"/>
            </c:dLbl>
            <c:dLbl>
              <c:idx val="6"/>
              <c:layout>
                <c:manualLayout>
                  <c:x val="1.9715411389981487E-2"/>
                  <c:y val="8.5067676533853165E-3"/>
                </c:manualLayout>
              </c:layout>
              <c:dLblPos val="outEnd"/>
              <c:showLegendKey val="0"/>
              <c:showVal val="1"/>
              <c:showCatName val="0"/>
              <c:showSerName val="0"/>
              <c:showPercent val="0"/>
              <c:showBubbleSize val="0"/>
            </c:dLbl>
            <c:dLbl>
              <c:idx val="7"/>
              <c:layout>
                <c:manualLayout>
                  <c:x val="1.3712724686594322E-2"/>
                  <c:y val="9.5484324496885511E-3"/>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装置別応募・採択件数!$C$65:$K$65</c:f>
              <c:strCache>
                <c:ptCount val="9"/>
                <c:pt idx="0">
                  <c:v>S-Cam</c:v>
                </c:pt>
                <c:pt idx="1">
                  <c:v>HSC</c:v>
                </c:pt>
                <c:pt idx="2">
                  <c:v>FOCAS</c:v>
                </c:pt>
                <c:pt idx="3">
                  <c:v>HDS</c:v>
                </c:pt>
                <c:pt idx="4">
                  <c:v>IRCS</c:v>
                </c:pt>
                <c:pt idx="5">
                  <c:v>AO</c:v>
                </c:pt>
                <c:pt idx="6">
                  <c:v>COMICS</c:v>
                </c:pt>
                <c:pt idx="7">
                  <c:v>MOIRCS</c:v>
                </c:pt>
                <c:pt idx="8">
                  <c:v>FMOS</c:v>
                </c:pt>
              </c:strCache>
            </c:strRef>
          </c:cat>
          <c:val>
            <c:numRef>
              <c:f>装置別応募・採択件数!$C$97:$K$97</c:f>
              <c:numCache>
                <c:formatCode>General</c:formatCode>
                <c:ptCount val="9"/>
                <c:pt idx="0">
                  <c:v>6</c:v>
                </c:pt>
                <c:pt idx="2">
                  <c:v>5</c:v>
                </c:pt>
                <c:pt idx="3">
                  <c:v>4</c:v>
                </c:pt>
                <c:pt idx="4">
                  <c:v>9</c:v>
                </c:pt>
                <c:pt idx="5">
                  <c:v>9</c:v>
                </c:pt>
                <c:pt idx="6">
                  <c:v>2</c:v>
                </c:pt>
                <c:pt idx="7">
                  <c:v>5</c:v>
                </c:pt>
                <c:pt idx="8">
                  <c:v>2</c:v>
                </c:pt>
              </c:numCache>
            </c:numRef>
          </c:val>
        </c:ser>
        <c:dLbls>
          <c:showLegendKey val="0"/>
          <c:showVal val="0"/>
          <c:showCatName val="0"/>
          <c:showSerName val="0"/>
          <c:showPercent val="0"/>
          <c:showBubbleSize val="0"/>
        </c:dLbls>
        <c:gapWidth val="150"/>
        <c:axId val="36994432"/>
        <c:axId val="37000320"/>
      </c:barChart>
      <c:catAx>
        <c:axId val="36994432"/>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7000320"/>
        <c:crosses val="autoZero"/>
        <c:auto val="1"/>
        <c:lblAlgn val="ctr"/>
        <c:lblOffset val="100"/>
        <c:tickLblSkip val="1"/>
        <c:tickMarkSkip val="1"/>
        <c:noMultiLvlLbl val="0"/>
      </c:catAx>
      <c:valAx>
        <c:axId val="37000320"/>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6994432"/>
        <c:crosses val="autoZero"/>
        <c:crossBetween val="between"/>
      </c:valAx>
      <c:spPr>
        <a:solidFill>
          <a:srgbClr val="C0C0C0"/>
        </a:solidFill>
        <a:ln w="12700">
          <a:solidFill>
            <a:srgbClr val="808080"/>
          </a:solidFill>
          <a:prstDash val="solid"/>
        </a:ln>
      </c:spPr>
    </c:plotArea>
    <c:legend>
      <c:legendPos val="t"/>
      <c:layout>
        <c:manualLayout>
          <c:xMode val="edge"/>
          <c:yMode val="edge"/>
          <c:x val="0.21186499992585672"/>
          <c:y val="0.14062527340332456"/>
          <c:w val="0.45336066239142792"/>
          <c:h val="5.4979300267878888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S1</a:t>
            </a:r>
            <a:r>
              <a:rPr lang="en-US" altLang="ja-JP" sz="1400" b="1" i="0" u="none" strike="noStrike" baseline="0">
                <a:solidFill>
                  <a:srgbClr val="000000"/>
                </a:solidFill>
                <a:latin typeface="ＭＳ Ｐゴシック"/>
                <a:ea typeface="ＭＳ Ｐゴシック"/>
              </a:rPr>
              <a:t>4A</a:t>
            </a:r>
            <a:endParaRPr lang="ja-JP" altLang="en-US" sz="1400" b="1" i="0" u="none" strike="noStrike" baseline="0">
              <a:solidFill>
                <a:srgbClr val="000000"/>
              </a:solidFill>
              <a:latin typeface="ＭＳ Ｐゴシック"/>
              <a:ea typeface="ＭＳ Ｐゴシック"/>
            </a:endParaRPr>
          </a:p>
          <a:p>
            <a:pPr>
              <a:defRPr sz="500" b="0" i="0" u="none" strike="noStrike" baseline="0">
                <a:solidFill>
                  <a:srgbClr val="000000"/>
                </a:solidFill>
                <a:latin typeface="ＭＳ Ｐゴシック"/>
                <a:ea typeface="ＭＳ Ｐゴシック"/>
                <a:cs typeface="ＭＳ Ｐゴシック"/>
              </a:defRPr>
            </a:pPr>
            <a:endParaRPr lang="ja-JP" altLang="en-US"/>
          </a:p>
        </c:rich>
      </c:tx>
      <c:layout>
        <c:manualLayout>
          <c:xMode val="edge"/>
          <c:yMode val="edge"/>
          <c:x val="0.15427142502709545"/>
          <c:y val="5.7292034924205898E-2"/>
        </c:manualLayout>
      </c:layout>
      <c:overlay val="0"/>
      <c:spPr>
        <a:noFill/>
        <a:ln w="25400">
          <a:noFill/>
        </a:ln>
      </c:spPr>
    </c:title>
    <c:autoTitleDeleted val="0"/>
    <c:plotArea>
      <c:layout>
        <c:manualLayout>
          <c:layoutTarget val="inner"/>
          <c:xMode val="edge"/>
          <c:yMode val="edge"/>
          <c:x val="0.15819252679347301"/>
          <c:y val="0.24479228920565085"/>
          <c:w val="0.77118856811818093"/>
          <c:h val="0.52864717775262893"/>
        </c:manualLayout>
      </c:layout>
      <c:barChart>
        <c:barDir val="col"/>
        <c:grouping val="clustered"/>
        <c:varyColors val="0"/>
        <c:ser>
          <c:idx val="0"/>
          <c:order val="0"/>
          <c:tx>
            <c:strRef>
              <c:f>装置別応募・採択件数!$A$98:$B$98</c:f>
              <c:strCache>
                <c:ptCount val="1"/>
                <c:pt idx="0">
                  <c:v>S14A 応募</c:v>
                </c:pt>
              </c:strCache>
            </c:strRef>
          </c:tx>
          <c:spPr>
            <a:solidFill>
              <a:srgbClr val="9999FF"/>
            </a:solidFill>
            <a:ln w="12700">
              <a:solidFill>
                <a:srgbClr val="000000"/>
              </a:solidFill>
              <a:prstDash val="solid"/>
            </a:ln>
          </c:spPr>
          <c:invertIfNegative val="0"/>
          <c:dLbls>
            <c:dLbl>
              <c:idx val="0"/>
              <c:layout>
                <c:manualLayout>
                  <c:x val="3.2369542005193045E-3"/>
                  <c:y val="1.4756993685758849E-2"/>
                </c:manualLayout>
              </c:layout>
              <c:dLblPos val="outEnd"/>
              <c:showLegendKey val="0"/>
              <c:showVal val="1"/>
              <c:showCatName val="0"/>
              <c:showSerName val="0"/>
              <c:showPercent val="0"/>
              <c:showBubbleSize val="0"/>
            </c:dLbl>
            <c:dLbl>
              <c:idx val="2"/>
              <c:layout>
                <c:manualLayout>
                  <c:x val="1.1005350069831235E-2"/>
                  <c:y val="1.2673449435925696E-2"/>
                </c:manualLayout>
              </c:layout>
              <c:dLblPos val="outEnd"/>
              <c:showLegendKey val="0"/>
              <c:showVal val="1"/>
              <c:showCatName val="0"/>
              <c:showSerName val="0"/>
              <c:showPercent val="0"/>
              <c:showBubbleSize val="0"/>
            </c:dLbl>
            <c:dLbl>
              <c:idx val="5"/>
              <c:layout>
                <c:manualLayout>
                  <c:x val="8.0629768929617596E-3"/>
                  <c:y val="1.4235987302093219E-2"/>
                </c:manualLayout>
              </c:layout>
              <c:dLblPos val="outEnd"/>
              <c:showLegendKey val="0"/>
              <c:showVal val="1"/>
              <c:showCatName val="0"/>
              <c:showSerName val="0"/>
              <c:showPercent val="0"/>
              <c:showBubbleSize val="0"/>
            </c:dLbl>
            <c:dLbl>
              <c:idx val="7"/>
              <c:layout>
                <c:manualLayout>
                  <c:x val="1.7714588555184478E-2"/>
                  <c:y val="1.5277814785246913E-2"/>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装置別応募・採択件数!$C$65:$K$65</c:f>
              <c:strCache>
                <c:ptCount val="9"/>
                <c:pt idx="0">
                  <c:v>S-Cam</c:v>
                </c:pt>
                <c:pt idx="1">
                  <c:v>HSC</c:v>
                </c:pt>
                <c:pt idx="2">
                  <c:v>FOCAS</c:v>
                </c:pt>
                <c:pt idx="3">
                  <c:v>HDS</c:v>
                </c:pt>
                <c:pt idx="4">
                  <c:v>IRCS</c:v>
                </c:pt>
                <c:pt idx="5">
                  <c:v>AO</c:v>
                </c:pt>
                <c:pt idx="6">
                  <c:v>COMICS</c:v>
                </c:pt>
                <c:pt idx="7">
                  <c:v>MOIRCS</c:v>
                </c:pt>
                <c:pt idx="8">
                  <c:v>FMOS</c:v>
                </c:pt>
              </c:strCache>
            </c:strRef>
          </c:cat>
          <c:val>
            <c:numRef>
              <c:f>装置別応募・採択件数!$C$98:$K$98</c:f>
              <c:numCache>
                <c:formatCode>General</c:formatCode>
                <c:ptCount val="9"/>
                <c:pt idx="0">
                  <c:v>18</c:v>
                </c:pt>
                <c:pt idx="1">
                  <c:v>16</c:v>
                </c:pt>
                <c:pt idx="2" formatCode="0_ ">
                  <c:v>23</c:v>
                </c:pt>
                <c:pt idx="3">
                  <c:v>18</c:v>
                </c:pt>
                <c:pt idx="4">
                  <c:v>31</c:v>
                </c:pt>
                <c:pt idx="5">
                  <c:v>32</c:v>
                </c:pt>
                <c:pt idx="6">
                  <c:v>11</c:v>
                </c:pt>
                <c:pt idx="7">
                  <c:v>11</c:v>
                </c:pt>
                <c:pt idx="8">
                  <c:v>17</c:v>
                </c:pt>
              </c:numCache>
            </c:numRef>
          </c:val>
        </c:ser>
        <c:ser>
          <c:idx val="1"/>
          <c:order val="1"/>
          <c:tx>
            <c:strRef>
              <c:f>装置別応募・採択件数!$A$99:$B$99</c:f>
              <c:strCache>
                <c:ptCount val="1"/>
                <c:pt idx="0">
                  <c:v>S14A 採択</c:v>
                </c:pt>
              </c:strCache>
            </c:strRef>
          </c:tx>
          <c:spPr>
            <a:solidFill>
              <a:srgbClr val="993366"/>
            </a:solidFill>
            <a:ln w="12700">
              <a:solidFill>
                <a:srgbClr val="000000"/>
              </a:solidFill>
              <a:prstDash val="solid"/>
            </a:ln>
          </c:spPr>
          <c:invertIfNegative val="0"/>
          <c:dLbls>
            <c:dLbl>
              <c:idx val="0"/>
              <c:layout>
                <c:manualLayout>
                  <c:x val="1.2417772324373693E-2"/>
                  <c:y val="4.8611216275595732E-3"/>
                </c:manualLayout>
              </c:layout>
              <c:dLblPos val="outEnd"/>
              <c:showLegendKey val="0"/>
              <c:showVal val="1"/>
              <c:showCatName val="0"/>
              <c:showSerName val="0"/>
              <c:showPercent val="0"/>
              <c:showBubbleSize val="0"/>
            </c:dLbl>
            <c:dLbl>
              <c:idx val="1"/>
              <c:layout>
                <c:manualLayout>
                  <c:x val="1.0181602927842592E-2"/>
                  <c:y val="1.0069386862978069E-2"/>
                </c:manualLayout>
              </c:layout>
              <c:dLblPos val="outEnd"/>
              <c:showLegendKey val="0"/>
              <c:showVal val="1"/>
              <c:showCatName val="0"/>
              <c:showSerName val="0"/>
              <c:showPercent val="0"/>
              <c:showBubbleSize val="0"/>
            </c:dLbl>
            <c:dLbl>
              <c:idx val="4"/>
              <c:layout>
                <c:manualLayout>
                  <c:x val="9.1221489707860488E-3"/>
                  <c:y val="2.1006953090529586E-2"/>
                </c:manualLayout>
              </c:layout>
              <c:dLblPos val="outEnd"/>
              <c:showLegendKey val="0"/>
              <c:showVal val="1"/>
              <c:showCatName val="0"/>
              <c:showSerName val="0"/>
              <c:showPercent val="0"/>
              <c:showBubbleSize val="0"/>
            </c:dLbl>
            <c:dLbl>
              <c:idx val="5"/>
              <c:layout>
                <c:manualLayout>
                  <c:x val="2.0068661566699602E-2"/>
                  <c:y val="1.6840079248089852E-2"/>
                </c:manualLayout>
              </c:layout>
              <c:dLblPos val="outEnd"/>
              <c:showLegendKey val="0"/>
              <c:showVal val="1"/>
              <c:showCatName val="0"/>
              <c:showSerName val="0"/>
              <c:showPercent val="0"/>
              <c:showBubbleSize val="0"/>
            </c:dLbl>
            <c:dLbl>
              <c:idx val="6"/>
              <c:layout>
                <c:manualLayout>
                  <c:x val="1.9715411389981487E-2"/>
                  <c:y val="8.5067676533853165E-3"/>
                </c:manualLayout>
              </c:layout>
              <c:dLblPos val="outEnd"/>
              <c:showLegendKey val="0"/>
              <c:showVal val="1"/>
              <c:showCatName val="0"/>
              <c:showSerName val="0"/>
              <c:showPercent val="0"/>
              <c:showBubbleSize val="0"/>
            </c:dLbl>
            <c:dLbl>
              <c:idx val="7"/>
              <c:layout>
                <c:manualLayout>
                  <c:x val="1.3712724686594322E-2"/>
                  <c:y val="9.5484324496885511E-3"/>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装置別応募・採択件数!$C$65:$K$65</c:f>
              <c:strCache>
                <c:ptCount val="9"/>
                <c:pt idx="0">
                  <c:v>S-Cam</c:v>
                </c:pt>
                <c:pt idx="1">
                  <c:v>HSC</c:v>
                </c:pt>
                <c:pt idx="2">
                  <c:v>FOCAS</c:v>
                </c:pt>
                <c:pt idx="3">
                  <c:v>HDS</c:v>
                </c:pt>
                <c:pt idx="4">
                  <c:v>IRCS</c:v>
                </c:pt>
                <c:pt idx="5">
                  <c:v>AO</c:v>
                </c:pt>
                <c:pt idx="6">
                  <c:v>COMICS</c:v>
                </c:pt>
                <c:pt idx="7">
                  <c:v>MOIRCS</c:v>
                </c:pt>
                <c:pt idx="8">
                  <c:v>FMOS</c:v>
                </c:pt>
              </c:strCache>
            </c:strRef>
          </c:cat>
          <c:val>
            <c:numRef>
              <c:f>装置別応募・採択件数!$C$99:$K$99</c:f>
              <c:numCache>
                <c:formatCode>General</c:formatCode>
                <c:ptCount val="9"/>
                <c:pt idx="0">
                  <c:v>8</c:v>
                </c:pt>
                <c:pt idx="1">
                  <c:v>5</c:v>
                </c:pt>
                <c:pt idx="2">
                  <c:v>8</c:v>
                </c:pt>
                <c:pt idx="3">
                  <c:v>8</c:v>
                </c:pt>
                <c:pt idx="4">
                  <c:v>15</c:v>
                </c:pt>
                <c:pt idx="5">
                  <c:v>15</c:v>
                </c:pt>
                <c:pt idx="6">
                  <c:v>2</c:v>
                </c:pt>
                <c:pt idx="7">
                  <c:v>5</c:v>
                </c:pt>
                <c:pt idx="8">
                  <c:v>5</c:v>
                </c:pt>
              </c:numCache>
            </c:numRef>
          </c:val>
        </c:ser>
        <c:dLbls>
          <c:showLegendKey val="0"/>
          <c:showVal val="0"/>
          <c:showCatName val="0"/>
          <c:showSerName val="0"/>
          <c:showPercent val="0"/>
          <c:showBubbleSize val="0"/>
        </c:dLbls>
        <c:gapWidth val="150"/>
        <c:axId val="37051008"/>
        <c:axId val="37077376"/>
      </c:barChart>
      <c:catAx>
        <c:axId val="37051008"/>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7077376"/>
        <c:crosses val="autoZero"/>
        <c:auto val="1"/>
        <c:lblAlgn val="ctr"/>
        <c:lblOffset val="100"/>
        <c:tickLblSkip val="1"/>
        <c:tickMarkSkip val="1"/>
        <c:noMultiLvlLbl val="0"/>
      </c:catAx>
      <c:valAx>
        <c:axId val="3707737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7051008"/>
        <c:crosses val="autoZero"/>
        <c:crossBetween val="between"/>
      </c:valAx>
      <c:spPr>
        <a:solidFill>
          <a:srgbClr val="C0C0C0"/>
        </a:solidFill>
        <a:ln w="12700">
          <a:solidFill>
            <a:srgbClr val="808080"/>
          </a:solidFill>
          <a:prstDash val="solid"/>
        </a:ln>
      </c:spPr>
    </c:plotArea>
    <c:legend>
      <c:legendPos val="t"/>
      <c:layout>
        <c:manualLayout>
          <c:xMode val="edge"/>
          <c:yMode val="edge"/>
          <c:x val="0.21186499992585672"/>
          <c:y val="0.14062527340332456"/>
          <c:w val="0.45336066239142792"/>
          <c:h val="5.4979300267878888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装置別　応募・採択件数　S1</a:t>
            </a:r>
            <a:r>
              <a:rPr lang="en-US" altLang="ja-JP" sz="1400" b="1" i="0" u="none" strike="noStrike" baseline="0">
                <a:solidFill>
                  <a:srgbClr val="000000"/>
                </a:solidFill>
                <a:latin typeface="ＭＳ Ｐゴシック"/>
                <a:ea typeface="ＭＳ Ｐゴシック"/>
              </a:rPr>
              <a:t>4B</a:t>
            </a:r>
            <a:endParaRPr lang="ja-JP" altLang="en-US" sz="1400" b="1" i="0" u="none" strike="noStrike" baseline="0">
              <a:solidFill>
                <a:srgbClr val="000000"/>
              </a:solidFill>
              <a:latin typeface="ＭＳ Ｐゴシック"/>
              <a:ea typeface="ＭＳ Ｐゴシック"/>
            </a:endParaRPr>
          </a:p>
          <a:p>
            <a:pPr>
              <a:defRPr sz="500" b="0" i="0" u="none" strike="noStrike" baseline="0">
                <a:solidFill>
                  <a:srgbClr val="000000"/>
                </a:solidFill>
                <a:latin typeface="ＭＳ Ｐゴシック"/>
                <a:ea typeface="ＭＳ Ｐゴシック"/>
                <a:cs typeface="ＭＳ Ｐゴシック"/>
              </a:defRPr>
            </a:pPr>
            <a:endParaRPr lang="ja-JP" altLang="en-US"/>
          </a:p>
        </c:rich>
      </c:tx>
      <c:layout>
        <c:manualLayout>
          <c:xMode val="edge"/>
          <c:yMode val="edge"/>
          <c:x val="0.15427142502709545"/>
          <c:y val="5.7292034924205898E-2"/>
        </c:manualLayout>
      </c:layout>
      <c:overlay val="0"/>
      <c:spPr>
        <a:noFill/>
        <a:ln w="25400">
          <a:noFill/>
        </a:ln>
      </c:spPr>
    </c:title>
    <c:autoTitleDeleted val="0"/>
    <c:plotArea>
      <c:layout>
        <c:manualLayout>
          <c:layoutTarget val="inner"/>
          <c:xMode val="edge"/>
          <c:yMode val="edge"/>
          <c:x val="0.15819252679347301"/>
          <c:y val="0.24479228920565085"/>
          <c:w val="0.77118856811818093"/>
          <c:h val="0.52864717775262893"/>
        </c:manualLayout>
      </c:layout>
      <c:barChart>
        <c:barDir val="col"/>
        <c:grouping val="clustered"/>
        <c:varyColors val="0"/>
        <c:ser>
          <c:idx val="0"/>
          <c:order val="0"/>
          <c:tx>
            <c:strRef>
              <c:f>装置別応募・採択件数!$A$100:$B$100</c:f>
              <c:strCache>
                <c:ptCount val="1"/>
                <c:pt idx="0">
                  <c:v>S14B 応募</c:v>
                </c:pt>
              </c:strCache>
            </c:strRef>
          </c:tx>
          <c:spPr>
            <a:solidFill>
              <a:srgbClr val="9999FF"/>
            </a:solidFill>
            <a:ln w="12700">
              <a:solidFill>
                <a:srgbClr val="000000"/>
              </a:solidFill>
              <a:prstDash val="solid"/>
            </a:ln>
          </c:spPr>
          <c:invertIfNegative val="0"/>
          <c:dLbls>
            <c:dLbl>
              <c:idx val="0"/>
              <c:layout>
                <c:manualLayout>
                  <c:x val="3.2369542005193045E-3"/>
                  <c:y val="1.4756993685758849E-2"/>
                </c:manualLayout>
              </c:layout>
              <c:dLblPos val="outEnd"/>
              <c:showLegendKey val="0"/>
              <c:showVal val="1"/>
              <c:showCatName val="0"/>
              <c:showSerName val="0"/>
              <c:showPercent val="0"/>
              <c:showBubbleSize val="0"/>
            </c:dLbl>
            <c:dLbl>
              <c:idx val="2"/>
              <c:layout>
                <c:manualLayout>
                  <c:x val="1.1005350069831235E-2"/>
                  <c:y val="1.2673449435925696E-2"/>
                </c:manualLayout>
              </c:layout>
              <c:dLblPos val="outEnd"/>
              <c:showLegendKey val="0"/>
              <c:showVal val="1"/>
              <c:showCatName val="0"/>
              <c:showSerName val="0"/>
              <c:showPercent val="0"/>
              <c:showBubbleSize val="0"/>
            </c:dLbl>
            <c:dLbl>
              <c:idx val="5"/>
              <c:layout>
                <c:manualLayout>
                  <c:x val="8.0629768929617596E-3"/>
                  <c:y val="1.4235987302093219E-2"/>
                </c:manualLayout>
              </c:layout>
              <c:dLblPos val="outEnd"/>
              <c:showLegendKey val="0"/>
              <c:showVal val="1"/>
              <c:showCatName val="0"/>
              <c:showSerName val="0"/>
              <c:showPercent val="0"/>
              <c:showBubbleSize val="0"/>
            </c:dLbl>
            <c:dLbl>
              <c:idx val="7"/>
              <c:layout>
                <c:manualLayout>
                  <c:x val="1.7714588555184478E-2"/>
                  <c:y val="1.5277814785246913E-2"/>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装置別応募・採択件数!$C$65:$K$65</c:f>
              <c:strCache>
                <c:ptCount val="9"/>
                <c:pt idx="0">
                  <c:v>S-Cam</c:v>
                </c:pt>
                <c:pt idx="1">
                  <c:v>HSC</c:v>
                </c:pt>
                <c:pt idx="2">
                  <c:v>FOCAS</c:v>
                </c:pt>
                <c:pt idx="3">
                  <c:v>HDS</c:v>
                </c:pt>
                <c:pt idx="4">
                  <c:v>IRCS</c:v>
                </c:pt>
                <c:pt idx="5">
                  <c:v>AO</c:v>
                </c:pt>
                <c:pt idx="6">
                  <c:v>COMICS</c:v>
                </c:pt>
                <c:pt idx="7">
                  <c:v>MOIRCS</c:v>
                </c:pt>
                <c:pt idx="8">
                  <c:v>FMOS</c:v>
                </c:pt>
              </c:strCache>
            </c:strRef>
          </c:cat>
          <c:val>
            <c:numRef>
              <c:f>装置別応募・採択件数!$C$100:$K$100</c:f>
              <c:numCache>
                <c:formatCode>General</c:formatCode>
                <c:ptCount val="9"/>
                <c:pt idx="0">
                  <c:v>11</c:v>
                </c:pt>
                <c:pt idx="1">
                  <c:v>17</c:v>
                </c:pt>
                <c:pt idx="2">
                  <c:v>17</c:v>
                </c:pt>
                <c:pt idx="3">
                  <c:v>21</c:v>
                </c:pt>
                <c:pt idx="4">
                  <c:v>28</c:v>
                </c:pt>
                <c:pt idx="5">
                  <c:v>29</c:v>
                </c:pt>
                <c:pt idx="6">
                  <c:v>8</c:v>
                </c:pt>
                <c:pt idx="7">
                  <c:v>10</c:v>
                </c:pt>
                <c:pt idx="8">
                  <c:v>8</c:v>
                </c:pt>
              </c:numCache>
            </c:numRef>
          </c:val>
        </c:ser>
        <c:ser>
          <c:idx val="1"/>
          <c:order val="1"/>
          <c:tx>
            <c:strRef>
              <c:f>装置別応募・採択件数!$A$101:$B$101</c:f>
              <c:strCache>
                <c:ptCount val="1"/>
                <c:pt idx="0">
                  <c:v>S14B 採択</c:v>
                </c:pt>
              </c:strCache>
            </c:strRef>
          </c:tx>
          <c:spPr>
            <a:solidFill>
              <a:srgbClr val="993366"/>
            </a:solidFill>
            <a:ln w="12700">
              <a:solidFill>
                <a:srgbClr val="000000"/>
              </a:solidFill>
              <a:prstDash val="solid"/>
            </a:ln>
          </c:spPr>
          <c:invertIfNegative val="0"/>
          <c:dLbls>
            <c:dLbl>
              <c:idx val="0"/>
              <c:layout>
                <c:manualLayout>
                  <c:x val="1.2417772324373693E-2"/>
                  <c:y val="4.8611216275595732E-3"/>
                </c:manualLayout>
              </c:layout>
              <c:dLblPos val="outEnd"/>
              <c:showLegendKey val="0"/>
              <c:showVal val="1"/>
              <c:showCatName val="0"/>
              <c:showSerName val="0"/>
              <c:showPercent val="0"/>
              <c:showBubbleSize val="0"/>
            </c:dLbl>
            <c:dLbl>
              <c:idx val="1"/>
              <c:layout>
                <c:manualLayout>
                  <c:x val="1.0181602927842592E-2"/>
                  <c:y val="1.0069386862978069E-2"/>
                </c:manualLayout>
              </c:layout>
              <c:dLblPos val="outEnd"/>
              <c:showLegendKey val="0"/>
              <c:showVal val="1"/>
              <c:showCatName val="0"/>
              <c:showSerName val="0"/>
              <c:showPercent val="0"/>
              <c:showBubbleSize val="0"/>
            </c:dLbl>
            <c:dLbl>
              <c:idx val="4"/>
              <c:layout>
                <c:manualLayout>
                  <c:x val="9.1221489707860488E-3"/>
                  <c:y val="2.1006953090529586E-2"/>
                </c:manualLayout>
              </c:layout>
              <c:dLblPos val="outEnd"/>
              <c:showLegendKey val="0"/>
              <c:showVal val="1"/>
              <c:showCatName val="0"/>
              <c:showSerName val="0"/>
              <c:showPercent val="0"/>
              <c:showBubbleSize val="0"/>
            </c:dLbl>
            <c:dLbl>
              <c:idx val="5"/>
              <c:layout>
                <c:manualLayout>
                  <c:x val="2.0068661566699602E-2"/>
                  <c:y val="1.6840079248089852E-2"/>
                </c:manualLayout>
              </c:layout>
              <c:dLblPos val="outEnd"/>
              <c:showLegendKey val="0"/>
              <c:showVal val="1"/>
              <c:showCatName val="0"/>
              <c:showSerName val="0"/>
              <c:showPercent val="0"/>
              <c:showBubbleSize val="0"/>
            </c:dLbl>
            <c:dLbl>
              <c:idx val="6"/>
              <c:layout>
                <c:manualLayout>
                  <c:x val="1.9715411389981487E-2"/>
                  <c:y val="8.5067676533853165E-3"/>
                </c:manualLayout>
              </c:layout>
              <c:dLblPos val="outEnd"/>
              <c:showLegendKey val="0"/>
              <c:showVal val="1"/>
              <c:showCatName val="0"/>
              <c:showSerName val="0"/>
              <c:showPercent val="0"/>
              <c:showBubbleSize val="0"/>
            </c:dLbl>
            <c:dLbl>
              <c:idx val="7"/>
              <c:layout>
                <c:manualLayout>
                  <c:x val="1.3712724686594322E-2"/>
                  <c:y val="9.5484324496885511E-3"/>
                </c:manualLayout>
              </c:layout>
              <c:dLblPos val="outEnd"/>
              <c:showLegendKey val="0"/>
              <c:showVal val="1"/>
              <c:showCatName val="0"/>
              <c:showSerName val="0"/>
              <c:showPercent val="0"/>
              <c:showBubbleSize val="0"/>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cat>
            <c:strRef>
              <c:f>装置別応募・採択件数!$C$65:$K$65</c:f>
              <c:strCache>
                <c:ptCount val="9"/>
                <c:pt idx="0">
                  <c:v>S-Cam</c:v>
                </c:pt>
                <c:pt idx="1">
                  <c:v>HSC</c:v>
                </c:pt>
                <c:pt idx="2">
                  <c:v>FOCAS</c:v>
                </c:pt>
                <c:pt idx="3">
                  <c:v>HDS</c:v>
                </c:pt>
                <c:pt idx="4">
                  <c:v>IRCS</c:v>
                </c:pt>
                <c:pt idx="5">
                  <c:v>AO</c:v>
                </c:pt>
                <c:pt idx="6">
                  <c:v>COMICS</c:v>
                </c:pt>
                <c:pt idx="7">
                  <c:v>MOIRCS</c:v>
                </c:pt>
                <c:pt idx="8">
                  <c:v>FMOS</c:v>
                </c:pt>
              </c:strCache>
            </c:strRef>
          </c:cat>
          <c:val>
            <c:numRef>
              <c:f>装置別応募・採択件数!$C$101:$K$101</c:f>
              <c:numCache>
                <c:formatCode>General</c:formatCode>
                <c:ptCount val="9"/>
                <c:pt idx="0">
                  <c:v>5</c:v>
                </c:pt>
                <c:pt idx="1">
                  <c:v>7</c:v>
                </c:pt>
                <c:pt idx="2">
                  <c:v>7</c:v>
                </c:pt>
                <c:pt idx="3">
                  <c:v>9</c:v>
                </c:pt>
                <c:pt idx="4">
                  <c:v>12</c:v>
                </c:pt>
                <c:pt idx="5">
                  <c:v>13</c:v>
                </c:pt>
                <c:pt idx="6">
                  <c:v>4</c:v>
                </c:pt>
                <c:pt idx="7">
                  <c:v>5</c:v>
                </c:pt>
                <c:pt idx="8">
                  <c:v>1</c:v>
                </c:pt>
              </c:numCache>
            </c:numRef>
          </c:val>
        </c:ser>
        <c:dLbls>
          <c:showLegendKey val="0"/>
          <c:showVal val="0"/>
          <c:showCatName val="0"/>
          <c:showSerName val="0"/>
          <c:showPercent val="0"/>
          <c:showBubbleSize val="0"/>
        </c:dLbls>
        <c:gapWidth val="150"/>
        <c:axId val="37111680"/>
        <c:axId val="37113216"/>
      </c:barChart>
      <c:catAx>
        <c:axId val="37111680"/>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7113216"/>
        <c:crosses val="autoZero"/>
        <c:auto val="1"/>
        <c:lblAlgn val="ctr"/>
        <c:lblOffset val="100"/>
        <c:tickLblSkip val="1"/>
        <c:tickMarkSkip val="1"/>
        <c:noMultiLvlLbl val="0"/>
      </c:catAx>
      <c:valAx>
        <c:axId val="3711321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7111680"/>
        <c:crosses val="autoZero"/>
        <c:crossBetween val="between"/>
      </c:valAx>
      <c:spPr>
        <a:solidFill>
          <a:srgbClr val="C0C0C0"/>
        </a:solidFill>
        <a:ln w="12700">
          <a:solidFill>
            <a:srgbClr val="808080"/>
          </a:solidFill>
          <a:prstDash val="solid"/>
        </a:ln>
      </c:spPr>
    </c:plotArea>
    <c:legend>
      <c:legendPos val="t"/>
      <c:layout>
        <c:manualLayout>
          <c:xMode val="edge"/>
          <c:yMode val="edge"/>
          <c:x val="0.21186499992585672"/>
          <c:y val="0.14062527340332456"/>
          <c:w val="0.43757198260665187"/>
          <c:h val="5.4418286999839305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S02A　装置別応募比率</a:t>
            </a:r>
            <a:endParaRPr lang="ja-JP" altLang="en-US"/>
          </a:p>
        </c:rich>
      </c:tx>
      <c:layout>
        <c:manualLayout>
          <c:xMode val="edge"/>
          <c:yMode val="edge"/>
          <c:x val="0.27777844436112148"/>
          <c:y val="8.2872928176795577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9047648573363984"/>
          <c:y val="0.39226519337016574"/>
          <c:w val="0.4809531264774406"/>
          <c:h val="0.33149171270718231"/>
        </c:manualLayout>
      </c:layout>
      <c:pie3DChart>
        <c:varyColors val="1"/>
        <c:ser>
          <c:idx val="0"/>
          <c:order val="0"/>
          <c:tx>
            <c:strRef>
              <c:f>'装置別応募比率（件数）'!$A$3</c:f>
              <c:strCache>
                <c:ptCount val="1"/>
                <c:pt idx="0">
                  <c:v>S02A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Lbls>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'装置別応募比率（件数）'!$B$2:$I$2</c:f>
              <c:strCache>
                <c:ptCount val="8"/>
                <c:pt idx="0">
                  <c:v>S-Cam</c:v>
                </c:pt>
                <c:pt idx="1">
                  <c:v>FOCAS</c:v>
                </c:pt>
                <c:pt idx="2">
                  <c:v>HDS</c:v>
                </c:pt>
                <c:pt idx="3">
                  <c:v>IRCS</c:v>
                </c:pt>
                <c:pt idx="4">
                  <c:v>CISCO</c:v>
                </c:pt>
                <c:pt idx="5">
                  <c:v>CIAO</c:v>
                </c:pt>
                <c:pt idx="6">
                  <c:v>OHS</c:v>
                </c:pt>
                <c:pt idx="7">
                  <c:v>COMICS</c:v>
                </c:pt>
              </c:strCache>
            </c:strRef>
          </c:cat>
          <c:val>
            <c:numRef>
              <c:f>'装置別応募比率（件数）'!$B$3:$I$3</c:f>
              <c:numCache>
                <c:formatCode>General</c:formatCode>
                <c:ptCount val="8"/>
                <c:pt idx="0">
                  <c:v>43</c:v>
                </c:pt>
                <c:pt idx="1">
                  <c:v>39</c:v>
                </c:pt>
                <c:pt idx="2">
                  <c:v>35</c:v>
                </c:pt>
                <c:pt idx="3">
                  <c:v>29</c:v>
                </c:pt>
                <c:pt idx="4">
                  <c:v>21</c:v>
                </c:pt>
                <c:pt idx="5">
                  <c:v>7</c:v>
                </c:pt>
                <c:pt idx="6">
                  <c:v>12</c:v>
                </c:pt>
                <c:pt idx="7">
                  <c:v>20</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3492196808732233"/>
          <c:y val="0.50828729281767959"/>
          <c:w val="0.13174619839186763"/>
          <c:h val="0.46685082872928174"/>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S03A　装置別応募比率</a:t>
            </a:r>
            <a:endParaRPr lang="ja-JP" altLang="en-US"/>
          </a:p>
        </c:rich>
      </c:tx>
      <c:layout>
        <c:manualLayout>
          <c:xMode val="edge"/>
          <c:yMode val="edge"/>
          <c:x val="0.26740506329113922"/>
          <c:y val="8.1460674157303375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5664556962025317"/>
          <c:y val="0.3595505617977528"/>
          <c:w val="0.54746835443037978"/>
          <c:h val="0.3848314606741573"/>
        </c:manualLayout>
      </c:layout>
      <c:pie3DChart>
        <c:varyColors val="1"/>
        <c:ser>
          <c:idx val="0"/>
          <c:order val="0"/>
          <c:tx>
            <c:strRef>
              <c:f>'装置別応募比率（件数）'!$A$5</c:f>
              <c:strCache>
                <c:ptCount val="1"/>
                <c:pt idx="0">
                  <c:v>S03A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Lbls>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'装置別応募比率（件数）'!$B$2:$I$2</c:f>
              <c:strCache>
                <c:ptCount val="8"/>
                <c:pt idx="0">
                  <c:v>S-Cam</c:v>
                </c:pt>
                <c:pt idx="1">
                  <c:v>FOCAS</c:v>
                </c:pt>
                <c:pt idx="2">
                  <c:v>HDS</c:v>
                </c:pt>
                <c:pt idx="3">
                  <c:v>IRCS</c:v>
                </c:pt>
                <c:pt idx="4">
                  <c:v>CISCO</c:v>
                </c:pt>
                <c:pt idx="5">
                  <c:v>CIAO</c:v>
                </c:pt>
                <c:pt idx="6">
                  <c:v>OHS</c:v>
                </c:pt>
                <c:pt idx="7">
                  <c:v>COMICS</c:v>
                </c:pt>
              </c:strCache>
            </c:strRef>
          </c:cat>
          <c:val>
            <c:numRef>
              <c:f>'装置別応募比率（件数）'!$B$5:$I$5</c:f>
              <c:numCache>
                <c:formatCode>General</c:formatCode>
                <c:ptCount val="8"/>
                <c:pt idx="0">
                  <c:v>41</c:v>
                </c:pt>
                <c:pt idx="1">
                  <c:v>41</c:v>
                </c:pt>
                <c:pt idx="2">
                  <c:v>29</c:v>
                </c:pt>
                <c:pt idx="3">
                  <c:v>35</c:v>
                </c:pt>
                <c:pt idx="4">
                  <c:v>20</c:v>
                </c:pt>
                <c:pt idx="5">
                  <c:v>12</c:v>
                </c:pt>
                <c:pt idx="6">
                  <c:v>11</c:v>
                </c:pt>
                <c:pt idx="7">
                  <c:v>29</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2911392405063289"/>
          <c:y val="0.31179775280898875"/>
          <c:w val="0.13924050632911389"/>
          <c:h val="0.5308988764044944"/>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S04A　装置別応募比率</a:t>
            </a:r>
            <a:endParaRPr lang="ja-JP" altLang="en-US"/>
          </a:p>
        </c:rich>
      </c:tx>
      <c:layout>
        <c:manualLayout>
          <c:xMode val="edge"/>
          <c:yMode val="edge"/>
          <c:x val="0.48575949367088606"/>
          <c:y val="9.1715976331360943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5348101265822786"/>
          <c:y val="0.35798816568047337"/>
          <c:w val="0.55063291139240511"/>
          <c:h val="0.40828402366863903"/>
        </c:manualLayout>
      </c:layout>
      <c:pie3DChart>
        <c:varyColors val="1"/>
        <c:ser>
          <c:idx val="0"/>
          <c:order val="0"/>
          <c:tx>
            <c:strRef>
              <c:f>'装置別応募比率（件数）'!$A$7</c:f>
              <c:strCache>
                <c:ptCount val="1"/>
                <c:pt idx="0">
                  <c:v>S04A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Lbls>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'装置別応募比率（件数）'!$B$2:$I$2</c:f>
              <c:strCache>
                <c:ptCount val="8"/>
                <c:pt idx="0">
                  <c:v>S-Cam</c:v>
                </c:pt>
                <c:pt idx="1">
                  <c:v>FOCAS</c:v>
                </c:pt>
                <c:pt idx="2">
                  <c:v>HDS</c:v>
                </c:pt>
                <c:pt idx="3">
                  <c:v>IRCS</c:v>
                </c:pt>
                <c:pt idx="4">
                  <c:v>CISCO</c:v>
                </c:pt>
                <c:pt idx="5">
                  <c:v>CIAO</c:v>
                </c:pt>
                <c:pt idx="6">
                  <c:v>OHS</c:v>
                </c:pt>
                <c:pt idx="7">
                  <c:v>COMICS</c:v>
                </c:pt>
              </c:strCache>
            </c:strRef>
          </c:cat>
          <c:val>
            <c:numRef>
              <c:f>'装置別応募比率（件数）'!$B$7:$I$7</c:f>
              <c:numCache>
                <c:formatCode>General</c:formatCode>
                <c:ptCount val="8"/>
                <c:pt idx="0">
                  <c:v>33</c:v>
                </c:pt>
                <c:pt idx="1">
                  <c:v>37</c:v>
                </c:pt>
                <c:pt idx="2">
                  <c:v>29</c:v>
                </c:pt>
                <c:pt idx="3">
                  <c:v>28</c:v>
                </c:pt>
                <c:pt idx="4">
                  <c:v>22</c:v>
                </c:pt>
                <c:pt idx="5">
                  <c:v>7</c:v>
                </c:pt>
                <c:pt idx="6">
                  <c:v>9</c:v>
                </c:pt>
                <c:pt idx="7">
                  <c:v>22</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10126582278481"/>
          <c:y val="0.36390532544378701"/>
          <c:w val="0.13291139240506333"/>
          <c:h val="0.57396449704142016"/>
        </c:manualLayout>
      </c:layout>
      <c:overlay val="0"/>
      <c:spPr>
        <a:solidFill>
          <a:srgbClr val="FFFFFF"/>
        </a:solidFill>
        <a:ln w="3175">
          <a:solidFill>
            <a:srgbClr val="000000"/>
          </a:solidFill>
          <a:prstDash val="solid"/>
        </a:ln>
      </c:spPr>
      <c:txPr>
        <a:bodyPr/>
        <a:lstStyle/>
        <a:p>
          <a:pPr>
            <a:defRPr sz="108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S03B　装置別応募比率</a:t>
            </a:r>
            <a:endParaRPr lang="ja-JP" altLang="en-US"/>
          </a:p>
        </c:rich>
      </c:tx>
      <c:layout>
        <c:manualLayout>
          <c:xMode val="edge"/>
          <c:yMode val="edge"/>
          <c:x val="0.30303114024622524"/>
          <c:y val="8.8642659279778394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5470518513442164"/>
          <c:y val="0.36288137725255537"/>
          <c:w val="0.55024009145747899"/>
          <c:h val="0.37673181149883611"/>
        </c:manualLayout>
      </c:layout>
      <c:pie3DChart>
        <c:varyColors val="1"/>
        <c:ser>
          <c:idx val="0"/>
          <c:order val="0"/>
          <c:tx>
            <c:strRef>
              <c:f>'装置別応募比率（件数）'!$A$6</c:f>
              <c:strCache>
                <c:ptCount val="1"/>
                <c:pt idx="0">
                  <c:v>S03B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Lbls>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'装置別応募比率（件数）'!$B$2:$I$2</c:f>
              <c:strCache>
                <c:ptCount val="8"/>
                <c:pt idx="0">
                  <c:v>S-Cam</c:v>
                </c:pt>
                <c:pt idx="1">
                  <c:v>FOCAS</c:v>
                </c:pt>
                <c:pt idx="2">
                  <c:v>HDS</c:v>
                </c:pt>
                <c:pt idx="3">
                  <c:v>IRCS</c:v>
                </c:pt>
                <c:pt idx="4">
                  <c:v>CISCO</c:v>
                </c:pt>
                <c:pt idx="5">
                  <c:v>CIAO</c:v>
                </c:pt>
                <c:pt idx="6">
                  <c:v>OHS</c:v>
                </c:pt>
                <c:pt idx="7">
                  <c:v>COMICS</c:v>
                </c:pt>
              </c:strCache>
            </c:strRef>
          </c:cat>
          <c:val>
            <c:numRef>
              <c:f>'装置別応募比率（件数）'!$B$6:$I$6</c:f>
              <c:numCache>
                <c:formatCode>General</c:formatCode>
                <c:ptCount val="8"/>
                <c:pt idx="0">
                  <c:v>33</c:v>
                </c:pt>
                <c:pt idx="1">
                  <c:v>47</c:v>
                </c:pt>
                <c:pt idx="2">
                  <c:v>27</c:v>
                </c:pt>
                <c:pt idx="3">
                  <c:v>35</c:v>
                </c:pt>
                <c:pt idx="4">
                  <c:v>16</c:v>
                </c:pt>
                <c:pt idx="5">
                  <c:v>9</c:v>
                </c:pt>
                <c:pt idx="6">
                  <c:v>9</c:v>
                </c:pt>
                <c:pt idx="7">
                  <c:v>28</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149933650638167"/>
          <c:y val="0.31024959830159732"/>
          <c:w val="0.13397145930921317"/>
          <c:h val="0.5567875760682268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S02B　装置別応募比率</a:t>
            </a:r>
            <a:endParaRPr lang="ja-JP" altLang="en-US"/>
          </a:p>
        </c:rich>
      </c:tx>
      <c:layout>
        <c:manualLayout>
          <c:xMode val="edge"/>
          <c:yMode val="edge"/>
          <c:x val="0.29092962413514734"/>
          <c:y val="7.9365373445966308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9001640187261265"/>
          <c:y val="0.38655567925988943"/>
          <c:w val="0.47987193015286922"/>
          <c:h val="0.33333424515889015"/>
        </c:manualLayout>
      </c:layout>
      <c:pie3DChart>
        <c:varyColors val="1"/>
        <c:ser>
          <c:idx val="0"/>
          <c:order val="0"/>
          <c:tx>
            <c:strRef>
              <c:f>'装置別応募比率（件数）'!$A$4</c:f>
              <c:strCache>
                <c:ptCount val="1"/>
                <c:pt idx="0">
                  <c:v>S02B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Lbls>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'装置別応募比率（件数）'!$B$2:$I$2</c:f>
              <c:strCache>
                <c:ptCount val="8"/>
                <c:pt idx="0">
                  <c:v>S-Cam</c:v>
                </c:pt>
                <c:pt idx="1">
                  <c:v>FOCAS</c:v>
                </c:pt>
                <c:pt idx="2">
                  <c:v>HDS</c:v>
                </c:pt>
                <c:pt idx="3">
                  <c:v>IRCS</c:v>
                </c:pt>
                <c:pt idx="4">
                  <c:v>CISCO</c:v>
                </c:pt>
                <c:pt idx="5">
                  <c:v>CIAO</c:v>
                </c:pt>
                <c:pt idx="6">
                  <c:v>OHS</c:v>
                </c:pt>
                <c:pt idx="7">
                  <c:v>COMICS</c:v>
                </c:pt>
              </c:strCache>
            </c:strRef>
          </c:cat>
          <c:val>
            <c:numRef>
              <c:f>'装置別応募比率（件数）'!$B$4:$I$4</c:f>
              <c:numCache>
                <c:formatCode>General</c:formatCode>
                <c:ptCount val="8"/>
                <c:pt idx="0">
                  <c:v>47</c:v>
                </c:pt>
                <c:pt idx="1">
                  <c:v>49</c:v>
                </c:pt>
                <c:pt idx="2">
                  <c:v>27</c:v>
                </c:pt>
                <c:pt idx="3">
                  <c:v>33</c:v>
                </c:pt>
                <c:pt idx="4">
                  <c:v>18</c:v>
                </c:pt>
                <c:pt idx="5">
                  <c:v>4</c:v>
                </c:pt>
                <c:pt idx="6">
                  <c:v>8</c:v>
                </c:pt>
                <c:pt idx="7">
                  <c:v>24</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1642647326089068"/>
          <c:y val="0.39776027996500435"/>
          <c:w val="0.1352658695440847"/>
          <c:h val="0.54341883735121344"/>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S04B　装置別応募比率</a:t>
            </a:r>
            <a:endParaRPr lang="ja-JP" altLang="en-US"/>
          </a:p>
        </c:rich>
      </c:tx>
      <c:layout>
        <c:manualLayout>
          <c:xMode val="edge"/>
          <c:yMode val="edge"/>
          <c:x val="0.48083067092651754"/>
          <c:y val="7.2254335260115612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3418530351437699"/>
          <c:y val="0.36127218613420414"/>
          <c:w val="0.58785942492012777"/>
          <c:h val="0.42196591340475043"/>
        </c:manualLayout>
      </c:layout>
      <c:pie3DChart>
        <c:varyColors val="1"/>
        <c:ser>
          <c:idx val="0"/>
          <c:order val="0"/>
          <c:tx>
            <c:strRef>
              <c:f>'装置別応募比率（件数）'!$A$8</c:f>
              <c:strCache>
                <c:ptCount val="1"/>
                <c:pt idx="0">
                  <c:v>S04B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Lbls>
            <c:dLbl>
              <c:idx val="7"/>
              <c:layout>
                <c:manualLayout>
                  <c:x val="4.1697735067461626E-2"/>
                  <c:y val="-9.7749221055573224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'装置別応募比率（件数）'!$B$2:$I$2</c:f>
              <c:strCache>
                <c:ptCount val="8"/>
                <c:pt idx="0">
                  <c:v>S-Cam</c:v>
                </c:pt>
                <c:pt idx="1">
                  <c:v>FOCAS</c:v>
                </c:pt>
                <c:pt idx="2">
                  <c:v>HDS</c:v>
                </c:pt>
                <c:pt idx="3">
                  <c:v>IRCS</c:v>
                </c:pt>
                <c:pt idx="4">
                  <c:v>CISCO</c:v>
                </c:pt>
                <c:pt idx="5">
                  <c:v>CIAO</c:v>
                </c:pt>
                <c:pt idx="6">
                  <c:v>OHS</c:v>
                </c:pt>
                <c:pt idx="7">
                  <c:v>COMICS</c:v>
                </c:pt>
              </c:strCache>
            </c:strRef>
          </c:cat>
          <c:val>
            <c:numRef>
              <c:f>'装置別応募比率（件数）'!$B$8:$I$8</c:f>
              <c:numCache>
                <c:formatCode>General</c:formatCode>
                <c:ptCount val="8"/>
                <c:pt idx="0">
                  <c:v>29</c:v>
                </c:pt>
                <c:pt idx="1">
                  <c:v>41</c:v>
                </c:pt>
                <c:pt idx="2">
                  <c:v>23</c:v>
                </c:pt>
                <c:pt idx="3">
                  <c:v>26</c:v>
                </c:pt>
                <c:pt idx="4">
                  <c:v>20</c:v>
                </c:pt>
                <c:pt idx="5">
                  <c:v>7</c:v>
                </c:pt>
                <c:pt idx="6">
                  <c:v>5</c:v>
                </c:pt>
                <c:pt idx="7">
                  <c:v>18</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1150159744408945"/>
          <c:y val="0.35838210975073198"/>
          <c:w val="0.13418530351437696"/>
          <c:h val="0.55780437849893039"/>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2375" b="0" i="0" u="none" strike="noStrike" baseline="0">
                <a:solidFill>
                  <a:srgbClr val="000000"/>
                </a:solidFill>
                <a:latin typeface="ＭＳ Ｐゴシック"/>
                <a:ea typeface="ＭＳ Ｐゴシック"/>
              </a:rPr>
              <a:t>共同利用実績　(観測装置ごとの申請件数）</a:t>
            </a:r>
            <a:endParaRPr lang="ja-JP" altLang="en-US"/>
          </a:p>
        </c:rich>
      </c:tx>
      <c:layout>
        <c:manualLayout>
          <c:xMode val="edge"/>
          <c:yMode val="edge"/>
          <c:x val="0.20182555780933062"/>
          <c:y val="2.8933092224231464E-2"/>
        </c:manualLayout>
      </c:layout>
      <c:overlay val="0"/>
      <c:spPr>
        <a:noFill/>
        <a:ln w="25400">
          <a:noFill/>
        </a:ln>
      </c:spPr>
    </c:title>
    <c:autoTitleDeleted val="0"/>
    <c:plotArea>
      <c:layout>
        <c:manualLayout>
          <c:layoutTarget val="inner"/>
          <c:xMode val="edge"/>
          <c:yMode val="edge"/>
          <c:x val="7.2008113590263698E-2"/>
          <c:y val="0.25375345728842719"/>
          <c:w val="0.90247811564990843"/>
          <c:h val="0.61966518891020972"/>
        </c:manualLayout>
      </c:layout>
      <c:lineChart>
        <c:grouping val="standard"/>
        <c:varyColors val="0"/>
        <c:ser>
          <c:idx val="0"/>
          <c:order val="0"/>
          <c:tx>
            <c:strRef>
              <c:f>装置別申請件数推移!$B$35</c:f>
              <c:strCache>
                <c:ptCount val="1"/>
                <c:pt idx="0">
                  <c:v>S-Cam</c:v>
                </c:pt>
              </c:strCache>
            </c:strRef>
          </c:tx>
          <c:spPr>
            <a:ln w="25400">
              <a:solidFill>
                <a:srgbClr val="FF6600"/>
              </a:solidFill>
              <a:prstDash val="solid"/>
            </a:ln>
          </c:spPr>
          <c:marker>
            <c:symbol val="diamond"/>
            <c:size val="9"/>
            <c:spPr>
              <a:solidFill>
                <a:srgbClr val="FF6600"/>
              </a:solidFill>
              <a:ln>
                <a:solidFill>
                  <a:srgbClr val="FF6600"/>
                </a:solidFill>
                <a:prstDash val="solid"/>
              </a:ln>
            </c:spPr>
          </c:marker>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装置別申請件数推移!$B$36:$B$64</c:f>
              <c:numCache>
                <c:formatCode>General</c:formatCode>
                <c:ptCount val="29"/>
                <c:pt idx="0">
                  <c:v>41</c:v>
                </c:pt>
                <c:pt idx="2">
                  <c:v>37</c:v>
                </c:pt>
                <c:pt idx="3">
                  <c:v>43</c:v>
                </c:pt>
                <c:pt idx="4">
                  <c:v>47</c:v>
                </c:pt>
                <c:pt idx="5">
                  <c:v>41</c:v>
                </c:pt>
                <c:pt idx="6">
                  <c:v>33</c:v>
                </c:pt>
                <c:pt idx="7">
                  <c:v>33</c:v>
                </c:pt>
                <c:pt idx="8">
                  <c:v>29</c:v>
                </c:pt>
                <c:pt idx="9">
                  <c:v>25</c:v>
                </c:pt>
                <c:pt idx="10">
                  <c:v>22</c:v>
                </c:pt>
                <c:pt idx="11">
                  <c:v>18</c:v>
                </c:pt>
                <c:pt idx="12">
                  <c:v>25</c:v>
                </c:pt>
                <c:pt idx="13">
                  <c:v>23</c:v>
                </c:pt>
                <c:pt idx="14">
                  <c:v>25</c:v>
                </c:pt>
                <c:pt idx="15">
                  <c:v>27</c:v>
                </c:pt>
                <c:pt idx="16">
                  <c:v>28</c:v>
                </c:pt>
                <c:pt idx="17">
                  <c:v>34</c:v>
                </c:pt>
                <c:pt idx="18">
                  <c:v>31</c:v>
                </c:pt>
                <c:pt idx="19">
                  <c:v>36</c:v>
                </c:pt>
                <c:pt idx="20">
                  <c:v>25</c:v>
                </c:pt>
                <c:pt idx="21">
                  <c:v>32</c:v>
                </c:pt>
                <c:pt idx="22">
                  <c:v>15</c:v>
                </c:pt>
                <c:pt idx="23">
                  <c:v>15</c:v>
                </c:pt>
                <c:pt idx="24">
                  <c:v>21</c:v>
                </c:pt>
                <c:pt idx="25">
                  <c:v>20</c:v>
                </c:pt>
                <c:pt idx="26">
                  <c:v>21</c:v>
                </c:pt>
                <c:pt idx="27">
                  <c:v>18</c:v>
                </c:pt>
                <c:pt idx="28">
                  <c:v>11</c:v>
                </c:pt>
              </c:numCache>
            </c:numRef>
          </c:val>
          <c:smooth val="0"/>
        </c:ser>
        <c:ser>
          <c:idx val="1"/>
          <c:order val="1"/>
          <c:tx>
            <c:strRef>
              <c:f>装置別申請件数推移!$C$35</c:f>
              <c:strCache>
                <c:ptCount val="1"/>
                <c:pt idx="0">
                  <c:v>HSC</c:v>
                </c:pt>
              </c:strCache>
            </c:strRef>
          </c:tx>
          <c:spPr>
            <a:ln w="25400">
              <a:solidFill>
                <a:srgbClr val="3366FF"/>
              </a:solidFill>
              <a:prstDash val="solid"/>
            </a:ln>
          </c:spPr>
          <c:marker>
            <c:symbol val="x"/>
            <c:size val="6"/>
            <c:spPr>
              <a:solidFill>
                <a:srgbClr val="3366FF"/>
              </a:solidFill>
              <a:ln>
                <a:solidFill>
                  <a:srgbClr val="3366FF"/>
                </a:solidFill>
                <a:prstDash val="solid"/>
              </a:ln>
            </c:spPr>
          </c:marker>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装置別申請件数推移!$C$36:$C$64</c:f>
              <c:numCache>
                <c:formatCode>General</c:formatCode>
                <c:ptCount val="29"/>
                <c:pt idx="27">
                  <c:v>16</c:v>
                </c:pt>
                <c:pt idx="28">
                  <c:v>17</c:v>
                </c:pt>
              </c:numCache>
            </c:numRef>
          </c:val>
          <c:smooth val="0"/>
        </c:ser>
        <c:ser>
          <c:idx val="2"/>
          <c:order val="2"/>
          <c:tx>
            <c:strRef>
              <c:f>装置別申請件数推移!$D$35</c:f>
              <c:strCache>
                <c:ptCount val="1"/>
                <c:pt idx="0">
                  <c:v>FOCAS</c:v>
                </c:pt>
              </c:strCache>
            </c:strRef>
          </c:tx>
          <c:spPr>
            <a:ln w="25400">
              <a:solidFill>
                <a:srgbClr val="008080"/>
              </a:solidFill>
              <a:prstDash val="solid"/>
            </a:ln>
          </c:spPr>
          <c:marker>
            <c:symbol val="triangle"/>
            <c:size val="9"/>
            <c:spPr>
              <a:solidFill>
                <a:srgbClr val="008080"/>
              </a:solidFill>
              <a:ln>
                <a:solidFill>
                  <a:srgbClr val="008080"/>
                </a:solidFill>
                <a:prstDash val="solid"/>
              </a:ln>
            </c:spPr>
          </c:marker>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装置別申請件数推移!$D$36:$D$64</c:f>
              <c:numCache>
                <c:formatCode>General</c:formatCode>
                <c:ptCount val="29"/>
                <c:pt idx="1">
                  <c:v>27</c:v>
                </c:pt>
                <c:pt idx="2">
                  <c:v>39</c:v>
                </c:pt>
                <c:pt idx="3">
                  <c:v>39</c:v>
                </c:pt>
                <c:pt idx="4">
                  <c:v>49</c:v>
                </c:pt>
                <c:pt idx="5">
                  <c:v>41</c:v>
                </c:pt>
                <c:pt idx="6">
                  <c:v>47</c:v>
                </c:pt>
                <c:pt idx="7">
                  <c:v>37</c:v>
                </c:pt>
                <c:pt idx="8">
                  <c:v>41</c:v>
                </c:pt>
                <c:pt idx="9">
                  <c:v>41</c:v>
                </c:pt>
                <c:pt idx="10">
                  <c:v>34</c:v>
                </c:pt>
                <c:pt idx="11">
                  <c:v>39</c:v>
                </c:pt>
                <c:pt idx="12">
                  <c:v>25</c:v>
                </c:pt>
                <c:pt idx="13">
                  <c:v>26</c:v>
                </c:pt>
                <c:pt idx="14">
                  <c:v>26</c:v>
                </c:pt>
                <c:pt idx="15">
                  <c:v>29</c:v>
                </c:pt>
                <c:pt idx="16">
                  <c:v>28</c:v>
                </c:pt>
                <c:pt idx="17">
                  <c:v>21</c:v>
                </c:pt>
                <c:pt idx="18">
                  <c:v>22</c:v>
                </c:pt>
                <c:pt idx="19">
                  <c:v>17</c:v>
                </c:pt>
                <c:pt idx="20">
                  <c:v>21</c:v>
                </c:pt>
                <c:pt idx="21">
                  <c:v>26</c:v>
                </c:pt>
                <c:pt idx="22">
                  <c:v>17</c:v>
                </c:pt>
                <c:pt idx="24">
                  <c:v>13</c:v>
                </c:pt>
                <c:pt idx="25">
                  <c:v>13</c:v>
                </c:pt>
                <c:pt idx="26">
                  <c:v>17</c:v>
                </c:pt>
                <c:pt idx="27">
                  <c:v>23</c:v>
                </c:pt>
                <c:pt idx="28">
                  <c:v>17</c:v>
                </c:pt>
              </c:numCache>
            </c:numRef>
          </c:val>
          <c:smooth val="0"/>
        </c:ser>
        <c:ser>
          <c:idx val="3"/>
          <c:order val="3"/>
          <c:tx>
            <c:strRef>
              <c:f>装置別申請件数推移!$E$35</c:f>
              <c:strCache>
                <c:ptCount val="1"/>
                <c:pt idx="0">
                  <c:v>HDS</c:v>
                </c:pt>
              </c:strCache>
            </c:strRef>
          </c:tx>
          <c:spPr>
            <a:ln w="25400">
              <a:solidFill>
                <a:srgbClr val="00CCFF"/>
              </a:solidFill>
              <a:prstDash val="solid"/>
            </a:ln>
          </c:spPr>
          <c:marker>
            <c:symbol val="x"/>
            <c:size val="6"/>
            <c:spPr>
              <a:solidFill>
                <a:srgbClr val="00CCFF"/>
              </a:solidFill>
              <a:ln>
                <a:solidFill>
                  <a:srgbClr val="00CCFF"/>
                </a:solidFill>
                <a:prstDash val="solid"/>
              </a:ln>
            </c:spPr>
          </c:marker>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装置別申請件数推移!$E$36:$E$64</c:f>
              <c:numCache>
                <c:formatCode>General</c:formatCode>
                <c:ptCount val="29"/>
                <c:pt idx="1">
                  <c:v>24</c:v>
                </c:pt>
                <c:pt idx="2">
                  <c:v>28</c:v>
                </c:pt>
                <c:pt idx="3">
                  <c:v>35</c:v>
                </c:pt>
                <c:pt idx="4">
                  <c:v>27</c:v>
                </c:pt>
                <c:pt idx="5">
                  <c:v>29</c:v>
                </c:pt>
                <c:pt idx="6">
                  <c:v>27</c:v>
                </c:pt>
                <c:pt idx="7">
                  <c:v>29</c:v>
                </c:pt>
                <c:pt idx="8">
                  <c:v>23</c:v>
                </c:pt>
                <c:pt idx="9">
                  <c:v>23</c:v>
                </c:pt>
                <c:pt idx="10">
                  <c:v>23</c:v>
                </c:pt>
                <c:pt idx="11">
                  <c:v>24</c:v>
                </c:pt>
                <c:pt idx="12">
                  <c:v>9</c:v>
                </c:pt>
                <c:pt idx="13">
                  <c:v>16</c:v>
                </c:pt>
                <c:pt idx="14">
                  <c:v>11</c:v>
                </c:pt>
                <c:pt idx="15">
                  <c:v>12</c:v>
                </c:pt>
                <c:pt idx="16">
                  <c:v>11</c:v>
                </c:pt>
                <c:pt idx="17">
                  <c:v>18</c:v>
                </c:pt>
                <c:pt idx="18">
                  <c:v>12</c:v>
                </c:pt>
                <c:pt idx="19">
                  <c:v>25</c:v>
                </c:pt>
                <c:pt idx="20">
                  <c:v>14</c:v>
                </c:pt>
                <c:pt idx="21">
                  <c:v>16</c:v>
                </c:pt>
                <c:pt idx="22">
                  <c:v>10</c:v>
                </c:pt>
                <c:pt idx="23">
                  <c:v>14</c:v>
                </c:pt>
                <c:pt idx="24">
                  <c:v>11</c:v>
                </c:pt>
                <c:pt idx="25">
                  <c:v>14</c:v>
                </c:pt>
                <c:pt idx="26">
                  <c:v>16</c:v>
                </c:pt>
                <c:pt idx="27">
                  <c:v>18</c:v>
                </c:pt>
                <c:pt idx="28">
                  <c:v>21</c:v>
                </c:pt>
              </c:numCache>
            </c:numRef>
          </c:val>
          <c:smooth val="0"/>
        </c:ser>
        <c:ser>
          <c:idx val="4"/>
          <c:order val="4"/>
          <c:tx>
            <c:strRef>
              <c:f>装置別申請件数推移!$F$35</c:f>
              <c:strCache>
                <c:ptCount val="1"/>
                <c:pt idx="0">
                  <c:v>IRCS</c:v>
                </c:pt>
              </c:strCache>
            </c:strRef>
          </c:tx>
          <c:spPr>
            <a:ln w="12700">
              <a:solidFill>
                <a:srgbClr val="FF0000"/>
              </a:solidFill>
              <a:prstDash val="solid"/>
            </a:ln>
          </c:spPr>
          <c:marker>
            <c:symbol val="star"/>
            <c:size val="8"/>
            <c:spPr>
              <a:noFill/>
              <a:ln>
                <a:solidFill>
                  <a:srgbClr val="FF0000"/>
                </a:solidFill>
                <a:prstDash val="solid"/>
              </a:ln>
            </c:spPr>
          </c:marker>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装置別申請件数推移!$F$36:$F$64</c:f>
              <c:numCache>
                <c:formatCode>General</c:formatCode>
                <c:ptCount val="29"/>
                <c:pt idx="0">
                  <c:v>72</c:v>
                </c:pt>
                <c:pt idx="1">
                  <c:v>28</c:v>
                </c:pt>
                <c:pt idx="2">
                  <c:v>31</c:v>
                </c:pt>
                <c:pt idx="3">
                  <c:v>29</c:v>
                </c:pt>
                <c:pt idx="4">
                  <c:v>33</c:v>
                </c:pt>
                <c:pt idx="5">
                  <c:v>35</c:v>
                </c:pt>
                <c:pt idx="6">
                  <c:v>35</c:v>
                </c:pt>
                <c:pt idx="7">
                  <c:v>28</c:v>
                </c:pt>
                <c:pt idx="8">
                  <c:v>26</c:v>
                </c:pt>
                <c:pt idx="9">
                  <c:v>15</c:v>
                </c:pt>
                <c:pt idx="11">
                  <c:v>18</c:v>
                </c:pt>
                <c:pt idx="12">
                  <c:v>18</c:v>
                </c:pt>
                <c:pt idx="13">
                  <c:v>10</c:v>
                </c:pt>
                <c:pt idx="14">
                  <c:v>15</c:v>
                </c:pt>
                <c:pt idx="15">
                  <c:v>19</c:v>
                </c:pt>
                <c:pt idx="16">
                  <c:v>25</c:v>
                </c:pt>
                <c:pt idx="17">
                  <c:v>20</c:v>
                </c:pt>
                <c:pt idx="18">
                  <c:v>28</c:v>
                </c:pt>
                <c:pt idx="19">
                  <c:v>20</c:v>
                </c:pt>
                <c:pt idx="20">
                  <c:v>16</c:v>
                </c:pt>
                <c:pt idx="21">
                  <c:v>24</c:v>
                </c:pt>
                <c:pt idx="22">
                  <c:v>28</c:v>
                </c:pt>
                <c:pt idx="23">
                  <c:v>34</c:v>
                </c:pt>
                <c:pt idx="24">
                  <c:v>26</c:v>
                </c:pt>
                <c:pt idx="25">
                  <c:v>30</c:v>
                </c:pt>
                <c:pt idx="26">
                  <c:v>27</c:v>
                </c:pt>
                <c:pt idx="27">
                  <c:v>31</c:v>
                </c:pt>
                <c:pt idx="28">
                  <c:v>28</c:v>
                </c:pt>
              </c:numCache>
            </c:numRef>
          </c:val>
          <c:smooth val="0"/>
        </c:ser>
        <c:ser>
          <c:idx val="5"/>
          <c:order val="5"/>
          <c:tx>
            <c:strRef>
              <c:f>装置別申請件数推移!$G$35</c:f>
              <c:strCache>
                <c:ptCount val="1"/>
                <c:pt idx="0">
                  <c:v>AO</c:v>
                </c:pt>
              </c:strCache>
            </c:strRef>
          </c:tx>
          <c:spPr>
            <a:ln w="12700">
              <a:solidFill>
                <a:srgbClr val="FF9900"/>
              </a:solidFill>
              <a:prstDash val="solid"/>
            </a:ln>
          </c:spPr>
          <c:marker>
            <c:symbol val="circle"/>
            <c:size val="7"/>
            <c:spPr>
              <a:solidFill>
                <a:srgbClr val="FF9900"/>
              </a:solidFill>
              <a:ln>
                <a:solidFill>
                  <a:srgbClr val="FF9900"/>
                </a:solidFill>
                <a:prstDash val="solid"/>
              </a:ln>
            </c:spPr>
          </c:marker>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装置別申請件数推移!$G$36:$G$64</c:f>
              <c:numCache>
                <c:formatCode>General</c:formatCode>
                <c:ptCount val="29"/>
                <c:pt idx="3">
                  <c:v>11</c:v>
                </c:pt>
                <c:pt idx="4">
                  <c:v>13</c:v>
                </c:pt>
                <c:pt idx="5">
                  <c:v>23</c:v>
                </c:pt>
                <c:pt idx="6">
                  <c:v>30</c:v>
                </c:pt>
                <c:pt idx="7">
                  <c:v>22</c:v>
                </c:pt>
                <c:pt idx="8">
                  <c:v>23</c:v>
                </c:pt>
                <c:pt idx="9">
                  <c:v>15</c:v>
                </c:pt>
                <c:pt idx="10">
                  <c:v>7</c:v>
                </c:pt>
                <c:pt idx="11">
                  <c:v>7</c:v>
                </c:pt>
                <c:pt idx="12">
                  <c:v>7</c:v>
                </c:pt>
                <c:pt idx="13">
                  <c:v>8</c:v>
                </c:pt>
                <c:pt idx="14">
                  <c:v>9</c:v>
                </c:pt>
                <c:pt idx="15">
                  <c:v>8</c:v>
                </c:pt>
                <c:pt idx="16">
                  <c:v>16</c:v>
                </c:pt>
                <c:pt idx="17">
                  <c:v>10</c:v>
                </c:pt>
                <c:pt idx="18">
                  <c:v>18</c:v>
                </c:pt>
                <c:pt idx="19">
                  <c:v>14</c:v>
                </c:pt>
                <c:pt idx="20">
                  <c:v>11</c:v>
                </c:pt>
                <c:pt idx="21">
                  <c:v>24</c:v>
                </c:pt>
                <c:pt idx="22">
                  <c:v>22</c:v>
                </c:pt>
                <c:pt idx="23">
                  <c:v>32</c:v>
                </c:pt>
                <c:pt idx="24">
                  <c:v>19</c:v>
                </c:pt>
                <c:pt idx="25">
                  <c:v>31</c:v>
                </c:pt>
                <c:pt idx="26">
                  <c:v>35</c:v>
                </c:pt>
                <c:pt idx="27">
                  <c:v>32</c:v>
                </c:pt>
                <c:pt idx="28">
                  <c:v>29</c:v>
                </c:pt>
              </c:numCache>
            </c:numRef>
          </c:val>
          <c:smooth val="0"/>
        </c:ser>
        <c:ser>
          <c:idx val="6"/>
          <c:order val="6"/>
          <c:tx>
            <c:strRef>
              <c:f>装置別申請件数推移!$H$35</c:f>
              <c:strCache>
                <c:ptCount val="1"/>
                <c:pt idx="0">
                  <c:v>CISCO</c:v>
                </c:pt>
              </c:strCache>
            </c:strRef>
          </c:tx>
          <c:spPr>
            <a:ln w="12700">
              <a:solidFill>
                <a:srgbClr val="FF00FF"/>
              </a:solidFill>
              <a:prstDash val="solid"/>
            </a:ln>
          </c:spPr>
          <c:marker>
            <c:symbol val="circle"/>
            <c:size val="7"/>
            <c:spPr>
              <a:solidFill>
                <a:srgbClr val="FF00FF"/>
              </a:solidFill>
              <a:ln>
                <a:solidFill>
                  <a:srgbClr val="FF00FF"/>
                </a:solidFill>
                <a:prstDash val="solid"/>
              </a:ln>
            </c:spPr>
          </c:marker>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装置別申請件数推移!$H$36:$H$64</c:f>
              <c:numCache>
                <c:formatCode>General</c:formatCode>
                <c:ptCount val="29"/>
                <c:pt idx="1">
                  <c:v>22</c:v>
                </c:pt>
                <c:pt idx="2">
                  <c:v>22</c:v>
                </c:pt>
                <c:pt idx="3">
                  <c:v>21</c:v>
                </c:pt>
                <c:pt idx="4">
                  <c:v>18</c:v>
                </c:pt>
                <c:pt idx="5">
                  <c:v>20</c:v>
                </c:pt>
                <c:pt idx="6">
                  <c:v>16</c:v>
                </c:pt>
                <c:pt idx="7">
                  <c:v>22</c:v>
                </c:pt>
                <c:pt idx="8">
                  <c:v>20</c:v>
                </c:pt>
                <c:pt idx="9">
                  <c:v>14</c:v>
                </c:pt>
                <c:pt idx="10">
                  <c:v>17</c:v>
                </c:pt>
                <c:pt idx="11">
                  <c:v>9</c:v>
                </c:pt>
                <c:pt idx="12">
                  <c:v>2</c:v>
                </c:pt>
              </c:numCache>
            </c:numRef>
          </c:val>
          <c:smooth val="0"/>
        </c:ser>
        <c:ser>
          <c:idx val="7"/>
          <c:order val="7"/>
          <c:tx>
            <c:strRef>
              <c:f>装置別申請件数推移!$I$35</c:f>
              <c:strCache>
                <c:ptCount val="1"/>
                <c:pt idx="0">
                  <c:v>CIAO</c:v>
                </c:pt>
              </c:strCache>
            </c:strRef>
          </c:tx>
          <c:spPr>
            <a:ln w="12700">
              <a:solidFill>
                <a:srgbClr val="969696"/>
              </a:solidFill>
              <a:prstDash val="solid"/>
            </a:ln>
          </c:spPr>
          <c:marker>
            <c:symbol val="diamond"/>
            <c:size val="7"/>
            <c:spPr>
              <a:solidFill>
                <a:srgbClr val="969696"/>
              </a:solidFill>
              <a:ln>
                <a:solidFill>
                  <a:srgbClr val="969696"/>
                </a:solidFill>
                <a:prstDash val="solid"/>
              </a:ln>
            </c:spPr>
          </c:marker>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装置別申請件数推移!$I$36:$I$64</c:f>
              <c:numCache>
                <c:formatCode>General</c:formatCode>
                <c:ptCount val="29"/>
                <c:pt idx="3">
                  <c:v>7</c:v>
                </c:pt>
                <c:pt idx="4">
                  <c:v>4</c:v>
                </c:pt>
                <c:pt idx="5">
                  <c:v>12</c:v>
                </c:pt>
                <c:pt idx="6">
                  <c:v>9</c:v>
                </c:pt>
                <c:pt idx="7">
                  <c:v>7</c:v>
                </c:pt>
                <c:pt idx="8">
                  <c:v>7</c:v>
                </c:pt>
                <c:pt idx="9">
                  <c:v>6</c:v>
                </c:pt>
                <c:pt idx="10">
                  <c:v>7</c:v>
                </c:pt>
                <c:pt idx="11">
                  <c:v>7</c:v>
                </c:pt>
                <c:pt idx="12">
                  <c:v>7</c:v>
                </c:pt>
                <c:pt idx="13">
                  <c:v>8</c:v>
                </c:pt>
                <c:pt idx="14">
                  <c:v>9</c:v>
                </c:pt>
                <c:pt idx="15">
                  <c:v>8</c:v>
                </c:pt>
                <c:pt idx="16">
                  <c:v>1</c:v>
                </c:pt>
              </c:numCache>
            </c:numRef>
          </c:val>
          <c:smooth val="0"/>
        </c:ser>
        <c:ser>
          <c:idx val="8"/>
          <c:order val="8"/>
          <c:tx>
            <c:strRef>
              <c:f>装置別申請件数推移!$J$35</c:f>
              <c:strCache>
                <c:ptCount val="1"/>
                <c:pt idx="0">
                  <c:v>OHS</c:v>
                </c:pt>
              </c:strCache>
            </c:strRef>
          </c:tx>
          <c:spPr>
            <a:ln w="12700">
              <a:solidFill>
                <a:srgbClr val="FFFF00"/>
              </a:solidFill>
              <a:prstDash val="solid"/>
            </a:ln>
          </c:spPr>
          <c:marker>
            <c:symbol val="x"/>
            <c:size val="6"/>
            <c:spPr>
              <a:solidFill>
                <a:srgbClr val="FFFF00"/>
              </a:solidFill>
              <a:ln>
                <a:solidFill>
                  <a:srgbClr val="FFFF00"/>
                </a:solidFill>
                <a:prstDash val="solid"/>
              </a:ln>
            </c:spPr>
          </c:marker>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装置別申請件数推移!$J$36:$J$64</c:f>
              <c:numCache>
                <c:formatCode>General</c:formatCode>
                <c:ptCount val="29"/>
                <c:pt idx="1">
                  <c:v>9</c:v>
                </c:pt>
                <c:pt idx="2">
                  <c:v>9</c:v>
                </c:pt>
                <c:pt idx="3">
                  <c:v>12</c:v>
                </c:pt>
                <c:pt idx="4">
                  <c:v>8</c:v>
                </c:pt>
                <c:pt idx="5">
                  <c:v>11</c:v>
                </c:pt>
                <c:pt idx="6">
                  <c:v>9</c:v>
                </c:pt>
                <c:pt idx="7">
                  <c:v>9</c:v>
                </c:pt>
                <c:pt idx="8">
                  <c:v>5</c:v>
                </c:pt>
                <c:pt idx="9">
                  <c:v>7</c:v>
                </c:pt>
                <c:pt idx="10">
                  <c:v>5</c:v>
                </c:pt>
              </c:numCache>
            </c:numRef>
          </c:val>
          <c:smooth val="0"/>
        </c:ser>
        <c:ser>
          <c:idx val="9"/>
          <c:order val="9"/>
          <c:tx>
            <c:strRef>
              <c:f>装置別申請件数推移!$K$35</c:f>
              <c:strCache>
                <c:ptCount val="1"/>
                <c:pt idx="0">
                  <c:v>COMICS</c:v>
                </c:pt>
              </c:strCache>
            </c:strRef>
          </c:tx>
          <c:spPr>
            <a:ln w="25400">
              <a:solidFill>
                <a:srgbClr val="800080"/>
              </a:solidFill>
              <a:prstDash val="solid"/>
            </a:ln>
          </c:spPr>
          <c:marker>
            <c:symbol val="diamond"/>
            <c:size val="7"/>
            <c:spPr>
              <a:solidFill>
                <a:srgbClr val="800080"/>
              </a:solidFill>
              <a:ln>
                <a:solidFill>
                  <a:srgbClr val="800080"/>
                </a:solidFill>
                <a:prstDash val="solid"/>
              </a:ln>
            </c:spPr>
          </c:marker>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装置別申請件数推移!$K$36:$K$64</c:f>
              <c:numCache>
                <c:formatCode>General</c:formatCode>
                <c:ptCount val="29"/>
                <c:pt idx="3">
                  <c:v>20</c:v>
                </c:pt>
                <c:pt idx="4">
                  <c:v>24</c:v>
                </c:pt>
                <c:pt idx="5">
                  <c:v>29</c:v>
                </c:pt>
                <c:pt idx="6">
                  <c:v>28</c:v>
                </c:pt>
                <c:pt idx="7">
                  <c:v>22</c:v>
                </c:pt>
                <c:pt idx="8">
                  <c:v>18</c:v>
                </c:pt>
                <c:pt idx="9">
                  <c:v>17</c:v>
                </c:pt>
                <c:pt idx="10">
                  <c:v>11</c:v>
                </c:pt>
                <c:pt idx="11">
                  <c:v>8</c:v>
                </c:pt>
                <c:pt idx="12">
                  <c:v>17</c:v>
                </c:pt>
                <c:pt idx="13">
                  <c:v>15</c:v>
                </c:pt>
                <c:pt idx="14">
                  <c:v>14</c:v>
                </c:pt>
                <c:pt idx="15">
                  <c:v>14</c:v>
                </c:pt>
                <c:pt idx="16">
                  <c:v>9</c:v>
                </c:pt>
                <c:pt idx="17">
                  <c:v>10</c:v>
                </c:pt>
                <c:pt idx="18">
                  <c:v>12</c:v>
                </c:pt>
                <c:pt idx="19">
                  <c:v>9</c:v>
                </c:pt>
                <c:pt idx="20">
                  <c:v>8</c:v>
                </c:pt>
                <c:pt idx="21">
                  <c:v>8</c:v>
                </c:pt>
                <c:pt idx="22">
                  <c:v>10</c:v>
                </c:pt>
                <c:pt idx="23">
                  <c:v>4</c:v>
                </c:pt>
                <c:pt idx="24">
                  <c:v>9</c:v>
                </c:pt>
                <c:pt idx="25">
                  <c:v>14</c:v>
                </c:pt>
                <c:pt idx="26">
                  <c:v>11</c:v>
                </c:pt>
                <c:pt idx="27">
                  <c:v>11</c:v>
                </c:pt>
                <c:pt idx="28">
                  <c:v>8</c:v>
                </c:pt>
              </c:numCache>
            </c:numRef>
          </c:val>
          <c:smooth val="0"/>
        </c:ser>
        <c:ser>
          <c:idx val="10"/>
          <c:order val="10"/>
          <c:tx>
            <c:strRef>
              <c:f>装置別申請件数推移!$L$35</c:f>
              <c:strCache>
                <c:ptCount val="1"/>
                <c:pt idx="0">
                  <c:v>MOIRCS</c:v>
                </c:pt>
              </c:strCache>
            </c:strRef>
          </c:tx>
          <c:spPr>
            <a:ln w="12700">
              <a:solidFill>
                <a:srgbClr val="00FF00"/>
              </a:solidFill>
              <a:prstDash val="solid"/>
            </a:ln>
          </c:spPr>
          <c:marker>
            <c:symbol val="triangle"/>
            <c:size val="5"/>
            <c:spPr>
              <a:solidFill>
                <a:srgbClr val="00FF00"/>
              </a:solidFill>
              <a:ln>
                <a:solidFill>
                  <a:srgbClr val="00FF00"/>
                </a:solidFill>
                <a:prstDash val="solid"/>
              </a:ln>
            </c:spPr>
          </c:marker>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装置別申請件数推移!$L$36:$L$64</c:f>
              <c:numCache>
                <c:formatCode>General</c:formatCode>
                <c:ptCount val="29"/>
                <c:pt idx="11">
                  <c:v>27</c:v>
                </c:pt>
                <c:pt idx="12">
                  <c:v>16</c:v>
                </c:pt>
                <c:pt idx="13">
                  <c:v>30</c:v>
                </c:pt>
                <c:pt idx="14">
                  <c:v>27</c:v>
                </c:pt>
                <c:pt idx="15">
                  <c:v>33</c:v>
                </c:pt>
                <c:pt idx="16">
                  <c:v>22</c:v>
                </c:pt>
                <c:pt idx="17">
                  <c:v>31</c:v>
                </c:pt>
                <c:pt idx="18">
                  <c:v>21</c:v>
                </c:pt>
                <c:pt idx="19">
                  <c:v>25</c:v>
                </c:pt>
                <c:pt idx="20">
                  <c:v>18</c:v>
                </c:pt>
                <c:pt idx="21">
                  <c:v>25</c:v>
                </c:pt>
                <c:pt idx="22">
                  <c:v>19</c:v>
                </c:pt>
                <c:pt idx="23">
                  <c:v>10</c:v>
                </c:pt>
                <c:pt idx="24">
                  <c:v>11</c:v>
                </c:pt>
                <c:pt idx="25">
                  <c:v>18</c:v>
                </c:pt>
                <c:pt idx="26">
                  <c:v>13</c:v>
                </c:pt>
                <c:pt idx="27">
                  <c:v>11</c:v>
                </c:pt>
                <c:pt idx="28">
                  <c:v>10</c:v>
                </c:pt>
              </c:numCache>
            </c:numRef>
          </c:val>
          <c:smooth val="0"/>
        </c:ser>
        <c:ser>
          <c:idx val="11"/>
          <c:order val="11"/>
          <c:tx>
            <c:strRef>
              <c:f>装置別申請件数推移!$M$35</c:f>
              <c:strCache>
                <c:ptCount val="1"/>
                <c:pt idx="0">
                  <c:v>FMOS</c:v>
                </c:pt>
              </c:strCache>
            </c:strRef>
          </c:tx>
          <c:spPr>
            <a:ln w="12700">
              <a:solidFill>
                <a:srgbClr val="000000"/>
              </a:solidFill>
              <a:prstDash val="solid"/>
            </a:ln>
          </c:spPr>
          <c:marker>
            <c:symbol val="square"/>
            <c:size val="6"/>
            <c:spPr>
              <a:solidFill>
                <a:srgbClr val="000000"/>
              </a:solidFill>
              <a:ln>
                <a:solidFill>
                  <a:srgbClr val="000000"/>
                </a:solidFill>
                <a:prstDash val="solid"/>
              </a:ln>
            </c:spPr>
          </c:marker>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装置別申請件数推移!$M$36:$M$64</c:f>
              <c:numCache>
                <c:formatCode>General</c:formatCode>
                <c:ptCount val="29"/>
                <c:pt idx="19">
                  <c:v>10</c:v>
                </c:pt>
                <c:pt idx="20">
                  <c:v>16</c:v>
                </c:pt>
                <c:pt idx="21">
                  <c:v>11</c:v>
                </c:pt>
                <c:pt idx="22">
                  <c:v>6</c:v>
                </c:pt>
                <c:pt idx="23">
                  <c:v>15</c:v>
                </c:pt>
                <c:pt idx="24">
                  <c:v>10</c:v>
                </c:pt>
                <c:pt idx="25">
                  <c:v>14</c:v>
                </c:pt>
                <c:pt idx="26">
                  <c:v>11</c:v>
                </c:pt>
                <c:pt idx="27">
                  <c:v>17</c:v>
                </c:pt>
                <c:pt idx="28">
                  <c:v>8</c:v>
                </c:pt>
              </c:numCache>
            </c:numRef>
          </c:val>
          <c:smooth val="0"/>
        </c:ser>
        <c:ser>
          <c:idx val="12"/>
          <c:order val="12"/>
          <c:tx>
            <c:strRef>
              <c:f>装置別申請件数推移!$N$35</c:f>
              <c:strCache>
                <c:ptCount val="1"/>
                <c:pt idx="0">
                  <c:v>その他</c:v>
                </c:pt>
              </c:strCache>
            </c:strRef>
          </c:tx>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装置別申請件数推移!$N$36:$N$64</c:f>
              <c:numCache>
                <c:formatCode>General</c:formatCode>
                <c:ptCount val="29"/>
                <c:pt idx="0">
                  <c:v>1</c:v>
                </c:pt>
                <c:pt idx="1">
                  <c:v>0</c:v>
                </c:pt>
                <c:pt idx="2">
                  <c:v>2</c:v>
                </c:pt>
                <c:pt idx="3">
                  <c:v>1</c:v>
                </c:pt>
                <c:pt idx="4">
                  <c:v>1</c:v>
                </c:pt>
                <c:pt idx="5">
                  <c:v>1</c:v>
                </c:pt>
                <c:pt idx="6">
                  <c:v>3</c:v>
                </c:pt>
                <c:pt idx="7">
                  <c:v>3</c:v>
                </c:pt>
                <c:pt idx="8">
                  <c:v>7</c:v>
                </c:pt>
                <c:pt idx="9">
                  <c:v>5</c:v>
                </c:pt>
                <c:pt idx="10">
                  <c:v>6</c:v>
                </c:pt>
                <c:pt idx="11">
                  <c:v>3</c:v>
                </c:pt>
                <c:pt idx="12">
                  <c:v>8</c:v>
                </c:pt>
                <c:pt idx="13">
                  <c:v>3</c:v>
                </c:pt>
                <c:pt idx="14">
                  <c:v>18</c:v>
                </c:pt>
                <c:pt idx="15">
                  <c:v>15</c:v>
                </c:pt>
                <c:pt idx="16">
                  <c:v>21</c:v>
                </c:pt>
                <c:pt idx="17">
                  <c:v>20</c:v>
                </c:pt>
                <c:pt idx="18">
                  <c:v>20</c:v>
                </c:pt>
                <c:pt idx="19">
                  <c:v>10</c:v>
                </c:pt>
                <c:pt idx="20">
                  <c:v>26</c:v>
                </c:pt>
                <c:pt idx="21">
                  <c:v>15</c:v>
                </c:pt>
                <c:pt idx="22">
                  <c:v>20</c:v>
                </c:pt>
                <c:pt idx="23">
                  <c:v>26</c:v>
                </c:pt>
                <c:pt idx="24">
                  <c:v>27</c:v>
                </c:pt>
                <c:pt idx="25">
                  <c:v>30</c:v>
                </c:pt>
                <c:pt idx="26">
                  <c:v>36</c:v>
                </c:pt>
                <c:pt idx="27">
                  <c:v>30</c:v>
                </c:pt>
                <c:pt idx="28">
                  <c:v>21</c:v>
                </c:pt>
              </c:numCache>
            </c:numRef>
          </c:val>
          <c:smooth val="0"/>
        </c:ser>
        <c:dLbls>
          <c:showLegendKey val="0"/>
          <c:showVal val="0"/>
          <c:showCatName val="0"/>
          <c:showSerName val="0"/>
          <c:showPercent val="0"/>
          <c:showBubbleSize val="0"/>
        </c:dLbls>
        <c:marker val="1"/>
        <c:smooth val="0"/>
        <c:axId val="32219904"/>
        <c:axId val="32221440"/>
      </c:lineChart>
      <c:catAx>
        <c:axId val="32219904"/>
        <c:scaling>
          <c:orientation val="minMax"/>
        </c:scaling>
        <c:delete val="0"/>
        <c:axPos val="b"/>
        <c:numFmt formatCode="General" sourceLinked="1"/>
        <c:majorTickMark val="in"/>
        <c:minorTickMark val="none"/>
        <c:tickLblPos val="nextTo"/>
        <c:spPr>
          <a:ln w="3175">
            <a:solidFill>
              <a:srgbClr val="000000"/>
            </a:solidFill>
            <a:prstDash val="solid"/>
          </a:ln>
        </c:spPr>
        <c:txPr>
          <a:bodyPr rot="-234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2221440"/>
        <c:crosses val="autoZero"/>
        <c:auto val="1"/>
        <c:lblAlgn val="ctr"/>
        <c:lblOffset val="100"/>
        <c:tickLblSkip val="1"/>
        <c:tickMarkSkip val="1"/>
        <c:noMultiLvlLbl val="0"/>
      </c:catAx>
      <c:valAx>
        <c:axId val="32221440"/>
        <c:scaling>
          <c:orientation val="minMax"/>
        </c:scaling>
        <c:delete val="0"/>
        <c:axPos val="l"/>
        <c:title>
          <c:tx>
            <c:rich>
              <a:bodyPr rot="0" vert="wordArtVertRtl"/>
              <a:lstStyle/>
              <a:p>
                <a:pPr algn="ctr">
                  <a:defRPr sz="1600" b="1" i="0" u="none" strike="noStrike" baseline="0">
                    <a:solidFill>
                      <a:srgbClr val="000000"/>
                    </a:solidFill>
                    <a:latin typeface="ＭＳ Ｐゴシック"/>
                    <a:ea typeface="ＭＳ Ｐゴシック"/>
                    <a:cs typeface="ＭＳ Ｐゴシック"/>
                  </a:defRPr>
                </a:pPr>
                <a:r>
                  <a:rPr lang="ja-JP" altLang="en-US"/>
                  <a:t>装置毎・申請件数</a:t>
                </a:r>
              </a:p>
            </c:rich>
          </c:tx>
          <c:layout>
            <c:manualLayout>
              <c:xMode val="edge"/>
              <c:yMode val="edge"/>
              <c:x val="9.1277890466531439E-3"/>
              <c:y val="0.38517216993445436"/>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2219904"/>
        <c:crosses val="autoZero"/>
        <c:crossBetween val="between"/>
      </c:valAx>
      <c:spPr>
        <a:solidFill>
          <a:srgbClr val="FFFFFF"/>
        </a:solidFill>
        <a:ln w="12700">
          <a:solidFill>
            <a:srgbClr val="000000"/>
          </a:solidFill>
          <a:prstDash val="solid"/>
        </a:ln>
      </c:spPr>
    </c:plotArea>
    <c:legend>
      <c:legendPos val="t"/>
      <c:layout>
        <c:manualLayout>
          <c:xMode val="edge"/>
          <c:yMode val="edge"/>
          <c:x val="4.4624746450304259E-2"/>
          <c:y val="0.1301991048587281"/>
          <c:w val="0.60920365617281269"/>
          <c:h val="8.0544520170272846E-2"/>
        </c:manualLayout>
      </c:layout>
      <c:overlay val="0"/>
      <c:spPr>
        <a:solidFill>
          <a:srgbClr val="FFFFFF"/>
        </a:solidFill>
        <a:ln w="3175">
          <a:solidFill>
            <a:srgbClr val="000000"/>
          </a:solidFill>
          <a:prstDash val="solid"/>
        </a:ln>
      </c:spPr>
      <c:txPr>
        <a:bodyPr/>
        <a:lstStyle/>
        <a:p>
          <a:pPr>
            <a:defRPr sz="1285" b="1"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S05A　装置別応募比率</a:t>
            </a:r>
            <a:endParaRPr lang="ja-JP" altLang="en-US"/>
          </a:p>
        </c:rich>
      </c:tx>
      <c:layout>
        <c:manualLayout>
          <c:xMode val="edge"/>
          <c:yMode val="edge"/>
          <c:x val="0.40000066658334371"/>
          <c:y val="6.9767441860465115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0634937120128224"/>
          <c:y val="0.32848837209302323"/>
          <c:w val="0.65396926768549679"/>
          <c:h val="0.47674418604651164"/>
        </c:manualLayout>
      </c:layout>
      <c:pie3DChart>
        <c:varyColors val="1"/>
        <c:ser>
          <c:idx val="0"/>
          <c:order val="0"/>
          <c:tx>
            <c:strRef>
              <c:f>'装置別応募比率（件数）'!$A$9</c:f>
              <c:strCache>
                <c:ptCount val="1"/>
                <c:pt idx="0">
                  <c:v>S05A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Lbls>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'装置別応募比率（件数）'!$B$2:$I$2</c:f>
              <c:strCache>
                <c:ptCount val="8"/>
                <c:pt idx="0">
                  <c:v>S-Cam</c:v>
                </c:pt>
                <c:pt idx="1">
                  <c:v>FOCAS</c:v>
                </c:pt>
                <c:pt idx="2">
                  <c:v>HDS</c:v>
                </c:pt>
                <c:pt idx="3">
                  <c:v>IRCS</c:v>
                </c:pt>
                <c:pt idx="4">
                  <c:v>CISCO</c:v>
                </c:pt>
                <c:pt idx="5">
                  <c:v>CIAO</c:v>
                </c:pt>
                <c:pt idx="6">
                  <c:v>OHS</c:v>
                </c:pt>
                <c:pt idx="7">
                  <c:v>COMICS</c:v>
                </c:pt>
              </c:strCache>
            </c:strRef>
          </c:cat>
          <c:val>
            <c:numRef>
              <c:f>'装置別応募比率（件数）'!$B$9:$I$9</c:f>
              <c:numCache>
                <c:formatCode>General</c:formatCode>
                <c:ptCount val="8"/>
                <c:pt idx="0">
                  <c:v>25</c:v>
                </c:pt>
                <c:pt idx="1">
                  <c:v>41</c:v>
                </c:pt>
                <c:pt idx="2">
                  <c:v>23</c:v>
                </c:pt>
                <c:pt idx="3">
                  <c:v>15</c:v>
                </c:pt>
                <c:pt idx="4">
                  <c:v>14</c:v>
                </c:pt>
                <c:pt idx="5">
                  <c:v>6</c:v>
                </c:pt>
                <c:pt idx="6">
                  <c:v>7</c:v>
                </c:pt>
                <c:pt idx="7">
                  <c:v>17</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4920768237303668"/>
          <c:y val="0.22674418604651161"/>
          <c:w val="0.1253969920426613"/>
          <c:h val="0.6424418604651163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S05B　装置別応募比率</a:t>
            </a:r>
            <a:endParaRPr lang="ja-JP" altLang="en-US"/>
          </a:p>
        </c:rich>
      </c:tx>
      <c:layout>
        <c:manualLayout>
          <c:xMode val="edge"/>
          <c:yMode val="edge"/>
          <c:x val="0.38571495229762942"/>
          <c:y val="7.8261173875004753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5238242866819922E-2"/>
          <c:y val="0.3246386000866171"/>
          <c:w val="0.66349309197217876"/>
          <c:h val="0.48116078227123604"/>
        </c:manualLayout>
      </c:layout>
      <c:pie3DChart>
        <c:varyColors val="1"/>
        <c:ser>
          <c:idx val="0"/>
          <c:order val="0"/>
          <c:tx>
            <c:strRef>
              <c:f>'装置別応募比率（件数）'!$A$10</c:f>
              <c:strCache>
                <c:ptCount val="1"/>
                <c:pt idx="0">
                  <c:v>S05B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Lbls>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'装置別応募比率（件数）'!$B$2:$I$2</c:f>
              <c:strCache>
                <c:ptCount val="8"/>
                <c:pt idx="0">
                  <c:v>S-Cam</c:v>
                </c:pt>
                <c:pt idx="1">
                  <c:v>FOCAS</c:v>
                </c:pt>
                <c:pt idx="2">
                  <c:v>HDS</c:v>
                </c:pt>
                <c:pt idx="3">
                  <c:v>IRCS</c:v>
                </c:pt>
                <c:pt idx="4">
                  <c:v>CISCO</c:v>
                </c:pt>
                <c:pt idx="5">
                  <c:v>CIAO</c:v>
                </c:pt>
                <c:pt idx="6">
                  <c:v>OHS</c:v>
                </c:pt>
                <c:pt idx="7">
                  <c:v>COMICS</c:v>
                </c:pt>
              </c:strCache>
            </c:strRef>
          </c:cat>
          <c:val>
            <c:numRef>
              <c:f>'装置別応募比率（件数）'!$B$10:$I$10</c:f>
              <c:numCache>
                <c:formatCode>General</c:formatCode>
                <c:ptCount val="8"/>
                <c:pt idx="0">
                  <c:v>22</c:v>
                </c:pt>
                <c:pt idx="1">
                  <c:v>34</c:v>
                </c:pt>
                <c:pt idx="2">
                  <c:v>23</c:v>
                </c:pt>
                <c:pt idx="3">
                  <c:v>0</c:v>
                </c:pt>
                <c:pt idx="4">
                  <c:v>17</c:v>
                </c:pt>
                <c:pt idx="5">
                  <c:v>7</c:v>
                </c:pt>
                <c:pt idx="6">
                  <c:v>5</c:v>
                </c:pt>
                <c:pt idx="7">
                  <c:v>11</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3492196808732233"/>
          <c:y val="0.24637742021377762"/>
          <c:w val="0.13809540474107407"/>
          <c:h val="0.6550742896268401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1200"/>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S06A　装置別応募比率</a:t>
            </a:r>
            <a:endParaRPr lang="ja-JP" altLang="en-US"/>
          </a:p>
        </c:rich>
      </c:tx>
      <c:layout>
        <c:manualLayout>
          <c:xMode val="edge"/>
          <c:yMode val="edge"/>
          <c:x val="0.34235702225119946"/>
          <c:y val="0.10606087117898141"/>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0509562311500355"/>
          <c:y val="0.34848570787392447"/>
          <c:w val="0.65764382343176464"/>
          <c:h val="0.41414243544437401"/>
        </c:manualLayout>
      </c:layout>
      <c:pie3DChart>
        <c:varyColors val="1"/>
        <c:ser>
          <c:idx val="0"/>
          <c:order val="0"/>
          <c:tx>
            <c:strRef>
              <c:f>'装置別応募比率（件数）'!$A$11</c:f>
              <c:strCache>
                <c:ptCount val="1"/>
                <c:pt idx="0">
                  <c:v>S06A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Lbls>
            <c:dLbl>
              <c:idx val="6"/>
              <c:delete val="1"/>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'装置別応募比率（件数）'!$B$2:$J$2</c:f>
              <c:strCache>
                <c:ptCount val="9"/>
                <c:pt idx="0">
                  <c:v>S-Cam</c:v>
                </c:pt>
                <c:pt idx="1">
                  <c:v>FOCAS</c:v>
                </c:pt>
                <c:pt idx="2">
                  <c:v>HDS</c:v>
                </c:pt>
                <c:pt idx="3">
                  <c:v>IRCS</c:v>
                </c:pt>
                <c:pt idx="4">
                  <c:v>CISCO</c:v>
                </c:pt>
                <c:pt idx="5">
                  <c:v>CIAO</c:v>
                </c:pt>
                <c:pt idx="6">
                  <c:v>OHS</c:v>
                </c:pt>
                <c:pt idx="7">
                  <c:v>COMICS</c:v>
                </c:pt>
                <c:pt idx="8">
                  <c:v>MOIRCS</c:v>
                </c:pt>
              </c:strCache>
            </c:strRef>
          </c:cat>
          <c:val>
            <c:numRef>
              <c:f>'装置別応募比率（件数）'!$B$11:$J$11</c:f>
              <c:numCache>
                <c:formatCode>General</c:formatCode>
                <c:ptCount val="9"/>
                <c:pt idx="0">
                  <c:v>18</c:v>
                </c:pt>
                <c:pt idx="1">
                  <c:v>39</c:v>
                </c:pt>
                <c:pt idx="2">
                  <c:v>24</c:v>
                </c:pt>
                <c:pt idx="3">
                  <c:v>18</c:v>
                </c:pt>
                <c:pt idx="4">
                  <c:v>9</c:v>
                </c:pt>
                <c:pt idx="5">
                  <c:v>7</c:v>
                </c:pt>
                <c:pt idx="7">
                  <c:v>8</c:v>
                </c:pt>
                <c:pt idx="8">
                  <c:v>27</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6"/>
        <c:delete val="1"/>
      </c:legendEntry>
      <c:layout>
        <c:manualLayout>
          <c:xMode val="edge"/>
          <c:yMode val="edge"/>
          <c:x val="0.82165671966163467"/>
          <c:y val="0.24410853946287017"/>
          <c:w val="0.13216577227209658"/>
          <c:h val="0.65909249980116114"/>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0" i="0" u="none" strike="noStrike" baseline="0">
                <a:solidFill>
                  <a:srgbClr val="000000"/>
                </a:solidFill>
                <a:latin typeface="ＭＳ Ｐゴシック"/>
                <a:ea typeface="ＭＳ Ｐゴシック"/>
                <a:cs typeface="ＭＳ Ｐゴシック"/>
              </a:defRPr>
            </a:pPr>
            <a:r>
              <a:rPr lang="ja-JP" altLang="en-US" sz="1425" b="1" i="0" u="none" strike="noStrike" baseline="0">
                <a:solidFill>
                  <a:srgbClr val="000000"/>
                </a:solidFill>
                <a:latin typeface="ＭＳ Ｐゴシック"/>
                <a:ea typeface="ＭＳ Ｐゴシック"/>
              </a:rPr>
              <a:t>S06B　装置別応募比率</a:t>
            </a:r>
            <a:endParaRPr lang="ja-JP" altLang="en-US"/>
          </a:p>
        </c:rich>
      </c:tx>
      <c:layout>
        <c:manualLayout>
          <c:xMode val="edge"/>
          <c:yMode val="edge"/>
          <c:x val="0.37480314960629924"/>
          <c:y val="0.10025706940874037"/>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8.9763779527559054E-2"/>
          <c:y val="0.33676092544987146"/>
          <c:w val="0.68976377952755907"/>
          <c:h val="0.4473007712082262"/>
        </c:manualLayout>
      </c:layout>
      <c:pie3DChart>
        <c:varyColors val="1"/>
        <c:ser>
          <c:idx val="0"/>
          <c:order val="0"/>
          <c:tx>
            <c:strRef>
              <c:f>'装置別応募比率（件数）'!$A$12</c:f>
              <c:strCache>
                <c:ptCount val="1"/>
                <c:pt idx="0">
                  <c:v>S06B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Lbls>
            <c:dLbl>
              <c:idx val="6"/>
              <c:delete val="1"/>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'装置別応募比率（件数）'!$B$2:$J$2</c:f>
              <c:strCache>
                <c:ptCount val="9"/>
                <c:pt idx="0">
                  <c:v>S-Cam</c:v>
                </c:pt>
                <c:pt idx="1">
                  <c:v>FOCAS</c:v>
                </c:pt>
                <c:pt idx="2">
                  <c:v>HDS</c:v>
                </c:pt>
                <c:pt idx="3">
                  <c:v>IRCS</c:v>
                </c:pt>
                <c:pt idx="4">
                  <c:v>CISCO</c:v>
                </c:pt>
                <c:pt idx="5">
                  <c:v>CIAO</c:v>
                </c:pt>
                <c:pt idx="6">
                  <c:v>OHS</c:v>
                </c:pt>
                <c:pt idx="7">
                  <c:v>COMICS</c:v>
                </c:pt>
                <c:pt idx="8">
                  <c:v>MOIRCS</c:v>
                </c:pt>
              </c:strCache>
            </c:strRef>
          </c:cat>
          <c:val>
            <c:numRef>
              <c:f>'装置別応募比率（件数）'!$B$12:$J$12</c:f>
              <c:numCache>
                <c:formatCode>General</c:formatCode>
                <c:ptCount val="9"/>
                <c:pt idx="0">
                  <c:v>25</c:v>
                </c:pt>
                <c:pt idx="1">
                  <c:v>25</c:v>
                </c:pt>
                <c:pt idx="2">
                  <c:v>9</c:v>
                </c:pt>
                <c:pt idx="3">
                  <c:v>18</c:v>
                </c:pt>
                <c:pt idx="4">
                  <c:v>2</c:v>
                </c:pt>
                <c:pt idx="5">
                  <c:v>7</c:v>
                </c:pt>
                <c:pt idx="7">
                  <c:v>17</c:v>
                </c:pt>
                <c:pt idx="8">
                  <c:v>16</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6"/>
        <c:delete val="1"/>
      </c:legendEntry>
      <c:layout>
        <c:manualLayout>
          <c:xMode val="edge"/>
          <c:yMode val="edge"/>
          <c:x val="0.81889763779527558"/>
          <c:y val="0.20479862896315337"/>
          <c:w val="0.14015748031496067"/>
          <c:h val="0.66838046272493579"/>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5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S07A　装置別応募比率</a:t>
            </a:r>
            <a:endParaRPr lang="ja-JP" altLang="en-US"/>
          </a:p>
        </c:rich>
      </c:tx>
      <c:layout>
        <c:manualLayout>
          <c:xMode val="edge"/>
          <c:yMode val="edge"/>
          <c:x val="0.32102728731942215"/>
          <c:y val="6.1007957559681698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8.98876404494382E-2"/>
          <c:y val="0.32891246684350134"/>
          <c:w val="0.695024077046549"/>
          <c:h val="0.45623342175066312"/>
        </c:manualLayout>
      </c:layout>
      <c:pie3DChart>
        <c:varyColors val="1"/>
        <c:ser>
          <c:idx val="0"/>
          <c:order val="0"/>
          <c:tx>
            <c:strRef>
              <c:f>'装置別応募比率（件数）'!$A$13</c:f>
              <c:strCache>
                <c:ptCount val="1"/>
                <c:pt idx="0">
                  <c:v>S07A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Lbls>
            <c:dLbl>
              <c:idx val="4"/>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a:t>
</a:t>
                    </a:r>
                  </a:p>
                </c:rich>
              </c:tx>
              <c:spPr>
                <a:noFill/>
                <a:ln w="25400">
                  <a:noFill/>
                </a:ln>
              </c:spPr>
              <c:dLblPos val="bestFit"/>
              <c:showLegendKey val="0"/>
              <c:showVal val="0"/>
              <c:showCatName val="0"/>
              <c:showSerName val="0"/>
              <c:showPercent val="0"/>
              <c:showBubbleSize val="0"/>
            </c:dLbl>
            <c:dLbl>
              <c:idx val="6"/>
              <c:delete val="1"/>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'装置別応募比率（件数）'!$B$2:$J$2</c:f>
              <c:strCache>
                <c:ptCount val="9"/>
                <c:pt idx="0">
                  <c:v>S-Cam</c:v>
                </c:pt>
                <c:pt idx="1">
                  <c:v>FOCAS</c:v>
                </c:pt>
                <c:pt idx="2">
                  <c:v>HDS</c:v>
                </c:pt>
                <c:pt idx="3">
                  <c:v>IRCS</c:v>
                </c:pt>
                <c:pt idx="4">
                  <c:v>CISCO</c:v>
                </c:pt>
                <c:pt idx="5">
                  <c:v>CIAO</c:v>
                </c:pt>
                <c:pt idx="6">
                  <c:v>OHS</c:v>
                </c:pt>
                <c:pt idx="7">
                  <c:v>COMICS</c:v>
                </c:pt>
                <c:pt idx="8">
                  <c:v>MOIRCS</c:v>
                </c:pt>
              </c:strCache>
            </c:strRef>
          </c:cat>
          <c:val>
            <c:numRef>
              <c:f>'装置別応募比率（件数）'!$B$13:$J$13</c:f>
              <c:numCache>
                <c:formatCode>General</c:formatCode>
                <c:ptCount val="9"/>
                <c:pt idx="0">
                  <c:v>23</c:v>
                </c:pt>
                <c:pt idx="1">
                  <c:v>26</c:v>
                </c:pt>
                <c:pt idx="2">
                  <c:v>16</c:v>
                </c:pt>
                <c:pt idx="3">
                  <c:v>10</c:v>
                </c:pt>
                <c:pt idx="5">
                  <c:v>8</c:v>
                </c:pt>
                <c:pt idx="7">
                  <c:v>15</c:v>
                </c:pt>
                <c:pt idx="8">
                  <c:v>30</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6"/>
        <c:delete val="1"/>
      </c:legendEntry>
      <c:layout>
        <c:manualLayout>
          <c:xMode val="edge"/>
          <c:yMode val="edge"/>
          <c:x val="0.8539325842696629"/>
          <c:y val="0.33952254641909813"/>
          <c:w val="0.130016051364366"/>
          <c:h val="0.58355437665782484"/>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120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5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S07B 　装置別応募比率</a:t>
            </a:r>
            <a:endParaRPr lang="ja-JP" altLang="en-US"/>
          </a:p>
        </c:rich>
      </c:tx>
      <c:layout>
        <c:manualLayout>
          <c:xMode val="edge"/>
          <c:yMode val="edge"/>
          <c:x val="0.32698462692163477"/>
          <c:y val="5.526315789473684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8.888902667569859E-2"/>
          <c:y val="0.32894736842105265"/>
          <c:w val="0.70158838911890675"/>
          <c:h val="0.46052631578947367"/>
        </c:manualLayout>
      </c:layout>
      <c:pie3DChart>
        <c:varyColors val="1"/>
        <c:ser>
          <c:idx val="0"/>
          <c:order val="0"/>
          <c:tx>
            <c:strRef>
              <c:f>'装置別応募比率（件数）'!$A$14</c:f>
              <c:strCache>
                <c:ptCount val="1"/>
                <c:pt idx="0">
                  <c:v>S07B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Lbls>
            <c:dLbl>
              <c:idx val="4"/>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a:t>
</a:t>
                    </a:r>
                  </a:p>
                </c:rich>
              </c:tx>
              <c:spPr>
                <a:noFill/>
                <a:ln w="25400">
                  <a:noFill/>
                </a:ln>
              </c:spPr>
              <c:dLblPos val="bestFit"/>
              <c:showLegendKey val="0"/>
              <c:showVal val="0"/>
              <c:showCatName val="0"/>
              <c:showSerName val="0"/>
              <c:showPercent val="0"/>
              <c:showBubbleSize val="0"/>
            </c:dLbl>
            <c:dLbl>
              <c:idx val="6"/>
              <c:delete val="1"/>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'装置別応募比率（件数）'!$B$2:$J$2</c:f>
              <c:strCache>
                <c:ptCount val="9"/>
                <c:pt idx="0">
                  <c:v>S-Cam</c:v>
                </c:pt>
                <c:pt idx="1">
                  <c:v>FOCAS</c:v>
                </c:pt>
                <c:pt idx="2">
                  <c:v>HDS</c:v>
                </c:pt>
                <c:pt idx="3">
                  <c:v>IRCS</c:v>
                </c:pt>
                <c:pt idx="4">
                  <c:v>CISCO</c:v>
                </c:pt>
                <c:pt idx="5">
                  <c:v>CIAO</c:v>
                </c:pt>
                <c:pt idx="6">
                  <c:v>OHS</c:v>
                </c:pt>
                <c:pt idx="7">
                  <c:v>COMICS</c:v>
                </c:pt>
                <c:pt idx="8">
                  <c:v>MOIRCS</c:v>
                </c:pt>
              </c:strCache>
            </c:strRef>
          </c:cat>
          <c:val>
            <c:numRef>
              <c:f>'装置別応募比率（件数）'!$B$14:$J$14</c:f>
              <c:numCache>
                <c:formatCode>General</c:formatCode>
                <c:ptCount val="9"/>
                <c:pt idx="0">
                  <c:v>25</c:v>
                </c:pt>
                <c:pt idx="1">
                  <c:v>26</c:v>
                </c:pt>
                <c:pt idx="2">
                  <c:v>11</c:v>
                </c:pt>
                <c:pt idx="3">
                  <c:v>15</c:v>
                </c:pt>
                <c:pt idx="5">
                  <c:v>9</c:v>
                </c:pt>
                <c:pt idx="7">
                  <c:v>14</c:v>
                </c:pt>
                <c:pt idx="8">
                  <c:v>27</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6"/>
        <c:delete val="1"/>
      </c:legendEntry>
      <c:layout>
        <c:manualLayout>
          <c:xMode val="edge"/>
          <c:yMode val="edge"/>
          <c:x val="0.855556888722243"/>
          <c:y val="0.20789473684210527"/>
          <c:w val="0.11904778569345498"/>
          <c:h val="0.65263157894736845"/>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5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S08A　装置別応募比率</a:t>
            </a:r>
            <a:endParaRPr lang="ja-JP" altLang="en-US"/>
          </a:p>
        </c:rich>
      </c:tx>
      <c:layout>
        <c:manualLayout>
          <c:xMode val="edge"/>
          <c:yMode val="edge"/>
          <c:x val="0.27884665859075308"/>
          <c:y val="8.7301865044647195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8.9743730192887047E-2"/>
          <c:y val="0.32804317554143814"/>
          <c:w val="0.69711647560546186"/>
          <c:h val="0.45767314006990967"/>
        </c:manualLayout>
      </c:layout>
      <c:pie3DChart>
        <c:varyColors val="1"/>
        <c:ser>
          <c:idx val="0"/>
          <c:order val="0"/>
          <c:tx>
            <c:strRef>
              <c:f>'装置別応募比率（件数）'!$A$15</c:f>
              <c:strCache>
                <c:ptCount val="1"/>
                <c:pt idx="0">
                  <c:v>S08A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Lbls>
            <c:dLbl>
              <c:idx val="4"/>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a:t>
</a:t>
                    </a:r>
                  </a:p>
                </c:rich>
              </c:tx>
              <c:spPr>
                <a:noFill/>
                <a:ln w="25400">
                  <a:noFill/>
                </a:ln>
              </c:spPr>
              <c:dLblPos val="bestFit"/>
              <c:showLegendKey val="0"/>
              <c:showVal val="0"/>
              <c:showCatName val="0"/>
              <c:showSerName val="0"/>
              <c:showPercent val="0"/>
              <c:showBubbleSize val="0"/>
            </c:dLbl>
            <c:dLbl>
              <c:idx val="6"/>
              <c:delete val="1"/>
            </c:dLbl>
            <c:dLbl>
              <c:idx val="7"/>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'装置別応募比率（件数）'!$B$2:$J$2</c:f>
              <c:strCache>
                <c:ptCount val="9"/>
                <c:pt idx="0">
                  <c:v>S-Cam</c:v>
                </c:pt>
                <c:pt idx="1">
                  <c:v>FOCAS</c:v>
                </c:pt>
                <c:pt idx="2">
                  <c:v>HDS</c:v>
                </c:pt>
                <c:pt idx="3">
                  <c:v>IRCS</c:v>
                </c:pt>
                <c:pt idx="4">
                  <c:v>CISCO</c:v>
                </c:pt>
                <c:pt idx="5">
                  <c:v>CIAO</c:v>
                </c:pt>
                <c:pt idx="6">
                  <c:v>OHS</c:v>
                </c:pt>
                <c:pt idx="7">
                  <c:v>COMICS</c:v>
                </c:pt>
                <c:pt idx="8">
                  <c:v>MOIRCS</c:v>
                </c:pt>
              </c:strCache>
            </c:strRef>
          </c:cat>
          <c:val>
            <c:numRef>
              <c:f>'装置別応募比率（件数）'!$B$15:$J$15</c:f>
              <c:numCache>
                <c:formatCode>General</c:formatCode>
                <c:ptCount val="9"/>
                <c:pt idx="0">
                  <c:v>27</c:v>
                </c:pt>
                <c:pt idx="1">
                  <c:v>29</c:v>
                </c:pt>
                <c:pt idx="2">
                  <c:v>12</c:v>
                </c:pt>
                <c:pt idx="3">
                  <c:v>19</c:v>
                </c:pt>
                <c:pt idx="5">
                  <c:v>8</c:v>
                </c:pt>
                <c:pt idx="7">
                  <c:v>14</c:v>
                </c:pt>
                <c:pt idx="8">
                  <c:v>33</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6"/>
        <c:delete val="1"/>
      </c:legendEntry>
      <c:layout>
        <c:manualLayout>
          <c:xMode val="edge"/>
          <c:yMode val="edge"/>
          <c:x val="0.85416801265226461"/>
          <c:y val="0.33862517185351831"/>
          <c:w val="0.129807860555892"/>
          <c:h val="0.5820119707258815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5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S08B　装置別応募比率</a:t>
            </a:r>
            <a:endParaRPr lang="ja-JP" altLang="en-US"/>
          </a:p>
        </c:rich>
      </c:tx>
      <c:layout>
        <c:manualLayout>
          <c:xMode val="edge"/>
          <c:yMode val="edge"/>
          <c:x val="0.29760016797900263"/>
          <c:y val="9.498680738786279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8.9600070000054682E-2"/>
          <c:y val="0.329815728345214"/>
          <c:w val="0.69760054500042579"/>
          <c:h val="0.45646496802977615"/>
        </c:manualLayout>
      </c:layout>
      <c:pie3DChart>
        <c:varyColors val="1"/>
        <c:ser>
          <c:idx val="0"/>
          <c:order val="0"/>
          <c:tx>
            <c:strRef>
              <c:f>'装置別応募比率（件数）'!$A$16</c:f>
              <c:strCache>
                <c:ptCount val="1"/>
                <c:pt idx="0">
                  <c:v>S08B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Lbls>
            <c:dLbl>
              <c:idx val="4"/>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a:t>
</a:t>
                    </a:r>
                  </a:p>
                </c:rich>
              </c:tx>
              <c:spPr>
                <a:noFill/>
                <a:ln w="25400">
                  <a:noFill/>
                </a:ln>
              </c:spPr>
              <c:dLblPos val="bestFit"/>
              <c:showLegendKey val="0"/>
              <c:showVal val="0"/>
              <c:showCatName val="0"/>
              <c:showSerName val="0"/>
              <c:showPercent val="0"/>
              <c:showBubbleSize val="0"/>
            </c:dLbl>
            <c:dLbl>
              <c:idx val="6"/>
              <c:delete val="1"/>
            </c:dLbl>
            <c:dLbl>
              <c:idx val="7"/>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'装置別応募比率（件数）'!$B$2:$J$2</c:f>
              <c:strCache>
                <c:ptCount val="9"/>
                <c:pt idx="0">
                  <c:v>S-Cam</c:v>
                </c:pt>
                <c:pt idx="1">
                  <c:v>FOCAS</c:v>
                </c:pt>
                <c:pt idx="2">
                  <c:v>HDS</c:v>
                </c:pt>
                <c:pt idx="3">
                  <c:v>IRCS</c:v>
                </c:pt>
                <c:pt idx="4">
                  <c:v>CISCO</c:v>
                </c:pt>
                <c:pt idx="5">
                  <c:v>CIAO</c:v>
                </c:pt>
                <c:pt idx="6">
                  <c:v>OHS</c:v>
                </c:pt>
                <c:pt idx="7">
                  <c:v>COMICS</c:v>
                </c:pt>
                <c:pt idx="8">
                  <c:v>MOIRCS</c:v>
                </c:pt>
              </c:strCache>
            </c:strRef>
          </c:cat>
          <c:val>
            <c:numRef>
              <c:f>'装置別応募比率（件数）'!$B$16:$J$16</c:f>
              <c:numCache>
                <c:formatCode>General</c:formatCode>
                <c:ptCount val="9"/>
                <c:pt idx="0">
                  <c:v>28</c:v>
                </c:pt>
                <c:pt idx="1">
                  <c:v>28</c:v>
                </c:pt>
                <c:pt idx="2">
                  <c:v>11</c:v>
                </c:pt>
                <c:pt idx="3">
                  <c:v>25</c:v>
                </c:pt>
                <c:pt idx="5">
                  <c:v>1</c:v>
                </c:pt>
                <c:pt idx="7">
                  <c:v>9</c:v>
                </c:pt>
                <c:pt idx="8">
                  <c:v>22</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6"/>
        <c:delete val="1"/>
      </c:legendEntry>
      <c:layout>
        <c:manualLayout>
          <c:xMode val="edge"/>
          <c:yMode val="edge"/>
          <c:x val="0.85600067191601048"/>
          <c:y val="0.34036994716029889"/>
          <c:w val="0.12960016797900265"/>
          <c:h val="0.580475765067625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5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S09A　装置別応募比率</a:t>
            </a:r>
            <a:endParaRPr lang="ja-JP" altLang="en-US"/>
          </a:p>
        </c:rich>
      </c:tx>
      <c:layout>
        <c:manualLayout>
          <c:xMode val="edge"/>
          <c:yMode val="edge"/>
          <c:x val="0.28594249201277955"/>
          <c:y val="9.4736842105263161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8.7859424920127799E-2"/>
          <c:y val="0.32631578947368423"/>
          <c:w val="0.70127795527156545"/>
          <c:h val="0.46052631578947367"/>
        </c:manualLayout>
      </c:layout>
      <c:pie3DChart>
        <c:varyColors val="1"/>
        <c:ser>
          <c:idx val="0"/>
          <c:order val="0"/>
          <c:tx>
            <c:strRef>
              <c:f>'装置別応募比率（件数）'!$A$17</c:f>
              <c:strCache>
                <c:ptCount val="1"/>
                <c:pt idx="0">
                  <c:v>S09A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Lbls>
            <c:dLbl>
              <c:idx val="4"/>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a:t>
</a:t>
                    </a:r>
                  </a:p>
                </c:rich>
              </c:tx>
              <c:spPr>
                <a:noFill/>
                <a:ln w="25400">
                  <a:noFill/>
                </a:ln>
              </c:spPr>
              <c:dLblPos val="bestFit"/>
              <c:showLegendKey val="0"/>
              <c:showVal val="0"/>
              <c:showCatName val="0"/>
              <c:showSerName val="0"/>
              <c:showPercent val="0"/>
              <c:showBubbleSize val="0"/>
            </c:dLbl>
            <c:dLbl>
              <c:idx val="6"/>
              <c:delete val="1"/>
            </c:dLbl>
            <c:dLbl>
              <c:idx val="7"/>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'装置別応募比率（件数）'!$B$2:$J$2</c:f>
              <c:strCache>
                <c:ptCount val="9"/>
                <c:pt idx="0">
                  <c:v>S-Cam</c:v>
                </c:pt>
                <c:pt idx="1">
                  <c:v>FOCAS</c:v>
                </c:pt>
                <c:pt idx="2">
                  <c:v>HDS</c:v>
                </c:pt>
                <c:pt idx="3">
                  <c:v>IRCS</c:v>
                </c:pt>
                <c:pt idx="4">
                  <c:v>CISCO</c:v>
                </c:pt>
                <c:pt idx="5">
                  <c:v>CIAO</c:v>
                </c:pt>
                <c:pt idx="6">
                  <c:v>OHS</c:v>
                </c:pt>
                <c:pt idx="7">
                  <c:v>COMICS</c:v>
                </c:pt>
                <c:pt idx="8">
                  <c:v>MOIRCS</c:v>
                </c:pt>
              </c:strCache>
            </c:strRef>
          </c:cat>
          <c:val>
            <c:numRef>
              <c:f>'装置別応募比率（件数）'!$B$17:$J$17</c:f>
              <c:numCache>
                <c:formatCode>General</c:formatCode>
                <c:ptCount val="9"/>
                <c:pt idx="0">
                  <c:v>34</c:v>
                </c:pt>
                <c:pt idx="1">
                  <c:v>21</c:v>
                </c:pt>
                <c:pt idx="2">
                  <c:v>18</c:v>
                </c:pt>
                <c:pt idx="3">
                  <c:v>21</c:v>
                </c:pt>
                <c:pt idx="7">
                  <c:v>10</c:v>
                </c:pt>
                <c:pt idx="8">
                  <c:v>31</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6"/>
        <c:delete val="1"/>
      </c:legendEntry>
      <c:layout>
        <c:manualLayout>
          <c:xMode val="edge"/>
          <c:yMode val="edge"/>
          <c:x val="0.85623003194888181"/>
          <c:y val="0.33684210526315789"/>
          <c:w val="0.12939297124600635"/>
          <c:h val="0.57894736842105265"/>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5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S09B　装置別応募比率</a:t>
            </a:r>
            <a:endParaRPr lang="ja-JP" altLang="en-US"/>
          </a:p>
        </c:rich>
      </c:tx>
      <c:layout>
        <c:manualLayout>
          <c:xMode val="edge"/>
          <c:yMode val="edge"/>
          <c:x val="0.28708184204247195"/>
          <c:y val="9.448846453248462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4099030133308004E-2"/>
          <c:y val="0.33070950907744084"/>
          <c:w val="0.69059118724953161"/>
          <c:h val="0.45144472667714147"/>
        </c:manualLayout>
      </c:layout>
      <c:pie3DChart>
        <c:varyColors val="1"/>
        <c:ser>
          <c:idx val="0"/>
          <c:order val="0"/>
          <c:tx>
            <c:strRef>
              <c:f>'装置別応募比率（件数）'!$A$18</c:f>
              <c:strCache>
                <c:ptCount val="1"/>
                <c:pt idx="0">
                  <c:v>S09B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Lbls>
            <c:dLbl>
              <c:idx val="0"/>
              <c:layout>
                <c:manualLayout>
                  <c:x val="-0.11897269391497528"/>
                  <c:y val="-8.8121982067116716E-2"/>
                </c:manualLayout>
              </c:layout>
              <c:dLblPos val="bestFit"/>
              <c:showLegendKey val="0"/>
              <c:showVal val="0"/>
              <c:showCatName val="1"/>
              <c:showSerName val="0"/>
              <c:showPercent val="1"/>
              <c:showBubbleSize val="0"/>
            </c:dLbl>
            <c:dLbl>
              <c:idx val="1"/>
              <c:layout>
                <c:manualLayout>
                  <c:x val="-7.2432817294395381E-3"/>
                  <c:y val="5.5804119008692657E-2"/>
                </c:manualLayout>
              </c:layout>
              <c:dLblPos val="bestFit"/>
              <c:showLegendKey val="0"/>
              <c:showVal val="0"/>
              <c:showCatName val="1"/>
              <c:showSerName val="0"/>
              <c:showPercent val="1"/>
              <c:showBubbleSize val="0"/>
            </c:dLbl>
            <c:dLbl>
              <c:idx val="4"/>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a:t>
</a:t>
                    </a:r>
                  </a:p>
                </c:rich>
              </c:tx>
              <c:spPr>
                <a:noFill/>
                <a:ln w="25400">
                  <a:noFill/>
                </a:ln>
              </c:spPr>
              <c:dLblPos val="bestFit"/>
              <c:showLegendKey val="0"/>
              <c:showVal val="0"/>
              <c:showCatName val="0"/>
              <c:showSerName val="0"/>
              <c:showPercent val="0"/>
              <c:showBubbleSize val="0"/>
            </c:dLbl>
            <c:dLbl>
              <c:idx val="5"/>
              <c:delete val="1"/>
            </c:dLbl>
            <c:dLbl>
              <c:idx val="6"/>
              <c:delete val="1"/>
            </c:dLbl>
            <c:dLbl>
              <c:idx val="7"/>
              <c:layout>
                <c:manualLayout>
                  <c:x val="6.3795952632751162E-3"/>
                  <c:y val="-3.0638961596672391E-2"/>
                </c:manualLayout>
              </c:layout>
              <c:dLblPos val="bestFit"/>
              <c:showLegendKey val="0"/>
              <c:showVal val="0"/>
              <c:showCatName val="1"/>
              <c:showSerName val="0"/>
              <c:showPercent val="1"/>
              <c:showBubbleSize val="0"/>
            </c:dLbl>
            <c:dLbl>
              <c:idx val="8"/>
              <c:layout>
                <c:manualLayout>
                  <c:x val="7.0808244116151636E-2"/>
                  <c:y val="-4.0322050547011351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'装置別応募比率（件数）'!$B$2:$J$2</c:f>
              <c:strCache>
                <c:ptCount val="9"/>
                <c:pt idx="0">
                  <c:v>S-Cam</c:v>
                </c:pt>
                <c:pt idx="1">
                  <c:v>FOCAS</c:v>
                </c:pt>
                <c:pt idx="2">
                  <c:v>HDS</c:v>
                </c:pt>
                <c:pt idx="3">
                  <c:v>IRCS</c:v>
                </c:pt>
                <c:pt idx="4">
                  <c:v>CISCO</c:v>
                </c:pt>
                <c:pt idx="5">
                  <c:v>CIAO</c:v>
                </c:pt>
                <c:pt idx="6">
                  <c:v>OHS</c:v>
                </c:pt>
                <c:pt idx="7">
                  <c:v>COMICS</c:v>
                </c:pt>
                <c:pt idx="8">
                  <c:v>MOIRCS</c:v>
                </c:pt>
              </c:strCache>
            </c:strRef>
          </c:cat>
          <c:val>
            <c:numRef>
              <c:f>'装置別応募比率（件数）'!$B$18:$J$18</c:f>
              <c:numCache>
                <c:formatCode>General</c:formatCode>
                <c:ptCount val="9"/>
                <c:pt idx="0">
                  <c:v>31</c:v>
                </c:pt>
                <c:pt idx="1">
                  <c:v>22</c:v>
                </c:pt>
                <c:pt idx="2">
                  <c:v>12</c:v>
                </c:pt>
                <c:pt idx="3">
                  <c:v>28</c:v>
                </c:pt>
                <c:pt idx="7">
                  <c:v>12</c:v>
                </c:pt>
                <c:pt idx="8">
                  <c:v>21</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egendEntry>
        <c:idx val="6"/>
        <c:delete val="1"/>
      </c:legendEntry>
      <c:layout>
        <c:manualLayout>
          <c:xMode val="edge"/>
          <c:yMode val="edge"/>
          <c:x val="0.85646066968901613"/>
          <c:y val="0.33595883191766385"/>
          <c:w val="0.12918677031399783"/>
          <c:h val="0.57742919930284309"/>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2400" b="0" i="0" u="none" strike="noStrike" baseline="0">
                <a:solidFill>
                  <a:srgbClr val="000000"/>
                </a:solidFill>
                <a:latin typeface="ＭＳ Ｐゴシック"/>
                <a:ea typeface="ＭＳ Ｐゴシック"/>
              </a:rPr>
              <a:t>共同利用実績　(観測装置ごとの申請件数）</a:t>
            </a:r>
            <a:endParaRPr lang="ja-JP" altLang="en-US"/>
          </a:p>
        </c:rich>
      </c:tx>
      <c:layout>
        <c:manualLayout>
          <c:xMode val="edge"/>
          <c:yMode val="edge"/>
          <c:x val="0.20383461653569793"/>
          <c:y val="2.8673835125448029E-2"/>
        </c:manualLayout>
      </c:layout>
      <c:overlay val="0"/>
      <c:spPr>
        <a:noFill/>
        <a:ln w="25400">
          <a:noFill/>
        </a:ln>
      </c:spPr>
    </c:title>
    <c:autoTitleDeleted val="0"/>
    <c:plotArea>
      <c:layout>
        <c:manualLayout>
          <c:layoutTarget val="inner"/>
          <c:xMode val="edge"/>
          <c:yMode val="edge"/>
          <c:x val="8.0726578624898807E-2"/>
          <c:y val="0.27512188068234705"/>
          <c:w val="0.88478448527267428"/>
          <c:h val="0.59584731677750391"/>
        </c:manualLayout>
      </c:layout>
      <c:barChart>
        <c:barDir val="col"/>
        <c:grouping val="stacked"/>
        <c:varyColors val="0"/>
        <c:ser>
          <c:idx val="0"/>
          <c:order val="0"/>
          <c:tx>
            <c:strRef>
              <c:f>装置別申請件数推移!$B$35</c:f>
              <c:strCache>
                <c:ptCount val="1"/>
                <c:pt idx="0">
                  <c:v>S-Cam</c:v>
                </c:pt>
              </c:strCache>
            </c:strRef>
          </c:tx>
          <c:spPr>
            <a:solidFill>
              <a:srgbClr val="FF6600"/>
            </a:solidFill>
            <a:ln w="25400">
              <a:solidFill>
                <a:srgbClr val="FF6600"/>
              </a:solidFill>
              <a:prstDash val="solid"/>
            </a:ln>
          </c:spPr>
          <c:invertIfNegative val="0"/>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装置別申請件数推移!$B$36:$B$64</c:f>
              <c:numCache>
                <c:formatCode>General</c:formatCode>
                <c:ptCount val="29"/>
                <c:pt idx="0">
                  <c:v>41</c:v>
                </c:pt>
                <c:pt idx="2">
                  <c:v>37</c:v>
                </c:pt>
                <c:pt idx="3">
                  <c:v>43</c:v>
                </c:pt>
                <c:pt idx="4">
                  <c:v>47</c:v>
                </c:pt>
                <c:pt idx="5">
                  <c:v>41</c:v>
                </c:pt>
                <c:pt idx="6">
                  <c:v>33</c:v>
                </c:pt>
                <c:pt idx="7">
                  <c:v>33</c:v>
                </c:pt>
                <c:pt idx="8">
                  <c:v>29</c:v>
                </c:pt>
                <c:pt idx="9">
                  <c:v>25</c:v>
                </c:pt>
                <c:pt idx="10">
                  <c:v>22</c:v>
                </c:pt>
                <c:pt idx="11">
                  <c:v>18</c:v>
                </c:pt>
                <c:pt idx="12">
                  <c:v>25</c:v>
                </c:pt>
                <c:pt idx="13">
                  <c:v>23</c:v>
                </c:pt>
                <c:pt idx="14">
                  <c:v>25</c:v>
                </c:pt>
                <c:pt idx="15">
                  <c:v>27</c:v>
                </c:pt>
                <c:pt idx="16">
                  <c:v>28</c:v>
                </c:pt>
                <c:pt idx="17">
                  <c:v>34</c:v>
                </c:pt>
                <c:pt idx="18">
                  <c:v>31</c:v>
                </c:pt>
                <c:pt idx="19">
                  <c:v>36</c:v>
                </c:pt>
                <c:pt idx="20">
                  <c:v>25</c:v>
                </c:pt>
                <c:pt idx="21">
                  <c:v>32</c:v>
                </c:pt>
                <c:pt idx="22">
                  <c:v>15</c:v>
                </c:pt>
                <c:pt idx="23">
                  <c:v>15</c:v>
                </c:pt>
                <c:pt idx="24">
                  <c:v>21</c:v>
                </c:pt>
                <c:pt idx="25">
                  <c:v>20</c:v>
                </c:pt>
                <c:pt idx="26">
                  <c:v>21</c:v>
                </c:pt>
                <c:pt idx="27">
                  <c:v>18</c:v>
                </c:pt>
                <c:pt idx="28">
                  <c:v>11</c:v>
                </c:pt>
              </c:numCache>
            </c:numRef>
          </c:val>
        </c:ser>
        <c:ser>
          <c:idx val="1"/>
          <c:order val="1"/>
          <c:tx>
            <c:strRef>
              <c:f>装置別申請件数推移!$C$35</c:f>
              <c:strCache>
                <c:ptCount val="1"/>
                <c:pt idx="0">
                  <c:v>HSC</c:v>
                </c:pt>
              </c:strCache>
            </c:strRef>
          </c:tx>
          <c:spPr>
            <a:solidFill>
              <a:srgbClr val="3366FF"/>
            </a:solidFill>
            <a:ln w="25400">
              <a:solidFill>
                <a:srgbClr val="3366FF"/>
              </a:solidFill>
              <a:prstDash val="solid"/>
            </a:ln>
          </c:spPr>
          <c:invertIfNegative val="0"/>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装置別申請件数推移!$C$36:$C$64</c:f>
              <c:numCache>
                <c:formatCode>General</c:formatCode>
                <c:ptCount val="29"/>
                <c:pt idx="27">
                  <c:v>16</c:v>
                </c:pt>
                <c:pt idx="28">
                  <c:v>17</c:v>
                </c:pt>
              </c:numCache>
            </c:numRef>
          </c:val>
        </c:ser>
        <c:ser>
          <c:idx val="2"/>
          <c:order val="2"/>
          <c:tx>
            <c:strRef>
              <c:f>装置別申請件数推移!$D$35</c:f>
              <c:strCache>
                <c:ptCount val="1"/>
                <c:pt idx="0">
                  <c:v>FOCAS</c:v>
                </c:pt>
              </c:strCache>
            </c:strRef>
          </c:tx>
          <c:spPr>
            <a:solidFill>
              <a:srgbClr val="008000"/>
            </a:solidFill>
            <a:ln w="25400">
              <a:solidFill>
                <a:srgbClr val="008000"/>
              </a:solidFill>
              <a:prstDash val="solid"/>
            </a:ln>
          </c:spPr>
          <c:invertIfNegative val="0"/>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装置別申請件数推移!$D$36:$D$64</c:f>
              <c:numCache>
                <c:formatCode>General</c:formatCode>
                <c:ptCount val="29"/>
                <c:pt idx="1">
                  <c:v>27</c:v>
                </c:pt>
                <c:pt idx="2">
                  <c:v>39</c:v>
                </c:pt>
                <c:pt idx="3">
                  <c:v>39</c:v>
                </c:pt>
                <c:pt idx="4">
                  <c:v>49</c:v>
                </c:pt>
                <c:pt idx="5">
                  <c:v>41</c:v>
                </c:pt>
                <c:pt idx="6">
                  <c:v>47</c:v>
                </c:pt>
                <c:pt idx="7">
                  <c:v>37</c:v>
                </c:pt>
                <c:pt idx="8">
                  <c:v>41</c:v>
                </c:pt>
                <c:pt idx="9">
                  <c:v>41</c:v>
                </c:pt>
                <c:pt idx="10">
                  <c:v>34</c:v>
                </c:pt>
                <c:pt idx="11">
                  <c:v>39</c:v>
                </c:pt>
                <c:pt idx="12">
                  <c:v>25</c:v>
                </c:pt>
                <c:pt idx="13">
                  <c:v>26</c:v>
                </c:pt>
                <c:pt idx="14">
                  <c:v>26</c:v>
                </c:pt>
                <c:pt idx="15">
                  <c:v>29</c:v>
                </c:pt>
                <c:pt idx="16">
                  <c:v>28</c:v>
                </c:pt>
                <c:pt idx="17">
                  <c:v>21</c:v>
                </c:pt>
                <c:pt idx="18">
                  <c:v>22</c:v>
                </c:pt>
                <c:pt idx="19">
                  <c:v>17</c:v>
                </c:pt>
                <c:pt idx="20">
                  <c:v>21</c:v>
                </c:pt>
                <c:pt idx="21">
                  <c:v>26</c:v>
                </c:pt>
                <c:pt idx="22">
                  <c:v>17</c:v>
                </c:pt>
                <c:pt idx="24">
                  <c:v>13</c:v>
                </c:pt>
                <c:pt idx="25">
                  <c:v>13</c:v>
                </c:pt>
                <c:pt idx="26">
                  <c:v>17</c:v>
                </c:pt>
                <c:pt idx="27">
                  <c:v>23</c:v>
                </c:pt>
                <c:pt idx="28">
                  <c:v>17</c:v>
                </c:pt>
              </c:numCache>
            </c:numRef>
          </c:val>
        </c:ser>
        <c:ser>
          <c:idx val="3"/>
          <c:order val="3"/>
          <c:tx>
            <c:strRef>
              <c:f>装置別申請件数推移!$E$35</c:f>
              <c:strCache>
                <c:ptCount val="1"/>
                <c:pt idx="0">
                  <c:v>HDS</c:v>
                </c:pt>
              </c:strCache>
            </c:strRef>
          </c:tx>
          <c:spPr>
            <a:solidFill>
              <a:srgbClr val="00CCFF"/>
            </a:solidFill>
            <a:ln w="25400">
              <a:solidFill>
                <a:srgbClr val="00CCFF"/>
              </a:solidFill>
              <a:prstDash val="solid"/>
            </a:ln>
          </c:spPr>
          <c:invertIfNegative val="0"/>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装置別申請件数推移!$E$36:$E$64</c:f>
              <c:numCache>
                <c:formatCode>General</c:formatCode>
                <c:ptCount val="29"/>
                <c:pt idx="1">
                  <c:v>24</c:v>
                </c:pt>
                <c:pt idx="2">
                  <c:v>28</c:v>
                </c:pt>
                <c:pt idx="3">
                  <c:v>35</c:v>
                </c:pt>
                <c:pt idx="4">
                  <c:v>27</c:v>
                </c:pt>
                <c:pt idx="5">
                  <c:v>29</c:v>
                </c:pt>
                <c:pt idx="6">
                  <c:v>27</c:v>
                </c:pt>
                <c:pt idx="7">
                  <c:v>29</c:v>
                </c:pt>
                <c:pt idx="8">
                  <c:v>23</c:v>
                </c:pt>
                <c:pt idx="9">
                  <c:v>23</c:v>
                </c:pt>
                <c:pt idx="10">
                  <c:v>23</c:v>
                </c:pt>
                <c:pt idx="11">
                  <c:v>24</c:v>
                </c:pt>
                <c:pt idx="12">
                  <c:v>9</c:v>
                </c:pt>
                <c:pt idx="13">
                  <c:v>16</c:v>
                </c:pt>
                <c:pt idx="14">
                  <c:v>11</c:v>
                </c:pt>
                <c:pt idx="15">
                  <c:v>12</c:v>
                </c:pt>
                <c:pt idx="16">
                  <c:v>11</c:v>
                </c:pt>
                <c:pt idx="17">
                  <c:v>18</c:v>
                </c:pt>
                <c:pt idx="18">
                  <c:v>12</c:v>
                </c:pt>
                <c:pt idx="19">
                  <c:v>25</c:v>
                </c:pt>
                <c:pt idx="20">
                  <c:v>14</c:v>
                </c:pt>
                <c:pt idx="21">
                  <c:v>16</c:v>
                </c:pt>
                <c:pt idx="22">
                  <c:v>10</c:v>
                </c:pt>
                <c:pt idx="23">
                  <c:v>14</c:v>
                </c:pt>
                <c:pt idx="24">
                  <c:v>11</c:v>
                </c:pt>
                <c:pt idx="25">
                  <c:v>14</c:v>
                </c:pt>
                <c:pt idx="26">
                  <c:v>16</c:v>
                </c:pt>
                <c:pt idx="27">
                  <c:v>18</c:v>
                </c:pt>
                <c:pt idx="28">
                  <c:v>21</c:v>
                </c:pt>
              </c:numCache>
            </c:numRef>
          </c:val>
        </c:ser>
        <c:ser>
          <c:idx val="4"/>
          <c:order val="4"/>
          <c:tx>
            <c:strRef>
              <c:f>装置別申請件数推移!$F$35</c:f>
              <c:strCache>
                <c:ptCount val="1"/>
                <c:pt idx="0">
                  <c:v>IRCS</c:v>
                </c:pt>
              </c:strCache>
            </c:strRef>
          </c:tx>
          <c:spPr>
            <a:solidFill>
              <a:srgbClr val="FF0000"/>
            </a:solidFill>
            <a:ln w="12700">
              <a:solidFill>
                <a:srgbClr val="000000"/>
              </a:solidFill>
              <a:prstDash val="solid"/>
            </a:ln>
          </c:spPr>
          <c:invertIfNegative val="0"/>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装置別申請件数推移!$F$36:$F$64</c:f>
              <c:numCache>
                <c:formatCode>General</c:formatCode>
                <c:ptCount val="29"/>
                <c:pt idx="0">
                  <c:v>72</c:v>
                </c:pt>
                <c:pt idx="1">
                  <c:v>28</c:v>
                </c:pt>
                <c:pt idx="2">
                  <c:v>31</c:v>
                </c:pt>
                <c:pt idx="3">
                  <c:v>29</c:v>
                </c:pt>
                <c:pt idx="4">
                  <c:v>33</c:v>
                </c:pt>
                <c:pt idx="5">
                  <c:v>35</c:v>
                </c:pt>
                <c:pt idx="6">
                  <c:v>35</c:v>
                </c:pt>
                <c:pt idx="7">
                  <c:v>28</c:v>
                </c:pt>
                <c:pt idx="8">
                  <c:v>26</c:v>
                </c:pt>
                <c:pt idx="9">
                  <c:v>15</c:v>
                </c:pt>
                <c:pt idx="11">
                  <c:v>18</c:v>
                </c:pt>
                <c:pt idx="12">
                  <c:v>18</c:v>
                </c:pt>
                <c:pt idx="13">
                  <c:v>10</c:v>
                </c:pt>
                <c:pt idx="14">
                  <c:v>15</c:v>
                </c:pt>
                <c:pt idx="15">
                  <c:v>19</c:v>
                </c:pt>
                <c:pt idx="16">
                  <c:v>25</c:v>
                </c:pt>
                <c:pt idx="17">
                  <c:v>20</c:v>
                </c:pt>
                <c:pt idx="18">
                  <c:v>28</c:v>
                </c:pt>
                <c:pt idx="19">
                  <c:v>20</c:v>
                </c:pt>
                <c:pt idx="20">
                  <c:v>16</c:v>
                </c:pt>
                <c:pt idx="21">
                  <c:v>24</c:v>
                </c:pt>
                <c:pt idx="22">
                  <c:v>28</c:v>
                </c:pt>
                <c:pt idx="23">
                  <c:v>34</c:v>
                </c:pt>
                <c:pt idx="24">
                  <c:v>26</c:v>
                </c:pt>
                <c:pt idx="25">
                  <c:v>30</c:v>
                </c:pt>
                <c:pt idx="26">
                  <c:v>27</c:v>
                </c:pt>
                <c:pt idx="27">
                  <c:v>31</c:v>
                </c:pt>
                <c:pt idx="28">
                  <c:v>28</c:v>
                </c:pt>
              </c:numCache>
            </c:numRef>
          </c:val>
        </c:ser>
        <c:ser>
          <c:idx val="5"/>
          <c:order val="5"/>
          <c:tx>
            <c:strRef>
              <c:f>装置別申請件数推移!$G$35</c:f>
              <c:strCache>
                <c:ptCount val="1"/>
                <c:pt idx="0">
                  <c:v>AO</c:v>
                </c:pt>
              </c:strCache>
            </c:strRef>
          </c:tx>
          <c:spPr>
            <a:solidFill>
              <a:srgbClr val="FF9900"/>
            </a:solidFill>
            <a:ln w="12700">
              <a:solidFill>
                <a:srgbClr val="FF9900"/>
              </a:solidFill>
              <a:prstDash val="solid"/>
            </a:ln>
          </c:spPr>
          <c:invertIfNegative val="0"/>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装置別申請件数推移!$G$36:$G$64</c:f>
              <c:numCache>
                <c:formatCode>General</c:formatCode>
                <c:ptCount val="29"/>
                <c:pt idx="3">
                  <c:v>11</c:v>
                </c:pt>
                <c:pt idx="4">
                  <c:v>13</c:v>
                </c:pt>
                <c:pt idx="5">
                  <c:v>23</c:v>
                </c:pt>
                <c:pt idx="6">
                  <c:v>30</c:v>
                </c:pt>
                <c:pt idx="7">
                  <c:v>22</c:v>
                </c:pt>
                <c:pt idx="8">
                  <c:v>23</c:v>
                </c:pt>
                <c:pt idx="9">
                  <c:v>15</c:v>
                </c:pt>
                <c:pt idx="10">
                  <c:v>7</c:v>
                </c:pt>
                <c:pt idx="11">
                  <c:v>7</c:v>
                </c:pt>
                <c:pt idx="12">
                  <c:v>7</c:v>
                </c:pt>
                <c:pt idx="13">
                  <c:v>8</c:v>
                </c:pt>
                <c:pt idx="14">
                  <c:v>9</c:v>
                </c:pt>
                <c:pt idx="15">
                  <c:v>8</c:v>
                </c:pt>
                <c:pt idx="16">
                  <c:v>16</c:v>
                </c:pt>
                <c:pt idx="17">
                  <c:v>10</c:v>
                </c:pt>
                <c:pt idx="18">
                  <c:v>18</c:v>
                </c:pt>
                <c:pt idx="19">
                  <c:v>14</c:v>
                </c:pt>
                <c:pt idx="20">
                  <c:v>11</c:v>
                </c:pt>
                <c:pt idx="21">
                  <c:v>24</c:v>
                </c:pt>
                <c:pt idx="22">
                  <c:v>22</c:v>
                </c:pt>
                <c:pt idx="23">
                  <c:v>32</c:v>
                </c:pt>
                <c:pt idx="24">
                  <c:v>19</c:v>
                </c:pt>
                <c:pt idx="25">
                  <c:v>31</c:v>
                </c:pt>
                <c:pt idx="26">
                  <c:v>35</c:v>
                </c:pt>
                <c:pt idx="27">
                  <c:v>32</c:v>
                </c:pt>
                <c:pt idx="28">
                  <c:v>29</c:v>
                </c:pt>
              </c:numCache>
            </c:numRef>
          </c:val>
        </c:ser>
        <c:ser>
          <c:idx val="6"/>
          <c:order val="6"/>
          <c:tx>
            <c:strRef>
              <c:f>装置別申請件数推移!$H$35</c:f>
              <c:strCache>
                <c:ptCount val="1"/>
                <c:pt idx="0">
                  <c:v>CISCO</c:v>
                </c:pt>
              </c:strCache>
            </c:strRef>
          </c:tx>
          <c:spPr>
            <a:solidFill>
              <a:srgbClr val="FF00FF"/>
            </a:solidFill>
            <a:ln w="12700">
              <a:solidFill>
                <a:srgbClr val="FF00FF"/>
              </a:solidFill>
              <a:prstDash val="solid"/>
            </a:ln>
          </c:spPr>
          <c:invertIfNegative val="0"/>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装置別申請件数推移!$H$36:$H$64</c:f>
              <c:numCache>
                <c:formatCode>General</c:formatCode>
                <c:ptCount val="29"/>
                <c:pt idx="1">
                  <c:v>22</c:v>
                </c:pt>
                <c:pt idx="2">
                  <c:v>22</c:v>
                </c:pt>
                <c:pt idx="3">
                  <c:v>21</c:v>
                </c:pt>
                <c:pt idx="4">
                  <c:v>18</c:v>
                </c:pt>
                <c:pt idx="5">
                  <c:v>20</c:v>
                </c:pt>
                <c:pt idx="6">
                  <c:v>16</c:v>
                </c:pt>
                <c:pt idx="7">
                  <c:v>22</c:v>
                </c:pt>
                <c:pt idx="8">
                  <c:v>20</c:v>
                </c:pt>
                <c:pt idx="9">
                  <c:v>14</c:v>
                </c:pt>
                <c:pt idx="10">
                  <c:v>17</c:v>
                </c:pt>
                <c:pt idx="11">
                  <c:v>9</c:v>
                </c:pt>
                <c:pt idx="12">
                  <c:v>2</c:v>
                </c:pt>
              </c:numCache>
            </c:numRef>
          </c:val>
        </c:ser>
        <c:ser>
          <c:idx val="7"/>
          <c:order val="7"/>
          <c:tx>
            <c:strRef>
              <c:f>装置別申請件数推移!$I$35</c:f>
              <c:strCache>
                <c:ptCount val="1"/>
                <c:pt idx="0">
                  <c:v>CIAO</c:v>
                </c:pt>
              </c:strCache>
            </c:strRef>
          </c:tx>
          <c:spPr>
            <a:solidFill>
              <a:srgbClr val="969696"/>
            </a:solidFill>
            <a:ln w="12700">
              <a:solidFill>
                <a:srgbClr val="969696"/>
              </a:solidFill>
              <a:prstDash val="solid"/>
            </a:ln>
          </c:spPr>
          <c:invertIfNegative val="0"/>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装置別申請件数推移!$I$36:$I$64</c:f>
              <c:numCache>
                <c:formatCode>General</c:formatCode>
                <c:ptCount val="29"/>
                <c:pt idx="3">
                  <c:v>7</c:v>
                </c:pt>
                <c:pt idx="4">
                  <c:v>4</c:v>
                </c:pt>
                <c:pt idx="5">
                  <c:v>12</c:v>
                </c:pt>
                <c:pt idx="6">
                  <c:v>9</c:v>
                </c:pt>
                <c:pt idx="7">
                  <c:v>7</c:v>
                </c:pt>
                <c:pt idx="8">
                  <c:v>7</c:v>
                </c:pt>
                <c:pt idx="9">
                  <c:v>6</c:v>
                </c:pt>
                <c:pt idx="10">
                  <c:v>7</c:v>
                </c:pt>
                <c:pt idx="11">
                  <c:v>7</c:v>
                </c:pt>
                <c:pt idx="12">
                  <c:v>7</c:v>
                </c:pt>
                <c:pt idx="13">
                  <c:v>8</c:v>
                </c:pt>
                <c:pt idx="14">
                  <c:v>9</c:v>
                </c:pt>
                <c:pt idx="15">
                  <c:v>8</c:v>
                </c:pt>
                <c:pt idx="16">
                  <c:v>1</c:v>
                </c:pt>
              </c:numCache>
            </c:numRef>
          </c:val>
        </c:ser>
        <c:ser>
          <c:idx val="8"/>
          <c:order val="8"/>
          <c:tx>
            <c:strRef>
              <c:f>装置別申請件数推移!$J$35</c:f>
              <c:strCache>
                <c:ptCount val="1"/>
                <c:pt idx="0">
                  <c:v>OHS</c:v>
                </c:pt>
              </c:strCache>
            </c:strRef>
          </c:tx>
          <c:spPr>
            <a:solidFill>
              <a:srgbClr val="FFFF00"/>
            </a:solidFill>
            <a:ln w="12700">
              <a:solidFill>
                <a:srgbClr val="FFFF00"/>
              </a:solidFill>
              <a:prstDash val="solid"/>
            </a:ln>
          </c:spPr>
          <c:invertIfNegative val="0"/>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装置別申請件数推移!$J$36:$J$64</c:f>
              <c:numCache>
                <c:formatCode>General</c:formatCode>
                <c:ptCount val="29"/>
                <c:pt idx="1">
                  <c:v>9</c:v>
                </c:pt>
                <c:pt idx="2">
                  <c:v>9</c:v>
                </c:pt>
                <c:pt idx="3">
                  <c:v>12</c:v>
                </c:pt>
                <c:pt idx="4">
                  <c:v>8</c:v>
                </c:pt>
                <c:pt idx="5">
                  <c:v>11</c:v>
                </c:pt>
                <c:pt idx="6">
                  <c:v>9</c:v>
                </c:pt>
                <c:pt idx="7">
                  <c:v>9</c:v>
                </c:pt>
                <c:pt idx="8">
                  <c:v>5</c:v>
                </c:pt>
                <c:pt idx="9">
                  <c:v>7</c:v>
                </c:pt>
                <c:pt idx="10">
                  <c:v>5</c:v>
                </c:pt>
              </c:numCache>
            </c:numRef>
          </c:val>
        </c:ser>
        <c:ser>
          <c:idx val="9"/>
          <c:order val="9"/>
          <c:tx>
            <c:strRef>
              <c:f>装置別申請件数推移!$K$35</c:f>
              <c:strCache>
                <c:ptCount val="1"/>
                <c:pt idx="0">
                  <c:v>COMICS</c:v>
                </c:pt>
              </c:strCache>
            </c:strRef>
          </c:tx>
          <c:spPr>
            <a:solidFill>
              <a:srgbClr val="800080"/>
            </a:solidFill>
            <a:ln w="25400">
              <a:solidFill>
                <a:srgbClr val="800080"/>
              </a:solidFill>
              <a:prstDash val="solid"/>
            </a:ln>
          </c:spPr>
          <c:invertIfNegative val="0"/>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装置別申請件数推移!$K$36:$K$64</c:f>
              <c:numCache>
                <c:formatCode>General</c:formatCode>
                <c:ptCount val="29"/>
                <c:pt idx="3">
                  <c:v>20</c:v>
                </c:pt>
                <c:pt idx="4">
                  <c:v>24</c:v>
                </c:pt>
                <c:pt idx="5">
                  <c:v>29</c:v>
                </c:pt>
                <c:pt idx="6">
                  <c:v>28</c:v>
                </c:pt>
                <c:pt idx="7">
                  <c:v>22</c:v>
                </c:pt>
                <c:pt idx="8">
                  <c:v>18</c:v>
                </c:pt>
                <c:pt idx="9">
                  <c:v>17</c:v>
                </c:pt>
                <c:pt idx="10">
                  <c:v>11</c:v>
                </c:pt>
                <c:pt idx="11">
                  <c:v>8</c:v>
                </c:pt>
                <c:pt idx="12">
                  <c:v>17</c:v>
                </c:pt>
                <c:pt idx="13">
                  <c:v>15</c:v>
                </c:pt>
                <c:pt idx="14">
                  <c:v>14</c:v>
                </c:pt>
                <c:pt idx="15">
                  <c:v>14</c:v>
                </c:pt>
                <c:pt idx="16">
                  <c:v>9</c:v>
                </c:pt>
                <c:pt idx="17">
                  <c:v>10</c:v>
                </c:pt>
                <c:pt idx="18">
                  <c:v>12</c:v>
                </c:pt>
                <c:pt idx="19">
                  <c:v>9</c:v>
                </c:pt>
                <c:pt idx="20">
                  <c:v>8</c:v>
                </c:pt>
                <c:pt idx="21">
                  <c:v>8</c:v>
                </c:pt>
                <c:pt idx="22">
                  <c:v>10</c:v>
                </c:pt>
                <c:pt idx="23">
                  <c:v>4</c:v>
                </c:pt>
                <c:pt idx="24">
                  <c:v>9</c:v>
                </c:pt>
                <c:pt idx="25">
                  <c:v>14</c:v>
                </c:pt>
                <c:pt idx="26">
                  <c:v>11</c:v>
                </c:pt>
                <c:pt idx="27">
                  <c:v>11</c:v>
                </c:pt>
                <c:pt idx="28">
                  <c:v>8</c:v>
                </c:pt>
              </c:numCache>
            </c:numRef>
          </c:val>
        </c:ser>
        <c:ser>
          <c:idx val="10"/>
          <c:order val="10"/>
          <c:tx>
            <c:strRef>
              <c:f>装置別申請件数推移!$L$35</c:f>
              <c:strCache>
                <c:ptCount val="1"/>
                <c:pt idx="0">
                  <c:v>MOIRCS</c:v>
                </c:pt>
              </c:strCache>
            </c:strRef>
          </c:tx>
          <c:spPr>
            <a:solidFill>
              <a:srgbClr val="00FF00"/>
            </a:solidFill>
            <a:ln w="12700">
              <a:solidFill>
                <a:srgbClr val="00FF00"/>
              </a:solidFill>
              <a:prstDash val="solid"/>
            </a:ln>
          </c:spPr>
          <c:invertIfNegative val="0"/>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装置別申請件数推移!$L$36:$L$64</c:f>
              <c:numCache>
                <c:formatCode>General</c:formatCode>
                <c:ptCount val="29"/>
                <c:pt idx="11">
                  <c:v>27</c:v>
                </c:pt>
                <c:pt idx="12">
                  <c:v>16</c:v>
                </c:pt>
                <c:pt idx="13">
                  <c:v>30</c:v>
                </c:pt>
                <c:pt idx="14">
                  <c:v>27</c:v>
                </c:pt>
                <c:pt idx="15">
                  <c:v>33</c:v>
                </c:pt>
                <c:pt idx="16">
                  <c:v>22</c:v>
                </c:pt>
                <c:pt idx="17">
                  <c:v>31</c:v>
                </c:pt>
                <c:pt idx="18">
                  <c:v>21</c:v>
                </c:pt>
                <c:pt idx="19">
                  <c:v>25</c:v>
                </c:pt>
                <c:pt idx="20">
                  <c:v>18</c:v>
                </c:pt>
                <c:pt idx="21">
                  <c:v>25</c:v>
                </c:pt>
                <c:pt idx="22">
                  <c:v>19</c:v>
                </c:pt>
                <c:pt idx="23">
                  <c:v>10</c:v>
                </c:pt>
                <c:pt idx="24">
                  <c:v>11</c:v>
                </c:pt>
                <c:pt idx="25">
                  <c:v>18</c:v>
                </c:pt>
                <c:pt idx="26">
                  <c:v>13</c:v>
                </c:pt>
                <c:pt idx="27">
                  <c:v>11</c:v>
                </c:pt>
                <c:pt idx="28">
                  <c:v>10</c:v>
                </c:pt>
              </c:numCache>
            </c:numRef>
          </c:val>
        </c:ser>
        <c:ser>
          <c:idx val="11"/>
          <c:order val="11"/>
          <c:tx>
            <c:strRef>
              <c:f>装置別申請件数推移!$M$35</c:f>
              <c:strCache>
                <c:ptCount val="1"/>
                <c:pt idx="0">
                  <c:v>FMOS</c:v>
                </c:pt>
              </c:strCache>
            </c:strRef>
          </c:tx>
          <c:spPr>
            <a:solidFill>
              <a:srgbClr val="000000"/>
            </a:solidFill>
            <a:ln w="12700">
              <a:solidFill>
                <a:srgbClr val="000000"/>
              </a:solidFill>
              <a:prstDash val="solid"/>
            </a:ln>
          </c:spPr>
          <c:invertIfNegative val="0"/>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装置別申請件数推移!$M$36:$M$64</c:f>
              <c:numCache>
                <c:formatCode>General</c:formatCode>
                <c:ptCount val="29"/>
                <c:pt idx="19">
                  <c:v>10</c:v>
                </c:pt>
                <c:pt idx="20">
                  <c:v>16</c:v>
                </c:pt>
                <c:pt idx="21">
                  <c:v>11</c:v>
                </c:pt>
                <c:pt idx="22">
                  <c:v>6</c:v>
                </c:pt>
                <c:pt idx="23">
                  <c:v>15</c:v>
                </c:pt>
                <c:pt idx="24">
                  <c:v>10</c:v>
                </c:pt>
                <c:pt idx="25">
                  <c:v>14</c:v>
                </c:pt>
                <c:pt idx="26">
                  <c:v>11</c:v>
                </c:pt>
                <c:pt idx="27">
                  <c:v>17</c:v>
                </c:pt>
                <c:pt idx="28">
                  <c:v>8</c:v>
                </c:pt>
              </c:numCache>
            </c:numRef>
          </c:val>
        </c:ser>
        <c:ser>
          <c:idx val="12"/>
          <c:order val="12"/>
          <c:tx>
            <c:strRef>
              <c:f>装置別申請件数推移!$N$35</c:f>
              <c:strCache>
                <c:ptCount val="1"/>
                <c:pt idx="0">
                  <c:v>その他</c:v>
                </c:pt>
              </c:strCache>
            </c:strRef>
          </c:tx>
          <c:invertIfNegative val="0"/>
          <c:cat>
            <c:strRef>
              <c:f>装置別申請件数推移!$A$36:$A$64</c:f>
              <c:strCache>
                <c:ptCount val="29"/>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S10B</c:v>
                </c:pt>
                <c:pt idx="21">
                  <c:v>S11A</c:v>
                </c:pt>
                <c:pt idx="22">
                  <c:v>S11B</c:v>
                </c:pt>
                <c:pt idx="23">
                  <c:v>S12A</c:v>
                </c:pt>
                <c:pt idx="24">
                  <c:v>S12B</c:v>
                </c:pt>
                <c:pt idx="25">
                  <c:v>S13A</c:v>
                </c:pt>
                <c:pt idx="26">
                  <c:v>S13B</c:v>
                </c:pt>
                <c:pt idx="27">
                  <c:v>S14A</c:v>
                </c:pt>
                <c:pt idx="28">
                  <c:v>S14B</c:v>
                </c:pt>
              </c:strCache>
            </c:strRef>
          </c:cat>
          <c:val>
            <c:numRef>
              <c:f>装置別申請件数推移!$N$36:$N$64</c:f>
              <c:numCache>
                <c:formatCode>General</c:formatCode>
                <c:ptCount val="29"/>
                <c:pt idx="0">
                  <c:v>1</c:v>
                </c:pt>
                <c:pt idx="1">
                  <c:v>0</c:v>
                </c:pt>
                <c:pt idx="2">
                  <c:v>2</c:v>
                </c:pt>
                <c:pt idx="3">
                  <c:v>1</c:v>
                </c:pt>
                <c:pt idx="4">
                  <c:v>1</c:v>
                </c:pt>
                <c:pt idx="5">
                  <c:v>1</c:v>
                </c:pt>
                <c:pt idx="6">
                  <c:v>3</c:v>
                </c:pt>
                <c:pt idx="7">
                  <c:v>3</c:v>
                </c:pt>
                <c:pt idx="8">
                  <c:v>7</c:v>
                </c:pt>
                <c:pt idx="9">
                  <c:v>5</c:v>
                </c:pt>
                <c:pt idx="10">
                  <c:v>6</c:v>
                </c:pt>
                <c:pt idx="11">
                  <c:v>3</c:v>
                </c:pt>
                <c:pt idx="12">
                  <c:v>8</c:v>
                </c:pt>
                <c:pt idx="13">
                  <c:v>3</c:v>
                </c:pt>
                <c:pt idx="14">
                  <c:v>18</c:v>
                </c:pt>
                <c:pt idx="15">
                  <c:v>15</c:v>
                </c:pt>
                <c:pt idx="16">
                  <c:v>21</c:v>
                </c:pt>
                <c:pt idx="17">
                  <c:v>20</c:v>
                </c:pt>
                <c:pt idx="18">
                  <c:v>20</c:v>
                </c:pt>
                <c:pt idx="19">
                  <c:v>10</c:v>
                </c:pt>
                <c:pt idx="20">
                  <c:v>26</c:v>
                </c:pt>
                <c:pt idx="21">
                  <c:v>15</c:v>
                </c:pt>
                <c:pt idx="22">
                  <c:v>20</c:v>
                </c:pt>
                <c:pt idx="23">
                  <c:v>26</c:v>
                </c:pt>
                <c:pt idx="24">
                  <c:v>27</c:v>
                </c:pt>
                <c:pt idx="25">
                  <c:v>30</c:v>
                </c:pt>
                <c:pt idx="26">
                  <c:v>36</c:v>
                </c:pt>
                <c:pt idx="27">
                  <c:v>30</c:v>
                </c:pt>
                <c:pt idx="28">
                  <c:v>21</c:v>
                </c:pt>
              </c:numCache>
            </c:numRef>
          </c:val>
        </c:ser>
        <c:dLbls>
          <c:showLegendKey val="0"/>
          <c:showVal val="0"/>
          <c:showCatName val="0"/>
          <c:showSerName val="0"/>
          <c:showPercent val="0"/>
          <c:showBubbleSize val="0"/>
        </c:dLbls>
        <c:gapWidth val="150"/>
        <c:overlap val="100"/>
        <c:axId val="33213440"/>
        <c:axId val="33219328"/>
      </c:barChart>
      <c:catAx>
        <c:axId val="33213440"/>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3219328"/>
        <c:crosses val="autoZero"/>
        <c:auto val="1"/>
        <c:lblAlgn val="ctr"/>
        <c:lblOffset val="100"/>
        <c:tickLblSkip val="1"/>
        <c:tickMarkSkip val="1"/>
        <c:noMultiLvlLbl val="0"/>
      </c:catAx>
      <c:valAx>
        <c:axId val="33219328"/>
        <c:scaling>
          <c:orientation val="minMax"/>
        </c:scaling>
        <c:delete val="0"/>
        <c:axPos val="l"/>
        <c:title>
          <c:tx>
            <c:rich>
              <a:bodyPr rot="0" vert="wordArtVertRtl"/>
              <a:lstStyle/>
              <a:p>
                <a:pPr algn="ctr">
                  <a:defRPr sz="1600" b="1" i="0" u="none" strike="noStrike" baseline="0">
                    <a:solidFill>
                      <a:srgbClr val="000000"/>
                    </a:solidFill>
                    <a:latin typeface="ＭＳ Ｐゴシック"/>
                    <a:ea typeface="ＭＳ Ｐゴシック"/>
                    <a:cs typeface="ＭＳ Ｐゴシック"/>
                  </a:defRPr>
                </a:pPr>
                <a:r>
                  <a:rPr lang="ja-JP" altLang="en-US"/>
                  <a:t>装置毎・申請件数</a:t>
                </a:r>
              </a:p>
            </c:rich>
          </c:tx>
          <c:layout>
            <c:manualLayout>
              <c:xMode val="edge"/>
              <c:yMode val="edge"/>
              <c:x val="9.0817356205852677E-3"/>
              <c:y val="0.3853054120923056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3213440"/>
        <c:crosses val="autoZero"/>
        <c:crossBetween val="between"/>
      </c:valAx>
      <c:spPr>
        <a:solidFill>
          <a:srgbClr val="FFFFFF"/>
        </a:solidFill>
        <a:ln w="12700">
          <a:solidFill>
            <a:srgbClr val="000000"/>
          </a:solidFill>
          <a:prstDash val="solid"/>
        </a:ln>
      </c:spPr>
    </c:plotArea>
    <c:legend>
      <c:legendPos val="t"/>
      <c:layout>
        <c:manualLayout>
          <c:xMode val="edge"/>
          <c:yMode val="edge"/>
          <c:x val="0.10993885486536403"/>
          <c:y val="0.13580058963177502"/>
          <c:w val="0.85914328764460002"/>
          <c:h val="4.2236870247612662E-2"/>
        </c:manualLayout>
      </c:layout>
      <c:overlay val="0"/>
      <c:spPr>
        <a:solidFill>
          <a:srgbClr val="FFFFFF"/>
        </a:solidFill>
        <a:ln w="3175">
          <a:solidFill>
            <a:srgbClr val="000000"/>
          </a:solidFill>
          <a:prstDash val="solid"/>
        </a:ln>
      </c:spPr>
      <c:txPr>
        <a:bodyPr/>
        <a:lstStyle/>
        <a:p>
          <a:pPr>
            <a:defRPr sz="1285" b="1"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5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S10A　装置別応募比率</a:t>
            </a:r>
            <a:endParaRPr lang="ja-JP" altLang="en-US"/>
          </a:p>
        </c:rich>
      </c:tx>
      <c:layout>
        <c:manualLayout>
          <c:xMode val="edge"/>
          <c:yMode val="edge"/>
          <c:x val="0.28708184204247195"/>
          <c:y val="9.448846453248462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0909232501670434E-2"/>
          <c:y val="0.33070950907744084"/>
          <c:w val="0.69537588369698788"/>
          <c:h val="0.45406940532061318"/>
        </c:manualLayout>
      </c:layout>
      <c:pie3DChart>
        <c:varyColors val="1"/>
        <c:ser>
          <c:idx val="0"/>
          <c:order val="0"/>
          <c:tx>
            <c:strRef>
              <c:f>'装置別応募比率（件数）'!$A$19</c:f>
              <c:strCache>
                <c:ptCount val="1"/>
                <c:pt idx="0">
                  <c:v>S10A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Lbls>
            <c:dLbl>
              <c:idx val="0"/>
              <c:layout>
                <c:manualLayout>
                  <c:x val="-8.2311608901533759E-2"/>
                  <c:y val="-6.8425171015353295E-2"/>
                </c:manualLayout>
              </c:layout>
              <c:dLblPos val="bestFit"/>
              <c:showLegendKey val="0"/>
              <c:showVal val="0"/>
              <c:showCatName val="1"/>
              <c:showSerName val="0"/>
              <c:showPercent val="1"/>
              <c:showBubbleSize val="0"/>
            </c:dLbl>
            <c:dLbl>
              <c:idx val="3"/>
              <c:layout>
                <c:manualLayout>
                  <c:x val="3.3030770678639194E-2"/>
                  <c:y val="5.626165651260244E-2"/>
                </c:manualLayout>
              </c:layout>
              <c:dLblPos val="bestFit"/>
              <c:showLegendKey val="0"/>
              <c:showVal val="0"/>
              <c:showCatName val="1"/>
              <c:showSerName val="0"/>
              <c:showPercent val="1"/>
              <c:showBubbleSize val="0"/>
            </c:dLbl>
            <c:dLbl>
              <c:idx val="4"/>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a:t>
</a:t>
                    </a:r>
                  </a:p>
                </c:rich>
              </c:tx>
              <c:spPr>
                <a:noFill/>
                <a:ln w="25400">
                  <a:noFill/>
                </a:ln>
              </c:spPr>
              <c:dLblPos val="bestFit"/>
              <c:showLegendKey val="0"/>
              <c:showVal val="0"/>
              <c:showCatName val="0"/>
              <c:showSerName val="0"/>
              <c:showPercent val="0"/>
              <c:showBubbleSize val="0"/>
            </c:dLbl>
            <c:dLbl>
              <c:idx val="5"/>
              <c:delete val="1"/>
            </c:dLbl>
            <c:dLbl>
              <c:idx val="6"/>
              <c:delete val="1"/>
            </c:dLbl>
            <c:dLbl>
              <c:idx val="7"/>
              <c:dLblPos val="bestFit"/>
              <c:showLegendKey val="0"/>
              <c:showVal val="0"/>
              <c:showCatName val="1"/>
              <c:showSerName val="0"/>
              <c:showPercent val="1"/>
              <c:showBubbleSize val="0"/>
            </c:dLbl>
            <c:dLbl>
              <c:idx val="8"/>
              <c:layout>
                <c:manualLayout>
                  <c:x val="6.283590296745345E-2"/>
                  <c:y val="-8.7712149406966686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'装置別応募比率（件数）'!$B$2:$K$2</c:f>
              <c:strCache>
                <c:ptCount val="10"/>
                <c:pt idx="0">
                  <c:v>S-Cam</c:v>
                </c:pt>
                <c:pt idx="1">
                  <c:v>FOCAS</c:v>
                </c:pt>
                <c:pt idx="2">
                  <c:v>HDS</c:v>
                </c:pt>
                <c:pt idx="3">
                  <c:v>IRCS</c:v>
                </c:pt>
                <c:pt idx="4">
                  <c:v>CISCO</c:v>
                </c:pt>
                <c:pt idx="5">
                  <c:v>CIAO</c:v>
                </c:pt>
                <c:pt idx="6">
                  <c:v>OHS</c:v>
                </c:pt>
                <c:pt idx="7">
                  <c:v>COMICS</c:v>
                </c:pt>
                <c:pt idx="8">
                  <c:v>MOIRCS</c:v>
                </c:pt>
                <c:pt idx="9">
                  <c:v>FMOS</c:v>
                </c:pt>
              </c:strCache>
            </c:strRef>
          </c:cat>
          <c:val>
            <c:numRef>
              <c:f>'装置別応募比率（件数）'!$B$19:$K$19</c:f>
              <c:numCache>
                <c:formatCode>General</c:formatCode>
                <c:ptCount val="10"/>
                <c:pt idx="0">
                  <c:v>36</c:v>
                </c:pt>
                <c:pt idx="1">
                  <c:v>17</c:v>
                </c:pt>
                <c:pt idx="2">
                  <c:v>25</c:v>
                </c:pt>
                <c:pt idx="3">
                  <c:v>20</c:v>
                </c:pt>
                <c:pt idx="7">
                  <c:v>9</c:v>
                </c:pt>
                <c:pt idx="8">
                  <c:v>25</c:v>
                </c:pt>
                <c:pt idx="9">
                  <c:v>10</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egendEntry>
        <c:idx val="6"/>
        <c:delete val="1"/>
      </c:legendEntry>
      <c:layout>
        <c:manualLayout>
          <c:xMode val="edge"/>
          <c:yMode val="edge"/>
          <c:x val="0.85646066968901613"/>
          <c:y val="0.33858350383367436"/>
          <c:w val="0.12918677031399783"/>
          <c:h val="0.57742919930284309"/>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S10B　装置別応募比率</a:t>
            </a:r>
            <a:endParaRPr lang="ja-JP" altLang="en-US"/>
          </a:p>
        </c:rich>
      </c:tx>
      <c:layout>
        <c:manualLayout>
          <c:xMode val="edge"/>
          <c:yMode val="edge"/>
          <c:x val="0.2866243709982112"/>
          <c:y val="9.4240837696335081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0764401781139425E-2"/>
          <c:y val="0.32984335355058897"/>
          <c:w val="0.69586041365540219"/>
          <c:h val="0.45288016003374515"/>
        </c:manualLayout>
      </c:layout>
      <c:pie3DChart>
        <c:varyColors val="1"/>
        <c:ser>
          <c:idx val="0"/>
          <c:order val="0"/>
          <c:tx>
            <c:strRef>
              <c:f>'装置別応募比率（件数）'!$A$20</c:f>
              <c:strCache>
                <c:ptCount val="1"/>
                <c:pt idx="0">
                  <c:v>S10B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Lbls>
            <c:dLbl>
              <c:idx val="0"/>
              <c:layout>
                <c:manualLayout>
                  <c:x val="-7.825422733861756E-2"/>
                  <c:y val="-4.5183055569130312E-2"/>
                </c:manualLayout>
              </c:layout>
              <c:dLblPos val="bestFit"/>
              <c:showLegendKey val="0"/>
              <c:showVal val="0"/>
              <c:showCatName val="1"/>
              <c:showSerName val="0"/>
              <c:showPercent val="1"/>
              <c:showBubbleSize val="0"/>
            </c:dLbl>
            <c:dLbl>
              <c:idx val="3"/>
              <c:layout>
                <c:manualLayout>
                  <c:x val="3.246186420201199E-2"/>
                  <c:y val="2.6665703165047568E-2"/>
                </c:manualLayout>
              </c:layout>
              <c:dLblPos val="bestFit"/>
              <c:showLegendKey val="0"/>
              <c:showVal val="0"/>
              <c:showCatName val="1"/>
              <c:showSerName val="0"/>
              <c:showPercent val="1"/>
              <c:showBubbleSize val="0"/>
            </c:dLbl>
            <c:dLbl>
              <c:idx val="4"/>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a:t>
</a:t>
                    </a:r>
                  </a:p>
                </c:rich>
              </c:tx>
              <c:spPr>
                <a:noFill/>
                <a:ln w="25400">
                  <a:noFill/>
                </a:ln>
              </c:spPr>
              <c:dLblPos val="bestFit"/>
              <c:showLegendKey val="0"/>
              <c:showVal val="0"/>
              <c:showCatName val="0"/>
              <c:showSerName val="0"/>
              <c:showPercent val="0"/>
              <c:showBubbleSize val="0"/>
            </c:dLbl>
            <c:dLbl>
              <c:idx val="5"/>
              <c:delete val="1"/>
            </c:dLbl>
            <c:dLbl>
              <c:idx val="6"/>
              <c:delete val="1"/>
            </c:dLbl>
            <c:dLbl>
              <c:idx val="7"/>
              <c:layout>
                <c:manualLayout>
                  <c:x val="-5.2725752175895922E-4"/>
                  <c:y val="-7.6509157365015179E-2"/>
                </c:manualLayout>
              </c:layout>
              <c:dLblPos val="bestFit"/>
              <c:showLegendKey val="0"/>
              <c:showVal val="0"/>
              <c:showCatName val="1"/>
              <c:showSerName val="0"/>
              <c:showPercent val="1"/>
              <c:showBubbleSize val="0"/>
            </c:dLbl>
            <c:dLbl>
              <c:idx val="8"/>
              <c:layout>
                <c:manualLayout>
                  <c:x val="5.7324885335456467E-2"/>
                  <c:y val="-9.7191353661350843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'装置別応募比率（件数）'!$B$2:$K$2</c:f>
              <c:strCache>
                <c:ptCount val="10"/>
                <c:pt idx="0">
                  <c:v>S-Cam</c:v>
                </c:pt>
                <c:pt idx="1">
                  <c:v>FOCAS</c:v>
                </c:pt>
                <c:pt idx="2">
                  <c:v>HDS</c:v>
                </c:pt>
                <c:pt idx="3">
                  <c:v>IRCS</c:v>
                </c:pt>
                <c:pt idx="4">
                  <c:v>CISCO</c:v>
                </c:pt>
                <c:pt idx="5">
                  <c:v>CIAO</c:v>
                </c:pt>
                <c:pt idx="6">
                  <c:v>OHS</c:v>
                </c:pt>
                <c:pt idx="7">
                  <c:v>COMICS</c:v>
                </c:pt>
                <c:pt idx="8">
                  <c:v>MOIRCS</c:v>
                </c:pt>
                <c:pt idx="9">
                  <c:v>FMOS</c:v>
                </c:pt>
              </c:strCache>
            </c:strRef>
          </c:cat>
          <c:val>
            <c:numRef>
              <c:f>'装置別応募比率（件数）'!$B$20:$K$20</c:f>
              <c:numCache>
                <c:formatCode>General</c:formatCode>
                <c:ptCount val="10"/>
                <c:pt idx="0">
                  <c:v>25</c:v>
                </c:pt>
                <c:pt idx="1">
                  <c:v>21</c:v>
                </c:pt>
                <c:pt idx="2">
                  <c:v>14</c:v>
                </c:pt>
                <c:pt idx="3">
                  <c:v>16</c:v>
                </c:pt>
                <c:pt idx="7">
                  <c:v>8</c:v>
                </c:pt>
                <c:pt idx="8">
                  <c:v>18</c:v>
                </c:pt>
                <c:pt idx="9">
                  <c:v>16</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egendEntry>
        <c:idx val="6"/>
        <c:delete val="1"/>
      </c:legendEntry>
      <c:layout>
        <c:manualLayout>
          <c:xMode val="edge"/>
          <c:yMode val="edge"/>
          <c:x val="0.85668856679539263"/>
          <c:y val="0.33769688474804521"/>
          <c:w val="0.1289810588963004"/>
          <c:h val="0.57591705487075884"/>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S11A　装置別応募比率</a:t>
            </a:r>
            <a:endParaRPr lang="ja-JP" altLang="en-US"/>
          </a:p>
        </c:rich>
      </c:tx>
      <c:layout>
        <c:manualLayout>
          <c:xMode val="edge"/>
          <c:yMode val="edge"/>
          <c:x val="0.28775834658187599"/>
          <c:y val="9.3994778067885115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0620031796502382E-2"/>
          <c:y val="0.32898172323759789"/>
          <c:w val="0.69634340222575519"/>
          <c:h val="0.45430809399477806"/>
        </c:manualLayout>
      </c:layout>
      <c:pie3DChart>
        <c:varyColors val="1"/>
        <c:ser>
          <c:idx val="0"/>
          <c:order val="0"/>
          <c:tx>
            <c:strRef>
              <c:f>'装置別応募比率（件数）'!$A$21</c:f>
              <c:strCache>
                <c:ptCount val="1"/>
                <c:pt idx="0">
                  <c:v>S11A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Lbls>
            <c:dLbl>
              <c:idx val="0"/>
              <c:layout>
                <c:manualLayout>
                  <c:x val="-8.4109009426285922E-2"/>
                  <c:y val="-5.4496686608690871E-2"/>
                </c:manualLayout>
              </c:layout>
              <c:dLblPos val="bestFit"/>
              <c:showLegendKey val="0"/>
              <c:showVal val="0"/>
              <c:showCatName val="1"/>
              <c:showSerName val="0"/>
              <c:showPercent val="1"/>
              <c:showBubbleSize val="0"/>
            </c:dLbl>
            <c:dLbl>
              <c:idx val="3"/>
              <c:layout>
                <c:manualLayout>
                  <c:x val="3.1537123042449593E-2"/>
                  <c:y val="5.4434736127957913E-2"/>
                </c:manualLayout>
              </c:layout>
              <c:dLblPos val="bestFit"/>
              <c:showLegendKey val="0"/>
              <c:showVal val="0"/>
              <c:showCatName val="1"/>
              <c:showSerName val="0"/>
              <c:showPercent val="1"/>
              <c:showBubbleSize val="0"/>
            </c:dLbl>
            <c:dLbl>
              <c:idx val="4"/>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a:t>
</a:t>
                    </a:r>
                  </a:p>
                </c:rich>
              </c:tx>
              <c:spPr>
                <a:noFill/>
                <a:ln w="25400">
                  <a:noFill/>
                </a:ln>
              </c:spPr>
              <c:dLblPos val="bestFit"/>
              <c:showLegendKey val="0"/>
              <c:showVal val="0"/>
              <c:showCatName val="0"/>
              <c:showSerName val="0"/>
              <c:showPercent val="0"/>
              <c:showBubbleSize val="0"/>
            </c:dLbl>
            <c:dLbl>
              <c:idx val="5"/>
              <c:delete val="1"/>
            </c:dLbl>
            <c:dLbl>
              <c:idx val="6"/>
              <c:delete val="1"/>
            </c:dLbl>
            <c:dLbl>
              <c:idx val="7"/>
              <c:dLblPos val="bestFit"/>
              <c:showLegendKey val="0"/>
              <c:showVal val="0"/>
              <c:showCatName val="1"/>
              <c:showSerName val="0"/>
              <c:showPercent val="1"/>
              <c:showBubbleSize val="0"/>
            </c:dLbl>
            <c:dLbl>
              <c:idx val="8"/>
              <c:layout>
                <c:manualLayout>
                  <c:x val="6.337451856673719E-2"/>
                  <c:y val="-9.2126943662068306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'装置別応募比率（件数）'!$B$2:$K$2</c:f>
              <c:strCache>
                <c:ptCount val="10"/>
                <c:pt idx="0">
                  <c:v>S-Cam</c:v>
                </c:pt>
                <c:pt idx="1">
                  <c:v>FOCAS</c:v>
                </c:pt>
                <c:pt idx="2">
                  <c:v>HDS</c:v>
                </c:pt>
                <c:pt idx="3">
                  <c:v>IRCS</c:v>
                </c:pt>
                <c:pt idx="4">
                  <c:v>CISCO</c:v>
                </c:pt>
                <c:pt idx="5">
                  <c:v>CIAO</c:v>
                </c:pt>
                <c:pt idx="6">
                  <c:v>OHS</c:v>
                </c:pt>
                <c:pt idx="7">
                  <c:v>COMICS</c:v>
                </c:pt>
                <c:pt idx="8">
                  <c:v>MOIRCS</c:v>
                </c:pt>
                <c:pt idx="9">
                  <c:v>FMOS</c:v>
                </c:pt>
              </c:strCache>
            </c:strRef>
          </c:cat>
          <c:val>
            <c:numRef>
              <c:f>'装置別応募比率（件数）'!$B$21:$K$21</c:f>
              <c:numCache>
                <c:formatCode>General</c:formatCode>
                <c:ptCount val="10"/>
                <c:pt idx="0">
                  <c:v>32</c:v>
                </c:pt>
                <c:pt idx="1">
                  <c:v>26</c:v>
                </c:pt>
                <c:pt idx="2">
                  <c:v>16</c:v>
                </c:pt>
                <c:pt idx="3">
                  <c:v>24</c:v>
                </c:pt>
                <c:pt idx="7">
                  <c:v>8</c:v>
                </c:pt>
                <c:pt idx="8">
                  <c:v>25</c:v>
                </c:pt>
                <c:pt idx="9">
                  <c:v>11</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egendEntry>
        <c:idx val="6"/>
        <c:delete val="1"/>
      </c:legendEntry>
      <c:layout>
        <c:manualLayout>
          <c:xMode val="edge"/>
          <c:yMode val="edge"/>
          <c:x val="0.85691573926868048"/>
          <c:y val="0.33681462140992169"/>
          <c:w val="0.12877583465818765"/>
          <c:h val="0.574412532637075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S11B　装置別応募比率</a:t>
            </a:r>
            <a:endParaRPr lang="ja-JP" altLang="en-US"/>
          </a:p>
        </c:rich>
      </c:tx>
      <c:layout>
        <c:manualLayout>
          <c:xMode val="edge"/>
          <c:yMode val="edge"/>
          <c:x val="0.28775834658187599"/>
          <c:y val="9.3994778067885115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0620031796502382E-2"/>
          <c:y val="0.32898172323759789"/>
          <c:w val="0.69634340222575519"/>
          <c:h val="0.45430809399477806"/>
        </c:manualLayout>
      </c:layout>
      <c:pie3DChart>
        <c:varyColors val="1"/>
        <c:ser>
          <c:idx val="0"/>
          <c:order val="0"/>
          <c:tx>
            <c:strRef>
              <c:f>'装置別応募比率（件数）'!$A$22</c:f>
              <c:strCache>
                <c:ptCount val="1"/>
                <c:pt idx="0">
                  <c:v>S11B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Lbls>
            <c:dLbl>
              <c:idx val="0"/>
              <c:layout>
                <c:manualLayout>
                  <c:x val="-8.4109009426285922E-2"/>
                  <c:y val="-5.4496686608690871E-2"/>
                </c:manualLayout>
              </c:layout>
              <c:dLblPos val="bestFit"/>
              <c:showLegendKey val="0"/>
              <c:showVal val="0"/>
              <c:showCatName val="1"/>
              <c:showSerName val="0"/>
              <c:showPercent val="1"/>
              <c:showBubbleSize val="0"/>
            </c:dLbl>
            <c:dLbl>
              <c:idx val="3"/>
              <c:layout>
                <c:manualLayout>
                  <c:x val="3.1537123042449593E-2"/>
                  <c:y val="5.4434736127957913E-2"/>
                </c:manualLayout>
              </c:layout>
              <c:dLblPos val="bestFit"/>
              <c:showLegendKey val="0"/>
              <c:showVal val="0"/>
              <c:showCatName val="1"/>
              <c:showSerName val="0"/>
              <c:showPercent val="1"/>
              <c:showBubbleSize val="0"/>
            </c:dLbl>
            <c:dLbl>
              <c:idx val="4"/>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a:t>
</a:t>
                    </a:r>
                  </a:p>
                </c:rich>
              </c:tx>
              <c:spPr>
                <a:noFill/>
                <a:ln w="25400">
                  <a:noFill/>
                </a:ln>
              </c:spPr>
              <c:dLblPos val="bestFit"/>
              <c:showLegendKey val="0"/>
              <c:showVal val="0"/>
              <c:showCatName val="0"/>
              <c:showSerName val="0"/>
              <c:showPercent val="0"/>
              <c:showBubbleSize val="0"/>
            </c:dLbl>
            <c:dLbl>
              <c:idx val="5"/>
              <c:delete val="1"/>
            </c:dLbl>
            <c:dLbl>
              <c:idx val="6"/>
              <c:delete val="1"/>
            </c:dLbl>
            <c:dLbl>
              <c:idx val="7"/>
              <c:dLblPos val="bestFit"/>
              <c:showLegendKey val="0"/>
              <c:showVal val="0"/>
              <c:showCatName val="1"/>
              <c:showSerName val="0"/>
              <c:showPercent val="1"/>
              <c:showBubbleSize val="0"/>
            </c:dLbl>
            <c:dLbl>
              <c:idx val="8"/>
              <c:layout>
                <c:manualLayout>
                  <c:x val="6.337451856673719E-2"/>
                  <c:y val="-9.2126943662068306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'装置別応募比率（件数）'!$B$2:$K$2</c:f>
              <c:strCache>
                <c:ptCount val="10"/>
                <c:pt idx="0">
                  <c:v>S-Cam</c:v>
                </c:pt>
                <c:pt idx="1">
                  <c:v>FOCAS</c:v>
                </c:pt>
                <c:pt idx="2">
                  <c:v>HDS</c:v>
                </c:pt>
                <c:pt idx="3">
                  <c:v>IRCS</c:v>
                </c:pt>
                <c:pt idx="4">
                  <c:v>CISCO</c:v>
                </c:pt>
                <c:pt idx="5">
                  <c:v>CIAO</c:v>
                </c:pt>
                <c:pt idx="6">
                  <c:v>OHS</c:v>
                </c:pt>
                <c:pt idx="7">
                  <c:v>COMICS</c:v>
                </c:pt>
                <c:pt idx="8">
                  <c:v>MOIRCS</c:v>
                </c:pt>
                <c:pt idx="9">
                  <c:v>FMOS</c:v>
                </c:pt>
              </c:strCache>
            </c:strRef>
          </c:cat>
          <c:val>
            <c:numRef>
              <c:f>'装置別応募比率（件数）'!$B$22:$K$22</c:f>
              <c:numCache>
                <c:formatCode>General</c:formatCode>
                <c:ptCount val="10"/>
                <c:pt idx="0">
                  <c:v>15</c:v>
                </c:pt>
                <c:pt idx="1">
                  <c:v>17</c:v>
                </c:pt>
                <c:pt idx="2">
                  <c:v>10</c:v>
                </c:pt>
                <c:pt idx="3">
                  <c:v>28</c:v>
                </c:pt>
                <c:pt idx="7">
                  <c:v>10</c:v>
                </c:pt>
                <c:pt idx="8">
                  <c:v>19</c:v>
                </c:pt>
                <c:pt idx="9">
                  <c:v>6</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egendEntry>
        <c:idx val="6"/>
        <c:delete val="1"/>
      </c:legendEntry>
      <c:layout>
        <c:manualLayout>
          <c:xMode val="edge"/>
          <c:yMode val="edge"/>
          <c:x val="0.85691573926868048"/>
          <c:y val="0.33681462140992169"/>
          <c:w val="0.12877583465818765"/>
          <c:h val="0.574412532637075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S12A　装置別応募比率</a:t>
            </a:r>
            <a:endParaRPr lang="ja-JP" altLang="en-US"/>
          </a:p>
        </c:rich>
      </c:tx>
      <c:layout>
        <c:manualLayout>
          <c:xMode val="edge"/>
          <c:yMode val="edge"/>
          <c:x val="0.28775834658187599"/>
          <c:y val="9.3994778067885115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0620031796502382E-2"/>
          <c:y val="0.32898172323759789"/>
          <c:w val="0.69634340222575519"/>
          <c:h val="0.45430809399477806"/>
        </c:manualLayout>
      </c:layout>
      <c:pie3DChart>
        <c:varyColors val="1"/>
        <c:ser>
          <c:idx val="0"/>
          <c:order val="0"/>
          <c:tx>
            <c:strRef>
              <c:f>'装置別応募比率（件数）'!$A$23</c:f>
              <c:strCache>
                <c:ptCount val="1"/>
                <c:pt idx="0">
                  <c:v>S12A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Lbls>
            <c:dLbl>
              <c:idx val="0"/>
              <c:layout>
                <c:manualLayout>
                  <c:x val="-8.4109009426285922E-2"/>
                  <c:y val="-5.4496686608690871E-2"/>
                </c:manualLayout>
              </c:layout>
              <c:dLblPos val="bestFit"/>
              <c:showLegendKey val="0"/>
              <c:showVal val="0"/>
              <c:showCatName val="1"/>
              <c:showSerName val="0"/>
              <c:showPercent val="1"/>
              <c:showBubbleSize val="0"/>
            </c:dLbl>
            <c:dLbl>
              <c:idx val="1"/>
              <c:delete val="1"/>
            </c:dLbl>
            <c:dLbl>
              <c:idx val="2"/>
              <c:delete val="1"/>
            </c:dLbl>
            <c:dLbl>
              <c:idx val="3"/>
              <c:layout>
                <c:manualLayout>
                  <c:x val="3.1537123042449593E-2"/>
                  <c:y val="5.4434736127957913E-2"/>
                </c:manualLayout>
              </c:layout>
              <c:dLblPos val="bestFit"/>
              <c:showLegendKey val="0"/>
              <c:showVal val="0"/>
              <c:showCatName val="1"/>
              <c:showSerName val="0"/>
              <c:showPercent val="1"/>
              <c:showBubbleSize val="0"/>
            </c:dLbl>
            <c:dLbl>
              <c:idx val="4"/>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a:t>
</a:t>
                    </a:r>
                  </a:p>
                </c:rich>
              </c:tx>
              <c:spPr>
                <a:noFill/>
                <a:ln w="25400">
                  <a:noFill/>
                </a:ln>
              </c:spPr>
              <c:dLblPos val="bestFit"/>
              <c:showLegendKey val="0"/>
              <c:showVal val="0"/>
              <c:showCatName val="0"/>
              <c:showSerName val="0"/>
              <c:showPercent val="0"/>
              <c:showBubbleSize val="0"/>
            </c:dLbl>
            <c:dLbl>
              <c:idx val="5"/>
              <c:delete val="1"/>
            </c:dLbl>
            <c:dLbl>
              <c:idx val="6"/>
              <c:delete val="1"/>
            </c:dLbl>
            <c:dLbl>
              <c:idx val="7"/>
              <c:delete val="1"/>
            </c:dLbl>
            <c:dLbl>
              <c:idx val="8"/>
              <c:layout>
                <c:manualLayout>
                  <c:x val="1.9012806229110092E-3"/>
                  <c:y val="-6.0795350972773311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'装置別応募比率（件数）'!$B$2:$K$2</c:f>
              <c:strCache>
                <c:ptCount val="10"/>
                <c:pt idx="0">
                  <c:v>S-Cam</c:v>
                </c:pt>
                <c:pt idx="1">
                  <c:v>FOCAS</c:v>
                </c:pt>
                <c:pt idx="2">
                  <c:v>HDS</c:v>
                </c:pt>
                <c:pt idx="3">
                  <c:v>IRCS</c:v>
                </c:pt>
                <c:pt idx="4">
                  <c:v>CISCO</c:v>
                </c:pt>
                <c:pt idx="5">
                  <c:v>CIAO</c:v>
                </c:pt>
                <c:pt idx="6">
                  <c:v>OHS</c:v>
                </c:pt>
                <c:pt idx="7">
                  <c:v>COMICS</c:v>
                </c:pt>
                <c:pt idx="8">
                  <c:v>MOIRCS</c:v>
                </c:pt>
                <c:pt idx="9">
                  <c:v>FMOS</c:v>
                </c:pt>
              </c:strCache>
            </c:strRef>
          </c:cat>
          <c:val>
            <c:numRef>
              <c:f>'装置別応募比率（件数）'!$B$23:$K$23</c:f>
              <c:numCache>
                <c:formatCode>General</c:formatCode>
                <c:ptCount val="10"/>
                <c:pt idx="0">
                  <c:v>15</c:v>
                </c:pt>
                <c:pt idx="2">
                  <c:v>14</c:v>
                </c:pt>
                <c:pt idx="3">
                  <c:v>34</c:v>
                </c:pt>
                <c:pt idx="7">
                  <c:v>4</c:v>
                </c:pt>
                <c:pt idx="8">
                  <c:v>10</c:v>
                </c:pt>
                <c:pt idx="9">
                  <c:v>15</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1"/>
        <c:delete val="1"/>
      </c:legendEntry>
      <c:legendEntry>
        <c:idx val="2"/>
        <c:delete val="1"/>
      </c:legendEntry>
      <c:legendEntry>
        <c:idx val="4"/>
        <c:delete val="1"/>
      </c:legendEntry>
      <c:legendEntry>
        <c:idx val="5"/>
        <c:delete val="1"/>
      </c:legendEntry>
      <c:legendEntry>
        <c:idx val="6"/>
        <c:delete val="1"/>
      </c:legendEntry>
      <c:layout>
        <c:manualLayout>
          <c:xMode val="edge"/>
          <c:yMode val="edge"/>
          <c:x val="0.85691573926868048"/>
          <c:y val="0.33681462140992169"/>
          <c:w val="0.10958176332886849"/>
          <c:h val="0.3341822742131124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a:t>
            </a:r>
            <a:r>
              <a:rPr lang="en-US" altLang="ja-JP" sz="1400" b="1" i="0" u="none" strike="noStrike" baseline="0">
                <a:solidFill>
                  <a:srgbClr val="000000"/>
                </a:solidFill>
                <a:latin typeface="ＭＳ Ｐゴシック"/>
                <a:ea typeface="ＭＳ Ｐゴシック"/>
              </a:rPr>
              <a:t>2</a:t>
            </a:r>
            <a:r>
              <a:rPr lang="ja-JP" altLang="en-US" sz="1400" b="1" i="0" u="none" strike="noStrike" baseline="0">
                <a:solidFill>
                  <a:srgbClr val="000000"/>
                </a:solidFill>
                <a:latin typeface="ＭＳ Ｐゴシック"/>
                <a:ea typeface="ＭＳ Ｐゴシック"/>
              </a:rPr>
              <a:t>B　装置別応募比率</a:t>
            </a:r>
            <a:endParaRPr lang="ja-JP" altLang="en-US"/>
          </a:p>
        </c:rich>
      </c:tx>
      <c:layout>
        <c:manualLayout>
          <c:xMode val="edge"/>
          <c:yMode val="edge"/>
          <c:x val="0.28775834658187599"/>
          <c:y val="9.3994778067885115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0620031796502382E-2"/>
          <c:y val="0.32898172323759789"/>
          <c:w val="0.69634340222575519"/>
          <c:h val="0.45430809399477806"/>
        </c:manualLayout>
      </c:layout>
      <c:pie3DChart>
        <c:varyColors val="1"/>
        <c:ser>
          <c:idx val="0"/>
          <c:order val="0"/>
          <c:tx>
            <c:strRef>
              <c:f>'装置別応募比率（件数）'!$A$24</c:f>
              <c:strCache>
                <c:ptCount val="1"/>
                <c:pt idx="0">
                  <c:v>S12B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Lbls>
            <c:dLbl>
              <c:idx val="0"/>
              <c:layout>
                <c:manualLayout>
                  <c:x val="-8.4109009426285922E-2"/>
                  <c:y val="-5.4496686608690871E-2"/>
                </c:manualLayout>
              </c:layout>
              <c:dLblPos val="bestFit"/>
              <c:showLegendKey val="0"/>
              <c:showVal val="0"/>
              <c:showCatName val="1"/>
              <c:showSerName val="0"/>
              <c:showPercent val="1"/>
              <c:showBubbleSize val="0"/>
            </c:dLbl>
            <c:dLbl>
              <c:idx val="1"/>
              <c:delete val="1"/>
            </c:dLbl>
            <c:dLbl>
              <c:idx val="3"/>
              <c:layout>
                <c:manualLayout>
                  <c:x val="3.1537123042449593E-2"/>
                  <c:y val="5.4434736127957913E-2"/>
                </c:manualLayout>
              </c:layout>
              <c:dLblPos val="bestFit"/>
              <c:showLegendKey val="0"/>
              <c:showVal val="0"/>
              <c:showCatName val="1"/>
              <c:showSerName val="0"/>
              <c:showPercent val="1"/>
              <c:showBubbleSize val="0"/>
            </c:dLbl>
            <c:dLbl>
              <c:idx val="4"/>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a:t>
</a:t>
                    </a:r>
                  </a:p>
                </c:rich>
              </c:tx>
              <c:spPr>
                <a:noFill/>
                <a:ln w="25400">
                  <a:noFill/>
                </a:ln>
              </c:spPr>
              <c:dLblPos val="bestFit"/>
              <c:showLegendKey val="0"/>
              <c:showVal val="0"/>
              <c:showCatName val="0"/>
              <c:showSerName val="0"/>
              <c:showPercent val="0"/>
              <c:showBubbleSize val="0"/>
            </c:dLbl>
            <c:dLbl>
              <c:idx val="5"/>
              <c:delete val="1"/>
            </c:dLbl>
            <c:dLbl>
              <c:idx val="6"/>
              <c:delete val="1"/>
            </c:dLbl>
            <c:dLbl>
              <c:idx val="7"/>
              <c:dLblPos val="bestFit"/>
              <c:showLegendKey val="0"/>
              <c:showVal val="0"/>
              <c:showCatName val="1"/>
              <c:showSerName val="0"/>
              <c:showPercent val="1"/>
              <c:showBubbleSize val="0"/>
            </c:dLbl>
            <c:dLbl>
              <c:idx val="8"/>
              <c:layout>
                <c:manualLayout>
                  <c:x val="6.337451856673719E-2"/>
                  <c:y val="-9.2126943662068306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'装置別応募比率（件数）'!$B$2:$K$2</c:f>
              <c:strCache>
                <c:ptCount val="10"/>
                <c:pt idx="0">
                  <c:v>S-Cam</c:v>
                </c:pt>
                <c:pt idx="1">
                  <c:v>FOCAS</c:v>
                </c:pt>
                <c:pt idx="2">
                  <c:v>HDS</c:v>
                </c:pt>
                <c:pt idx="3">
                  <c:v>IRCS</c:v>
                </c:pt>
                <c:pt idx="4">
                  <c:v>CISCO</c:v>
                </c:pt>
                <c:pt idx="5">
                  <c:v>CIAO</c:v>
                </c:pt>
                <c:pt idx="6">
                  <c:v>OHS</c:v>
                </c:pt>
                <c:pt idx="7">
                  <c:v>COMICS</c:v>
                </c:pt>
                <c:pt idx="8">
                  <c:v>MOIRCS</c:v>
                </c:pt>
                <c:pt idx="9">
                  <c:v>FMOS</c:v>
                </c:pt>
              </c:strCache>
            </c:strRef>
          </c:cat>
          <c:val>
            <c:numRef>
              <c:f>'装置別応募比率（件数）'!$B$24:$K$24</c:f>
              <c:numCache>
                <c:formatCode>General</c:formatCode>
                <c:ptCount val="10"/>
                <c:pt idx="0">
                  <c:v>21</c:v>
                </c:pt>
                <c:pt idx="1">
                  <c:v>13</c:v>
                </c:pt>
                <c:pt idx="2">
                  <c:v>11</c:v>
                </c:pt>
                <c:pt idx="3">
                  <c:v>26</c:v>
                </c:pt>
                <c:pt idx="7">
                  <c:v>9</c:v>
                </c:pt>
                <c:pt idx="8">
                  <c:v>11</c:v>
                </c:pt>
                <c:pt idx="9">
                  <c:v>10</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1"/>
        <c:delete val="1"/>
      </c:legendEntry>
      <c:legendEntry>
        <c:idx val="4"/>
        <c:delete val="1"/>
      </c:legendEntry>
      <c:legendEntry>
        <c:idx val="5"/>
        <c:delete val="1"/>
      </c:legendEntry>
      <c:legendEntry>
        <c:idx val="6"/>
        <c:delete val="1"/>
      </c:legendEntry>
      <c:layout>
        <c:manualLayout>
          <c:xMode val="edge"/>
          <c:yMode val="edge"/>
          <c:x val="0.85691573926868048"/>
          <c:y val="0.33681462140992169"/>
          <c:w val="0.10958176332886847"/>
          <c:h val="0.38987931991529778"/>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a:t>
            </a:r>
            <a:r>
              <a:rPr lang="en-US" altLang="ja-JP" sz="1400" b="1" i="0" u="none" strike="noStrike" baseline="0">
                <a:solidFill>
                  <a:srgbClr val="000000"/>
                </a:solidFill>
                <a:latin typeface="ＭＳ Ｐゴシック"/>
                <a:ea typeface="ＭＳ Ｐゴシック"/>
              </a:rPr>
              <a:t>3A</a:t>
            </a:r>
            <a:r>
              <a:rPr lang="ja-JP" altLang="en-US" sz="1400" b="1" i="0" u="none" strike="noStrike" baseline="0">
                <a:solidFill>
                  <a:srgbClr val="000000"/>
                </a:solidFill>
                <a:latin typeface="ＭＳ Ｐゴシック"/>
                <a:ea typeface="ＭＳ Ｐゴシック"/>
              </a:rPr>
              <a:t>　装置別応募比率</a:t>
            </a:r>
            <a:endParaRPr lang="ja-JP" altLang="en-US"/>
          </a:p>
        </c:rich>
      </c:tx>
      <c:layout>
        <c:manualLayout>
          <c:xMode val="edge"/>
          <c:yMode val="edge"/>
          <c:x val="0.28775834658187599"/>
          <c:y val="9.3994778067885115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0620031796502382E-2"/>
          <c:y val="0.32898172323759789"/>
          <c:w val="0.69634340222575519"/>
          <c:h val="0.45430809399477806"/>
        </c:manualLayout>
      </c:layout>
      <c:pie3DChart>
        <c:varyColors val="1"/>
        <c:ser>
          <c:idx val="0"/>
          <c:order val="0"/>
          <c:tx>
            <c:strRef>
              <c:f>'装置別応募比率（件数）'!$A$25</c:f>
              <c:strCache>
                <c:ptCount val="1"/>
                <c:pt idx="0">
                  <c:v>S13A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Lbls>
            <c:dLbl>
              <c:idx val="0"/>
              <c:layout>
                <c:manualLayout>
                  <c:x val="-8.4109009426285922E-2"/>
                  <c:y val="-5.4496686608690871E-2"/>
                </c:manualLayout>
              </c:layout>
              <c:dLblPos val="bestFit"/>
              <c:showLegendKey val="0"/>
              <c:showVal val="0"/>
              <c:showCatName val="1"/>
              <c:showSerName val="0"/>
              <c:showPercent val="1"/>
              <c:showBubbleSize val="0"/>
            </c:dLbl>
            <c:dLbl>
              <c:idx val="1"/>
              <c:delete val="1"/>
            </c:dLbl>
            <c:dLbl>
              <c:idx val="3"/>
              <c:layout>
                <c:manualLayout>
                  <c:x val="3.1537123042449593E-2"/>
                  <c:y val="5.4434736127957913E-2"/>
                </c:manualLayout>
              </c:layout>
              <c:dLblPos val="bestFit"/>
              <c:showLegendKey val="0"/>
              <c:showVal val="0"/>
              <c:showCatName val="1"/>
              <c:showSerName val="0"/>
              <c:showPercent val="1"/>
              <c:showBubbleSize val="0"/>
            </c:dLbl>
            <c:dLbl>
              <c:idx val="4"/>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a:t>
</a:t>
                    </a:r>
                  </a:p>
                </c:rich>
              </c:tx>
              <c:spPr>
                <a:noFill/>
                <a:ln w="25400">
                  <a:noFill/>
                </a:ln>
              </c:spPr>
              <c:dLblPos val="bestFit"/>
              <c:showLegendKey val="0"/>
              <c:showVal val="0"/>
              <c:showCatName val="0"/>
              <c:showSerName val="0"/>
              <c:showPercent val="0"/>
              <c:showBubbleSize val="0"/>
            </c:dLbl>
            <c:dLbl>
              <c:idx val="5"/>
              <c:delete val="1"/>
            </c:dLbl>
            <c:dLbl>
              <c:idx val="6"/>
              <c:delete val="1"/>
            </c:dLbl>
            <c:dLbl>
              <c:idx val="7"/>
              <c:dLblPos val="bestFit"/>
              <c:showLegendKey val="0"/>
              <c:showVal val="0"/>
              <c:showCatName val="1"/>
              <c:showSerName val="0"/>
              <c:showPercent val="1"/>
              <c:showBubbleSize val="0"/>
            </c:dLbl>
            <c:dLbl>
              <c:idx val="8"/>
              <c:layout>
                <c:manualLayout>
                  <c:x val="6.337451856673719E-2"/>
                  <c:y val="-9.2126943662068306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'装置別応募比率（件数）'!$B$2:$K$2</c:f>
              <c:strCache>
                <c:ptCount val="10"/>
                <c:pt idx="0">
                  <c:v>S-Cam</c:v>
                </c:pt>
                <c:pt idx="1">
                  <c:v>FOCAS</c:v>
                </c:pt>
                <c:pt idx="2">
                  <c:v>HDS</c:v>
                </c:pt>
                <c:pt idx="3">
                  <c:v>IRCS</c:v>
                </c:pt>
                <c:pt idx="4">
                  <c:v>CISCO</c:v>
                </c:pt>
                <c:pt idx="5">
                  <c:v>CIAO</c:v>
                </c:pt>
                <c:pt idx="6">
                  <c:v>OHS</c:v>
                </c:pt>
                <c:pt idx="7">
                  <c:v>COMICS</c:v>
                </c:pt>
                <c:pt idx="8">
                  <c:v>MOIRCS</c:v>
                </c:pt>
                <c:pt idx="9">
                  <c:v>FMOS</c:v>
                </c:pt>
              </c:strCache>
            </c:strRef>
          </c:cat>
          <c:val>
            <c:numRef>
              <c:f>'装置別応募比率（件数）'!$B$25:$K$25</c:f>
              <c:numCache>
                <c:formatCode>General</c:formatCode>
                <c:ptCount val="10"/>
                <c:pt idx="0">
                  <c:v>20</c:v>
                </c:pt>
                <c:pt idx="1">
                  <c:v>13</c:v>
                </c:pt>
                <c:pt idx="2">
                  <c:v>14</c:v>
                </c:pt>
                <c:pt idx="3">
                  <c:v>30</c:v>
                </c:pt>
                <c:pt idx="7">
                  <c:v>14</c:v>
                </c:pt>
                <c:pt idx="8">
                  <c:v>18</c:v>
                </c:pt>
                <c:pt idx="9">
                  <c:v>14</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1"/>
        <c:delete val="1"/>
      </c:legendEntry>
      <c:legendEntry>
        <c:idx val="4"/>
        <c:delete val="1"/>
      </c:legendEntry>
      <c:legendEntry>
        <c:idx val="5"/>
        <c:delete val="1"/>
      </c:legendEntry>
      <c:legendEntry>
        <c:idx val="6"/>
        <c:delete val="1"/>
      </c:legendEntry>
      <c:layout>
        <c:manualLayout>
          <c:xMode val="edge"/>
          <c:yMode val="edge"/>
          <c:x val="0.85691573926868048"/>
          <c:y val="0.33681462140992169"/>
          <c:w val="0.10958176332886847"/>
          <c:h val="0.38987931991529778"/>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a:t>
            </a:r>
            <a:r>
              <a:rPr lang="en-US" altLang="ja-JP" sz="1400" b="1" i="0" u="none" strike="noStrike" baseline="0">
                <a:solidFill>
                  <a:srgbClr val="000000"/>
                </a:solidFill>
                <a:latin typeface="ＭＳ Ｐゴシック"/>
                <a:ea typeface="ＭＳ Ｐゴシック"/>
              </a:rPr>
              <a:t>3B</a:t>
            </a:r>
            <a:r>
              <a:rPr lang="ja-JP" altLang="en-US" sz="1400" b="1" i="0" u="none" strike="noStrike" baseline="0">
                <a:solidFill>
                  <a:srgbClr val="000000"/>
                </a:solidFill>
                <a:latin typeface="ＭＳ Ｐゴシック"/>
                <a:ea typeface="ＭＳ Ｐゴシック"/>
              </a:rPr>
              <a:t>　装置別応募比率</a:t>
            </a:r>
            <a:endParaRPr lang="ja-JP" altLang="en-US"/>
          </a:p>
        </c:rich>
      </c:tx>
      <c:layout>
        <c:manualLayout>
          <c:xMode val="edge"/>
          <c:yMode val="edge"/>
          <c:x val="0.28775834658187599"/>
          <c:y val="9.3994778067885115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0620031796502382E-2"/>
          <c:y val="0.32898172323759789"/>
          <c:w val="0.69634340222575519"/>
          <c:h val="0.45430809399477806"/>
        </c:manualLayout>
      </c:layout>
      <c:pie3DChart>
        <c:varyColors val="1"/>
        <c:ser>
          <c:idx val="0"/>
          <c:order val="0"/>
          <c:tx>
            <c:strRef>
              <c:f>'装置別応募比率（件数）'!$A$26</c:f>
              <c:strCache>
                <c:ptCount val="1"/>
                <c:pt idx="0">
                  <c:v>S13B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Lbls>
            <c:dLbl>
              <c:idx val="0"/>
              <c:layout>
                <c:manualLayout>
                  <c:x val="-8.4109009426285922E-2"/>
                  <c:y val="-5.4496686608690871E-2"/>
                </c:manualLayout>
              </c:layout>
              <c:dLblPos val="bestFit"/>
              <c:showLegendKey val="0"/>
              <c:showVal val="0"/>
              <c:showCatName val="1"/>
              <c:showSerName val="0"/>
              <c:showPercent val="1"/>
              <c:showBubbleSize val="0"/>
            </c:dLbl>
            <c:dLbl>
              <c:idx val="1"/>
              <c:delete val="1"/>
            </c:dLbl>
            <c:dLbl>
              <c:idx val="3"/>
              <c:layout>
                <c:manualLayout>
                  <c:x val="3.1537123042449593E-2"/>
                  <c:y val="5.4434736127957913E-2"/>
                </c:manualLayout>
              </c:layout>
              <c:dLblPos val="bestFit"/>
              <c:showLegendKey val="0"/>
              <c:showVal val="0"/>
              <c:showCatName val="1"/>
              <c:showSerName val="0"/>
              <c:showPercent val="1"/>
              <c:showBubbleSize val="0"/>
            </c:dLbl>
            <c:dLbl>
              <c:idx val="4"/>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a:t>
</a:t>
                    </a:r>
                  </a:p>
                </c:rich>
              </c:tx>
              <c:spPr>
                <a:noFill/>
                <a:ln w="25400">
                  <a:noFill/>
                </a:ln>
              </c:spPr>
              <c:dLblPos val="bestFit"/>
              <c:showLegendKey val="0"/>
              <c:showVal val="0"/>
              <c:showCatName val="0"/>
              <c:showSerName val="0"/>
              <c:showPercent val="0"/>
              <c:showBubbleSize val="0"/>
            </c:dLbl>
            <c:dLbl>
              <c:idx val="5"/>
              <c:delete val="1"/>
            </c:dLbl>
            <c:dLbl>
              <c:idx val="6"/>
              <c:delete val="1"/>
            </c:dLbl>
            <c:dLbl>
              <c:idx val="7"/>
              <c:dLblPos val="bestFit"/>
              <c:showLegendKey val="0"/>
              <c:showVal val="0"/>
              <c:showCatName val="1"/>
              <c:showSerName val="0"/>
              <c:showPercent val="1"/>
              <c:showBubbleSize val="0"/>
            </c:dLbl>
            <c:dLbl>
              <c:idx val="8"/>
              <c:layout>
                <c:manualLayout>
                  <c:x val="6.337451856673719E-2"/>
                  <c:y val="-9.2126943662068306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'装置別応募比率（件数）'!$B$2:$K$2</c:f>
              <c:strCache>
                <c:ptCount val="10"/>
                <c:pt idx="0">
                  <c:v>S-Cam</c:v>
                </c:pt>
                <c:pt idx="1">
                  <c:v>FOCAS</c:v>
                </c:pt>
                <c:pt idx="2">
                  <c:v>HDS</c:v>
                </c:pt>
                <c:pt idx="3">
                  <c:v>IRCS</c:v>
                </c:pt>
                <c:pt idx="4">
                  <c:v>CISCO</c:v>
                </c:pt>
                <c:pt idx="5">
                  <c:v>CIAO</c:v>
                </c:pt>
                <c:pt idx="6">
                  <c:v>OHS</c:v>
                </c:pt>
                <c:pt idx="7">
                  <c:v>COMICS</c:v>
                </c:pt>
                <c:pt idx="8">
                  <c:v>MOIRCS</c:v>
                </c:pt>
                <c:pt idx="9">
                  <c:v>FMOS</c:v>
                </c:pt>
              </c:strCache>
            </c:strRef>
          </c:cat>
          <c:val>
            <c:numRef>
              <c:f>'装置別応募比率（件数）'!$B$26:$K$26</c:f>
              <c:numCache>
                <c:formatCode>General</c:formatCode>
                <c:ptCount val="10"/>
                <c:pt idx="0">
                  <c:v>21</c:v>
                </c:pt>
                <c:pt idx="1">
                  <c:v>17</c:v>
                </c:pt>
                <c:pt idx="2">
                  <c:v>16</c:v>
                </c:pt>
                <c:pt idx="3">
                  <c:v>27</c:v>
                </c:pt>
                <c:pt idx="7">
                  <c:v>11</c:v>
                </c:pt>
                <c:pt idx="8">
                  <c:v>13</c:v>
                </c:pt>
                <c:pt idx="9">
                  <c:v>11</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1"/>
        <c:delete val="1"/>
      </c:legendEntry>
      <c:legendEntry>
        <c:idx val="4"/>
        <c:delete val="1"/>
      </c:legendEntry>
      <c:legendEntry>
        <c:idx val="5"/>
        <c:delete val="1"/>
      </c:legendEntry>
      <c:legendEntry>
        <c:idx val="6"/>
        <c:delete val="1"/>
      </c:legendEntry>
      <c:layout>
        <c:manualLayout>
          <c:xMode val="edge"/>
          <c:yMode val="edge"/>
          <c:x val="0.85691573926868048"/>
          <c:y val="0.33681462140992169"/>
          <c:w val="0.10958176332886847"/>
          <c:h val="0.38987931991529778"/>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a:t>
            </a:r>
            <a:r>
              <a:rPr lang="en-US" altLang="ja-JP" sz="1400" b="1" i="0" u="none" strike="noStrike" baseline="0">
                <a:solidFill>
                  <a:srgbClr val="000000"/>
                </a:solidFill>
                <a:latin typeface="ＭＳ Ｐゴシック"/>
                <a:ea typeface="ＭＳ Ｐゴシック"/>
              </a:rPr>
              <a:t>4A</a:t>
            </a:r>
            <a:r>
              <a:rPr lang="ja-JP" altLang="en-US" sz="1400" b="1" i="0" u="none" strike="noStrike" baseline="0">
                <a:solidFill>
                  <a:srgbClr val="000000"/>
                </a:solidFill>
                <a:latin typeface="ＭＳ Ｐゴシック"/>
                <a:ea typeface="ＭＳ Ｐゴシック"/>
              </a:rPr>
              <a:t>　装置別応募比率</a:t>
            </a:r>
            <a:endParaRPr lang="ja-JP" altLang="en-US"/>
          </a:p>
        </c:rich>
      </c:tx>
      <c:layout>
        <c:manualLayout>
          <c:xMode val="edge"/>
          <c:yMode val="edge"/>
          <c:x val="0.28775834658187599"/>
          <c:y val="9.3994778067885115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0620031796502382E-2"/>
          <c:y val="0.32898172323759789"/>
          <c:w val="0.69634340222575519"/>
          <c:h val="0.45430809399477806"/>
        </c:manualLayout>
      </c:layout>
      <c:pie3DChart>
        <c:varyColors val="1"/>
        <c:ser>
          <c:idx val="0"/>
          <c:order val="0"/>
          <c:tx>
            <c:strRef>
              <c:f>'装置別応募比率（件数）'!$A$27</c:f>
              <c:strCache>
                <c:ptCount val="1"/>
                <c:pt idx="0">
                  <c:v>S14A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CCFF"/>
              </a:solidFill>
              <a:ln w="12700">
                <a:solidFill>
                  <a:srgbClr val="000000"/>
                </a:solidFill>
                <a:prstDash val="solid"/>
              </a:ln>
            </c:spPr>
          </c:dPt>
          <c:dLbls>
            <c:dLbl>
              <c:idx val="0"/>
              <c:layout>
                <c:manualLayout>
                  <c:x val="-8.4109009426285922E-2"/>
                  <c:y val="-5.4496686608690871E-2"/>
                </c:manualLayout>
              </c:layout>
              <c:dLblPos val="bestFit"/>
              <c:showLegendKey val="0"/>
              <c:showVal val="0"/>
              <c:showCatName val="1"/>
              <c:showSerName val="0"/>
              <c:showPercent val="1"/>
              <c:showBubbleSize val="0"/>
            </c:dLbl>
            <c:dLbl>
              <c:idx val="3"/>
              <c:layout>
                <c:manualLayout>
                  <c:x val="3.1537123042449593E-2"/>
                  <c:y val="5.4434736127957913E-2"/>
                </c:manualLayout>
              </c:layout>
              <c:dLblPos val="bestFit"/>
              <c:showLegendKey val="0"/>
              <c:showVal val="0"/>
              <c:showCatName val="1"/>
              <c:showSerName val="0"/>
              <c:showPercent val="1"/>
              <c:showBubbleSize val="0"/>
            </c:dLbl>
            <c:dLbl>
              <c:idx val="4"/>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a:t>
</a:t>
                    </a:r>
                  </a:p>
                </c:rich>
              </c:tx>
              <c:spPr>
                <a:noFill/>
                <a:ln w="25400">
                  <a:noFill/>
                </a:ln>
              </c:spPr>
              <c:dLblPos val="bestFit"/>
              <c:showLegendKey val="0"/>
              <c:showVal val="0"/>
              <c:showCatName val="0"/>
              <c:showSerName val="0"/>
              <c:showPercent val="0"/>
              <c:showBubbleSize val="0"/>
            </c:dLbl>
            <c:dLbl>
              <c:idx val="5"/>
              <c:delete val="1"/>
            </c:dLbl>
            <c:dLbl>
              <c:idx val="6"/>
              <c:delete val="1"/>
            </c:dLbl>
            <c:dLbl>
              <c:idx val="7"/>
              <c:dLblPos val="bestFit"/>
              <c:showLegendKey val="0"/>
              <c:showVal val="0"/>
              <c:showCatName val="1"/>
              <c:showSerName val="0"/>
              <c:showPercent val="1"/>
              <c:showBubbleSize val="0"/>
            </c:dLbl>
            <c:dLbl>
              <c:idx val="8"/>
              <c:layout>
                <c:manualLayout>
                  <c:x val="4.0210474485601879E-3"/>
                  <c:y val="-9.212721777923974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'装置別応募比率（件数）'!$B$2:$L$2</c:f>
              <c:strCache>
                <c:ptCount val="11"/>
                <c:pt idx="0">
                  <c:v>S-Cam</c:v>
                </c:pt>
                <c:pt idx="1">
                  <c:v>FOCAS</c:v>
                </c:pt>
                <c:pt idx="2">
                  <c:v>HDS</c:v>
                </c:pt>
                <c:pt idx="3">
                  <c:v>IRCS</c:v>
                </c:pt>
                <c:pt idx="4">
                  <c:v>CISCO</c:v>
                </c:pt>
                <c:pt idx="5">
                  <c:v>CIAO</c:v>
                </c:pt>
                <c:pt idx="6">
                  <c:v>OHS</c:v>
                </c:pt>
                <c:pt idx="7">
                  <c:v>COMICS</c:v>
                </c:pt>
                <c:pt idx="8">
                  <c:v>MOIRCS</c:v>
                </c:pt>
                <c:pt idx="9">
                  <c:v>FMOS</c:v>
                </c:pt>
                <c:pt idx="10">
                  <c:v>HSC</c:v>
                </c:pt>
              </c:strCache>
            </c:strRef>
          </c:cat>
          <c:val>
            <c:numRef>
              <c:f>'装置別応募比率（件数）'!$B$27:$L$27</c:f>
              <c:numCache>
                <c:formatCode>General</c:formatCode>
                <c:ptCount val="11"/>
                <c:pt idx="0">
                  <c:v>18</c:v>
                </c:pt>
                <c:pt idx="1">
                  <c:v>23</c:v>
                </c:pt>
                <c:pt idx="2">
                  <c:v>18</c:v>
                </c:pt>
                <c:pt idx="3">
                  <c:v>31</c:v>
                </c:pt>
                <c:pt idx="7">
                  <c:v>11</c:v>
                </c:pt>
                <c:pt idx="8">
                  <c:v>11</c:v>
                </c:pt>
                <c:pt idx="9">
                  <c:v>17</c:v>
                </c:pt>
                <c:pt idx="10">
                  <c:v>16</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egendEntry>
        <c:idx val="6"/>
        <c:delete val="1"/>
      </c:legendEntry>
      <c:layout>
        <c:manualLayout>
          <c:xMode val="edge"/>
          <c:yMode val="edge"/>
          <c:x val="0.85691573926868048"/>
          <c:y val="0.33681462140992169"/>
          <c:w val="0.10958176332886847"/>
          <c:h val="0.4455763656174832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a:t>
            </a:r>
            <a:r>
              <a:rPr lang="en-US" altLang="ja-JP" sz="1400" b="1" i="0" u="none" strike="noStrike" baseline="0">
                <a:solidFill>
                  <a:srgbClr val="000000"/>
                </a:solidFill>
                <a:latin typeface="ＭＳ Ｐゴシック"/>
                <a:ea typeface="ＭＳ Ｐゴシック"/>
              </a:rPr>
              <a:t>4B</a:t>
            </a:r>
            <a:r>
              <a:rPr lang="ja-JP" altLang="en-US" sz="1400" b="1" i="0" u="none" strike="noStrike" baseline="0">
                <a:solidFill>
                  <a:srgbClr val="000000"/>
                </a:solidFill>
                <a:latin typeface="ＭＳ Ｐゴシック"/>
                <a:ea typeface="ＭＳ Ｐゴシック"/>
              </a:rPr>
              <a:t>　装置別応募比率</a:t>
            </a:r>
            <a:endParaRPr lang="ja-JP" altLang="en-US"/>
          </a:p>
        </c:rich>
      </c:tx>
      <c:layout>
        <c:manualLayout>
          <c:xMode val="edge"/>
          <c:yMode val="edge"/>
          <c:x val="0.28775834658187599"/>
          <c:y val="9.3994778067885115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0620031796502382E-2"/>
          <c:y val="0.32898172323759789"/>
          <c:w val="0.69634340222575519"/>
          <c:h val="0.45430809399477806"/>
        </c:manualLayout>
      </c:layout>
      <c:pie3DChart>
        <c:varyColors val="1"/>
        <c:ser>
          <c:idx val="0"/>
          <c:order val="0"/>
          <c:tx>
            <c:strRef>
              <c:f>'装置別応募比率（件数）'!$A$28</c:f>
              <c:strCache>
                <c:ptCount val="1"/>
                <c:pt idx="0">
                  <c:v>S14B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CCFF"/>
              </a:solidFill>
              <a:ln w="12700">
                <a:solidFill>
                  <a:srgbClr val="000000"/>
                </a:solidFill>
                <a:prstDash val="solid"/>
              </a:ln>
            </c:spPr>
          </c:dPt>
          <c:dLbls>
            <c:dLbl>
              <c:idx val="0"/>
              <c:layout>
                <c:manualLayout>
                  <c:x val="-8.4109009426285922E-2"/>
                  <c:y val="-5.4496686608690871E-2"/>
                </c:manualLayout>
              </c:layout>
              <c:dLblPos val="bestFit"/>
              <c:showLegendKey val="0"/>
              <c:showVal val="0"/>
              <c:showCatName val="1"/>
              <c:showSerName val="0"/>
              <c:showPercent val="1"/>
              <c:showBubbleSize val="0"/>
            </c:dLbl>
            <c:dLbl>
              <c:idx val="3"/>
              <c:layout>
                <c:manualLayout>
                  <c:x val="3.1537123042449593E-2"/>
                  <c:y val="5.4434736127957913E-2"/>
                </c:manualLayout>
              </c:layout>
              <c:dLblPos val="bestFit"/>
              <c:showLegendKey val="0"/>
              <c:showVal val="0"/>
              <c:showCatName val="1"/>
              <c:showSerName val="0"/>
              <c:showPercent val="1"/>
              <c:showBubbleSize val="0"/>
            </c:dLbl>
            <c:dLbl>
              <c:idx val="4"/>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a:t>
</a:t>
                    </a:r>
                  </a:p>
                </c:rich>
              </c:tx>
              <c:spPr>
                <a:noFill/>
                <a:ln w="25400">
                  <a:noFill/>
                </a:ln>
              </c:spPr>
              <c:dLblPos val="bestFit"/>
              <c:showLegendKey val="0"/>
              <c:showVal val="0"/>
              <c:showCatName val="0"/>
              <c:showSerName val="0"/>
              <c:showPercent val="0"/>
              <c:showBubbleSize val="0"/>
            </c:dLbl>
            <c:dLbl>
              <c:idx val="5"/>
              <c:delete val="1"/>
            </c:dLbl>
            <c:dLbl>
              <c:idx val="6"/>
              <c:delete val="1"/>
            </c:dLbl>
            <c:dLbl>
              <c:idx val="7"/>
              <c:dLblPos val="bestFit"/>
              <c:showLegendKey val="0"/>
              <c:showVal val="0"/>
              <c:showCatName val="1"/>
              <c:showSerName val="0"/>
              <c:showPercent val="1"/>
              <c:showBubbleSize val="0"/>
            </c:dLbl>
            <c:dLbl>
              <c:idx val="8"/>
              <c:layout>
                <c:manualLayout>
                  <c:x val="4.0210474485601879E-3"/>
                  <c:y val="-9.212721777923974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'装置別応募比率（件数）'!$B$2:$L$2</c:f>
              <c:strCache>
                <c:ptCount val="11"/>
                <c:pt idx="0">
                  <c:v>S-Cam</c:v>
                </c:pt>
                <c:pt idx="1">
                  <c:v>FOCAS</c:v>
                </c:pt>
                <c:pt idx="2">
                  <c:v>HDS</c:v>
                </c:pt>
                <c:pt idx="3">
                  <c:v>IRCS</c:v>
                </c:pt>
                <c:pt idx="4">
                  <c:v>CISCO</c:v>
                </c:pt>
                <c:pt idx="5">
                  <c:v>CIAO</c:v>
                </c:pt>
                <c:pt idx="6">
                  <c:v>OHS</c:v>
                </c:pt>
                <c:pt idx="7">
                  <c:v>COMICS</c:v>
                </c:pt>
                <c:pt idx="8">
                  <c:v>MOIRCS</c:v>
                </c:pt>
                <c:pt idx="9">
                  <c:v>FMOS</c:v>
                </c:pt>
                <c:pt idx="10">
                  <c:v>HSC</c:v>
                </c:pt>
              </c:strCache>
            </c:strRef>
          </c:cat>
          <c:val>
            <c:numRef>
              <c:f>'装置別応募比率（件数）'!$B$28:$L$28</c:f>
              <c:numCache>
                <c:formatCode>General</c:formatCode>
                <c:ptCount val="11"/>
                <c:pt idx="0">
                  <c:v>11</c:v>
                </c:pt>
                <c:pt idx="1">
                  <c:v>17</c:v>
                </c:pt>
                <c:pt idx="2">
                  <c:v>21</c:v>
                </c:pt>
                <c:pt idx="3">
                  <c:v>28</c:v>
                </c:pt>
                <c:pt idx="7">
                  <c:v>8</c:v>
                </c:pt>
                <c:pt idx="8">
                  <c:v>10</c:v>
                </c:pt>
                <c:pt idx="9">
                  <c:v>8</c:v>
                </c:pt>
                <c:pt idx="10">
                  <c:v>17</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egendEntry>
        <c:idx val="6"/>
        <c:delete val="1"/>
      </c:legendEntry>
      <c:layout>
        <c:manualLayout>
          <c:xMode val="edge"/>
          <c:yMode val="edge"/>
          <c:x val="0.85691573926868048"/>
          <c:y val="0.33681462140992169"/>
          <c:w val="0.10958176332886847"/>
          <c:h val="0.4455763656174832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2400" b="0" i="0" u="none" strike="noStrike" baseline="0">
                <a:solidFill>
                  <a:srgbClr val="000000"/>
                </a:solidFill>
                <a:latin typeface="ＭＳ Ｐゴシック"/>
                <a:ea typeface="ＭＳ Ｐゴシック"/>
              </a:rPr>
              <a:t>共同利用実績　(観測装置ごとの採択件数）</a:t>
            </a:r>
            <a:endParaRPr lang="ja-JP" altLang="en-US"/>
          </a:p>
        </c:rich>
      </c:tx>
      <c:layout>
        <c:manualLayout>
          <c:xMode val="edge"/>
          <c:yMode val="edge"/>
          <c:x val="0.21839100572198589"/>
          <c:y val="2.8622540250447227E-2"/>
        </c:manualLayout>
      </c:layout>
      <c:overlay val="0"/>
      <c:spPr>
        <a:noFill/>
        <a:ln w="25400">
          <a:noFill/>
        </a:ln>
      </c:spPr>
    </c:title>
    <c:autoTitleDeleted val="0"/>
    <c:plotArea>
      <c:layout>
        <c:manualLayout>
          <c:layoutTarget val="inner"/>
          <c:xMode val="edge"/>
          <c:yMode val="edge"/>
          <c:x val="6.7049871147882939E-2"/>
          <c:y val="0.26296981825265037"/>
          <c:w val="0.89080543096473053"/>
          <c:h val="0.60644060127652033"/>
        </c:manualLayout>
      </c:layout>
      <c:lineChart>
        <c:grouping val="standard"/>
        <c:varyColors val="0"/>
        <c:ser>
          <c:idx val="0"/>
          <c:order val="0"/>
          <c:tx>
            <c:strRef>
              <c:f>装置別採択件数推移!$B$37</c:f>
              <c:strCache>
                <c:ptCount val="1"/>
                <c:pt idx="0">
                  <c:v>S-Cam</c:v>
                </c:pt>
              </c:strCache>
            </c:strRef>
          </c:tx>
          <c:spPr>
            <a:ln w="25400">
              <a:solidFill>
                <a:srgbClr val="FF6600"/>
              </a:solidFill>
              <a:prstDash val="solid"/>
            </a:ln>
          </c:spPr>
          <c:marker>
            <c:symbol val="diamond"/>
            <c:size val="9"/>
            <c:spPr>
              <a:solidFill>
                <a:srgbClr val="FF6600"/>
              </a:solidFill>
              <a:ln>
                <a:solidFill>
                  <a:srgbClr val="FF66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装置別採択件数推移!$B$38:$B$58</c:f>
              <c:numCache>
                <c:formatCode>General</c:formatCode>
                <c:ptCount val="21"/>
                <c:pt idx="0">
                  <c:v>10</c:v>
                </c:pt>
                <c:pt idx="2">
                  <c:v>7</c:v>
                </c:pt>
                <c:pt idx="3">
                  <c:v>8</c:v>
                </c:pt>
                <c:pt idx="4">
                  <c:v>10</c:v>
                </c:pt>
                <c:pt idx="5">
                  <c:v>9</c:v>
                </c:pt>
                <c:pt idx="6">
                  <c:v>9</c:v>
                </c:pt>
                <c:pt idx="7">
                  <c:v>7</c:v>
                </c:pt>
                <c:pt idx="8">
                  <c:v>8</c:v>
                </c:pt>
                <c:pt idx="9">
                  <c:v>5</c:v>
                </c:pt>
                <c:pt idx="10">
                  <c:v>6</c:v>
                </c:pt>
                <c:pt idx="11">
                  <c:v>3</c:v>
                </c:pt>
                <c:pt idx="12">
                  <c:v>6</c:v>
                </c:pt>
                <c:pt idx="13">
                  <c:v>11</c:v>
                </c:pt>
                <c:pt idx="14">
                  <c:v>6</c:v>
                </c:pt>
                <c:pt idx="15">
                  <c:v>8</c:v>
                </c:pt>
                <c:pt idx="16">
                  <c:v>11</c:v>
                </c:pt>
                <c:pt idx="17">
                  <c:v>12</c:v>
                </c:pt>
                <c:pt idx="18">
                  <c:v>9</c:v>
                </c:pt>
                <c:pt idx="19">
                  <c:v>7</c:v>
                </c:pt>
                <c:pt idx="20">
                  <c:v>7</c:v>
                </c:pt>
              </c:numCache>
            </c:numRef>
          </c:val>
          <c:smooth val="0"/>
        </c:ser>
        <c:ser>
          <c:idx val="1"/>
          <c:order val="1"/>
          <c:tx>
            <c:strRef>
              <c:f>装置別採択件数推移!$D$37</c:f>
              <c:strCache>
                <c:ptCount val="1"/>
                <c:pt idx="0">
                  <c:v>FOCAS</c:v>
                </c:pt>
              </c:strCache>
            </c:strRef>
          </c:tx>
          <c:spPr>
            <a:ln w="25400">
              <a:solidFill>
                <a:srgbClr val="3366FF"/>
              </a:solidFill>
              <a:prstDash val="solid"/>
            </a:ln>
          </c:spPr>
          <c:marker>
            <c:symbol val="x"/>
            <c:size val="6"/>
            <c:spPr>
              <a:solidFill>
                <a:srgbClr val="3366FF"/>
              </a:solidFill>
              <a:ln>
                <a:solidFill>
                  <a:srgbClr val="3366FF"/>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装置別採択件数推移!$D$38:$D$58</c:f>
              <c:numCache>
                <c:formatCode>General</c:formatCode>
                <c:ptCount val="21"/>
                <c:pt idx="1">
                  <c:v>8</c:v>
                </c:pt>
                <c:pt idx="2">
                  <c:v>5</c:v>
                </c:pt>
                <c:pt idx="3">
                  <c:v>9</c:v>
                </c:pt>
                <c:pt idx="4">
                  <c:v>9</c:v>
                </c:pt>
                <c:pt idx="5">
                  <c:v>6</c:v>
                </c:pt>
                <c:pt idx="6">
                  <c:v>8</c:v>
                </c:pt>
                <c:pt idx="7">
                  <c:v>6</c:v>
                </c:pt>
                <c:pt idx="8">
                  <c:v>6</c:v>
                </c:pt>
                <c:pt idx="9">
                  <c:v>7</c:v>
                </c:pt>
                <c:pt idx="10">
                  <c:v>9</c:v>
                </c:pt>
                <c:pt idx="11">
                  <c:v>8</c:v>
                </c:pt>
                <c:pt idx="12">
                  <c:v>7</c:v>
                </c:pt>
                <c:pt idx="13">
                  <c:v>7</c:v>
                </c:pt>
                <c:pt idx="14">
                  <c:v>7</c:v>
                </c:pt>
                <c:pt idx="15">
                  <c:v>7</c:v>
                </c:pt>
                <c:pt idx="16">
                  <c:v>10</c:v>
                </c:pt>
                <c:pt idx="17">
                  <c:v>6</c:v>
                </c:pt>
                <c:pt idx="18">
                  <c:v>6</c:v>
                </c:pt>
                <c:pt idx="19">
                  <c:v>4</c:v>
                </c:pt>
                <c:pt idx="20">
                  <c:v>3</c:v>
                </c:pt>
              </c:numCache>
            </c:numRef>
          </c:val>
          <c:smooth val="0"/>
        </c:ser>
        <c:ser>
          <c:idx val="2"/>
          <c:order val="2"/>
          <c:tx>
            <c:strRef>
              <c:f>装置別採択件数推移!$E$37</c:f>
              <c:strCache>
                <c:ptCount val="1"/>
                <c:pt idx="0">
                  <c:v>HDS</c:v>
                </c:pt>
              </c:strCache>
            </c:strRef>
          </c:tx>
          <c:spPr>
            <a:ln w="25400">
              <a:solidFill>
                <a:srgbClr val="008080"/>
              </a:solidFill>
              <a:prstDash val="solid"/>
            </a:ln>
          </c:spPr>
          <c:marker>
            <c:symbol val="triangle"/>
            <c:size val="9"/>
            <c:spPr>
              <a:solidFill>
                <a:srgbClr val="008080"/>
              </a:solidFill>
              <a:ln>
                <a:solidFill>
                  <a:srgbClr val="00808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装置別採択件数推移!$E$38:$E$58</c:f>
              <c:numCache>
                <c:formatCode>General</c:formatCode>
                <c:ptCount val="21"/>
                <c:pt idx="1">
                  <c:v>7</c:v>
                </c:pt>
                <c:pt idx="2">
                  <c:v>7</c:v>
                </c:pt>
                <c:pt idx="3">
                  <c:v>4</c:v>
                </c:pt>
                <c:pt idx="4">
                  <c:v>7</c:v>
                </c:pt>
                <c:pt idx="5">
                  <c:v>3</c:v>
                </c:pt>
                <c:pt idx="6">
                  <c:v>3</c:v>
                </c:pt>
                <c:pt idx="7">
                  <c:v>10</c:v>
                </c:pt>
                <c:pt idx="8">
                  <c:v>5</c:v>
                </c:pt>
                <c:pt idx="9">
                  <c:v>7</c:v>
                </c:pt>
                <c:pt idx="10">
                  <c:v>5</c:v>
                </c:pt>
                <c:pt idx="11">
                  <c:v>5</c:v>
                </c:pt>
                <c:pt idx="12">
                  <c:v>2</c:v>
                </c:pt>
                <c:pt idx="13">
                  <c:v>5</c:v>
                </c:pt>
                <c:pt idx="14">
                  <c:v>4</c:v>
                </c:pt>
                <c:pt idx="15">
                  <c:v>6</c:v>
                </c:pt>
                <c:pt idx="16">
                  <c:v>6</c:v>
                </c:pt>
                <c:pt idx="17">
                  <c:v>6</c:v>
                </c:pt>
                <c:pt idx="18">
                  <c:v>6</c:v>
                </c:pt>
                <c:pt idx="19">
                  <c:v>10</c:v>
                </c:pt>
                <c:pt idx="20">
                  <c:v>2</c:v>
                </c:pt>
              </c:numCache>
            </c:numRef>
          </c:val>
          <c:smooth val="0"/>
        </c:ser>
        <c:ser>
          <c:idx val="3"/>
          <c:order val="3"/>
          <c:tx>
            <c:strRef>
              <c:f>装置別採択件数推移!$F$37</c:f>
              <c:strCache>
                <c:ptCount val="1"/>
                <c:pt idx="0">
                  <c:v>IRCS</c:v>
                </c:pt>
              </c:strCache>
            </c:strRef>
          </c:tx>
          <c:spPr>
            <a:ln w="25400">
              <a:solidFill>
                <a:srgbClr val="00CCFF"/>
              </a:solidFill>
              <a:prstDash val="solid"/>
            </a:ln>
          </c:spPr>
          <c:marker>
            <c:symbol val="x"/>
            <c:size val="6"/>
            <c:spPr>
              <a:solidFill>
                <a:srgbClr val="00CCFF"/>
              </a:solidFill>
              <a:ln>
                <a:solidFill>
                  <a:srgbClr val="00CCFF"/>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装置別採択件数推移!$F$38:$F$58</c:f>
              <c:numCache>
                <c:formatCode>General</c:formatCode>
                <c:ptCount val="21"/>
                <c:pt idx="0">
                  <c:v>16</c:v>
                </c:pt>
                <c:pt idx="1">
                  <c:v>9</c:v>
                </c:pt>
                <c:pt idx="2">
                  <c:v>7</c:v>
                </c:pt>
                <c:pt idx="3">
                  <c:v>10</c:v>
                </c:pt>
                <c:pt idx="4">
                  <c:v>6</c:v>
                </c:pt>
                <c:pt idx="5">
                  <c:v>10</c:v>
                </c:pt>
                <c:pt idx="6">
                  <c:v>10</c:v>
                </c:pt>
                <c:pt idx="7">
                  <c:v>9</c:v>
                </c:pt>
                <c:pt idx="8">
                  <c:v>6</c:v>
                </c:pt>
                <c:pt idx="9">
                  <c:v>5</c:v>
                </c:pt>
                <c:pt idx="10">
                  <c:v>0</c:v>
                </c:pt>
                <c:pt idx="11">
                  <c:v>5</c:v>
                </c:pt>
                <c:pt idx="12">
                  <c:v>7</c:v>
                </c:pt>
                <c:pt idx="13">
                  <c:v>3</c:v>
                </c:pt>
                <c:pt idx="14">
                  <c:v>6</c:v>
                </c:pt>
                <c:pt idx="15">
                  <c:v>4</c:v>
                </c:pt>
                <c:pt idx="16">
                  <c:v>4</c:v>
                </c:pt>
                <c:pt idx="17">
                  <c:v>7</c:v>
                </c:pt>
                <c:pt idx="18">
                  <c:v>11</c:v>
                </c:pt>
                <c:pt idx="19">
                  <c:v>7</c:v>
                </c:pt>
                <c:pt idx="20">
                  <c:v>4</c:v>
                </c:pt>
              </c:numCache>
            </c:numRef>
          </c:val>
          <c:smooth val="0"/>
        </c:ser>
        <c:ser>
          <c:idx val="4"/>
          <c:order val="4"/>
          <c:tx>
            <c:strRef>
              <c:f>装置別採択件数推移!$G$37</c:f>
              <c:strCache>
                <c:ptCount val="1"/>
                <c:pt idx="0">
                  <c:v>AO</c:v>
                </c:pt>
              </c:strCache>
            </c:strRef>
          </c:tx>
          <c:spPr>
            <a:ln w="12700">
              <a:solidFill>
                <a:srgbClr val="FF0000"/>
              </a:solidFill>
              <a:prstDash val="solid"/>
            </a:ln>
          </c:spPr>
          <c:marker>
            <c:symbol val="star"/>
            <c:size val="8"/>
            <c:spPr>
              <a:noFill/>
              <a:ln>
                <a:solidFill>
                  <a:srgbClr val="FF00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装置別採択件数推移!$G$38:$G$58</c:f>
              <c:numCache>
                <c:formatCode>General</c:formatCode>
                <c:ptCount val="21"/>
                <c:pt idx="3">
                  <c:v>3</c:v>
                </c:pt>
                <c:pt idx="4">
                  <c:v>4</c:v>
                </c:pt>
                <c:pt idx="5">
                  <c:v>9</c:v>
                </c:pt>
                <c:pt idx="6">
                  <c:v>10</c:v>
                </c:pt>
                <c:pt idx="7">
                  <c:v>7</c:v>
                </c:pt>
                <c:pt idx="8">
                  <c:v>7</c:v>
                </c:pt>
                <c:pt idx="9">
                  <c:v>5</c:v>
                </c:pt>
                <c:pt idx="10">
                  <c:v>3</c:v>
                </c:pt>
                <c:pt idx="11">
                  <c:v>2</c:v>
                </c:pt>
                <c:pt idx="12">
                  <c:v>1</c:v>
                </c:pt>
                <c:pt idx="13">
                  <c:v>3</c:v>
                </c:pt>
                <c:pt idx="14">
                  <c:v>3</c:v>
                </c:pt>
                <c:pt idx="15">
                  <c:v>6</c:v>
                </c:pt>
                <c:pt idx="16">
                  <c:v>8</c:v>
                </c:pt>
                <c:pt idx="17">
                  <c:v>5</c:v>
                </c:pt>
                <c:pt idx="18">
                  <c:v>7</c:v>
                </c:pt>
                <c:pt idx="19">
                  <c:v>5</c:v>
                </c:pt>
                <c:pt idx="20">
                  <c:v>2</c:v>
                </c:pt>
              </c:numCache>
            </c:numRef>
          </c:val>
          <c:smooth val="0"/>
        </c:ser>
        <c:ser>
          <c:idx val="5"/>
          <c:order val="5"/>
          <c:tx>
            <c:strRef>
              <c:f>装置別採択件数推移!$H$37</c:f>
              <c:strCache>
                <c:ptCount val="1"/>
                <c:pt idx="0">
                  <c:v>CISCO</c:v>
                </c:pt>
              </c:strCache>
            </c:strRef>
          </c:tx>
          <c:spPr>
            <a:ln w="12700">
              <a:solidFill>
                <a:srgbClr val="FF9900"/>
              </a:solidFill>
              <a:prstDash val="solid"/>
            </a:ln>
          </c:spPr>
          <c:marker>
            <c:symbol val="circle"/>
            <c:size val="7"/>
            <c:spPr>
              <a:solidFill>
                <a:srgbClr val="FF9900"/>
              </a:solidFill>
              <a:ln>
                <a:solidFill>
                  <a:srgbClr val="FF99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装置別採択件数推移!$H$38:$H$58</c:f>
              <c:numCache>
                <c:formatCode>General</c:formatCode>
                <c:ptCount val="21"/>
                <c:pt idx="1">
                  <c:v>2</c:v>
                </c:pt>
                <c:pt idx="2">
                  <c:v>1</c:v>
                </c:pt>
                <c:pt idx="3">
                  <c:v>2</c:v>
                </c:pt>
                <c:pt idx="4">
                  <c:v>5</c:v>
                </c:pt>
                <c:pt idx="5">
                  <c:v>4</c:v>
                </c:pt>
                <c:pt idx="6">
                  <c:v>3</c:v>
                </c:pt>
                <c:pt idx="7">
                  <c:v>3</c:v>
                </c:pt>
                <c:pt idx="8">
                  <c:v>5</c:v>
                </c:pt>
                <c:pt idx="9">
                  <c:v>3</c:v>
                </c:pt>
                <c:pt idx="10">
                  <c:v>4</c:v>
                </c:pt>
                <c:pt idx="11">
                  <c:v>2</c:v>
                </c:pt>
                <c:pt idx="12">
                  <c:v>0</c:v>
                </c:pt>
              </c:numCache>
            </c:numRef>
          </c:val>
          <c:smooth val="0"/>
        </c:ser>
        <c:ser>
          <c:idx val="6"/>
          <c:order val="6"/>
          <c:tx>
            <c:strRef>
              <c:f>装置別採択件数推移!$I$37</c:f>
              <c:strCache>
                <c:ptCount val="1"/>
                <c:pt idx="0">
                  <c:v>CIAO</c:v>
                </c:pt>
              </c:strCache>
            </c:strRef>
          </c:tx>
          <c:spPr>
            <a:ln w="12700">
              <a:solidFill>
                <a:srgbClr val="FF00FF"/>
              </a:solidFill>
              <a:prstDash val="solid"/>
            </a:ln>
          </c:spPr>
          <c:marker>
            <c:symbol val="circle"/>
            <c:size val="7"/>
            <c:spPr>
              <a:solidFill>
                <a:srgbClr val="FF00FF"/>
              </a:solidFill>
              <a:ln>
                <a:solidFill>
                  <a:srgbClr val="FF00FF"/>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装置別採択件数推移!$I$38:$I$58</c:f>
              <c:numCache>
                <c:formatCode>General</c:formatCode>
                <c:ptCount val="21"/>
                <c:pt idx="3">
                  <c:v>1</c:v>
                </c:pt>
                <c:pt idx="4">
                  <c:v>2</c:v>
                </c:pt>
                <c:pt idx="5">
                  <c:v>3</c:v>
                </c:pt>
                <c:pt idx="6">
                  <c:v>3</c:v>
                </c:pt>
                <c:pt idx="7">
                  <c:v>2</c:v>
                </c:pt>
                <c:pt idx="8">
                  <c:v>3</c:v>
                </c:pt>
                <c:pt idx="9">
                  <c:v>2</c:v>
                </c:pt>
                <c:pt idx="10">
                  <c:v>3</c:v>
                </c:pt>
                <c:pt idx="11">
                  <c:v>2</c:v>
                </c:pt>
                <c:pt idx="12">
                  <c:v>1</c:v>
                </c:pt>
                <c:pt idx="13">
                  <c:v>3</c:v>
                </c:pt>
                <c:pt idx="14">
                  <c:v>3</c:v>
                </c:pt>
                <c:pt idx="15">
                  <c:v>6</c:v>
                </c:pt>
              </c:numCache>
            </c:numRef>
          </c:val>
          <c:smooth val="0"/>
        </c:ser>
        <c:ser>
          <c:idx val="7"/>
          <c:order val="7"/>
          <c:tx>
            <c:strRef>
              <c:f>装置別採択件数推移!$J$37</c:f>
              <c:strCache>
                <c:ptCount val="1"/>
                <c:pt idx="0">
                  <c:v>OHS</c:v>
                </c:pt>
              </c:strCache>
            </c:strRef>
          </c:tx>
          <c:spPr>
            <a:ln w="12700">
              <a:solidFill>
                <a:srgbClr val="969696"/>
              </a:solidFill>
              <a:prstDash val="solid"/>
            </a:ln>
          </c:spPr>
          <c:marker>
            <c:symbol val="diamond"/>
            <c:size val="7"/>
            <c:spPr>
              <a:solidFill>
                <a:srgbClr val="969696"/>
              </a:solidFill>
              <a:ln>
                <a:solidFill>
                  <a:srgbClr val="969696"/>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装置別採択件数推移!$J$38:$J$58</c:f>
              <c:numCache>
                <c:formatCode>General</c:formatCode>
                <c:ptCount val="21"/>
                <c:pt idx="1">
                  <c:v>2</c:v>
                </c:pt>
                <c:pt idx="2">
                  <c:v>2</c:v>
                </c:pt>
                <c:pt idx="3">
                  <c:v>4</c:v>
                </c:pt>
                <c:pt idx="4">
                  <c:v>1</c:v>
                </c:pt>
                <c:pt idx="5">
                  <c:v>2</c:v>
                </c:pt>
                <c:pt idx="6">
                  <c:v>3</c:v>
                </c:pt>
                <c:pt idx="7">
                  <c:v>2</c:v>
                </c:pt>
                <c:pt idx="8">
                  <c:v>2</c:v>
                </c:pt>
                <c:pt idx="9">
                  <c:v>2</c:v>
                </c:pt>
                <c:pt idx="10">
                  <c:v>1</c:v>
                </c:pt>
              </c:numCache>
            </c:numRef>
          </c:val>
          <c:smooth val="0"/>
        </c:ser>
        <c:ser>
          <c:idx val="8"/>
          <c:order val="8"/>
          <c:tx>
            <c:strRef>
              <c:f>装置別採択件数推移!$K$37</c:f>
              <c:strCache>
                <c:ptCount val="1"/>
                <c:pt idx="0">
                  <c:v>COMICS</c:v>
                </c:pt>
              </c:strCache>
            </c:strRef>
          </c:tx>
          <c:spPr>
            <a:ln w="12700">
              <a:solidFill>
                <a:srgbClr val="FFFF00"/>
              </a:solidFill>
              <a:prstDash val="solid"/>
            </a:ln>
          </c:spPr>
          <c:marker>
            <c:symbol val="x"/>
            <c:size val="6"/>
            <c:spPr>
              <a:solidFill>
                <a:srgbClr val="FFFF00"/>
              </a:solidFill>
              <a:ln>
                <a:solidFill>
                  <a:srgbClr val="FFFF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装置別採択件数推移!$K$38:$K$58</c:f>
              <c:numCache>
                <c:formatCode>General</c:formatCode>
                <c:ptCount val="21"/>
                <c:pt idx="3">
                  <c:v>1</c:v>
                </c:pt>
                <c:pt idx="4">
                  <c:v>1</c:v>
                </c:pt>
                <c:pt idx="5">
                  <c:v>4</c:v>
                </c:pt>
                <c:pt idx="6">
                  <c:v>5</c:v>
                </c:pt>
                <c:pt idx="7">
                  <c:v>4</c:v>
                </c:pt>
                <c:pt idx="8">
                  <c:v>4</c:v>
                </c:pt>
                <c:pt idx="9">
                  <c:v>6</c:v>
                </c:pt>
                <c:pt idx="10">
                  <c:v>4</c:v>
                </c:pt>
                <c:pt idx="11">
                  <c:v>1</c:v>
                </c:pt>
                <c:pt idx="12">
                  <c:v>9</c:v>
                </c:pt>
                <c:pt idx="13">
                  <c:v>4</c:v>
                </c:pt>
                <c:pt idx="14">
                  <c:v>7</c:v>
                </c:pt>
                <c:pt idx="15">
                  <c:v>3</c:v>
                </c:pt>
                <c:pt idx="16">
                  <c:v>6</c:v>
                </c:pt>
                <c:pt idx="17">
                  <c:v>3</c:v>
                </c:pt>
                <c:pt idx="18">
                  <c:v>4</c:v>
                </c:pt>
                <c:pt idx="19">
                  <c:v>1</c:v>
                </c:pt>
                <c:pt idx="20">
                  <c:v>2</c:v>
                </c:pt>
              </c:numCache>
            </c:numRef>
          </c:val>
          <c:smooth val="0"/>
        </c:ser>
        <c:ser>
          <c:idx val="9"/>
          <c:order val="9"/>
          <c:tx>
            <c:strRef>
              <c:f>装置別採択件数推移!$L$37</c:f>
              <c:strCache>
                <c:ptCount val="1"/>
                <c:pt idx="0">
                  <c:v>MOIRCS</c:v>
                </c:pt>
              </c:strCache>
            </c:strRef>
          </c:tx>
          <c:spPr>
            <a:ln w="25400">
              <a:solidFill>
                <a:srgbClr val="800080"/>
              </a:solidFill>
              <a:prstDash val="solid"/>
            </a:ln>
          </c:spPr>
          <c:marker>
            <c:symbol val="diamond"/>
            <c:size val="7"/>
            <c:spPr>
              <a:solidFill>
                <a:srgbClr val="800080"/>
              </a:solidFill>
              <a:ln>
                <a:solidFill>
                  <a:srgbClr val="80008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装置別採択件数推移!$L$38:$L$58</c:f>
              <c:numCache>
                <c:formatCode>General</c:formatCode>
                <c:ptCount val="21"/>
                <c:pt idx="11">
                  <c:v>8</c:v>
                </c:pt>
                <c:pt idx="12">
                  <c:v>7</c:v>
                </c:pt>
                <c:pt idx="13">
                  <c:v>12</c:v>
                </c:pt>
                <c:pt idx="14">
                  <c:v>15</c:v>
                </c:pt>
                <c:pt idx="15">
                  <c:v>22</c:v>
                </c:pt>
                <c:pt idx="16">
                  <c:v>7</c:v>
                </c:pt>
                <c:pt idx="17">
                  <c:v>12</c:v>
                </c:pt>
                <c:pt idx="18">
                  <c:v>4</c:v>
                </c:pt>
                <c:pt idx="19">
                  <c:v>6</c:v>
                </c:pt>
                <c:pt idx="20">
                  <c:v>1</c:v>
                </c:pt>
              </c:numCache>
            </c:numRef>
          </c:val>
          <c:smooth val="0"/>
        </c:ser>
        <c:ser>
          <c:idx val="10"/>
          <c:order val="10"/>
          <c:tx>
            <c:strRef>
              <c:f>装置別採択件数推移!$M$37</c:f>
              <c:strCache>
                <c:ptCount val="1"/>
                <c:pt idx="0">
                  <c:v>FMOS</c:v>
                </c:pt>
              </c:strCache>
            </c:strRef>
          </c:tx>
          <c:spPr>
            <a:ln w="12700">
              <a:solidFill>
                <a:srgbClr val="000000"/>
              </a:solidFill>
              <a:prstDash val="solid"/>
            </a:ln>
          </c:spPr>
          <c:marker>
            <c:symbol val="circle"/>
            <c:size val="7"/>
            <c:spPr>
              <a:solidFill>
                <a:srgbClr val="000000"/>
              </a:solidFill>
              <a:ln>
                <a:solidFill>
                  <a:srgbClr val="0000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装置別採択件数推移!$M$38:$M$58</c:f>
              <c:numCache>
                <c:formatCode>General</c:formatCode>
                <c:ptCount val="21"/>
                <c:pt idx="19">
                  <c:v>2</c:v>
                </c:pt>
                <c:pt idx="20">
                  <c:v>3</c:v>
                </c:pt>
              </c:numCache>
            </c:numRef>
          </c:val>
          <c:smooth val="0"/>
        </c:ser>
        <c:ser>
          <c:idx val="11"/>
          <c:order val="11"/>
          <c:tx>
            <c:strRef>
              <c:f>装置別採択件数推移!$N$37</c:f>
              <c:strCache>
                <c:ptCount val="1"/>
                <c:pt idx="0">
                  <c:v>others</c:v>
                </c:pt>
              </c:strCache>
            </c:strRef>
          </c:tx>
          <c:spPr>
            <a:ln w="12700">
              <a:solidFill>
                <a:srgbClr val="FF0000"/>
              </a:solidFill>
              <a:prstDash val="solid"/>
            </a:ln>
          </c:spPr>
          <c:marker>
            <c:symbol val="triangle"/>
            <c:size val="5"/>
            <c:spPr>
              <a:solidFill>
                <a:srgbClr val="FF0000"/>
              </a:solidFill>
              <a:ln>
                <a:solidFill>
                  <a:srgbClr val="FF00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装置別採択件数推移!$N$38:$N$58</c:f>
              <c:numCache>
                <c:formatCode>General</c:formatCode>
                <c:ptCount val="21"/>
                <c:pt idx="0">
                  <c:v>0</c:v>
                </c:pt>
                <c:pt idx="1">
                  <c:v>0</c:v>
                </c:pt>
                <c:pt idx="2">
                  <c:v>1</c:v>
                </c:pt>
                <c:pt idx="3">
                  <c:v>0</c:v>
                </c:pt>
                <c:pt idx="4">
                  <c:v>0</c:v>
                </c:pt>
                <c:pt idx="5">
                  <c:v>1</c:v>
                </c:pt>
                <c:pt idx="6">
                  <c:v>1</c:v>
                </c:pt>
                <c:pt idx="7">
                  <c:v>3</c:v>
                </c:pt>
                <c:pt idx="8">
                  <c:v>4</c:v>
                </c:pt>
                <c:pt idx="9">
                  <c:v>2</c:v>
                </c:pt>
                <c:pt idx="10">
                  <c:v>2</c:v>
                </c:pt>
                <c:pt idx="11">
                  <c:v>1</c:v>
                </c:pt>
                <c:pt idx="12">
                  <c:v>4</c:v>
                </c:pt>
                <c:pt idx="13">
                  <c:v>3</c:v>
                </c:pt>
                <c:pt idx="14">
                  <c:v>6</c:v>
                </c:pt>
                <c:pt idx="15">
                  <c:v>7</c:v>
                </c:pt>
                <c:pt idx="16">
                  <c:v>7</c:v>
                </c:pt>
                <c:pt idx="17">
                  <c:v>7</c:v>
                </c:pt>
                <c:pt idx="18">
                  <c:v>5</c:v>
                </c:pt>
                <c:pt idx="19">
                  <c:v>6</c:v>
                </c:pt>
                <c:pt idx="20">
                  <c:v>9</c:v>
                </c:pt>
              </c:numCache>
            </c:numRef>
          </c:val>
          <c:smooth val="0"/>
        </c:ser>
        <c:dLbls>
          <c:showLegendKey val="0"/>
          <c:showVal val="0"/>
          <c:showCatName val="0"/>
          <c:showSerName val="0"/>
          <c:showPercent val="0"/>
          <c:showBubbleSize val="0"/>
        </c:dLbls>
        <c:marker val="1"/>
        <c:smooth val="0"/>
        <c:axId val="32642560"/>
        <c:axId val="32644480"/>
      </c:lineChart>
      <c:catAx>
        <c:axId val="32642560"/>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2644480"/>
        <c:crosses val="autoZero"/>
        <c:auto val="1"/>
        <c:lblAlgn val="ctr"/>
        <c:lblOffset val="100"/>
        <c:tickLblSkip val="1"/>
        <c:tickMarkSkip val="1"/>
        <c:noMultiLvlLbl val="0"/>
      </c:catAx>
      <c:valAx>
        <c:axId val="32644480"/>
        <c:scaling>
          <c:orientation val="minMax"/>
        </c:scaling>
        <c:delete val="0"/>
        <c:axPos val="l"/>
        <c:title>
          <c:tx>
            <c:rich>
              <a:bodyPr rot="0" vert="wordArtVertRtl"/>
              <a:lstStyle/>
              <a:p>
                <a:pPr algn="ctr">
                  <a:defRPr sz="1600" b="1" i="0" u="none" strike="noStrike" baseline="0">
                    <a:solidFill>
                      <a:srgbClr val="000000"/>
                    </a:solidFill>
                    <a:latin typeface="ＭＳ Ｐゴシック"/>
                    <a:ea typeface="ＭＳ Ｐゴシック"/>
                    <a:cs typeface="ＭＳ Ｐゴシック"/>
                  </a:defRPr>
                </a:pPr>
                <a:r>
                  <a:rPr lang="ja-JP" altLang="en-US"/>
                  <a:t>装置毎・採択件数</a:t>
                </a:r>
              </a:p>
            </c:rich>
          </c:tx>
          <c:layout>
            <c:manualLayout>
              <c:xMode val="edge"/>
              <c:yMode val="edge"/>
              <c:x val="7.6628352490421452E-3"/>
              <c:y val="0.38103794270796648"/>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2642560"/>
        <c:crosses val="autoZero"/>
        <c:crossBetween val="between"/>
      </c:valAx>
      <c:spPr>
        <a:solidFill>
          <a:srgbClr val="FFFFFF"/>
        </a:solidFill>
        <a:ln w="12700">
          <a:solidFill>
            <a:srgbClr val="000000"/>
          </a:solidFill>
          <a:prstDash val="solid"/>
        </a:ln>
      </c:spPr>
    </c:plotArea>
    <c:legend>
      <c:legendPos val="t"/>
      <c:layout>
        <c:manualLayout>
          <c:xMode val="edge"/>
          <c:yMode val="edge"/>
          <c:x val="6.7049908991261148E-2"/>
          <c:y val="0.12701271017330346"/>
          <c:w val="0.78256775374342569"/>
          <c:h val="8.0500894454382826E-2"/>
        </c:manualLayout>
      </c:layout>
      <c:overlay val="0"/>
      <c:spPr>
        <a:solidFill>
          <a:srgbClr val="FFFFFF"/>
        </a:solidFill>
        <a:ln w="3175">
          <a:solidFill>
            <a:srgbClr val="000000"/>
          </a:solidFill>
          <a:prstDash val="solid"/>
        </a:ln>
      </c:spPr>
      <c:txPr>
        <a:bodyPr/>
        <a:lstStyle/>
        <a:p>
          <a:pPr>
            <a:defRPr sz="1285" b="1"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S02A 装置別採択比率(件数）</a:t>
            </a:r>
            <a:endParaRPr lang="ja-JP" altLang="en-US"/>
          </a:p>
        </c:rich>
      </c:tx>
      <c:layout>
        <c:manualLayout>
          <c:xMode val="edge"/>
          <c:yMode val="edge"/>
          <c:x val="0.26190517851935174"/>
          <c:y val="7.309972218384983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5238279774072607E-2"/>
          <c:y val="0.37719405951337354"/>
          <c:w val="0.61508055687421892"/>
          <c:h val="0.35965014976856546"/>
        </c:manualLayout>
      </c:layout>
      <c:pie3DChart>
        <c:varyColors val="1"/>
        <c:ser>
          <c:idx val="0"/>
          <c:order val="0"/>
          <c:tx>
            <c:strRef>
              <c:f>'装置別採択比率(件数）'!$A$3</c:f>
              <c:strCache>
                <c:ptCount val="1"/>
                <c:pt idx="0">
                  <c:v>S02A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Lbls>
            <c:dLbl>
              <c:idx val="4"/>
              <c:layout>
                <c:manualLayout>
                  <c:x val="-9.0172767921928212E-4"/>
                  <c:y val="-5.3440438183668372E-2"/>
                </c:manualLayout>
              </c:layout>
              <c:dLblPos val="bestFit"/>
              <c:showLegendKey val="0"/>
              <c:showVal val="0"/>
              <c:showCatName val="1"/>
              <c:showSerName val="0"/>
              <c:showPercent val="1"/>
              <c:showBubbleSize val="0"/>
            </c:dLbl>
            <c:dLbl>
              <c:idx val="5"/>
              <c:layout>
                <c:manualLayout>
                  <c:x val="1.300771757105445E-2"/>
                  <c:y val="-0.18665973584577508"/>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'装置別採択比率(件数）'!$B$2:$J$2</c:f>
              <c:strCache>
                <c:ptCount val="9"/>
                <c:pt idx="0">
                  <c:v>S-Cam</c:v>
                </c:pt>
                <c:pt idx="1">
                  <c:v>HSC</c:v>
                </c:pt>
                <c:pt idx="2">
                  <c:v>FOCAS</c:v>
                </c:pt>
                <c:pt idx="3">
                  <c:v>HDS</c:v>
                </c:pt>
                <c:pt idx="4">
                  <c:v>IRCS</c:v>
                </c:pt>
                <c:pt idx="5">
                  <c:v>CISCO</c:v>
                </c:pt>
                <c:pt idx="6">
                  <c:v>CIAO</c:v>
                </c:pt>
                <c:pt idx="7">
                  <c:v>OHS</c:v>
                </c:pt>
                <c:pt idx="8">
                  <c:v>COMICS</c:v>
                </c:pt>
              </c:strCache>
            </c:strRef>
          </c:cat>
          <c:val>
            <c:numRef>
              <c:f>'装置別採択比率(件数）'!$B$3:$J$3</c:f>
              <c:numCache>
                <c:formatCode>General</c:formatCode>
                <c:ptCount val="9"/>
                <c:pt idx="0">
                  <c:v>8</c:v>
                </c:pt>
                <c:pt idx="2">
                  <c:v>9</c:v>
                </c:pt>
                <c:pt idx="3">
                  <c:v>4</c:v>
                </c:pt>
                <c:pt idx="4">
                  <c:v>10</c:v>
                </c:pt>
                <c:pt idx="5">
                  <c:v>2</c:v>
                </c:pt>
                <c:pt idx="6">
                  <c:v>1</c:v>
                </c:pt>
                <c:pt idx="7">
                  <c:v>4</c:v>
                </c:pt>
                <c:pt idx="8">
                  <c:v>1</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1150960296629582"/>
          <c:y val="0.38889011680557473"/>
          <c:w val="0.15476211306919962"/>
          <c:h val="0.47076146183481449"/>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S02B　装置別採択比率(件数）</a:t>
            </a:r>
            <a:endParaRPr lang="ja-JP" altLang="en-US"/>
          </a:p>
        </c:rich>
      </c:tx>
      <c:layout>
        <c:manualLayout>
          <c:xMode val="edge"/>
          <c:yMode val="edge"/>
          <c:x val="0.28063241106719367"/>
          <c:y val="5.2631578947368418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007905138339921"/>
          <c:y val="0.34795420993869342"/>
          <c:w val="0.64624505928853759"/>
          <c:h val="0.37719405951337354"/>
        </c:manualLayout>
      </c:layout>
      <c:pie3DChart>
        <c:varyColors val="1"/>
        <c:ser>
          <c:idx val="0"/>
          <c:order val="0"/>
          <c:tx>
            <c:strRef>
              <c:f>'装置別採択比率(件数）'!$A$4</c:f>
              <c:strCache>
                <c:ptCount val="1"/>
                <c:pt idx="0">
                  <c:v>S02B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Lbls>
            <c:dLbl>
              <c:idx val="7"/>
              <c:layout>
                <c:manualLayout>
                  <c:x val="0.10501198219787744"/>
                  <c:y val="-2.786912524068871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'装置別採択比率(件数）'!$B$2:$J$2</c:f>
              <c:strCache>
                <c:ptCount val="9"/>
                <c:pt idx="0">
                  <c:v>S-Cam</c:v>
                </c:pt>
                <c:pt idx="1">
                  <c:v>HSC</c:v>
                </c:pt>
                <c:pt idx="2">
                  <c:v>FOCAS</c:v>
                </c:pt>
                <c:pt idx="3">
                  <c:v>HDS</c:v>
                </c:pt>
                <c:pt idx="4">
                  <c:v>IRCS</c:v>
                </c:pt>
                <c:pt idx="5">
                  <c:v>CISCO</c:v>
                </c:pt>
                <c:pt idx="6">
                  <c:v>CIAO</c:v>
                </c:pt>
                <c:pt idx="7">
                  <c:v>OHS</c:v>
                </c:pt>
                <c:pt idx="8">
                  <c:v>COMICS</c:v>
                </c:pt>
              </c:strCache>
            </c:strRef>
          </c:cat>
          <c:val>
            <c:numRef>
              <c:f>'装置別採択比率(件数）'!$B$4:$J$4</c:f>
              <c:numCache>
                <c:formatCode>General</c:formatCode>
                <c:ptCount val="9"/>
                <c:pt idx="0">
                  <c:v>10</c:v>
                </c:pt>
                <c:pt idx="2">
                  <c:v>9</c:v>
                </c:pt>
                <c:pt idx="3">
                  <c:v>7</c:v>
                </c:pt>
                <c:pt idx="4">
                  <c:v>6</c:v>
                </c:pt>
                <c:pt idx="5">
                  <c:v>5</c:v>
                </c:pt>
                <c:pt idx="6">
                  <c:v>2</c:v>
                </c:pt>
                <c:pt idx="7">
                  <c:v>1</c:v>
                </c:pt>
                <c:pt idx="8">
                  <c:v>1</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2213438735177868"/>
          <c:y val="0.48830562846310877"/>
          <c:w val="0.1541501976284585"/>
          <c:h val="0.47076146183481449"/>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S03A　装置別採択比率(件数）</a:t>
            </a:r>
            <a:endParaRPr lang="ja-JP" altLang="en-US"/>
          </a:p>
        </c:rich>
      </c:tx>
      <c:layout>
        <c:manualLayout>
          <c:xMode val="edge"/>
          <c:yMode val="edge"/>
          <c:x val="0.23705200196588971"/>
          <c:y val="5.2083333333333336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0756982574567525"/>
          <c:y val="0.37500095367674174"/>
          <c:w val="0.63346675161342092"/>
          <c:h val="0.32552166117772718"/>
        </c:manualLayout>
      </c:layout>
      <c:pie3DChart>
        <c:varyColors val="1"/>
        <c:ser>
          <c:idx val="0"/>
          <c:order val="0"/>
          <c:tx>
            <c:strRef>
              <c:f>'装置別採択比率(件数）'!$A$5</c:f>
              <c:strCache>
                <c:ptCount val="1"/>
                <c:pt idx="0">
                  <c:v>S03A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Lbls>
            <c:dLbl>
              <c:idx val="6"/>
              <c:layout>
                <c:manualLayout>
                  <c:x val="5.6091838297861315E-3"/>
                  <c:y val="-5.1229859860887919E-2"/>
                </c:manualLayout>
              </c:layout>
              <c:dLblPos val="bestFit"/>
              <c:showLegendKey val="0"/>
              <c:showVal val="0"/>
              <c:showCatName val="1"/>
              <c:showSerName val="0"/>
              <c:showPercent val="1"/>
              <c:showBubbleSize val="0"/>
            </c:dLbl>
            <c:dLbl>
              <c:idx val="7"/>
              <c:layout>
                <c:manualLayout>
                  <c:x val="6.3138353702739861E-2"/>
                  <c:y val="-3.4681409394524139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'装置別採択比率(件数）'!$B$2:$J$2</c:f>
              <c:strCache>
                <c:ptCount val="9"/>
                <c:pt idx="0">
                  <c:v>S-Cam</c:v>
                </c:pt>
                <c:pt idx="1">
                  <c:v>HSC</c:v>
                </c:pt>
                <c:pt idx="2">
                  <c:v>FOCAS</c:v>
                </c:pt>
                <c:pt idx="3">
                  <c:v>HDS</c:v>
                </c:pt>
                <c:pt idx="4">
                  <c:v>IRCS</c:v>
                </c:pt>
                <c:pt idx="5">
                  <c:v>CISCO</c:v>
                </c:pt>
                <c:pt idx="6">
                  <c:v>CIAO</c:v>
                </c:pt>
                <c:pt idx="7">
                  <c:v>OHS</c:v>
                </c:pt>
                <c:pt idx="8">
                  <c:v>COMICS</c:v>
                </c:pt>
              </c:strCache>
            </c:strRef>
          </c:cat>
          <c:val>
            <c:numRef>
              <c:f>'装置別採択比率(件数）'!$B$5:$J$5</c:f>
              <c:numCache>
                <c:formatCode>General</c:formatCode>
                <c:ptCount val="9"/>
                <c:pt idx="0">
                  <c:v>9</c:v>
                </c:pt>
                <c:pt idx="2">
                  <c:v>6</c:v>
                </c:pt>
                <c:pt idx="3">
                  <c:v>3</c:v>
                </c:pt>
                <c:pt idx="4">
                  <c:v>10</c:v>
                </c:pt>
                <c:pt idx="5">
                  <c:v>4</c:v>
                </c:pt>
                <c:pt idx="6">
                  <c:v>3</c:v>
                </c:pt>
                <c:pt idx="7">
                  <c:v>2</c:v>
                </c:pt>
                <c:pt idx="8">
                  <c:v>4</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2868609551296124"/>
          <c:y val="0.42708442694663168"/>
          <c:w val="0.15537869519298131"/>
          <c:h val="0.41927192694663168"/>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S04A　装置別採択比率(件数）</a:t>
            </a:r>
            <a:endParaRPr lang="ja-JP" altLang="en-US"/>
          </a:p>
        </c:rich>
      </c:tx>
      <c:layout>
        <c:manualLayout>
          <c:xMode val="edge"/>
          <c:yMode val="edge"/>
          <c:x val="0.25196871060408788"/>
          <c:y val="7.6687116564417179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2795287889171583"/>
          <c:y val="0.38650306748466257"/>
          <c:w val="0.57086669043996296"/>
          <c:h val="0.35276073619631904"/>
        </c:manualLayout>
      </c:layout>
      <c:pie3DChart>
        <c:varyColors val="1"/>
        <c:ser>
          <c:idx val="0"/>
          <c:order val="0"/>
          <c:tx>
            <c:strRef>
              <c:f>'装置別採択比率(件数）'!$A$7</c:f>
              <c:strCache>
                <c:ptCount val="1"/>
                <c:pt idx="0">
                  <c:v>S04A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Lbls>
            <c:dLbl>
              <c:idx val="0"/>
              <c:layout>
                <c:manualLayout>
                  <c:x val="-6.2072191121466669E-2"/>
                  <c:y val="-6.1433747161972897E-2"/>
                </c:manualLayout>
              </c:layout>
              <c:dLblPos val="bestFit"/>
              <c:showLegendKey val="0"/>
              <c:showVal val="0"/>
              <c:showCatName val="1"/>
              <c:showSerName val="0"/>
              <c:showPercent val="1"/>
              <c:showBubbleSize val="0"/>
            </c:dLbl>
            <c:dLbl>
              <c:idx val="1"/>
              <c:layout>
                <c:manualLayout>
                  <c:x val="-6.5362099386380174E-3"/>
                  <c:y val="-0.11850248780252164"/>
                </c:manualLayout>
              </c:layout>
              <c:dLblPos val="bestFit"/>
              <c:showLegendKey val="0"/>
              <c:showVal val="0"/>
              <c:showCatName val="1"/>
              <c:showSerName val="0"/>
              <c:showPercent val="1"/>
              <c:showBubbleSize val="0"/>
            </c:dLbl>
            <c:dLbl>
              <c:idx val="3"/>
              <c:layout>
                <c:manualLayout>
                  <c:x val="9.0055168329111229E-2"/>
                  <c:y val="0.12808173518187535"/>
                </c:manualLayout>
              </c:layout>
              <c:dLblPos val="bestFit"/>
              <c:showLegendKey val="0"/>
              <c:showVal val="0"/>
              <c:showCatName val="1"/>
              <c:showSerName val="0"/>
              <c:showPercent val="1"/>
              <c:showBubbleSize val="0"/>
            </c:dLbl>
            <c:dLbl>
              <c:idx val="4"/>
              <c:layout>
                <c:manualLayout>
                  <c:x val="1.4320001707261656E-2"/>
                  <c:y val="-3.5067549071703514E-3"/>
                </c:manualLayout>
              </c:layout>
              <c:dLblPos val="bestFit"/>
              <c:showLegendKey val="0"/>
              <c:showVal val="0"/>
              <c:showCatName val="1"/>
              <c:showSerName val="0"/>
              <c:showPercent val="1"/>
              <c:showBubbleSize val="0"/>
            </c:dLbl>
            <c:dLbl>
              <c:idx val="5"/>
              <c:layout>
                <c:manualLayout>
                  <c:x val="8.9793602203619132E-3"/>
                  <c:y val="-7.0467449237556976E-2"/>
                </c:manualLayout>
              </c:layout>
              <c:dLblPos val="bestFit"/>
              <c:showLegendKey val="0"/>
              <c:showVal val="0"/>
              <c:showCatName val="1"/>
              <c:showSerName val="0"/>
              <c:showPercent val="1"/>
              <c:showBubbleSize val="0"/>
            </c:dLbl>
            <c:dLbl>
              <c:idx val="6"/>
              <c:layout>
                <c:manualLayout>
                  <c:x val="3.3063806866713348E-2"/>
                  <c:y val="-6.391349854274353E-2"/>
                </c:manualLayout>
              </c:layout>
              <c:dLblPos val="bestFit"/>
              <c:showLegendKey val="0"/>
              <c:showVal val="0"/>
              <c:showCatName val="1"/>
              <c:showSerName val="0"/>
              <c:showPercent val="1"/>
              <c:showBubbleSize val="0"/>
            </c:dLbl>
            <c:dLbl>
              <c:idx val="7"/>
              <c:layout>
                <c:manualLayout>
                  <c:x val="7.7844738601526617E-2"/>
                  <c:y val="-5.9246735262386697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'装置別採択比率(件数）'!$B$2:$J$2</c:f>
              <c:strCache>
                <c:ptCount val="9"/>
                <c:pt idx="0">
                  <c:v>S-Cam</c:v>
                </c:pt>
                <c:pt idx="1">
                  <c:v>HSC</c:v>
                </c:pt>
                <c:pt idx="2">
                  <c:v>FOCAS</c:v>
                </c:pt>
                <c:pt idx="3">
                  <c:v>HDS</c:v>
                </c:pt>
                <c:pt idx="4">
                  <c:v>IRCS</c:v>
                </c:pt>
                <c:pt idx="5">
                  <c:v>CISCO</c:v>
                </c:pt>
                <c:pt idx="6">
                  <c:v>CIAO</c:v>
                </c:pt>
                <c:pt idx="7">
                  <c:v>OHS</c:v>
                </c:pt>
                <c:pt idx="8">
                  <c:v>COMICS</c:v>
                </c:pt>
              </c:strCache>
            </c:strRef>
          </c:cat>
          <c:val>
            <c:numRef>
              <c:f>'装置別採択比率(件数）'!$B$7:$J$7</c:f>
              <c:numCache>
                <c:formatCode>General</c:formatCode>
                <c:ptCount val="9"/>
                <c:pt idx="0">
                  <c:v>7</c:v>
                </c:pt>
                <c:pt idx="2">
                  <c:v>6</c:v>
                </c:pt>
                <c:pt idx="3">
                  <c:v>10</c:v>
                </c:pt>
                <c:pt idx="4">
                  <c:v>9</c:v>
                </c:pt>
                <c:pt idx="5">
                  <c:v>3</c:v>
                </c:pt>
                <c:pt idx="6">
                  <c:v>2</c:v>
                </c:pt>
                <c:pt idx="7">
                  <c:v>2</c:v>
                </c:pt>
                <c:pt idx="8">
                  <c:v>4</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9527641721950104"/>
          <c:y val="0.42024539877300615"/>
          <c:w val="0.155512017690702"/>
          <c:h val="0.52760736196319014"/>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S04B　装置別採択比率(件数）</a:t>
            </a:r>
            <a:endParaRPr lang="ja-JP" altLang="en-US"/>
          </a:p>
        </c:rich>
      </c:tx>
      <c:layout>
        <c:manualLayout>
          <c:xMode val="edge"/>
          <c:yMode val="edge"/>
          <c:x val="0.23809565470982791"/>
          <c:y val="5.8282208588957052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6468285877600053"/>
          <c:y val="0.35276073619631904"/>
          <c:w val="0.58531859444482126"/>
          <c:h val="0.35582822085889571"/>
        </c:manualLayout>
      </c:layout>
      <c:pie3DChart>
        <c:varyColors val="1"/>
        <c:ser>
          <c:idx val="0"/>
          <c:order val="0"/>
          <c:tx>
            <c:strRef>
              <c:f>'装置別採択比率(件数）'!$A$8</c:f>
              <c:strCache>
                <c:ptCount val="1"/>
                <c:pt idx="0">
                  <c:v>S04B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Lbls>
            <c:dLbl>
              <c:idx val="1"/>
              <c:layout>
                <c:manualLayout>
                  <c:x val="-5.2400850305699929E-2"/>
                  <c:y val="9.7261645975234692E-2"/>
                </c:manualLayout>
              </c:layout>
              <c:dLblPos val="bestFit"/>
              <c:showLegendKey val="0"/>
              <c:showVal val="0"/>
              <c:showCatName val="1"/>
              <c:showSerName val="0"/>
              <c:showPercent val="1"/>
              <c:showBubbleSize val="0"/>
            </c:dLbl>
            <c:dLbl>
              <c:idx val="2"/>
              <c:layout>
                <c:manualLayout>
                  <c:x val="-8.2015002274872115E-2"/>
                  <c:y val="7.6799832536270429E-2"/>
                </c:manualLayout>
              </c:layout>
              <c:dLblPos val="bestFit"/>
              <c:showLegendKey val="0"/>
              <c:showVal val="0"/>
              <c:showCatName val="1"/>
              <c:showSerName val="0"/>
              <c:showPercent val="1"/>
              <c:showBubbleSize val="0"/>
            </c:dLbl>
            <c:dLbl>
              <c:idx val="7"/>
              <c:layout>
                <c:manualLayout>
                  <c:x val="3.4417065652359469E-2"/>
                  <c:y val="-5.824163083908989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'装置別採択比率(件数）'!$B$2:$J$2</c:f>
              <c:strCache>
                <c:ptCount val="9"/>
                <c:pt idx="0">
                  <c:v>S-Cam</c:v>
                </c:pt>
                <c:pt idx="1">
                  <c:v>HSC</c:v>
                </c:pt>
                <c:pt idx="2">
                  <c:v>FOCAS</c:v>
                </c:pt>
                <c:pt idx="3">
                  <c:v>HDS</c:v>
                </c:pt>
                <c:pt idx="4">
                  <c:v>IRCS</c:v>
                </c:pt>
                <c:pt idx="5">
                  <c:v>CISCO</c:v>
                </c:pt>
                <c:pt idx="6">
                  <c:v>CIAO</c:v>
                </c:pt>
                <c:pt idx="7">
                  <c:v>OHS</c:v>
                </c:pt>
                <c:pt idx="8">
                  <c:v>COMICS</c:v>
                </c:pt>
              </c:strCache>
            </c:strRef>
          </c:cat>
          <c:val>
            <c:numRef>
              <c:f>'装置別採択比率(件数）'!$B$8:$J$8</c:f>
              <c:numCache>
                <c:formatCode>General</c:formatCode>
                <c:ptCount val="9"/>
                <c:pt idx="0">
                  <c:v>8</c:v>
                </c:pt>
                <c:pt idx="2">
                  <c:v>6</c:v>
                </c:pt>
                <c:pt idx="3">
                  <c:v>5</c:v>
                </c:pt>
                <c:pt idx="4">
                  <c:v>6</c:v>
                </c:pt>
                <c:pt idx="5">
                  <c:v>5</c:v>
                </c:pt>
                <c:pt idx="6">
                  <c:v>3</c:v>
                </c:pt>
                <c:pt idx="7">
                  <c:v>2</c:v>
                </c:pt>
                <c:pt idx="8">
                  <c:v>4</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2936674582343861"/>
          <c:y val="0.43865030674846628"/>
          <c:w val="0.15674624005332671"/>
          <c:h val="0.54294478527607359"/>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S05A　装置別採択比率(件数）</a:t>
            </a:r>
            <a:endParaRPr lang="ja-JP" altLang="en-US"/>
          </a:p>
        </c:rich>
      </c:tx>
      <c:layout>
        <c:manualLayout>
          <c:xMode val="edge"/>
          <c:yMode val="edge"/>
          <c:x val="0.18343236681213662"/>
          <c:y val="9.6209912536443148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8.2840396250146872E-2"/>
          <c:y val="0.35568563753535776"/>
          <c:w val="0.61933058148919329"/>
          <c:h val="0.3615165496261013"/>
        </c:manualLayout>
      </c:layout>
      <c:pie3DChart>
        <c:varyColors val="1"/>
        <c:ser>
          <c:idx val="0"/>
          <c:order val="0"/>
          <c:tx>
            <c:strRef>
              <c:f>'装置別採択比率(件数）'!$A$9</c:f>
              <c:strCache>
                <c:ptCount val="1"/>
                <c:pt idx="0">
                  <c:v>S05A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Lbls>
            <c:dLbl>
              <c:idx val="1"/>
              <c:layout>
                <c:manualLayout>
                  <c:x val="-3.4438541526469267E-2"/>
                  <c:y val="-7.1502931724922836E-2"/>
                </c:manualLayout>
              </c:layout>
              <c:dLblPos val="bestFit"/>
              <c:showLegendKey val="0"/>
              <c:showVal val="0"/>
              <c:showCatName val="1"/>
              <c:showSerName val="0"/>
              <c:showPercent val="1"/>
              <c:showBubbleSize val="0"/>
            </c:dLbl>
            <c:dLbl>
              <c:idx val="3"/>
              <c:layout>
                <c:manualLayout>
                  <c:x val="8.9018378921991173E-2"/>
                  <c:y val="8.0499359242131835E-2"/>
                </c:manualLayout>
              </c:layout>
              <c:dLblPos val="bestFit"/>
              <c:showLegendKey val="0"/>
              <c:showVal val="0"/>
              <c:showCatName val="1"/>
              <c:showSerName val="0"/>
              <c:showPercent val="1"/>
              <c:showBubbleSize val="0"/>
            </c:dLbl>
            <c:dLbl>
              <c:idx val="4"/>
              <c:layout>
                <c:manualLayout>
                  <c:x val="1.3448493464594638E-2"/>
                  <c:y val="8.1595024427618956E-2"/>
                </c:manualLayout>
              </c:layout>
              <c:dLblPos val="bestFit"/>
              <c:showLegendKey val="0"/>
              <c:showVal val="0"/>
              <c:showCatName val="1"/>
              <c:showSerName val="0"/>
              <c:showPercent val="1"/>
              <c:showBubbleSize val="0"/>
            </c:dLbl>
            <c:dLbl>
              <c:idx val="5"/>
              <c:layout>
                <c:manualLayout>
                  <c:x val="1.1834342321449552E-2"/>
                  <c:y val="5.1143503341026285E-3"/>
                </c:manualLayout>
              </c:layout>
              <c:dLblPos val="bestFit"/>
              <c:showLegendKey val="0"/>
              <c:showVal val="0"/>
              <c:showCatName val="1"/>
              <c:showSerName val="0"/>
              <c:showPercent val="1"/>
              <c:showBubbleSize val="0"/>
            </c:dLbl>
            <c:dLbl>
              <c:idx val="6"/>
              <c:layout>
                <c:manualLayout>
                  <c:x val="1.7069462583991456E-2"/>
                  <c:y val="-0.12436318341274474"/>
                </c:manualLayout>
              </c:layout>
              <c:dLblPos val="bestFit"/>
              <c:showLegendKey val="0"/>
              <c:showVal val="0"/>
              <c:showCatName val="1"/>
              <c:showSerName val="0"/>
              <c:showPercent val="1"/>
              <c:showBubbleSize val="0"/>
            </c:dLbl>
            <c:dLbl>
              <c:idx val="7"/>
              <c:layout>
                <c:manualLayout>
                  <c:x val="0.10456984333283409"/>
                  <c:y val="-5.0840243375647055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'装置別採択比率(件数）'!$B$2:$J$2</c:f>
              <c:strCache>
                <c:ptCount val="9"/>
                <c:pt idx="0">
                  <c:v>S-Cam</c:v>
                </c:pt>
                <c:pt idx="1">
                  <c:v>HSC</c:v>
                </c:pt>
                <c:pt idx="2">
                  <c:v>FOCAS</c:v>
                </c:pt>
                <c:pt idx="3">
                  <c:v>HDS</c:v>
                </c:pt>
                <c:pt idx="4">
                  <c:v>IRCS</c:v>
                </c:pt>
                <c:pt idx="5">
                  <c:v>CISCO</c:v>
                </c:pt>
                <c:pt idx="6">
                  <c:v>CIAO</c:v>
                </c:pt>
                <c:pt idx="7">
                  <c:v>OHS</c:v>
                </c:pt>
                <c:pt idx="8">
                  <c:v>COMICS</c:v>
                </c:pt>
              </c:strCache>
            </c:strRef>
          </c:cat>
          <c:val>
            <c:numRef>
              <c:f>'装置別採択比率(件数）'!$B$9:$J$9</c:f>
              <c:numCache>
                <c:formatCode>General</c:formatCode>
                <c:ptCount val="9"/>
                <c:pt idx="0">
                  <c:v>5</c:v>
                </c:pt>
                <c:pt idx="2">
                  <c:v>7</c:v>
                </c:pt>
                <c:pt idx="3">
                  <c:v>7</c:v>
                </c:pt>
                <c:pt idx="4">
                  <c:v>5</c:v>
                </c:pt>
                <c:pt idx="5">
                  <c:v>3</c:v>
                </c:pt>
                <c:pt idx="6">
                  <c:v>2</c:v>
                </c:pt>
                <c:pt idx="7">
                  <c:v>2</c:v>
                </c:pt>
                <c:pt idx="8">
                  <c:v>6</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1065254417162347"/>
          <c:y val="0.2798836880083867"/>
          <c:w val="0.15187397433309002"/>
          <c:h val="0.6938784692729734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1200"/>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S05B　装置別採択比率(件数）</a:t>
            </a:r>
            <a:endParaRPr lang="ja-JP" altLang="en-US"/>
          </a:p>
        </c:rich>
      </c:tx>
      <c:layout>
        <c:manualLayout>
          <c:xMode val="edge"/>
          <c:yMode val="edge"/>
          <c:x val="0.20799999999999999"/>
          <c:y val="9.5238407699037617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04"/>
          <c:y val="0.37202489079034945"/>
          <c:w val="0.65800000000000003"/>
          <c:h val="0.38690588642196344"/>
        </c:manualLayout>
      </c:layout>
      <c:pie3DChart>
        <c:varyColors val="1"/>
        <c:ser>
          <c:idx val="0"/>
          <c:order val="0"/>
          <c:tx>
            <c:strRef>
              <c:f>'装置別採択比率(件数）'!$A$10</c:f>
              <c:strCache>
                <c:ptCount val="1"/>
                <c:pt idx="0">
                  <c:v>S05B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Lbls>
            <c:dLbl>
              <c:idx val="2"/>
              <c:layout>
                <c:manualLayout>
                  <c:x val="0.1353898162729659"/>
                  <c:y val="3.909735349513184E-2"/>
                </c:manualLayout>
              </c:layout>
              <c:dLblPos val="bestFit"/>
              <c:showLegendKey val="0"/>
              <c:showVal val="0"/>
              <c:showCatName val="1"/>
              <c:showSerName val="0"/>
              <c:showPercent val="1"/>
              <c:showBubbleSize val="0"/>
            </c:dLbl>
            <c:dLbl>
              <c:idx val="3"/>
              <c:delete val="1"/>
            </c:dLbl>
            <c:dLbl>
              <c:idx val="7"/>
              <c:layout>
                <c:manualLayout>
                  <c:x val="9.6799370078740163E-2"/>
                  <c:y val="-4.0338605972312237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'装置別採択比率(件数）'!$B$2:$J$2</c:f>
              <c:strCache>
                <c:ptCount val="9"/>
                <c:pt idx="0">
                  <c:v>S-Cam</c:v>
                </c:pt>
                <c:pt idx="1">
                  <c:v>HSC</c:v>
                </c:pt>
                <c:pt idx="2">
                  <c:v>FOCAS</c:v>
                </c:pt>
                <c:pt idx="3">
                  <c:v>HDS</c:v>
                </c:pt>
                <c:pt idx="4">
                  <c:v>IRCS</c:v>
                </c:pt>
                <c:pt idx="5">
                  <c:v>CISCO</c:v>
                </c:pt>
                <c:pt idx="6">
                  <c:v>CIAO</c:v>
                </c:pt>
                <c:pt idx="7">
                  <c:v>OHS</c:v>
                </c:pt>
                <c:pt idx="8">
                  <c:v>COMICS</c:v>
                </c:pt>
              </c:strCache>
            </c:strRef>
          </c:cat>
          <c:val>
            <c:numRef>
              <c:f>'装置別採択比率(件数）'!$B$10:$J$10</c:f>
              <c:numCache>
                <c:formatCode>General</c:formatCode>
                <c:ptCount val="9"/>
                <c:pt idx="0">
                  <c:v>6</c:v>
                </c:pt>
                <c:pt idx="2">
                  <c:v>9</c:v>
                </c:pt>
                <c:pt idx="3">
                  <c:v>5</c:v>
                </c:pt>
                <c:pt idx="4">
                  <c:v>0</c:v>
                </c:pt>
                <c:pt idx="5">
                  <c:v>4</c:v>
                </c:pt>
                <c:pt idx="6">
                  <c:v>3</c:v>
                </c:pt>
                <c:pt idx="7">
                  <c:v>1</c:v>
                </c:pt>
                <c:pt idx="8">
                  <c:v>4</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6"/>
        <c:delete val="1"/>
      </c:legendEntry>
      <c:layout>
        <c:manualLayout>
          <c:xMode val="edge"/>
          <c:yMode val="edge"/>
          <c:x val="0.82399999999999995"/>
          <c:y val="0.26488157730283712"/>
          <c:w val="0.15400000000000003"/>
          <c:h val="0.67857330333708288"/>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S03B　装置別採択比率(件数）</a:t>
            </a:r>
            <a:endParaRPr lang="ja-JP" altLang="en-US"/>
          </a:p>
        </c:rich>
      </c:tx>
      <c:layout>
        <c:manualLayout>
          <c:xMode val="edge"/>
          <c:yMode val="edge"/>
          <c:x val="0.23658051689860835"/>
          <c:y val="4.1994750656167978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7.5546719681908542E-2"/>
          <c:y val="0.37795372465993238"/>
          <c:w val="0.6560636182902585"/>
          <c:h val="0.34120822365132786"/>
        </c:manualLayout>
      </c:layout>
      <c:pie3DChart>
        <c:varyColors val="1"/>
        <c:ser>
          <c:idx val="0"/>
          <c:order val="0"/>
          <c:tx>
            <c:strRef>
              <c:f>'装置別採択比率(件数）'!$A$6</c:f>
              <c:strCache>
                <c:ptCount val="1"/>
                <c:pt idx="0">
                  <c:v>S03B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Lbls>
            <c:dLbl>
              <c:idx val="1"/>
              <c:layout>
                <c:manualLayout>
                  <c:x val="-4.7571160960744797E-2"/>
                  <c:y val="9.420030173835113E-2"/>
                </c:manualLayout>
              </c:layout>
              <c:dLblPos val="bestFit"/>
              <c:showLegendKey val="0"/>
              <c:showVal val="0"/>
              <c:showCatName val="1"/>
              <c:showSerName val="0"/>
              <c:showPercent val="1"/>
              <c:showBubbleSize val="0"/>
            </c:dLbl>
            <c:dLbl>
              <c:idx val="2"/>
              <c:layout>
                <c:manualLayout>
                  <c:x val="-2.1565723767630392E-2"/>
                  <c:y val="7.0570155997588049E-2"/>
                </c:manualLayout>
              </c:layout>
              <c:dLblPos val="bestFit"/>
              <c:showLegendKey val="0"/>
              <c:showVal val="0"/>
              <c:showCatName val="1"/>
              <c:showSerName val="0"/>
              <c:showPercent val="1"/>
              <c:showBubbleSize val="0"/>
            </c:dLbl>
            <c:dLbl>
              <c:idx val="3"/>
              <c:layout>
                <c:manualLayout>
                  <c:x val="5.8298189863444046E-2"/>
                  <c:y val="7.3260437176830437E-2"/>
                </c:manualLayout>
              </c:layout>
              <c:dLblPos val="bestFit"/>
              <c:showLegendKey val="0"/>
              <c:showVal val="0"/>
              <c:showCatName val="1"/>
              <c:showSerName val="0"/>
              <c:showPercent val="1"/>
              <c:showBubbleSize val="0"/>
            </c:dLbl>
            <c:dLbl>
              <c:idx val="4"/>
              <c:layout>
                <c:manualLayout>
                  <c:x val="1.9880715705765384E-3"/>
                  <c:y val="0.14244118357627628"/>
                </c:manualLayout>
              </c:layout>
              <c:dLblPos val="bestFit"/>
              <c:showLegendKey val="0"/>
              <c:showVal val="0"/>
              <c:showCatName val="1"/>
              <c:showSerName val="0"/>
              <c:showPercent val="1"/>
              <c:showBubbleSize val="0"/>
            </c:dLbl>
            <c:dLbl>
              <c:idx val="5"/>
              <c:layout>
                <c:manualLayout>
                  <c:x val="2.9307339974998792E-18"/>
                  <c:y val="1.0765144770947466E-2"/>
                </c:manualLayout>
              </c:layout>
              <c:dLblPos val="bestFit"/>
              <c:showLegendKey val="0"/>
              <c:showVal val="0"/>
              <c:showCatName val="1"/>
              <c:showSerName val="0"/>
              <c:showPercent val="1"/>
              <c:showBubbleSize val="0"/>
            </c:dLbl>
            <c:dLbl>
              <c:idx val="6"/>
              <c:layout>
                <c:manualLayout>
                  <c:x val="3.3568666739719158E-2"/>
                  <c:y val="-4.635625863055242E-2"/>
                </c:manualLayout>
              </c:layout>
              <c:dLblPos val="bestFit"/>
              <c:showLegendKey val="0"/>
              <c:showVal val="0"/>
              <c:showCatName val="1"/>
              <c:showSerName val="0"/>
              <c:showPercent val="1"/>
              <c:showBubbleSize val="0"/>
            </c:dLbl>
            <c:dLbl>
              <c:idx val="7"/>
              <c:layout>
                <c:manualLayout>
                  <c:x val="5.4390716071027904E-2"/>
                  <c:y val="-2.1150973636925006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'装置別採択比率(件数）'!$B$2:$J$2</c:f>
              <c:strCache>
                <c:ptCount val="9"/>
                <c:pt idx="0">
                  <c:v>S-Cam</c:v>
                </c:pt>
                <c:pt idx="1">
                  <c:v>HSC</c:v>
                </c:pt>
                <c:pt idx="2">
                  <c:v>FOCAS</c:v>
                </c:pt>
                <c:pt idx="3">
                  <c:v>HDS</c:v>
                </c:pt>
                <c:pt idx="4">
                  <c:v>IRCS</c:v>
                </c:pt>
                <c:pt idx="5">
                  <c:v>CISCO</c:v>
                </c:pt>
                <c:pt idx="6">
                  <c:v>CIAO</c:v>
                </c:pt>
                <c:pt idx="7">
                  <c:v>OHS</c:v>
                </c:pt>
                <c:pt idx="8">
                  <c:v>COMICS</c:v>
                </c:pt>
              </c:strCache>
            </c:strRef>
          </c:cat>
          <c:val>
            <c:numRef>
              <c:f>'装置別採択比率(件数）'!$B$6:$J$6</c:f>
              <c:numCache>
                <c:formatCode>General</c:formatCode>
                <c:ptCount val="9"/>
                <c:pt idx="0">
                  <c:v>9</c:v>
                </c:pt>
                <c:pt idx="2">
                  <c:v>8</c:v>
                </c:pt>
                <c:pt idx="3">
                  <c:v>3</c:v>
                </c:pt>
                <c:pt idx="4">
                  <c:v>10</c:v>
                </c:pt>
                <c:pt idx="5">
                  <c:v>3</c:v>
                </c:pt>
                <c:pt idx="6">
                  <c:v>3</c:v>
                </c:pt>
                <c:pt idx="7">
                  <c:v>3</c:v>
                </c:pt>
                <c:pt idx="8">
                  <c:v>5</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9125248508946322"/>
          <c:y val="0.42782262453413794"/>
          <c:w val="0.15705765407554673"/>
          <c:h val="0.46719270327429535"/>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S06A　装置別採択比率(件数）</a:t>
            </a:r>
            <a:endParaRPr lang="ja-JP" altLang="en-US"/>
          </a:p>
        </c:rich>
      </c:tx>
      <c:layout>
        <c:manualLayout>
          <c:xMode val="edge"/>
          <c:yMode val="edge"/>
          <c:x val="0.26284584980237152"/>
          <c:y val="7.9411764705882348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1264822134387352"/>
          <c:y val="0.37647112889351003"/>
          <c:w val="0.63043478260869568"/>
          <c:h val="0.37352994819902946"/>
        </c:manualLayout>
      </c:layout>
      <c:pie3DChart>
        <c:varyColors val="1"/>
        <c:ser>
          <c:idx val="0"/>
          <c:order val="0"/>
          <c:tx>
            <c:strRef>
              <c:f>'装置別採択比率(件数）'!$A$3</c:f>
              <c:strCache>
                <c:ptCount val="1"/>
                <c:pt idx="0">
                  <c:v>S02A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CCCCFF"/>
              </a:solidFill>
              <a:ln w="12700">
                <a:solidFill>
                  <a:srgbClr val="000000"/>
                </a:solidFill>
                <a:prstDash val="solid"/>
              </a:ln>
            </c:spPr>
          </c:dPt>
          <c:dPt>
            <c:idx val="7"/>
            <c:bubble3D val="0"/>
            <c:spPr>
              <a:solidFill>
                <a:srgbClr val="000080"/>
              </a:solidFill>
              <a:ln w="12700">
                <a:solidFill>
                  <a:srgbClr val="000000"/>
                </a:solidFill>
                <a:prstDash val="solid"/>
              </a:ln>
            </c:spPr>
          </c:dPt>
          <c:dLbls>
            <c:dLbl>
              <c:idx val="0"/>
              <c:layout>
                <c:manualLayout>
                  <c:x val="-4.3537186310209301E-2"/>
                  <c:y val="-5.1976828899268461E-2"/>
                </c:manualLayout>
              </c:layout>
              <c:dLblPos val="bestFit"/>
              <c:showLegendKey val="0"/>
              <c:showVal val="0"/>
              <c:showCatName val="1"/>
              <c:showSerName val="0"/>
              <c:showPercent val="1"/>
              <c:showBubbleSize val="0"/>
            </c:dLbl>
            <c:dLbl>
              <c:idx val="1"/>
              <c:layout>
                <c:manualLayout>
                  <c:x val="-7.6033321921716315E-2"/>
                  <c:y val="-0.11311305184912755"/>
                </c:manualLayout>
              </c:layout>
              <c:dLblPos val="bestFit"/>
              <c:showLegendKey val="0"/>
              <c:showVal val="0"/>
              <c:showCatName val="1"/>
              <c:showSerName val="0"/>
              <c:showPercent val="1"/>
              <c:showBubbleSize val="0"/>
            </c:dLbl>
            <c:dLbl>
              <c:idx val="3"/>
              <c:layout>
                <c:manualLayout>
                  <c:x val="7.045656842301827E-2"/>
                  <c:y val="4.6451628098437926E-2"/>
                </c:manualLayout>
              </c:layout>
              <c:dLblPos val="bestFit"/>
              <c:showLegendKey val="0"/>
              <c:showVal val="0"/>
              <c:showCatName val="1"/>
              <c:showSerName val="0"/>
              <c:showPercent val="1"/>
              <c:showBubbleSize val="0"/>
            </c:dLbl>
            <c:dLbl>
              <c:idx val="4"/>
              <c:layout>
                <c:manualLayout>
                  <c:x val="4.4670048654985313E-2"/>
                  <c:y val="0.13090893435779402"/>
                </c:manualLayout>
              </c:layout>
              <c:dLblPos val="bestFit"/>
              <c:showLegendKey val="0"/>
              <c:showVal val="0"/>
              <c:showCatName val="1"/>
              <c:showSerName val="0"/>
              <c:showPercent val="1"/>
              <c:showBubbleSize val="0"/>
            </c:dLbl>
            <c:dLbl>
              <c:idx val="5"/>
              <c:layout>
                <c:manualLayout>
                  <c:x val="-1.6344962808502693E-2"/>
                  <c:y val="4.356521682268167E-2"/>
                </c:manualLayout>
              </c:layout>
              <c:dLblPos val="bestFit"/>
              <c:showLegendKey val="0"/>
              <c:showVal val="0"/>
              <c:showCatName val="1"/>
              <c:showSerName val="0"/>
              <c:showPercent val="1"/>
              <c:showBubbleSize val="0"/>
            </c:dLbl>
            <c:dLbl>
              <c:idx val="6"/>
              <c:layout>
                <c:manualLayout>
                  <c:x val="5.9288537549407041E-3"/>
                  <c:y val="-0.25673170245897781"/>
                </c:manualLayout>
              </c:layout>
              <c:dLblPos val="bestFit"/>
              <c:showLegendKey val="0"/>
              <c:showVal val="0"/>
              <c:showCatName val="1"/>
              <c:showSerName val="0"/>
              <c:showPercent val="1"/>
              <c:showBubbleSize val="0"/>
            </c:dLbl>
            <c:dLbl>
              <c:idx val="7"/>
              <c:layout>
                <c:manualLayout>
                  <c:x val="0.19010799539385637"/>
                  <c:y val="-7.3430216212491031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'装置別採択比率(件数）'!$B$31:$I$31</c:f>
              <c:strCache>
                <c:ptCount val="8"/>
                <c:pt idx="0">
                  <c:v>S-Cam</c:v>
                </c:pt>
                <c:pt idx="1">
                  <c:v>FOCAS</c:v>
                </c:pt>
                <c:pt idx="2">
                  <c:v>HDS</c:v>
                </c:pt>
                <c:pt idx="3">
                  <c:v>IRCS</c:v>
                </c:pt>
                <c:pt idx="4">
                  <c:v>CISCO</c:v>
                </c:pt>
                <c:pt idx="5">
                  <c:v>CIAO</c:v>
                </c:pt>
                <c:pt idx="6">
                  <c:v>COMICS</c:v>
                </c:pt>
                <c:pt idx="7">
                  <c:v>MOIRCS</c:v>
                </c:pt>
              </c:strCache>
            </c:strRef>
          </c:cat>
          <c:val>
            <c:numRef>
              <c:f>'装置別採択比率(件数）'!$B$32:$I$32</c:f>
              <c:numCache>
                <c:formatCode>General</c:formatCode>
                <c:ptCount val="8"/>
                <c:pt idx="0">
                  <c:v>3</c:v>
                </c:pt>
                <c:pt idx="1">
                  <c:v>8</c:v>
                </c:pt>
                <c:pt idx="2">
                  <c:v>5</c:v>
                </c:pt>
                <c:pt idx="3">
                  <c:v>5</c:v>
                </c:pt>
                <c:pt idx="4">
                  <c:v>2</c:v>
                </c:pt>
                <c:pt idx="5">
                  <c:v>2</c:v>
                </c:pt>
                <c:pt idx="6">
                  <c:v>1</c:v>
                </c:pt>
                <c:pt idx="7">
                  <c:v>8</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9841897233201586"/>
          <c:y val="0.35294179404045078"/>
          <c:w val="0.15612648221343872"/>
          <c:h val="0.54117739694302913"/>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S06B　装置別採択比率(件数）</a:t>
            </a:r>
            <a:endParaRPr lang="ja-JP" altLang="en-US"/>
          </a:p>
        </c:rich>
      </c:tx>
      <c:layout>
        <c:manualLayout>
          <c:xMode val="edge"/>
          <c:yMode val="edge"/>
          <c:x val="0.24950884086444008"/>
          <c:y val="7.6470588235294124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0216110019646366"/>
          <c:y val="0.35000050264318511"/>
          <c:w val="0.65815324165029465"/>
          <c:h val="0.39117703236591272"/>
        </c:manualLayout>
      </c:layout>
      <c:pie3DChart>
        <c:varyColors val="1"/>
        <c:ser>
          <c:idx val="0"/>
          <c:order val="0"/>
          <c:tx>
            <c:strRef>
              <c:f>'装置別採択比率(件数）'!$A$4</c:f>
              <c:strCache>
                <c:ptCount val="1"/>
                <c:pt idx="0">
                  <c:v>S02B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CCCCFF"/>
              </a:solidFill>
              <a:ln w="12700">
                <a:solidFill>
                  <a:srgbClr val="000000"/>
                </a:solidFill>
                <a:prstDash val="solid"/>
              </a:ln>
            </c:spPr>
          </c:dPt>
          <c:dPt>
            <c:idx val="7"/>
            <c:bubble3D val="0"/>
            <c:spPr>
              <a:solidFill>
                <a:srgbClr val="000080"/>
              </a:solidFill>
              <a:ln w="12700">
                <a:solidFill>
                  <a:srgbClr val="000000"/>
                </a:solidFill>
                <a:prstDash val="solid"/>
              </a:ln>
            </c:spPr>
          </c:dPt>
          <c:dLbls>
            <c:dLbl>
              <c:idx val="0"/>
              <c:layout>
                <c:manualLayout>
                  <c:x val="-0.1426963476323809"/>
                  <c:y val="-6.0309699055204856E-2"/>
                </c:manualLayout>
              </c:layout>
              <c:dLblPos val="bestFit"/>
              <c:showLegendKey val="0"/>
              <c:showVal val="0"/>
              <c:showCatName val="1"/>
              <c:showSerName val="0"/>
              <c:showPercent val="1"/>
              <c:showBubbleSize val="0"/>
            </c:dLbl>
            <c:dLbl>
              <c:idx val="1"/>
              <c:layout>
                <c:manualLayout>
                  <c:x val="-5.8187068463200389E-2"/>
                  <c:y val="-9.2481848986744428E-2"/>
                </c:manualLayout>
              </c:layout>
              <c:dLblPos val="bestFit"/>
              <c:showLegendKey val="0"/>
              <c:showVal val="0"/>
              <c:showCatName val="1"/>
              <c:showSerName val="0"/>
              <c:showPercent val="1"/>
              <c:showBubbleSize val="0"/>
            </c:dLbl>
            <c:dLbl>
              <c:idx val="2"/>
              <c:layout>
                <c:manualLayout>
                  <c:x val="-2.1485182721511405E-2"/>
                  <c:y val="7.8329569348837752E-2"/>
                </c:manualLayout>
              </c:layout>
              <c:dLblPos val="bestFit"/>
              <c:showLegendKey val="0"/>
              <c:showVal val="0"/>
              <c:showCatName val="1"/>
              <c:showSerName val="0"/>
              <c:showPercent val="1"/>
              <c:showBubbleSize val="0"/>
            </c:dLbl>
            <c:dLbl>
              <c:idx val="4"/>
              <c:delete val="1"/>
            </c:dLbl>
            <c:dLbl>
              <c:idx val="5"/>
              <c:layout>
                <c:manualLayout>
                  <c:x val="7.9379566748655466E-3"/>
                  <c:y val="6.9642273226266677E-2"/>
                </c:manualLayout>
              </c:layout>
              <c:dLblPos val="bestFit"/>
              <c:showLegendKey val="0"/>
              <c:showVal val="0"/>
              <c:showCatName val="1"/>
              <c:showSerName val="0"/>
              <c:showPercent val="1"/>
              <c:showBubbleSize val="0"/>
            </c:dLbl>
            <c:dLbl>
              <c:idx val="6"/>
              <c:layout>
                <c:manualLayout>
                  <c:x val="3.3398821218074658E-2"/>
                  <c:y val="8.9263271622690182E-2"/>
                </c:manualLayout>
              </c:layout>
              <c:dLblPos val="bestFit"/>
              <c:showLegendKey val="0"/>
              <c:showVal val="0"/>
              <c:showCatName val="1"/>
              <c:showSerName val="0"/>
              <c:showPercent val="1"/>
              <c:showBubbleSize val="0"/>
            </c:dLbl>
            <c:dLbl>
              <c:idx val="7"/>
              <c:layout>
                <c:manualLayout>
                  <c:x val="-3.592428156696522E-2"/>
                  <c:y val="-4.764485130698743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'装置別採択比率(件数）'!$B$31:$I$31</c:f>
              <c:strCache>
                <c:ptCount val="8"/>
                <c:pt idx="0">
                  <c:v>S-Cam</c:v>
                </c:pt>
                <c:pt idx="1">
                  <c:v>FOCAS</c:v>
                </c:pt>
                <c:pt idx="2">
                  <c:v>HDS</c:v>
                </c:pt>
                <c:pt idx="3">
                  <c:v>IRCS</c:v>
                </c:pt>
                <c:pt idx="4">
                  <c:v>CISCO</c:v>
                </c:pt>
                <c:pt idx="5">
                  <c:v>CIAO</c:v>
                </c:pt>
                <c:pt idx="6">
                  <c:v>COMICS</c:v>
                </c:pt>
                <c:pt idx="7">
                  <c:v>MOIRCS</c:v>
                </c:pt>
              </c:strCache>
            </c:strRef>
          </c:cat>
          <c:val>
            <c:numRef>
              <c:f>'装置別採択比率(件数）'!$B$33:$I$33</c:f>
              <c:numCache>
                <c:formatCode>General</c:formatCode>
                <c:ptCount val="8"/>
                <c:pt idx="0">
                  <c:v>6</c:v>
                </c:pt>
                <c:pt idx="1">
                  <c:v>7</c:v>
                </c:pt>
                <c:pt idx="2">
                  <c:v>2</c:v>
                </c:pt>
                <c:pt idx="3">
                  <c:v>7</c:v>
                </c:pt>
                <c:pt idx="4">
                  <c:v>0</c:v>
                </c:pt>
                <c:pt idx="5">
                  <c:v>1</c:v>
                </c:pt>
                <c:pt idx="6">
                  <c:v>9</c:v>
                </c:pt>
                <c:pt idx="7">
                  <c:v>7</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ayout>
        <c:manualLayout>
          <c:xMode val="edge"/>
          <c:yMode val="edge"/>
          <c:x val="0.83497053045186642"/>
          <c:y val="0.37058885286398019"/>
          <c:w val="0.15520628683693516"/>
          <c:h val="0.57647151459008805"/>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2400" b="0" i="0" u="none" strike="noStrike" baseline="0">
                <a:solidFill>
                  <a:srgbClr val="000000"/>
                </a:solidFill>
                <a:latin typeface="ＭＳ Ｐゴシック"/>
                <a:ea typeface="ＭＳ Ｐゴシック"/>
              </a:rPr>
              <a:t>共同利用実績　(観測装置ごとの採択件数）</a:t>
            </a:r>
            <a:endParaRPr lang="ja-JP" altLang="en-US"/>
          </a:p>
        </c:rich>
      </c:tx>
      <c:layout>
        <c:manualLayout>
          <c:xMode val="edge"/>
          <c:yMode val="edge"/>
          <c:x val="0.21839100572198589"/>
          <c:y val="2.8622540250447227E-2"/>
        </c:manualLayout>
      </c:layout>
      <c:overlay val="0"/>
      <c:spPr>
        <a:noFill/>
        <a:ln w="25400">
          <a:noFill/>
        </a:ln>
      </c:spPr>
    </c:title>
    <c:autoTitleDeleted val="0"/>
    <c:plotArea>
      <c:layout>
        <c:manualLayout>
          <c:layoutTarget val="inner"/>
          <c:xMode val="edge"/>
          <c:yMode val="edge"/>
          <c:x val="6.7049871147882939E-2"/>
          <c:y val="0.26296981825265037"/>
          <c:w val="0.89080543096473053"/>
          <c:h val="0.60644060127652033"/>
        </c:manualLayout>
      </c:layout>
      <c:lineChart>
        <c:grouping val="standard"/>
        <c:varyColors val="0"/>
        <c:ser>
          <c:idx val="0"/>
          <c:order val="0"/>
          <c:tx>
            <c:strRef>
              <c:f>装置別採択件数推移!$B$37</c:f>
              <c:strCache>
                <c:ptCount val="1"/>
                <c:pt idx="0">
                  <c:v>S-Cam</c:v>
                </c:pt>
              </c:strCache>
            </c:strRef>
          </c:tx>
          <c:spPr>
            <a:ln w="25400">
              <a:solidFill>
                <a:srgbClr val="FF6600"/>
              </a:solidFill>
              <a:prstDash val="solid"/>
            </a:ln>
          </c:spPr>
          <c:marker>
            <c:symbol val="diamond"/>
            <c:size val="9"/>
            <c:spPr>
              <a:solidFill>
                <a:srgbClr val="FF6600"/>
              </a:solidFill>
              <a:ln>
                <a:solidFill>
                  <a:srgbClr val="FF66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装置別採択件数推移!$B$38:$B$58</c:f>
              <c:numCache>
                <c:formatCode>General</c:formatCode>
                <c:ptCount val="21"/>
                <c:pt idx="0">
                  <c:v>10</c:v>
                </c:pt>
                <c:pt idx="2">
                  <c:v>7</c:v>
                </c:pt>
                <c:pt idx="3">
                  <c:v>8</c:v>
                </c:pt>
                <c:pt idx="4">
                  <c:v>10</c:v>
                </c:pt>
                <c:pt idx="5">
                  <c:v>9</c:v>
                </c:pt>
                <c:pt idx="6">
                  <c:v>9</c:v>
                </c:pt>
                <c:pt idx="7">
                  <c:v>7</c:v>
                </c:pt>
                <c:pt idx="8">
                  <c:v>8</c:v>
                </c:pt>
                <c:pt idx="9">
                  <c:v>5</c:v>
                </c:pt>
                <c:pt idx="10">
                  <c:v>6</c:v>
                </c:pt>
                <c:pt idx="11">
                  <c:v>3</c:v>
                </c:pt>
                <c:pt idx="12">
                  <c:v>6</c:v>
                </c:pt>
                <c:pt idx="13">
                  <c:v>11</c:v>
                </c:pt>
                <c:pt idx="14">
                  <c:v>6</c:v>
                </c:pt>
                <c:pt idx="15">
                  <c:v>8</c:v>
                </c:pt>
                <c:pt idx="16">
                  <c:v>11</c:v>
                </c:pt>
                <c:pt idx="17">
                  <c:v>12</c:v>
                </c:pt>
                <c:pt idx="18">
                  <c:v>9</c:v>
                </c:pt>
                <c:pt idx="19">
                  <c:v>7</c:v>
                </c:pt>
                <c:pt idx="20">
                  <c:v>7</c:v>
                </c:pt>
              </c:numCache>
            </c:numRef>
          </c:val>
          <c:smooth val="0"/>
        </c:ser>
        <c:ser>
          <c:idx val="1"/>
          <c:order val="1"/>
          <c:tx>
            <c:strRef>
              <c:f>装置別採択件数推移!$D$37</c:f>
              <c:strCache>
                <c:ptCount val="1"/>
                <c:pt idx="0">
                  <c:v>FOCAS</c:v>
                </c:pt>
              </c:strCache>
            </c:strRef>
          </c:tx>
          <c:spPr>
            <a:ln w="25400">
              <a:solidFill>
                <a:srgbClr val="3366FF"/>
              </a:solidFill>
              <a:prstDash val="solid"/>
            </a:ln>
          </c:spPr>
          <c:marker>
            <c:symbol val="x"/>
            <c:size val="6"/>
            <c:spPr>
              <a:solidFill>
                <a:srgbClr val="3366FF"/>
              </a:solidFill>
              <a:ln>
                <a:solidFill>
                  <a:srgbClr val="3366FF"/>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装置別採択件数推移!$D$38:$D$58</c:f>
              <c:numCache>
                <c:formatCode>General</c:formatCode>
                <c:ptCount val="21"/>
                <c:pt idx="1">
                  <c:v>8</c:v>
                </c:pt>
                <c:pt idx="2">
                  <c:v>5</c:v>
                </c:pt>
                <c:pt idx="3">
                  <c:v>9</c:v>
                </c:pt>
                <c:pt idx="4">
                  <c:v>9</c:v>
                </c:pt>
                <c:pt idx="5">
                  <c:v>6</c:v>
                </c:pt>
                <c:pt idx="6">
                  <c:v>8</c:v>
                </c:pt>
                <c:pt idx="7">
                  <c:v>6</c:v>
                </c:pt>
                <c:pt idx="8">
                  <c:v>6</c:v>
                </c:pt>
                <c:pt idx="9">
                  <c:v>7</c:v>
                </c:pt>
                <c:pt idx="10">
                  <c:v>9</c:v>
                </c:pt>
                <c:pt idx="11">
                  <c:v>8</c:v>
                </c:pt>
                <c:pt idx="12">
                  <c:v>7</c:v>
                </c:pt>
                <c:pt idx="13">
                  <c:v>7</c:v>
                </c:pt>
                <c:pt idx="14">
                  <c:v>7</c:v>
                </c:pt>
                <c:pt idx="15">
                  <c:v>7</c:v>
                </c:pt>
                <c:pt idx="16">
                  <c:v>10</c:v>
                </c:pt>
                <c:pt idx="17">
                  <c:v>6</c:v>
                </c:pt>
                <c:pt idx="18">
                  <c:v>6</c:v>
                </c:pt>
                <c:pt idx="19">
                  <c:v>4</c:v>
                </c:pt>
                <c:pt idx="20">
                  <c:v>3</c:v>
                </c:pt>
              </c:numCache>
            </c:numRef>
          </c:val>
          <c:smooth val="0"/>
        </c:ser>
        <c:ser>
          <c:idx val="2"/>
          <c:order val="2"/>
          <c:tx>
            <c:strRef>
              <c:f>装置別採択件数推移!$E$37</c:f>
              <c:strCache>
                <c:ptCount val="1"/>
                <c:pt idx="0">
                  <c:v>HDS</c:v>
                </c:pt>
              </c:strCache>
            </c:strRef>
          </c:tx>
          <c:spPr>
            <a:ln w="25400">
              <a:solidFill>
                <a:srgbClr val="008080"/>
              </a:solidFill>
              <a:prstDash val="solid"/>
            </a:ln>
          </c:spPr>
          <c:marker>
            <c:symbol val="triangle"/>
            <c:size val="9"/>
            <c:spPr>
              <a:solidFill>
                <a:srgbClr val="008080"/>
              </a:solidFill>
              <a:ln>
                <a:solidFill>
                  <a:srgbClr val="00808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装置別採択件数推移!$E$38:$E$58</c:f>
              <c:numCache>
                <c:formatCode>General</c:formatCode>
                <c:ptCount val="21"/>
                <c:pt idx="1">
                  <c:v>7</c:v>
                </c:pt>
                <c:pt idx="2">
                  <c:v>7</c:v>
                </c:pt>
                <c:pt idx="3">
                  <c:v>4</c:v>
                </c:pt>
                <c:pt idx="4">
                  <c:v>7</c:v>
                </c:pt>
                <c:pt idx="5">
                  <c:v>3</c:v>
                </c:pt>
                <c:pt idx="6">
                  <c:v>3</c:v>
                </c:pt>
                <c:pt idx="7">
                  <c:v>10</c:v>
                </c:pt>
                <c:pt idx="8">
                  <c:v>5</c:v>
                </c:pt>
                <c:pt idx="9">
                  <c:v>7</c:v>
                </c:pt>
                <c:pt idx="10">
                  <c:v>5</c:v>
                </c:pt>
                <c:pt idx="11">
                  <c:v>5</c:v>
                </c:pt>
                <c:pt idx="12">
                  <c:v>2</c:v>
                </c:pt>
                <c:pt idx="13">
                  <c:v>5</c:v>
                </c:pt>
                <c:pt idx="14">
                  <c:v>4</c:v>
                </c:pt>
                <c:pt idx="15">
                  <c:v>6</c:v>
                </c:pt>
                <c:pt idx="16">
                  <c:v>6</c:v>
                </c:pt>
                <c:pt idx="17">
                  <c:v>6</c:v>
                </c:pt>
                <c:pt idx="18">
                  <c:v>6</c:v>
                </c:pt>
                <c:pt idx="19">
                  <c:v>10</c:v>
                </c:pt>
                <c:pt idx="20">
                  <c:v>2</c:v>
                </c:pt>
              </c:numCache>
            </c:numRef>
          </c:val>
          <c:smooth val="0"/>
        </c:ser>
        <c:ser>
          <c:idx val="3"/>
          <c:order val="3"/>
          <c:tx>
            <c:strRef>
              <c:f>装置別採択件数推移!$F$37</c:f>
              <c:strCache>
                <c:ptCount val="1"/>
                <c:pt idx="0">
                  <c:v>IRCS</c:v>
                </c:pt>
              </c:strCache>
            </c:strRef>
          </c:tx>
          <c:spPr>
            <a:ln w="25400">
              <a:solidFill>
                <a:srgbClr val="00CCFF"/>
              </a:solidFill>
              <a:prstDash val="solid"/>
            </a:ln>
          </c:spPr>
          <c:marker>
            <c:symbol val="x"/>
            <c:size val="6"/>
            <c:spPr>
              <a:solidFill>
                <a:srgbClr val="00CCFF"/>
              </a:solidFill>
              <a:ln>
                <a:solidFill>
                  <a:srgbClr val="00CCFF"/>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装置別採択件数推移!$F$38:$F$58</c:f>
              <c:numCache>
                <c:formatCode>General</c:formatCode>
                <c:ptCount val="21"/>
                <c:pt idx="0">
                  <c:v>16</c:v>
                </c:pt>
                <c:pt idx="1">
                  <c:v>9</c:v>
                </c:pt>
                <c:pt idx="2">
                  <c:v>7</c:v>
                </c:pt>
                <c:pt idx="3">
                  <c:v>10</c:v>
                </c:pt>
                <c:pt idx="4">
                  <c:v>6</c:v>
                </c:pt>
                <c:pt idx="5">
                  <c:v>10</c:v>
                </c:pt>
                <c:pt idx="6">
                  <c:v>10</c:v>
                </c:pt>
                <c:pt idx="7">
                  <c:v>9</c:v>
                </c:pt>
                <c:pt idx="8">
                  <c:v>6</c:v>
                </c:pt>
                <c:pt idx="9">
                  <c:v>5</c:v>
                </c:pt>
                <c:pt idx="10">
                  <c:v>0</c:v>
                </c:pt>
                <c:pt idx="11">
                  <c:v>5</c:v>
                </c:pt>
                <c:pt idx="12">
                  <c:v>7</c:v>
                </c:pt>
                <c:pt idx="13">
                  <c:v>3</c:v>
                </c:pt>
                <c:pt idx="14">
                  <c:v>6</c:v>
                </c:pt>
                <c:pt idx="15">
                  <c:v>4</c:v>
                </c:pt>
                <c:pt idx="16">
                  <c:v>4</c:v>
                </c:pt>
                <c:pt idx="17">
                  <c:v>7</c:v>
                </c:pt>
                <c:pt idx="18">
                  <c:v>11</c:v>
                </c:pt>
                <c:pt idx="19">
                  <c:v>7</c:v>
                </c:pt>
                <c:pt idx="20">
                  <c:v>4</c:v>
                </c:pt>
              </c:numCache>
            </c:numRef>
          </c:val>
          <c:smooth val="0"/>
        </c:ser>
        <c:ser>
          <c:idx val="4"/>
          <c:order val="4"/>
          <c:tx>
            <c:strRef>
              <c:f>装置別採択件数推移!$G$37</c:f>
              <c:strCache>
                <c:ptCount val="1"/>
                <c:pt idx="0">
                  <c:v>AO</c:v>
                </c:pt>
              </c:strCache>
            </c:strRef>
          </c:tx>
          <c:spPr>
            <a:ln w="12700">
              <a:solidFill>
                <a:srgbClr val="FF0000"/>
              </a:solidFill>
              <a:prstDash val="solid"/>
            </a:ln>
          </c:spPr>
          <c:marker>
            <c:symbol val="star"/>
            <c:size val="8"/>
            <c:spPr>
              <a:noFill/>
              <a:ln>
                <a:solidFill>
                  <a:srgbClr val="FF00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装置別採択件数推移!$G$38:$G$58</c:f>
              <c:numCache>
                <c:formatCode>General</c:formatCode>
                <c:ptCount val="21"/>
                <c:pt idx="3">
                  <c:v>3</c:v>
                </c:pt>
                <c:pt idx="4">
                  <c:v>4</c:v>
                </c:pt>
                <c:pt idx="5">
                  <c:v>9</c:v>
                </c:pt>
                <c:pt idx="6">
                  <c:v>10</c:v>
                </c:pt>
                <c:pt idx="7">
                  <c:v>7</c:v>
                </c:pt>
                <c:pt idx="8">
                  <c:v>7</c:v>
                </c:pt>
                <c:pt idx="9">
                  <c:v>5</c:v>
                </c:pt>
                <c:pt idx="10">
                  <c:v>3</c:v>
                </c:pt>
                <c:pt idx="11">
                  <c:v>2</c:v>
                </c:pt>
                <c:pt idx="12">
                  <c:v>1</c:v>
                </c:pt>
                <c:pt idx="13">
                  <c:v>3</c:v>
                </c:pt>
                <c:pt idx="14">
                  <c:v>3</c:v>
                </c:pt>
                <c:pt idx="15">
                  <c:v>6</c:v>
                </c:pt>
                <c:pt idx="16">
                  <c:v>8</c:v>
                </c:pt>
                <c:pt idx="17">
                  <c:v>5</c:v>
                </c:pt>
                <c:pt idx="18">
                  <c:v>7</c:v>
                </c:pt>
                <c:pt idx="19">
                  <c:v>5</c:v>
                </c:pt>
                <c:pt idx="20">
                  <c:v>2</c:v>
                </c:pt>
              </c:numCache>
            </c:numRef>
          </c:val>
          <c:smooth val="0"/>
        </c:ser>
        <c:ser>
          <c:idx val="5"/>
          <c:order val="5"/>
          <c:tx>
            <c:strRef>
              <c:f>装置別採択件数推移!$H$37</c:f>
              <c:strCache>
                <c:ptCount val="1"/>
                <c:pt idx="0">
                  <c:v>CISCO</c:v>
                </c:pt>
              </c:strCache>
            </c:strRef>
          </c:tx>
          <c:spPr>
            <a:ln w="12700">
              <a:solidFill>
                <a:srgbClr val="FF9900"/>
              </a:solidFill>
              <a:prstDash val="solid"/>
            </a:ln>
          </c:spPr>
          <c:marker>
            <c:symbol val="circle"/>
            <c:size val="7"/>
            <c:spPr>
              <a:solidFill>
                <a:srgbClr val="FF9900"/>
              </a:solidFill>
              <a:ln>
                <a:solidFill>
                  <a:srgbClr val="FF99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装置別採択件数推移!$H$38:$H$58</c:f>
              <c:numCache>
                <c:formatCode>General</c:formatCode>
                <c:ptCount val="21"/>
                <c:pt idx="1">
                  <c:v>2</c:v>
                </c:pt>
                <c:pt idx="2">
                  <c:v>1</c:v>
                </c:pt>
                <c:pt idx="3">
                  <c:v>2</c:v>
                </c:pt>
                <c:pt idx="4">
                  <c:v>5</c:v>
                </c:pt>
                <c:pt idx="5">
                  <c:v>4</c:v>
                </c:pt>
                <c:pt idx="6">
                  <c:v>3</c:v>
                </c:pt>
                <c:pt idx="7">
                  <c:v>3</c:v>
                </c:pt>
                <c:pt idx="8">
                  <c:v>5</c:v>
                </c:pt>
                <c:pt idx="9">
                  <c:v>3</c:v>
                </c:pt>
                <c:pt idx="10">
                  <c:v>4</c:v>
                </c:pt>
                <c:pt idx="11">
                  <c:v>2</c:v>
                </c:pt>
                <c:pt idx="12">
                  <c:v>0</c:v>
                </c:pt>
              </c:numCache>
            </c:numRef>
          </c:val>
          <c:smooth val="0"/>
        </c:ser>
        <c:ser>
          <c:idx val="6"/>
          <c:order val="6"/>
          <c:tx>
            <c:strRef>
              <c:f>装置別採択件数推移!$I$37</c:f>
              <c:strCache>
                <c:ptCount val="1"/>
                <c:pt idx="0">
                  <c:v>CIAO</c:v>
                </c:pt>
              </c:strCache>
            </c:strRef>
          </c:tx>
          <c:spPr>
            <a:ln w="12700">
              <a:solidFill>
                <a:srgbClr val="FF00FF"/>
              </a:solidFill>
              <a:prstDash val="solid"/>
            </a:ln>
          </c:spPr>
          <c:marker>
            <c:symbol val="circle"/>
            <c:size val="7"/>
            <c:spPr>
              <a:solidFill>
                <a:srgbClr val="FF00FF"/>
              </a:solidFill>
              <a:ln>
                <a:solidFill>
                  <a:srgbClr val="FF00FF"/>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装置別採択件数推移!$I$38:$I$58</c:f>
              <c:numCache>
                <c:formatCode>General</c:formatCode>
                <c:ptCount val="21"/>
                <c:pt idx="3">
                  <c:v>1</c:v>
                </c:pt>
                <c:pt idx="4">
                  <c:v>2</c:v>
                </c:pt>
                <c:pt idx="5">
                  <c:v>3</c:v>
                </c:pt>
                <c:pt idx="6">
                  <c:v>3</c:v>
                </c:pt>
                <c:pt idx="7">
                  <c:v>2</c:v>
                </c:pt>
                <c:pt idx="8">
                  <c:v>3</c:v>
                </c:pt>
                <c:pt idx="9">
                  <c:v>2</c:v>
                </c:pt>
                <c:pt idx="10">
                  <c:v>3</c:v>
                </c:pt>
                <c:pt idx="11">
                  <c:v>2</c:v>
                </c:pt>
                <c:pt idx="12">
                  <c:v>1</c:v>
                </c:pt>
                <c:pt idx="13">
                  <c:v>3</c:v>
                </c:pt>
                <c:pt idx="14">
                  <c:v>3</c:v>
                </c:pt>
                <c:pt idx="15">
                  <c:v>6</c:v>
                </c:pt>
              </c:numCache>
            </c:numRef>
          </c:val>
          <c:smooth val="0"/>
        </c:ser>
        <c:ser>
          <c:idx val="7"/>
          <c:order val="7"/>
          <c:tx>
            <c:strRef>
              <c:f>装置別採択件数推移!$J$37</c:f>
              <c:strCache>
                <c:ptCount val="1"/>
                <c:pt idx="0">
                  <c:v>OHS</c:v>
                </c:pt>
              </c:strCache>
            </c:strRef>
          </c:tx>
          <c:spPr>
            <a:ln w="12700">
              <a:solidFill>
                <a:srgbClr val="969696"/>
              </a:solidFill>
              <a:prstDash val="solid"/>
            </a:ln>
          </c:spPr>
          <c:marker>
            <c:symbol val="diamond"/>
            <c:size val="7"/>
            <c:spPr>
              <a:solidFill>
                <a:srgbClr val="969696"/>
              </a:solidFill>
              <a:ln>
                <a:solidFill>
                  <a:srgbClr val="969696"/>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装置別採択件数推移!$J$38:$J$58</c:f>
              <c:numCache>
                <c:formatCode>General</c:formatCode>
                <c:ptCount val="21"/>
                <c:pt idx="1">
                  <c:v>2</c:v>
                </c:pt>
                <c:pt idx="2">
                  <c:v>2</c:v>
                </c:pt>
                <c:pt idx="3">
                  <c:v>4</c:v>
                </c:pt>
                <c:pt idx="4">
                  <c:v>1</c:v>
                </c:pt>
                <c:pt idx="5">
                  <c:v>2</c:v>
                </c:pt>
                <c:pt idx="6">
                  <c:v>3</c:v>
                </c:pt>
                <c:pt idx="7">
                  <c:v>2</c:v>
                </c:pt>
                <c:pt idx="8">
                  <c:v>2</c:v>
                </c:pt>
                <c:pt idx="9">
                  <c:v>2</c:v>
                </c:pt>
                <c:pt idx="10">
                  <c:v>1</c:v>
                </c:pt>
              </c:numCache>
            </c:numRef>
          </c:val>
          <c:smooth val="0"/>
        </c:ser>
        <c:ser>
          <c:idx val="8"/>
          <c:order val="8"/>
          <c:tx>
            <c:strRef>
              <c:f>装置別採択件数推移!$K$37</c:f>
              <c:strCache>
                <c:ptCount val="1"/>
                <c:pt idx="0">
                  <c:v>COMICS</c:v>
                </c:pt>
              </c:strCache>
            </c:strRef>
          </c:tx>
          <c:spPr>
            <a:ln w="12700">
              <a:solidFill>
                <a:srgbClr val="FFFF00"/>
              </a:solidFill>
              <a:prstDash val="solid"/>
            </a:ln>
          </c:spPr>
          <c:marker>
            <c:symbol val="x"/>
            <c:size val="6"/>
            <c:spPr>
              <a:solidFill>
                <a:srgbClr val="FFFF00"/>
              </a:solidFill>
              <a:ln>
                <a:solidFill>
                  <a:srgbClr val="FFFF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装置別採択件数推移!$K$38:$K$58</c:f>
              <c:numCache>
                <c:formatCode>General</c:formatCode>
                <c:ptCount val="21"/>
                <c:pt idx="3">
                  <c:v>1</c:v>
                </c:pt>
                <c:pt idx="4">
                  <c:v>1</c:v>
                </c:pt>
                <c:pt idx="5">
                  <c:v>4</c:v>
                </c:pt>
                <c:pt idx="6">
                  <c:v>5</c:v>
                </c:pt>
                <c:pt idx="7">
                  <c:v>4</c:v>
                </c:pt>
                <c:pt idx="8">
                  <c:v>4</c:v>
                </c:pt>
                <c:pt idx="9">
                  <c:v>6</c:v>
                </c:pt>
                <c:pt idx="10">
                  <c:v>4</c:v>
                </c:pt>
                <c:pt idx="11">
                  <c:v>1</c:v>
                </c:pt>
                <c:pt idx="12">
                  <c:v>9</c:v>
                </c:pt>
                <c:pt idx="13">
                  <c:v>4</c:v>
                </c:pt>
                <c:pt idx="14">
                  <c:v>7</c:v>
                </c:pt>
                <c:pt idx="15">
                  <c:v>3</c:v>
                </c:pt>
                <c:pt idx="16">
                  <c:v>6</c:v>
                </c:pt>
                <c:pt idx="17">
                  <c:v>3</c:v>
                </c:pt>
                <c:pt idx="18">
                  <c:v>4</c:v>
                </c:pt>
                <c:pt idx="19">
                  <c:v>1</c:v>
                </c:pt>
                <c:pt idx="20">
                  <c:v>2</c:v>
                </c:pt>
              </c:numCache>
            </c:numRef>
          </c:val>
          <c:smooth val="0"/>
        </c:ser>
        <c:ser>
          <c:idx val="9"/>
          <c:order val="9"/>
          <c:tx>
            <c:strRef>
              <c:f>装置別採択件数推移!$L$37</c:f>
              <c:strCache>
                <c:ptCount val="1"/>
                <c:pt idx="0">
                  <c:v>MOIRCS</c:v>
                </c:pt>
              </c:strCache>
            </c:strRef>
          </c:tx>
          <c:spPr>
            <a:ln w="25400">
              <a:solidFill>
                <a:srgbClr val="800080"/>
              </a:solidFill>
              <a:prstDash val="solid"/>
            </a:ln>
          </c:spPr>
          <c:marker>
            <c:symbol val="diamond"/>
            <c:size val="7"/>
            <c:spPr>
              <a:solidFill>
                <a:srgbClr val="800080"/>
              </a:solidFill>
              <a:ln>
                <a:solidFill>
                  <a:srgbClr val="80008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装置別採択件数推移!$L$38:$L$58</c:f>
              <c:numCache>
                <c:formatCode>General</c:formatCode>
                <c:ptCount val="21"/>
                <c:pt idx="11">
                  <c:v>8</c:v>
                </c:pt>
                <c:pt idx="12">
                  <c:v>7</c:v>
                </c:pt>
                <c:pt idx="13">
                  <c:v>12</c:v>
                </c:pt>
                <c:pt idx="14">
                  <c:v>15</c:v>
                </c:pt>
                <c:pt idx="15">
                  <c:v>22</c:v>
                </c:pt>
                <c:pt idx="16">
                  <c:v>7</c:v>
                </c:pt>
                <c:pt idx="17">
                  <c:v>12</c:v>
                </c:pt>
                <c:pt idx="18">
                  <c:v>4</c:v>
                </c:pt>
                <c:pt idx="19">
                  <c:v>6</c:v>
                </c:pt>
                <c:pt idx="20">
                  <c:v>1</c:v>
                </c:pt>
              </c:numCache>
            </c:numRef>
          </c:val>
          <c:smooth val="0"/>
        </c:ser>
        <c:ser>
          <c:idx val="10"/>
          <c:order val="10"/>
          <c:tx>
            <c:strRef>
              <c:f>装置別採択件数推移!$M$37</c:f>
              <c:strCache>
                <c:ptCount val="1"/>
                <c:pt idx="0">
                  <c:v>FMOS</c:v>
                </c:pt>
              </c:strCache>
            </c:strRef>
          </c:tx>
          <c:spPr>
            <a:ln w="12700">
              <a:solidFill>
                <a:srgbClr val="000000"/>
              </a:solidFill>
              <a:prstDash val="solid"/>
            </a:ln>
          </c:spPr>
          <c:marker>
            <c:symbol val="circle"/>
            <c:size val="7"/>
            <c:spPr>
              <a:solidFill>
                <a:srgbClr val="000000"/>
              </a:solidFill>
              <a:ln>
                <a:solidFill>
                  <a:srgbClr val="0000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装置別採択件数推移!$M$38:$M$58</c:f>
              <c:numCache>
                <c:formatCode>General</c:formatCode>
                <c:ptCount val="21"/>
                <c:pt idx="19">
                  <c:v>2</c:v>
                </c:pt>
                <c:pt idx="20">
                  <c:v>3</c:v>
                </c:pt>
              </c:numCache>
            </c:numRef>
          </c:val>
          <c:smooth val="0"/>
        </c:ser>
        <c:ser>
          <c:idx val="11"/>
          <c:order val="11"/>
          <c:tx>
            <c:strRef>
              <c:f>装置別採択件数推移!$N$37</c:f>
              <c:strCache>
                <c:ptCount val="1"/>
                <c:pt idx="0">
                  <c:v>others</c:v>
                </c:pt>
              </c:strCache>
            </c:strRef>
          </c:tx>
          <c:spPr>
            <a:ln w="12700">
              <a:solidFill>
                <a:srgbClr val="FF0000"/>
              </a:solidFill>
              <a:prstDash val="solid"/>
            </a:ln>
          </c:spPr>
          <c:marker>
            <c:symbol val="triangle"/>
            <c:size val="5"/>
            <c:spPr>
              <a:solidFill>
                <a:srgbClr val="FF0000"/>
              </a:solidFill>
              <a:ln>
                <a:solidFill>
                  <a:srgbClr val="FF00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装置別採択件数推移!$N$38:$N$58</c:f>
              <c:numCache>
                <c:formatCode>General</c:formatCode>
                <c:ptCount val="21"/>
                <c:pt idx="0">
                  <c:v>0</c:v>
                </c:pt>
                <c:pt idx="1">
                  <c:v>0</c:v>
                </c:pt>
                <c:pt idx="2">
                  <c:v>1</c:v>
                </c:pt>
                <c:pt idx="3">
                  <c:v>0</c:v>
                </c:pt>
                <c:pt idx="4">
                  <c:v>0</c:v>
                </c:pt>
                <c:pt idx="5">
                  <c:v>1</c:v>
                </c:pt>
                <c:pt idx="6">
                  <c:v>1</c:v>
                </c:pt>
                <c:pt idx="7">
                  <c:v>3</c:v>
                </c:pt>
                <c:pt idx="8">
                  <c:v>4</c:v>
                </c:pt>
                <c:pt idx="9">
                  <c:v>2</c:v>
                </c:pt>
                <c:pt idx="10">
                  <c:v>2</c:v>
                </c:pt>
                <c:pt idx="11">
                  <c:v>1</c:v>
                </c:pt>
                <c:pt idx="12">
                  <c:v>4</c:v>
                </c:pt>
                <c:pt idx="13">
                  <c:v>3</c:v>
                </c:pt>
                <c:pt idx="14">
                  <c:v>6</c:v>
                </c:pt>
                <c:pt idx="15">
                  <c:v>7</c:v>
                </c:pt>
                <c:pt idx="16">
                  <c:v>7</c:v>
                </c:pt>
                <c:pt idx="17">
                  <c:v>7</c:v>
                </c:pt>
                <c:pt idx="18">
                  <c:v>5</c:v>
                </c:pt>
                <c:pt idx="19">
                  <c:v>6</c:v>
                </c:pt>
                <c:pt idx="20">
                  <c:v>9</c:v>
                </c:pt>
              </c:numCache>
            </c:numRef>
          </c:val>
          <c:smooth val="0"/>
        </c:ser>
        <c:dLbls>
          <c:showLegendKey val="0"/>
          <c:showVal val="0"/>
          <c:showCatName val="0"/>
          <c:showSerName val="0"/>
          <c:showPercent val="0"/>
          <c:showBubbleSize val="0"/>
        </c:dLbls>
        <c:marker val="1"/>
        <c:smooth val="0"/>
        <c:axId val="34705408"/>
        <c:axId val="34707328"/>
      </c:lineChart>
      <c:catAx>
        <c:axId val="34705408"/>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4707328"/>
        <c:crosses val="autoZero"/>
        <c:auto val="1"/>
        <c:lblAlgn val="ctr"/>
        <c:lblOffset val="100"/>
        <c:tickLblSkip val="1"/>
        <c:tickMarkSkip val="1"/>
        <c:noMultiLvlLbl val="0"/>
      </c:catAx>
      <c:valAx>
        <c:axId val="34707328"/>
        <c:scaling>
          <c:orientation val="minMax"/>
        </c:scaling>
        <c:delete val="0"/>
        <c:axPos val="l"/>
        <c:title>
          <c:tx>
            <c:rich>
              <a:bodyPr rot="0" vert="wordArtVertRtl"/>
              <a:lstStyle/>
              <a:p>
                <a:pPr algn="ctr">
                  <a:defRPr sz="1600" b="1" i="0" u="none" strike="noStrike" baseline="0">
                    <a:solidFill>
                      <a:srgbClr val="000000"/>
                    </a:solidFill>
                    <a:latin typeface="ＭＳ Ｐゴシック"/>
                    <a:ea typeface="ＭＳ Ｐゴシック"/>
                    <a:cs typeface="ＭＳ Ｐゴシック"/>
                  </a:defRPr>
                </a:pPr>
                <a:r>
                  <a:rPr lang="ja-JP" altLang="en-US"/>
                  <a:t>装置毎・採択件数</a:t>
                </a:r>
              </a:p>
            </c:rich>
          </c:tx>
          <c:layout>
            <c:manualLayout>
              <c:xMode val="edge"/>
              <c:yMode val="edge"/>
              <c:x val="7.6628352490421452E-3"/>
              <c:y val="0.38103794270796648"/>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4705408"/>
        <c:crosses val="autoZero"/>
        <c:crossBetween val="between"/>
      </c:valAx>
      <c:spPr>
        <a:solidFill>
          <a:srgbClr val="FFFFFF"/>
        </a:solidFill>
        <a:ln w="12700">
          <a:solidFill>
            <a:srgbClr val="000000"/>
          </a:solidFill>
          <a:prstDash val="solid"/>
        </a:ln>
      </c:spPr>
    </c:plotArea>
    <c:legend>
      <c:legendPos val="t"/>
      <c:layout>
        <c:manualLayout>
          <c:xMode val="edge"/>
          <c:yMode val="edge"/>
          <c:x val="6.7049908991261148E-2"/>
          <c:y val="0.12701271017330346"/>
          <c:w val="0.78256775374342569"/>
          <c:h val="8.0500894454382826E-2"/>
        </c:manualLayout>
      </c:layout>
      <c:overlay val="0"/>
      <c:spPr>
        <a:solidFill>
          <a:srgbClr val="FFFFFF"/>
        </a:solidFill>
        <a:ln w="3175">
          <a:solidFill>
            <a:srgbClr val="000000"/>
          </a:solidFill>
          <a:prstDash val="solid"/>
        </a:ln>
      </c:spPr>
      <c:txPr>
        <a:bodyPr/>
        <a:lstStyle/>
        <a:p>
          <a:pPr>
            <a:defRPr sz="1285" b="1"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S07A　装置別採択比率(件数）</a:t>
            </a:r>
            <a:endParaRPr lang="ja-JP" altLang="en-US"/>
          </a:p>
        </c:rich>
      </c:tx>
      <c:layout>
        <c:manualLayout>
          <c:xMode val="edge"/>
          <c:yMode val="edge"/>
          <c:x val="9.9009900990099015E-2"/>
          <c:y val="0.10174418604651163"/>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6.9306997705559356E-2"/>
          <c:y val="0.33720930232558138"/>
          <c:w val="0.62178277941558968"/>
          <c:h val="0.36046511627906974"/>
        </c:manualLayout>
      </c:layout>
      <c:pie3DChart>
        <c:varyColors val="1"/>
        <c:ser>
          <c:idx val="0"/>
          <c:order val="0"/>
          <c:tx>
            <c:strRef>
              <c:f>'装置別採択比率(件数）'!$A$34</c:f>
              <c:strCache>
                <c:ptCount val="1"/>
                <c:pt idx="0">
                  <c:v>S07A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CCCCFF"/>
              </a:solidFill>
              <a:ln w="12700">
                <a:solidFill>
                  <a:srgbClr val="000000"/>
                </a:solidFill>
                <a:prstDash val="solid"/>
              </a:ln>
            </c:spPr>
          </c:dPt>
          <c:dPt>
            <c:idx val="7"/>
            <c:bubble3D val="0"/>
            <c:spPr>
              <a:solidFill>
                <a:srgbClr val="000080"/>
              </a:solidFill>
              <a:ln w="12700">
                <a:solidFill>
                  <a:srgbClr val="000000"/>
                </a:solidFill>
                <a:prstDash val="solid"/>
              </a:ln>
            </c:spPr>
          </c:dPt>
          <c:dLbls>
            <c:dLbl>
              <c:idx val="0"/>
              <c:layout>
                <c:manualLayout>
                  <c:x val="-2.3816883510570405E-3"/>
                  <c:y val="-5.2815418421534518E-2"/>
                </c:manualLayout>
              </c:layout>
              <c:dLblPos val="bestFit"/>
              <c:showLegendKey val="0"/>
              <c:showVal val="0"/>
              <c:showCatName val="1"/>
              <c:showSerName val="0"/>
              <c:showPercent val="1"/>
              <c:showBubbleSize val="0"/>
            </c:dLbl>
            <c:dLbl>
              <c:idx val="3"/>
              <c:layout>
                <c:manualLayout>
                  <c:x val="7.7916340095562003E-2"/>
                  <c:y val="5.3479216260758022E-2"/>
                </c:manualLayout>
              </c:layout>
              <c:dLblPos val="bestFit"/>
              <c:showLegendKey val="0"/>
              <c:showVal val="0"/>
              <c:showCatName val="1"/>
              <c:showSerName val="0"/>
              <c:showPercent val="1"/>
              <c:showBubbleSize val="0"/>
            </c:dLbl>
            <c:dLbl>
              <c:idx val="4"/>
              <c:delete val="1"/>
            </c:dLbl>
            <c:dLbl>
              <c:idx val="5"/>
              <c:layout>
                <c:manualLayout>
                  <c:x val="5.6533805733929507E-2"/>
                  <c:y val="0.1799346883965085"/>
                </c:manualLayout>
              </c:layout>
              <c:dLblPos val="bestFit"/>
              <c:showLegendKey val="0"/>
              <c:showVal val="0"/>
              <c:showCatName val="1"/>
              <c:showSerName val="0"/>
              <c:showPercent val="1"/>
              <c:showBubbleSize val="0"/>
            </c:dLbl>
            <c:dLbl>
              <c:idx val="6"/>
              <c:layout>
                <c:manualLayout>
                  <c:x val="1.7821799410000973E-2"/>
                  <c:y val="8.5874687175730921E-2"/>
                </c:manualLayout>
              </c:layout>
              <c:dLblPos val="bestFit"/>
              <c:showLegendKey val="0"/>
              <c:showVal val="0"/>
              <c:showCatName val="1"/>
              <c:showSerName val="0"/>
              <c:showPercent val="1"/>
              <c:showBubbleSize val="0"/>
            </c:dLbl>
            <c:dLbl>
              <c:idx val="7"/>
              <c:layout>
                <c:manualLayout>
                  <c:x val="0.17622554177455471"/>
                  <c:y val="-9.3133430995544164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'装置別採択比率(件数）'!$B$31:$I$31</c:f>
              <c:strCache>
                <c:ptCount val="8"/>
                <c:pt idx="0">
                  <c:v>S-Cam</c:v>
                </c:pt>
                <c:pt idx="1">
                  <c:v>FOCAS</c:v>
                </c:pt>
                <c:pt idx="2">
                  <c:v>HDS</c:v>
                </c:pt>
                <c:pt idx="3">
                  <c:v>IRCS</c:v>
                </c:pt>
                <c:pt idx="4">
                  <c:v>CISCO</c:v>
                </c:pt>
                <c:pt idx="5">
                  <c:v>CIAO</c:v>
                </c:pt>
                <c:pt idx="6">
                  <c:v>COMICS</c:v>
                </c:pt>
                <c:pt idx="7">
                  <c:v>MOIRCS</c:v>
                </c:pt>
              </c:strCache>
            </c:strRef>
          </c:cat>
          <c:val>
            <c:numRef>
              <c:f>'装置別採択比率(件数）'!$B$34:$I$34</c:f>
              <c:numCache>
                <c:formatCode>General</c:formatCode>
                <c:ptCount val="8"/>
                <c:pt idx="0">
                  <c:v>11</c:v>
                </c:pt>
                <c:pt idx="1">
                  <c:v>7</c:v>
                </c:pt>
                <c:pt idx="2">
                  <c:v>5</c:v>
                </c:pt>
                <c:pt idx="3">
                  <c:v>3</c:v>
                </c:pt>
                <c:pt idx="4">
                  <c:v>0</c:v>
                </c:pt>
                <c:pt idx="5">
                  <c:v>3</c:v>
                </c:pt>
                <c:pt idx="6">
                  <c:v>4</c:v>
                </c:pt>
                <c:pt idx="7">
                  <c:v>12</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ayout>
        <c:manualLayout>
          <c:xMode val="edge"/>
          <c:yMode val="edge"/>
          <c:x val="0.8178226137574387"/>
          <c:y val="0.30813953488372092"/>
          <c:w val="0.15049525739975567"/>
          <c:h val="0.6511627906976744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S07B　装置別採択比率(件数）</a:t>
            </a:r>
            <a:endParaRPr lang="ja-JP" altLang="en-US"/>
          </a:p>
        </c:rich>
      </c:tx>
      <c:layout>
        <c:manualLayout>
          <c:xMode val="edge"/>
          <c:yMode val="edge"/>
          <c:x val="0.27027027027027029"/>
          <c:y val="8.1159724599642435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6.3706563706563704E-2"/>
          <c:y val="0.32753715901596187"/>
          <c:w val="0.63127413127413123"/>
          <c:h val="0.3768126608148234"/>
        </c:manualLayout>
      </c:layout>
      <c:pie3DChart>
        <c:varyColors val="1"/>
        <c:ser>
          <c:idx val="0"/>
          <c:order val="0"/>
          <c:tx>
            <c:strRef>
              <c:f>'装置別採択比率(件数）'!$A$35</c:f>
              <c:strCache>
                <c:ptCount val="1"/>
                <c:pt idx="0">
                  <c:v>S07B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CCCCFF"/>
              </a:solidFill>
              <a:ln w="12700">
                <a:solidFill>
                  <a:srgbClr val="000000"/>
                </a:solidFill>
                <a:prstDash val="solid"/>
              </a:ln>
            </c:spPr>
          </c:dPt>
          <c:dPt>
            <c:idx val="7"/>
            <c:bubble3D val="0"/>
            <c:spPr>
              <a:solidFill>
                <a:srgbClr val="000080"/>
              </a:solidFill>
              <a:ln w="12700">
                <a:solidFill>
                  <a:srgbClr val="000000"/>
                </a:solidFill>
                <a:prstDash val="solid"/>
              </a:ln>
            </c:spPr>
          </c:dPt>
          <c:dLbls>
            <c:dLbl>
              <c:idx val="0"/>
              <c:layout>
                <c:manualLayout>
                  <c:x val="-2.7885163003273251E-2"/>
                  <c:y val="-8.9201850399929263E-3"/>
                </c:manualLayout>
              </c:layout>
              <c:dLblPos val="bestFit"/>
              <c:showLegendKey val="0"/>
              <c:showVal val="0"/>
              <c:showCatName val="1"/>
              <c:showSerName val="0"/>
              <c:showPercent val="1"/>
              <c:showBubbleSize val="0"/>
            </c:dLbl>
            <c:dLbl>
              <c:idx val="1"/>
              <c:layout>
                <c:manualLayout>
                  <c:x val="-1.1738870479028002E-2"/>
                  <c:y val="-2.5922623238728092E-2"/>
                </c:manualLayout>
              </c:layout>
              <c:dLblPos val="bestFit"/>
              <c:showLegendKey val="0"/>
              <c:showVal val="0"/>
              <c:showCatName val="1"/>
              <c:showSerName val="0"/>
              <c:showPercent val="1"/>
              <c:showBubbleSize val="0"/>
            </c:dLbl>
            <c:dLbl>
              <c:idx val="2"/>
              <c:layout>
                <c:manualLayout>
                  <c:x val="4.355536639001162E-3"/>
                  <c:y val="6.8897508075841316E-2"/>
                </c:manualLayout>
              </c:layout>
              <c:dLblPos val="bestFit"/>
              <c:showLegendKey val="0"/>
              <c:showVal val="0"/>
              <c:showCatName val="1"/>
              <c:showSerName val="0"/>
              <c:showPercent val="1"/>
              <c:showBubbleSize val="0"/>
            </c:dLbl>
            <c:dLbl>
              <c:idx val="3"/>
              <c:layout>
                <c:manualLayout>
                  <c:x val="5.7230008411111016E-3"/>
                  <c:y val="6.790842668892165E-2"/>
                </c:manualLayout>
              </c:layout>
              <c:dLblPos val="bestFit"/>
              <c:showLegendKey val="0"/>
              <c:showVal val="0"/>
              <c:showCatName val="1"/>
              <c:showSerName val="0"/>
              <c:showPercent val="1"/>
              <c:showBubbleSize val="0"/>
            </c:dLbl>
            <c:dLbl>
              <c:idx val="4"/>
              <c:delete val="1"/>
            </c:dLbl>
            <c:dLbl>
              <c:idx val="5"/>
              <c:layout>
                <c:manualLayout>
                  <c:x val="6.4381682019477318E-2"/>
                  <c:y val="6.3081890579491408E-3"/>
                </c:manualLayout>
              </c:layout>
              <c:dLblPos val="bestFit"/>
              <c:showLegendKey val="0"/>
              <c:showVal val="0"/>
              <c:showCatName val="1"/>
              <c:showSerName val="0"/>
              <c:showPercent val="1"/>
              <c:showBubbleSize val="0"/>
            </c:dLbl>
            <c:dLbl>
              <c:idx val="6"/>
              <c:layout>
                <c:manualLayout>
                  <c:x val="7.0284255008664462E-2"/>
                  <c:y val="7.1014154945804112E-2"/>
                </c:manualLayout>
              </c:layout>
              <c:dLblPos val="bestFit"/>
              <c:showLegendKey val="0"/>
              <c:showVal val="0"/>
              <c:showCatName val="1"/>
              <c:showSerName val="0"/>
              <c:showPercent val="1"/>
              <c:showBubbleSize val="0"/>
            </c:dLbl>
            <c:dLbl>
              <c:idx val="7"/>
              <c:layout>
                <c:manualLayout>
                  <c:x val="0.15250965250965251"/>
                  <c:y val="-8.7488720004941983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'装置別採択比率(件数）'!$B$31:$I$31</c:f>
              <c:strCache>
                <c:ptCount val="8"/>
                <c:pt idx="0">
                  <c:v>S-Cam</c:v>
                </c:pt>
                <c:pt idx="1">
                  <c:v>FOCAS</c:v>
                </c:pt>
                <c:pt idx="2">
                  <c:v>HDS</c:v>
                </c:pt>
                <c:pt idx="3">
                  <c:v>IRCS</c:v>
                </c:pt>
                <c:pt idx="4">
                  <c:v>CISCO</c:v>
                </c:pt>
                <c:pt idx="5">
                  <c:v>CIAO</c:v>
                </c:pt>
                <c:pt idx="6">
                  <c:v>COMICS</c:v>
                </c:pt>
                <c:pt idx="7">
                  <c:v>MOIRCS</c:v>
                </c:pt>
              </c:strCache>
            </c:strRef>
          </c:cat>
          <c:val>
            <c:numRef>
              <c:f>'装置別採択比率(件数）'!$B$35:$I$35</c:f>
              <c:numCache>
                <c:formatCode>General</c:formatCode>
                <c:ptCount val="8"/>
                <c:pt idx="0">
                  <c:v>6</c:v>
                </c:pt>
                <c:pt idx="1">
                  <c:v>7</c:v>
                </c:pt>
                <c:pt idx="2">
                  <c:v>4</c:v>
                </c:pt>
                <c:pt idx="3">
                  <c:v>6</c:v>
                </c:pt>
                <c:pt idx="5">
                  <c:v>3</c:v>
                </c:pt>
                <c:pt idx="6">
                  <c:v>7</c:v>
                </c:pt>
                <c:pt idx="7">
                  <c:v>15</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ayout>
        <c:manualLayout>
          <c:xMode val="edge"/>
          <c:yMode val="edge"/>
          <c:x val="0.82046332046332049"/>
          <c:y val="0.30724728974095633"/>
          <c:w val="0.14671814671814676"/>
          <c:h val="0.64927718817756475"/>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S08A　装置別採択比率(件数）</a:t>
            </a:r>
            <a:endParaRPr lang="ja-JP" altLang="en-US"/>
          </a:p>
        </c:rich>
      </c:tx>
      <c:layout>
        <c:manualLayout>
          <c:xMode val="edge"/>
          <c:yMode val="edge"/>
          <c:x val="0.26627260349852716"/>
          <c:y val="8.0924855491329481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5.3254540446522988E-2"/>
          <c:y val="0.32659005626532056"/>
          <c:w val="0.65483360845354188"/>
          <c:h val="0.37861325106864596"/>
        </c:manualLayout>
      </c:layout>
      <c:pie3DChart>
        <c:varyColors val="1"/>
        <c:ser>
          <c:idx val="0"/>
          <c:order val="0"/>
          <c:tx>
            <c:strRef>
              <c:f>'装置別採択比率(件数）'!$A$36</c:f>
              <c:strCache>
                <c:ptCount val="1"/>
                <c:pt idx="0">
                  <c:v>S08A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CCCCFF"/>
              </a:solidFill>
              <a:ln w="12700">
                <a:solidFill>
                  <a:srgbClr val="000000"/>
                </a:solidFill>
                <a:prstDash val="solid"/>
              </a:ln>
            </c:spPr>
          </c:dPt>
          <c:dPt>
            <c:idx val="7"/>
            <c:bubble3D val="0"/>
            <c:spPr>
              <a:solidFill>
                <a:srgbClr val="000080"/>
              </a:solidFill>
              <a:ln w="12700">
                <a:solidFill>
                  <a:srgbClr val="000000"/>
                </a:solidFill>
                <a:prstDash val="solid"/>
              </a:ln>
            </c:spPr>
          </c:dPt>
          <c:dLbls>
            <c:dLbl>
              <c:idx val="0"/>
              <c:layout>
                <c:manualLayout>
                  <c:x val="-2.4924353484460881E-2"/>
                  <c:y val="-2.2850388944566907E-2"/>
                </c:manualLayout>
              </c:layout>
              <c:dLblPos val="bestFit"/>
              <c:showLegendKey val="0"/>
              <c:showVal val="0"/>
              <c:showCatName val="1"/>
              <c:showSerName val="0"/>
              <c:showPercent val="1"/>
              <c:showBubbleSize val="0"/>
            </c:dLbl>
            <c:dLbl>
              <c:idx val="1"/>
              <c:layout>
                <c:manualLayout>
                  <c:x val="-1.1130983775825502E-2"/>
                  <c:y val="1.2039330491949536E-2"/>
                </c:manualLayout>
              </c:layout>
              <c:dLblPos val="bestFit"/>
              <c:showLegendKey val="0"/>
              <c:showVal val="0"/>
              <c:showCatName val="1"/>
              <c:showSerName val="0"/>
              <c:showPercent val="1"/>
              <c:showBubbleSize val="0"/>
            </c:dLbl>
            <c:dLbl>
              <c:idx val="2"/>
              <c:layout>
                <c:manualLayout>
                  <c:x val="2.0619206349787407E-3"/>
                  <c:y val="8.2992825906548801E-2"/>
                </c:manualLayout>
              </c:layout>
              <c:dLblPos val="bestFit"/>
              <c:showLegendKey val="0"/>
              <c:showVal val="0"/>
              <c:showCatName val="1"/>
              <c:showSerName val="0"/>
              <c:showPercent val="1"/>
              <c:showBubbleSize val="0"/>
            </c:dLbl>
            <c:dLbl>
              <c:idx val="3"/>
              <c:layout>
                <c:manualLayout>
                  <c:x val="4.8411444310789897E-3"/>
                  <c:y val="2.5274937273228115E-2"/>
                </c:manualLayout>
              </c:layout>
              <c:dLblPos val="bestFit"/>
              <c:showLegendKey val="0"/>
              <c:showVal val="0"/>
              <c:showCatName val="1"/>
              <c:showSerName val="0"/>
              <c:showPercent val="1"/>
              <c:showBubbleSize val="0"/>
            </c:dLbl>
            <c:dLbl>
              <c:idx val="4"/>
              <c:delete val="1"/>
            </c:dLbl>
            <c:dLbl>
              <c:idx val="5"/>
              <c:layout>
                <c:manualLayout>
                  <c:x val="9.4699498235023091E-2"/>
                  <c:y val="0.19855104872251161"/>
                </c:manualLayout>
              </c:layout>
              <c:dLblPos val="bestFit"/>
              <c:showLegendKey val="0"/>
              <c:showVal val="0"/>
              <c:showCatName val="1"/>
              <c:showSerName val="0"/>
              <c:showPercent val="1"/>
              <c:showBubbleSize val="0"/>
            </c:dLbl>
            <c:dLbl>
              <c:idx val="6"/>
              <c:layout>
                <c:manualLayout>
                  <c:x val="1.1834342321449559E-2"/>
                  <c:y val="0.15960772508124144"/>
                </c:manualLayout>
              </c:layout>
              <c:dLblPos val="bestFit"/>
              <c:showLegendKey val="0"/>
              <c:showVal val="0"/>
              <c:showCatName val="1"/>
              <c:showSerName val="0"/>
              <c:showPercent val="1"/>
              <c:showBubbleSize val="0"/>
            </c:dLbl>
            <c:dLbl>
              <c:idx val="7"/>
              <c:layout>
                <c:manualLayout>
                  <c:x val="7.7690474871626489E-2"/>
                  <c:y val="-0.10975958205644949"/>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'装置別採択比率(件数）'!$B$31:$I$31</c:f>
              <c:strCache>
                <c:ptCount val="8"/>
                <c:pt idx="0">
                  <c:v>S-Cam</c:v>
                </c:pt>
                <c:pt idx="1">
                  <c:v>FOCAS</c:v>
                </c:pt>
                <c:pt idx="2">
                  <c:v>HDS</c:v>
                </c:pt>
                <c:pt idx="3">
                  <c:v>IRCS</c:v>
                </c:pt>
                <c:pt idx="4">
                  <c:v>CISCO</c:v>
                </c:pt>
                <c:pt idx="5">
                  <c:v>CIAO</c:v>
                </c:pt>
                <c:pt idx="6">
                  <c:v>COMICS</c:v>
                </c:pt>
                <c:pt idx="7">
                  <c:v>MOIRCS</c:v>
                </c:pt>
              </c:strCache>
            </c:strRef>
          </c:cat>
          <c:val>
            <c:numRef>
              <c:f>'装置別採択比率(件数）'!$B$36:$I$36</c:f>
              <c:numCache>
                <c:formatCode>General</c:formatCode>
                <c:ptCount val="8"/>
                <c:pt idx="0">
                  <c:v>8</c:v>
                </c:pt>
                <c:pt idx="1">
                  <c:v>7</c:v>
                </c:pt>
                <c:pt idx="2">
                  <c:v>6</c:v>
                </c:pt>
                <c:pt idx="3">
                  <c:v>4</c:v>
                </c:pt>
                <c:pt idx="5">
                  <c:v>6</c:v>
                </c:pt>
                <c:pt idx="6">
                  <c:v>3</c:v>
                </c:pt>
                <c:pt idx="7">
                  <c:v>11</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ayout>
        <c:manualLayout>
          <c:xMode val="edge"/>
          <c:yMode val="edge"/>
          <c:x val="0.81854209052270821"/>
          <c:y val="0.30924885834357407"/>
          <c:w val="0.14990158774531881"/>
          <c:h val="0.6473997542214736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S02A 装置別採択比率(件数）</a:t>
            </a:r>
            <a:endParaRPr lang="ja-JP" altLang="en-US"/>
          </a:p>
        </c:rich>
      </c:tx>
      <c:layout>
        <c:manualLayout>
          <c:xMode val="edge"/>
          <c:yMode val="edge"/>
          <c:x val="0.26190517851935174"/>
          <c:y val="7.309972218384983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5238279774072607E-2"/>
          <c:y val="0.37719405951337354"/>
          <c:w val="0.61508055687421892"/>
          <c:h val="0.35965014976856546"/>
        </c:manualLayout>
      </c:layout>
      <c:pie3DChart>
        <c:varyColors val="1"/>
        <c:ser>
          <c:idx val="0"/>
          <c:order val="0"/>
          <c:tx>
            <c:strRef>
              <c:f>'装置別採択比率(件数）'!$A$3</c:f>
              <c:strCache>
                <c:ptCount val="1"/>
                <c:pt idx="0">
                  <c:v>S02A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Lbls>
            <c:dLbl>
              <c:idx val="4"/>
              <c:layout>
                <c:manualLayout>
                  <c:x val="-9.0172767921928212E-4"/>
                  <c:y val="-5.3440438183668372E-2"/>
                </c:manualLayout>
              </c:layout>
              <c:dLblPos val="bestFit"/>
              <c:showLegendKey val="0"/>
              <c:showVal val="0"/>
              <c:showCatName val="1"/>
              <c:showSerName val="0"/>
              <c:showPercent val="1"/>
              <c:showBubbleSize val="0"/>
            </c:dLbl>
            <c:dLbl>
              <c:idx val="5"/>
              <c:layout>
                <c:manualLayout>
                  <c:x val="1.300771757105445E-2"/>
                  <c:y val="-0.18665973584577508"/>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'装置別採択比率(件数）'!$B$2:$J$2</c:f>
              <c:strCache>
                <c:ptCount val="9"/>
                <c:pt idx="0">
                  <c:v>S-Cam</c:v>
                </c:pt>
                <c:pt idx="1">
                  <c:v>HSC</c:v>
                </c:pt>
                <c:pt idx="2">
                  <c:v>FOCAS</c:v>
                </c:pt>
                <c:pt idx="3">
                  <c:v>HDS</c:v>
                </c:pt>
                <c:pt idx="4">
                  <c:v>IRCS</c:v>
                </c:pt>
                <c:pt idx="5">
                  <c:v>CISCO</c:v>
                </c:pt>
                <c:pt idx="6">
                  <c:v>CIAO</c:v>
                </c:pt>
                <c:pt idx="7">
                  <c:v>OHS</c:v>
                </c:pt>
                <c:pt idx="8">
                  <c:v>COMICS</c:v>
                </c:pt>
              </c:strCache>
            </c:strRef>
          </c:cat>
          <c:val>
            <c:numRef>
              <c:f>'装置別採択比率(件数）'!$B$3:$J$3</c:f>
              <c:numCache>
                <c:formatCode>General</c:formatCode>
                <c:ptCount val="9"/>
                <c:pt idx="0">
                  <c:v>8</c:v>
                </c:pt>
                <c:pt idx="2">
                  <c:v>9</c:v>
                </c:pt>
                <c:pt idx="3">
                  <c:v>4</c:v>
                </c:pt>
                <c:pt idx="4">
                  <c:v>10</c:v>
                </c:pt>
                <c:pt idx="5">
                  <c:v>2</c:v>
                </c:pt>
                <c:pt idx="6">
                  <c:v>1</c:v>
                </c:pt>
                <c:pt idx="7">
                  <c:v>4</c:v>
                </c:pt>
                <c:pt idx="8">
                  <c:v>1</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1150960296629582"/>
          <c:y val="0.38889011680557473"/>
          <c:w val="0.15476211306919962"/>
          <c:h val="0.47076146183481449"/>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S02A 装置別採択比率(件数）</a:t>
            </a:r>
            <a:endParaRPr lang="ja-JP" altLang="en-US"/>
          </a:p>
        </c:rich>
      </c:tx>
      <c:layout>
        <c:manualLayout>
          <c:xMode val="edge"/>
          <c:yMode val="edge"/>
          <c:x val="0.26190517851935174"/>
          <c:y val="7.309972218384983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9.5238279774072607E-2"/>
          <c:y val="0.37719405951337354"/>
          <c:w val="0.61508055687421892"/>
          <c:h val="0.35965014976856546"/>
        </c:manualLayout>
      </c:layout>
      <c:pie3DChart>
        <c:varyColors val="1"/>
        <c:ser>
          <c:idx val="0"/>
          <c:order val="0"/>
          <c:tx>
            <c:strRef>
              <c:f>'装置別採択比率(件数）'!$A$3</c:f>
              <c:strCache>
                <c:ptCount val="1"/>
                <c:pt idx="0">
                  <c:v>S02A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Lbls>
            <c:dLbl>
              <c:idx val="4"/>
              <c:layout>
                <c:manualLayout>
                  <c:x val="-9.0172767921928212E-4"/>
                  <c:y val="-5.3440438183668372E-2"/>
                </c:manualLayout>
              </c:layout>
              <c:dLblPos val="bestFit"/>
              <c:showLegendKey val="0"/>
              <c:showVal val="0"/>
              <c:showCatName val="1"/>
              <c:showSerName val="0"/>
              <c:showPercent val="1"/>
              <c:showBubbleSize val="0"/>
            </c:dLbl>
            <c:dLbl>
              <c:idx val="5"/>
              <c:layout>
                <c:manualLayout>
                  <c:x val="1.300771757105445E-2"/>
                  <c:y val="-0.18665973584577508"/>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'装置別採択比率(件数）'!$B$2:$J$2</c:f>
              <c:strCache>
                <c:ptCount val="9"/>
                <c:pt idx="0">
                  <c:v>S-Cam</c:v>
                </c:pt>
                <c:pt idx="1">
                  <c:v>HSC</c:v>
                </c:pt>
                <c:pt idx="2">
                  <c:v>FOCAS</c:v>
                </c:pt>
                <c:pt idx="3">
                  <c:v>HDS</c:v>
                </c:pt>
                <c:pt idx="4">
                  <c:v>IRCS</c:v>
                </c:pt>
                <c:pt idx="5">
                  <c:v>CISCO</c:v>
                </c:pt>
                <c:pt idx="6">
                  <c:v>CIAO</c:v>
                </c:pt>
                <c:pt idx="7">
                  <c:v>OHS</c:v>
                </c:pt>
                <c:pt idx="8">
                  <c:v>COMICS</c:v>
                </c:pt>
              </c:strCache>
            </c:strRef>
          </c:cat>
          <c:val>
            <c:numRef>
              <c:f>'装置別採択比率(件数）'!$B$3:$J$3</c:f>
              <c:numCache>
                <c:formatCode>General</c:formatCode>
                <c:ptCount val="9"/>
                <c:pt idx="0">
                  <c:v>8</c:v>
                </c:pt>
                <c:pt idx="2">
                  <c:v>9</c:v>
                </c:pt>
                <c:pt idx="3">
                  <c:v>4</c:v>
                </c:pt>
                <c:pt idx="4">
                  <c:v>10</c:v>
                </c:pt>
                <c:pt idx="5">
                  <c:v>2</c:v>
                </c:pt>
                <c:pt idx="6">
                  <c:v>1</c:v>
                </c:pt>
                <c:pt idx="7">
                  <c:v>4</c:v>
                </c:pt>
                <c:pt idx="8">
                  <c:v>1</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1150960296629582"/>
          <c:y val="0.38889011680557473"/>
          <c:w val="0.15476211306919962"/>
          <c:h val="0.47076146183481449"/>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S08B　装置別採択比率(件数）</a:t>
            </a:r>
            <a:endParaRPr lang="ja-JP" altLang="en-US"/>
          </a:p>
        </c:rich>
      </c:tx>
      <c:layout>
        <c:manualLayout>
          <c:xMode val="edge"/>
          <c:yMode val="edge"/>
          <c:x val="0.27255278310940501"/>
          <c:y val="8.069164265129683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6.71785028790787E-2"/>
          <c:y val="0.32853025936599423"/>
          <c:w val="0.63147792706333972"/>
          <c:h val="0.37463976945244959"/>
        </c:manualLayout>
      </c:layout>
      <c:pie3DChart>
        <c:varyColors val="1"/>
        <c:ser>
          <c:idx val="0"/>
          <c:order val="0"/>
          <c:tx>
            <c:strRef>
              <c:f>'装置別採択比率(件数）'!$A$37</c:f>
              <c:strCache>
                <c:ptCount val="1"/>
                <c:pt idx="0">
                  <c:v>S08B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CCCCFF"/>
              </a:solidFill>
              <a:ln w="12700">
                <a:solidFill>
                  <a:srgbClr val="000000"/>
                </a:solidFill>
                <a:prstDash val="solid"/>
              </a:ln>
            </c:spPr>
          </c:dPt>
          <c:dPt>
            <c:idx val="7"/>
            <c:bubble3D val="0"/>
            <c:spPr>
              <a:solidFill>
                <a:srgbClr val="000080"/>
              </a:solidFill>
              <a:ln w="12700">
                <a:solidFill>
                  <a:srgbClr val="000000"/>
                </a:solidFill>
                <a:prstDash val="solid"/>
              </a:ln>
            </c:spPr>
          </c:dPt>
          <c:dLbls>
            <c:dLbl>
              <c:idx val="0"/>
              <c:layout>
                <c:manualLayout>
                  <c:x val="-2.9920655311560174E-2"/>
                  <c:y val="-4.4781592502666306E-2"/>
                </c:manualLayout>
              </c:layout>
              <c:dLblPos val="bestFit"/>
              <c:showLegendKey val="0"/>
              <c:showVal val="0"/>
              <c:showCatName val="1"/>
              <c:showSerName val="0"/>
              <c:showPercent val="1"/>
              <c:showBubbleSize val="0"/>
            </c:dLbl>
            <c:dLbl>
              <c:idx val="1"/>
              <c:layout>
                <c:manualLayout>
                  <c:x val="-1.2358224895592485E-2"/>
                  <c:y val="4.6646546703275928E-2"/>
                </c:manualLayout>
              </c:layout>
              <c:dLblPos val="bestFit"/>
              <c:showLegendKey val="0"/>
              <c:showVal val="0"/>
              <c:showCatName val="1"/>
              <c:showSerName val="0"/>
              <c:showPercent val="1"/>
              <c:showBubbleSize val="0"/>
            </c:dLbl>
            <c:dLbl>
              <c:idx val="2"/>
              <c:layout>
                <c:manualLayout>
                  <c:x val="-4.8092452934745868E-3"/>
                  <c:y val="1.1772145196547875E-2"/>
                </c:manualLayout>
              </c:layout>
              <c:dLblPos val="bestFit"/>
              <c:showLegendKey val="0"/>
              <c:showVal val="0"/>
              <c:showCatName val="1"/>
              <c:showSerName val="0"/>
              <c:showPercent val="1"/>
              <c:showBubbleSize val="0"/>
            </c:dLbl>
            <c:dLbl>
              <c:idx val="3"/>
              <c:layout>
                <c:manualLayout>
                  <c:x val="-2.4086528531342428E-3"/>
                  <c:y val="6.4234722821030668E-2"/>
                </c:manualLayout>
              </c:layout>
              <c:dLblPos val="bestFit"/>
              <c:showLegendKey val="0"/>
              <c:showVal val="0"/>
              <c:showCatName val="1"/>
              <c:showSerName val="0"/>
              <c:showPercent val="1"/>
              <c:showBubbleSize val="0"/>
            </c:dLbl>
            <c:dLbl>
              <c:idx val="4"/>
              <c:delete val="1"/>
            </c:dLbl>
            <c:dLbl>
              <c:idx val="5"/>
              <c:delete val="1"/>
            </c:dLbl>
            <c:dLbl>
              <c:idx val="6"/>
              <c:layout>
                <c:manualLayout>
                  <c:x val="9.5969289827255323E-3"/>
                  <c:y val="-0.12867276316685203"/>
                </c:manualLayout>
              </c:layout>
              <c:dLblPos val="bestFit"/>
              <c:showLegendKey val="0"/>
              <c:showVal val="0"/>
              <c:showCatName val="1"/>
              <c:showSerName val="0"/>
              <c:showPercent val="1"/>
              <c:showBubbleSize val="0"/>
            </c:dLbl>
            <c:dLbl>
              <c:idx val="7"/>
              <c:layout>
                <c:manualLayout>
                  <c:x val="0.1398630737376638"/>
                  <c:y val="-5.8551513913786719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'装置別採択比率(件数）'!$B$31:$I$31</c:f>
              <c:strCache>
                <c:ptCount val="8"/>
                <c:pt idx="0">
                  <c:v>S-Cam</c:v>
                </c:pt>
                <c:pt idx="1">
                  <c:v>FOCAS</c:v>
                </c:pt>
                <c:pt idx="2">
                  <c:v>HDS</c:v>
                </c:pt>
                <c:pt idx="3">
                  <c:v>IRCS</c:v>
                </c:pt>
                <c:pt idx="4">
                  <c:v>CISCO</c:v>
                </c:pt>
                <c:pt idx="5">
                  <c:v>CIAO</c:v>
                </c:pt>
                <c:pt idx="6">
                  <c:v>COMICS</c:v>
                </c:pt>
                <c:pt idx="7">
                  <c:v>MOIRCS</c:v>
                </c:pt>
              </c:strCache>
            </c:strRef>
          </c:cat>
          <c:val>
            <c:numRef>
              <c:f>'装置別採択比率(件数）'!$B$37:$I$37</c:f>
              <c:numCache>
                <c:formatCode>General</c:formatCode>
                <c:ptCount val="8"/>
                <c:pt idx="0">
                  <c:v>11</c:v>
                </c:pt>
                <c:pt idx="1">
                  <c:v>10</c:v>
                </c:pt>
                <c:pt idx="2">
                  <c:v>6</c:v>
                </c:pt>
                <c:pt idx="3">
                  <c:v>4</c:v>
                </c:pt>
                <c:pt idx="5">
                  <c:v>0</c:v>
                </c:pt>
                <c:pt idx="6">
                  <c:v>6</c:v>
                </c:pt>
                <c:pt idx="7">
                  <c:v>7</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ayout>
        <c:manualLayout>
          <c:xMode val="edge"/>
          <c:yMode val="edge"/>
          <c:x val="0.82149712092130522"/>
          <c:y val="0.31412103746397696"/>
          <c:w val="0.14587332053742808"/>
          <c:h val="0.64553314121037464"/>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S09A　装置別採択比率(件数）</a:t>
            </a:r>
            <a:endParaRPr lang="ja-JP" altLang="en-US"/>
          </a:p>
        </c:rich>
      </c:tx>
      <c:layout>
        <c:manualLayout>
          <c:xMode val="edge"/>
          <c:yMode val="edge"/>
          <c:x val="0.26719056974459726"/>
          <c:y val="8.0460071801369659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7.6620825147347735E-2"/>
          <c:y val="0.36781712412761575"/>
          <c:w val="0.63654223968565815"/>
          <c:h val="0.36781712412761575"/>
        </c:manualLayout>
      </c:layout>
      <c:pie3DChart>
        <c:varyColors val="1"/>
        <c:ser>
          <c:idx val="0"/>
          <c:order val="0"/>
          <c:tx>
            <c:strRef>
              <c:f>'装置別採択比率(件数）'!$A$38</c:f>
              <c:strCache>
                <c:ptCount val="1"/>
                <c:pt idx="0">
                  <c:v>S09A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CCCCFF"/>
              </a:solidFill>
              <a:ln w="12700">
                <a:solidFill>
                  <a:srgbClr val="000000"/>
                </a:solidFill>
                <a:prstDash val="solid"/>
              </a:ln>
            </c:spPr>
          </c:dPt>
          <c:dPt>
            <c:idx val="7"/>
            <c:bubble3D val="0"/>
            <c:spPr>
              <a:solidFill>
                <a:srgbClr val="000080"/>
              </a:solidFill>
              <a:ln w="12700">
                <a:solidFill>
                  <a:srgbClr val="000000"/>
                </a:solidFill>
                <a:prstDash val="solid"/>
              </a:ln>
            </c:spPr>
          </c:dPt>
          <c:dLbls>
            <c:dLbl>
              <c:idx val="0"/>
              <c:layout>
                <c:manualLayout>
                  <c:x val="-3.0153097267556772E-2"/>
                  <c:y val="-3.6218125367765086E-2"/>
                </c:manualLayout>
              </c:layout>
              <c:dLblPos val="bestFit"/>
              <c:showLegendKey val="0"/>
              <c:showVal val="0"/>
              <c:showCatName val="1"/>
              <c:showSerName val="0"/>
              <c:showPercent val="1"/>
              <c:showBubbleSize val="0"/>
            </c:dLbl>
            <c:dLbl>
              <c:idx val="1"/>
              <c:layout>
                <c:manualLayout>
                  <c:x val="-3.0320787504705286E-2"/>
                  <c:y val="8.6312310321715421E-2"/>
                </c:manualLayout>
              </c:layout>
              <c:dLblPos val="bestFit"/>
              <c:showLegendKey val="0"/>
              <c:showVal val="0"/>
              <c:showCatName val="1"/>
              <c:showSerName val="0"/>
              <c:showPercent val="1"/>
              <c:showBubbleSize val="0"/>
            </c:dLbl>
            <c:dLbl>
              <c:idx val="2"/>
              <c:layout>
                <c:manualLayout>
                  <c:x val="-6.9179957613353113E-3"/>
                  <c:y val="3.4541286712885262E-2"/>
                </c:manualLayout>
              </c:layout>
              <c:dLblPos val="bestFit"/>
              <c:showLegendKey val="0"/>
              <c:showVal val="0"/>
              <c:showCatName val="1"/>
              <c:showSerName val="0"/>
              <c:showPercent val="1"/>
              <c:showBubbleSize val="0"/>
            </c:dLbl>
            <c:dLbl>
              <c:idx val="3"/>
              <c:layout>
                <c:manualLayout>
                  <c:x val="9.9165777165870009E-2"/>
                  <c:y val="9.1545238805080642E-2"/>
                </c:manualLayout>
              </c:layout>
              <c:dLblPos val="bestFit"/>
              <c:showLegendKey val="0"/>
              <c:showVal val="0"/>
              <c:showCatName val="1"/>
              <c:showSerName val="0"/>
              <c:showPercent val="1"/>
              <c:showBubbleSize val="0"/>
            </c:dLbl>
            <c:dLbl>
              <c:idx val="4"/>
              <c:delete val="1"/>
            </c:dLbl>
            <c:dLbl>
              <c:idx val="5"/>
              <c:delete val="1"/>
            </c:dLbl>
            <c:dLbl>
              <c:idx val="6"/>
              <c:layout>
                <c:manualLayout>
                  <c:x val="2.3575638506876231E-2"/>
                  <c:y val="8.0540650518062071E-2"/>
                </c:manualLayout>
              </c:layout>
              <c:dLblPos val="bestFit"/>
              <c:showLegendKey val="0"/>
              <c:showVal val="0"/>
              <c:showCatName val="1"/>
              <c:showSerName val="0"/>
              <c:showPercent val="1"/>
              <c:showBubbleSize val="0"/>
            </c:dLbl>
            <c:dLbl>
              <c:idx val="7"/>
              <c:layout>
                <c:manualLayout>
                  <c:x val="7.5033027551320325E-2"/>
                  <c:y val="-6.4953838190235091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'装置別採択比率(件数）'!$B$31:$I$31</c:f>
              <c:strCache>
                <c:ptCount val="8"/>
                <c:pt idx="0">
                  <c:v>S-Cam</c:v>
                </c:pt>
                <c:pt idx="1">
                  <c:v>FOCAS</c:v>
                </c:pt>
                <c:pt idx="2">
                  <c:v>HDS</c:v>
                </c:pt>
                <c:pt idx="3">
                  <c:v>IRCS</c:v>
                </c:pt>
                <c:pt idx="4">
                  <c:v>CISCO</c:v>
                </c:pt>
                <c:pt idx="5">
                  <c:v>CIAO</c:v>
                </c:pt>
                <c:pt idx="6">
                  <c:v>COMICS</c:v>
                </c:pt>
                <c:pt idx="7">
                  <c:v>MOIRCS</c:v>
                </c:pt>
              </c:strCache>
            </c:strRef>
          </c:cat>
          <c:val>
            <c:numRef>
              <c:f>'装置別採択比率(件数）'!$B$38:$I$38</c:f>
              <c:numCache>
                <c:formatCode>General</c:formatCode>
                <c:ptCount val="8"/>
                <c:pt idx="0">
                  <c:v>12</c:v>
                </c:pt>
                <c:pt idx="1">
                  <c:v>6</c:v>
                </c:pt>
                <c:pt idx="2">
                  <c:v>6</c:v>
                </c:pt>
                <c:pt idx="3">
                  <c:v>7</c:v>
                </c:pt>
                <c:pt idx="6">
                  <c:v>3</c:v>
                </c:pt>
                <c:pt idx="7">
                  <c:v>12</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ayout>
        <c:manualLayout>
          <c:xMode val="edge"/>
          <c:yMode val="edge"/>
          <c:x val="0.81728880157170924"/>
          <c:y val="0.30747216942709749"/>
          <c:w val="0.14931237721021606"/>
          <c:h val="0.64367997103810293"/>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S09B　装置別採択比率(件数）</a:t>
            </a:r>
            <a:endParaRPr lang="ja-JP" altLang="en-US"/>
          </a:p>
        </c:rich>
      </c:tx>
      <c:layout>
        <c:manualLayout>
          <c:xMode val="edge"/>
          <c:yMode val="edge"/>
          <c:x val="0.27079323981987746"/>
          <c:y val="8.0229226361031525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5.9961371911051504E-2"/>
          <c:y val="0.32664802147880873"/>
          <c:w val="0.6441011885929081"/>
          <c:h val="0.37822402487019957"/>
        </c:manualLayout>
      </c:layout>
      <c:pie3DChart>
        <c:varyColors val="1"/>
        <c:ser>
          <c:idx val="0"/>
          <c:order val="0"/>
          <c:tx>
            <c:strRef>
              <c:f>'装置別採択比率(件数）'!$A$39</c:f>
              <c:strCache>
                <c:ptCount val="1"/>
                <c:pt idx="0">
                  <c:v>S09B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CCCCFF"/>
              </a:solidFill>
              <a:ln w="12700">
                <a:solidFill>
                  <a:srgbClr val="000000"/>
                </a:solidFill>
                <a:prstDash val="solid"/>
              </a:ln>
            </c:spPr>
          </c:dPt>
          <c:dPt>
            <c:idx val="7"/>
            <c:bubble3D val="0"/>
            <c:spPr>
              <a:solidFill>
                <a:srgbClr val="000080"/>
              </a:solidFill>
              <a:ln w="12700">
                <a:solidFill>
                  <a:srgbClr val="000000"/>
                </a:solidFill>
                <a:prstDash val="solid"/>
              </a:ln>
            </c:spPr>
          </c:dPt>
          <c:dLbls>
            <c:dLbl>
              <c:idx val="0"/>
              <c:layout>
                <c:manualLayout>
                  <c:x val="-3.057623624918893E-2"/>
                  <c:y val="-3.505865395288997E-2"/>
                </c:manualLayout>
              </c:layout>
              <c:dLblPos val="bestFit"/>
              <c:showLegendKey val="0"/>
              <c:showVal val="0"/>
              <c:showCatName val="1"/>
              <c:showSerName val="0"/>
              <c:showPercent val="1"/>
              <c:showBubbleSize val="0"/>
            </c:dLbl>
            <c:dLbl>
              <c:idx val="1"/>
              <c:layout>
                <c:manualLayout>
                  <c:x val="-3.4690532072316239E-2"/>
                  <c:y val="7.2275456229633897E-2"/>
                </c:manualLayout>
              </c:layout>
              <c:dLblPos val="bestFit"/>
              <c:showLegendKey val="0"/>
              <c:showVal val="0"/>
              <c:showCatName val="1"/>
              <c:showSerName val="0"/>
              <c:showPercent val="1"/>
              <c:showBubbleSize val="0"/>
            </c:dLbl>
            <c:dLbl>
              <c:idx val="2"/>
              <c:layout>
                <c:manualLayout>
                  <c:x val="-2.009121677223591E-3"/>
                  <c:y val="4.5022631811158155E-2"/>
                </c:manualLayout>
              </c:layout>
              <c:dLblPos val="bestFit"/>
              <c:showLegendKey val="0"/>
              <c:showVal val="0"/>
              <c:showCatName val="1"/>
              <c:showSerName val="0"/>
              <c:showPercent val="1"/>
              <c:showBubbleSize val="0"/>
            </c:dLbl>
            <c:dLbl>
              <c:idx val="3"/>
              <c:layout>
                <c:manualLayout>
                  <c:x val="5.656362942685212E-2"/>
                  <c:y val="0.11714226272155892"/>
                </c:manualLayout>
              </c:layout>
              <c:dLblPos val="bestFit"/>
              <c:showLegendKey val="0"/>
              <c:showVal val="0"/>
              <c:showCatName val="1"/>
              <c:showSerName val="0"/>
              <c:showPercent val="1"/>
              <c:showBubbleSize val="0"/>
            </c:dLbl>
            <c:dLbl>
              <c:idx val="4"/>
              <c:delete val="1"/>
            </c:dLbl>
            <c:dLbl>
              <c:idx val="5"/>
              <c:delete val="1"/>
            </c:dLbl>
            <c:dLbl>
              <c:idx val="6"/>
              <c:layout>
                <c:manualLayout>
                  <c:x val="2.9013567053734604E-2"/>
                  <c:y val="-6.5274418529595826E-2"/>
                </c:manualLayout>
              </c:layout>
              <c:dLblPos val="bestFit"/>
              <c:showLegendKey val="0"/>
              <c:showVal val="0"/>
              <c:showCatName val="1"/>
              <c:showSerName val="0"/>
              <c:showPercent val="1"/>
              <c:showBubbleSize val="0"/>
            </c:dLbl>
            <c:dLbl>
              <c:idx val="7"/>
              <c:layout>
                <c:manualLayout>
                  <c:x val="7.3228054344798524E-2"/>
                  <c:y val="-2.608670606952682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'装置別採択比率(件数）'!$B$31:$I$31</c:f>
              <c:strCache>
                <c:ptCount val="8"/>
                <c:pt idx="0">
                  <c:v>S-Cam</c:v>
                </c:pt>
                <c:pt idx="1">
                  <c:v>FOCAS</c:v>
                </c:pt>
                <c:pt idx="2">
                  <c:v>HDS</c:v>
                </c:pt>
                <c:pt idx="3">
                  <c:v>IRCS</c:v>
                </c:pt>
                <c:pt idx="4">
                  <c:v>CISCO</c:v>
                </c:pt>
                <c:pt idx="5">
                  <c:v>CIAO</c:v>
                </c:pt>
                <c:pt idx="6">
                  <c:v>COMICS</c:v>
                </c:pt>
                <c:pt idx="7">
                  <c:v>MOIRCS</c:v>
                </c:pt>
              </c:strCache>
            </c:strRef>
          </c:cat>
          <c:val>
            <c:numRef>
              <c:f>'装置別採択比率(件数）'!$B$39:$I$39</c:f>
              <c:numCache>
                <c:formatCode>General</c:formatCode>
                <c:ptCount val="8"/>
                <c:pt idx="0">
                  <c:v>9</c:v>
                </c:pt>
                <c:pt idx="1">
                  <c:v>6</c:v>
                </c:pt>
                <c:pt idx="2">
                  <c:v>6</c:v>
                </c:pt>
                <c:pt idx="3">
                  <c:v>11</c:v>
                </c:pt>
                <c:pt idx="6">
                  <c:v>4</c:v>
                </c:pt>
                <c:pt idx="7">
                  <c:v>4</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ayout>
        <c:manualLayout>
          <c:xMode val="edge"/>
          <c:yMode val="edge"/>
          <c:x val="0.82011686643618287"/>
          <c:y val="0.31518654724033418"/>
          <c:w val="0.14700213730537071"/>
          <c:h val="0.6418347133542403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S10A　装置別採択比率(件数）</a:t>
            </a:r>
            <a:endParaRPr lang="ja-JP" altLang="en-US"/>
          </a:p>
        </c:rich>
      </c:tx>
      <c:layout>
        <c:manualLayout>
          <c:xMode val="edge"/>
          <c:yMode val="edge"/>
          <c:x val="0.26627255577427822"/>
          <c:y val="0.08"/>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8.8757567410871652E-2"/>
          <c:y val="0.38571428571428573"/>
          <c:w val="0.61735819110228496"/>
          <c:h val="0.35428571428571426"/>
        </c:manualLayout>
      </c:layout>
      <c:pie3DChart>
        <c:varyColors val="1"/>
        <c:ser>
          <c:idx val="0"/>
          <c:order val="0"/>
          <c:tx>
            <c:strRef>
              <c:f>'装置別採択比率(件数）'!$A$40</c:f>
              <c:strCache>
                <c:ptCount val="1"/>
                <c:pt idx="0">
                  <c:v>S10A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CCCCFF"/>
              </a:solidFill>
              <a:ln w="12700">
                <a:solidFill>
                  <a:srgbClr val="000000"/>
                </a:solidFill>
                <a:prstDash val="solid"/>
              </a:ln>
            </c:spPr>
          </c:dPt>
          <c:dPt>
            <c:idx val="7"/>
            <c:bubble3D val="0"/>
            <c:spPr>
              <a:solidFill>
                <a:srgbClr val="000080"/>
              </a:solidFill>
              <a:ln w="12700">
                <a:solidFill>
                  <a:srgbClr val="000000"/>
                </a:solidFill>
                <a:prstDash val="solid"/>
              </a:ln>
            </c:spPr>
          </c:dPt>
          <c:dPt>
            <c:idx val="8"/>
            <c:bubble3D val="0"/>
            <c:spPr>
              <a:solidFill>
                <a:srgbClr val="FF00FF"/>
              </a:solidFill>
              <a:ln w="12700">
                <a:solidFill>
                  <a:srgbClr val="000000"/>
                </a:solidFill>
                <a:prstDash val="solid"/>
              </a:ln>
            </c:spPr>
          </c:dPt>
          <c:dLbls>
            <c:dLbl>
              <c:idx val="0"/>
              <c:layout>
                <c:manualLayout>
                  <c:x val="-9.4612342708466579E-2"/>
                  <c:y val="-6.3643644544431971E-2"/>
                </c:manualLayout>
              </c:layout>
              <c:dLblPos val="bestFit"/>
              <c:showLegendKey val="0"/>
              <c:showVal val="0"/>
              <c:showCatName val="1"/>
              <c:showSerName val="0"/>
              <c:showPercent val="1"/>
              <c:showBubbleSize val="0"/>
            </c:dLbl>
            <c:dLbl>
              <c:idx val="1"/>
              <c:layout>
                <c:manualLayout>
                  <c:x val="-2.8646021741311756E-2"/>
                  <c:y val="-3.5856317960254999E-2"/>
                </c:manualLayout>
              </c:layout>
              <c:dLblPos val="bestFit"/>
              <c:showLegendKey val="0"/>
              <c:showVal val="0"/>
              <c:showCatName val="1"/>
              <c:showSerName val="0"/>
              <c:showPercent val="1"/>
              <c:showBubbleSize val="0"/>
            </c:dLbl>
            <c:dLbl>
              <c:idx val="2"/>
              <c:layout>
                <c:manualLayout>
                  <c:x val="2.6267292574153477E-3"/>
                  <c:y val="5.9823322084739415E-2"/>
                </c:manualLayout>
              </c:layout>
              <c:dLblPos val="bestFit"/>
              <c:showLegendKey val="0"/>
              <c:showVal val="0"/>
              <c:showCatName val="1"/>
              <c:showSerName val="0"/>
              <c:showPercent val="1"/>
              <c:showBubbleSize val="0"/>
            </c:dLbl>
            <c:dLbl>
              <c:idx val="3"/>
              <c:layout>
                <c:manualLayout>
                  <c:x val="1.0681787208057032E-3"/>
                  <c:y val="6.3902812148481411E-2"/>
                </c:manualLayout>
              </c:layout>
              <c:dLblPos val="bestFit"/>
              <c:showLegendKey val="0"/>
              <c:showVal val="0"/>
              <c:showCatName val="1"/>
              <c:showSerName val="0"/>
              <c:showPercent val="1"/>
              <c:showBubbleSize val="0"/>
            </c:dLbl>
            <c:dLbl>
              <c:idx val="4"/>
              <c:delete val="1"/>
            </c:dLbl>
            <c:dLbl>
              <c:idx val="5"/>
              <c:delete val="1"/>
            </c:dLbl>
            <c:dLbl>
              <c:idx val="6"/>
              <c:layout>
                <c:manualLayout>
                  <c:x val="1.7751513482174325E-2"/>
                  <c:y val="-7.0868241469816295E-2"/>
                </c:manualLayout>
              </c:layout>
              <c:dLblPos val="bestFit"/>
              <c:showLegendKey val="0"/>
              <c:showVal val="0"/>
              <c:showCatName val="1"/>
              <c:showSerName val="0"/>
              <c:showPercent val="1"/>
              <c:showBubbleSize val="0"/>
            </c:dLbl>
            <c:dLbl>
              <c:idx val="7"/>
              <c:layout>
                <c:manualLayout>
                  <c:x val="4.2980773906063564E-2"/>
                  <c:y val="-0.16376902887139105"/>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'装置別採択比率(件数）'!$B$31:$J$31</c:f>
              <c:strCache>
                <c:ptCount val="9"/>
                <c:pt idx="0">
                  <c:v>S-Cam</c:v>
                </c:pt>
                <c:pt idx="1">
                  <c:v>FOCAS</c:v>
                </c:pt>
                <c:pt idx="2">
                  <c:v>HDS</c:v>
                </c:pt>
                <c:pt idx="3">
                  <c:v>IRCS</c:v>
                </c:pt>
                <c:pt idx="4">
                  <c:v>CISCO</c:v>
                </c:pt>
                <c:pt idx="5">
                  <c:v>CIAO</c:v>
                </c:pt>
                <c:pt idx="6">
                  <c:v>COMICS</c:v>
                </c:pt>
                <c:pt idx="7">
                  <c:v>MOIRCS</c:v>
                </c:pt>
                <c:pt idx="8">
                  <c:v>FMOS</c:v>
                </c:pt>
              </c:strCache>
            </c:strRef>
          </c:cat>
          <c:val>
            <c:numRef>
              <c:f>'装置別採択比率(件数）'!$B$40:$J$40</c:f>
              <c:numCache>
                <c:formatCode>General</c:formatCode>
                <c:ptCount val="9"/>
                <c:pt idx="0">
                  <c:v>7</c:v>
                </c:pt>
                <c:pt idx="1">
                  <c:v>4</c:v>
                </c:pt>
                <c:pt idx="2">
                  <c:v>10</c:v>
                </c:pt>
                <c:pt idx="3">
                  <c:v>7</c:v>
                </c:pt>
                <c:pt idx="6">
                  <c:v>1</c:v>
                </c:pt>
                <c:pt idx="7">
                  <c:v>6</c:v>
                </c:pt>
                <c:pt idx="8">
                  <c:v>2</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ayout>
        <c:manualLayout>
          <c:xMode val="edge"/>
          <c:yMode val="edge"/>
          <c:x val="0.81656967683727044"/>
          <c:y val="0.308571386677224"/>
          <c:w val="0.14990157480314958"/>
          <c:h val="0.6399999999999999"/>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S10B　装置別採択比率(件数）</a:t>
            </a:r>
            <a:endParaRPr lang="ja-JP" altLang="en-US"/>
          </a:p>
        </c:rich>
      </c:tx>
      <c:layout>
        <c:manualLayout>
          <c:xMode val="edge"/>
          <c:yMode val="edge"/>
          <c:x val="0.27480920272489567"/>
          <c:y val="7.9545350948778473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183206106870229"/>
          <c:y val="0.38068234625014741"/>
          <c:w val="0.63740458015267176"/>
          <c:h val="0.37500052018671237"/>
        </c:manualLayout>
      </c:layout>
      <c:pie3DChart>
        <c:varyColors val="1"/>
        <c:ser>
          <c:idx val="0"/>
          <c:order val="0"/>
          <c:tx>
            <c:strRef>
              <c:f>'装置別採択比率(件数）'!$A$41</c:f>
              <c:strCache>
                <c:ptCount val="1"/>
                <c:pt idx="0">
                  <c:v>S10B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CCCCFF"/>
              </a:solidFill>
              <a:ln w="12700">
                <a:solidFill>
                  <a:srgbClr val="000000"/>
                </a:solidFill>
                <a:prstDash val="solid"/>
              </a:ln>
            </c:spPr>
          </c:dPt>
          <c:dPt>
            <c:idx val="7"/>
            <c:bubble3D val="0"/>
            <c:spPr>
              <a:solidFill>
                <a:srgbClr val="000080"/>
              </a:solidFill>
              <a:ln w="12700">
                <a:solidFill>
                  <a:srgbClr val="000000"/>
                </a:solidFill>
                <a:prstDash val="solid"/>
              </a:ln>
            </c:spPr>
          </c:dPt>
          <c:dPt>
            <c:idx val="8"/>
            <c:bubble3D val="0"/>
            <c:spPr>
              <a:solidFill>
                <a:srgbClr val="FF00FF"/>
              </a:solidFill>
              <a:ln w="12700">
                <a:solidFill>
                  <a:srgbClr val="000000"/>
                </a:solidFill>
                <a:prstDash val="solid"/>
              </a:ln>
            </c:spPr>
          </c:dPt>
          <c:dLbls>
            <c:dLbl>
              <c:idx val="0"/>
              <c:layout>
                <c:manualLayout>
                  <c:x val="-3.2035222696399558E-2"/>
                  <c:y val="-3.0898178976050048E-2"/>
                </c:manualLayout>
              </c:layout>
              <c:dLblPos val="bestFit"/>
              <c:showLegendKey val="0"/>
              <c:showVal val="0"/>
              <c:showCatName val="1"/>
              <c:showSerName val="0"/>
              <c:showPercent val="1"/>
              <c:showBubbleSize val="0"/>
            </c:dLbl>
            <c:dLbl>
              <c:idx val="1"/>
              <c:layout>
                <c:manualLayout>
                  <c:x val="-1.2959467852777939E-2"/>
                  <c:y val="8.6415388507964555E-2"/>
                </c:manualLayout>
              </c:layout>
              <c:dLblPos val="bestFit"/>
              <c:showLegendKey val="0"/>
              <c:showVal val="0"/>
              <c:showCatName val="1"/>
              <c:showSerName val="0"/>
              <c:showPercent val="1"/>
              <c:showBubbleSize val="0"/>
            </c:dLbl>
            <c:dLbl>
              <c:idx val="2"/>
              <c:layout>
                <c:manualLayout>
                  <c:x val="-1.1031435956001704E-2"/>
                  <c:y val="2.8049568678703923E-2"/>
                </c:manualLayout>
              </c:layout>
              <c:dLblPos val="bestFit"/>
              <c:showLegendKey val="0"/>
              <c:showVal val="0"/>
              <c:showCatName val="1"/>
              <c:showSerName val="0"/>
              <c:showPercent val="1"/>
              <c:showBubbleSize val="0"/>
            </c:dLbl>
            <c:dLbl>
              <c:idx val="3"/>
              <c:layout>
                <c:manualLayout>
                  <c:x val="-3.5735609384704896E-3"/>
                  <c:y val="6.9544964219933669E-2"/>
                </c:manualLayout>
              </c:layout>
              <c:dLblPos val="bestFit"/>
              <c:showLegendKey val="0"/>
              <c:showVal val="0"/>
              <c:showCatName val="1"/>
              <c:showSerName val="0"/>
              <c:showPercent val="1"/>
              <c:showBubbleSize val="0"/>
            </c:dLbl>
            <c:dLbl>
              <c:idx val="4"/>
              <c:delete val="1"/>
            </c:dLbl>
            <c:dLbl>
              <c:idx val="5"/>
              <c:delete val="1"/>
            </c:dLbl>
            <c:dLbl>
              <c:idx val="6"/>
              <c:dLblPos val="bestFit"/>
              <c:showLegendKey val="0"/>
              <c:showVal val="0"/>
              <c:showCatName val="1"/>
              <c:showSerName val="0"/>
              <c:showPercent val="1"/>
              <c:showBubbleSize val="0"/>
            </c:dLbl>
            <c:dLbl>
              <c:idx val="7"/>
              <c:layout>
                <c:manualLayout>
                  <c:x val="1.2029412353990057E-3"/>
                  <c:y val="-0.15873926540333835"/>
                </c:manualLayout>
              </c:layout>
              <c:dLblPos val="bestFit"/>
              <c:showLegendKey val="0"/>
              <c:showVal val="0"/>
              <c:showCatName val="1"/>
              <c:showSerName val="0"/>
              <c:showPercent val="1"/>
              <c:showBubbleSize val="0"/>
            </c:dLbl>
            <c:dLbl>
              <c:idx val="8"/>
              <c:layout>
                <c:manualLayout>
                  <c:x val="8.2650517921900993E-2"/>
                  <c:y val="-3.2248492242144766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'装置別採択比率(件数）'!$B$31:$J$31</c:f>
              <c:strCache>
                <c:ptCount val="9"/>
                <c:pt idx="0">
                  <c:v>S-Cam</c:v>
                </c:pt>
                <c:pt idx="1">
                  <c:v>FOCAS</c:v>
                </c:pt>
                <c:pt idx="2">
                  <c:v>HDS</c:v>
                </c:pt>
                <c:pt idx="3">
                  <c:v>IRCS</c:v>
                </c:pt>
                <c:pt idx="4">
                  <c:v>CISCO</c:v>
                </c:pt>
                <c:pt idx="5">
                  <c:v>CIAO</c:v>
                </c:pt>
                <c:pt idx="6">
                  <c:v>COMICS</c:v>
                </c:pt>
                <c:pt idx="7">
                  <c:v>MOIRCS</c:v>
                </c:pt>
                <c:pt idx="8">
                  <c:v>FMOS</c:v>
                </c:pt>
              </c:strCache>
            </c:strRef>
          </c:cat>
          <c:val>
            <c:numRef>
              <c:f>'装置別採択比率(件数）'!$B$41:$J$41</c:f>
              <c:numCache>
                <c:formatCode>General</c:formatCode>
                <c:ptCount val="9"/>
                <c:pt idx="0">
                  <c:v>7</c:v>
                </c:pt>
                <c:pt idx="1">
                  <c:v>3</c:v>
                </c:pt>
                <c:pt idx="2">
                  <c:v>2</c:v>
                </c:pt>
                <c:pt idx="3">
                  <c:v>4</c:v>
                </c:pt>
                <c:pt idx="6">
                  <c:v>2</c:v>
                </c:pt>
                <c:pt idx="7">
                  <c:v>1</c:v>
                </c:pt>
                <c:pt idx="8">
                  <c:v>3</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ayout>
        <c:manualLayout>
          <c:xMode val="edge"/>
          <c:yMode val="edge"/>
          <c:x val="0.82251899041920329"/>
          <c:y val="0.309659527853136"/>
          <c:w val="0.14503808006985897"/>
          <c:h val="0.6363645720755493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2400" b="0" i="0" u="none" strike="noStrike" baseline="0">
                <a:solidFill>
                  <a:srgbClr val="000000"/>
                </a:solidFill>
                <a:latin typeface="ＭＳ Ｐゴシック"/>
                <a:ea typeface="ＭＳ Ｐゴシック"/>
              </a:rPr>
              <a:t>共同利用実績　(観測装置ごとの採択件数）</a:t>
            </a:r>
            <a:endParaRPr lang="ja-JP" altLang="en-US"/>
          </a:p>
        </c:rich>
      </c:tx>
      <c:layout>
        <c:manualLayout>
          <c:xMode val="edge"/>
          <c:yMode val="edge"/>
          <c:x val="0.21839100572198589"/>
          <c:y val="2.8622540250447227E-2"/>
        </c:manualLayout>
      </c:layout>
      <c:overlay val="0"/>
      <c:spPr>
        <a:noFill/>
        <a:ln w="25400">
          <a:noFill/>
        </a:ln>
      </c:spPr>
    </c:title>
    <c:autoTitleDeleted val="0"/>
    <c:plotArea>
      <c:layout>
        <c:manualLayout>
          <c:layoutTarget val="inner"/>
          <c:xMode val="edge"/>
          <c:yMode val="edge"/>
          <c:x val="6.7049871147882939E-2"/>
          <c:y val="0.26296981825265037"/>
          <c:w val="0.89080543096473053"/>
          <c:h val="0.60644060127652033"/>
        </c:manualLayout>
      </c:layout>
      <c:lineChart>
        <c:grouping val="standard"/>
        <c:varyColors val="0"/>
        <c:ser>
          <c:idx val="0"/>
          <c:order val="0"/>
          <c:tx>
            <c:strRef>
              <c:f>装置別採択件数推移!$B$37</c:f>
              <c:strCache>
                <c:ptCount val="1"/>
                <c:pt idx="0">
                  <c:v>S-Cam</c:v>
                </c:pt>
              </c:strCache>
            </c:strRef>
          </c:tx>
          <c:spPr>
            <a:ln w="25400">
              <a:solidFill>
                <a:srgbClr val="FF6600"/>
              </a:solidFill>
              <a:prstDash val="solid"/>
            </a:ln>
          </c:spPr>
          <c:marker>
            <c:symbol val="diamond"/>
            <c:size val="9"/>
            <c:spPr>
              <a:solidFill>
                <a:srgbClr val="FF6600"/>
              </a:solidFill>
              <a:ln>
                <a:solidFill>
                  <a:srgbClr val="FF66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装置別採択件数推移!$B$38:$B$58</c:f>
              <c:numCache>
                <c:formatCode>General</c:formatCode>
                <c:ptCount val="21"/>
                <c:pt idx="0">
                  <c:v>10</c:v>
                </c:pt>
                <c:pt idx="2">
                  <c:v>7</c:v>
                </c:pt>
                <c:pt idx="3">
                  <c:v>8</c:v>
                </c:pt>
                <c:pt idx="4">
                  <c:v>10</c:v>
                </c:pt>
                <c:pt idx="5">
                  <c:v>9</c:v>
                </c:pt>
                <c:pt idx="6">
                  <c:v>9</c:v>
                </c:pt>
                <c:pt idx="7">
                  <c:v>7</c:v>
                </c:pt>
                <c:pt idx="8">
                  <c:v>8</c:v>
                </c:pt>
                <c:pt idx="9">
                  <c:v>5</c:v>
                </c:pt>
                <c:pt idx="10">
                  <c:v>6</c:v>
                </c:pt>
                <c:pt idx="11">
                  <c:v>3</c:v>
                </c:pt>
                <c:pt idx="12">
                  <c:v>6</c:v>
                </c:pt>
                <c:pt idx="13">
                  <c:v>11</c:v>
                </c:pt>
                <c:pt idx="14">
                  <c:v>6</c:v>
                </c:pt>
                <c:pt idx="15">
                  <c:v>8</c:v>
                </c:pt>
                <c:pt idx="16">
                  <c:v>11</c:v>
                </c:pt>
                <c:pt idx="17">
                  <c:v>12</c:v>
                </c:pt>
                <c:pt idx="18">
                  <c:v>9</c:v>
                </c:pt>
                <c:pt idx="19">
                  <c:v>7</c:v>
                </c:pt>
                <c:pt idx="20">
                  <c:v>7</c:v>
                </c:pt>
              </c:numCache>
            </c:numRef>
          </c:val>
          <c:smooth val="0"/>
        </c:ser>
        <c:ser>
          <c:idx val="1"/>
          <c:order val="1"/>
          <c:tx>
            <c:strRef>
              <c:f>装置別採択件数推移!$D$37</c:f>
              <c:strCache>
                <c:ptCount val="1"/>
                <c:pt idx="0">
                  <c:v>FOCAS</c:v>
                </c:pt>
              </c:strCache>
            </c:strRef>
          </c:tx>
          <c:spPr>
            <a:ln w="25400">
              <a:solidFill>
                <a:srgbClr val="3366FF"/>
              </a:solidFill>
              <a:prstDash val="solid"/>
            </a:ln>
          </c:spPr>
          <c:marker>
            <c:symbol val="x"/>
            <c:size val="6"/>
            <c:spPr>
              <a:solidFill>
                <a:srgbClr val="3366FF"/>
              </a:solidFill>
              <a:ln>
                <a:solidFill>
                  <a:srgbClr val="3366FF"/>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装置別採択件数推移!$D$38:$D$58</c:f>
              <c:numCache>
                <c:formatCode>General</c:formatCode>
                <c:ptCount val="21"/>
                <c:pt idx="1">
                  <c:v>8</c:v>
                </c:pt>
                <c:pt idx="2">
                  <c:v>5</c:v>
                </c:pt>
                <c:pt idx="3">
                  <c:v>9</c:v>
                </c:pt>
                <c:pt idx="4">
                  <c:v>9</c:v>
                </c:pt>
                <c:pt idx="5">
                  <c:v>6</c:v>
                </c:pt>
                <c:pt idx="6">
                  <c:v>8</c:v>
                </c:pt>
                <c:pt idx="7">
                  <c:v>6</c:v>
                </c:pt>
                <c:pt idx="8">
                  <c:v>6</c:v>
                </c:pt>
                <c:pt idx="9">
                  <c:v>7</c:v>
                </c:pt>
                <c:pt idx="10">
                  <c:v>9</c:v>
                </c:pt>
                <c:pt idx="11">
                  <c:v>8</c:v>
                </c:pt>
                <c:pt idx="12">
                  <c:v>7</c:v>
                </c:pt>
                <c:pt idx="13">
                  <c:v>7</c:v>
                </c:pt>
                <c:pt idx="14">
                  <c:v>7</c:v>
                </c:pt>
                <c:pt idx="15">
                  <c:v>7</c:v>
                </c:pt>
                <c:pt idx="16">
                  <c:v>10</c:v>
                </c:pt>
                <c:pt idx="17">
                  <c:v>6</c:v>
                </c:pt>
                <c:pt idx="18">
                  <c:v>6</c:v>
                </c:pt>
                <c:pt idx="19">
                  <c:v>4</c:v>
                </c:pt>
                <c:pt idx="20">
                  <c:v>3</c:v>
                </c:pt>
              </c:numCache>
            </c:numRef>
          </c:val>
          <c:smooth val="0"/>
        </c:ser>
        <c:ser>
          <c:idx val="2"/>
          <c:order val="2"/>
          <c:tx>
            <c:strRef>
              <c:f>装置別採択件数推移!$E$37</c:f>
              <c:strCache>
                <c:ptCount val="1"/>
                <c:pt idx="0">
                  <c:v>HDS</c:v>
                </c:pt>
              </c:strCache>
            </c:strRef>
          </c:tx>
          <c:spPr>
            <a:ln w="25400">
              <a:solidFill>
                <a:srgbClr val="008080"/>
              </a:solidFill>
              <a:prstDash val="solid"/>
            </a:ln>
          </c:spPr>
          <c:marker>
            <c:symbol val="triangle"/>
            <c:size val="9"/>
            <c:spPr>
              <a:solidFill>
                <a:srgbClr val="008080"/>
              </a:solidFill>
              <a:ln>
                <a:solidFill>
                  <a:srgbClr val="00808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装置別採択件数推移!$E$38:$E$58</c:f>
              <c:numCache>
                <c:formatCode>General</c:formatCode>
                <c:ptCount val="21"/>
                <c:pt idx="1">
                  <c:v>7</c:v>
                </c:pt>
                <c:pt idx="2">
                  <c:v>7</c:v>
                </c:pt>
                <c:pt idx="3">
                  <c:v>4</c:v>
                </c:pt>
                <c:pt idx="4">
                  <c:v>7</c:v>
                </c:pt>
                <c:pt idx="5">
                  <c:v>3</c:v>
                </c:pt>
                <c:pt idx="6">
                  <c:v>3</c:v>
                </c:pt>
                <c:pt idx="7">
                  <c:v>10</c:v>
                </c:pt>
                <c:pt idx="8">
                  <c:v>5</c:v>
                </c:pt>
                <c:pt idx="9">
                  <c:v>7</c:v>
                </c:pt>
                <c:pt idx="10">
                  <c:v>5</c:v>
                </c:pt>
                <c:pt idx="11">
                  <c:v>5</c:v>
                </c:pt>
                <c:pt idx="12">
                  <c:v>2</c:v>
                </c:pt>
                <c:pt idx="13">
                  <c:v>5</c:v>
                </c:pt>
                <c:pt idx="14">
                  <c:v>4</c:v>
                </c:pt>
                <c:pt idx="15">
                  <c:v>6</c:v>
                </c:pt>
                <c:pt idx="16">
                  <c:v>6</c:v>
                </c:pt>
                <c:pt idx="17">
                  <c:v>6</c:v>
                </c:pt>
                <c:pt idx="18">
                  <c:v>6</c:v>
                </c:pt>
                <c:pt idx="19">
                  <c:v>10</c:v>
                </c:pt>
                <c:pt idx="20">
                  <c:v>2</c:v>
                </c:pt>
              </c:numCache>
            </c:numRef>
          </c:val>
          <c:smooth val="0"/>
        </c:ser>
        <c:ser>
          <c:idx val="3"/>
          <c:order val="3"/>
          <c:tx>
            <c:strRef>
              <c:f>装置別採択件数推移!$F$37</c:f>
              <c:strCache>
                <c:ptCount val="1"/>
                <c:pt idx="0">
                  <c:v>IRCS</c:v>
                </c:pt>
              </c:strCache>
            </c:strRef>
          </c:tx>
          <c:spPr>
            <a:ln w="25400">
              <a:solidFill>
                <a:srgbClr val="00CCFF"/>
              </a:solidFill>
              <a:prstDash val="solid"/>
            </a:ln>
          </c:spPr>
          <c:marker>
            <c:symbol val="x"/>
            <c:size val="6"/>
            <c:spPr>
              <a:solidFill>
                <a:srgbClr val="00CCFF"/>
              </a:solidFill>
              <a:ln>
                <a:solidFill>
                  <a:srgbClr val="00CCFF"/>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装置別採択件数推移!$F$38:$F$58</c:f>
              <c:numCache>
                <c:formatCode>General</c:formatCode>
                <c:ptCount val="21"/>
                <c:pt idx="0">
                  <c:v>16</c:v>
                </c:pt>
                <c:pt idx="1">
                  <c:v>9</c:v>
                </c:pt>
                <c:pt idx="2">
                  <c:v>7</c:v>
                </c:pt>
                <c:pt idx="3">
                  <c:v>10</c:v>
                </c:pt>
                <c:pt idx="4">
                  <c:v>6</c:v>
                </c:pt>
                <c:pt idx="5">
                  <c:v>10</c:v>
                </c:pt>
                <c:pt idx="6">
                  <c:v>10</c:v>
                </c:pt>
                <c:pt idx="7">
                  <c:v>9</c:v>
                </c:pt>
                <c:pt idx="8">
                  <c:v>6</c:v>
                </c:pt>
                <c:pt idx="9">
                  <c:v>5</c:v>
                </c:pt>
                <c:pt idx="10">
                  <c:v>0</c:v>
                </c:pt>
                <c:pt idx="11">
                  <c:v>5</c:v>
                </c:pt>
                <c:pt idx="12">
                  <c:v>7</c:v>
                </c:pt>
                <c:pt idx="13">
                  <c:v>3</c:v>
                </c:pt>
                <c:pt idx="14">
                  <c:v>6</c:v>
                </c:pt>
                <c:pt idx="15">
                  <c:v>4</c:v>
                </c:pt>
                <c:pt idx="16">
                  <c:v>4</c:v>
                </c:pt>
                <c:pt idx="17">
                  <c:v>7</c:v>
                </c:pt>
                <c:pt idx="18">
                  <c:v>11</c:v>
                </c:pt>
                <c:pt idx="19">
                  <c:v>7</c:v>
                </c:pt>
                <c:pt idx="20">
                  <c:v>4</c:v>
                </c:pt>
              </c:numCache>
            </c:numRef>
          </c:val>
          <c:smooth val="0"/>
        </c:ser>
        <c:ser>
          <c:idx val="4"/>
          <c:order val="4"/>
          <c:tx>
            <c:strRef>
              <c:f>装置別採択件数推移!$G$37</c:f>
              <c:strCache>
                <c:ptCount val="1"/>
                <c:pt idx="0">
                  <c:v>AO</c:v>
                </c:pt>
              </c:strCache>
            </c:strRef>
          </c:tx>
          <c:spPr>
            <a:ln w="12700">
              <a:solidFill>
                <a:srgbClr val="FF0000"/>
              </a:solidFill>
              <a:prstDash val="solid"/>
            </a:ln>
          </c:spPr>
          <c:marker>
            <c:symbol val="star"/>
            <c:size val="8"/>
            <c:spPr>
              <a:noFill/>
              <a:ln>
                <a:solidFill>
                  <a:srgbClr val="FF00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装置別採択件数推移!$G$38:$G$58</c:f>
              <c:numCache>
                <c:formatCode>General</c:formatCode>
                <c:ptCount val="21"/>
                <c:pt idx="3">
                  <c:v>3</c:v>
                </c:pt>
                <c:pt idx="4">
                  <c:v>4</c:v>
                </c:pt>
                <c:pt idx="5">
                  <c:v>9</c:v>
                </c:pt>
                <c:pt idx="6">
                  <c:v>10</c:v>
                </c:pt>
                <c:pt idx="7">
                  <c:v>7</c:v>
                </c:pt>
                <c:pt idx="8">
                  <c:v>7</c:v>
                </c:pt>
                <c:pt idx="9">
                  <c:v>5</c:v>
                </c:pt>
                <c:pt idx="10">
                  <c:v>3</c:v>
                </c:pt>
                <c:pt idx="11">
                  <c:v>2</c:v>
                </c:pt>
                <c:pt idx="12">
                  <c:v>1</c:v>
                </c:pt>
                <c:pt idx="13">
                  <c:v>3</c:v>
                </c:pt>
                <c:pt idx="14">
                  <c:v>3</c:v>
                </c:pt>
                <c:pt idx="15">
                  <c:v>6</c:v>
                </c:pt>
                <c:pt idx="16">
                  <c:v>8</c:v>
                </c:pt>
                <c:pt idx="17">
                  <c:v>5</c:v>
                </c:pt>
                <c:pt idx="18">
                  <c:v>7</c:v>
                </c:pt>
                <c:pt idx="19">
                  <c:v>5</c:v>
                </c:pt>
                <c:pt idx="20">
                  <c:v>2</c:v>
                </c:pt>
              </c:numCache>
            </c:numRef>
          </c:val>
          <c:smooth val="0"/>
        </c:ser>
        <c:ser>
          <c:idx val="5"/>
          <c:order val="5"/>
          <c:tx>
            <c:strRef>
              <c:f>装置別採択件数推移!$H$37</c:f>
              <c:strCache>
                <c:ptCount val="1"/>
                <c:pt idx="0">
                  <c:v>CISCO</c:v>
                </c:pt>
              </c:strCache>
            </c:strRef>
          </c:tx>
          <c:spPr>
            <a:ln w="12700">
              <a:solidFill>
                <a:srgbClr val="FF9900"/>
              </a:solidFill>
              <a:prstDash val="solid"/>
            </a:ln>
          </c:spPr>
          <c:marker>
            <c:symbol val="circle"/>
            <c:size val="7"/>
            <c:spPr>
              <a:solidFill>
                <a:srgbClr val="FF9900"/>
              </a:solidFill>
              <a:ln>
                <a:solidFill>
                  <a:srgbClr val="FF99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装置別採択件数推移!$H$38:$H$58</c:f>
              <c:numCache>
                <c:formatCode>General</c:formatCode>
                <c:ptCount val="21"/>
                <c:pt idx="1">
                  <c:v>2</c:v>
                </c:pt>
                <c:pt idx="2">
                  <c:v>1</c:v>
                </c:pt>
                <c:pt idx="3">
                  <c:v>2</c:v>
                </c:pt>
                <c:pt idx="4">
                  <c:v>5</c:v>
                </c:pt>
                <c:pt idx="5">
                  <c:v>4</c:v>
                </c:pt>
                <c:pt idx="6">
                  <c:v>3</c:v>
                </c:pt>
                <c:pt idx="7">
                  <c:v>3</c:v>
                </c:pt>
                <c:pt idx="8">
                  <c:v>5</c:v>
                </c:pt>
                <c:pt idx="9">
                  <c:v>3</c:v>
                </c:pt>
                <c:pt idx="10">
                  <c:v>4</c:v>
                </c:pt>
                <c:pt idx="11">
                  <c:v>2</c:v>
                </c:pt>
                <c:pt idx="12">
                  <c:v>0</c:v>
                </c:pt>
              </c:numCache>
            </c:numRef>
          </c:val>
          <c:smooth val="0"/>
        </c:ser>
        <c:ser>
          <c:idx val="6"/>
          <c:order val="6"/>
          <c:tx>
            <c:strRef>
              <c:f>装置別採択件数推移!$I$37</c:f>
              <c:strCache>
                <c:ptCount val="1"/>
                <c:pt idx="0">
                  <c:v>CIAO</c:v>
                </c:pt>
              </c:strCache>
            </c:strRef>
          </c:tx>
          <c:spPr>
            <a:ln w="12700">
              <a:solidFill>
                <a:srgbClr val="FF00FF"/>
              </a:solidFill>
              <a:prstDash val="solid"/>
            </a:ln>
          </c:spPr>
          <c:marker>
            <c:symbol val="circle"/>
            <c:size val="7"/>
            <c:spPr>
              <a:solidFill>
                <a:srgbClr val="FF00FF"/>
              </a:solidFill>
              <a:ln>
                <a:solidFill>
                  <a:srgbClr val="FF00FF"/>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装置別採択件数推移!$I$38:$I$58</c:f>
              <c:numCache>
                <c:formatCode>General</c:formatCode>
                <c:ptCount val="21"/>
                <c:pt idx="3">
                  <c:v>1</c:v>
                </c:pt>
                <c:pt idx="4">
                  <c:v>2</c:v>
                </c:pt>
                <c:pt idx="5">
                  <c:v>3</c:v>
                </c:pt>
                <c:pt idx="6">
                  <c:v>3</c:v>
                </c:pt>
                <c:pt idx="7">
                  <c:v>2</c:v>
                </c:pt>
                <c:pt idx="8">
                  <c:v>3</c:v>
                </c:pt>
                <c:pt idx="9">
                  <c:v>2</c:v>
                </c:pt>
                <c:pt idx="10">
                  <c:v>3</c:v>
                </c:pt>
                <c:pt idx="11">
                  <c:v>2</c:v>
                </c:pt>
                <c:pt idx="12">
                  <c:v>1</c:v>
                </c:pt>
                <c:pt idx="13">
                  <c:v>3</c:v>
                </c:pt>
                <c:pt idx="14">
                  <c:v>3</c:v>
                </c:pt>
                <c:pt idx="15">
                  <c:v>6</c:v>
                </c:pt>
              </c:numCache>
            </c:numRef>
          </c:val>
          <c:smooth val="0"/>
        </c:ser>
        <c:ser>
          <c:idx val="7"/>
          <c:order val="7"/>
          <c:tx>
            <c:strRef>
              <c:f>装置別採択件数推移!$J$37</c:f>
              <c:strCache>
                <c:ptCount val="1"/>
                <c:pt idx="0">
                  <c:v>OHS</c:v>
                </c:pt>
              </c:strCache>
            </c:strRef>
          </c:tx>
          <c:spPr>
            <a:ln w="12700">
              <a:solidFill>
                <a:srgbClr val="969696"/>
              </a:solidFill>
              <a:prstDash val="solid"/>
            </a:ln>
          </c:spPr>
          <c:marker>
            <c:symbol val="diamond"/>
            <c:size val="7"/>
            <c:spPr>
              <a:solidFill>
                <a:srgbClr val="969696"/>
              </a:solidFill>
              <a:ln>
                <a:solidFill>
                  <a:srgbClr val="969696"/>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装置別採択件数推移!$J$38:$J$58</c:f>
              <c:numCache>
                <c:formatCode>General</c:formatCode>
                <c:ptCount val="21"/>
                <c:pt idx="1">
                  <c:v>2</c:v>
                </c:pt>
                <c:pt idx="2">
                  <c:v>2</c:v>
                </c:pt>
                <c:pt idx="3">
                  <c:v>4</c:v>
                </c:pt>
                <c:pt idx="4">
                  <c:v>1</c:v>
                </c:pt>
                <c:pt idx="5">
                  <c:v>2</c:v>
                </c:pt>
                <c:pt idx="6">
                  <c:v>3</c:v>
                </c:pt>
                <c:pt idx="7">
                  <c:v>2</c:v>
                </c:pt>
                <c:pt idx="8">
                  <c:v>2</c:v>
                </c:pt>
                <c:pt idx="9">
                  <c:v>2</c:v>
                </c:pt>
                <c:pt idx="10">
                  <c:v>1</c:v>
                </c:pt>
              </c:numCache>
            </c:numRef>
          </c:val>
          <c:smooth val="0"/>
        </c:ser>
        <c:ser>
          <c:idx val="8"/>
          <c:order val="8"/>
          <c:tx>
            <c:strRef>
              <c:f>装置別採択件数推移!$K$37</c:f>
              <c:strCache>
                <c:ptCount val="1"/>
                <c:pt idx="0">
                  <c:v>COMICS</c:v>
                </c:pt>
              </c:strCache>
            </c:strRef>
          </c:tx>
          <c:spPr>
            <a:ln w="12700">
              <a:solidFill>
                <a:srgbClr val="FFFF00"/>
              </a:solidFill>
              <a:prstDash val="solid"/>
            </a:ln>
          </c:spPr>
          <c:marker>
            <c:symbol val="x"/>
            <c:size val="6"/>
            <c:spPr>
              <a:solidFill>
                <a:srgbClr val="FFFF00"/>
              </a:solidFill>
              <a:ln>
                <a:solidFill>
                  <a:srgbClr val="FFFF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装置別採択件数推移!$K$38:$K$58</c:f>
              <c:numCache>
                <c:formatCode>General</c:formatCode>
                <c:ptCount val="21"/>
                <c:pt idx="3">
                  <c:v>1</c:v>
                </c:pt>
                <c:pt idx="4">
                  <c:v>1</c:v>
                </c:pt>
                <c:pt idx="5">
                  <c:v>4</c:v>
                </c:pt>
                <c:pt idx="6">
                  <c:v>5</c:v>
                </c:pt>
                <c:pt idx="7">
                  <c:v>4</c:v>
                </c:pt>
                <c:pt idx="8">
                  <c:v>4</c:v>
                </c:pt>
                <c:pt idx="9">
                  <c:v>6</c:v>
                </c:pt>
                <c:pt idx="10">
                  <c:v>4</c:v>
                </c:pt>
                <c:pt idx="11">
                  <c:v>1</c:v>
                </c:pt>
                <c:pt idx="12">
                  <c:v>9</c:v>
                </c:pt>
                <c:pt idx="13">
                  <c:v>4</c:v>
                </c:pt>
                <c:pt idx="14">
                  <c:v>7</c:v>
                </c:pt>
                <c:pt idx="15">
                  <c:v>3</c:v>
                </c:pt>
                <c:pt idx="16">
                  <c:v>6</c:v>
                </c:pt>
                <c:pt idx="17">
                  <c:v>3</c:v>
                </c:pt>
                <c:pt idx="18">
                  <c:v>4</c:v>
                </c:pt>
                <c:pt idx="19">
                  <c:v>1</c:v>
                </c:pt>
                <c:pt idx="20">
                  <c:v>2</c:v>
                </c:pt>
              </c:numCache>
            </c:numRef>
          </c:val>
          <c:smooth val="0"/>
        </c:ser>
        <c:ser>
          <c:idx val="9"/>
          <c:order val="9"/>
          <c:tx>
            <c:strRef>
              <c:f>装置別採択件数推移!$L$37</c:f>
              <c:strCache>
                <c:ptCount val="1"/>
                <c:pt idx="0">
                  <c:v>MOIRCS</c:v>
                </c:pt>
              </c:strCache>
            </c:strRef>
          </c:tx>
          <c:spPr>
            <a:ln w="25400">
              <a:solidFill>
                <a:srgbClr val="800080"/>
              </a:solidFill>
              <a:prstDash val="solid"/>
            </a:ln>
          </c:spPr>
          <c:marker>
            <c:symbol val="diamond"/>
            <c:size val="7"/>
            <c:spPr>
              <a:solidFill>
                <a:srgbClr val="800080"/>
              </a:solidFill>
              <a:ln>
                <a:solidFill>
                  <a:srgbClr val="80008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装置別採択件数推移!$L$38:$L$58</c:f>
              <c:numCache>
                <c:formatCode>General</c:formatCode>
                <c:ptCount val="21"/>
                <c:pt idx="11">
                  <c:v>8</c:v>
                </c:pt>
                <c:pt idx="12">
                  <c:v>7</c:v>
                </c:pt>
                <c:pt idx="13">
                  <c:v>12</c:v>
                </c:pt>
                <c:pt idx="14">
                  <c:v>15</c:v>
                </c:pt>
                <c:pt idx="15">
                  <c:v>22</c:v>
                </c:pt>
                <c:pt idx="16">
                  <c:v>7</c:v>
                </c:pt>
                <c:pt idx="17">
                  <c:v>12</c:v>
                </c:pt>
                <c:pt idx="18">
                  <c:v>4</c:v>
                </c:pt>
                <c:pt idx="19">
                  <c:v>6</c:v>
                </c:pt>
                <c:pt idx="20">
                  <c:v>1</c:v>
                </c:pt>
              </c:numCache>
            </c:numRef>
          </c:val>
          <c:smooth val="0"/>
        </c:ser>
        <c:ser>
          <c:idx val="10"/>
          <c:order val="10"/>
          <c:tx>
            <c:strRef>
              <c:f>装置別採択件数推移!$M$37</c:f>
              <c:strCache>
                <c:ptCount val="1"/>
                <c:pt idx="0">
                  <c:v>FMOS</c:v>
                </c:pt>
              </c:strCache>
            </c:strRef>
          </c:tx>
          <c:spPr>
            <a:ln w="12700">
              <a:solidFill>
                <a:srgbClr val="000000"/>
              </a:solidFill>
              <a:prstDash val="solid"/>
            </a:ln>
          </c:spPr>
          <c:marker>
            <c:symbol val="circle"/>
            <c:size val="7"/>
            <c:spPr>
              <a:solidFill>
                <a:srgbClr val="000000"/>
              </a:solidFill>
              <a:ln>
                <a:solidFill>
                  <a:srgbClr val="0000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装置別採択件数推移!$M$38:$M$58</c:f>
              <c:numCache>
                <c:formatCode>General</c:formatCode>
                <c:ptCount val="21"/>
                <c:pt idx="19">
                  <c:v>2</c:v>
                </c:pt>
                <c:pt idx="20">
                  <c:v>3</c:v>
                </c:pt>
              </c:numCache>
            </c:numRef>
          </c:val>
          <c:smooth val="0"/>
        </c:ser>
        <c:ser>
          <c:idx val="11"/>
          <c:order val="11"/>
          <c:tx>
            <c:strRef>
              <c:f>装置別採択件数推移!$N$37</c:f>
              <c:strCache>
                <c:ptCount val="1"/>
                <c:pt idx="0">
                  <c:v>others</c:v>
                </c:pt>
              </c:strCache>
            </c:strRef>
          </c:tx>
          <c:spPr>
            <a:ln w="12700">
              <a:solidFill>
                <a:srgbClr val="FF0000"/>
              </a:solidFill>
              <a:prstDash val="solid"/>
            </a:ln>
          </c:spPr>
          <c:marker>
            <c:symbol val="triangle"/>
            <c:size val="5"/>
            <c:spPr>
              <a:solidFill>
                <a:srgbClr val="FF0000"/>
              </a:solidFill>
              <a:ln>
                <a:solidFill>
                  <a:srgbClr val="FF0000"/>
                </a:solidFill>
                <a:prstDash val="solid"/>
              </a:ln>
            </c:spPr>
          </c:marker>
          <c:cat>
            <c:strRef>
              <c:f>装置別採択件数推移!$A$38:$A$58</c:f>
              <c:strCache>
                <c:ptCount val="21"/>
                <c:pt idx="0">
                  <c:v>S00</c:v>
                </c:pt>
                <c:pt idx="1">
                  <c:v>S01A</c:v>
                </c:pt>
                <c:pt idx="2">
                  <c:v>S01B</c:v>
                </c:pt>
                <c:pt idx="3">
                  <c:v>S02A</c:v>
                </c:pt>
                <c:pt idx="4">
                  <c:v>S02B</c:v>
                </c:pt>
                <c:pt idx="5">
                  <c:v>S03A</c:v>
                </c:pt>
                <c:pt idx="6">
                  <c:v>S03B</c:v>
                </c:pt>
                <c:pt idx="7">
                  <c:v>S04A</c:v>
                </c:pt>
                <c:pt idx="8">
                  <c:v>S04B</c:v>
                </c:pt>
                <c:pt idx="9">
                  <c:v>S05A</c:v>
                </c:pt>
                <c:pt idx="10">
                  <c:v>S05B</c:v>
                </c:pt>
                <c:pt idx="11">
                  <c:v>S06A</c:v>
                </c:pt>
                <c:pt idx="12">
                  <c:v>S06B</c:v>
                </c:pt>
                <c:pt idx="13">
                  <c:v>S07A</c:v>
                </c:pt>
                <c:pt idx="14">
                  <c:v>S07B</c:v>
                </c:pt>
                <c:pt idx="15">
                  <c:v>S08A</c:v>
                </c:pt>
                <c:pt idx="16">
                  <c:v>S08B</c:v>
                </c:pt>
                <c:pt idx="17">
                  <c:v>S09A</c:v>
                </c:pt>
                <c:pt idx="18">
                  <c:v>S09B</c:v>
                </c:pt>
                <c:pt idx="19">
                  <c:v>S10A</c:v>
                </c:pt>
                <c:pt idx="20">
                  <c:v>S10Ｂ</c:v>
                </c:pt>
              </c:strCache>
            </c:strRef>
          </c:cat>
          <c:val>
            <c:numRef>
              <c:f>装置別採択件数推移!$N$38:$N$58</c:f>
              <c:numCache>
                <c:formatCode>General</c:formatCode>
                <c:ptCount val="21"/>
                <c:pt idx="0">
                  <c:v>0</c:v>
                </c:pt>
                <c:pt idx="1">
                  <c:v>0</c:v>
                </c:pt>
                <c:pt idx="2">
                  <c:v>1</c:v>
                </c:pt>
                <c:pt idx="3">
                  <c:v>0</c:v>
                </c:pt>
                <c:pt idx="4">
                  <c:v>0</c:v>
                </c:pt>
                <c:pt idx="5">
                  <c:v>1</c:v>
                </c:pt>
                <c:pt idx="6">
                  <c:v>1</c:v>
                </c:pt>
                <c:pt idx="7">
                  <c:v>3</c:v>
                </c:pt>
                <c:pt idx="8">
                  <c:v>4</c:v>
                </c:pt>
                <c:pt idx="9">
                  <c:v>2</c:v>
                </c:pt>
                <c:pt idx="10">
                  <c:v>2</c:v>
                </c:pt>
                <c:pt idx="11">
                  <c:v>1</c:v>
                </c:pt>
                <c:pt idx="12">
                  <c:v>4</c:v>
                </c:pt>
                <c:pt idx="13">
                  <c:v>3</c:v>
                </c:pt>
                <c:pt idx="14">
                  <c:v>6</c:v>
                </c:pt>
                <c:pt idx="15">
                  <c:v>7</c:v>
                </c:pt>
                <c:pt idx="16">
                  <c:v>7</c:v>
                </c:pt>
                <c:pt idx="17">
                  <c:v>7</c:v>
                </c:pt>
                <c:pt idx="18">
                  <c:v>5</c:v>
                </c:pt>
                <c:pt idx="19">
                  <c:v>6</c:v>
                </c:pt>
                <c:pt idx="20">
                  <c:v>9</c:v>
                </c:pt>
              </c:numCache>
            </c:numRef>
          </c:val>
          <c:smooth val="0"/>
        </c:ser>
        <c:dLbls>
          <c:showLegendKey val="0"/>
          <c:showVal val="0"/>
          <c:showCatName val="0"/>
          <c:showSerName val="0"/>
          <c:showPercent val="0"/>
          <c:showBubbleSize val="0"/>
        </c:dLbls>
        <c:marker val="1"/>
        <c:smooth val="0"/>
        <c:axId val="34781824"/>
        <c:axId val="34804480"/>
      </c:lineChart>
      <c:catAx>
        <c:axId val="34781824"/>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4804480"/>
        <c:crosses val="autoZero"/>
        <c:auto val="1"/>
        <c:lblAlgn val="ctr"/>
        <c:lblOffset val="100"/>
        <c:tickLblSkip val="1"/>
        <c:tickMarkSkip val="1"/>
        <c:noMultiLvlLbl val="0"/>
      </c:catAx>
      <c:valAx>
        <c:axId val="34804480"/>
        <c:scaling>
          <c:orientation val="minMax"/>
        </c:scaling>
        <c:delete val="0"/>
        <c:axPos val="l"/>
        <c:title>
          <c:tx>
            <c:rich>
              <a:bodyPr rot="0" vert="wordArtVertRtl"/>
              <a:lstStyle/>
              <a:p>
                <a:pPr algn="ctr">
                  <a:defRPr sz="1600" b="1" i="0" u="none" strike="noStrike" baseline="0">
                    <a:solidFill>
                      <a:srgbClr val="000000"/>
                    </a:solidFill>
                    <a:latin typeface="ＭＳ Ｐゴシック"/>
                    <a:ea typeface="ＭＳ Ｐゴシック"/>
                    <a:cs typeface="ＭＳ Ｐゴシック"/>
                  </a:defRPr>
                </a:pPr>
                <a:r>
                  <a:rPr lang="ja-JP" altLang="en-US"/>
                  <a:t>装置毎・採択件数</a:t>
                </a:r>
              </a:p>
            </c:rich>
          </c:tx>
          <c:layout>
            <c:manualLayout>
              <c:xMode val="edge"/>
              <c:yMode val="edge"/>
              <c:x val="7.6628352490421452E-3"/>
              <c:y val="0.38103794270796648"/>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ＭＳ Ｐゴシック"/>
                <a:ea typeface="ＭＳ Ｐゴシック"/>
                <a:cs typeface="ＭＳ Ｐゴシック"/>
              </a:defRPr>
            </a:pPr>
            <a:endParaRPr lang="ja-JP"/>
          </a:p>
        </c:txPr>
        <c:crossAx val="34781824"/>
        <c:crosses val="autoZero"/>
        <c:crossBetween val="between"/>
      </c:valAx>
      <c:spPr>
        <a:solidFill>
          <a:srgbClr val="FFFFFF"/>
        </a:solidFill>
        <a:ln w="12700">
          <a:solidFill>
            <a:srgbClr val="000000"/>
          </a:solidFill>
          <a:prstDash val="solid"/>
        </a:ln>
      </c:spPr>
    </c:plotArea>
    <c:legend>
      <c:legendPos val="t"/>
      <c:layout>
        <c:manualLayout>
          <c:xMode val="edge"/>
          <c:yMode val="edge"/>
          <c:x val="6.7049908991261148E-2"/>
          <c:y val="0.12701271017330346"/>
          <c:w val="0.78256775374342569"/>
          <c:h val="8.0500894454382826E-2"/>
        </c:manualLayout>
      </c:layout>
      <c:overlay val="0"/>
      <c:spPr>
        <a:solidFill>
          <a:srgbClr val="FFFFFF"/>
        </a:solidFill>
        <a:ln w="3175">
          <a:solidFill>
            <a:srgbClr val="000000"/>
          </a:solidFill>
          <a:prstDash val="solid"/>
        </a:ln>
      </c:spPr>
      <c:txPr>
        <a:bodyPr/>
        <a:lstStyle/>
        <a:p>
          <a:pPr>
            <a:defRPr sz="1285" b="1"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S11A　装置別採択比率(件数）</a:t>
            </a:r>
            <a:endParaRPr lang="ja-JP" altLang="en-US"/>
          </a:p>
        </c:rich>
      </c:tx>
      <c:layout>
        <c:manualLayout>
          <c:xMode val="edge"/>
          <c:yMode val="edge"/>
          <c:x val="0.2761910925517872"/>
          <c:y val="8.0780070089004244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1809545776684853"/>
          <c:y val="0.38440111420612816"/>
          <c:w val="0.63809642503055253"/>
          <c:h val="0.37047353760445684"/>
        </c:manualLayout>
      </c:layout>
      <c:pie3DChart>
        <c:varyColors val="1"/>
        <c:ser>
          <c:idx val="0"/>
          <c:order val="0"/>
          <c:tx>
            <c:strRef>
              <c:f>'装置別採択比率(件数）'!$A$42</c:f>
              <c:strCache>
                <c:ptCount val="1"/>
                <c:pt idx="0">
                  <c:v>S11A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CCCCFF"/>
              </a:solidFill>
              <a:ln w="12700">
                <a:solidFill>
                  <a:srgbClr val="000000"/>
                </a:solidFill>
                <a:prstDash val="solid"/>
              </a:ln>
            </c:spPr>
          </c:dPt>
          <c:dPt>
            <c:idx val="7"/>
            <c:bubble3D val="0"/>
            <c:spPr>
              <a:solidFill>
                <a:srgbClr val="000080"/>
              </a:solidFill>
              <a:ln w="12700">
                <a:solidFill>
                  <a:srgbClr val="000000"/>
                </a:solidFill>
                <a:prstDash val="solid"/>
              </a:ln>
            </c:spPr>
          </c:dPt>
          <c:dPt>
            <c:idx val="8"/>
            <c:bubble3D val="0"/>
            <c:spPr>
              <a:solidFill>
                <a:srgbClr val="FF00FF"/>
              </a:solidFill>
              <a:ln w="12700">
                <a:solidFill>
                  <a:srgbClr val="000000"/>
                </a:solidFill>
                <a:prstDash val="solid"/>
              </a:ln>
            </c:spPr>
          </c:dPt>
          <c:dLbls>
            <c:dLbl>
              <c:idx val="0"/>
              <c:layout>
                <c:manualLayout>
                  <c:x val="-4.7110359556707872E-2"/>
                  <c:y val="-8.3982190248503077E-2"/>
                </c:manualLayout>
              </c:layout>
              <c:dLblPos val="bestFit"/>
              <c:showLegendKey val="0"/>
              <c:showVal val="0"/>
              <c:showCatName val="1"/>
              <c:showSerName val="0"/>
              <c:showPercent val="1"/>
              <c:showBubbleSize val="0"/>
            </c:dLbl>
            <c:dLbl>
              <c:idx val="1"/>
              <c:layout>
                <c:manualLayout>
                  <c:x val="-5.389540157692066E-2"/>
                  <c:y val="9.1282433706928706E-2"/>
                </c:manualLayout>
              </c:layout>
              <c:dLblPos val="bestFit"/>
              <c:showLegendKey val="0"/>
              <c:showVal val="0"/>
              <c:showCatName val="1"/>
              <c:showSerName val="0"/>
              <c:showPercent val="1"/>
              <c:showBubbleSize val="0"/>
            </c:dLbl>
            <c:dLbl>
              <c:idx val="2"/>
              <c:layout>
                <c:manualLayout>
                  <c:x val="-2.6479039672030472E-2"/>
                  <c:y val="2.9653090021129012E-2"/>
                </c:manualLayout>
              </c:layout>
              <c:dLblPos val="bestFit"/>
              <c:showLegendKey val="0"/>
              <c:showVal val="0"/>
              <c:showCatName val="1"/>
              <c:showSerName val="0"/>
              <c:showPercent val="1"/>
              <c:showBubbleSize val="0"/>
            </c:dLbl>
            <c:dLbl>
              <c:idx val="3"/>
              <c:layout>
                <c:manualLayout>
                  <c:x val="4.4512754823650996E-2"/>
                  <c:y val="7.7652856067086315E-2"/>
                </c:manualLayout>
              </c:layout>
              <c:dLblPos val="bestFit"/>
              <c:showLegendKey val="0"/>
              <c:showVal val="0"/>
              <c:showCatName val="1"/>
              <c:showSerName val="0"/>
              <c:showPercent val="1"/>
              <c:showBubbleSize val="0"/>
            </c:dLbl>
            <c:dLbl>
              <c:idx val="4"/>
              <c:delete val="1"/>
            </c:dLbl>
            <c:dLbl>
              <c:idx val="5"/>
              <c:delete val="1"/>
            </c:dLbl>
            <c:dLbl>
              <c:idx val="6"/>
              <c:layout>
                <c:manualLayout>
                  <c:x val="3.8095308957047957E-3"/>
                  <c:y val="2.2259264945642274E-2"/>
                </c:manualLayout>
              </c:layout>
              <c:dLblPos val="bestFit"/>
              <c:showLegendKey val="0"/>
              <c:showVal val="0"/>
              <c:showCatName val="1"/>
              <c:showSerName val="0"/>
              <c:showPercent val="1"/>
              <c:showBubbleSize val="0"/>
            </c:dLbl>
            <c:dLbl>
              <c:idx val="7"/>
              <c:layout>
                <c:manualLayout>
                  <c:x val="8.7056373087767189E-2"/>
                  <c:y val="-8.1933045277418348E-2"/>
                </c:manualLayout>
              </c:layout>
              <c:dLblPos val="bestFit"/>
              <c:showLegendKey val="0"/>
              <c:showVal val="0"/>
              <c:showCatName val="1"/>
              <c:showSerName val="0"/>
              <c:showPercent val="1"/>
              <c:showBubbleSize val="0"/>
            </c:dLbl>
            <c:dLbl>
              <c:idx val="8"/>
              <c:layout>
                <c:manualLayout>
                  <c:x val="6.2461058551955884E-2"/>
                  <c:y val="-2.5110579840472595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'装置別採択比率(件数）'!$B$31:$J$31</c:f>
              <c:strCache>
                <c:ptCount val="9"/>
                <c:pt idx="0">
                  <c:v>S-Cam</c:v>
                </c:pt>
                <c:pt idx="1">
                  <c:v>FOCAS</c:v>
                </c:pt>
                <c:pt idx="2">
                  <c:v>HDS</c:v>
                </c:pt>
                <c:pt idx="3">
                  <c:v>IRCS</c:v>
                </c:pt>
                <c:pt idx="4">
                  <c:v>CISCO</c:v>
                </c:pt>
                <c:pt idx="5">
                  <c:v>CIAO</c:v>
                </c:pt>
                <c:pt idx="6">
                  <c:v>COMICS</c:v>
                </c:pt>
                <c:pt idx="7">
                  <c:v>MOIRCS</c:v>
                </c:pt>
                <c:pt idx="8">
                  <c:v>FMOS</c:v>
                </c:pt>
              </c:strCache>
            </c:strRef>
          </c:cat>
          <c:val>
            <c:numRef>
              <c:f>'装置別採択比率(件数）'!$B$42:$J$42</c:f>
              <c:numCache>
                <c:formatCode>General</c:formatCode>
                <c:ptCount val="9"/>
                <c:pt idx="0">
                  <c:v>11</c:v>
                </c:pt>
                <c:pt idx="1">
                  <c:v>6</c:v>
                </c:pt>
                <c:pt idx="2">
                  <c:v>8</c:v>
                </c:pt>
                <c:pt idx="3">
                  <c:v>5</c:v>
                </c:pt>
                <c:pt idx="6">
                  <c:v>3</c:v>
                </c:pt>
                <c:pt idx="7">
                  <c:v>9</c:v>
                </c:pt>
                <c:pt idx="8">
                  <c:v>2</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ayout>
        <c:manualLayout>
          <c:xMode val="edge"/>
          <c:yMode val="edge"/>
          <c:x val="0.82285878648730548"/>
          <c:y val="0.31754864440827579"/>
          <c:w val="0.14476211021567509"/>
          <c:h val="0.6239554832182290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S11B　装置別採択比率(件数）</a:t>
            </a:r>
            <a:endParaRPr lang="ja-JP" altLang="en-US"/>
          </a:p>
        </c:rich>
      </c:tx>
      <c:layout>
        <c:manualLayout>
          <c:xMode val="edge"/>
          <c:yMode val="edge"/>
          <c:x val="0.2761910925517872"/>
          <c:y val="8.0780070089004244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1809545776684853"/>
          <c:y val="0.38440111420612816"/>
          <c:w val="0.63809642503055253"/>
          <c:h val="0.37047353760445684"/>
        </c:manualLayout>
      </c:layout>
      <c:pie3DChart>
        <c:varyColors val="1"/>
        <c:ser>
          <c:idx val="0"/>
          <c:order val="0"/>
          <c:tx>
            <c:strRef>
              <c:f>'装置別採択比率(件数）'!$A$43</c:f>
              <c:strCache>
                <c:ptCount val="1"/>
                <c:pt idx="0">
                  <c:v>S11B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CCCCFF"/>
              </a:solidFill>
              <a:ln w="12700">
                <a:solidFill>
                  <a:srgbClr val="000000"/>
                </a:solidFill>
                <a:prstDash val="solid"/>
              </a:ln>
            </c:spPr>
          </c:dPt>
          <c:dPt>
            <c:idx val="7"/>
            <c:bubble3D val="0"/>
            <c:spPr>
              <a:solidFill>
                <a:srgbClr val="000080"/>
              </a:solidFill>
              <a:ln w="12700">
                <a:solidFill>
                  <a:srgbClr val="000000"/>
                </a:solidFill>
                <a:prstDash val="solid"/>
              </a:ln>
            </c:spPr>
          </c:dPt>
          <c:dPt>
            <c:idx val="8"/>
            <c:bubble3D val="0"/>
            <c:spPr>
              <a:solidFill>
                <a:srgbClr val="FF00FF"/>
              </a:solidFill>
              <a:ln w="12700">
                <a:solidFill>
                  <a:srgbClr val="000000"/>
                </a:solidFill>
                <a:prstDash val="solid"/>
              </a:ln>
            </c:spPr>
          </c:dPt>
          <c:dLbls>
            <c:dLbl>
              <c:idx val="0"/>
              <c:layout>
                <c:manualLayout>
                  <c:x val="-4.7110359556707872E-2"/>
                  <c:y val="-8.3982190248503077E-2"/>
                </c:manualLayout>
              </c:layout>
              <c:dLblPos val="bestFit"/>
              <c:showLegendKey val="0"/>
              <c:showVal val="0"/>
              <c:showCatName val="1"/>
              <c:showSerName val="0"/>
              <c:showPercent val="1"/>
              <c:showBubbleSize val="0"/>
            </c:dLbl>
            <c:dLbl>
              <c:idx val="1"/>
              <c:layout>
                <c:manualLayout>
                  <c:x val="-5.389540157692066E-2"/>
                  <c:y val="9.1282433706928706E-2"/>
                </c:manualLayout>
              </c:layout>
              <c:dLblPos val="bestFit"/>
              <c:showLegendKey val="0"/>
              <c:showVal val="0"/>
              <c:showCatName val="1"/>
              <c:showSerName val="0"/>
              <c:showPercent val="1"/>
              <c:showBubbleSize val="0"/>
            </c:dLbl>
            <c:dLbl>
              <c:idx val="2"/>
              <c:layout>
                <c:manualLayout>
                  <c:x val="-2.6479039672030472E-2"/>
                  <c:y val="2.9653090021129012E-2"/>
                </c:manualLayout>
              </c:layout>
              <c:dLblPos val="bestFit"/>
              <c:showLegendKey val="0"/>
              <c:showVal val="0"/>
              <c:showCatName val="1"/>
              <c:showSerName val="0"/>
              <c:showPercent val="1"/>
              <c:showBubbleSize val="0"/>
            </c:dLbl>
            <c:dLbl>
              <c:idx val="3"/>
              <c:layout>
                <c:manualLayout>
                  <c:x val="4.4512754823650996E-2"/>
                  <c:y val="7.7652856067086315E-2"/>
                </c:manualLayout>
              </c:layout>
              <c:dLblPos val="bestFit"/>
              <c:showLegendKey val="0"/>
              <c:showVal val="0"/>
              <c:showCatName val="1"/>
              <c:showSerName val="0"/>
              <c:showPercent val="1"/>
              <c:showBubbleSize val="0"/>
            </c:dLbl>
            <c:dLbl>
              <c:idx val="4"/>
              <c:delete val="1"/>
            </c:dLbl>
            <c:dLbl>
              <c:idx val="5"/>
              <c:delete val="1"/>
            </c:dLbl>
            <c:dLbl>
              <c:idx val="6"/>
              <c:layout>
                <c:manualLayout>
                  <c:x val="3.8095308957047957E-3"/>
                  <c:y val="2.2259264945642274E-2"/>
                </c:manualLayout>
              </c:layout>
              <c:dLblPos val="bestFit"/>
              <c:showLegendKey val="0"/>
              <c:showVal val="0"/>
              <c:showCatName val="1"/>
              <c:showSerName val="0"/>
              <c:showPercent val="1"/>
              <c:showBubbleSize val="0"/>
            </c:dLbl>
            <c:dLbl>
              <c:idx val="7"/>
              <c:layout>
                <c:manualLayout>
                  <c:x val="8.7056373087767189E-2"/>
                  <c:y val="-8.1933045277418348E-2"/>
                </c:manualLayout>
              </c:layout>
              <c:dLblPos val="bestFit"/>
              <c:showLegendKey val="0"/>
              <c:showVal val="0"/>
              <c:showCatName val="1"/>
              <c:showSerName val="0"/>
              <c:showPercent val="1"/>
              <c:showBubbleSize val="0"/>
            </c:dLbl>
            <c:dLbl>
              <c:idx val="8"/>
              <c:layout>
                <c:manualLayout>
                  <c:x val="6.2461058551955884E-2"/>
                  <c:y val="-2.5110579840472595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'装置別採択比率(件数）'!$B$31:$J$31</c:f>
              <c:strCache>
                <c:ptCount val="9"/>
                <c:pt idx="0">
                  <c:v>S-Cam</c:v>
                </c:pt>
                <c:pt idx="1">
                  <c:v>FOCAS</c:v>
                </c:pt>
                <c:pt idx="2">
                  <c:v>HDS</c:v>
                </c:pt>
                <c:pt idx="3">
                  <c:v>IRCS</c:v>
                </c:pt>
                <c:pt idx="4">
                  <c:v>CISCO</c:v>
                </c:pt>
                <c:pt idx="5">
                  <c:v>CIAO</c:v>
                </c:pt>
                <c:pt idx="6">
                  <c:v>COMICS</c:v>
                </c:pt>
                <c:pt idx="7">
                  <c:v>MOIRCS</c:v>
                </c:pt>
                <c:pt idx="8">
                  <c:v>FMOS</c:v>
                </c:pt>
              </c:strCache>
            </c:strRef>
          </c:cat>
          <c:val>
            <c:numRef>
              <c:f>'装置別採択比率(件数）'!$B$43:$J$43</c:f>
              <c:numCache>
                <c:formatCode>General</c:formatCode>
                <c:ptCount val="9"/>
                <c:pt idx="0">
                  <c:v>5</c:v>
                </c:pt>
                <c:pt idx="1">
                  <c:v>5</c:v>
                </c:pt>
                <c:pt idx="2">
                  <c:v>5</c:v>
                </c:pt>
                <c:pt idx="3">
                  <c:v>7</c:v>
                </c:pt>
                <c:pt idx="6">
                  <c:v>3</c:v>
                </c:pt>
                <c:pt idx="7">
                  <c:v>2</c:v>
                </c:pt>
                <c:pt idx="8">
                  <c:v>2</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ayout>
        <c:manualLayout>
          <c:xMode val="edge"/>
          <c:yMode val="edge"/>
          <c:x val="0.82285878648730548"/>
          <c:y val="0.31754864440827579"/>
          <c:w val="0.13488635838328433"/>
          <c:h val="0.4171055294065895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S12A　装置別採択比率 (件数）</a:t>
            </a:r>
            <a:endParaRPr lang="ja-JP" altLang="en-US"/>
          </a:p>
        </c:rich>
      </c:tx>
      <c:layout>
        <c:manualLayout>
          <c:xMode val="edge"/>
          <c:yMode val="edge"/>
          <c:x val="0.2761910925517872"/>
          <c:y val="8.0780070089004244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1809545776684853"/>
          <c:y val="0.38440111420612816"/>
          <c:w val="0.63809642503055253"/>
          <c:h val="0.37047353760445684"/>
        </c:manualLayout>
      </c:layout>
      <c:pie3DChart>
        <c:varyColors val="1"/>
        <c:ser>
          <c:idx val="0"/>
          <c:order val="0"/>
          <c:tx>
            <c:strRef>
              <c:f>'装置別採択比率(件数）'!$A$44</c:f>
              <c:strCache>
                <c:ptCount val="1"/>
                <c:pt idx="0">
                  <c:v>S12A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CCCCFF"/>
              </a:solidFill>
              <a:ln w="12700">
                <a:solidFill>
                  <a:srgbClr val="000000"/>
                </a:solidFill>
                <a:prstDash val="solid"/>
              </a:ln>
            </c:spPr>
          </c:dPt>
          <c:dPt>
            <c:idx val="7"/>
            <c:bubble3D val="0"/>
            <c:spPr>
              <a:solidFill>
                <a:srgbClr val="000080"/>
              </a:solidFill>
              <a:ln w="12700">
                <a:solidFill>
                  <a:srgbClr val="000000"/>
                </a:solidFill>
                <a:prstDash val="solid"/>
              </a:ln>
            </c:spPr>
          </c:dPt>
          <c:dPt>
            <c:idx val="8"/>
            <c:bubble3D val="0"/>
            <c:spPr>
              <a:solidFill>
                <a:srgbClr val="FF00FF"/>
              </a:solidFill>
              <a:ln w="12700">
                <a:solidFill>
                  <a:srgbClr val="000000"/>
                </a:solidFill>
                <a:prstDash val="solid"/>
              </a:ln>
            </c:spPr>
          </c:dPt>
          <c:dLbls>
            <c:dLbl>
              <c:idx val="0"/>
              <c:layout>
                <c:manualLayout>
                  <c:x val="-4.7110359556707872E-2"/>
                  <c:y val="-8.3982190248503077E-2"/>
                </c:manualLayout>
              </c:layout>
              <c:dLblPos val="bestFit"/>
              <c:showLegendKey val="0"/>
              <c:showVal val="0"/>
              <c:showCatName val="1"/>
              <c:showSerName val="0"/>
              <c:showPercent val="1"/>
              <c:showBubbleSize val="0"/>
            </c:dLbl>
            <c:dLbl>
              <c:idx val="1"/>
              <c:delete val="1"/>
            </c:dLbl>
            <c:dLbl>
              <c:idx val="2"/>
              <c:layout>
                <c:manualLayout>
                  <c:x val="-5.2571716206706941E-2"/>
                  <c:y val="-4.8559069781081834E-2"/>
                </c:manualLayout>
              </c:layout>
              <c:dLblPos val="bestFit"/>
              <c:showLegendKey val="0"/>
              <c:showVal val="0"/>
              <c:showCatName val="1"/>
              <c:showSerName val="0"/>
              <c:showPercent val="1"/>
              <c:showBubbleSize val="0"/>
            </c:dLbl>
            <c:dLbl>
              <c:idx val="3"/>
              <c:layout>
                <c:manualLayout>
                  <c:x val="4.4512754823650996E-2"/>
                  <c:y val="7.7652856067086315E-2"/>
                </c:manualLayout>
              </c:layout>
              <c:dLblPos val="bestFit"/>
              <c:showLegendKey val="0"/>
              <c:showVal val="0"/>
              <c:showCatName val="1"/>
              <c:showSerName val="0"/>
              <c:showPercent val="1"/>
              <c:showBubbleSize val="0"/>
            </c:dLbl>
            <c:dLbl>
              <c:idx val="4"/>
              <c:delete val="1"/>
            </c:dLbl>
            <c:dLbl>
              <c:idx val="5"/>
              <c:delete val="1"/>
            </c:dLbl>
            <c:dLbl>
              <c:idx val="6"/>
              <c:layout>
                <c:manualLayout>
                  <c:x val="9.0280495759947812E-3"/>
                  <c:y val="1.4810481092098125E-2"/>
                </c:manualLayout>
              </c:layout>
              <c:dLblPos val="bestFit"/>
              <c:showLegendKey val="0"/>
              <c:showVal val="0"/>
              <c:showCatName val="1"/>
              <c:showSerName val="0"/>
              <c:showPercent val="1"/>
              <c:showBubbleSize val="0"/>
            </c:dLbl>
            <c:dLbl>
              <c:idx val="7"/>
              <c:layout>
                <c:manualLayout>
                  <c:x val="8.7056309742104154E-2"/>
                  <c:y val="-9.3106350532999024E-2"/>
                </c:manualLayout>
              </c:layout>
              <c:dLblPos val="bestFit"/>
              <c:showLegendKey val="0"/>
              <c:showVal val="0"/>
              <c:showCatName val="1"/>
              <c:showSerName val="0"/>
              <c:showPercent val="1"/>
              <c:showBubbleSize val="0"/>
            </c:dLbl>
            <c:dLbl>
              <c:idx val="8"/>
              <c:layout>
                <c:manualLayout>
                  <c:x val="0.12247407430235605"/>
                  <c:y val="-5.1181395621636684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'装置別採択比率(件数）'!$B$31:$J$31</c:f>
              <c:strCache>
                <c:ptCount val="9"/>
                <c:pt idx="0">
                  <c:v>S-Cam</c:v>
                </c:pt>
                <c:pt idx="1">
                  <c:v>FOCAS</c:v>
                </c:pt>
                <c:pt idx="2">
                  <c:v>HDS</c:v>
                </c:pt>
                <c:pt idx="3">
                  <c:v>IRCS</c:v>
                </c:pt>
                <c:pt idx="4">
                  <c:v>CISCO</c:v>
                </c:pt>
                <c:pt idx="5">
                  <c:v>CIAO</c:v>
                </c:pt>
                <c:pt idx="6">
                  <c:v>COMICS</c:v>
                </c:pt>
                <c:pt idx="7">
                  <c:v>MOIRCS</c:v>
                </c:pt>
                <c:pt idx="8">
                  <c:v>FMOS</c:v>
                </c:pt>
              </c:strCache>
            </c:strRef>
          </c:cat>
          <c:val>
            <c:numRef>
              <c:f>'装置別採択比率(件数）'!$B$44:$J$44</c:f>
              <c:numCache>
                <c:formatCode>General</c:formatCode>
                <c:ptCount val="9"/>
                <c:pt idx="0">
                  <c:v>5</c:v>
                </c:pt>
                <c:pt idx="2">
                  <c:v>6</c:v>
                </c:pt>
                <c:pt idx="3">
                  <c:v>20</c:v>
                </c:pt>
                <c:pt idx="6">
                  <c:v>1</c:v>
                </c:pt>
                <c:pt idx="7">
                  <c:v>1</c:v>
                </c:pt>
                <c:pt idx="8">
                  <c:v>7</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1"/>
        <c:delete val="1"/>
      </c:legendEntry>
      <c:legendEntry>
        <c:idx val="4"/>
        <c:delete val="1"/>
      </c:legendEntry>
      <c:legendEntry>
        <c:idx val="5"/>
        <c:delete val="1"/>
      </c:legendEntry>
      <c:layout>
        <c:manualLayout>
          <c:xMode val="edge"/>
          <c:yMode val="edge"/>
          <c:x val="0.82285878648730548"/>
          <c:y val="0.31754864440827579"/>
          <c:w val="0.13488635838328433"/>
          <c:h val="0.3575190252056481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a:t>
            </a:r>
            <a:r>
              <a:rPr lang="en-US" altLang="ja-JP" sz="1400" b="1" i="0" u="none" strike="noStrike" baseline="0">
                <a:solidFill>
                  <a:srgbClr val="000000"/>
                </a:solidFill>
                <a:latin typeface="ＭＳ Ｐゴシック"/>
                <a:ea typeface="ＭＳ Ｐゴシック"/>
              </a:rPr>
              <a:t>2</a:t>
            </a:r>
            <a:r>
              <a:rPr lang="ja-JP" altLang="en-US" sz="1400" b="1" i="0" u="none" strike="noStrike" baseline="0">
                <a:solidFill>
                  <a:srgbClr val="000000"/>
                </a:solidFill>
                <a:latin typeface="ＭＳ Ｐゴシック"/>
                <a:ea typeface="ＭＳ Ｐゴシック"/>
              </a:rPr>
              <a:t>B　装置別採択比率 (件数）</a:t>
            </a:r>
            <a:endParaRPr lang="ja-JP" altLang="en-US"/>
          </a:p>
        </c:rich>
      </c:tx>
      <c:layout>
        <c:manualLayout>
          <c:xMode val="edge"/>
          <c:yMode val="edge"/>
          <c:x val="0.2761910925517872"/>
          <c:y val="8.0780070089004244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1809545776684853"/>
          <c:y val="0.38440111420612816"/>
          <c:w val="0.63809642503055253"/>
          <c:h val="0.37047353760445684"/>
        </c:manualLayout>
      </c:layout>
      <c:pie3DChart>
        <c:varyColors val="1"/>
        <c:ser>
          <c:idx val="0"/>
          <c:order val="0"/>
          <c:tx>
            <c:strRef>
              <c:f>'装置別採択比率(件数）'!$A$45</c:f>
              <c:strCache>
                <c:ptCount val="1"/>
                <c:pt idx="0">
                  <c:v>S12B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CCCCFF"/>
              </a:solidFill>
              <a:ln w="12700">
                <a:solidFill>
                  <a:srgbClr val="000000"/>
                </a:solidFill>
                <a:prstDash val="solid"/>
              </a:ln>
            </c:spPr>
          </c:dPt>
          <c:dPt>
            <c:idx val="7"/>
            <c:bubble3D val="0"/>
            <c:spPr>
              <a:solidFill>
                <a:srgbClr val="000080"/>
              </a:solidFill>
              <a:ln w="12700">
                <a:solidFill>
                  <a:srgbClr val="000000"/>
                </a:solidFill>
                <a:prstDash val="solid"/>
              </a:ln>
            </c:spPr>
          </c:dPt>
          <c:dPt>
            <c:idx val="8"/>
            <c:bubble3D val="0"/>
            <c:spPr>
              <a:solidFill>
                <a:srgbClr val="FF00FF"/>
              </a:solidFill>
              <a:ln w="12700">
                <a:solidFill>
                  <a:srgbClr val="000000"/>
                </a:solidFill>
                <a:prstDash val="solid"/>
              </a:ln>
            </c:spPr>
          </c:dPt>
          <c:dLbls>
            <c:dLbl>
              <c:idx val="0"/>
              <c:layout>
                <c:manualLayout>
                  <c:x val="-4.7110359556707872E-2"/>
                  <c:y val="-8.3982190248503077E-2"/>
                </c:manualLayout>
              </c:layout>
              <c:dLblPos val="bestFit"/>
              <c:showLegendKey val="0"/>
              <c:showVal val="0"/>
              <c:showCatName val="1"/>
              <c:showSerName val="0"/>
              <c:showPercent val="1"/>
              <c:showBubbleSize val="0"/>
            </c:dLbl>
            <c:dLbl>
              <c:idx val="1"/>
              <c:layout>
                <c:manualLayout>
                  <c:x val="-5.389540157692066E-2"/>
                  <c:y val="9.1282433706928706E-2"/>
                </c:manualLayout>
              </c:layout>
              <c:dLblPos val="bestFit"/>
              <c:showLegendKey val="0"/>
              <c:showVal val="0"/>
              <c:showCatName val="1"/>
              <c:showSerName val="0"/>
              <c:showPercent val="1"/>
              <c:showBubbleSize val="0"/>
            </c:dLbl>
            <c:dLbl>
              <c:idx val="2"/>
              <c:layout>
                <c:manualLayout>
                  <c:x val="-2.6479039672030472E-2"/>
                  <c:y val="2.9653090021129012E-2"/>
                </c:manualLayout>
              </c:layout>
              <c:dLblPos val="bestFit"/>
              <c:showLegendKey val="0"/>
              <c:showVal val="0"/>
              <c:showCatName val="1"/>
              <c:showSerName val="0"/>
              <c:showPercent val="1"/>
              <c:showBubbleSize val="0"/>
            </c:dLbl>
            <c:dLbl>
              <c:idx val="3"/>
              <c:layout>
                <c:manualLayout>
                  <c:x val="4.4512754823650996E-2"/>
                  <c:y val="7.7652856067086315E-2"/>
                </c:manualLayout>
              </c:layout>
              <c:dLblPos val="bestFit"/>
              <c:showLegendKey val="0"/>
              <c:showVal val="0"/>
              <c:showCatName val="1"/>
              <c:showSerName val="0"/>
              <c:showPercent val="1"/>
              <c:showBubbleSize val="0"/>
            </c:dLbl>
            <c:dLbl>
              <c:idx val="4"/>
              <c:delete val="1"/>
            </c:dLbl>
            <c:dLbl>
              <c:idx val="5"/>
              <c:delete val="1"/>
            </c:dLbl>
            <c:dLbl>
              <c:idx val="6"/>
              <c:layout>
                <c:manualLayout>
                  <c:x val="3.8095308957047957E-3"/>
                  <c:y val="2.2259264945642274E-2"/>
                </c:manualLayout>
              </c:layout>
              <c:dLblPos val="bestFit"/>
              <c:showLegendKey val="0"/>
              <c:showVal val="0"/>
              <c:showCatName val="1"/>
              <c:showSerName val="0"/>
              <c:showPercent val="1"/>
              <c:showBubbleSize val="0"/>
            </c:dLbl>
            <c:dLbl>
              <c:idx val="7"/>
              <c:layout>
                <c:manualLayout>
                  <c:x val="8.7056373087767189E-2"/>
                  <c:y val="-8.1933045277418348E-2"/>
                </c:manualLayout>
              </c:layout>
              <c:dLblPos val="bestFit"/>
              <c:showLegendKey val="0"/>
              <c:showVal val="0"/>
              <c:showCatName val="1"/>
              <c:showSerName val="0"/>
              <c:showPercent val="1"/>
              <c:showBubbleSize val="0"/>
            </c:dLbl>
            <c:dLbl>
              <c:idx val="8"/>
              <c:layout>
                <c:manualLayout>
                  <c:x val="6.2461058551955884E-2"/>
                  <c:y val="-2.5110579840472595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'装置別採択比率(件数）'!$B$31:$J$31</c:f>
              <c:strCache>
                <c:ptCount val="9"/>
                <c:pt idx="0">
                  <c:v>S-Cam</c:v>
                </c:pt>
                <c:pt idx="1">
                  <c:v>FOCAS</c:v>
                </c:pt>
                <c:pt idx="2">
                  <c:v>HDS</c:v>
                </c:pt>
                <c:pt idx="3">
                  <c:v>IRCS</c:v>
                </c:pt>
                <c:pt idx="4">
                  <c:v>CISCO</c:v>
                </c:pt>
                <c:pt idx="5">
                  <c:v>CIAO</c:v>
                </c:pt>
                <c:pt idx="6">
                  <c:v>COMICS</c:v>
                </c:pt>
                <c:pt idx="7">
                  <c:v>MOIRCS</c:v>
                </c:pt>
                <c:pt idx="8">
                  <c:v>FMOS</c:v>
                </c:pt>
              </c:strCache>
            </c:strRef>
          </c:cat>
          <c:val>
            <c:numRef>
              <c:f>'装置別採択比率(件数）'!$B$45:$J$45</c:f>
              <c:numCache>
                <c:formatCode>General</c:formatCode>
                <c:ptCount val="9"/>
                <c:pt idx="0">
                  <c:v>5</c:v>
                </c:pt>
                <c:pt idx="1">
                  <c:v>3</c:v>
                </c:pt>
                <c:pt idx="2">
                  <c:v>5</c:v>
                </c:pt>
                <c:pt idx="3">
                  <c:v>8</c:v>
                </c:pt>
                <c:pt idx="6">
                  <c:v>3</c:v>
                </c:pt>
                <c:pt idx="7">
                  <c:v>3</c:v>
                </c:pt>
                <c:pt idx="8">
                  <c:v>3</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ayout>
        <c:manualLayout>
          <c:xMode val="edge"/>
          <c:yMode val="edge"/>
          <c:x val="0.82285878648730548"/>
          <c:y val="0.31754864440827579"/>
          <c:w val="0.13488635838328428"/>
          <c:h val="0.4171055294065895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a:t>
            </a:r>
            <a:r>
              <a:rPr lang="en-US" altLang="ja-JP" sz="1400" b="1" i="0" u="none" strike="noStrike" baseline="0">
                <a:solidFill>
                  <a:srgbClr val="000000"/>
                </a:solidFill>
                <a:latin typeface="ＭＳ Ｐゴシック"/>
                <a:ea typeface="ＭＳ Ｐゴシック"/>
              </a:rPr>
              <a:t>3A</a:t>
            </a:r>
            <a:r>
              <a:rPr lang="ja-JP" altLang="en-US" sz="1400" b="1" i="0" u="none" strike="noStrike" baseline="0">
                <a:solidFill>
                  <a:srgbClr val="000000"/>
                </a:solidFill>
                <a:latin typeface="ＭＳ Ｐゴシック"/>
                <a:ea typeface="ＭＳ Ｐゴシック"/>
              </a:rPr>
              <a:t>　装置別採択比率 (件数）</a:t>
            </a:r>
            <a:endParaRPr lang="ja-JP" altLang="en-US"/>
          </a:p>
        </c:rich>
      </c:tx>
      <c:layout>
        <c:manualLayout>
          <c:xMode val="edge"/>
          <c:yMode val="edge"/>
          <c:x val="0.2761910925517872"/>
          <c:y val="8.0780070089004244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1809545776684853"/>
          <c:y val="0.38440111420612816"/>
          <c:w val="0.63809642503055253"/>
          <c:h val="0.37047353760445684"/>
        </c:manualLayout>
      </c:layout>
      <c:pie3DChart>
        <c:varyColors val="1"/>
        <c:ser>
          <c:idx val="0"/>
          <c:order val="0"/>
          <c:tx>
            <c:strRef>
              <c:f>'装置別採択比率(件数）'!$A$46</c:f>
              <c:strCache>
                <c:ptCount val="1"/>
                <c:pt idx="0">
                  <c:v>S13A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CCCCFF"/>
              </a:solidFill>
              <a:ln w="12700">
                <a:solidFill>
                  <a:srgbClr val="000000"/>
                </a:solidFill>
                <a:prstDash val="solid"/>
              </a:ln>
            </c:spPr>
          </c:dPt>
          <c:dPt>
            <c:idx val="7"/>
            <c:bubble3D val="0"/>
            <c:spPr>
              <a:solidFill>
                <a:srgbClr val="000080"/>
              </a:solidFill>
              <a:ln w="12700">
                <a:solidFill>
                  <a:srgbClr val="000000"/>
                </a:solidFill>
                <a:prstDash val="solid"/>
              </a:ln>
            </c:spPr>
          </c:dPt>
          <c:dPt>
            <c:idx val="8"/>
            <c:bubble3D val="0"/>
            <c:spPr>
              <a:solidFill>
                <a:srgbClr val="FF00FF"/>
              </a:solidFill>
              <a:ln w="12700">
                <a:solidFill>
                  <a:srgbClr val="000000"/>
                </a:solidFill>
                <a:prstDash val="solid"/>
              </a:ln>
            </c:spPr>
          </c:dPt>
          <c:dLbls>
            <c:dLbl>
              <c:idx val="0"/>
              <c:layout>
                <c:manualLayout>
                  <c:x val="-4.7110359556707872E-2"/>
                  <c:y val="-8.3982190248503077E-2"/>
                </c:manualLayout>
              </c:layout>
              <c:dLblPos val="bestFit"/>
              <c:showLegendKey val="0"/>
              <c:showVal val="0"/>
              <c:showCatName val="1"/>
              <c:showSerName val="0"/>
              <c:showPercent val="1"/>
              <c:showBubbleSize val="0"/>
            </c:dLbl>
            <c:dLbl>
              <c:idx val="1"/>
              <c:layout>
                <c:manualLayout>
                  <c:x val="-5.389540157692066E-2"/>
                  <c:y val="9.1282433706928706E-2"/>
                </c:manualLayout>
              </c:layout>
              <c:dLblPos val="bestFit"/>
              <c:showLegendKey val="0"/>
              <c:showVal val="0"/>
              <c:showCatName val="1"/>
              <c:showSerName val="0"/>
              <c:showPercent val="1"/>
              <c:showBubbleSize val="0"/>
            </c:dLbl>
            <c:dLbl>
              <c:idx val="2"/>
              <c:layout>
                <c:manualLayout>
                  <c:x val="-2.6479039672030472E-2"/>
                  <c:y val="2.9653090021129012E-2"/>
                </c:manualLayout>
              </c:layout>
              <c:dLblPos val="bestFit"/>
              <c:showLegendKey val="0"/>
              <c:showVal val="0"/>
              <c:showCatName val="1"/>
              <c:showSerName val="0"/>
              <c:showPercent val="1"/>
              <c:showBubbleSize val="0"/>
            </c:dLbl>
            <c:dLbl>
              <c:idx val="3"/>
              <c:layout>
                <c:manualLayout>
                  <c:x val="4.4512754823650996E-2"/>
                  <c:y val="7.7652856067086315E-2"/>
                </c:manualLayout>
              </c:layout>
              <c:dLblPos val="bestFit"/>
              <c:showLegendKey val="0"/>
              <c:showVal val="0"/>
              <c:showCatName val="1"/>
              <c:showSerName val="0"/>
              <c:showPercent val="1"/>
              <c:showBubbleSize val="0"/>
            </c:dLbl>
            <c:dLbl>
              <c:idx val="4"/>
              <c:delete val="1"/>
            </c:dLbl>
            <c:dLbl>
              <c:idx val="5"/>
              <c:delete val="1"/>
            </c:dLbl>
            <c:dLbl>
              <c:idx val="6"/>
              <c:layout>
                <c:manualLayout>
                  <c:x val="3.8095308957047957E-3"/>
                  <c:y val="2.2259264945642274E-2"/>
                </c:manualLayout>
              </c:layout>
              <c:dLblPos val="bestFit"/>
              <c:showLegendKey val="0"/>
              <c:showVal val="0"/>
              <c:showCatName val="1"/>
              <c:showSerName val="0"/>
              <c:showPercent val="1"/>
              <c:showBubbleSize val="0"/>
            </c:dLbl>
            <c:dLbl>
              <c:idx val="7"/>
              <c:layout>
                <c:manualLayout>
                  <c:x val="8.7056373087767189E-2"/>
                  <c:y val="-8.1933045277418348E-2"/>
                </c:manualLayout>
              </c:layout>
              <c:dLblPos val="bestFit"/>
              <c:showLegendKey val="0"/>
              <c:showVal val="0"/>
              <c:showCatName val="1"/>
              <c:showSerName val="0"/>
              <c:showPercent val="1"/>
              <c:showBubbleSize val="0"/>
            </c:dLbl>
            <c:dLbl>
              <c:idx val="8"/>
              <c:layout>
                <c:manualLayout>
                  <c:x val="6.2461058551955884E-2"/>
                  <c:y val="-2.5110579840472595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'装置別採択比率(件数）'!$B$31:$J$31</c:f>
              <c:strCache>
                <c:ptCount val="9"/>
                <c:pt idx="0">
                  <c:v>S-Cam</c:v>
                </c:pt>
                <c:pt idx="1">
                  <c:v>FOCAS</c:v>
                </c:pt>
                <c:pt idx="2">
                  <c:v>HDS</c:v>
                </c:pt>
                <c:pt idx="3">
                  <c:v>IRCS</c:v>
                </c:pt>
                <c:pt idx="4">
                  <c:v>CISCO</c:v>
                </c:pt>
                <c:pt idx="5">
                  <c:v>CIAO</c:v>
                </c:pt>
                <c:pt idx="6">
                  <c:v>COMICS</c:v>
                </c:pt>
                <c:pt idx="7">
                  <c:v>MOIRCS</c:v>
                </c:pt>
                <c:pt idx="8">
                  <c:v>FMOS</c:v>
                </c:pt>
              </c:strCache>
            </c:strRef>
          </c:cat>
          <c:val>
            <c:numRef>
              <c:f>'装置別採択比率(件数）'!$B$46:$J$46</c:f>
              <c:numCache>
                <c:formatCode>General</c:formatCode>
                <c:ptCount val="9"/>
                <c:pt idx="0">
                  <c:v>10</c:v>
                </c:pt>
                <c:pt idx="1">
                  <c:v>4</c:v>
                </c:pt>
                <c:pt idx="2">
                  <c:v>9</c:v>
                </c:pt>
                <c:pt idx="3">
                  <c:v>5</c:v>
                </c:pt>
                <c:pt idx="6">
                  <c:v>6</c:v>
                </c:pt>
                <c:pt idx="7">
                  <c:v>4</c:v>
                </c:pt>
                <c:pt idx="8">
                  <c:v>6</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ayout>
        <c:manualLayout>
          <c:xMode val="edge"/>
          <c:yMode val="edge"/>
          <c:x val="0.82285878648730548"/>
          <c:y val="0.31754864440827579"/>
          <c:w val="0.13488635838328428"/>
          <c:h val="0.4171055294065895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a:t>
            </a:r>
            <a:r>
              <a:rPr lang="en-US" altLang="ja-JP" sz="1400" b="1" i="0" u="none" strike="noStrike" baseline="0">
                <a:solidFill>
                  <a:srgbClr val="000000"/>
                </a:solidFill>
                <a:latin typeface="ＭＳ Ｐゴシック"/>
                <a:ea typeface="ＭＳ Ｐゴシック"/>
              </a:rPr>
              <a:t>3B</a:t>
            </a:r>
            <a:r>
              <a:rPr lang="ja-JP" altLang="en-US" sz="1400" b="1" i="0" u="none" strike="noStrike" baseline="0">
                <a:solidFill>
                  <a:srgbClr val="000000"/>
                </a:solidFill>
                <a:latin typeface="ＭＳ Ｐゴシック"/>
                <a:ea typeface="ＭＳ Ｐゴシック"/>
              </a:rPr>
              <a:t>　装置別採択比率 (件数）</a:t>
            </a:r>
            <a:endParaRPr lang="ja-JP" altLang="en-US"/>
          </a:p>
        </c:rich>
      </c:tx>
      <c:layout>
        <c:manualLayout>
          <c:xMode val="edge"/>
          <c:yMode val="edge"/>
          <c:x val="0.2761910925517872"/>
          <c:y val="8.0780070089004244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1809545776684853"/>
          <c:y val="0.38440111420612816"/>
          <c:w val="0.63809642503055253"/>
          <c:h val="0.37047353760445684"/>
        </c:manualLayout>
      </c:layout>
      <c:pie3DChart>
        <c:varyColors val="1"/>
        <c:ser>
          <c:idx val="0"/>
          <c:order val="0"/>
          <c:tx>
            <c:strRef>
              <c:f>'装置別採択比率(件数）'!$A$47</c:f>
              <c:strCache>
                <c:ptCount val="1"/>
                <c:pt idx="0">
                  <c:v>S13B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CCCCFF"/>
              </a:solidFill>
              <a:ln w="12700">
                <a:solidFill>
                  <a:srgbClr val="000000"/>
                </a:solidFill>
                <a:prstDash val="solid"/>
              </a:ln>
            </c:spPr>
          </c:dPt>
          <c:dPt>
            <c:idx val="7"/>
            <c:bubble3D val="0"/>
            <c:spPr>
              <a:solidFill>
                <a:srgbClr val="000080"/>
              </a:solidFill>
              <a:ln w="12700">
                <a:solidFill>
                  <a:srgbClr val="000000"/>
                </a:solidFill>
                <a:prstDash val="solid"/>
              </a:ln>
            </c:spPr>
          </c:dPt>
          <c:dPt>
            <c:idx val="8"/>
            <c:bubble3D val="0"/>
            <c:spPr>
              <a:solidFill>
                <a:srgbClr val="FF00FF"/>
              </a:solidFill>
              <a:ln w="12700">
                <a:solidFill>
                  <a:srgbClr val="000000"/>
                </a:solidFill>
                <a:prstDash val="solid"/>
              </a:ln>
            </c:spPr>
          </c:dPt>
          <c:dLbls>
            <c:dLbl>
              <c:idx val="0"/>
              <c:layout>
                <c:manualLayout>
                  <c:x val="-4.7110359556707872E-2"/>
                  <c:y val="-8.3982190248503077E-2"/>
                </c:manualLayout>
              </c:layout>
              <c:dLblPos val="bestFit"/>
              <c:showLegendKey val="0"/>
              <c:showVal val="0"/>
              <c:showCatName val="1"/>
              <c:showSerName val="0"/>
              <c:showPercent val="1"/>
              <c:showBubbleSize val="0"/>
            </c:dLbl>
            <c:dLbl>
              <c:idx val="1"/>
              <c:layout>
                <c:manualLayout>
                  <c:x val="-5.389540157692066E-2"/>
                  <c:y val="9.1282433706928706E-2"/>
                </c:manualLayout>
              </c:layout>
              <c:dLblPos val="bestFit"/>
              <c:showLegendKey val="0"/>
              <c:showVal val="0"/>
              <c:showCatName val="1"/>
              <c:showSerName val="0"/>
              <c:showPercent val="1"/>
              <c:showBubbleSize val="0"/>
            </c:dLbl>
            <c:dLbl>
              <c:idx val="2"/>
              <c:layout>
                <c:manualLayout>
                  <c:x val="-2.6479039672030472E-2"/>
                  <c:y val="2.9653090021129012E-2"/>
                </c:manualLayout>
              </c:layout>
              <c:dLblPos val="bestFit"/>
              <c:showLegendKey val="0"/>
              <c:showVal val="0"/>
              <c:showCatName val="1"/>
              <c:showSerName val="0"/>
              <c:showPercent val="1"/>
              <c:showBubbleSize val="0"/>
            </c:dLbl>
            <c:dLbl>
              <c:idx val="3"/>
              <c:layout>
                <c:manualLayout>
                  <c:x val="4.4512754823650996E-2"/>
                  <c:y val="7.7652856067086315E-2"/>
                </c:manualLayout>
              </c:layout>
              <c:dLblPos val="bestFit"/>
              <c:showLegendKey val="0"/>
              <c:showVal val="0"/>
              <c:showCatName val="1"/>
              <c:showSerName val="0"/>
              <c:showPercent val="1"/>
              <c:showBubbleSize val="0"/>
            </c:dLbl>
            <c:dLbl>
              <c:idx val="4"/>
              <c:delete val="1"/>
            </c:dLbl>
            <c:dLbl>
              <c:idx val="5"/>
              <c:delete val="1"/>
            </c:dLbl>
            <c:dLbl>
              <c:idx val="6"/>
              <c:layout>
                <c:manualLayout>
                  <c:x val="3.8095308957047957E-3"/>
                  <c:y val="2.2259264945642274E-2"/>
                </c:manualLayout>
              </c:layout>
              <c:dLblPos val="bestFit"/>
              <c:showLegendKey val="0"/>
              <c:showVal val="0"/>
              <c:showCatName val="1"/>
              <c:showSerName val="0"/>
              <c:showPercent val="1"/>
              <c:showBubbleSize val="0"/>
            </c:dLbl>
            <c:dLbl>
              <c:idx val="7"/>
              <c:layout>
                <c:manualLayout>
                  <c:x val="8.7056373087767189E-2"/>
                  <c:y val="-8.1933045277418348E-2"/>
                </c:manualLayout>
              </c:layout>
              <c:dLblPos val="bestFit"/>
              <c:showLegendKey val="0"/>
              <c:showVal val="0"/>
              <c:showCatName val="1"/>
              <c:showSerName val="0"/>
              <c:showPercent val="1"/>
              <c:showBubbleSize val="0"/>
            </c:dLbl>
            <c:dLbl>
              <c:idx val="8"/>
              <c:layout>
                <c:manualLayout>
                  <c:x val="6.2461058551955884E-2"/>
                  <c:y val="-2.5110579840472595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'装置別採択比率(件数）'!$B$31:$J$31</c:f>
              <c:strCache>
                <c:ptCount val="9"/>
                <c:pt idx="0">
                  <c:v>S-Cam</c:v>
                </c:pt>
                <c:pt idx="1">
                  <c:v>FOCAS</c:v>
                </c:pt>
                <c:pt idx="2">
                  <c:v>HDS</c:v>
                </c:pt>
                <c:pt idx="3">
                  <c:v>IRCS</c:v>
                </c:pt>
                <c:pt idx="4">
                  <c:v>CISCO</c:v>
                </c:pt>
                <c:pt idx="5">
                  <c:v>CIAO</c:v>
                </c:pt>
                <c:pt idx="6">
                  <c:v>COMICS</c:v>
                </c:pt>
                <c:pt idx="7">
                  <c:v>MOIRCS</c:v>
                </c:pt>
                <c:pt idx="8">
                  <c:v>FMOS</c:v>
                </c:pt>
              </c:strCache>
            </c:strRef>
          </c:cat>
          <c:val>
            <c:numRef>
              <c:f>'装置別採択比率(件数）'!$B$47:$J$47</c:f>
              <c:numCache>
                <c:formatCode>General</c:formatCode>
                <c:ptCount val="9"/>
                <c:pt idx="0">
                  <c:v>6</c:v>
                </c:pt>
                <c:pt idx="1">
                  <c:v>5</c:v>
                </c:pt>
                <c:pt idx="2">
                  <c:v>4</c:v>
                </c:pt>
                <c:pt idx="3">
                  <c:v>9</c:v>
                </c:pt>
                <c:pt idx="6">
                  <c:v>2</c:v>
                </c:pt>
                <c:pt idx="7">
                  <c:v>5</c:v>
                </c:pt>
                <c:pt idx="8">
                  <c:v>2</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ayout>
        <c:manualLayout>
          <c:xMode val="edge"/>
          <c:yMode val="edge"/>
          <c:x val="0.82285878648730548"/>
          <c:y val="0.31754864440827579"/>
          <c:w val="0.13488635838328428"/>
          <c:h val="0.4171055294065895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a:t>
            </a:r>
            <a:r>
              <a:rPr lang="en-US" altLang="ja-JP" sz="1400" b="1" i="0" u="none" strike="noStrike" baseline="0">
                <a:solidFill>
                  <a:srgbClr val="000000"/>
                </a:solidFill>
                <a:latin typeface="ＭＳ Ｐゴシック"/>
                <a:ea typeface="ＭＳ Ｐゴシック"/>
              </a:rPr>
              <a:t>4A</a:t>
            </a:r>
            <a:r>
              <a:rPr lang="ja-JP" altLang="en-US" sz="1400" b="1" i="0" u="none" strike="noStrike" baseline="0">
                <a:solidFill>
                  <a:srgbClr val="000000"/>
                </a:solidFill>
                <a:latin typeface="ＭＳ Ｐゴシック"/>
                <a:ea typeface="ＭＳ Ｐゴシック"/>
              </a:rPr>
              <a:t>　装置別採択比率 (件数）</a:t>
            </a:r>
            <a:endParaRPr lang="ja-JP" altLang="en-US"/>
          </a:p>
        </c:rich>
      </c:tx>
      <c:layout>
        <c:manualLayout>
          <c:xMode val="edge"/>
          <c:yMode val="edge"/>
          <c:x val="0.2761910925517872"/>
          <c:y val="8.0780070089004244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1809545776684853"/>
          <c:y val="0.38440111420612816"/>
          <c:w val="0.63809642503055253"/>
          <c:h val="0.37047353760445684"/>
        </c:manualLayout>
      </c:layout>
      <c:pie3DChart>
        <c:varyColors val="1"/>
        <c:ser>
          <c:idx val="0"/>
          <c:order val="0"/>
          <c:tx>
            <c:strRef>
              <c:f>'装置別採択比率(件数）'!$A$48</c:f>
              <c:strCache>
                <c:ptCount val="1"/>
                <c:pt idx="0">
                  <c:v>S14A</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CCCCFF"/>
              </a:solidFill>
              <a:ln w="12700">
                <a:solidFill>
                  <a:srgbClr val="000000"/>
                </a:solidFill>
                <a:prstDash val="solid"/>
              </a:ln>
            </c:spPr>
          </c:dPt>
          <c:dPt>
            <c:idx val="7"/>
            <c:bubble3D val="0"/>
            <c:spPr>
              <a:solidFill>
                <a:srgbClr val="000080"/>
              </a:solidFill>
              <a:ln w="12700">
                <a:solidFill>
                  <a:srgbClr val="000000"/>
                </a:solidFill>
                <a:prstDash val="solid"/>
              </a:ln>
            </c:spPr>
          </c:dPt>
          <c:dPt>
            <c:idx val="8"/>
            <c:bubble3D val="0"/>
            <c:spPr>
              <a:solidFill>
                <a:srgbClr val="FF00FF"/>
              </a:solidFill>
              <a:ln w="12700">
                <a:solidFill>
                  <a:srgbClr val="000000"/>
                </a:solidFill>
                <a:prstDash val="solid"/>
              </a:ln>
            </c:spPr>
          </c:dPt>
          <c:dPt>
            <c:idx val="9"/>
            <c:bubble3D val="0"/>
            <c:spPr>
              <a:solidFill>
                <a:srgbClr val="FFCCFF"/>
              </a:solidFill>
              <a:ln w="12700">
                <a:solidFill>
                  <a:srgbClr val="000000"/>
                </a:solidFill>
                <a:prstDash val="solid"/>
              </a:ln>
            </c:spPr>
          </c:dPt>
          <c:dLbls>
            <c:dLbl>
              <c:idx val="0"/>
              <c:layout>
                <c:manualLayout>
                  <c:x val="-4.7110359556707872E-2"/>
                  <c:y val="-8.3982190248503077E-2"/>
                </c:manualLayout>
              </c:layout>
              <c:dLblPos val="bestFit"/>
              <c:showLegendKey val="0"/>
              <c:showVal val="0"/>
              <c:showCatName val="1"/>
              <c:showSerName val="0"/>
              <c:showPercent val="1"/>
              <c:showBubbleSize val="0"/>
            </c:dLbl>
            <c:dLbl>
              <c:idx val="1"/>
              <c:layout>
                <c:manualLayout>
                  <c:x val="-4.6067666199259241E-2"/>
                  <c:y val="-3.1622457807299227E-2"/>
                </c:manualLayout>
              </c:layout>
              <c:dLblPos val="bestFit"/>
              <c:showLegendKey val="0"/>
              <c:showVal val="0"/>
              <c:showCatName val="1"/>
              <c:showSerName val="0"/>
              <c:showPercent val="1"/>
              <c:showBubbleSize val="0"/>
            </c:dLbl>
            <c:dLbl>
              <c:idx val="2"/>
              <c:layout>
                <c:manualLayout>
                  <c:x val="-1.8651298724645722E-2"/>
                  <c:y val="7.8070352937726364E-2"/>
                </c:manualLayout>
              </c:layout>
              <c:dLblPos val="bestFit"/>
              <c:showLegendKey val="0"/>
              <c:showVal val="0"/>
              <c:showCatName val="1"/>
              <c:showSerName val="0"/>
              <c:showPercent val="1"/>
              <c:showBubbleSize val="0"/>
            </c:dLbl>
            <c:dLbl>
              <c:idx val="3"/>
              <c:layout>
                <c:manualLayout>
                  <c:x val="4.4512754823650996E-2"/>
                  <c:y val="7.7652856067086315E-2"/>
                </c:manualLayout>
              </c:layout>
              <c:dLblPos val="bestFit"/>
              <c:showLegendKey val="0"/>
              <c:showVal val="0"/>
              <c:showCatName val="1"/>
              <c:showSerName val="0"/>
              <c:showPercent val="1"/>
              <c:showBubbleSize val="0"/>
            </c:dLbl>
            <c:dLbl>
              <c:idx val="4"/>
              <c:delete val="1"/>
            </c:dLbl>
            <c:dLbl>
              <c:idx val="5"/>
              <c:delete val="1"/>
            </c:dLbl>
            <c:dLbl>
              <c:idx val="6"/>
              <c:layout>
                <c:manualLayout>
                  <c:x val="3.8095308957047957E-3"/>
                  <c:y val="2.2259264945642274E-2"/>
                </c:manualLayout>
              </c:layout>
              <c:dLblPos val="bestFit"/>
              <c:showLegendKey val="0"/>
              <c:showVal val="0"/>
              <c:showCatName val="1"/>
              <c:showSerName val="0"/>
              <c:showPercent val="1"/>
              <c:showBubbleSize val="0"/>
            </c:dLbl>
            <c:dLbl>
              <c:idx val="7"/>
              <c:layout>
                <c:manualLayout>
                  <c:x val="6.1691603618040962E-3"/>
                  <c:y val="-1.4894060030205722E-2"/>
                </c:manualLayout>
              </c:layout>
              <c:dLblPos val="bestFit"/>
              <c:showLegendKey val="0"/>
              <c:showVal val="0"/>
              <c:showCatName val="1"/>
              <c:showSerName val="0"/>
              <c:showPercent val="1"/>
              <c:showBubbleSize val="0"/>
            </c:dLbl>
            <c:dLbl>
              <c:idx val="8"/>
              <c:layout>
                <c:manualLayout>
                  <c:x val="4.9414713571762435E-2"/>
                  <c:y val="-8.842534348010965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'装置別採択比率(件数）'!$B$31:$K$31</c:f>
              <c:strCache>
                <c:ptCount val="10"/>
                <c:pt idx="0">
                  <c:v>S-Cam</c:v>
                </c:pt>
                <c:pt idx="1">
                  <c:v>FOCAS</c:v>
                </c:pt>
                <c:pt idx="2">
                  <c:v>HDS</c:v>
                </c:pt>
                <c:pt idx="3">
                  <c:v>IRCS</c:v>
                </c:pt>
                <c:pt idx="4">
                  <c:v>CISCO</c:v>
                </c:pt>
                <c:pt idx="5">
                  <c:v>CIAO</c:v>
                </c:pt>
                <c:pt idx="6">
                  <c:v>COMICS</c:v>
                </c:pt>
                <c:pt idx="7">
                  <c:v>MOIRCS</c:v>
                </c:pt>
                <c:pt idx="8">
                  <c:v>FMOS</c:v>
                </c:pt>
                <c:pt idx="9">
                  <c:v>HSC</c:v>
                </c:pt>
              </c:strCache>
            </c:strRef>
          </c:cat>
          <c:val>
            <c:numRef>
              <c:f>'装置別採択比率(件数）'!$B$48:$K$48</c:f>
              <c:numCache>
                <c:formatCode>General</c:formatCode>
                <c:ptCount val="10"/>
                <c:pt idx="0">
                  <c:v>8</c:v>
                </c:pt>
                <c:pt idx="1">
                  <c:v>8</c:v>
                </c:pt>
                <c:pt idx="2">
                  <c:v>8</c:v>
                </c:pt>
                <c:pt idx="3">
                  <c:v>15</c:v>
                </c:pt>
                <c:pt idx="6">
                  <c:v>2</c:v>
                </c:pt>
                <c:pt idx="7">
                  <c:v>5</c:v>
                </c:pt>
                <c:pt idx="8">
                  <c:v>5</c:v>
                </c:pt>
                <c:pt idx="9">
                  <c:v>5</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ayout>
        <c:manualLayout>
          <c:xMode val="edge"/>
          <c:yMode val="edge"/>
          <c:x val="0.84373288955318937"/>
          <c:y val="0.48887080455725157"/>
          <c:w val="0.13488635838328428"/>
          <c:h val="0.47669203360753093"/>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S1</a:t>
            </a:r>
            <a:r>
              <a:rPr lang="en-US" altLang="ja-JP" sz="1400" b="1" i="0" u="none" strike="noStrike" baseline="0">
                <a:solidFill>
                  <a:srgbClr val="000000"/>
                </a:solidFill>
                <a:latin typeface="ＭＳ Ｐゴシック"/>
                <a:ea typeface="ＭＳ Ｐゴシック"/>
              </a:rPr>
              <a:t>4B</a:t>
            </a:r>
            <a:r>
              <a:rPr lang="ja-JP" altLang="en-US" sz="1400" b="1" i="0" u="none" strike="noStrike" baseline="0">
                <a:solidFill>
                  <a:srgbClr val="000000"/>
                </a:solidFill>
                <a:latin typeface="ＭＳ Ｐゴシック"/>
                <a:ea typeface="ＭＳ Ｐゴシック"/>
              </a:rPr>
              <a:t>　装置別採択比率 (件数）</a:t>
            </a:r>
            <a:endParaRPr lang="ja-JP" altLang="en-US"/>
          </a:p>
        </c:rich>
      </c:tx>
      <c:layout>
        <c:manualLayout>
          <c:xMode val="edge"/>
          <c:yMode val="edge"/>
          <c:x val="0.2761910925517872"/>
          <c:y val="8.0780070089004244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1809545776684853"/>
          <c:y val="0.38440111420612816"/>
          <c:w val="0.63809642503055253"/>
          <c:h val="0.37047353760445684"/>
        </c:manualLayout>
      </c:layout>
      <c:pie3DChart>
        <c:varyColors val="1"/>
        <c:ser>
          <c:idx val="0"/>
          <c:order val="0"/>
          <c:tx>
            <c:strRef>
              <c:f>'装置別採択比率(件数）'!$A$49</c:f>
              <c:strCache>
                <c:ptCount val="1"/>
                <c:pt idx="0">
                  <c:v>S14B</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CCCCFF"/>
              </a:solidFill>
              <a:ln w="12700">
                <a:solidFill>
                  <a:srgbClr val="000000"/>
                </a:solidFill>
                <a:prstDash val="solid"/>
              </a:ln>
            </c:spPr>
          </c:dPt>
          <c:dPt>
            <c:idx val="7"/>
            <c:bubble3D val="0"/>
            <c:spPr>
              <a:solidFill>
                <a:srgbClr val="000080"/>
              </a:solidFill>
              <a:ln w="12700">
                <a:solidFill>
                  <a:srgbClr val="000000"/>
                </a:solidFill>
                <a:prstDash val="solid"/>
              </a:ln>
            </c:spPr>
          </c:dPt>
          <c:dPt>
            <c:idx val="8"/>
            <c:bubble3D val="0"/>
            <c:spPr>
              <a:solidFill>
                <a:srgbClr val="FF00FF"/>
              </a:solidFill>
              <a:ln w="12700">
                <a:solidFill>
                  <a:srgbClr val="000000"/>
                </a:solidFill>
                <a:prstDash val="solid"/>
              </a:ln>
            </c:spPr>
          </c:dPt>
          <c:dPt>
            <c:idx val="9"/>
            <c:bubble3D val="0"/>
            <c:spPr>
              <a:solidFill>
                <a:srgbClr val="FFCCFF"/>
              </a:solidFill>
              <a:ln w="12700">
                <a:solidFill>
                  <a:srgbClr val="000000"/>
                </a:solidFill>
                <a:prstDash val="solid"/>
              </a:ln>
            </c:spPr>
          </c:dPt>
          <c:dLbls>
            <c:dLbl>
              <c:idx val="0"/>
              <c:layout>
                <c:manualLayout>
                  <c:x val="-4.7110359556707872E-2"/>
                  <c:y val="-8.3982190248503077E-2"/>
                </c:manualLayout>
              </c:layout>
              <c:dLblPos val="bestFit"/>
              <c:showLegendKey val="0"/>
              <c:showVal val="0"/>
              <c:showCatName val="1"/>
              <c:showSerName val="0"/>
              <c:showPercent val="1"/>
              <c:showBubbleSize val="0"/>
            </c:dLbl>
            <c:dLbl>
              <c:idx val="1"/>
              <c:layout>
                <c:manualLayout>
                  <c:x val="-4.6067666199259241E-2"/>
                  <c:y val="-3.1622457807299227E-2"/>
                </c:manualLayout>
              </c:layout>
              <c:dLblPos val="bestFit"/>
              <c:showLegendKey val="0"/>
              <c:showVal val="0"/>
              <c:showCatName val="1"/>
              <c:showSerName val="0"/>
              <c:showPercent val="1"/>
              <c:showBubbleSize val="0"/>
            </c:dLbl>
            <c:dLbl>
              <c:idx val="2"/>
              <c:layout>
                <c:manualLayout>
                  <c:x val="-1.8651298724645722E-2"/>
                  <c:y val="7.8070352937726364E-2"/>
                </c:manualLayout>
              </c:layout>
              <c:dLblPos val="bestFit"/>
              <c:showLegendKey val="0"/>
              <c:showVal val="0"/>
              <c:showCatName val="1"/>
              <c:showSerName val="0"/>
              <c:showPercent val="1"/>
              <c:showBubbleSize val="0"/>
            </c:dLbl>
            <c:dLbl>
              <c:idx val="3"/>
              <c:layout>
                <c:manualLayout>
                  <c:x val="4.4512754823650996E-2"/>
                  <c:y val="7.7652856067086315E-2"/>
                </c:manualLayout>
              </c:layout>
              <c:dLblPos val="bestFit"/>
              <c:showLegendKey val="0"/>
              <c:showVal val="0"/>
              <c:showCatName val="1"/>
              <c:showSerName val="0"/>
              <c:showPercent val="1"/>
              <c:showBubbleSize val="0"/>
            </c:dLbl>
            <c:dLbl>
              <c:idx val="4"/>
              <c:delete val="1"/>
            </c:dLbl>
            <c:dLbl>
              <c:idx val="5"/>
              <c:delete val="1"/>
            </c:dLbl>
            <c:dLbl>
              <c:idx val="6"/>
              <c:layout>
                <c:manualLayout>
                  <c:x val="3.8095308957047957E-3"/>
                  <c:y val="2.2259264945642274E-2"/>
                </c:manualLayout>
              </c:layout>
              <c:dLblPos val="bestFit"/>
              <c:showLegendKey val="0"/>
              <c:showVal val="0"/>
              <c:showCatName val="1"/>
              <c:showSerName val="0"/>
              <c:showPercent val="1"/>
              <c:showBubbleSize val="0"/>
            </c:dLbl>
            <c:dLbl>
              <c:idx val="7"/>
              <c:layout>
                <c:manualLayout>
                  <c:x val="6.1691603618040962E-3"/>
                  <c:y val="-1.4894060030205722E-2"/>
                </c:manualLayout>
              </c:layout>
              <c:dLblPos val="bestFit"/>
              <c:showLegendKey val="0"/>
              <c:showVal val="0"/>
              <c:showCatName val="1"/>
              <c:showSerName val="0"/>
              <c:showPercent val="1"/>
              <c:showBubbleSize val="0"/>
            </c:dLbl>
            <c:dLbl>
              <c:idx val="8"/>
              <c:layout>
                <c:manualLayout>
                  <c:x val="4.9414713571762435E-2"/>
                  <c:y val="-8.842534348010965E-2"/>
                </c:manualLayout>
              </c:layout>
              <c:dLblPos val="bestFit"/>
              <c:showLegendKey val="0"/>
              <c:showVal val="0"/>
              <c:showCatName val="1"/>
              <c:showSerName val="0"/>
              <c:showPercent val="1"/>
              <c:showBubbleSize val="0"/>
            </c:dLbl>
            <c:numFmt formatCode="0%" sourceLinked="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'装置別採択比率(件数）'!$B$31:$K$31</c:f>
              <c:strCache>
                <c:ptCount val="10"/>
                <c:pt idx="0">
                  <c:v>S-Cam</c:v>
                </c:pt>
                <c:pt idx="1">
                  <c:v>FOCAS</c:v>
                </c:pt>
                <c:pt idx="2">
                  <c:v>HDS</c:v>
                </c:pt>
                <c:pt idx="3">
                  <c:v>IRCS</c:v>
                </c:pt>
                <c:pt idx="4">
                  <c:v>CISCO</c:v>
                </c:pt>
                <c:pt idx="5">
                  <c:v>CIAO</c:v>
                </c:pt>
                <c:pt idx="6">
                  <c:v>COMICS</c:v>
                </c:pt>
                <c:pt idx="7">
                  <c:v>MOIRCS</c:v>
                </c:pt>
                <c:pt idx="8">
                  <c:v>FMOS</c:v>
                </c:pt>
                <c:pt idx="9">
                  <c:v>HSC</c:v>
                </c:pt>
              </c:strCache>
            </c:strRef>
          </c:cat>
          <c:val>
            <c:numRef>
              <c:f>'装置別採択比率(件数）'!$B$49:$K$49</c:f>
              <c:numCache>
                <c:formatCode>General</c:formatCode>
                <c:ptCount val="10"/>
                <c:pt idx="0">
                  <c:v>5</c:v>
                </c:pt>
                <c:pt idx="1">
                  <c:v>7</c:v>
                </c:pt>
                <c:pt idx="2">
                  <c:v>9</c:v>
                </c:pt>
                <c:pt idx="3">
                  <c:v>12</c:v>
                </c:pt>
                <c:pt idx="6">
                  <c:v>4</c:v>
                </c:pt>
                <c:pt idx="7">
                  <c:v>5</c:v>
                </c:pt>
                <c:pt idx="8">
                  <c:v>1</c:v>
                </c:pt>
                <c:pt idx="9">
                  <c:v>7</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4"/>
        <c:delete val="1"/>
      </c:legendEntry>
      <c:legendEntry>
        <c:idx val="5"/>
        <c:delete val="1"/>
      </c:legendEntry>
      <c:layout>
        <c:manualLayout>
          <c:xMode val="edge"/>
          <c:yMode val="edge"/>
          <c:x val="0.84373288955318937"/>
          <c:y val="0.48887080455725157"/>
          <c:w val="0.13488635838328428"/>
          <c:h val="0.47669203360753093"/>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S03A　装置別採択比率 (夜数)</a:t>
            </a:r>
            <a:endParaRPr lang="ja-JP" altLang="en-US"/>
          </a:p>
        </c:rich>
      </c:tx>
      <c:layout>
        <c:manualLayout>
          <c:xMode val="edge"/>
          <c:yMode val="edge"/>
          <c:x val="0.1724810270809172"/>
          <c:y val="7.8947675400224099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7.5581538391659084E-2"/>
          <c:y val="0.32456233027894932"/>
          <c:w val="0.61628023611660476"/>
          <c:h val="0.36549811968350149"/>
        </c:manualLayout>
      </c:layout>
      <c:pie3DChart>
        <c:varyColors val="1"/>
        <c:ser>
          <c:idx val="0"/>
          <c:order val="0"/>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Lbls>
            <c:dLbl>
              <c:idx val="3"/>
              <c:layout>
                <c:manualLayout>
                  <c:x val="0.12273138745769255"/>
                  <c:y val="0.2332677869886812"/>
                </c:manualLayout>
              </c:layout>
              <c:dLblPos val="bestFit"/>
              <c:showLegendKey val="0"/>
              <c:showVal val="0"/>
              <c:showCatName val="1"/>
              <c:showSerName val="0"/>
              <c:showPercent val="1"/>
              <c:showBubbleSize val="0"/>
            </c:dLbl>
            <c:dLbl>
              <c:idx val="4"/>
              <c:layout>
                <c:manualLayout>
                  <c:x val="2.92612716488418E-4"/>
                  <c:y val="-2.4798469089287293E-2"/>
                </c:manualLayout>
              </c:layout>
              <c:dLblPos val="bestFit"/>
              <c:showLegendKey val="0"/>
              <c:showVal val="0"/>
              <c:showCatName val="1"/>
              <c:showSerName val="0"/>
              <c:showPercent val="1"/>
              <c:showBubbleSize val="0"/>
            </c:dLbl>
            <c:dLbl>
              <c:idx val="5"/>
              <c:layout>
                <c:manualLayout>
                  <c:x val="-4.3428521538896453E-3"/>
                  <c:y val="-2.7207203003486145E-2"/>
                </c:manualLayout>
              </c:layout>
              <c:dLblPos val="bestFit"/>
              <c:showLegendKey val="0"/>
              <c:showVal val="0"/>
              <c:showCatName val="1"/>
              <c:showSerName val="0"/>
              <c:showPercent val="1"/>
              <c:showBubbleSize val="0"/>
            </c:dLbl>
            <c:dLbl>
              <c:idx val="6"/>
              <c:dLblPos val="bestFit"/>
              <c:showLegendKey val="0"/>
              <c:showVal val="0"/>
              <c:showCatName val="1"/>
              <c:showSerName val="0"/>
              <c:showPercent val="1"/>
              <c:showBubbleSize val="0"/>
            </c:dLbl>
            <c:dLbl>
              <c:idx val="7"/>
              <c:layout>
                <c:manualLayout>
                  <c:xMode val="edge"/>
                  <c:yMode val="edge"/>
                  <c:x val="0.28682224825552677"/>
                  <c:y val="0.20760293198022883"/>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'装置別採択比率（夜数）'!$B$2:$H$2</c:f>
              <c:strCache>
                <c:ptCount val="7"/>
                <c:pt idx="0">
                  <c:v>S-Cam</c:v>
                </c:pt>
                <c:pt idx="1">
                  <c:v>FOCAS</c:v>
                </c:pt>
                <c:pt idx="2">
                  <c:v>HDS</c:v>
                </c:pt>
                <c:pt idx="3">
                  <c:v>IRCS</c:v>
                </c:pt>
                <c:pt idx="4">
                  <c:v>CISCO</c:v>
                </c:pt>
                <c:pt idx="5">
                  <c:v>CIAO</c:v>
                </c:pt>
                <c:pt idx="6">
                  <c:v>OHS</c:v>
                </c:pt>
              </c:strCache>
            </c:strRef>
          </c:cat>
          <c:val>
            <c:numRef>
              <c:f>'装置別採択比率（夜数）'!$B$8:$H$8</c:f>
              <c:numCache>
                <c:formatCode>0.0_);[Red]\(0.0\)</c:formatCode>
                <c:ptCount val="7"/>
                <c:pt idx="0">
                  <c:v>25</c:v>
                </c:pt>
                <c:pt idx="1">
                  <c:v>11</c:v>
                </c:pt>
                <c:pt idx="2">
                  <c:v>5</c:v>
                </c:pt>
                <c:pt idx="3">
                  <c:v>20</c:v>
                </c:pt>
                <c:pt idx="4">
                  <c:v>7</c:v>
                </c:pt>
                <c:pt idx="5">
                  <c:v>5</c:v>
                </c:pt>
                <c:pt idx="6">
                  <c:v>4</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682312966693113"/>
          <c:y val="0.17251523384138387"/>
          <c:w val="0.17635699607316524"/>
          <c:h val="0.71637641786004813"/>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1400" b="1" i="0" u="none" strike="noStrike" baseline="0">
                <a:solidFill>
                  <a:srgbClr val="000000"/>
                </a:solidFill>
                <a:latin typeface="ＭＳ Ｐゴシック"/>
                <a:ea typeface="ＭＳ Ｐゴシック"/>
              </a:rPr>
              <a:t>S03B　装置別採択比率 (夜数)</a:t>
            </a:r>
            <a:endParaRPr lang="ja-JP" altLang="en-US"/>
          </a:p>
        </c:rich>
      </c:tx>
      <c:layout>
        <c:manualLayout>
          <c:xMode val="edge"/>
          <c:yMode val="edge"/>
          <c:x val="0.1722774356175775"/>
          <c:y val="9.6491535049346905E-2"/>
        </c:manualLayout>
      </c:layout>
      <c:overlay val="0"/>
      <c:spPr>
        <a:solidFill>
          <a:srgbClr val="C0C0C0"/>
        </a:solid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7.7227797443337562E-2"/>
          <c:y val="0.37719405951337354"/>
          <c:w val="0.65940657817003612"/>
          <c:h val="0.38596601438577754"/>
        </c:manualLayout>
      </c:layout>
      <c:pie3DChart>
        <c:varyColors val="1"/>
        <c:ser>
          <c:idx val="0"/>
          <c:order val="0"/>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Lbls>
            <c:dLbl>
              <c:idx val="0"/>
              <c:layout>
                <c:manualLayout>
                  <c:x val="-0.11414573540569294"/>
                  <c:y val="-0.10866768466209493"/>
                </c:manualLayout>
              </c:layout>
              <c:dLblPos val="bestFit"/>
              <c:showLegendKey val="0"/>
              <c:showVal val="0"/>
              <c:showCatName val="1"/>
              <c:showSerName val="0"/>
              <c:showPercent val="1"/>
              <c:showBubbleSize val="0"/>
            </c:dLbl>
            <c:dLbl>
              <c:idx val="3"/>
              <c:layout>
                <c:manualLayout>
                  <c:x val="8.8636059343820794E-2"/>
                  <c:y val="0.11978018312565576"/>
                </c:manualLayout>
              </c:layout>
              <c:dLblPos val="bestFit"/>
              <c:showLegendKey val="0"/>
              <c:showVal val="0"/>
              <c:showCatName val="1"/>
              <c:showSerName val="0"/>
              <c:showPercent val="1"/>
              <c:showBubbleSize val="0"/>
            </c:dLbl>
            <c:dLbl>
              <c:idx val="4"/>
              <c:layout>
                <c:manualLayout>
                  <c:x val="1.1881199606667321E-2"/>
                  <c:y val="-4.876446464969364E-2"/>
                </c:manualLayout>
              </c:layout>
              <c:dLblPos val="bestFit"/>
              <c:showLegendKey val="0"/>
              <c:showVal val="0"/>
              <c:showCatName val="1"/>
              <c:showSerName val="0"/>
              <c:showPercent val="1"/>
              <c:showBubbleSize val="0"/>
            </c:dLbl>
            <c:dLbl>
              <c:idx val="5"/>
              <c:layout>
                <c:manualLayout>
                  <c:x val="5.6826321383456384E-2"/>
                  <c:y val="-5.6538912549740659E-2"/>
                </c:manualLayout>
              </c:layout>
              <c:dLblPos val="bestFit"/>
              <c:showLegendKey val="0"/>
              <c:showVal val="0"/>
              <c:showCatName val="1"/>
              <c:showSerName val="0"/>
              <c:showPercent val="1"/>
              <c:showBubbleSize val="0"/>
            </c:dLbl>
            <c:dLbl>
              <c:idx val="6"/>
              <c:layout>
                <c:manualLayout>
                  <c:x val="4.5530296674035742E-2"/>
                  <c:y val="3.28018914259465E-2"/>
                </c:manualLayout>
              </c:layout>
              <c:dLblPos val="bestFit"/>
              <c:showLegendKey val="0"/>
              <c:showVal val="0"/>
              <c:showCatName val="1"/>
              <c:showSerName val="0"/>
              <c:showPercent val="1"/>
              <c:showBubbleSize val="0"/>
            </c:dLbl>
            <c:dLbl>
              <c:idx val="7"/>
              <c:layout>
                <c:manualLayout>
                  <c:xMode val="edge"/>
                  <c:yMode val="edge"/>
                  <c:x val="0.34851518846224133"/>
                  <c:y val="0.28362654087439715"/>
                </c:manualLayout>
              </c:layout>
              <c:dLblPos val="bestFit"/>
              <c:showLegendKey val="0"/>
              <c:showVal val="0"/>
              <c:showCatName val="1"/>
              <c:showSerName val="0"/>
              <c:showPercent val="1"/>
              <c:showBubbleSize val="0"/>
            </c:dLbl>
            <c:numFmt formatCode="0%" sourceLinked="0"/>
            <c:spPr>
              <a:noFill/>
              <a:ln w="25400">
                <a:noFill/>
              </a:ln>
            </c:spPr>
            <c:txPr>
              <a:bodyPr/>
              <a:lstStyle/>
              <a:p>
                <a:pPr>
                  <a:defRPr sz="1100" b="1"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cat>
            <c:strRef>
              <c:f>'装置別採択比率（夜数）'!$B$2:$H$2</c:f>
              <c:strCache>
                <c:ptCount val="7"/>
                <c:pt idx="0">
                  <c:v>S-Cam</c:v>
                </c:pt>
                <c:pt idx="1">
                  <c:v>FOCAS</c:v>
                </c:pt>
                <c:pt idx="2">
                  <c:v>HDS</c:v>
                </c:pt>
                <c:pt idx="3">
                  <c:v>IRCS</c:v>
                </c:pt>
                <c:pt idx="4">
                  <c:v>CISCO</c:v>
                </c:pt>
                <c:pt idx="5">
                  <c:v>CIAO</c:v>
                </c:pt>
                <c:pt idx="6">
                  <c:v>OHS</c:v>
                </c:pt>
              </c:strCache>
            </c:strRef>
          </c:cat>
          <c:val>
            <c:numRef>
              <c:f>'装置別採択比率（夜数）'!$B$9:$H$9</c:f>
              <c:numCache>
                <c:formatCode>0.0_);[Red]\(0.0\)</c:formatCode>
                <c:ptCount val="7"/>
                <c:pt idx="0">
                  <c:v>29</c:v>
                </c:pt>
                <c:pt idx="1">
                  <c:v>14</c:v>
                </c:pt>
                <c:pt idx="2">
                  <c:v>6</c:v>
                </c:pt>
                <c:pt idx="3">
                  <c:v>16</c:v>
                </c:pt>
                <c:pt idx="4">
                  <c:v>5</c:v>
                </c:pt>
                <c:pt idx="5">
                  <c:v>8</c:v>
                </c:pt>
                <c:pt idx="6">
                  <c:v>6</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217904940100302"/>
          <c:y val="0.175439210449571"/>
          <c:w val="0.1801982276967854"/>
          <c:h val="0.71637641786004824"/>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105.xml"/><Relationship Id="rId13" Type="http://schemas.openxmlformats.org/officeDocument/2006/relationships/chart" Target="../charts/chart110.xml"/><Relationship Id="rId18" Type="http://schemas.openxmlformats.org/officeDocument/2006/relationships/chart" Target="../charts/chart115.xml"/><Relationship Id="rId26" Type="http://schemas.openxmlformats.org/officeDocument/2006/relationships/chart" Target="../charts/chart123.xml"/><Relationship Id="rId3" Type="http://schemas.openxmlformats.org/officeDocument/2006/relationships/chart" Target="../charts/chart100.xml"/><Relationship Id="rId21" Type="http://schemas.openxmlformats.org/officeDocument/2006/relationships/chart" Target="../charts/chart118.xml"/><Relationship Id="rId7" Type="http://schemas.openxmlformats.org/officeDocument/2006/relationships/chart" Target="../charts/chart104.xml"/><Relationship Id="rId12" Type="http://schemas.openxmlformats.org/officeDocument/2006/relationships/chart" Target="../charts/chart109.xml"/><Relationship Id="rId17" Type="http://schemas.openxmlformats.org/officeDocument/2006/relationships/chart" Target="../charts/chart114.xml"/><Relationship Id="rId25" Type="http://schemas.openxmlformats.org/officeDocument/2006/relationships/chart" Target="../charts/chart122.xml"/><Relationship Id="rId2" Type="http://schemas.openxmlformats.org/officeDocument/2006/relationships/chart" Target="../charts/chart99.xml"/><Relationship Id="rId16" Type="http://schemas.openxmlformats.org/officeDocument/2006/relationships/chart" Target="../charts/chart113.xml"/><Relationship Id="rId20" Type="http://schemas.openxmlformats.org/officeDocument/2006/relationships/chart" Target="../charts/chart117.xml"/><Relationship Id="rId1" Type="http://schemas.openxmlformats.org/officeDocument/2006/relationships/chart" Target="../charts/chart98.xml"/><Relationship Id="rId6" Type="http://schemas.openxmlformats.org/officeDocument/2006/relationships/chart" Target="../charts/chart103.xml"/><Relationship Id="rId11" Type="http://schemas.openxmlformats.org/officeDocument/2006/relationships/chart" Target="../charts/chart108.xml"/><Relationship Id="rId24" Type="http://schemas.openxmlformats.org/officeDocument/2006/relationships/chart" Target="../charts/chart121.xml"/><Relationship Id="rId5" Type="http://schemas.openxmlformats.org/officeDocument/2006/relationships/chart" Target="../charts/chart102.xml"/><Relationship Id="rId15" Type="http://schemas.openxmlformats.org/officeDocument/2006/relationships/chart" Target="../charts/chart112.xml"/><Relationship Id="rId23" Type="http://schemas.openxmlformats.org/officeDocument/2006/relationships/chart" Target="../charts/chart120.xml"/><Relationship Id="rId28" Type="http://schemas.openxmlformats.org/officeDocument/2006/relationships/chart" Target="../charts/chart125.xml"/><Relationship Id="rId10" Type="http://schemas.openxmlformats.org/officeDocument/2006/relationships/chart" Target="../charts/chart107.xml"/><Relationship Id="rId19" Type="http://schemas.openxmlformats.org/officeDocument/2006/relationships/chart" Target="../charts/chart116.xml"/><Relationship Id="rId4" Type="http://schemas.openxmlformats.org/officeDocument/2006/relationships/chart" Target="../charts/chart101.xml"/><Relationship Id="rId9" Type="http://schemas.openxmlformats.org/officeDocument/2006/relationships/chart" Target="../charts/chart106.xml"/><Relationship Id="rId14" Type="http://schemas.openxmlformats.org/officeDocument/2006/relationships/chart" Target="../charts/chart111.xml"/><Relationship Id="rId22" Type="http://schemas.openxmlformats.org/officeDocument/2006/relationships/chart" Target="../charts/chart119.xml"/><Relationship Id="rId27" Type="http://schemas.openxmlformats.org/officeDocument/2006/relationships/chart" Target="../charts/chart12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34.xml"/><Relationship Id="rId13" Type="http://schemas.openxmlformats.org/officeDocument/2006/relationships/chart" Target="../charts/chart139.xml"/><Relationship Id="rId18" Type="http://schemas.openxmlformats.org/officeDocument/2006/relationships/chart" Target="../charts/chart144.xml"/><Relationship Id="rId26" Type="http://schemas.openxmlformats.org/officeDocument/2006/relationships/chart" Target="../charts/chart152.xml"/><Relationship Id="rId39" Type="http://schemas.openxmlformats.org/officeDocument/2006/relationships/chart" Target="../charts/chart165.xml"/><Relationship Id="rId3" Type="http://schemas.openxmlformats.org/officeDocument/2006/relationships/chart" Target="../charts/chart129.xml"/><Relationship Id="rId21" Type="http://schemas.openxmlformats.org/officeDocument/2006/relationships/chart" Target="../charts/chart147.xml"/><Relationship Id="rId34" Type="http://schemas.openxmlformats.org/officeDocument/2006/relationships/chart" Target="../charts/chart160.xml"/><Relationship Id="rId42" Type="http://schemas.openxmlformats.org/officeDocument/2006/relationships/chart" Target="../charts/chart168.xml"/><Relationship Id="rId7" Type="http://schemas.openxmlformats.org/officeDocument/2006/relationships/chart" Target="../charts/chart133.xml"/><Relationship Id="rId12" Type="http://schemas.openxmlformats.org/officeDocument/2006/relationships/chart" Target="../charts/chart138.xml"/><Relationship Id="rId17" Type="http://schemas.openxmlformats.org/officeDocument/2006/relationships/chart" Target="../charts/chart143.xml"/><Relationship Id="rId25" Type="http://schemas.openxmlformats.org/officeDocument/2006/relationships/chart" Target="../charts/chart151.xml"/><Relationship Id="rId33" Type="http://schemas.openxmlformats.org/officeDocument/2006/relationships/chart" Target="../charts/chart159.xml"/><Relationship Id="rId38" Type="http://schemas.openxmlformats.org/officeDocument/2006/relationships/chart" Target="../charts/chart164.xml"/><Relationship Id="rId2" Type="http://schemas.openxmlformats.org/officeDocument/2006/relationships/chart" Target="../charts/chart128.xml"/><Relationship Id="rId16" Type="http://schemas.openxmlformats.org/officeDocument/2006/relationships/chart" Target="../charts/chart142.xml"/><Relationship Id="rId20" Type="http://schemas.openxmlformats.org/officeDocument/2006/relationships/chart" Target="../charts/chart146.xml"/><Relationship Id="rId29" Type="http://schemas.openxmlformats.org/officeDocument/2006/relationships/chart" Target="../charts/chart155.xml"/><Relationship Id="rId41" Type="http://schemas.openxmlformats.org/officeDocument/2006/relationships/chart" Target="../charts/chart167.xml"/><Relationship Id="rId1" Type="http://schemas.openxmlformats.org/officeDocument/2006/relationships/chart" Target="../charts/chart127.xml"/><Relationship Id="rId6" Type="http://schemas.openxmlformats.org/officeDocument/2006/relationships/chart" Target="../charts/chart132.xml"/><Relationship Id="rId11" Type="http://schemas.openxmlformats.org/officeDocument/2006/relationships/chart" Target="../charts/chart137.xml"/><Relationship Id="rId24" Type="http://schemas.openxmlformats.org/officeDocument/2006/relationships/chart" Target="../charts/chart150.xml"/><Relationship Id="rId32" Type="http://schemas.openxmlformats.org/officeDocument/2006/relationships/chart" Target="../charts/chart158.xml"/><Relationship Id="rId37" Type="http://schemas.openxmlformats.org/officeDocument/2006/relationships/chart" Target="../charts/chart163.xml"/><Relationship Id="rId40" Type="http://schemas.openxmlformats.org/officeDocument/2006/relationships/chart" Target="../charts/chart166.xml"/><Relationship Id="rId5" Type="http://schemas.openxmlformats.org/officeDocument/2006/relationships/chart" Target="../charts/chart131.xml"/><Relationship Id="rId15" Type="http://schemas.openxmlformats.org/officeDocument/2006/relationships/chart" Target="../charts/chart141.xml"/><Relationship Id="rId23" Type="http://schemas.openxmlformats.org/officeDocument/2006/relationships/chart" Target="../charts/chart149.xml"/><Relationship Id="rId28" Type="http://schemas.openxmlformats.org/officeDocument/2006/relationships/chart" Target="../charts/chart154.xml"/><Relationship Id="rId36" Type="http://schemas.openxmlformats.org/officeDocument/2006/relationships/chart" Target="../charts/chart162.xml"/><Relationship Id="rId10" Type="http://schemas.openxmlformats.org/officeDocument/2006/relationships/chart" Target="../charts/chart136.xml"/><Relationship Id="rId19" Type="http://schemas.openxmlformats.org/officeDocument/2006/relationships/chart" Target="../charts/chart145.xml"/><Relationship Id="rId31" Type="http://schemas.openxmlformats.org/officeDocument/2006/relationships/chart" Target="../charts/chart157.xml"/><Relationship Id="rId4" Type="http://schemas.openxmlformats.org/officeDocument/2006/relationships/chart" Target="../charts/chart130.xml"/><Relationship Id="rId9" Type="http://schemas.openxmlformats.org/officeDocument/2006/relationships/chart" Target="../charts/chart135.xml"/><Relationship Id="rId14" Type="http://schemas.openxmlformats.org/officeDocument/2006/relationships/chart" Target="../charts/chart140.xml"/><Relationship Id="rId22" Type="http://schemas.openxmlformats.org/officeDocument/2006/relationships/chart" Target="../charts/chart148.xml"/><Relationship Id="rId27" Type="http://schemas.openxmlformats.org/officeDocument/2006/relationships/chart" Target="../charts/chart153.xml"/><Relationship Id="rId30" Type="http://schemas.openxmlformats.org/officeDocument/2006/relationships/chart" Target="../charts/chart156.xml"/><Relationship Id="rId35" Type="http://schemas.openxmlformats.org/officeDocument/2006/relationships/chart" Target="../charts/chart161.xml"/><Relationship Id="rId43" Type="http://schemas.openxmlformats.org/officeDocument/2006/relationships/chart" Target="../charts/chart16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71.xml"/><Relationship Id="rId1" Type="http://schemas.openxmlformats.org/officeDocument/2006/relationships/chart" Target="../charts/chart17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73.xml"/><Relationship Id="rId1" Type="http://schemas.openxmlformats.org/officeDocument/2006/relationships/chart" Target="../charts/chart17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82.xml"/><Relationship Id="rId3" Type="http://schemas.openxmlformats.org/officeDocument/2006/relationships/chart" Target="../charts/chart177.xml"/><Relationship Id="rId7" Type="http://schemas.openxmlformats.org/officeDocument/2006/relationships/chart" Target="../charts/chart181.xml"/><Relationship Id="rId2" Type="http://schemas.openxmlformats.org/officeDocument/2006/relationships/chart" Target="../charts/chart176.xml"/><Relationship Id="rId1" Type="http://schemas.openxmlformats.org/officeDocument/2006/relationships/chart" Target="../charts/chart175.xml"/><Relationship Id="rId6" Type="http://schemas.openxmlformats.org/officeDocument/2006/relationships/chart" Target="../charts/chart180.xml"/><Relationship Id="rId5" Type="http://schemas.openxmlformats.org/officeDocument/2006/relationships/chart" Target="../charts/chart179.xml"/><Relationship Id="rId4" Type="http://schemas.openxmlformats.org/officeDocument/2006/relationships/chart" Target="../charts/chart178.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90.xml"/><Relationship Id="rId3" Type="http://schemas.openxmlformats.org/officeDocument/2006/relationships/chart" Target="../charts/chart185.xml"/><Relationship Id="rId7" Type="http://schemas.openxmlformats.org/officeDocument/2006/relationships/chart" Target="../charts/chart189.xml"/><Relationship Id="rId2" Type="http://schemas.openxmlformats.org/officeDocument/2006/relationships/chart" Target="../charts/chart184.xml"/><Relationship Id="rId1" Type="http://schemas.openxmlformats.org/officeDocument/2006/relationships/chart" Target="../charts/chart183.xml"/><Relationship Id="rId6" Type="http://schemas.openxmlformats.org/officeDocument/2006/relationships/chart" Target="../charts/chart188.xml"/><Relationship Id="rId5" Type="http://schemas.openxmlformats.org/officeDocument/2006/relationships/chart" Target="../charts/chart187.xml"/><Relationship Id="rId4" Type="http://schemas.openxmlformats.org/officeDocument/2006/relationships/chart" Target="../charts/chart186.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92.xml"/><Relationship Id="rId1" Type="http://schemas.openxmlformats.org/officeDocument/2006/relationships/chart" Target="../charts/chart19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195.xml"/><Relationship Id="rId2" Type="http://schemas.openxmlformats.org/officeDocument/2006/relationships/chart" Target="../charts/chart194.xml"/><Relationship Id="rId1" Type="http://schemas.openxmlformats.org/officeDocument/2006/relationships/chart" Target="../charts/chart193.xml"/><Relationship Id="rId4" Type="http://schemas.openxmlformats.org/officeDocument/2006/relationships/chart" Target="../charts/chart196.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98.xml"/><Relationship Id="rId1" Type="http://schemas.openxmlformats.org/officeDocument/2006/relationships/chart" Target="../charts/chart19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9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01.xml"/><Relationship Id="rId1" Type="http://schemas.openxmlformats.org/officeDocument/2006/relationships/chart" Target="../charts/chart20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205.xml"/><Relationship Id="rId2" Type="http://schemas.openxmlformats.org/officeDocument/2006/relationships/chart" Target="../charts/chart204.xml"/><Relationship Id="rId1" Type="http://schemas.openxmlformats.org/officeDocument/2006/relationships/chart" Target="../charts/chart203.xml"/><Relationship Id="rId6" Type="http://schemas.openxmlformats.org/officeDocument/2006/relationships/chart" Target="../charts/chart208.xml"/><Relationship Id="rId5" Type="http://schemas.openxmlformats.org/officeDocument/2006/relationships/chart" Target="../charts/chart207.xml"/><Relationship Id="rId4" Type="http://schemas.openxmlformats.org/officeDocument/2006/relationships/chart" Target="../charts/chart206.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10.xml"/><Relationship Id="rId1" Type="http://schemas.openxmlformats.org/officeDocument/2006/relationships/chart" Target="../charts/chart20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1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1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14.xml"/><Relationship Id="rId2" Type="http://schemas.openxmlformats.org/officeDocument/2006/relationships/chart" Target="../charts/chart213.xml"/><Relationship Id="rId1" Type="http://schemas.openxmlformats.org/officeDocument/2006/relationships/image" Target="../media/image1.emf"/><Relationship Id="rId5" Type="http://schemas.openxmlformats.org/officeDocument/2006/relationships/chart" Target="../charts/chart216.xml"/><Relationship Id="rId4" Type="http://schemas.openxmlformats.org/officeDocument/2006/relationships/chart" Target="../charts/chart21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1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1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chart" Target="../charts/chart27.xml"/><Relationship Id="rId18" Type="http://schemas.openxmlformats.org/officeDocument/2006/relationships/chart" Target="../charts/chart32.xml"/><Relationship Id="rId26" Type="http://schemas.openxmlformats.org/officeDocument/2006/relationships/chart" Target="../charts/chart40.xml"/><Relationship Id="rId3" Type="http://schemas.openxmlformats.org/officeDocument/2006/relationships/chart" Target="../charts/chart17.xml"/><Relationship Id="rId21" Type="http://schemas.openxmlformats.org/officeDocument/2006/relationships/chart" Target="../charts/chart35.xml"/><Relationship Id="rId7" Type="http://schemas.openxmlformats.org/officeDocument/2006/relationships/chart" Target="../charts/chart21.xml"/><Relationship Id="rId12" Type="http://schemas.openxmlformats.org/officeDocument/2006/relationships/chart" Target="../charts/chart26.xml"/><Relationship Id="rId17" Type="http://schemas.openxmlformats.org/officeDocument/2006/relationships/chart" Target="../charts/chart31.xml"/><Relationship Id="rId25" Type="http://schemas.openxmlformats.org/officeDocument/2006/relationships/chart" Target="../charts/chart39.xml"/><Relationship Id="rId2" Type="http://schemas.openxmlformats.org/officeDocument/2006/relationships/chart" Target="../charts/chart16.xml"/><Relationship Id="rId16" Type="http://schemas.openxmlformats.org/officeDocument/2006/relationships/chart" Target="../charts/chart30.xml"/><Relationship Id="rId20" Type="http://schemas.openxmlformats.org/officeDocument/2006/relationships/chart" Target="../charts/chart34.xml"/><Relationship Id="rId29" Type="http://schemas.openxmlformats.org/officeDocument/2006/relationships/chart" Target="../charts/chart43.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chart" Target="../charts/chart25.xml"/><Relationship Id="rId24" Type="http://schemas.openxmlformats.org/officeDocument/2006/relationships/chart" Target="../charts/chart38.xml"/><Relationship Id="rId5" Type="http://schemas.openxmlformats.org/officeDocument/2006/relationships/chart" Target="../charts/chart19.xml"/><Relationship Id="rId15" Type="http://schemas.openxmlformats.org/officeDocument/2006/relationships/chart" Target="../charts/chart29.xml"/><Relationship Id="rId23" Type="http://schemas.openxmlformats.org/officeDocument/2006/relationships/chart" Target="../charts/chart37.xml"/><Relationship Id="rId28" Type="http://schemas.openxmlformats.org/officeDocument/2006/relationships/chart" Target="../charts/chart42.xml"/><Relationship Id="rId10" Type="http://schemas.openxmlformats.org/officeDocument/2006/relationships/chart" Target="../charts/chart24.xml"/><Relationship Id="rId19" Type="http://schemas.openxmlformats.org/officeDocument/2006/relationships/chart" Target="../charts/chart33.xml"/><Relationship Id="rId4" Type="http://schemas.openxmlformats.org/officeDocument/2006/relationships/chart" Target="../charts/chart18.xml"/><Relationship Id="rId9" Type="http://schemas.openxmlformats.org/officeDocument/2006/relationships/chart" Target="../charts/chart23.xml"/><Relationship Id="rId14" Type="http://schemas.openxmlformats.org/officeDocument/2006/relationships/chart" Target="../charts/chart28.xml"/><Relationship Id="rId22" Type="http://schemas.openxmlformats.org/officeDocument/2006/relationships/chart" Target="../charts/chart36.xml"/><Relationship Id="rId27" Type="http://schemas.openxmlformats.org/officeDocument/2006/relationships/chart" Target="../charts/chart4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51.xml"/><Relationship Id="rId13" Type="http://schemas.openxmlformats.org/officeDocument/2006/relationships/chart" Target="../charts/chart56.xml"/><Relationship Id="rId18" Type="http://schemas.openxmlformats.org/officeDocument/2006/relationships/chart" Target="../charts/chart61.xml"/><Relationship Id="rId26" Type="http://schemas.openxmlformats.org/officeDocument/2006/relationships/chart" Target="../charts/chart69.xml"/><Relationship Id="rId3" Type="http://schemas.openxmlformats.org/officeDocument/2006/relationships/chart" Target="../charts/chart46.xml"/><Relationship Id="rId21" Type="http://schemas.openxmlformats.org/officeDocument/2006/relationships/chart" Target="../charts/chart64.xml"/><Relationship Id="rId7" Type="http://schemas.openxmlformats.org/officeDocument/2006/relationships/chart" Target="../charts/chart50.xml"/><Relationship Id="rId12" Type="http://schemas.openxmlformats.org/officeDocument/2006/relationships/chart" Target="../charts/chart55.xml"/><Relationship Id="rId17" Type="http://schemas.openxmlformats.org/officeDocument/2006/relationships/chart" Target="../charts/chart60.xml"/><Relationship Id="rId25" Type="http://schemas.openxmlformats.org/officeDocument/2006/relationships/chart" Target="../charts/chart68.xml"/><Relationship Id="rId2" Type="http://schemas.openxmlformats.org/officeDocument/2006/relationships/chart" Target="../charts/chart45.xml"/><Relationship Id="rId16" Type="http://schemas.openxmlformats.org/officeDocument/2006/relationships/chart" Target="../charts/chart59.xml"/><Relationship Id="rId20" Type="http://schemas.openxmlformats.org/officeDocument/2006/relationships/chart" Target="../charts/chart63.xml"/><Relationship Id="rId1" Type="http://schemas.openxmlformats.org/officeDocument/2006/relationships/chart" Target="../charts/chart44.xml"/><Relationship Id="rId6" Type="http://schemas.openxmlformats.org/officeDocument/2006/relationships/chart" Target="../charts/chart49.xml"/><Relationship Id="rId11" Type="http://schemas.openxmlformats.org/officeDocument/2006/relationships/chart" Target="../charts/chart54.xml"/><Relationship Id="rId24" Type="http://schemas.openxmlformats.org/officeDocument/2006/relationships/chart" Target="../charts/chart67.xml"/><Relationship Id="rId5" Type="http://schemas.openxmlformats.org/officeDocument/2006/relationships/chart" Target="../charts/chart48.xml"/><Relationship Id="rId15" Type="http://schemas.openxmlformats.org/officeDocument/2006/relationships/chart" Target="../charts/chart58.xml"/><Relationship Id="rId23" Type="http://schemas.openxmlformats.org/officeDocument/2006/relationships/chart" Target="../charts/chart66.xml"/><Relationship Id="rId10" Type="http://schemas.openxmlformats.org/officeDocument/2006/relationships/chart" Target="../charts/chart53.xml"/><Relationship Id="rId19" Type="http://schemas.openxmlformats.org/officeDocument/2006/relationships/chart" Target="../charts/chart62.xml"/><Relationship Id="rId4" Type="http://schemas.openxmlformats.org/officeDocument/2006/relationships/chart" Target="../charts/chart47.xml"/><Relationship Id="rId9" Type="http://schemas.openxmlformats.org/officeDocument/2006/relationships/chart" Target="../charts/chart52.xml"/><Relationship Id="rId14" Type="http://schemas.openxmlformats.org/officeDocument/2006/relationships/chart" Target="../charts/chart57.xml"/><Relationship Id="rId22" Type="http://schemas.openxmlformats.org/officeDocument/2006/relationships/chart" Target="../charts/chart65.xml"/></Relationships>
</file>

<file path=xl/drawings/_rels/drawing9.xml.rels><?xml version="1.0" encoding="UTF-8" standalone="yes"?>
<Relationships xmlns="http://schemas.openxmlformats.org/package/2006/relationships"><Relationship Id="rId8" Type="http://schemas.openxmlformats.org/officeDocument/2006/relationships/chart" Target="../charts/chart77.xml"/><Relationship Id="rId13" Type="http://schemas.openxmlformats.org/officeDocument/2006/relationships/chart" Target="../charts/chart82.xml"/><Relationship Id="rId18" Type="http://schemas.openxmlformats.org/officeDocument/2006/relationships/chart" Target="../charts/chart87.xml"/><Relationship Id="rId26" Type="http://schemas.openxmlformats.org/officeDocument/2006/relationships/chart" Target="../charts/chart95.xml"/><Relationship Id="rId3" Type="http://schemas.openxmlformats.org/officeDocument/2006/relationships/chart" Target="../charts/chart72.xml"/><Relationship Id="rId21" Type="http://schemas.openxmlformats.org/officeDocument/2006/relationships/chart" Target="../charts/chart90.xml"/><Relationship Id="rId7" Type="http://schemas.openxmlformats.org/officeDocument/2006/relationships/chart" Target="../charts/chart76.xml"/><Relationship Id="rId12" Type="http://schemas.openxmlformats.org/officeDocument/2006/relationships/chart" Target="../charts/chart81.xml"/><Relationship Id="rId17" Type="http://schemas.openxmlformats.org/officeDocument/2006/relationships/chart" Target="../charts/chart86.xml"/><Relationship Id="rId25" Type="http://schemas.openxmlformats.org/officeDocument/2006/relationships/chart" Target="../charts/chart94.xml"/><Relationship Id="rId2" Type="http://schemas.openxmlformats.org/officeDocument/2006/relationships/chart" Target="../charts/chart71.xml"/><Relationship Id="rId16" Type="http://schemas.openxmlformats.org/officeDocument/2006/relationships/chart" Target="../charts/chart85.xml"/><Relationship Id="rId20" Type="http://schemas.openxmlformats.org/officeDocument/2006/relationships/chart" Target="../charts/chart89.xml"/><Relationship Id="rId1" Type="http://schemas.openxmlformats.org/officeDocument/2006/relationships/chart" Target="../charts/chart70.xml"/><Relationship Id="rId6" Type="http://schemas.openxmlformats.org/officeDocument/2006/relationships/chart" Target="../charts/chart75.xml"/><Relationship Id="rId11" Type="http://schemas.openxmlformats.org/officeDocument/2006/relationships/chart" Target="../charts/chart80.xml"/><Relationship Id="rId24" Type="http://schemas.openxmlformats.org/officeDocument/2006/relationships/chart" Target="../charts/chart93.xml"/><Relationship Id="rId5" Type="http://schemas.openxmlformats.org/officeDocument/2006/relationships/chart" Target="../charts/chart74.xml"/><Relationship Id="rId15" Type="http://schemas.openxmlformats.org/officeDocument/2006/relationships/chart" Target="../charts/chart84.xml"/><Relationship Id="rId23" Type="http://schemas.openxmlformats.org/officeDocument/2006/relationships/chart" Target="../charts/chart92.xml"/><Relationship Id="rId28" Type="http://schemas.openxmlformats.org/officeDocument/2006/relationships/chart" Target="../charts/chart97.xml"/><Relationship Id="rId10" Type="http://schemas.openxmlformats.org/officeDocument/2006/relationships/chart" Target="../charts/chart79.xml"/><Relationship Id="rId19" Type="http://schemas.openxmlformats.org/officeDocument/2006/relationships/chart" Target="../charts/chart88.xml"/><Relationship Id="rId4" Type="http://schemas.openxmlformats.org/officeDocument/2006/relationships/chart" Target="../charts/chart73.xml"/><Relationship Id="rId9" Type="http://schemas.openxmlformats.org/officeDocument/2006/relationships/chart" Target="../charts/chart78.xml"/><Relationship Id="rId14" Type="http://schemas.openxmlformats.org/officeDocument/2006/relationships/chart" Target="../charts/chart83.xml"/><Relationship Id="rId22" Type="http://schemas.openxmlformats.org/officeDocument/2006/relationships/chart" Target="../charts/chart91.xml"/><Relationship Id="rId27" Type="http://schemas.openxmlformats.org/officeDocument/2006/relationships/chart" Target="../charts/chart96.xml"/></Relationships>
</file>

<file path=xl/drawings/drawing1.xml><?xml version="1.0" encoding="utf-8"?>
<xdr:wsDr xmlns:xdr="http://schemas.openxmlformats.org/drawingml/2006/spreadsheetDrawing" xmlns:a="http://schemas.openxmlformats.org/drawingml/2006/main">
  <xdr:twoCellAnchor>
    <xdr:from>
      <xdr:col>5</xdr:col>
      <xdr:colOff>466725</xdr:colOff>
      <xdr:row>0</xdr:row>
      <xdr:rowOff>3</xdr:rowOff>
    </xdr:from>
    <xdr:to>
      <xdr:col>18</xdr:col>
      <xdr:colOff>448236</xdr:colOff>
      <xdr:row>32</xdr:row>
      <xdr:rowOff>100852</xdr:rowOff>
    </xdr:to>
    <xdr:graphicFrame macro="">
      <xdr:nvGraphicFramePr>
        <xdr:cNvPr id="1362951"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75</xdr:row>
      <xdr:rowOff>19050</xdr:rowOff>
    </xdr:from>
    <xdr:to>
      <xdr:col>7</xdr:col>
      <xdr:colOff>28575</xdr:colOff>
      <xdr:row>94</xdr:row>
      <xdr:rowOff>19050</xdr:rowOff>
    </xdr:to>
    <xdr:graphicFrame macro="">
      <xdr:nvGraphicFramePr>
        <xdr:cNvPr id="1802379"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75</xdr:row>
      <xdr:rowOff>9525</xdr:rowOff>
    </xdr:from>
    <xdr:to>
      <xdr:col>15</xdr:col>
      <xdr:colOff>9525</xdr:colOff>
      <xdr:row>94</xdr:row>
      <xdr:rowOff>9525</xdr:rowOff>
    </xdr:to>
    <xdr:graphicFrame macro="">
      <xdr:nvGraphicFramePr>
        <xdr:cNvPr id="1802380"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136</xdr:row>
      <xdr:rowOff>9525</xdr:rowOff>
    </xdr:from>
    <xdr:to>
      <xdr:col>6</xdr:col>
      <xdr:colOff>666750</xdr:colOff>
      <xdr:row>155</xdr:row>
      <xdr:rowOff>9525</xdr:rowOff>
    </xdr:to>
    <xdr:graphicFrame macro="">
      <xdr:nvGraphicFramePr>
        <xdr:cNvPr id="1802381" name="グラフ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9525</xdr:colOff>
      <xdr:row>135</xdr:row>
      <xdr:rowOff>152400</xdr:rowOff>
    </xdr:from>
    <xdr:to>
      <xdr:col>15</xdr:col>
      <xdr:colOff>9525</xdr:colOff>
      <xdr:row>155</xdr:row>
      <xdr:rowOff>9525</xdr:rowOff>
    </xdr:to>
    <xdr:graphicFrame macro="">
      <xdr:nvGraphicFramePr>
        <xdr:cNvPr id="1802382" name="グラフ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33</xdr:row>
      <xdr:rowOff>0</xdr:rowOff>
    </xdr:from>
    <xdr:to>
      <xdr:col>7</xdr:col>
      <xdr:colOff>38100</xdr:colOff>
      <xdr:row>51</xdr:row>
      <xdr:rowOff>161925</xdr:rowOff>
    </xdr:to>
    <xdr:graphicFrame macro="">
      <xdr:nvGraphicFramePr>
        <xdr:cNvPr id="1802383" name="グラフ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33</xdr:row>
      <xdr:rowOff>9525</xdr:rowOff>
    </xdr:from>
    <xdr:to>
      <xdr:col>15</xdr:col>
      <xdr:colOff>28575</xdr:colOff>
      <xdr:row>52</xdr:row>
      <xdr:rowOff>0</xdr:rowOff>
    </xdr:to>
    <xdr:graphicFrame macro="">
      <xdr:nvGraphicFramePr>
        <xdr:cNvPr id="1802384" name="グラフ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116</xdr:row>
      <xdr:rowOff>0</xdr:rowOff>
    </xdr:from>
    <xdr:to>
      <xdr:col>7</xdr:col>
      <xdr:colOff>19050</xdr:colOff>
      <xdr:row>134</xdr:row>
      <xdr:rowOff>152400</xdr:rowOff>
    </xdr:to>
    <xdr:graphicFrame macro="">
      <xdr:nvGraphicFramePr>
        <xdr:cNvPr id="1802385" name="グラフ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9525</xdr:colOff>
      <xdr:row>115</xdr:row>
      <xdr:rowOff>161925</xdr:rowOff>
    </xdr:from>
    <xdr:to>
      <xdr:col>15</xdr:col>
      <xdr:colOff>133350</xdr:colOff>
      <xdr:row>135</xdr:row>
      <xdr:rowOff>0</xdr:rowOff>
    </xdr:to>
    <xdr:graphicFrame macro="">
      <xdr:nvGraphicFramePr>
        <xdr:cNvPr id="1802386" name="グラフ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96</xdr:row>
      <xdr:rowOff>9525</xdr:rowOff>
    </xdr:from>
    <xdr:to>
      <xdr:col>7</xdr:col>
      <xdr:colOff>38100</xdr:colOff>
      <xdr:row>114</xdr:row>
      <xdr:rowOff>9525</xdr:rowOff>
    </xdr:to>
    <xdr:graphicFrame macro="">
      <xdr:nvGraphicFramePr>
        <xdr:cNvPr id="1802387" name="グラフ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9525</xdr:colOff>
      <xdr:row>96</xdr:row>
      <xdr:rowOff>0</xdr:rowOff>
    </xdr:from>
    <xdr:to>
      <xdr:col>15</xdr:col>
      <xdr:colOff>0</xdr:colOff>
      <xdr:row>114</xdr:row>
      <xdr:rowOff>9525</xdr:rowOff>
    </xdr:to>
    <xdr:graphicFrame macro="">
      <xdr:nvGraphicFramePr>
        <xdr:cNvPr id="1802388" name="グラフ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54</xdr:row>
      <xdr:rowOff>0</xdr:rowOff>
    </xdr:from>
    <xdr:to>
      <xdr:col>7</xdr:col>
      <xdr:colOff>28575</xdr:colOff>
      <xdr:row>72</xdr:row>
      <xdr:rowOff>161925</xdr:rowOff>
    </xdr:to>
    <xdr:graphicFrame macro="">
      <xdr:nvGraphicFramePr>
        <xdr:cNvPr id="1802389" name="グラフ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54</xdr:row>
      <xdr:rowOff>0</xdr:rowOff>
    </xdr:from>
    <xdr:to>
      <xdr:col>15</xdr:col>
      <xdr:colOff>19050</xdr:colOff>
      <xdr:row>72</xdr:row>
      <xdr:rowOff>152400</xdr:rowOff>
    </xdr:to>
    <xdr:graphicFrame macro="">
      <xdr:nvGraphicFramePr>
        <xdr:cNvPr id="1802390" name="グラフ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157</xdr:row>
      <xdr:rowOff>9525</xdr:rowOff>
    </xdr:from>
    <xdr:to>
      <xdr:col>7</xdr:col>
      <xdr:colOff>0</xdr:colOff>
      <xdr:row>176</xdr:row>
      <xdr:rowOff>28575</xdr:rowOff>
    </xdr:to>
    <xdr:graphicFrame macro="">
      <xdr:nvGraphicFramePr>
        <xdr:cNvPr id="1802391" name="グラフ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157</xdr:row>
      <xdr:rowOff>0</xdr:rowOff>
    </xdr:from>
    <xdr:to>
      <xdr:col>15</xdr:col>
      <xdr:colOff>95250</xdr:colOff>
      <xdr:row>176</xdr:row>
      <xdr:rowOff>28575</xdr:rowOff>
    </xdr:to>
    <xdr:graphicFrame macro="">
      <xdr:nvGraphicFramePr>
        <xdr:cNvPr id="1802392" name="グラフ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9525</xdr:colOff>
      <xdr:row>177</xdr:row>
      <xdr:rowOff>161925</xdr:rowOff>
    </xdr:from>
    <xdr:to>
      <xdr:col>6</xdr:col>
      <xdr:colOff>676275</xdr:colOff>
      <xdr:row>197</xdr:row>
      <xdr:rowOff>28575</xdr:rowOff>
    </xdr:to>
    <xdr:graphicFrame macro="">
      <xdr:nvGraphicFramePr>
        <xdr:cNvPr id="1802393" name="グラフ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178</xdr:row>
      <xdr:rowOff>0</xdr:rowOff>
    </xdr:from>
    <xdr:to>
      <xdr:col>15</xdr:col>
      <xdr:colOff>76200</xdr:colOff>
      <xdr:row>197</xdr:row>
      <xdr:rowOff>47625</xdr:rowOff>
    </xdr:to>
    <xdr:graphicFrame macro="">
      <xdr:nvGraphicFramePr>
        <xdr:cNvPr id="1802394" name="グラフ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199</xdr:row>
      <xdr:rowOff>0</xdr:rowOff>
    </xdr:from>
    <xdr:to>
      <xdr:col>7</xdr:col>
      <xdr:colOff>0</xdr:colOff>
      <xdr:row>218</xdr:row>
      <xdr:rowOff>57150</xdr:rowOff>
    </xdr:to>
    <xdr:graphicFrame macro="">
      <xdr:nvGraphicFramePr>
        <xdr:cNvPr id="1802395" name="グラフ 1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0</xdr:colOff>
      <xdr:row>199</xdr:row>
      <xdr:rowOff>0</xdr:rowOff>
    </xdr:from>
    <xdr:to>
      <xdr:col>15</xdr:col>
      <xdr:colOff>95250</xdr:colOff>
      <xdr:row>218</xdr:row>
      <xdr:rowOff>66675</xdr:rowOff>
    </xdr:to>
    <xdr:graphicFrame macro="">
      <xdr:nvGraphicFramePr>
        <xdr:cNvPr id="1802396" name="グラフ 1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219</xdr:row>
      <xdr:rowOff>161925</xdr:rowOff>
    </xdr:from>
    <xdr:to>
      <xdr:col>7</xdr:col>
      <xdr:colOff>57150</xdr:colOff>
      <xdr:row>239</xdr:row>
      <xdr:rowOff>142875</xdr:rowOff>
    </xdr:to>
    <xdr:graphicFrame macro="">
      <xdr:nvGraphicFramePr>
        <xdr:cNvPr id="1802397" name="グラフ 1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0</xdr:colOff>
      <xdr:row>220</xdr:row>
      <xdr:rowOff>0</xdr:rowOff>
    </xdr:from>
    <xdr:to>
      <xdr:col>15</xdr:col>
      <xdr:colOff>152400</xdr:colOff>
      <xdr:row>239</xdr:row>
      <xdr:rowOff>85725</xdr:rowOff>
    </xdr:to>
    <xdr:graphicFrame macro="">
      <xdr:nvGraphicFramePr>
        <xdr:cNvPr id="1802398" name="グラフ 1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241</xdr:row>
      <xdr:rowOff>0</xdr:rowOff>
    </xdr:from>
    <xdr:to>
      <xdr:col>7</xdr:col>
      <xdr:colOff>76200</xdr:colOff>
      <xdr:row>260</xdr:row>
      <xdr:rowOff>95250</xdr:rowOff>
    </xdr:to>
    <xdr:graphicFrame macro="">
      <xdr:nvGraphicFramePr>
        <xdr:cNvPr id="1802399" name="グラフ 1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8</xdr:col>
      <xdr:colOff>0</xdr:colOff>
      <xdr:row>241</xdr:row>
      <xdr:rowOff>9525</xdr:rowOff>
    </xdr:from>
    <xdr:to>
      <xdr:col>15</xdr:col>
      <xdr:colOff>161925</xdr:colOff>
      <xdr:row>260</xdr:row>
      <xdr:rowOff>104775</xdr:rowOff>
    </xdr:to>
    <xdr:graphicFrame macro="">
      <xdr:nvGraphicFramePr>
        <xdr:cNvPr id="1802400" name="グラフ 1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262</xdr:row>
      <xdr:rowOff>0</xdr:rowOff>
    </xdr:from>
    <xdr:to>
      <xdr:col>7</xdr:col>
      <xdr:colOff>76200</xdr:colOff>
      <xdr:row>281</xdr:row>
      <xdr:rowOff>95250</xdr:rowOff>
    </xdr:to>
    <xdr:graphicFrame macro="">
      <xdr:nvGraphicFramePr>
        <xdr:cNvPr id="1802401" name="グラフ 1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xdr:col>
      <xdr:colOff>9525</xdr:colOff>
      <xdr:row>262</xdr:row>
      <xdr:rowOff>9525</xdr:rowOff>
    </xdr:from>
    <xdr:to>
      <xdr:col>15</xdr:col>
      <xdr:colOff>171450</xdr:colOff>
      <xdr:row>281</xdr:row>
      <xdr:rowOff>104775</xdr:rowOff>
    </xdr:to>
    <xdr:graphicFrame macro="">
      <xdr:nvGraphicFramePr>
        <xdr:cNvPr id="26" name="グラフ 1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283</xdr:row>
      <xdr:rowOff>0</xdr:rowOff>
    </xdr:from>
    <xdr:to>
      <xdr:col>7</xdr:col>
      <xdr:colOff>76200</xdr:colOff>
      <xdr:row>302</xdr:row>
      <xdr:rowOff>95250</xdr:rowOff>
    </xdr:to>
    <xdr:graphicFrame macro="">
      <xdr:nvGraphicFramePr>
        <xdr:cNvPr id="27" name="グラフ 1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8</xdr:col>
      <xdr:colOff>19050</xdr:colOff>
      <xdr:row>283</xdr:row>
      <xdr:rowOff>9525</xdr:rowOff>
    </xdr:from>
    <xdr:to>
      <xdr:col>15</xdr:col>
      <xdr:colOff>180975</xdr:colOff>
      <xdr:row>302</xdr:row>
      <xdr:rowOff>104775</xdr:rowOff>
    </xdr:to>
    <xdr:graphicFrame macro="">
      <xdr:nvGraphicFramePr>
        <xdr:cNvPr id="28" name="グラフ 1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47625</xdr:colOff>
      <xdr:row>304</xdr:row>
      <xdr:rowOff>47625</xdr:rowOff>
    </xdr:from>
    <xdr:to>
      <xdr:col>7</xdr:col>
      <xdr:colOff>123825</xdr:colOff>
      <xdr:row>323</xdr:row>
      <xdr:rowOff>142875</xdr:rowOff>
    </xdr:to>
    <xdr:graphicFrame macro="">
      <xdr:nvGraphicFramePr>
        <xdr:cNvPr id="29" name="グラフ 1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8</xdr:col>
      <xdr:colOff>0</xdr:colOff>
      <xdr:row>304</xdr:row>
      <xdr:rowOff>0</xdr:rowOff>
    </xdr:from>
    <xdr:to>
      <xdr:col>15</xdr:col>
      <xdr:colOff>161925</xdr:colOff>
      <xdr:row>323</xdr:row>
      <xdr:rowOff>95250</xdr:rowOff>
    </xdr:to>
    <xdr:graphicFrame macro="">
      <xdr:nvGraphicFramePr>
        <xdr:cNvPr id="30" name="グラフ 1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33</xdr:row>
      <xdr:rowOff>152399</xdr:rowOff>
    </xdr:from>
    <xdr:to>
      <xdr:col>7</xdr:col>
      <xdr:colOff>866774</xdr:colOff>
      <xdr:row>74</xdr:row>
      <xdr:rowOff>85725</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1162050</xdr:colOff>
      <xdr:row>70</xdr:row>
      <xdr:rowOff>123825</xdr:rowOff>
    </xdr:from>
    <xdr:ext cx="1457324" cy="405432"/>
    <xdr:sp macro="" textlink="">
      <xdr:nvSpPr>
        <xdr:cNvPr id="3" name="TextBox 5"/>
        <xdr:cNvSpPr txBox="1"/>
      </xdr:nvSpPr>
      <xdr:spPr>
        <a:xfrm>
          <a:off x="3152775" y="11134725"/>
          <a:ext cx="1457324" cy="40543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2000"/>
        </a:p>
      </xdr:txBody>
    </xdr:sp>
    <xdr:clientData/>
  </xdr:oneCellAnchor>
</xdr:wsDr>
</file>

<file path=xl/drawings/drawing12.xml><?xml version="1.0" encoding="utf-8"?>
<c:userShapes xmlns:c="http://schemas.openxmlformats.org/drawingml/2006/chart">
  <cdr:relSizeAnchor xmlns:cdr="http://schemas.openxmlformats.org/drawingml/2006/chartDrawing">
    <cdr:from>
      <cdr:x>0.02775</cdr:x>
      <cdr:y>0.417</cdr:y>
    </cdr:from>
    <cdr:to>
      <cdr:x>0.13873</cdr:x>
      <cdr:y>0.60672</cdr:y>
    </cdr:to>
    <cdr:sp macro="" textlink="">
      <cdr:nvSpPr>
        <cdr:cNvPr id="2" name="TextBox 1"/>
        <cdr:cNvSpPr txBox="1"/>
      </cdr:nvSpPr>
      <cdr:spPr>
        <a:xfrm xmlns:a="http://schemas.openxmlformats.org/drawingml/2006/main">
          <a:off x="228601" y="2009775"/>
          <a:ext cx="914400" cy="914400"/>
        </a:xfrm>
        <a:prstGeom xmlns:a="http://schemas.openxmlformats.org/drawingml/2006/main" prst="rect">
          <a:avLst/>
        </a:prstGeom>
      </cdr:spPr>
      <cdr:txBody>
        <a:bodyPr xmlns:a="http://schemas.openxmlformats.org/drawingml/2006/main" vert="eaVert" wrap="non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0.43189</cdr:x>
      <cdr:y>0.04569</cdr:y>
    </cdr:from>
    <cdr:to>
      <cdr:x>0.68321</cdr:x>
      <cdr:y>0.21441</cdr:y>
    </cdr:to>
    <cdr:sp macro="" textlink="">
      <cdr:nvSpPr>
        <cdr:cNvPr id="4" name="TextBox 3"/>
        <cdr:cNvSpPr txBox="1"/>
      </cdr:nvSpPr>
      <cdr:spPr>
        <a:xfrm xmlns:a="http://schemas.openxmlformats.org/drawingml/2006/main">
          <a:off x="3895726" y="247651"/>
          <a:ext cx="226695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0.16302</cdr:x>
      <cdr:y>0.03026</cdr:y>
    </cdr:from>
    <cdr:to>
      <cdr:x>0.72162</cdr:x>
      <cdr:y>0.12175</cdr:y>
    </cdr:to>
    <cdr:sp macro="" textlink="">
      <cdr:nvSpPr>
        <cdr:cNvPr id="5" name="TextBox 4"/>
        <cdr:cNvSpPr txBox="1"/>
      </cdr:nvSpPr>
      <cdr:spPr>
        <a:xfrm xmlns:a="http://schemas.openxmlformats.org/drawingml/2006/main">
          <a:off x="1591604" y="198894"/>
          <a:ext cx="5453681" cy="601296"/>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3200"/>
            <a:t>望遠鏡の稼動率</a:t>
          </a:r>
          <a:r>
            <a:rPr lang="en-US" altLang="ja-JP" sz="3200"/>
            <a:t>(</a:t>
          </a:r>
          <a:r>
            <a:rPr lang="ja-JP" altLang="en-US" sz="3200"/>
            <a:t>天候を除く）</a:t>
          </a:r>
          <a:endParaRPr lang="en-US" sz="3200"/>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0</xdr:colOff>
      <xdr:row>104</xdr:row>
      <xdr:rowOff>0</xdr:rowOff>
    </xdr:from>
    <xdr:to>
      <xdr:col>1</xdr:col>
      <xdr:colOff>0</xdr:colOff>
      <xdr:row>104</xdr:row>
      <xdr:rowOff>0</xdr:rowOff>
    </xdr:to>
    <xdr:graphicFrame macro="">
      <xdr:nvGraphicFramePr>
        <xdr:cNvPr id="1905893"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104</xdr:row>
      <xdr:rowOff>0</xdr:rowOff>
    </xdr:from>
    <xdr:to>
      <xdr:col>1</xdr:col>
      <xdr:colOff>0</xdr:colOff>
      <xdr:row>104</xdr:row>
      <xdr:rowOff>0</xdr:rowOff>
    </xdr:to>
    <xdr:graphicFrame macro="">
      <xdr:nvGraphicFramePr>
        <xdr:cNvPr id="1905894"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104</xdr:row>
      <xdr:rowOff>0</xdr:rowOff>
    </xdr:from>
    <xdr:to>
      <xdr:col>1</xdr:col>
      <xdr:colOff>0</xdr:colOff>
      <xdr:row>104</xdr:row>
      <xdr:rowOff>0</xdr:rowOff>
    </xdr:to>
    <xdr:graphicFrame macro="">
      <xdr:nvGraphicFramePr>
        <xdr:cNvPr id="1905895"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104</xdr:row>
      <xdr:rowOff>0</xdr:rowOff>
    </xdr:from>
    <xdr:to>
      <xdr:col>1</xdr:col>
      <xdr:colOff>0</xdr:colOff>
      <xdr:row>104</xdr:row>
      <xdr:rowOff>0</xdr:rowOff>
    </xdr:to>
    <xdr:graphicFrame macro="">
      <xdr:nvGraphicFramePr>
        <xdr:cNvPr id="1905896"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1819275</xdr:colOff>
      <xdr:row>104</xdr:row>
      <xdr:rowOff>0</xdr:rowOff>
    </xdr:from>
    <xdr:to>
      <xdr:col>1</xdr:col>
      <xdr:colOff>0</xdr:colOff>
      <xdr:row>104</xdr:row>
      <xdr:rowOff>0</xdr:rowOff>
    </xdr:to>
    <xdr:graphicFrame macro="">
      <xdr:nvGraphicFramePr>
        <xdr:cNvPr id="1905897"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104</xdr:row>
      <xdr:rowOff>0</xdr:rowOff>
    </xdr:from>
    <xdr:to>
      <xdr:col>1</xdr:col>
      <xdr:colOff>0</xdr:colOff>
      <xdr:row>104</xdr:row>
      <xdr:rowOff>0</xdr:rowOff>
    </xdr:to>
    <xdr:graphicFrame macro="">
      <xdr:nvGraphicFramePr>
        <xdr:cNvPr id="1905898" name="グラフ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104</xdr:row>
      <xdr:rowOff>0</xdr:rowOff>
    </xdr:from>
    <xdr:to>
      <xdr:col>1</xdr:col>
      <xdr:colOff>0</xdr:colOff>
      <xdr:row>104</xdr:row>
      <xdr:rowOff>0</xdr:rowOff>
    </xdr:to>
    <xdr:graphicFrame macro="">
      <xdr:nvGraphicFramePr>
        <xdr:cNvPr id="1905899"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104</xdr:row>
      <xdr:rowOff>0</xdr:rowOff>
    </xdr:from>
    <xdr:to>
      <xdr:col>1</xdr:col>
      <xdr:colOff>0</xdr:colOff>
      <xdr:row>104</xdr:row>
      <xdr:rowOff>0</xdr:rowOff>
    </xdr:to>
    <xdr:graphicFrame macro="">
      <xdr:nvGraphicFramePr>
        <xdr:cNvPr id="1905900" name="グラフ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104</xdr:row>
      <xdr:rowOff>0</xdr:rowOff>
    </xdr:from>
    <xdr:to>
      <xdr:col>1</xdr:col>
      <xdr:colOff>0</xdr:colOff>
      <xdr:row>104</xdr:row>
      <xdr:rowOff>0</xdr:rowOff>
    </xdr:to>
    <xdr:graphicFrame macro="">
      <xdr:nvGraphicFramePr>
        <xdr:cNvPr id="1905901" name="グラフ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104</xdr:row>
      <xdr:rowOff>0</xdr:rowOff>
    </xdr:from>
    <xdr:to>
      <xdr:col>1</xdr:col>
      <xdr:colOff>0</xdr:colOff>
      <xdr:row>104</xdr:row>
      <xdr:rowOff>0</xdr:rowOff>
    </xdr:to>
    <xdr:graphicFrame macro="">
      <xdr:nvGraphicFramePr>
        <xdr:cNvPr id="1905902" name="グラフ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1819275</xdr:colOff>
      <xdr:row>104</xdr:row>
      <xdr:rowOff>0</xdr:rowOff>
    </xdr:from>
    <xdr:to>
      <xdr:col>1</xdr:col>
      <xdr:colOff>0</xdr:colOff>
      <xdr:row>104</xdr:row>
      <xdr:rowOff>0</xdr:rowOff>
    </xdr:to>
    <xdr:graphicFrame macro="">
      <xdr:nvGraphicFramePr>
        <xdr:cNvPr id="1905903" name="グラフ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104</xdr:row>
      <xdr:rowOff>0</xdr:rowOff>
    </xdr:from>
    <xdr:to>
      <xdr:col>1</xdr:col>
      <xdr:colOff>0</xdr:colOff>
      <xdr:row>104</xdr:row>
      <xdr:rowOff>0</xdr:rowOff>
    </xdr:to>
    <xdr:graphicFrame macro="">
      <xdr:nvGraphicFramePr>
        <xdr:cNvPr id="1905904" name="グラフ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104</xdr:row>
      <xdr:rowOff>0</xdr:rowOff>
    </xdr:from>
    <xdr:to>
      <xdr:col>1</xdr:col>
      <xdr:colOff>0</xdr:colOff>
      <xdr:row>104</xdr:row>
      <xdr:rowOff>0</xdr:rowOff>
    </xdr:to>
    <xdr:graphicFrame macro="">
      <xdr:nvGraphicFramePr>
        <xdr:cNvPr id="1905905" name="グラフ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104</xdr:row>
      <xdr:rowOff>0</xdr:rowOff>
    </xdr:from>
    <xdr:to>
      <xdr:col>1</xdr:col>
      <xdr:colOff>0</xdr:colOff>
      <xdr:row>104</xdr:row>
      <xdr:rowOff>0</xdr:rowOff>
    </xdr:to>
    <xdr:graphicFrame macro="">
      <xdr:nvGraphicFramePr>
        <xdr:cNvPr id="1905906" name="グラフ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9525</xdr:colOff>
      <xdr:row>68</xdr:row>
      <xdr:rowOff>152400</xdr:rowOff>
    </xdr:from>
    <xdr:to>
      <xdr:col>4</xdr:col>
      <xdr:colOff>942975</xdr:colOff>
      <xdr:row>90</xdr:row>
      <xdr:rowOff>142875</xdr:rowOff>
    </xdr:to>
    <xdr:graphicFrame macro="">
      <xdr:nvGraphicFramePr>
        <xdr:cNvPr id="1905907" name="グラフ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91</xdr:row>
      <xdr:rowOff>114300</xdr:rowOff>
    </xdr:from>
    <xdr:to>
      <xdr:col>4</xdr:col>
      <xdr:colOff>952500</xdr:colOff>
      <xdr:row>110</xdr:row>
      <xdr:rowOff>66675</xdr:rowOff>
    </xdr:to>
    <xdr:graphicFrame macro="">
      <xdr:nvGraphicFramePr>
        <xdr:cNvPr id="1905908" name="グラフ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114300</xdr:colOff>
      <xdr:row>91</xdr:row>
      <xdr:rowOff>95250</xdr:rowOff>
    </xdr:from>
    <xdr:to>
      <xdr:col>9</xdr:col>
      <xdr:colOff>657225</xdr:colOff>
      <xdr:row>110</xdr:row>
      <xdr:rowOff>38100</xdr:rowOff>
    </xdr:to>
    <xdr:graphicFrame macro="">
      <xdr:nvGraphicFramePr>
        <xdr:cNvPr id="1905909" name="グラフ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9525</xdr:colOff>
      <xdr:row>112</xdr:row>
      <xdr:rowOff>9525</xdr:rowOff>
    </xdr:from>
    <xdr:to>
      <xdr:col>4</xdr:col>
      <xdr:colOff>990600</xdr:colOff>
      <xdr:row>133</xdr:row>
      <xdr:rowOff>38100</xdr:rowOff>
    </xdr:to>
    <xdr:graphicFrame macro="">
      <xdr:nvGraphicFramePr>
        <xdr:cNvPr id="1905910" name="グラフ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66675</xdr:colOff>
      <xdr:row>112</xdr:row>
      <xdr:rowOff>0</xdr:rowOff>
    </xdr:from>
    <xdr:to>
      <xdr:col>9</xdr:col>
      <xdr:colOff>666750</xdr:colOff>
      <xdr:row>132</xdr:row>
      <xdr:rowOff>152400</xdr:rowOff>
    </xdr:to>
    <xdr:graphicFrame macro="">
      <xdr:nvGraphicFramePr>
        <xdr:cNvPr id="1905911" name="グラフ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135</xdr:row>
      <xdr:rowOff>114300</xdr:rowOff>
    </xdr:from>
    <xdr:to>
      <xdr:col>4</xdr:col>
      <xdr:colOff>885825</xdr:colOff>
      <xdr:row>156</xdr:row>
      <xdr:rowOff>114300</xdr:rowOff>
    </xdr:to>
    <xdr:graphicFrame macro="">
      <xdr:nvGraphicFramePr>
        <xdr:cNvPr id="1905912" name="グラフ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xdr:col>
      <xdr:colOff>0</xdr:colOff>
      <xdr:row>135</xdr:row>
      <xdr:rowOff>123825</xdr:rowOff>
    </xdr:from>
    <xdr:to>
      <xdr:col>9</xdr:col>
      <xdr:colOff>676275</xdr:colOff>
      <xdr:row>156</xdr:row>
      <xdr:rowOff>76200</xdr:rowOff>
    </xdr:to>
    <xdr:graphicFrame macro="">
      <xdr:nvGraphicFramePr>
        <xdr:cNvPr id="1905913" name="グラフ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1190625</xdr:colOff>
      <xdr:row>157</xdr:row>
      <xdr:rowOff>133350</xdr:rowOff>
    </xdr:from>
    <xdr:to>
      <xdr:col>4</xdr:col>
      <xdr:colOff>923925</xdr:colOff>
      <xdr:row>177</xdr:row>
      <xdr:rowOff>38100</xdr:rowOff>
    </xdr:to>
    <xdr:graphicFrame macro="">
      <xdr:nvGraphicFramePr>
        <xdr:cNvPr id="1905914" name="グラフ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19050</xdr:colOff>
      <xdr:row>157</xdr:row>
      <xdr:rowOff>114300</xdr:rowOff>
    </xdr:from>
    <xdr:to>
      <xdr:col>9</xdr:col>
      <xdr:colOff>647700</xdr:colOff>
      <xdr:row>177</xdr:row>
      <xdr:rowOff>19050</xdr:rowOff>
    </xdr:to>
    <xdr:graphicFrame macro="">
      <xdr:nvGraphicFramePr>
        <xdr:cNvPr id="1905915" name="グラフ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1171575</xdr:colOff>
      <xdr:row>178</xdr:row>
      <xdr:rowOff>123825</xdr:rowOff>
    </xdr:from>
    <xdr:to>
      <xdr:col>4</xdr:col>
      <xdr:colOff>885825</xdr:colOff>
      <xdr:row>200</xdr:row>
      <xdr:rowOff>0</xdr:rowOff>
    </xdr:to>
    <xdr:graphicFrame macro="">
      <xdr:nvGraphicFramePr>
        <xdr:cNvPr id="1905916" name="グラフ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xdr:col>
      <xdr:colOff>9525</xdr:colOff>
      <xdr:row>178</xdr:row>
      <xdr:rowOff>133350</xdr:rowOff>
    </xdr:from>
    <xdr:to>
      <xdr:col>9</xdr:col>
      <xdr:colOff>666750</xdr:colOff>
      <xdr:row>200</xdr:row>
      <xdr:rowOff>0</xdr:rowOff>
    </xdr:to>
    <xdr:graphicFrame macro="">
      <xdr:nvGraphicFramePr>
        <xdr:cNvPr id="1905917" name="グラフ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1181100</xdr:colOff>
      <xdr:row>200</xdr:row>
      <xdr:rowOff>142875</xdr:rowOff>
    </xdr:from>
    <xdr:to>
      <xdr:col>4</xdr:col>
      <xdr:colOff>876300</xdr:colOff>
      <xdr:row>220</xdr:row>
      <xdr:rowOff>38100</xdr:rowOff>
    </xdr:to>
    <xdr:graphicFrame macro="">
      <xdr:nvGraphicFramePr>
        <xdr:cNvPr id="1905918" name="グラフ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xdr:col>
      <xdr:colOff>28575</xdr:colOff>
      <xdr:row>200</xdr:row>
      <xdr:rowOff>142875</xdr:rowOff>
    </xdr:from>
    <xdr:to>
      <xdr:col>9</xdr:col>
      <xdr:colOff>609600</xdr:colOff>
      <xdr:row>220</xdr:row>
      <xdr:rowOff>38100</xdr:rowOff>
    </xdr:to>
    <xdr:graphicFrame macro="">
      <xdr:nvGraphicFramePr>
        <xdr:cNvPr id="1905919" name="グラフ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1181100</xdr:colOff>
      <xdr:row>220</xdr:row>
      <xdr:rowOff>161925</xdr:rowOff>
    </xdr:from>
    <xdr:to>
      <xdr:col>4</xdr:col>
      <xdr:colOff>800100</xdr:colOff>
      <xdr:row>238</xdr:row>
      <xdr:rowOff>85725</xdr:rowOff>
    </xdr:to>
    <xdr:graphicFrame macro="">
      <xdr:nvGraphicFramePr>
        <xdr:cNvPr id="1905920" name="グラフ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xdr:col>
      <xdr:colOff>1009650</xdr:colOff>
      <xdr:row>221</xdr:row>
      <xdr:rowOff>9525</xdr:rowOff>
    </xdr:from>
    <xdr:to>
      <xdr:col>9</xdr:col>
      <xdr:colOff>647700</xdr:colOff>
      <xdr:row>238</xdr:row>
      <xdr:rowOff>104775</xdr:rowOff>
    </xdr:to>
    <xdr:graphicFrame macro="">
      <xdr:nvGraphicFramePr>
        <xdr:cNvPr id="1905921" name="グラフ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239</xdr:row>
      <xdr:rowOff>28575</xdr:rowOff>
    </xdr:from>
    <xdr:to>
      <xdr:col>4</xdr:col>
      <xdr:colOff>762000</xdr:colOff>
      <xdr:row>255</xdr:row>
      <xdr:rowOff>152400</xdr:rowOff>
    </xdr:to>
    <xdr:graphicFrame macro="">
      <xdr:nvGraphicFramePr>
        <xdr:cNvPr id="1905922" name="グラフ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xdr:col>
      <xdr:colOff>1028700</xdr:colOff>
      <xdr:row>239</xdr:row>
      <xdr:rowOff>57150</xdr:rowOff>
    </xdr:from>
    <xdr:to>
      <xdr:col>9</xdr:col>
      <xdr:colOff>628650</xdr:colOff>
      <xdr:row>255</xdr:row>
      <xdr:rowOff>161925</xdr:rowOff>
    </xdr:to>
    <xdr:graphicFrame macro="">
      <xdr:nvGraphicFramePr>
        <xdr:cNvPr id="1905923" name="グラフ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19050</xdr:colOff>
      <xdr:row>257</xdr:row>
      <xdr:rowOff>19050</xdr:rowOff>
    </xdr:from>
    <xdr:to>
      <xdr:col>4</xdr:col>
      <xdr:colOff>809625</xdr:colOff>
      <xdr:row>277</xdr:row>
      <xdr:rowOff>133350</xdr:rowOff>
    </xdr:to>
    <xdr:graphicFrame macro="">
      <xdr:nvGraphicFramePr>
        <xdr:cNvPr id="1905924" name="グラフ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xdr:col>
      <xdr:colOff>933450</xdr:colOff>
      <xdr:row>257</xdr:row>
      <xdr:rowOff>19050</xdr:rowOff>
    </xdr:from>
    <xdr:to>
      <xdr:col>9</xdr:col>
      <xdr:colOff>619125</xdr:colOff>
      <xdr:row>277</xdr:row>
      <xdr:rowOff>133350</xdr:rowOff>
    </xdr:to>
    <xdr:graphicFrame macro="">
      <xdr:nvGraphicFramePr>
        <xdr:cNvPr id="1905925" name="グラフ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9525</xdr:colOff>
      <xdr:row>278</xdr:row>
      <xdr:rowOff>161925</xdr:rowOff>
    </xdr:from>
    <xdr:to>
      <xdr:col>4</xdr:col>
      <xdr:colOff>819150</xdr:colOff>
      <xdr:row>299</xdr:row>
      <xdr:rowOff>19050</xdr:rowOff>
    </xdr:to>
    <xdr:graphicFrame macro="">
      <xdr:nvGraphicFramePr>
        <xdr:cNvPr id="1905926" name="グラフ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xdr:col>
      <xdr:colOff>1038225</xdr:colOff>
      <xdr:row>279</xdr:row>
      <xdr:rowOff>9525</xdr:rowOff>
    </xdr:from>
    <xdr:to>
      <xdr:col>9</xdr:col>
      <xdr:colOff>676275</xdr:colOff>
      <xdr:row>299</xdr:row>
      <xdr:rowOff>0</xdr:rowOff>
    </xdr:to>
    <xdr:graphicFrame macro="">
      <xdr:nvGraphicFramePr>
        <xdr:cNvPr id="1905927" name="グラフ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299</xdr:row>
      <xdr:rowOff>161925</xdr:rowOff>
    </xdr:from>
    <xdr:to>
      <xdr:col>4</xdr:col>
      <xdr:colOff>847725</xdr:colOff>
      <xdr:row>319</xdr:row>
      <xdr:rowOff>123825</xdr:rowOff>
    </xdr:to>
    <xdr:graphicFrame macro="">
      <xdr:nvGraphicFramePr>
        <xdr:cNvPr id="1905928" name="グラフ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xdr:col>
      <xdr:colOff>57150</xdr:colOff>
      <xdr:row>300</xdr:row>
      <xdr:rowOff>9525</xdr:rowOff>
    </xdr:from>
    <xdr:to>
      <xdr:col>9</xdr:col>
      <xdr:colOff>581025</xdr:colOff>
      <xdr:row>319</xdr:row>
      <xdr:rowOff>142875</xdr:rowOff>
    </xdr:to>
    <xdr:graphicFrame macro="">
      <xdr:nvGraphicFramePr>
        <xdr:cNvPr id="1905929" name="グラフ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1162050</xdr:colOff>
      <xdr:row>320</xdr:row>
      <xdr:rowOff>161925</xdr:rowOff>
    </xdr:from>
    <xdr:to>
      <xdr:col>4</xdr:col>
      <xdr:colOff>809625</xdr:colOff>
      <xdr:row>340</xdr:row>
      <xdr:rowOff>123825</xdr:rowOff>
    </xdr:to>
    <xdr:graphicFrame macro="">
      <xdr:nvGraphicFramePr>
        <xdr:cNvPr id="1905930" name="グラフ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xdr:col>
      <xdr:colOff>47625</xdr:colOff>
      <xdr:row>321</xdr:row>
      <xdr:rowOff>19050</xdr:rowOff>
    </xdr:from>
    <xdr:to>
      <xdr:col>9</xdr:col>
      <xdr:colOff>571500</xdr:colOff>
      <xdr:row>340</xdr:row>
      <xdr:rowOff>152400</xdr:rowOff>
    </xdr:to>
    <xdr:graphicFrame macro="">
      <xdr:nvGraphicFramePr>
        <xdr:cNvPr id="40" name="グラフ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1181100</xdr:colOff>
      <xdr:row>342</xdr:row>
      <xdr:rowOff>47625</xdr:rowOff>
    </xdr:from>
    <xdr:to>
      <xdr:col>4</xdr:col>
      <xdr:colOff>828675</xdr:colOff>
      <xdr:row>362</xdr:row>
      <xdr:rowOff>9525</xdr:rowOff>
    </xdr:to>
    <xdr:graphicFrame macro="">
      <xdr:nvGraphicFramePr>
        <xdr:cNvPr id="41" name="グラフ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0</xdr:colOff>
      <xdr:row>342</xdr:row>
      <xdr:rowOff>0</xdr:rowOff>
    </xdr:from>
    <xdr:to>
      <xdr:col>9</xdr:col>
      <xdr:colOff>523875</xdr:colOff>
      <xdr:row>361</xdr:row>
      <xdr:rowOff>133350</xdr:rowOff>
    </xdr:to>
    <xdr:graphicFrame macro="">
      <xdr:nvGraphicFramePr>
        <xdr:cNvPr id="42" name="グラフ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9525</xdr:colOff>
      <xdr:row>363</xdr:row>
      <xdr:rowOff>142875</xdr:rowOff>
    </xdr:from>
    <xdr:to>
      <xdr:col>4</xdr:col>
      <xdr:colOff>857250</xdr:colOff>
      <xdr:row>383</xdr:row>
      <xdr:rowOff>104775</xdr:rowOff>
    </xdr:to>
    <xdr:graphicFrame macro="">
      <xdr:nvGraphicFramePr>
        <xdr:cNvPr id="43" name="グラフ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xdr:col>
      <xdr:colOff>0</xdr:colOff>
      <xdr:row>364</xdr:row>
      <xdr:rowOff>0</xdr:rowOff>
    </xdr:from>
    <xdr:to>
      <xdr:col>9</xdr:col>
      <xdr:colOff>523875</xdr:colOff>
      <xdr:row>383</xdr:row>
      <xdr:rowOff>133350</xdr:rowOff>
    </xdr:to>
    <xdr:graphicFrame macro="">
      <xdr:nvGraphicFramePr>
        <xdr:cNvPr id="45" name="グラフ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28574</xdr:colOff>
      <xdr:row>33</xdr:row>
      <xdr:rowOff>9524</xdr:rowOff>
    </xdr:from>
    <xdr:to>
      <xdr:col>8</xdr:col>
      <xdr:colOff>295274</xdr:colOff>
      <xdr:row>58</xdr:row>
      <xdr:rowOff>152399</xdr:rowOff>
    </xdr:to>
    <xdr:graphicFrame macro="">
      <xdr:nvGraphicFramePr>
        <xdr:cNvPr id="2052109" name="グラフ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92</xdr:row>
      <xdr:rowOff>0</xdr:rowOff>
    </xdr:from>
    <xdr:to>
      <xdr:col>7</xdr:col>
      <xdr:colOff>685799</xdr:colOff>
      <xdr:row>122</xdr:row>
      <xdr:rowOff>19050</xdr:rowOff>
    </xdr:to>
    <xdr:graphicFrame macro="">
      <xdr:nvGraphicFramePr>
        <xdr:cNvPr id="2052110"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96</xdr:row>
      <xdr:rowOff>0</xdr:rowOff>
    </xdr:from>
    <xdr:to>
      <xdr:col>7</xdr:col>
      <xdr:colOff>371475</xdr:colOff>
      <xdr:row>128</xdr:row>
      <xdr:rowOff>0</xdr:rowOff>
    </xdr:to>
    <xdr:graphicFrame macro="">
      <xdr:nvGraphicFramePr>
        <xdr:cNvPr id="2057230"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19049</xdr:colOff>
      <xdr:row>33</xdr:row>
      <xdr:rowOff>19050</xdr:rowOff>
    </xdr:from>
    <xdr:to>
      <xdr:col>9</xdr:col>
      <xdr:colOff>19049</xdr:colOff>
      <xdr:row>62</xdr:row>
      <xdr:rowOff>47625</xdr:rowOff>
    </xdr:to>
    <xdr:graphicFrame macro="">
      <xdr:nvGraphicFramePr>
        <xdr:cNvPr id="7"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28</xdr:row>
      <xdr:rowOff>161925</xdr:rowOff>
    </xdr:from>
    <xdr:to>
      <xdr:col>6</xdr:col>
      <xdr:colOff>409575</xdr:colOff>
      <xdr:row>56</xdr:row>
      <xdr:rowOff>142875</xdr:rowOff>
    </xdr:to>
    <xdr:graphicFrame macro="">
      <xdr:nvGraphicFramePr>
        <xdr:cNvPr id="2061319"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304799</xdr:colOff>
      <xdr:row>82</xdr:row>
      <xdr:rowOff>209550</xdr:rowOff>
    </xdr:from>
    <xdr:to>
      <xdr:col>14</xdr:col>
      <xdr:colOff>266699</xdr:colOff>
      <xdr:row>109</xdr:row>
      <xdr:rowOff>133350</xdr:rowOff>
    </xdr:to>
    <xdr:graphicFrame macro="">
      <xdr:nvGraphicFramePr>
        <xdr:cNvPr id="2068535"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158</xdr:row>
      <xdr:rowOff>123825</xdr:rowOff>
    </xdr:from>
    <xdr:to>
      <xdr:col>10</xdr:col>
      <xdr:colOff>0</xdr:colOff>
      <xdr:row>195</xdr:row>
      <xdr:rowOff>19050</xdr:rowOff>
    </xdr:to>
    <xdr:graphicFrame macro="">
      <xdr:nvGraphicFramePr>
        <xdr:cNvPr id="2068536"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196</xdr:row>
      <xdr:rowOff>171450</xdr:rowOff>
    </xdr:from>
    <xdr:to>
      <xdr:col>10</xdr:col>
      <xdr:colOff>0</xdr:colOff>
      <xdr:row>249</xdr:row>
      <xdr:rowOff>152400</xdr:rowOff>
    </xdr:to>
    <xdr:graphicFrame macro="">
      <xdr:nvGraphicFramePr>
        <xdr:cNvPr id="2068537" name="グラフ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251</xdr:row>
      <xdr:rowOff>9525</xdr:rowOff>
    </xdr:from>
    <xdr:to>
      <xdr:col>10</xdr:col>
      <xdr:colOff>0</xdr:colOff>
      <xdr:row>262</xdr:row>
      <xdr:rowOff>9525</xdr:rowOff>
    </xdr:to>
    <xdr:graphicFrame macro="">
      <xdr:nvGraphicFramePr>
        <xdr:cNvPr id="2068538" name="グラフ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263</xdr:row>
      <xdr:rowOff>0</xdr:rowOff>
    </xdr:from>
    <xdr:to>
      <xdr:col>10</xdr:col>
      <xdr:colOff>0</xdr:colOff>
      <xdr:row>287</xdr:row>
      <xdr:rowOff>9525</xdr:rowOff>
    </xdr:to>
    <xdr:graphicFrame macro="">
      <xdr:nvGraphicFramePr>
        <xdr:cNvPr id="2068539"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47625</xdr:colOff>
      <xdr:row>29</xdr:row>
      <xdr:rowOff>28574</xdr:rowOff>
    </xdr:from>
    <xdr:to>
      <xdr:col>10</xdr:col>
      <xdr:colOff>714375</xdr:colOff>
      <xdr:row>55</xdr:row>
      <xdr:rowOff>133349</xdr:rowOff>
    </xdr:to>
    <xdr:graphicFrame macro="">
      <xdr:nvGraphicFramePr>
        <xdr:cNvPr id="2068540"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590549</xdr:colOff>
      <xdr:row>57</xdr:row>
      <xdr:rowOff>9525</xdr:rowOff>
    </xdr:from>
    <xdr:to>
      <xdr:col>17</xdr:col>
      <xdr:colOff>619125</xdr:colOff>
      <xdr:row>80</xdr:row>
      <xdr:rowOff>276225</xdr:rowOff>
    </xdr:to>
    <xdr:graphicFrame macro="">
      <xdr:nvGraphicFramePr>
        <xdr:cNvPr id="2068541"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19050</xdr:colOff>
      <xdr:row>82</xdr:row>
      <xdr:rowOff>180974</xdr:rowOff>
    </xdr:from>
    <xdr:to>
      <xdr:col>21</xdr:col>
      <xdr:colOff>666750</xdr:colOff>
      <xdr:row>110</xdr:row>
      <xdr:rowOff>0</xdr:rowOff>
    </xdr:to>
    <xdr:graphicFrame macro="">
      <xdr:nvGraphicFramePr>
        <xdr:cNvPr id="2068542"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19050</xdr:colOff>
      <xdr:row>158</xdr:row>
      <xdr:rowOff>161925</xdr:rowOff>
    </xdr:from>
    <xdr:to>
      <xdr:col>10</xdr:col>
      <xdr:colOff>19050</xdr:colOff>
      <xdr:row>158</xdr:row>
      <xdr:rowOff>161925</xdr:rowOff>
    </xdr:to>
    <xdr:sp macro="" textlink="">
      <xdr:nvSpPr>
        <xdr:cNvPr id="2068543" name="Line 26"/>
        <xdr:cNvSpPr>
          <a:spLocks noChangeShapeType="1"/>
        </xdr:cNvSpPr>
      </xdr:nvSpPr>
      <xdr:spPr bwMode="auto">
        <a:xfrm>
          <a:off x="7219950" y="27508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19049</xdr:colOff>
      <xdr:row>143</xdr:row>
      <xdr:rowOff>9525</xdr:rowOff>
    </xdr:from>
    <xdr:to>
      <xdr:col>4</xdr:col>
      <xdr:colOff>514349</xdr:colOff>
      <xdr:row>167</xdr:row>
      <xdr:rowOff>142875</xdr:rowOff>
    </xdr:to>
    <xdr:graphicFrame macro="">
      <xdr:nvGraphicFramePr>
        <xdr:cNvPr id="2"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514349</xdr:colOff>
      <xdr:row>142</xdr:row>
      <xdr:rowOff>95251</xdr:rowOff>
    </xdr:from>
    <xdr:to>
      <xdr:col>20</xdr:col>
      <xdr:colOff>38100</xdr:colOff>
      <xdr:row>167</xdr:row>
      <xdr:rowOff>161926</xdr:rowOff>
    </xdr:to>
    <xdr:graphicFrame macro="">
      <xdr:nvGraphicFramePr>
        <xdr:cNvPr id="3"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571500</xdr:colOff>
      <xdr:row>143</xdr:row>
      <xdr:rowOff>28576</xdr:rowOff>
    </xdr:from>
    <xdr:to>
      <xdr:col>9</xdr:col>
      <xdr:colOff>457200</xdr:colOff>
      <xdr:row>167</xdr:row>
      <xdr:rowOff>161926</xdr:rowOff>
    </xdr:to>
    <xdr:graphicFrame macro="">
      <xdr:nvGraphicFramePr>
        <xdr:cNvPr id="4"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169</xdr:row>
      <xdr:rowOff>38100</xdr:rowOff>
    </xdr:from>
    <xdr:to>
      <xdr:col>4</xdr:col>
      <xdr:colOff>561975</xdr:colOff>
      <xdr:row>193</xdr:row>
      <xdr:rowOff>38100</xdr:rowOff>
    </xdr:to>
    <xdr:graphicFrame macro="">
      <xdr:nvGraphicFramePr>
        <xdr:cNvPr id="5"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647699</xdr:colOff>
      <xdr:row>169</xdr:row>
      <xdr:rowOff>28574</xdr:rowOff>
    </xdr:from>
    <xdr:to>
      <xdr:col>9</xdr:col>
      <xdr:colOff>400050</xdr:colOff>
      <xdr:row>193</xdr:row>
      <xdr:rowOff>76200</xdr:rowOff>
    </xdr:to>
    <xdr:graphicFrame macro="">
      <xdr:nvGraphicFramePr>
        <xdr:cNvPr id="6"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581025</xdr:colOff>
      <xdr:row>169</xdr:row>
      <xdr:rowOff>28574</xdr:rowOff>
    </xdr:from>
    <xdr:to>
      <xdr:col>20</xdr:col>
      <xdr:colOff>47625</xdr:colOff>
      <xdr:row>194</xdr:row>
      <xdr:rowOff>38099</xdr:rowOff>
    </xdr:to>
    <xdr:graphicFrame macro="">
      <xdr:nvGraphicFramePr>
        <xdr:cNvPr id="7"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638174</xdr:colOff>
      <xdr:row>226</xdr:row>
      <xdr:rowOff>76200</xdr:rowOff>
    </xdr:from>
    <xdr:to>
      <xdr:col>20</xdr:col>
      <xdr:colOff>600074</xdr:colOff>
      <xdr:row>254</xdr:row>
      <xdr:rowOff>104775</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676274</xdr:colOff>
      <xdr:row>257</xdr:row>
      <xdr:rowOff>66675</xdr:rowOff>
    </xdr:from>
    <xdr:to>
      <xdr:col>20</xdr:col>
      <xdr:colOff>638174</xdr:colOff>
      <xdr:row>285</xdr:row>
      <xdr:rowOff>95250</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28575</xdr:colOff>
      <xdr:row>33</xdr:row>
      <xdr:rowOff>19050</xdr:rowOff>
    </xdr:from>
    <xdr:to>
      <xdr:col>12</xdr:col>
      <xdr:colOff>666750</xdr:colOff>
      <xdr:row>64</xdr:row>
      <xdr:rowOff>76200</xdr:rowOff>
    </xdr:to>
    <xdr:graphicFrame macro="">
      <xdr:nvGraphicFramePr>
        <xdr:cNvPr id="2108429"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97</xdr:row>
      <xdr:rowOff>19050</xdr:rowOff>
    </xdr:from>
    <xdr:to>
      <xdr:col>12</xdr:col>
      <xdr:colOff>676275</xdr:colOff>
      <xdr:row>127</xdr:row>
      <xdr:rowOff>161925</xdr:rowOff>
    </xdr:to>
    <xdr:graphicFrame macro="">
      <xdr:nvGraphicFramePr>
        <xdr:cNvPr id="2108430"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57</xdr:row>
      <xdr:rowOff>9525</xdr:rowOff>
    </xdr:from>
    <xdr:to>
      <xdr:col>0</xdr:col>
      <xdr:colOff>0</xdr:colOff>
      <xdr:row>78</xdr:row>
      <xdr:rowOff>28575</xdr:rowOff>
    </xdr:to>
    <xdr:graphicFrame macro="">
      <xdr:nvGraphicFramePr>
        <xdr:cNvPr id="139675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0</xdr:rowOff>
    </xdr:from>
    <xdr:to>
      <xdr:col>0</xdr:col>
      <xdr:colOff>0</xdr:colOff>
      <xdr:row>55</xdr:row>
      <xdr:rowOff>0</xdr:rowOff>
    </xdr:to>
    <xdr:graphicFrame macro="">
      <xdr:nvGraphicFramePr>
        <xdr:cNvPr id="139675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104775</xdr:colOff>
      <xdr:row>0</xdr:row>
      <xdr:rowOff>76201</xdr:rowOff>
    </xdr:from>
    <xdr:to>
      <xdr:col>24</xdr:col>
      <xdr:colOff>438151</xdr:colOff>
      <xdr:row>26</xdr:row>
      <xdr:rowOff>38100</xdr:rowOff>
    </xdr:to>
    <xdr:graphicFrame macro="">
      <xdr:nvGraphicFramePr>
        <xdr:cNvPr id="139675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95</xdr:row>
      <xdr:rowOff>19050</xdr:rowOff>
    </xdr:from>
    <xdr:to>
      <xdr:col>10</xdr:col>
      <xdr:colOff>1676400</xdr:colOff>
      <xdr:row>123</xdr:row>
      <xdr:rowOff>38100</xdr:rowOff>
    </xdr:to>
    <xdr:graphicFrame macro="">
      <xdr:nvGraphicFramePr>
        <xdr:cNvPr id="2111508"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217</xdr:row>
      <xdr:rowOff>38100</xdr:rowOff>
    </xdr:from>
    <xdr:to>
      <xdr:col>13</xdr:col>
      <xdr:colOff>600075</xdr:colOff>
      <xdr:row>255</xdr:row>
      <xdr:rowOff>95250</xdr:rowOff>
    </xdr:to>
    <xdr:graphicFrame macro="">
      <xdr:nvGraphicFramePr>
        <xdr:cNvPr id="2111509"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9524</xdr:rowOff>
    </xdr:from>
    <xdr:to>
      <xdr:col>10</xdr:col>
      <xdr:colOff>1905000</xdr:colOff>
      <xdr:row>62</xdr:row>
      <xdr:rowOff>19050</xdr:rowOff>
    </xdr:to>
    <xdr:graphicFrame macro="">
      <xdr:nvGraphicFramePr>
        <xdr:cNvPr id="5"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157</xdr:row>
      <xdr:rowOff>0</xdr:rowOff>
    </xdr:from>
    <xdr:to>
      <xdr:col>10</xdr:col>
      <xdr:colOff>1666875</xdr:colOff>
      <xdr:row>183</xdr:row>
      <xdr:rowOff>66675</xdr:rowOff>
    </xdr:to>
    <xdr:graphicFrame macro="">
      <xdr:nvGraphicFramePr>
        <xdr:cNvPr id="8"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0.24627</cdr:x>
      <cdr:y>0.71014</cdr:y>
    </cdr:from>
    <cdr:to>
      <cdr:x>0.38474</cdr:x>
      <cdr:y>0.77681</cdr:y>
    </cdr:to>
    <cdr:sp macro="" textlink="">
      <cdr:nvSpPr>
        <cdr:cNvPr id="2" name="テキスト ボックス 1"/>
        <cdr:cNvSpPr txBox="1"/>
      </cdr:nvSpPr>
      <cdr:spPr>
        <a:xfrm xmlns:a="http://schemas.openxmlformats.org/drawingml/2006/main">
          <a:off x="2828925" y="4667250"/>
          <a:ext cx="1590675" cy="438150"/>
        </a:xfrm>
        <a:prstGeom xmlns:a="http://schemas.openxmlformats.org/drawingml/2006/main" prst="rect">
          <a:avLst/>
        </a:prstGeom>
        <a:solidFill xmlns:a="http://schemas.openxmlformats.org/drawingml/2006/main">
          <a:schemeClr val="bg1">
            <a:alpha val="30000"/>
          </a:schemeClr>
        </a:solidFill>
      </cdr:spPr>
      <cdr:txBody>
        <a:bodyPr xmlns:a="http://schemas.openxmlformats.org/drawingml/2006/main" vertOverflow="clip" wrap="square" rtlCol="0"/>
        <a:lstStyle xmlns:a="http://schemas.openxmlformats.org/drawingml/2006/main"/>
        <a:p xmlns:a="http://schemas.openxmlformats.org/drawingml/2006/main">
          <a:r>
            <a:rPr lang="ja-JP" altLang="en-US" sz="2400"/>
            <a:t>国立大学</a:t>
          </a:r>
        </a:p>
      </cdr:txBody>
    </cdr:sp>
  </cdr:relSizeAnchor>
  <cdr:relSizeAnchor xmlns:cdr="http://schemas.openxmlformats.org/drawingml/2006/chartDrawing">
    <cdr:from>
      <cdr:x>0.26119</cdr:x>
      <cdr:y>0.43478</cdr:y>
    </cdr:from>
    <cdr:to>
      <cdr:x>0.44196</cdr:x>
      <cdr:y>0.50435</cdr:y>
    </cdr:to>
    <cdr:sp macro="" textlink="">
      <cdr:nvSpPr>
        <cdr:cNvPr id="3" name="テキスト ボックス 2"/>
        <cdr:cNvSpPr txBox="1"/>
      </cdr:nvSpPr>
      <cdr:spPr>
        <a:xfrm xmlns:a="http://schemas.openxmlformats.org/drawingml/2006/main">
          <a:off x="3000375" y="2857500"/>
          <a:ext cx="2076450" cy="457200"/>
        </a:xfrm>
        <a:prstGeom xmlns:a="http://schemas.openxmlformats.org/drawingml/2006/main" prst="rect">
          <a:avLst/>
        </a:prstGeom>
        <a:solidFill xmlns:a="http://schemas.openxmlformats.org/drawingml/2006/main">
          <a:schemeClr val="bg1">
            <a:alpha val="30000"/>
          </a:schemeClr>
        </a:solidFill>
      </cdr:spPr>
      <cdr:txBody>
        <a:bodyPr xmlns:a="http://schemas.openxmlformats.org/drawingml/2006/main" vertOverflow="clip" wrap="square" rtlCol="0"/>
        <a:lstStyle xmlns:a="http://schemas.openxmlformats.org/drawingml/2006/main"/>
        <a:p xmlns:a="http://schemas.openxmlformats.org/drawingml/2006/main">
          <a:r>
            <a:rPr lang="ja-JP" altLang="en-US" sz="2800"/>
            <a:t>国立天文台</a:t>
          </a:r>
        </a:p>
      </cdr:txBody>
    </cdr:sp>
  </cdr:relSizeAnchor>
  <cdr:relSizeAnchor xmlns:cdr="http://schemas.openxmlformats.org/drawingml/2006/chartDrawing">
    <cdr:from>
      <cdr:x>0.62687</cdr:x>
      <cdr:y>0.24928</cdr:y>
    </cdr:from>
    <cdr:to>
      <cdr:x>0.70896</cdr:x>
      <cdr:y>0.31304</cdr:y>
    </cdr:to>
    <cdr:sp macro="" textlink="">
      <cdr:nvSpPr>
        <cdr:cNvPr id="4" name="テキスト ボックス 3"/>
        <cdr:cNvSpPr txBox="1"/>
      </cdr:nvSpPr>
      <cdr:spPr>
        <a:xfrm xmlns:a="http://schemas.openxmlformats.org/drawingml/2006/main">
          <a:off x="7200901" y="1638300"/>
          <a:ext cx="942974" cy="419100"/>
        </a:xfrm>
        <a:prstGeom xmlns:a="http://schemas.openxmlformats.org/drawingml/2006/main" prst="rect">
          <a:avLst/>
        </a:prstGeom>
        <a:solidFill xmlns:a="http://schemas.openxmlformats.org/drawingml/2006/main">
          <a:schemeClr val="bg1">
            <a:alpha val="30000"/>
          </a:schemeClr>
        </a:solidFill>
        <a:effectLst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r>
            <a:rPr lang="ja-JP" altLang="en-US" sz="2400"/>
            <a:t>海外</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123825</xdr:colOff>
      <xdr:row>97</xdr:row>
      <xdr:rowOff>28575</xdr:rowOff>
    </xdr:from>
    <xdr:to>
      <xdr:col>14</xdr:col>
      <xdr:colOff>47625</xdr:colOff>
      <xdr:row>129</xdr:row>
      <xdr:rowOff>28575</xdr:rowOff>
    </xdr:to>
    <xdr:graphicFrame macro="">
      <xdr:nvGraphicFramePr>
        <xdr:cNvPr id="2115597"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31</xdr:row>
      <xdr:rowOff>28575</xdr:rowOff>
    </xdr:from>
    <xdr:to>
      <xdr:col>15</xdr:col>
      <xdr:colOff>19050</xdr:colOff>
      <xdr:row>63</xdr:row>
      <xdr:rowOff>47625</xdr:rowOff>
    </xdr:to>
    <xdr:graphicFrame macro="">
      <xdr:nvGraphicFramePr>
        <xdr:cNvPr id="2115598"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34</xdr:row>
      <xdr:rowOff>161925</xdr:rowOff>
    </xdr:from>
    <xdr:to>
      <xdr:col>9</xdr:col>
      <xdr:colOff>723900</xdr:colOff>
      <xdr:row>64</xdr:row>
      <xdr:rowOff>133350</xdr:rowOff>
    </xdr:to>
    <xdr:graphicFrame macro="">
      <xdr:nvGraphicFramePr>
        <xdr:cNvPr id="2118663"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34</xdr:row>
      <xdr:rowOff>161924</xdr:rowOff>
    </xdr:from>
    <xdr:to>
      <xdr:col>9</xdr:col>
      <xdr:colOff>581025</xdr:colOff>
      <xdr:row>70</xdr:row>
      <xdr:rowOff>133349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70</xdr:row>
      <xdr:rowOff>161925</xdr:rowOff>
    </xdr:from>
    <xdr:to>
      <xdr:col>10</xdr:col>
      <xdr:colOff>85725</xdr:colOff>
      <xdr:row>107</xdr:row>
      <xdr:rowOff>95250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34</xdr:row>
      <xdr:rowOff>0</xdr:rowOff>
    </xdr:from>
    <xdr:to>
      <xdr:col>8</xdr:col>
      <xdr:colOff>552450</xdr:colOff>
      <xdr:row>70</xdr:row>
      <xdr:rowOff>57150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19049</xdr:colOff>
      <xdr:row>69</xdr:row>
      <xdr:rowOff>133350</xdr:rowOff>
    </xdr:from>
    <xdr:to>
      <xdr:col>20</xdr:col>
      <xdr:colOff>123825</xdr:colOff>
      <xdr:row>92</xdr:row>
      <xdr:rowOff>114300</xdr:rowOff>
    </xdr:to>
    <xdr:graphicFrame macro="">
      <xdr:nvGraphicFramePr>
        <xdr:cNvPr id="2"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69</xdr:row>
      <xdr:rowOff>104774</xdr:rowOff>
    </xdr:from>
    <xdr:to>
      <xdr:col>9</xdr:col>
      <xdr:colOff>333375</xdr:colOff>
      <xdr:row>92</xdr:row>
      <xdr:rowOff>123824</xdr:rowOff>
    </xdr:to>
    <xdr:graphicFrame macro="">
      <xdr:nvGraphicFramePr>
        <xdr:cNvPr id="3"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600075</xdr:colOff>
      <xdr:row>0</xdr:row>
      <xdr:rowOff>0</xdr:rowOff>
    </xdr:from>
    <xdr:to>
      <xdr:col>24</xdr:col>
      <xdr:colOff>561975</xdr:colOff>
      <xdr:row>33</xdr:row>
      <xdr:rowOff>0</xdr:rowOff>
    </xdr:to>
    <xdr:graphicFrame macro="">
      <xdr:nvGraphicFramePr>
        <xdr:cNvPr id="4"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0</xdr:colOff>
      <xdr:row>0</xdr:row>
      <xdr:rowOff>0</xdr:rowOff>
    </xdr:from>
    <xdr:to>
      <xdr:col>37</xdr:col>
      <xdr:colOff>495300</xdr:colOff>
      <xdr:row>33</xdr:row>
      <xdr:rowOff>0</xdr:rowOff>
    </xdr:to>
    <xdr:graphicFrame macro="">
      <xdr:nvGraphicFramePr>
        <xdr:cNvPr id="5"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0</xdr:colOff>
      <xdr:row>35</xdr:row>
      <xdr:rowOff>0</xdr:rowOff>
    </xdr:from>
    <xdr:to>
      <xdr:col>32</xdr:col>
      <xdr:colOff>76200</xdr:colOff>
      <xdr:row>69</xdr:row>
      <xdr:rowOff>133350</xdr:rowOff>
    </xdr:to>
    <xdr:graphicFrame macro="">
      <xdr:nvGraphicFramePr>
        <xdr:cNvPr id="6"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0</xdr:colOff>
      <xdr:row>35</xdr:row>
      <xdr:rowOff>0</xdr:rowOff>
    </xdr:from>
    <xdr:to>
      <xdr:col>42</xdr:col>
      <xdr:colOff>495300</xdr:colOff>
      <xdr:row>69</xdr:row>
      <xdr:rowOff>133350</xdr:rowOff>
    </xdr:to>
    <xdr:graphicFrame macro="">
      <xdr:nvGraphicFramePr>
        <xdr:cNvPr id="7"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28575</xdr:colOff>
      <xdr:row>63</xdr:row>
      <xdr:rowOff>9525</xdr:rowOff>
    </xdr:from>
    <xdr:to>
      <xdr:col>6</xdr:col>
      <xdr:colOff>457200</xdr:colOff>
      <xdr:row>93</xdr:row>
      <xdr:rowOff>19050</xdr:rowOff>
    </xdr:to>
    <xdr:graphicFrame macro="">
      <xdr:nvGraphicFramePr>
        <xdr:cNvPr id="2129933"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95</xdr:row>
      <xdr:rowOff>9525</xdr:rowOff>
    </xdr:from>
    <xdr:to>
      <xdr:col>6</xdr:col>
      <xdr:colOff>523875</xdr:colOff>
      <xdr:row>124</xdr:row>
      <xdr:rowOff>66675</xdr:rowOff>
    </xdr:to>
    <xdr:graphicFrame macro="">
      <xdr:nvGraphicFramePr>
        <xdr:cNvPr id="2129934"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33336</xdr:colOff>
      <xdr:row>0</xdr:row>
      <xdr:rowOff>47625</xdr:rowOff>
    </xdr:from>
    <xdr:to>
      <xdr:col>14</xdr:col>
      <xdr:colOff>9525</xdr:colOff>
      <xdr:row>31</xdr:row>
      <xdr:rowOff>95250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32</xdr:row>
      <xdr:rowOff>9525</xdr:rowOff>
    </xdr:from>
    <xdr:to>
      <xdr:col>9</xdr:col>
      <xdr:colOff>19050</xdr:colOff>
      <xdr:row>61</xdr:row>
      <xdr:rowOff>38100</xdr:rowOff>
    </xdr:to>
    <xdr:graphicFrame macro="">
      <xdr:nvGraphicFramePr>
        <xdr:cNvPr id="2132999"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65</xdr:row>
      <xdr:rowOff>19050</xdr:rowOff>
    </xdr:from>
    <xdr:to>
      <xdr:col>16</xdr:col>
      <xdr:colOff>47624</xdr:colOff>
      <xdr:row>98</xdr:row>
      <xdr:rowOff>9525</xdr:rowOff>
    </xdr:to>
    <xdr:graphicFrame macro="">
      <xdr:nvGraphicFramePr>
        <xdr:cNvPr id="1414157"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99</xdr:row>
      <xdr:rowOff>95249</xdr:rowOff>
    </xdr:from>
    <xdr:to>
      <xdr:col>16</xdr:col>
      <xdr:colOff>123824</xdr:colOff>
      <xdr:row>132</xdr:row>
      <xdr:rowOff>57150</xdr:rowOff>
    </xdr:to>
    <xdr:graphicFrame macro="">
      <xdr:nvGraphicFramePr>
        <xdr:cNvPr id="1414158"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xdr:colOff>
      <xdr:row>0</xdr:row>
      <xdr:rowOff>28575</xdr:rowOff>
    </xdr:from>
    <xdr:to>
      <xdr:col>15</xdr:col>
      <xdr:colOff>561976</xdr:colOff>
      <xdr:row>45</xdr:row>
      <xdr:rowOff>42511</xdr:rowOff>
    </xdr:to>
    <xdr:pic>
      <xdr:nvPicPr>
        <xdr:cNvPr id="2"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28575"/>
          <a:ext cx="10706100" cy="7729186"/>
        </a:xfrm>
        <a:prstGeom prst="rect">
          <a:avLst/>
        </a:prstGeom>
        <a:solidFill>
          <a:schemeClr val="bg1"/>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86</xdr:row>
      <xdr:rowOff>66675</xdr:rowOff>
    </xdr:from>
    <xdr:to>
      <xdr:col>14</xdr:col>
      <xdr:colOff>190501</xdr:colOff>
      <xdr:row>132</xdr:row>
      <xdr:rowOff>9525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381001</xdr:colOff>
      <xdr:row>86</xdr:row>
      <xdr:rowOff>133350</xdr:rowOff>
    </xdr:from>
    <xdr:to>
      <xdr:col>20</xdr:col>
      <xdr:colOff>657225</xdr:colOff>
      <xdr:row>131</xdr:row>
      <xdr:rowOff>161926</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136</xdr:row>
      <xdr:rowOff>133350</xdr:rowOff>
    </xdr:from>
    <xdr:to>
      <xdr:col>13</xdr:col>
      <xdr:colOff>400050</xdr:colOff>
      <xdr:row>183</xdr:row>
      <xdr:rowOff>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28575</xdr:colOff>
      <xdr:row>137</xdr:row>
      <xdr:rowOff>19049</xdr:rowOff>
    </xdr:from>
    <xdr:to>
      <xdr:col>19</xdr:col>
      <xdr:colOff>219075</xdr:colOff>
      <xdr:row>182</xdr:row>
      <xdr:rowOff>152400</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0.45506</cdr:x>
      <cdr:y>0.76557</cdr:y>
    </cdr:from>
    <cdr:to>
      <cdr:x>0.48089</cdr:x>
      <cdr:y>1</cdr:y>
    </cdr:to>
    <cdr:sp macro="" textlink="">
      <cdr:nvSpPr>
        <cdr:cNvPr id="2" name="テキスト ボックス 1"/>
        <cdr:cNvSpPr txBox="1"/>
      </cdr:nvSpPr>
      <cdr:spPr>
        <a:xfrm xmlns:a="http://schemas.openxmlformats.org/drawingml/2006/main" rot="5055765">
          <a:off x="3400428" y="6767513"/>
          <a:ext cx="18288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400"/>
        </a:p>
      </cdr:txBody>
    </cdr:sp>
  </cdr:relSizeAnchor>
  <cdr:relSizeAnchor xmlns:cdr="http://schemas.openxmlformats.org/drawingml/2006/chartDrawing">
    <cdr:from>
      <cdr:x>0.45506</cdr:x>
      <cdr:y>0.76557</cdr:y>
    </cdr:from>
    <cdr:to>
      <cdr:x>0.48089</cdr:x>
      <cdr:y>1</cdr:y>
    </cdr:to>
    <cdr:sp macro="" textlink="">
      <cdr:nvSpPr>
        <cdr:cNvPr id="6" name="テキスト ボックス 1"/>
        <cdr:cNvSpPr txBox="1"/>
      </cdr:nvSpPr>
      <cdr:spPr>
        <a:xfrm xmlns:a="http://schemas.openxmlformats.org/drawingml/2006/main" rot="5055765">
          <a:off x="3400428" y="6767513"/>
          <a:ext cx="18288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400"/>
        </a:p>
      </cdr:txBody>
    </cdr:sp>
  </cdr:relSizeAnchor>
  <cdr:relSizeAnchor xmlns:cdr="http://schemas.openxmlformats.org/drawingml/2006/chartDrawing">
    <cdr:from>
      <cdr:x>0.45506</cdr:x>
      <cdr:y>0.76557</cdr:y>
    </cdr:from>
    <cdr:to>
      <cdr:x>0.48089</cdr:x>
      <cdr:y>1</cdr:y>
    </cdr:to>
    <cdr:sp macro="" textlink="">
      <cdr:nvSpPr>
        <cdr:cNvPr id="7" name="テキスト ボックス 1"/>
        <cdr:cNvSpPr txBox="1"/>
      </cdr:nvSpPr>
      <cdr:spPr>
        <a:xfrm xmlns:a="http://schemas.openxmlformats.org/drawingml/2006/main" rot="5055765">
          <a:off x="3400428" y="6767513"/>
          <a:ext cx="18288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400"/>
        </a:p>
      </cdr:txBody>
    </cdr:sp>
  </cdr:relSizeAnchor>
</c:userShapes>
</file>

<file path=xl/drawings/drawing32.xml><?xml version="1.0" encoding="utf-8"?>
<c:userShapes xmlns:c="http://schemas.openxmlformats.org/drawingml/2006/chart">
  <cdr:relSizeAnchor xmlns:cdr="http://schemas.openxmlformats.org/drawingml/2006/chartDrawing">
    <cdr:from>
      <cdr:x>0.45506</cdr:x>
      <cdr:y>0.76557</cdr:y>
    </cdr:from>
    <cdr:to>
      <cdr:x>0.48089</cdr:x>
      <cdr:y>1</cdr:y>
    </cdr:to>
    <cdr:sp macro="" textlink="">
      <cdr:nvSpPr>
        <cdr:cNvPr id="2" name="テキスト ボックス 1"/>
        <cdr:cNvSpPr txBox="1"/>
      </cdr:nvSpPr>
      <cdr:spPr>
        <a:xfrm xmlns:a="http://schemas.openxmlformats.org/drawingml/2006/main" rot="5055765">
          <a:off x="3400428" y="6767513"/>
          <a:ext cx="18288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400"/>
        </a:p>
      </cdr:txBody>
    </cdr:sp>
  </cdr:relSizeAnchor>
</c:userShapes>
</file>

<file path=xl/drawings/drawing33.xml><?xml version="1.0" encoding="utf-8"?>
<c:userShapes xmlns:c="http://schemas.openxmlformats.org/drawingml/2006/chart">
  <cdr:relSizeAnchor xmlns:cdr="http://schemas.openxmlformats.org/drawingml/2006/chartDrawing">
    <cdr:from>
      <cdr:x>0.45506</cdr:x>
      <cdr:y>0.76557</cdr:y>
    </cdr:from>
    <cdr:to>
      <cdr:x>0.48089</cdr:x>
      <cdr:y>1</cdr:y>
    </cdr:to>
    <cdr:sp macro="" textlink="">
      <cdr:nvSpPr>
        <cdr:cNvPr id="2" name="テキスト ボックス 1"/>
        <cdr:cNvSpPr txBox="1"/>
      </cdr:nvSpPr>
      <cdr:spPr>
        <a:xfrm xmlns:a="http://schemas.openxmlformats.org/drawingml/2006/main" rot="5055765">
          <a:off x="3400428" y="6767513"/>
          <a:ext cx="18288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400"/>
        </a:p>
      </cdr:txBody>
    </cdr:sp>
  </cdr:relSizeAnchor>
</c:userShapes>
</file>

<file path=xl/drawings/drawing34.xml><?xml version="1.0" encoding="utf-8"?>
<c:userShapes xmlns:c="http://schemas.openxmlformats.org/drawingml/2006/chart">
  <cdr:relSizeAnchor xmlns:cdr="http://schemas.openxmlformats.org/drawingml/2006/chartDrawing">
    <cdr:from>
      <cdr:x>0.45506</cdr:x>
      <cdr:y>0.76557</cdr:y>
    </cdr:from>
    <cdr:to>
      <cdr:x>0.48089</cdr:x>
      <cdr:y>1</cdr:y>
    </cdr:to>
    <cdr:sp macro="" textlink="">
      <cdr:nvSpPr>
        <cdr:cNvPr id="2" name="テキスト ボックス 1"/>
        <cdr:cNvSpPr txBox="1"/>
      </cdr:nvSpPr>
      <cdr:spPr>
        <a:xfrm xmlns:a="http://schemas.openxmlformats.org/drawingml/2006/main" rot="5055765">
          <a:off x="3400428" y="6767513"/>
          <a:ext cx="18288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400"/>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133349</xdr:colOff>
      <xdr:row>18</xdr:row>
      <xdr:rowOff>171449</xdr:rowOff>
    </xdr:from>
    <xdr:to>
      <xdr:col>16</xdr:col>
      <xdr:colOff>238125</xdr:colOff>
      <xdr:row>66</xdr:row>
      <xdr:rowOff>142875</xdr:rowOff>
    </xdr:to>
    <xdr:graphicFrame macro="">
      <xdr:nvGraphicFramePr>
        <xdr:cNvPr id="2142215"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55</xdr:row>
      <xdr:rowOff>0</xdr:rowOff>
    </xdr:from>
    <xdr:to>
      <xdr:col>9</xdr:col>
      <xdr:colOff>361950</xdr:colOff>
      <xdr:row>80</xdr:row>
      <xdr:rowOff>0</xdr:rowOff>
    </xdr:to>
    <xdr:graphicFrame macro="">
      <xdr:nvGraphicFramePr>
        <xdr:cNvPr id="2156551"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3</xdr:col>
      <xdr:colOff>485775</xdr:colOff>
      <xdr:row>114</xdr:row>
      <xdr:rowOff>19050</xdr:rowOff>
    </xdr:from>
    <xdr:to>
      <xdr:col>5</xdr:col>
      <xdr:colOff>857250</xdr:colOff>
      <xdr:row>135</xdr:row>
      <xdr:rowOff>9525</xdr:rowOff>
    </xdr:to>
    <xdr:graphicFrame macro="">
      <xdr:nvGraphicFramePr>
        <xdr:cNvPr id="2158599"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67</xdr:row>
      <xdr:rowOff>9525</xdr:rowOff>
    </xdr:from>
    <xdr:to>
      <xdr:col>12</xdr:col>
      <xdr:colOff>409575</xdr:colOff>
      <xdr:row>98</xdr:row>
      <xdr:rowOff>19050</xdr:rowOff>
    </xdr:to>
    <xdr:graphicFrame macro="">
      <xdr:nvGraphicFramePr>
        <xdr:cNvPr id="1429553"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67</xdr:row>
      <xdr:rowOff>9525</xdr:rowOff>
    </xdr:from>
    <xdr:to>
      <xdr:col>12</xdr:col>
      <xdr:colOff>409575</xdr:colOff>
      <xdr:row>98</xdr:row>
      <xdr:rowOff>19050</xdr:rowOff>
    </xdr:to>
    <xdr:graphicFrame macro="">
      <xdr:nvGraphicFramePr>
        <xdr:cNvPr id="1429555"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67</xdr:row>
      <xdr:rowOff>9525</xdr:rowOff>
    </xdr:from>
    <xdr:to>
      <xdr:col>12</xdr:col>
      <xdr:colOff>409575</xdr:colOff>
      <xdr:row>98</xdr:row>
      <xdr:rowOff>19050</xdr:rowOff>
    </xdr:to>
    <xdr:graphicFrame macro="">
      <xdr:nvGraphicFramePr>
        <xdr:cNvPr id="1429557"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67</xdr:row>
      <xdr:rowOff>9525</xdr:rowOff>
    </xdr:from>
    <xdr:to>
      <xdr:col>12</xdr:col>
      <xdr:colOff>409575</xdr:colOff>
      <xdr:row>98</xdr:row>
      <xdr:rowOff>19050</xdr:rowOff>
    </xdr:to>
    <xdr:graphicFrame macro="">
      <xdr:nvGraphicFramePr>
        <xdr:cNvPr id="1429558"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67</xdr:row>
      <xdr:rowOff>9524</xdr:rowOff>
    </xdr:from>
    <xdr:to>
      <xdr:col>17</xdr:col>
      <xdr:colOff>104775</xdr:colOff>
      <xdr:row>103</xdr:row>
      <xdr:rowOff>161925</xdr:rowOff>
    </xdr:to>
    <xdr:graphicFrame macro="">
      <xdr:nvGraphicFramePr>
        <xdr:cNvPr id="1429560"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xdr:colOff>
      <xdr:row>105</xdr:row>
      <xdr:rowOff>38099</xdr:rowOff>
    </xdr:from>
    <xdr:to>
      <xdr:col>16</xdr:col>
      <xdr:colOff>666750</xdr:colOff>
      <xdr:row>140</xdr:row>
      <xdr:rowOff>114300</xdr:rowOff>
    </xdr:to>
    <xdr:graphicFrame macro="">
      <xdr:nvGraphicFramePr>
        <xdr:cNvPr id="13"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32</xdr:row>
      <xdr:rowOff>171449</xdr:rowOff>
    </xdr:from>
    <xdr:to>
      <xdr:col>18</xdr:col>
      <xdr:colOff>104774</xdr:colOff>
      <xdr:row>68</xdr:row>
      <xdr:rowOff>47625</xdr:rowOff>
    </xdr:to>
    <xdr:graphicFrame macro="">
      <xdr:nvGraphicFramePr>
        <xdr:cNvPr id="1472525" name="グラフ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69</xdr:row>
      <xdr:rowOff>76199</xdr:rowOff>
    </xdr:from>
    <xdr:to>
      <xdr:col>17</xdr:col>
      <xdr:colOff>647700</xdr:colOff>
      <xdr:row>107</xdr:row>
      <xdr:rowOff>133350</xdr:rowOff>
    </xdr:to>
    <xdr:graphicFrame macro="">
      <xdr:nvGraphicFramePr>
        <xdr:cNvPr id="1472526"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0.35336</cdr:x>
      <cdr:y>0.25493</cdr:y>
    </cdr:from>
    <cdr:to>
      <cdr:x>0.62134</cdr:x>
      <cdr:y>0.36184</cdr:y>
    </cdr:to>
    <cdr:sp macro="" textlink="">
      <cdr:nvSpPr>
        <cdr:cNvPr id="50" name="テキスト ボックス 49"/>
        <cdr:cNvSpPr txBox="1"/>
      </cdr:nvSpPr>
      <cdr:spPr>
        <a:xfrm xmlns:a="http://schemas.openxmlformats.org/drawingml/2006/main">
          <a:off x="4257675" y="1476375"/>
          <a:ext cx="3228975" cy="619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0.35968</cdr:x>
      <cdr:y>0.25658</cdr:y>
    </cdr:from>
    <cdr:to>
      <cdr:x>0.62055</cdr:x>
      <cdr:y>0.35855</cdr:y>
    </cdr:to>
    <cdr:sp macro="" textlink="">
      <cdr:nvSpPr>
        <cdr:cNvPr id="51" name="テキスト ボックス 50"/>
        <cdr:cNvSpPr txBox="1"/>
      </cdr:nvSpPr>
      <cdr:spPr>
        <a:xfrm xmlns:a="http://schemas.openxmlformats.org/drawingml/2006/main">
          <a:off x="4333875" y="1485900"/>
          <a:ext cx="3143250" cy="590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0.35494</cdr:x>
      <cdr:y>0.67599</cdr:y>
    </cdr:from>
    <cdr:to>
      <cdr:x>0.63478</cdr:x>
      <cdr:y>0.77632</cdr:y>
    </cdr:to>
    <cdr:sp macro="" textlink="">
      <cdr:nvSpPr>
        <cdr:cNvPr id="52" name="テキスト ボックス 51"/>
        <cdr:cNvSpPr txBox="1"/>
      </cdr:nvSpPr>
      <cdr:spPr>
        <a:xfrm xmlns:a="http://schemas.openxmlformats.org/drawingml/2006/main">
          <a:off x="4276725" y="3914775"/>
          <a:ext cx="3371850" cy="581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2800"/>
            <a:t>可視光装置</a:t>
          </a:r>
        </a:p>
      </cdr:txBody>
    </cdr:sp>
  </cdr:relSizeAnchor>
  <cdr:relSizeAnchor xmlns:cdr="http://schemas.openxmlformats.org/drawingml/2006/chartDrawing">
    <cdr:from>
      <cdr:x>0.34071</cdr:x>
      <cdr:y>0.25</cdr:y>
    </cdr:from>
    <cdr:to>
      <cdr:x>0.53913</cdr:x>
      <cdr:y>0.35855</cdr:y>
    </cdr:to>
    <cdr:sp macro="" textlink="">
      <cdr:nvSpPr>
        <cdr:cNvPr id="53" name="テキスト ボックス 52"/>
        <cdr:cNvSpPr txBox="1"/>
      </cdr:nvSpPr>
      <cdr:spPr>
        <a:xfrm xmlns:a="http://schemas.openxmlformats.org/drawingml/2006/main">
          <a:off x="4105275" y="1447800"/>
          <a:ext cx="2390775" cy="628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2800"/>
            <a:t>赤外装置</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159</xdr:row>
      <xdr:rowOff>161925</xdr:rowOff>
    </xdr:from>
    <xdr:to>
      <xdr:col>6</xdr:col>
      <xdr:colOff>19050</xdr:colOff>
      <xdr:row>180</xdr:row>
      <xdr:rowOff>66675</xdr:rowOff>
    </xdr:to>
    <xdr:graphicFrame macro="">
      <xdr:nvGraphicFramePr>
        <xdr:cNvPr id="64752784"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134</xdr:row>
      <xdr:rowOff>19050</xdr:rowOff>
    </xdr:from>
    <xdr:to>
      <xdr:col>5</xdr:col>
      <xdr:colOff>171450</xdr:colOff>
      <xdr:row>155</xdr:row>
      <xdr:rowOff>47625</xdr:rowOff>
    </xdr:to>
    <xdr:graphicFrame macro="">
      <xdr:nvGraphicFramePr>
        <xdr:cNvPr id="64752785"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733425</xdr:colOff>
      <xdr:row>134</xdr:row>
      <xdr:rowOff>28575</xdr:rowOff>
    </xdr:from>
    <xdr:to>
      <xdr:col>12</xdr:col>
      <xdr:colOff>333375</xdr:colOff>
      <xdr:row>155</xdr:row>
      <xdr:rowOff>0</xdr:rowOff>
    </xdr:to>
    <xdr:graphicFrame macro="">
      <xdr:nvGraphicFramePr>
        <xdr:cNvPr id="64752786"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114</xdr:row>
      <xdr:rowOff>142875</xdr:rowOff>
    </xdr:from>
    <xdr:to>
      <xdr:col>5</xdr:col>
      <xdr:colOff>161925</xdr:colOff>
      <xdr:row>132</xdr:row>
      <xdr:rowOff>19050</xdr:rowOff>
    </xdr:to>
    <xdr:graphicFrame macro="">
      <xdr:nvGraphicFramePr>
        <xdr:cNvPr id="64752787" name="グラフ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314325</xdr:colOff>
      <xdr:row>160</xdr:row>
      <xdr:rowOff>19050</xdr:rowOff>
    </xdr:from>
    <xdr:to>
      <xdr:col>12</xdr:col>
      <xdr:colOff>352425</xdr:colOff>
      <xdr:row>180</xdr:row>
      <xdr:rowOff>142875</xdr:rowOff>
    </xdr:to>
    <xdr:graphicFrame macro="">
      <xdr:nvGraphicFramePr>
        <xdr:cNvPr id="64752788" name="グラフ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181</xdr:row>
      <xdr:rowOff>161925</xdr:rowOff>
    </xdr:from>
    <xdr:to>
      <xdr:col>6</xdr:col>
      <xdr:colOff>0</xdr:colOff>
      <xdr:row>203</xdr:row>
      <xdr:rowOff>19050</xdr:rowOff>
    </xdr:to>
    <xdr:graphicFrame macro="">
      <xdr:nvGraphicFramePr>
        <xdr:cNvPr id="64752789" name="グラフ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314325</xdr:colOff>
      <xdr:row>182</xdr:row>
      <xdr:rowOff>28575</xdr:rowOff>
    </xdr:from>
    <xdr:to>
      <xdr:col>12</xdr:col>
      <xdr:colOff>676275</xdr:colOff>
      <xdr:row>203</xdr:row>
      <xdr:rowOff>19050</xdr:rowOff>
    </xdr:to>
    <xdr:graphicFrame macro="">
      <xdr:nvGraphicFramePr>
        <xdr:cNvPr id="64752790" name="グラフ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206</xdr:row>
      <xdr:rowOff>38100</xdr:rowOff>
    </xdr:from>
    <xdr:to>
      <xdr:col>6</xdr:col>
      <xdr:colOff>0</xdr:colOff>
      <xdr:row>225</xdr:row>
      <xdr:rowOff>28575</xdr:rowOff>
    </xdr:to>
    <xdr:graphicFrame macro="">
      <xdr:nvGraphicFramePr>
        <xdr:cNvPr id="64752791" name="グラフ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361950</xdr:colOff>
      <xdr:row>206</xdr:row>
      <xdr:rowOff>19050</xdr:rowOff>
    </xdr:from>
    <xdr:to>
      <xdr:col>12</xdr:col>
      <xdr:colOff>600075</xdr:colOff>
      <xdr:row>224</xdr:row>
      <xdr:rowOff>142875</xdr:rowOff>
    </xdr:to>
    <xdr:graphicFrame macro="">
      <xdr:nvGraphicFramePr>
        <xdr:cNvPr id="64752792" name="グラフ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275</xdr:row>
      <xdr:rowOff>142875</xdr:rowOff>
    </xdr:from>
    <xdr:to>
      <xdr:col>6</xdr:col>
      <xdr:colOff>19050</xdr:colOff>
      <xdr:row>297</xdr:row>
      <xdr:rowOff>28575</xdr:rowOff>
    </xdr:to>
    <xdr:graphicFrame macro="">
      <xdr:nvGraphicFramePr>
        <xdr:cNvPr id="64752793" name="グラフ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19050</xdr:colOff>
      <xdr:row>251</xdr:row>
      <xdr:rowOff>95250</xdr:rowOff>
    </xdr:from>
    <xdr:to>
      <xdr:col>6</xdr:col>
      <xdr:colOff>19050</xdr:colOff>
      <xdr:row>274</xdr:row>
      <xdr:rowOff>0</xdr:rowOff>
    </xdr:to>
    <xdr:graphicFrame macro="">
      <xdr:nvGraphicFramePr>
        <xdr:cNvPr id="64752794" name="グラフ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400050</xdr:colOff>
      <xdr:row>251</xdr:row>
      <xdr:rowOff>95250</xdr:rowOff>
    </xdr:from>
    <xdr:to>
      <xdr:col>12</xdr:col>
      <xdr:colOff>476250</xdr:colOff>
      <xdr:row>273</xdr:row>
      <xdr:rowOff>161925</xdr:rowOff>
    </xdr:to>
    <xdr:graphicFrame macro="">
      <xdr:nvGraphicFramePr>
        <xdr:cNvPr id="64752795" name="グラフ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19050</xdr:colOff>
      <xdr:row>227</xdr:row>
      <xdr:rowOff>9525</xdr:rowOff>
    </xdr:from>
    <xdr:to>
      <xdr:col>5</xdr:col>
      <xdr:colOff>876300</xdr:colOff>
      <xdr:row>249</xdr:row>
      <xdr:rowOff>161925</xdr:rowOff>
    </xdr:to>
    <xdr:graphicFrame macro="">
      <xdr:nvGraphicFramePr>
        <xdr:cNvPr id="64752796" name="グラフ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400050</xdr:colOff>
      <xdr:row>227</xdr:row>
      <xdr:rowOff>9525</xdr:rowOff>
    </xdr:from>
    <xdr:to>
      <xdr:col>12</xdr:col>
      <xdr:colOff>542925</xdr:colOff>
      <xdr:row>250</xdr:row>
      <xdr:rowOff>19050</xdr:rowOff>
    </xdr:to>
    <xdr:graphicFrame macro="">
      <xdr:nvGraphicFramePr>
        <xdr:cNvPr id="64752797" name="グラフ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304800</xdr:colOff>
      <xdr:row>275</xdr:row>
      <xdr:rowOff>161925</xdr:rowOff>
    </xdr:from>
    <xdr:to>
      <xdr:col>12</xdr:col>
      <xdr:colOff>485775</xdr:colOff>
      <xdr:row>297</xdr:row>
      <xdr:rowOff>28575</xdr:rowOff>
    </xdr:to>
    <xdr:graphicFrame macro="">
      <xdr:nvGraphicFramePr>
        <xdr:cNvPr id="64752798" name="グラフ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299</xdr:row>
      <xdr:rowOff>0</xdr:rowOff>
    </xdr:from>
    <xdr:to>
      <xdr:col>5</xdr:col>
      <xdr:colOff>666750</xdr:colOff>
      <xdr:row>320</xdr:row>
      <xdr:rowOff>47625</xdr:rowOff>
    </xdr:to>
    <xdr:graphicFrame macro="">
      <xdr:nvGraphicFramePr>
        <xdr:cNvPr id="64752799" name="グラフ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295275</xdr:colOff>
      <xdr:row>299</xdr:row>
      <xdr:rowOff>38100</xdr:rowOff>
    </xdr:from>
    <xdr:to>
      <xdr:col>12</xdr:col>
      <xdr:colOff>542925</xdr:colOff>
      <xdr:row>320</xdr:row>
      <xdr:rowOff>57150</xdr:rowOff>
    </xdr:to>
    <xdr:graphicFrame macro="">
      <xdr:nvGraphicFramePr>
        <xdr:cNvPr id="64752800" name="グラフ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322</xdr:row>
      <xdr:rowOff>0</xdr:rowOff>
    </xdr:from>
    <xdr:to>
      <xdr:col>5</xdr:col>
      <xdr:colOff>733425</xdr:colOff>
      <xdr:row>343</xdr:row>
      <xdr:rowOff>28575</xdr:rowOff>
    </xdr:to>
    <xdr:graphicFrame macro="">
      <xdr:nvGraphicFramePr>
        <xdr:cNvPr id="64752801" name="グラフ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476250</xdr:colOff>
      <xdr:row>322</xdr:row>
      <xdr:rowOff>28575</xdr:rowOff>
    </xdr:from>
    <xdr:to>
      <xdr:col>12</xdr:col>
      <xdr:colOff>628650</xdr:colOff>
      <xdr:row>343</xdr:row>
      <xdr:rowOff>38100</xdr:rowOff>
    </xdr:to>
    <xdr:graphicFrame macro="">
      <xdr:nvGraphicFramePr>
        <xdr:cNvPr id="64752802" name="グラフ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344</xdr:row>
      <xdr:rowOff>0</xdr:rowOff>
    </xdr:from>
    <xdr:to>
      <xdr:col>6</xdr:col>
      <xdr:colOff>0</xdr:colOff>
      <xdr:row>364</xdr:row>
      <xdr:rowOff>152400</xdr:rowOff>
    </xdr:to>
    <xdr:graphicFrame macro="">
      <xdr:nvGraphicFramePr>
        <xdr:cNvPr id="64752803" name="グラフ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466725</xdr:colOff>
      <xdr:row>342</xdr:row>
      <xdr:rowOff>0</xdr:rowOff>
    </xdr:from>
    <xdr:to>
      <xdr:col>13</xdr:col>
      <xdr:colOff>0</xdr:colOff>
      <xdr:row>363</xdr:row>
      <xdr:rowOff>9525</xdr:rowOff>
    </xdr:to>
    <xdr:graphicFrame macro="">
      <xdr:nvGraphicFramePr>
        <xdr:cNvPr id="64752804" name="グラフ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366</xdr:row>
      <xdr:rowOff>0</xdr:rowOff>
    </xdr:from>
    <xdr:to>
      <xdr:col>6</xdr:col>
      <xdr:colOff>66675</xdr:colOff>
      <xdr:row>387</xdr:row>
      <xdr:rowOff>57150</xdr:rowOff>
    </xdr:to>
    <xdr:graphicFrame macro="">
      <xdr:nvGraphicFramePr>
        <xdr:cNvPr id="64752805" name="グラフ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366</xdr:row>
      <xdr:rowOff>0</xdr:rowOff>
    </xdr:from>
    <xdr:to>
      <xdr:col>13</xdr:col>
      <xdr:colOff>104775</xdr:colOff>
      <xdr:row>387</xdr:row>
      <xdr:rowOff>47625</xdr:rowOff>
    </xdr:to>
    <xdr:graphicFrame macro="">
      <xdr:nvGraphicFramePr>
        <xdr:cNvPr id="64752806" name="グラフ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389</xdr:row>
      <xdr:rowOff>0</xdr:rowOff>
    </xdr:from>
    <xdr:to>
      <xdr:col>6</xdr:col>
      <xdr:colOff>66675</xdr:colOff>
      <xdr:row>410</xdr:row>
      <xdr:rowOff>57150</xdr:rowOff>
    </xdr:to>
    <xdr:graphicFrame macro="">
      <xdr:nvGraphicFramePr>
        <xdr:cNvPr id="64752807" name="グラフ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0</xdr:colOff>
      <xdr:row>389</xdr:row>
      <xdr:rowOff>0</xdr:rowOff>
    </xdr:from>
    <xdr:to>
      <xdr:col>13</xdr:col>
      <xdr:colOff>161925</xdr:colOff>
      <xdr:row>410</xdr:row>
      <xdr:rowOff>95250</xdr:rowOff>
    </xdr:to>
    <xdr:graphicFrame macro="">
      <xdr:nvGraphicFramePr>
        <xdr:cNvPr id="28" name="グラフ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412</xdr:row>
      <xdr:rowOff>19050</xdr:rowOff>
    </xdr:from>
    <xdr:to>
      <xdr:col>6</xdr:col>
      <xdr:colOff>533399</xdr:colOff>
      <xdr:row>433</xdr:row>
      <xdr:rowOff>114300</xdr:rowOff>
    </xdr:to>
    <xdr:graphicFrame macro="">
      <xdr:nvGraphicFramePr>
        <xdr:cNvPr id="27" name="グラフ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133351</xdr:colOff>
      <xdr:row>412</xdr:row>
      <xdr:rowOff>0</xdr:rowOff>
    </xdr:from>
    <xdr:to>
      <xdr:col>13</xdr:col>
      <xdr:colOff>495300</xdr:colOff>
      <xdr:row>433</xdr:row>
      <xdr:rowOff>95250</xdr:rowOff>
    </xdr:to>
    <xdr:graphicFrame macro="">
      <xdr:nvGraphicFramePr>
        <xdr:cNvPr id="29" name="グラフ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434</xdr:row>
      <xdr:rowOff>38100</xdr:rowOff>
    </xdr:from>
    <xdr:to>
      <xdr:col>6</xdr:col>
      <xdr:colOff>523875</xdr:colOff>
      <xdr:row>456</xdr:row>
      <xdr:rowOff>0</xdr:rowOff>
    </xdr:to>
    <xdr:graphicFrame macro="">
      <xdr:nvGraphicFramePr>
        <xdr:cNvPr id="30" name="グラフ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152400</xdr:colOff>
      <xdr:row>434</xdr:row>
      <xdr:rowOff>28575</xdr:rowOff>
    </xdr:from>
    <xdr:to>
      <xdr:col>13</xdr:col>
      <xdr:colOff>447675</xdr:colOff>
      <xdr:row>455</xdr:row>
      <xdr:rowOff>161925</xdr:rowOff>
    </xdr:to>
    <xdr:graphicFrame macro="">
      <xdr:nvGraphicFramePr>
        <xdr:cNvPr id="31" name="グラフ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29</xdr:row>
      <xdr:rowOff>0</xdr:rowOff>
    </xdr:from>
    <xdr:to>
      <xdr:col>7</xdr:col>
      <xdr:colOff>28575</xdr:colOff>
      <xdr:row>49</xdr:row>
      <xdr:rowOff>19050</xdr:rowOff>
    </xdr:to>
    <xdr:graphicFrame macro="">
      <xdr:nvGraphicFramePr>
        <xdr:cNvPr id="1618047"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161925</xdr:rowOff>
    </xdr:from>
    <xdr:to>
      <xdr:col>7</xdr:col>
      <xdr:colOff>19050</xdr:colOff>
      <xdr:row>69</xdr:row>
      <xdr:rowOff>123825</xdr:rowOff>
    </xdr:to>
    <xdr:graphicFrame macro="">
      <xdr:nvGraphicFramePr>
        <xdr:cNvPr id="1618048"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72</xdr:row>
      <xdr:rowOff>28575</xdr:rowOff>
    </xdr:from>
    <xdr:to>
      <xdr:col>7</xdr:col>
      <xdr:colOff>19050</xdr:colOff>
      <xdr:row>90</xdr:row>
      <xdr:rowOff>161925</xdr:rowOff>
    </xdr:to>
    <xdr:graphicFrame macro="">
      <xdr:nvGraphicFramePr>
        <xdr:cNvPr id="161804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49</xdr:row>
      <xdr:rowOff>161925</xdr:rowOff>
    </xdr:from>
    <xdr:to>
      <xdr:col>14</xdr:col>
      <xdr:colOff>828675</xdr:colOff>
      <xdr:row>70</xdr:row>
      <xdr:rowOff>0</xdr:rowOff>
    </xdr:to>
    <xdr:graphicFrame macro="">
      <xdr:nvGraphicFramePr>
        <xdr:cNvPr id="1618050"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19050</xdr:colOff>
      <xdr:row>29</xdr:row>
      <xdr:rowOff>28575</xdr:rowOff>
    </xdr:from>
    <xdr:to>
      <xdr:col>14</xdr:col>
      <xdr:colOff>790575</xdr:colOff>
      <xdr:row>49</xdr:row>
      <xdr:rowOff>0</xdr:rowOff>
    </xdr:to>
    <xdr:graphicFrame macro="">
      <xdr:nvGraphicFramePr>
        <xdr:cNvPr id="1618051"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19050</xdr:colOff>
      <xdr:row>71</xdr:row>
      <xdr:rowOff>161925</xdr:rowOff>
    </xdr:from>
    <xdr:to>
      <xdr:col>14</xdr:col>
      <xdr:colOff>838200</xdr:colOff>
      <xdr:row>91</xdr:row>
      <xdr:rowOff>28575</xdr:rowOff>
    </xdr:to>
    <xdr:graphicFrame macro="">
      <xdr:nvGraphicFramePr>
        <xdr:cNvPr id="1618052" name="グラフ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92</xdr:row>
      <xdr:rowOff>0</xdr:rowOff>
    </xdr:from>
    <xdr:to>
      <xdr:col>7</xdr:col>
      <xdr:colOff>0</xdr:colOff>
      <xdr:row>111</xdr:row>
      <xdr:rowOff>19050</xdr:rowOff>
    </xdr:to>
    <xdr:graphicFrame macro="">
      <xdr:nvGraphicFramePr>
        <xdr:cNvPr id="1618053"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838200</xdr:colOff>
      <xdr:row>91</xdr:row>
      <xdr:rowOff>114300</xdr:rowOff>
    </xdr:from>
    <xdr:to>
      <xdr:col>14</xdr:col>
      <xdr:colOff>838200</xdr:colOff>
      <xdr:row>110</xdr:row>
      <xdr:rowOff>142875</xdr:rowOff>
    </xdr:to>
    <xdr:graphicFrame macro="">
      <xdr:nvGraphicFramePr>
        <xdr:cNvPr id="1618054" name="グラフ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112</xdr:row>
      <xdr:rowOff>161925</xdr:rowOff>
    </xdr:from>
    <xdr:to>
      <xdr:col>6</xdr:col>
      <xdr:colOff>838200</xdr:colOff>
      <xdr:row>134</xdr:row>
      <xdr:rowOff>161925</xdr:rowOff>
    </xdr:to>
    <xdr:graphicFrame macro="">
      <xdr:nvGraphicFramePr>
        <xdr:cNvPr id="1618055"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838200</xdr:colOff>
      <xdr:row>113</xdr:row>
      <xdr:rowOff>19050</xdr:rowOff>
    </xdr:from>
    <xdr:to>
      <xdr:col>15</xdr:col>
      <xdr:colOff>28575</xdr:colOff>
      <xdr:row>134</xdr:row>
      <xdr:rowOff>123825</xdr:rowOff>
    </xdr:to>
    <xdr:graphicFrame macro="">
      <xdr:nvGraphicFramePr>
        <xdr:cNvPr id="1618056"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136</xdr:row>
      <xdr:rowOff>9525</xdr:rowOff>
    </xdr:from>
    <xdr:to>
      <xdr:col>6</xdr:col>
      <xdr:colOff>790575</xdr:colOff>
      <xdr:row>157</xdr:row>
      <xdr:rowOff>0</xdr:rowOff>
    </xdr:to>
    <xdr:graphicFrame macro="">
      <xdr:nvGraphicFramePr>
        <xdr:cNvPr id="1618057"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19050</xdr:colOff>
      <xdr:row>135</xdr:row>
      <xdr:rowOff>161925</xdr:rowOff>
    </xdr:from>
    <xdr:to>
      <xdr:col>15</xdr:col>
      <xdr:colOff>19050</xdr:colOff>
      <xdr:row>157</xdr:row>
      <xdr:rowOff>9525</xdr:rowOff>
    </xdr:to>
    <xdr:graphicFrame macro="">
      <xdr:nvGraphicFramePr>
        <xdr:cNvPr id="1618058"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158</xdr:row>
      <xdr:rowOff>0</xdr:rowOff>
    </xdr:from>
    <xdr:to>
      <xdr:col>6</xdr:col>
      <xdr:colOff>800100</xdr:colOff>
      <xdr:row>179</xdr:row>
      <xdr:rowOff>0</xdr:rowOff>
    </xdr:to>
    <xdr:graphicFrame macro="">
      <xdr:nvGraphicFramePr>
        <xdr:cNvPr id="1618059"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158</xdr:row>
      <xdr:rowOff>0</xdr:rowOff>
    </xdr:from>
    <xdr:to>
      <xdr:col>14</xdr:col>
      <xdr:colOff>809625</xdr:colOff>
      <xdr:row>179</xdr:row>
      <xdr:rowOff>9525</xdr:rowOff>
    </xdr:to>
    <xdr:graphicFrame macro="">
      <xdr:nvGraphicFramePr>
        <xdr:cNvPr id="1618060"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181</xdr:row>
      <xdr:rowOff>0</xdr:rowOff>
    </xdr:from>
    <xdr:to>
      <xdr:col>6</xdr:col>
      <xdr:colOff>819150</xdr:colOff>
      <xdr:row>202</xdr:row>
      <xdr:rowOff>19050</xdr:rowOff>
    </xdr:to>
    <xdr:graphicFrame macro="">
      <xdr:nvGraphicFramePr>
        <xdr:cNvPr id="1618061" name="グラフ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181</xdr:row>
      <xdr:rowOff>0</xdr:rowOff>
    </xdr:from>
    <xdr:to>
      <xdr:col>14</xdr:col>
      <xdr:colOff>828675</xdr:colOff>
      <xdr:row>202</xdr:row>
      <xdr:rowOff>28575</xdr:rowOff>
    </xdr:to>
    <xdr:graphicFrame macro="">
      <xdr:nvGraphicFramePr>
        <xdr:cNvPr id="1618062" name="グラフ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204</xdr:row>
      <xdr:rowOff>0</xdr:rowOff>
    </xdr:from>
    <xdr:to>
      <xdr:col>6</xdr:col>
      <xdr:colOff>828675</xdr:colOff>
      <xdr:row>225</xdr:row>
      <xdr:rowOff>28575</xdr:rowOff>
    </xdr:to>
    <xdr:graphicFrame macro="">
      <xdr:nvGraphicFramePr>
        <xdr:cNvPr id="1618063"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0</xdr:colOff>
      <xdr:row>204</xdr:row>
      <xdr:rowOff>0</xdr:rowOff>
    </xdr:from>
    <xdr:to>
      <xdr:col>14</xdr:col>
      <xdr:colOff>838200</xdr:colOff>
      <xdr:row>225</xdr:row>
      <xdr:rowOff>38100</xdr:rowOff>
    </xdr:to>
    <xdr:graphicFrame macro="">
      <xdr:nvGraphicFramePr>
        <xdr:cNvPr id="1618064"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227</xdr:row>
      <xdr:rowOff>0</xdr:rowOff>
    </xdr:from>
    <xdr:to>
      <xdr:col>6</xdr:col>
      <xdr:colOff>847725</xdr:colOff>
      <xdr:row>248</xdr:row>
      <xdr:rowOff>47625</xdr:rowOff>
    </xdr:to>
    <xdr:graphicFrame macro="">
      <xdr:nvGraphicFramePr>
        <xdr:cNvPr id="1618065"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0</xdr:colOff>
      <xdr:row>227</xdr:row>
      <xdr:rowOff>0</xdr:rowOff>
    </xdr:from>
    <xdr:to>
      <xdr:col>14</xdr:col>
      <xdr:colOff>847725</xdr:colOff>
      <xdr:row>248</xdr:row>
      <xdr:rowOff>47625</xdr:rowOff>
    </xdr:to>
    <xdr:graphicFrame macro="">
      <xdr:nvGraphicFramePr>
        <xdr:cNvPr id="1618066"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250</xdr:row>
      <xdr:rowOff>0</xdr:rowOff>
    </xdr:from>
    <xdr:to>
      <xdr:col>6</xdr:col>
      <xdr:colOff>847725</xdr:colOff>
      <xdr:row>271</xdr:row>
      <xdr:rowOff>47625</xdr:rowOff>
    </xdr:to>
    <xdr:graphicFrame macro="">
      <xdr:nvGraphicFramePr>
        <xdr:cNvPr id="1618067"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847725</xdr:colOff>
      <xdr:row>250</xdr:row>
      <xdr:rowOff>47625</xdr:rowOff>
    </xdr:from>
    <xdr:to>
      <xdr:col>14</xdr:col>
      <xdr:colOff>838200</xdr:colOff>
      <xdr:row>271</xdr:row>
      <xdr:rowOff>95250</xdr:rowOff>
    </xdr:to>
    <xdr:graphicFrame macro="">
      <xdr:nvGraphicFramePr>
        <xdr:cNvPr id="24"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66675</xdr:colOff>
      <xdr:row>273</xdr:row>
      <xdr:rowOff>9525</xdr:rowOff>
    </xdr:from>
    <xdr:to>
      <xdr:col>7</xdr:col>
      <xdr:colOff>57150</xdr:colOff>
      <xdr:row>294</xdr:row>
      <xdr:rowOff>57150</xdr:rowOff>
    </xdr:to>
    <xdr:graphicFrame macro="">
      <xdr:nvGraphicFramePr>
        <xdr:cNvPr id="25"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xdr:col>
      <xdr:colOff>0</xdr:colOff>
      <xdr:row>273</xdr:row>
      <xdr:rowOff>0</xdr:rowOff>
    </xdr:from>
    <xdr:to>
      <xdr:col>14</xdr:col>
      <xdr:colOff>847725</xdr:colOff>
      <xdr:row>294</xdr:row>
      <xdr:rowOff>47625</xdr:rowOff>
    </xdr:to>
    <xdr:graphicFrame macro="">
      <xdr:nvGraphicFramePr>
        <xdr:cNvPr id="27"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66675</xdr:colOff>
      <xdr:row>295</xdr:row>
      <xdr:rowOff>161925</xdr:rowOff>
    </xdr:from>
    <xdr:to>
      <xdr:col>7</xdr:col>
      <xdr:colOff>57150</xdr:colOff>
      <xdr:row>317</xdr:row>
      <xdr:rowOff>38100</xdr:rowOff>
    </xdr:to>
    <xdr:graphicFrame macro="">
      <xdr:nvGraphicFramePr>
        <xdr:cNvPr id="26"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8</xdr:col>
      <xdr:colOff>0</xdr:colOff>
      <xdr:row>296</xdr:row>
      <xdr:rowOff>0</xdr:rowOff>
    </xdr:from>
    <xdr:to>
      <xdr:col>14</xdr:col>
      <xdr:colOff>847725</xdr:colOff>
      <xdr:row>317</xdr:row>
      <xdr:rowOff>47625</xdr:rowOff>
    </xdr:to>
    <xdr:graphicFrame macro="">
      <xdr:nvGraphicFramePr>
        <xdr:cNvPr id="28"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50</xdr:row>
      <xdr:rowOff>0</xdr:rowOff>
    </xdr:from>
    <xdr:to>
      <xdr:col>7</xdr:col>
      <xdr:colOff>0</xdr:colOff>
      <xdr:row>69</xdr:row>
      <xdr:rowOff>0</xdr:rowOff>
    </xdr:to>
    <xdr:graphicFrame macro="">
      <xdr:nvGraphicFramePr>
        <xdr:cNvPr id="172045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666750</xdr:colOff>
      <xdr:row>50</xdr:row>
      <xdr:rowOff>9525</xdr:rowOff>
    </xdr:from>
    <xdr:to>
      <xdr:col>15</xdr:col>
      <xdr:colOff>0</xdr:colOff>
      <xdr:row>69</xdr:row>
      <xdr:rowOff>9525</xdr:rowOff>
    </xdr:to>
    <xdr:graphicFrame macro="">
      <xdr:nvGraphicFramePr>
        <xdr:cNvPr id="1720460"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69</xdr:row>
      <xdr:rowOff>152400</xdr:rowOff>
    </xdr:from>
    <xdr:to>
      <xdr:col>6</xdr:col>
      <xdr:colOff>666750</xdr:colOff>
      <xdr:row>91</xdr:row>
      <xdr:rowOff>38100</xdr:rowOff>
    </xdr:to>
    <xdr:graphicFrame macro="">
      <xdr:nvGraphicFramePr>
        <xdr:cNvPr id="1720461"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94</xdr:row>
      <xdr:rowOff>0</xdr:rowOff>
    </xdr:from>
    <xdr:to>
      <xdr:col>7</xdr:col>
      <xdr:colOff>38100</xdr:colOff>
      <xdr:row>112</xdr:row>
      <xdr:rowOff>19050</xdr:rowOff>
    </xdr:to>
    <xdr:graphicFrame macro="">
      <xdr:nvGraphicFramePr>
        <xdr:cNvPr id="1720462"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552450</xdr:colOff>
      <xdr:row>93</xdr:row>
      <xdr:rowOff>161925</xdr:rowOff>
    </xdr:from>
    <xdr:to>
      <xdr:col>14</xdr:col>
      <xdr:colOff>552450</xdr:colOff>
      <xdr:row>112</xdr:row>
      <xdr:rowOff>9525</xdr:rowOff>
    </xdr:to>
    <xdr:graphicFrame macro="">
      <xdr:nvGraphicFramePr>
        <xdr:cNvPr id="1720463" name="グラフ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113</xdr:row>
      <xdr:rowOff>142875</xdr:rowOff>
    </xdr:from>
    <xdr:to>
      <xdr:col>7</xdr:col>
      <xdr:colOff>28575</xdr:colOff>
      <xdr:row>132</xdr:row>
      <xdr:rowOff>152400</xdr:rowOff>
    </xdr:to>
    <xdr:graphicFrame macro="">
      <xdr:nvGraphicFramePr>
        <xdr:cNvPr id="1720464"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542925</xdr:colOff>
      <xdr:row>114</xdr:row>
      <xdr:rowOff>0</xdr:rowOff>
    </xdr:from>
    <xdr:to>
      <xdr:col>14</xdr:col>
      <xdr:colOff>504825</xdr:colOff>
      <xdr:row>132</xdr:row>
      <xdr:rowOff>114300</xdr:rowOff>
    </xdr:to>
    <xdr:graphicFrame macro="">
      <xdr:nvGraphicFramePr>
        <xdr:cNvPr id="1720465"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69</xdr:row>
      <xdr:rowOff>152400</xdr:rowOff>
    </xdr:from>
    <xdr:to>
      <xdr:col>14</xdr:col>
      <xdr:colOff>676275</xdr:colOff>
      <xdr:row>91</xdr:row>
      <xdr:rowOff>9525</xdr:rowOff>
    </xdr:to>
    <xdr:graphicFrame macro="">
      <xdr:nvGraphicFramePr>
        <xdr:cNvPr id="1720466" name="グラフ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135</xdr:row>
      <xdr:rowOff>9525</xdr:rowOff>
    </xdr:from>
    <xdr:to>
      <xdr:col>7</xdr:col>
      <xdr:colOff>19050</xdr:colOff>
      <xdr:row>153</xdr:row>
      <xdr:rowOff>161925</xdr:rowOff>
    </xdr:to>
    <xdr:graphicFrame macro="">
      <xdr:nvGraphicFramePr>
        <xdr:cNvPr id="1720467"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457200</xdr:colOff>
      <xdr:row>135</xdr:row>
      <xdr:rowOff>28575</xdr:rowOff>
    </xdr:from>
    <xdr:to>
      <xdr:col>14</xdr:col>
      <xdr:colOff>504825</xdr:colOff>
      <xdr:row>154</xdr:row>
      <xdr:rowOff>9525</xdr:rowOff>
    </xdr:to>
    <xdr:graphicFrame macro="">
      <xdr:nvGraphicFramePr>
        <xdr:cNvPr id="1720468"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156</xdr:row>
      <xdr:rowOff>0</xdr:rowOff>
    </xdr:from>
    <xdr:to>
      <xdr:col>7</xdr:col>
      <xdr:colOff>9525</xdr:colOff>
      <xdr:row>175</xdr:row>
      <xdr:rowOff>19050</xdr:rowOff>
    </xdr:to>
    <xdr:graphicFrame macro="">
      <xdr:nvGraphicFramePr>
        <xdr:cNvPr id="1720469"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409575</xdr:colOff>
      <xdr:row>156</xdr:row>
      <xdr:rowOff>0</xdr:rowOff>
    </xdr:from>
    <xdr:to>
      <xdr:col>14</xdr:col>
      <xdr:colOff>542925</xdr:colOff>
      <xdr:row>175</xdr:row>
      <xdr:rowOff>28575</xdr:rowOff>
    </xdr:to>
    <xdr:graphicFrame macro="">
      <xdr:nvGraphicFramePr>
        <xdr:cNvPr id="1720470"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177</xdr:row>
      <xdr:rowOff>0</xdr:rowOff>
    </xdr:from>
    <xdr:to>
      <xdr:col>7</xdr:col>
      <xdr:colOff>28575</xdr:colOff>
      <xdr:row>196</xdr:row>
      <xdr:rowOff>38100</xdr:rowOff>
    </xdr:to>
    <xdr:graphicFrame macro="">
      <xdr:nvGraphicFramePr>
        <xdr:cNvPr id="1720471" name="グラフ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50</xdr:row>
      <xdr:rowOff>0</xdr:rowOff>
    </xdr:from>
    <xdr:to>
      <xdr:col>7</xdr:col>
      <xdr:colOff>0</xdr:colOff>
      <xdr:row>69</xdr:row>
      <xdr:rowOff>0</xdr:rowOff>
    </xdr:to>
    <xdr:graphicFrame macro="">
      <xdr:nvGraphicFramePr>
        <xdr:cNvPr id="1720472"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50</xdr:row>
      <xdr:rowOff>19050</xdr:rowOff>
    </xdr:from>
    <xdr:to>
      <xdr:col>7</xdr:col>
      <xdr:colOff>0</xdr:colOff>
      <xdr:row>69</xdr:row>
      <xdr:rowOff>19050</xdr:rowOff>
    </xdr:to>
    <xdr:graphicFrame macro="">
      <xdr:nvGraphicFramePr>
        <xdr:cNvPr id="1720473" name="グラフ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371475</xdr:colOff>
      <xdr:row>177</xdr:row>
      <xdr:rowOff>0</xdr:rowOff>
    </xdr:from>
    <xdr:to>
      <xdr:col>14</xdr:col>
      <xdr:colOff>533400</xdr:colOff>
      <xdr:row>196</xdr:row>
      <xdr:rowOff>47625</xdr:rowOff>
    </xdr:to>
    <xdr:graphicFrame macro="">
      <xdr:nvGraphicFramePr>
        <xdr:cNvPr id="1720474" name="グラフ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198</xdr:row>
      <xdr:rowOff>0</xdr:rowOff>
    </xdr:from>
    <xdr:to>
      <xdr:col>7</xdr:col>
      <xdr:colOff>47625</xdr:colOff>
      <xdr:row>217</xdr:row>
      <xdr:rowOff>57150</xdr:rowOff>
    </xdr:to>
    <xdr:graphicFrame macro="">
      <xdr:nvGraphicFramePr>
        <xdr:cNvPr id="1720475" name="グラフ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400050</xdr:colOff>
      <xdr:row>198</xdr:row>
      <xdr:rowOff>0</xdr:rowOff>
    </xdr:from>
    <xdr:to>
      <xdr:col>14</xdr:col>
      <xdr:colOff>523875</xdr:colOff>
      <xdr:row>217</xdr:row>
      <xdr:rowOff>66675</xdr:rowOff>
    </xdr:to>
    <xdr:graphicFrame macro="">
      <xdr:nvGraphicFramePr>
        <xdr:cNvPr id="1720476" name="グラフ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219</xdr:row>
      <xdr:rowOff>0</xdr:rowOff>
    </xdr:from>
    <xdr:to>
      <xdr:col>7</xdr:col>
      <xdr:colOff>76200</xdr:colOff>
      <xdr:row>238</xdr:row>
      <xdr:rowOff>152400</xdr:rowOff>
    </xdr:to>
    <xdr:graphicFrame macro="">
      <xdr:nvGraphicFramePr>
        <xdr:cNvPr id="1720477" name="グラフ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352425</xdr:colOff>
      <xdr:row>218</xdr:row>
      <xdr:rowOff>171450</xdr:rowOff>
    </xdr:from>
    <xdr:to>
      <xdr:col>14</xdr:col>
      <xdr:colOff>590550</xdr:colOff>
      <xdr:row>238</xdr:row>
      <xdr:rowOff>142875</xdr:rowOff>
    </xdr:to>
    <xdr:graphicFrame macro="">
      <xdr:nvGraphicFramePr>
        <xdr:cNvPr id="1720478" name="グラフ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240</xdr:row>
      <xdr:rowOff>9525</xdr:rowOff>
    </xdr:from>
    <xdr:to>
      <xdr:col>7</xdr:col>
      <xdr:colOff>66675</xdr:colOff>
      <xdr:row>259</xdr:row>
      <xdr:rowOff>161925</xdr:rowOff>
    </xdr:to>
    <xdr:graphicFrame macro="">
      <xdr:nvGraphicFramePr>
        <xdr:cNvPr id="1720479" name="グラフ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447675</xdr:colOff>
      <xdr:row>240</xdr:row>
      <xdr:rowOff>9525</xdr:rowOff>
    </xdr:from>
    <xdr:to>
      <xdr:col>14</xdr:col>
      <xdr:colOff>514350</xdr:colOff>
      <xdr:row>259</xdr:row>
      <xdr:rowOff>161925</xdr:rowOff>
    </xdr:to>
    <xdr:graphicFrame macro="">
      <xdr:nvGraphicFramePr>
        <xdr:cNvPr id="1720480" name="グラフ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262</xdr:row>
      <xdr:rowOff>0</xdr:rowOff>
    </xdr:from>
    <xdr:to>
      <xdr:col>7</xdr:col>
      <xdr:colOff>66675</xdr:colOff>
      <xdr:row>281</xdr:row>
      <xdr:rowOff>152400</xdr:rowOff>
    </xdr:to>
    <xdr:graphicFrame macro="">
      <xdr:nvGraphicFramePr>
        <xdr:cNvPr id="1720481" name="グラフ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447675</xdr:colOff>
      <xdr:row>262</xdr:row>
      <xdr:rowOff>0</xdr:rowOff>
    </xdr:from>
    <xdr:to>
      <xdr:col>14</xdr:col>
      <xdr:colOff>514350</xdr:colOff>
      <xdr:row>281</xdr:row>
      <xdr:rowOff>152400</xdr:rowOff>
    </xdr:to>
    <xdr:graphicFrame macro="">
      <xdr:nvGraphicFramePr>
        <xdr:cNvPr id="27" name="グラフ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283</xdr:row>
      <xdr:rowOff>0</xdr:rowOff>
    </xdr:from>
    <xdr:to>
      <xdr:col>7</xdr:col>
      <xdr:colOff>66675</xdr:colOff>
      <xdr:row>302</xdr:row>
      <xdr:rowOff>152400</xdr:rowOff>
    </xdr:to>
    <xdr:graphicFrame macro="">
      <xdr:nvGraphicFramePr>
        <xdr:cNvPr id="26" name="グラフ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495300</xdr:colOff>
      <xdr:row>283</xdr:row>
      <xdr:rowOff>19050</xdr:rowOff>
    </xdr:from>
    <xdr:to>
      <xdr:col>14</xdr:col>
      <xdr:colOff>561975</xdr:colOff>
      <xdr:row>303</xdr:row>
      <xdr:rowOff>0</xdr:rowOff>
    </xdr:to>
    <xdr:graphicFrame macro="">
      <xdr:nvGraphicFramePr>
        <xdr:cNvPr id="28" name="グラフ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304</xdr:row>
      <xdr:rowOff>0</xdr:rowOff>
    </xdr:from>
    <xdr:to>
      <xdr:col>7</xdr:col>
      <xdr:colOff>66675</xdr:colOff>
      <xdr:row>323</xdr:row>
      <xdr:rowOff>152400</xdr:rowOff>
    </xdr:to>
    <xdr:graphicFrame macro="">
      <xdr:nvGraphicFramePr>
        <xdr:cNvPr id="29" name="グラフ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628651</xdr:colOff>
      <xdr:row>304</xdr:row>
      <xdr:rowOff>47624</xdr:rowOff>
    </xdr:from>
    <xdr:to>
      <xdr:col>15</xdr:col>
      <xdr:colOff>95251</xdr:colOff>
      <xdr:row>323</xdr:row>
      <xdr:rowOff>152399</xdr:rowOff>
    </xdr:to>
    <xdr:graphicFrame macro="">
      <xdr:nvGraphicFramePr>
        <xdr:cNvPr id="31" name="グラフ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20.bin"/><Relationship Id="rId4"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24.bin"/><Relationship Id="rId4"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25.bin"/><Relationship Id="rId4"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0.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2.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4.xml"/><Relationship Id="rId1" Type="http://schemas.openxmlformats.org/officeDocument/2006/relationships/printerSettings" Target="../printerSettings/printerSettings30.bin"/><Relationship Id="rId4"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9.xml"/><Relationship Id="rId1" Type="http://schemas.openxmlformats.org/officeDocument/2006/relationships/printerSettings" Target="../printerSettings/printerSettings34.bin"/><Relationship Id="rId4"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8" Type="http://schemas.openxmlformats.org/officeDocument/2006/relationships/hyperlink" Target="http://optik2.mtk.nao.ac.jp/SubaruUM/2012/" TargetMode="External"/><Relationship Id="rId3" Type="http://schemas.openxmlformats.org/officeDocument/2006/relationships/hyperlink" Target="http://www.subarutelescope.org/Science/SubaruUM/SubaruUM2010/j_index.html" TargetMode="External"/><Relationship Id="rId7" Type="http://schemas.openxmlformats.org/officeDocument/2006/relationships/hyperlink" Target="http://www.naoj.org/Science/SubaruUM/SubaruUM2011/index.html" TargetMode="External"/><Relationship Id="rId2" Type="http://schemas.openxmlformats.org/officeDocument/2006/relationships/hyperlink" Target="http://www.naoj.org/staff/tajitsu/SubaruUM2008" TargetMode="External"/><Relationship Id="rId1" Type="http://schemas.openxmlformats.org/officeDocument/2006/relationships/hyperlink" Target="http://www.naoj.org/staff/pyo/SubaruUM2007/program.html" TargetMode="External"/><Relationship Id="rId6" Type="http://schemas.openxmlformats.org/officeDocument/2006/relationships/hyperlink" Target="http://www.subarutelescope.org/Science/SubaruUM/SubaruUM2005/j_index.html" TargetMode="External"/><Relationship Id="rId5" Type="http://schemas.openxmlformats.org/officeDocument/2006/relationships/hyperlink" Target="http://www.subarutelescope.org/Science/SubaruUM/SubaruUM2006/j_index.html" TargetMode="External"/><Relationship Id="rId4" Type="http://schemas.openxmlformats.org/officeDocument/2006/relationships/hyperlink" Target="http://www.subarutelescope.org/Science/SubaruUM/SubaruUM2009/proceedings/j_index.html" TargetMode="External"/><Relationship Id="rId9"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0.xml"/><Relationship Id="rId1" Type="http://schemas.openxmlformats.org/officeDocument/2006/relationships/printerSettings" Target="../printerSettings/printerSettings41.bin"/><Relationship Id="rId4"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5.xml"/><Relationship Id="rId1" Type="http://schemas.openxmlformats.org/officeDocument/2006/relationships/printerSettings" Target="../printerSettings/printerSettings42.bin"/><Relationship Id="rId4" Type="http://schemas.openxmlformats.org/officeDocument/2006/relationships/comments" Target="../comments20.xml"/></Relationships>
</file>

<file path=xl/worksheets/_rels/sheet46.xml.rels><?xml version="1.0" encoding="UTF-8" standalone="yes"?>
<Relationships xmlns="http://schemas.openxmlformats.org/package/2006/relationships"><Relationship Id="rId8" Type="http://schemas.openxmlformats.org/officeDocument/2006/relationships/hyperlink" Target="http://adsabs.harvard.edu/cgi-bin/nph-bib_query?bibcode=2000PASJ...52...53K&amp;amp;db_key=AST&amp;amp;high=4165ffd7e829170" TargetMode="External"/><Relationship Id="rId13" Type="http://schemas.openxmlformats.org/officeDocument/2006/relationships/hyperlink" Target="http://adsabs.harvard.edu/cgi-bin/nph-bib_query?bibcode=2000AJ....120.2488N&amp;amp;db_key=AST&amp;amp;high=4165ffd7e802728" TargetMode="External"/><Relationship Id="rId18" Type="http://schemas.openxmlformats.org/officeDocument/2006/relationships/printerSettings" Target="../printerSettings/printerSettings43.bin"/><Relationship Id="rId3" Type="http://schemas.openxmlformats.org/officeDocument/2006/relationships/hyperlink" Target="http://adsabs.harvard.edu/cgi-bin/nph-bib_query?bibcode=2000PASJ...52...81I&amp;amp;db_key=AST&amp;amp;high=4165ffd7e827710" TargetMode="External"/><Relationship Id="rId7" Type="http://schemas.openxmlformats.org/officeDocument/2006/relationships/hyperlink" Target="http://adsabs.harvard.edu/cgi-bin/nph-bib_query?bibcode=2000PASJ...52....1K&amp;amp;db_key=AST&amp;amp;high=4165ffd7e829170" TargetMode="External"/><Relationship Id="rId12" Type="http://schemas.openxmlformats.org/officeDocument/2006/relationships/hyperlink" Target="http://adsabs.harvard.edu/cgi-bin/nph-bib_query?bibcode=2000PASJ...52...87N&amp;amp;db_key=AST&amp;amp;high=4165ffd7e802728" TargetMode="External"/><Relationship Id="rId17" Type="http://schemas.openxmlformats.org/officeDocument/2006/relationships/hyperlink" Target="http://adsabs.harvard.edu/cgi-bin/nph-bib_query?bibcode=2000PASJ...52...43Y&amp;amp;db_key=AST&amp;amp;high=4165ffd7e818307" TargetMode="External"/><Relationship Id="rId2" Type="http://schemas.openxmlformats.org/officeDocument/2006/relationships/hyperlink" Target="http://adsabs.harvard.edu/cgi-bin/nph-bib_query?bibcode=2000A&amp;A...364L..13B&amp;amp;db_key=AST&amp;amp;high=4165ffd7e827340" TargetMode="External"/><Relationship Id="rId16" Type="http://schemas.openxmlformats.org/officeDocument/2006/relationships/hyperlink" Target="http://adsabs.harvard.edu/cgi-bin/nph-bib_query?bibcode=2000PASJ...52..563O&amp;amp;db_key=AST&amp;amp;high=4165ffd7e817923" TargetMode="External"/><Relationship Id="rId1" Type="http://schemas.openxmlformats.org/officeDocument/2006/relationships/hyperlink" Target="http://adsabs.harvard.edu/cgi-bin/nph-bib_query?bibcode=2000PASJ...52..577A&amp;amp;db_key=AST&amp;amp;high=4165ffd7e825549" TargetMode="External"/><Relationship Id="rId6" Type="http://schemas.openxmlformats.org/officeDocument/2006/relationships/hyperlink" Target="http://adsabs.harvard.edu/cgi-bin/nph-bib_query?bibcode=2000PASJ...52....9I&amp;amp;db_key=AST&amp;amp;high=4165ffd7e829170" TargetMode="External"/><Relationship Id="rId11" Type="http://schemas.openxmlformats.org/officeDocument/2006/relationships/hyperlink" Target="http://adsabs.harvard.edu/cgi-bin/nph-bib_query?bibcode=2000PASJ...52...33M&amp;amp;db_key=AST&amp;amp;high=4165ffd7e801907" TargetMode="External"/><Relationship Id="rId5" Type="http://schemas.openxmlformats.org/officeDocument/2006/relationships/hyperlink" Target="http://adsabs.harvard.edu/cgi-bin/nph-bib_query?bibcode=2000PASJ...52...25I&amp;amp;db_key=AST&amp;amp;high=4165ffd7e827882" TargetMode="External"/><Relationship Id="rId15" Type="http://schemas.openxmlformats.org/officeDocument/2006/relationships/hyperlink" Target="http://adsabs.harvard.edu/cgi-bin/nph-bib_query?bibcode=2000PASJ...52..557O&amp;amp;db_key=AST&amp;amp;high=4165ffd7e804117" TargetMode="External"/><Relationship Id="rId10" Type="http://schemas.openxmlformats.org/officeDocument/2006/relationships/hyperlink" Target="http://adsabs.harvard.edu/cgi-bin/nph-bib_query?bibcode=2000PASJ...52...93K&amp;amp;db_key=AST&amp;amp;high=4165ffd7e801098" TargetMode="External"/><Relationship Id="rId4" Type="http://schemas.openxmlformats.org/officeDocument/2006/relationships/hyperlink" Target="http://adsabs.harvard.edu/cgi-bin/nph-bib_query?bibcode=2000PASJ...52...73I&amp;amp;db_key=AST&amp;amp;high=4165ffd7e827882" TargetMode="External"/><Relationship Id="rId9" Type="http://schemas.openxmlformats.org/officeDocument/2006/relationships/hyperlink" Target="http://adsabs.harvard.edu/cgi-bin/nph-bib_query?bibcode=2000PASJ...52...61K&amp;amp;db_key=AST&amp;amp;high=4165ffd7e800474" TargetMode="External"/><Relationship Id="rId14" Type="http://schemas.openxmlformats.org/officeDocument/2006/relationships/hyperlink" Target="http://adsabs.harvard.edu/cgi-bin/nph-bib_query?bibcode=2000PASJ...52..551N&amp;amp;db_key=AST&amp;amp;high=4165ffd7e803521" TargetMode="External"/></Relationships>
</file>

<file path=xl/worksheets/_rels/sheet47.xml.rels><?xml version="1.0" encoding="UTF-8" standalone="yes"?>
<Relationships xmlns="http://schemas.openxmlformats.org/package/2006/relationships"><Relationship Id="rId8" Type="http://schemas.openxmlformats.org/officeDocument/2006/relationships/hyperlink" Target="http://adsabs.harvard.edu/cgi-bin/nph-bib_query?bibcode=2001PASJ...53..459M&amp;amp;db_key=AST&amp;amp;high=4165ffd7e825083" TargetMode="External"/><Relationship Id="rId13" Type="http://schemas.openxmlformats.org/officeDocument/2006/relationships/hyperlink" Target="http://adsabs.harvard.edu/cgi-bin/nph-bib_query?bibcode=2001PASJ...53.1223S&amp;amp;db_key=AST&amp;amp;high=4165ffd7e803511" TargetMode="External"/><Relationship Id="rId18" Type="http://schemas.openxmlformats.org/officeDocument/2006/relationships/hyperlink" Target="http://adsabs.harvard.edu/cgi-bin/nph-bib_query?bibcode=2001ApJ...558L..87T&amp;amp;db_key=AST&amp;amp;high=4165ffd7e816080" TargetMode="External"/><Relationship Id="rId3" Type="http://schemas.openxmlformats.org/officeDocument/2006/relationships/hyperlink" Target="http://adsabs.harvard.edu/cgi-bin/nph-bib_query?bibcode=2001PASJ...53..355I&amp;amp;db_key=AST&amp;amp;high=4165ffd7e823803" TargetMode="External"/><Relationship Id="rId21" Type="http://schemas.openxmlformats.org/officeDocument/2006/relationships/hyperlink" Target="http://adsabs.harvard.edu/cgi-bin/nph-bib_query?bibcode=2001PASJ...53L..27W&amp;amp;db_key=AST&amp;amp;high=4165ffd7e822171" TargetMode="External"/><Relationship Id="rId7" Type="http://schemas.openxmlformats.org/officeDocument/2006/relationships/hyperlink" Target="http://adsabs.harvard.edu/cgi-bin/nph-bib_query?bibcode=2001ApJ...561L.195M&amp;amp;db_key=AST&amp;amp;high=4165ffd7e824950" TargetMode="External"/><Relationship Id="rId12" Type="http://schemas.openxmlformats.org/officeDocument/2006/relationships/hyperlink" Target="http://adsabs.harvard.edu/cgi-bin/nph-bib_query?bibcode=2001ApJ...558L..83O&amp;amp;db_key=AST&amp;amp;high=4165ffd7e801754" TargetMode="External"/><Relationship Id="rId17" Type="http://schemas.openxmlformats.org/officeDocument/2006/relationships/hyperlink" Target="http://adsabs.harvard.edu/cgi-bin/nph-bib_query?bibcode=2001ApJ...550L.137T&amp;amp;db_key=AST&amp;amp;high=4165ffd7e816080" TargetMode="External"/><Relationship Id="rId2" Type="http://schemas.openxmlformats.org/officeDocument/2006/relationships/hyperlink" Target="http://adsabs.harvard.edu/cgi-bin/nph-bib_query?bibcode=2001PASJ...53..495I&amp;amp;db_key=AST&amp;amp;high=4165ffd7e823483" TargetMode="External"/><Relationship Id="rId16" Type="http://schemas.openxmlformats.org/officeDocument/2006/relationships/hyperlink" Target="http://adsabs.harvard.edu/cgi-bin/nph-bib_query?bibcode=2001ApJ...557..637T&amp;amp;db_key=AST&amp;amp;high=4165ffd7e814945" TargetMode="External"/><Relationship Id="rId20" Type="http://schemas.openxmlformats.org/officeDocument/2006/relationships/hyperlink" Target="http://adsabs.harvard.edu/cgi-bin/nph-bib_query?bibcode=2001ApJ...557L.117U&amp;amp;db_key=AST&amp;amp;high=4165ffd7e820763" TargetMode="External"/><Relationship Id="rId1" Type="http://schemas.openxmlformats.org/officeDocument/2006/relationships/hyperlink" Target="http://adsabs.harvard.edu/cgi-bin/nph-bib_query?bibcode=2001ApJ...551L...9C&amp;amp;db_key=AST&amp;amp;high=4165ffd7e822504" TargetMode="External"/><Relationship Id="rId6" Type="http://schemas.openxmlformats.org/officeDocument/2006/relationships/hyperlink" Target="http://adsabs.harvard.edu/cgi-bin/nph-bib_query?bibcode=2001PASJ...53...25M&amp;amp;db_key=AST&amp;amp;high=4165ffd7e824770" TargetMode="External"/><Relationship Id="rId11" Type="http://schemas.openxmlformats.org/officeDocument/2006/relationships/hyperlink" Target="http://adsabs.harvard.edu/cgi-bin/nph-bib_query?bibcode=2001Sci...294.1089K&amp;amp;db_key=AST&amp;amp;data_type=HTML&amp;amp;format=&amp;amp;high=426869038010068" TargetMode="External"/><Relationship Id="rId24" Type="http://schemas.openxmlformats.org/officeDocument/2006/relationships/printerSettings" Target="../printerSettings/printerSettings44.bin"/><Relationship Id="rId5" Type="http://schemas.openxmlformats.org/officeDocument/2006/relationships/hyperlink" Target="http://adsabs.harvard.edu/cgi-bin/nph-bib_query?bibcode=2001ApJ...562L...9K&amp;amp;db_key=AST&amp;amp;high=4165ffd7e824484" TargetMode="External"/><Relationship Id="rId15" Type="http://schemas.openxmlformats.org/officeDocument/2006/relationships/hyperlink" Target="http://adsabs.harvard.edu/cgi-bin/nph-bib_query?bibcode=2001ApJ...559L...9T&amp;amp;db_key=AST&amp;amp;high=4165ffd7e803796" TargetMode="External"/><Relationship Id="rId23" Type="http://schemas.openxmlformats.org/officeDocument/2006/relationships/hyperlink" Target="http://adsabs.harvard.edu/cgi-bin/nph-bib_query?bibcode=2001PASJ...53L..13Y&amp;amp;db_key=AST&amp;amp;high=4165ffd7e822895" TargetMode="External"/><Relationship Id="rId10" Type="http://schemas.openxmlformats.org/officeDocument/2006/relationships/hyperlink" Target="http://adsabs.harvard.edu/cgi-bin/nph-bib_query?bibcode=2001PASJ...53.1139N&amp;amp;db_key=AST&amp;amp;high=4165ffd7e801136" TargetMode="External"/><Relationship Id="rId19" Type="http://schemas.openxmlformats.org/officeDocument/2006/relationships/hyperlink" Target="http://adsabs.harvard.edu/cgi-bin/nph-bib_query?bibcode=2001ApJ...559..592T&amp;amp;db_key=AST&amp;amp;high=4165ffd7e816080" TargetMode="External"/><Relationship Id="rId4" Type="http://schemas.openxmlformats.org/officeDocument/2006/relationships/hyperlink" Target="http://adsabs.harvard.edu/cgi-bin/nph-bib_query?bibcode=2001AJ....122.2099J&amp;amp;db_key=AST&amp;amp;high=4165ffd7e824121" TargetMode="External"/><Relationship Id="rId9" Type="http://schemas.openxmlformats.org/officeDocument/2006/relationships/hyperlink" Target="http://adsabs.harvard.edu/cgi-bin/nph-bib_query?bibcode=2001ApJ...561L.119N&amp;amp;db_key=AST&amp;amp;high=4165ffd7e825184" TargetMode="External"/><Relationship Id="rId14" Type="http://schemas.openxmlformats.org/officeDocument/2006/relationships/hyperlink" Target="http://adsabs.harvard.edu/cgi-bin/nph-bib_query?bibcode=2001PASJ...53..653T&amp;amp;db_key=AST&amp;amp;high=4165ffd7e803544" TargetMode="External"/><Relationship Id="rId22" Type="http://schemas.openxmlformats.org/officeDocument/2006/relationships/hyperlink" Target="http://adsabs.harvard.edu/cgi-bin/nph-bib_query?bibcode=2001PASJ...53.1119Y&amp;amp;db_key=AST&amp;amp;high=4165ffd7e822789" TargetMode="External"/></Relationships>
</file>

<file path=xl/worksheets/_rels/sheet48.xml.rels><?xml version="1.0" encoding="UTF-8" standalone="yes"?>
<Relationships xmlns="http://schemas.openxmlformats.org/package/2006/relationships"><Relationship Id="rId13" Type="http://schemas.openxmlformats.org/officeDocument/2006/relationships/hyperlink" Target="http://adsabs.harvard.edu/cgi-bin/nph-bib_query?bibcode=2002ApJ...572..276G&amp;amp;db_key=AST&amp;amp;high=4165ffd7e824050" TargetMode="External"/><Relationship Id="rId18" Type="http://schemas.openxmlformats.org/officeDocument/2006/relationships/hyperlink" Target="http://adsabs.harvard.edu/cgi-bin/nph-bib_query?bibcode=2002PASJ...54L..63I&amp;amp;db_key=AST&amp;amp;high=4165ffd7e811061" TargetMode="External"/><Relationship Id="rId26" Type="http://schemas.openxmlformats.org/officeDocument/2006/relationships/hyperlink" Target="http://adsabs.harvard.edu/cgi-bin/nph-bib_query?bibcode=2002ApJ...580L..97M&amp;amp;db_key=AST&amp;amp;high=4165ffd7e823170" TargetMode="External"/><Relationship Id="rId39" Type="http://schemas.openxmlformats.org/officeDocument/2006/relationships/hyperlink" Target="http://adsabs.harvard.edu/cgi-bin/nph-bib_query?bibcode=2002PASJ...54..975S&amp;amp;db_key=AST&amp;amp;high=4165ffd7e827293" TargetMode="External"/><Relationship Id="rId3" Type="http://schemas.openxmlformats.org/officeDocument/2006/relationships/hyperlink" Target="http://adsabs.harvard.edu/cgi-bin/nph-bib_query?bibcode=2002PASJ...54..353A&amp;amp;db_key=AST&amp;amp;high=4165ffd7e823221" TargetMode="External"/><Relationship Id="rId21" Type="http://schemas.openxmlformats.org/officeDocument/2006/relationships/hyperlink" Target="http://adsabs.harvard.edu/cgi-bin/nph-bib_query?bibcode=2002PASJ...54..819K&amp;amp;db_key=AST&amp;amp;high=4165ffd7e822824" TargetMode="External"/><Relationship Id="rId34" Type="http://schemas.openxmlformats.org/officeDocument/2006/relationships/hyperlink" Target="http://adsabs.harvard.edu/cgi-bin/nph-bib_query?bibcode=2002PASJ...54..883O&amp;amp;db_key=AST&amp;amp;high=4165ffd7e810281" TargetMode="External"/><Relationship Id="rId42" Type="http://schemas.openxmlformats.org/officeDocument/2006/relationships/hyperlink" Target="http://adsabs.harvard.edu/cgi-bin/nph-bib_query?bibcode=2002ApJ...568L..53T&amp;amp;db_key=AST&amp;amp;high=4165ffd7e828950" TargetMode="External"/><Relationship Id="rId47" Type="http://schemas.openxmlformats.org/officeDocument/2006/relationships/hyperlink" Target="http://adsabs.harvard.edu/cgi-bin/nph-bib_query?bibcode=2002ApJ...577L..89Y&amp;amp;db_key=AST&amp;amp;high=41b3e0f6b100182" TargetMode="External"/><Relationship Id="rId50" Type="http://schemas.openxmlformats.org/officeDocument/2006/relationships/hyperlink" Target="http://adsabs.harvard.edu/cgi-bin/nph-bib_query?bibcode=2002PASJ...54..855N&amp;amp;db_key=AST&amp;amp;data_type=HTML&amp;amp;format=&amp;amp;high=44dc1a6bc312032" TargetMode="External"/><Relationship Id="rId7" Type="http://schemas.openxmlformats.org/officeDocument/2006/relationships/hyperlink" Target="http://adsabs.harvard.edu/cgi-bin/nph-bib_query?bibcode=2002PASJ...54..933A&amp;amp;db_key=AST&amp;amp;high=4165ffd7e823320" TargetMode="External"/><Relationship Id="rId12" Type="http://schemas.openxmlformats.org/officeDocument/2006/relationships/hyperlink" Target="http://adsabs.harvard.edu/cgi-bin/nph-bib_query?bibcode=2002ApJ...567L..59G&amp;amp;db_key=AST&amp;amp;high=4165ffd7e824050" TargetMode="External"/><Relationship Id="rId17" Type="http://schemas.openxmlformats.org/officeDocument/2006/relationships/hyperlink" Target="http://adsabs.harvard.edu/cgi-bin/nph-bib_query?bibcode=2002PASJ...54..963I&amp;amp;db_key=AST&amp;amp;high=4165ffd7e826237" TargetMode="External"/><Relationship Id="rId25" Type="http://schemas.openxmlformats.org/officeDocument/2006/relationships/hyperlink" Target="http://adsabs.harvard.edu/cgi-bin/nph-bib_query?bibcode=2002ApJ...572L..61M&amp;amp;db_key=AST&amp;amp;high=4165ffd7e823109" TargetMode="External"/><Relationship Id="rId33" Type="http://schemas.openxmlformats.org/officeDocument/2006/relationships/hyperlink" Target="http://adsabs.harvard.edu/cgi-bin/nph-bib_query?bibcode=2002PASJ...54..891O&amp;amp;db_key=AST&amp;amp;high=4165ffd7e825802" TargetMode="External"/><Relationship Id="rId38" Type="http://schemas.openxmlformats.org/officeDocument/2006/relationships/hyperlink" Target="http://adsabs.harvard.edu/cgi-bin/nph-bib_query?bibcode=2002PASJ...54..873S&amp;amp;db_key=AST&amp;amp;high=4165ffd7e817002" TargetMode="External"/><Relationship Id="rId46" Type="http://schemas.openxmlformats.org/officeDocument/2006/relationships/hyperlink" Target="http://adsabs.harvard.edu/cgi-bin/nph-bib_query?bibcode=2002ApJ...573..270T&amp;amp;db_key=AST&amp;amp;high=4165ffd7e801082" TargetMode="External"/><Relationship Id="rId2" Type="http://schemas.openxmlformats.org/officeDocument/2006/relationships/hyperlink" Target="http://adsabs.harvard.edu/cgi-bin/nph-bib_query?bibcode=2002ApJ...567...42A&amp;amp;db_key=AST&amp;amp;high=4165ffd7e823138" TargetMode="External"/><Relationship Id="rId16" Type="http://schemas.openxmlformats.org/officeDocument/2006/relationships/hyperlink" Target="http://adsabs.harvard.edu/cgi-bin/nph-bib_query?bibcode=2002ApJ...578L..19I&amp;amp;db_key=AST&amp;amp;high=4165ffd7e825574" TargetMode="External"/><Relationship Id="rId20" Type="http://schemas.openxmlformats.org/officeDocument/2006/relationships/hyperlink" Target="http://adsabs.harvard.edu/cgi-bin/nph-bib_query?bibcode=2002PASJ...54..865K&amp;amp;db_key=AST&amp;amp;high=4165ffd7e822782" TargetMode="External"/><Relationship Id="rId29" Type="http://schemas.openxmlformats.org/officeDocument/2006/relationships/hyperlink" Target="http://adsabs.harvard.edu/cgi-bin/nph-bib_query?bibcode=2002A&amp;A...395L...9M&amp;amp;db_key=AST&amp;amp;high=4165ffd7e823339" TargetMode="External"/><Relationship Id="rId41" Type="http://schemas.openxmlformats.org/officeDocument/2006/relationships/hyperlink" Target="http://adsabs.harvard.edu/cgi-bin/nph-bib_query?bibcode=2002PASJ...54..899T&amp;amp;db_key=AST&amp;amp;high=4165ffd7e828617" TargetMode="External"/><Relationship Id="rId1" Type="http://schemas.openxmlformats.org/officeDocument/2006/relationships/hyperlink" Target="http://adsabs.harvard.edu/cgi-bin/nph-bib_query?bibcode=2002ApJ...576L..25A&amp;amp;db_key=AST&amp;amp;high=4165ffd7e823030" TargetMode="External"/><Relationship Id="rId6" Type="http://schemas.openxmlformats.org/officeDocument/2006/relationships/hyperlink" Target="http://adsabs.harvard.edu/cgi-bin/nph-bib_query?bibcode=2002ApJ...580.1149A&amp;amp;db_key=AST&amp;amp;high=4165ffd7e823320" TargetMode="External"/><Relationship Id="rId11" Type="http://schemas.openxmlformats.org/officeDocument/2006/relationships/hyperlink" Target="http://adsabs.harvard.edu/cgi-bin/nph-bib_query?bibcode=2002PASJ...54..905G&amp;amp;db_key=AST&amp;amp;high=4165ffd7e823923" TargetMode="External"/><Relationship Id="rId24" Type="http://schemas.openxmlformats.org/officeDocument/2006/relationships/hyperlink" Target="http://adsabs.harvard.edu/cgi-bin/nph-bib_query?bibcode=2002ApJ...568L.107L&amp;amp;db_key=AST&amp;amp;high=4165ffd7e823033" TargetMode="External"/><Relationship Id="rId32" Type="http://schemas.openxmlformats.org/officeDocument/2006/relationships/hyperlink" Target="http://adsabs.harvard.edu/cgi-bin/nph-bib_query?bibcode=2002AJ....123.2903O&amp;amp;db_key=AST&amp;amp;high=4165ffd7e825802" TargetMode="External"/><Relationship Id="rId37" Type="http://schemas.openxmlformats.org/officeDocument/2006/relationships/hyperlink" Target="http://adsabs.harvard.edu/cgi-bin/nph-bib_query?bibcode=2002PASJ...54..911S&amp;amp;db_key=AST&amp;amp;high=4165ffd7e816032" TargetMode="External"/><Relationship Id="rId40" Type="http://schemas.openxmlformats.org/officeDocument/2006/relationships/hyperlink" Target="http://adsabs.harvard.edu/cgi-bin/nph-bib_query?bibcode=2002MNRAS.334..511S&amp;amp;db_key=AST&amp;amp;high=4165ffd7e828416" TargetMode="External"/><Relationship Id="rId45" Type="http://schemas.openxmlformats.org/officeDocument/2006/relationships/hyperlink" Target="http://adsabs.harvard.edu/cgi-bin/nph-bib_query?bibcode=2002MNRAS.335..712T&amp;amp;db_key=AST&amp;amp;high=4165ffd7e800645" TargetMode="External"/><Relationship Id="rId53" Type="http://schemas.openxmlformats.org/officeDocument/2006/relationships/printerSettings" Target="../printerSettings/printerSettings45.bin"/><Relationship Id="rId5" Type="http://schemas.openxmlformats.org/officeDocument/2006/relationships/hyperlink" Target="http://adsabs.harvard.edu/cgi-bin/nph-bib_query?bibcode=2002ApJ...576L.141A&amp;amp;db_key=AST&amp;amp;high=4165ffd7e823320" TargetMode="External"/><Relationship Id="rId15" Type="http://schemas.openxmlformats.org/officeDocument/2006/relationships/hyperlink" Target="http://adsabs.harvard.edu/cgi-bin/nph-bib_query?bibcode=2002ApJ...568L..75H&amp;amp;db_key=AST&amp;amp;high=4165ffd7e825481" TargetMode="External"/><Relationship Id="rId23" Type="http://schemas.openxmlformats.org/officeDocument/2006/relationships/hyperlink" Target="http://adsabs.harvard.edu/cgi-bin/nph-bib_query?bibcode=2002ApJ...569..676K&amp;amp;db_key=AST&amp;amp;high=4165ffd7e822937" TargetMode="External"/><Relationship Id="rId28" Type="http://schemas.openxmlformats.org/officeDocument/2006/relationships/hyperlink" Target="http://adsabs.harvard.edu/cgi-bin/nph-bib_query?bibcode=2002PASJ...54..315M&amp;amp;db_key=AST&amp;amp;high=4165ffd7e823307" TargetMode="External"/><Relationship Id="rId36" Type="http://schemas.openxmlformats.org/officeDocument/2006/relationships/hyperlink" Target="http://adsabs.harvard.edu/cgi-bin/nph-bib_query?bibcode=2002MNRAS.333..575R&amp;amp;db_key=AST&amp;amp;high=4165ffd7e813034" TargetMode="External"/><Relationship Id="rId49" Type="http://schemas.openxmlformats.org/officeDocument/2006/relationships/hyperlink" Target="http://adsabs.harvard.edu/cgi-bin/nph-bib_query?bibcode=2002A&amp;A...394..633Z&amp;amp;db_key=AST&amp;amp;high=41b3e0f6b100380" TargetMode="External"/><Relationship Id="rId10" Type="http://schemas.openxmlformats.org/officeDocument/2006/relationships/hyperlink" Target="http://adsabs.harvard.edu/cgi-bin/nph-bib_query?bibcode=2002ApJ...575.1007G&amp;amp;db_key=AST&amp;amp;high=4165ffd7e823923" TargetMode="External"/><Relationship Id="rId19" Type="http://schemas.openxmlformats.org/officeDocument/2006/relationships/hyperlink" Target="http://adsabs.harvard.edu/cgi-bin/nph-bib_query?bibcode=2002ApJ...565...63I&amp;amp;db_key=AST&amp;amp;high=4165ffd7e822742" TargetMode="External"/><Relationship Id="rId31" Type="http://schemas.openxmlformats.org/officeDocument/2006/relationships/hyperlink" Target="http://adsabs.harvard.edu/cgi-bin/nph-bib_query?bibcode=2002ApJ...569L.107N&amp;amp;db_key=AST&amp;amp;high=4165ffd7e825753" TargetMode="External"/><Relationship Id="rId44" Type="http://schemas.openxmlformats.org/officeDocument/2006/relationships/hyperlink" Target="http://adsabs.harvard.edu/cgi-bin/nph-bib_query?bibcode=2002PASJ...54L..45T&amp;amp;db_key=AST&amp;amp;high=4165ffd7e800315" TargetMode="External"/><Relationship Id="rId52" Type="http://schemas.openxmlformats.org/officeDocument/2006/relationships/hyperlink" Target="http://adsabs.harvard.edu/abs/2002PASJ...54..561I" TargetMode="External"/><Relationship Id="rId4" Type="http://schemas.openxmlformats.org/officeDocument/2006/relationships/hyperlink" Target="http://adsabs.harvard.edu/cgi-bin/nph-bib_query?bibcode=2002PASJ...54..427A&amp;amp;db_key=AST&amp;amp;high=4165ffd7e823320" TargetMode="External"/><Relationship Id="rId9" Type="http://schemas.openxmlformats.org/officeDocument/2006/relationships/hyperlink" Target="http://adsabs.harvard.edu/cgi-bin/nph-bib_query?bibcode=2002PASJ...54..969F&amp;amp;db_key=AST&amp;amp;high=4165ffd7e823882" TargetMode="External"/><Relationship Id="rId14" Type="http://schemas.openxmlformats.org/officeDocument/2006/relationships/hyperlink" Target="http://adsabs.harvard.edu/cgi-bin/nph-bib_query?bibcode=2002PASJ...54..951G&amp;amp;db_key=AST&amp;amp;high=4165ffd7e824050" TargetMode="External"/><Relationship Id="rId22" Type="http://schemas.openxmlformats.org/officeDocument/2006/relationships/hyperlink" Target="http://adsabs.harvard.edu/cgi-bin/nph-bib_query?bibcode=2002ApJ...580L..39K&amp;amp;db_key=AST&amp;amp;high=4165ffd7e822892" TargetMode="External"/><Relationship Id="rId27" Type="http://schemas.openxmlformats.org/officeDocument/2006/relationships/hyperlink" Target="http://adsabs.harvard.edu/cgi-bin/nph-bib_query?bibcode=2002PASJ...54..833M&amp;amp;db_key=AST&amp;amp;high=4165ffd7e823170" TargetMode="External"/><Relationship Id="rId30" Type="http://schemas.openxmlformats.org/officeDocument/2006/relationships/hyperlink" Target="http://adsabs.harvard.edu/cgi-bin/nph-bib_query?bibcode=2002ApJ...578..675N&amp;amp;db_key=AST&amp;amp;high=4165ffd7e825376" TargetMode="External"/><Relationship Id="rId35" Type="http://schemas.openxmlformats.org/officeDocument/2006/relationships/hyperlink" Target="http://adsabs.harvard.edu/cgi-bin/nph-bib_query?bibcode=2002ApJ...570..724P&amp;amp;db_key=AST&amp;amp;high=4165ffd7e812520" TargetMode="External"/><Relationship Id="rId43" Type="http://schemas.openxmlformats.org/officeDocument/2006/relationships/hyperlink" Target="http://adsabs.harvard.edu/cgi-bin/nph-bib_query?bibcode=2002PASJ...54..765T&amp;amp;db_key=AST&amp;amp;high=4165ffd7e829316" TargetMode="External"/><Relationship Id="rId48" Type="http://schemas.openxmlformats.org/officeDocument/2006/relationships/hyperlink" Target="http://adsabs.harvard.edu/cgi-bin/nph-bib_query?bibcode=2002ApJ...567..118Y&amp;amp;db_key=AST&amp;amp;high=41b3e0f6b100269" TargetMode="External"/><Relationship Id="rId8" Type="http://schemas.openxmlformats.org/officeDocument/2006/relationships/hyperlink" Target="http://adsabs.harvard.edu/cgi-bin/nph-bib_query?bibcode=2002A&amp;A...393..617F&amp;amp;db_key=AST&amp;amp;high=4165ffd7e823820" TargetMode="External"/><Relationship Id="rId51" Type="http://schemas.openxmlformats.org/officeDocument/2006/relationships/hyperlink" Target="http://adsabs.harvard.edu/abs/2002ApJ...580L.121G" TargetMode="External"/></Relationships>
</file>

<file path=xl/worksheets/_rels/sheet49.xml.rels><?xml version="1.0" encoding="UTF-8" standalone="yes"?>
<Relationships xmlns="http://schemas.openxmlformats.org/package/2006/relationships"><Relationship Id="rId13" Type="http://schemas.openxmlformats.org/officeDocument/2006/relationships/hyperlink" Target="http://adsabs.harvard.edu/cgi-bin/nph-bib_query?bibcode=2003ApJ...597...98H&amp;amp;db_key=AST&amp;amp;high=41b3e0f6b102080" TargetMode="External"/><Relationship Id="rId18" Type="http://schemas.openxmlformats.org/officeDocument/2006/relationships/hyperlink" Target="http://adsabs.harvard.edu/cgi-bin/nph-bib_query?bibcode=2003PASJ...55L..77I&amp;amp;db_key=AST&amp;amp;high=41b3e0f6b106735" TargetMode="External"/><Relationship Id="rId26" Type="http://schemas.openxmlformats.org/officeDocument/2006/relationships/hyperlink" Target="http://adsabs.harvard.edu/cgi-bin/nph-bib_query?bibcode=2003ApJ...590L..17K&amp;amp;db_key=AST&amp;amp;high=41b3e0f6b107541" TargetMode="External"/><Relationship Id="rId39" Type="http://schemas.openxmlformats.org/officeDocument/2006/relationships/hyperlink" Target="http://adsabs.harvard.edu/cgi-bin/nph-bib_query?bibcode=2003ApJ...586L.111S&amp;amp;db_key=AST&amp;amp;high=41b3e0f6b102645" TargetMode="External"/><Relationship Id="rId3" Type="http://schemas.openxmlformats.org/officeDocument/2006/relationships/hyperlink" Target="http://adsabs.harvard.edu/cgi-bin/nph-bib_query?bibcode=2003ApJ...586..506A&amp;amp;db_key=AST&amp;amp;high=41b3e0f6b100857" TargetMode="External"/><Relationship Id="rId21" Type="http://schemas.openxmlformats.org/officeDocument/2006/relationships/hyperlink" Target="http://adsabs.harvard.edu/cgi-bin/nph-bib_query?bibcode=2003ApJ...590..770I&amp;amp;db_key=AST&amp;amp;high=41b3e0f6b107028" TargetMode="External"/><Relationship Id="rId34" Type="http://schemas.openxmlformats.org/officeDocument/2006/relationships/hyperlink" Target="http://adsabs.harvard.edu/cgi-bin/nph-bib_query?bibcode=2003ApJ...584..368O&amp;amp;db_key=AST&amp;amp;high=41b3e0f6b100960" TargetMode="External"/><Relationship Id="rId42" Type="http://schemas.openxmlformats.org/officeDocument/2006/relationships/hyperlink" Target="http://adsabs.harvard.edu/cgi-bin/nph-bib_query?bibcode=2003ApJ...586..735T&amp;amp;db_key=AST&amp;amp;high=41b3e0f6b103741" TargetMode="External"/><Relationship Id="rId47" Type="http://schemas.openxmlformats.org/officeDocument/2006/relationships/hyperlink" Target="http://adsabs.harvard.edu/cgi-bin/nph-bib_query?bibcode=2003MNRAS.342.1185S&amp;amp;db_key=AST&amp;amp;data_type=HTML&amp;amp;format=&amp;amp;high=426869038029983" TargetMode="External"/><Relationship Id="rId50" Type="http://schemas.openxmlformats.org/officeDocument/2006/relationships/hyperlink" Target="http://adsabs.harvard.edu/abs/2003Natur.426..810I" TargetMode="External"/><Relationship Id="rId7" Type="http://schemas.openxmlformats.org/officeDocument/2006/relationships/hyperlink" Target="http://adsabs.harvard.edu/cgi-bin/nph-bib_query?bibcode=2003ApJ...586L.115F&amp;amp;db_key=AST&amp;amp;high=41b3e0f6b101334" TargetMode="External"/><Relationship Id="rId12" Type="http://schemas.openxmlformats.org/officeDocument/2006/relationships/hyperlink" Target="http://adsabs.harvard.edu/cgi-bin/nph-bib_query?bibcode=2003MNRAS.343..419G&amp;amp;db_key=AST&amp;amp;high=41b3e0f6b101865" TargetMode="External"/><Relationship Id="rId17" Type="http://schemas.openxmlformats.org/officeDocument/2006/relationships/hyperlink" Target="http://adsabs.harvard.edu/cgi-bin/nph-bib_query?bibcode=2003PASJ...55..691I&amp;amp;db_key=AST&amp;amp;high=41b3e0f6b106645" TargetMode="External"/><Relationship Id="rId25" Type="http://schemas.openxmlformats.org/officeDocument/2006/relationships/hyperlink" Target="http://adsabs.harvard.edu/cgi-bin/nph-bib_query?bibcode=2003PASJ...55L..17K&amp;amp;db_key=AST&amp;amp;high=41b3e0f6b107479" TargetMode="External"/><Relationship Id="rId33" Type="http://schemas.openxmlformats.org/officeDocument/2006/relationships/hyperlink" Target="http://adsabs.harvard.edu/cgi-bin/nph-bib_query?bibcode=2003ApJ...591L...9O&amp;amp;db_key=AST&amp;amp;high=41b3e0f6b100836" TargetMode="External"/><Relationship Id="rId38" Type="http://schemas.openxmlformats.org/officeDocument/2006/relationships/hyperlink" Target="http://adsabs.harvard.edu/cgi-bin/nph-bib_query?bibcode=2003ApJ...582L..67S&amp;amp;db_key=AST&amp;amp;high=41b3e0f6b102417" TargetMode="External"/><Relationship Id="rId46" Type="http://schemas.openxmlformats.org/officeDocument/2006/relationships/hyperlink" Target="http://adsabs.harvard.edu/cgi-bin/nph-bib_query?bibcode=2003AJ....126.2936A&amp;amp;db_key=AST&amp;amp;high=42019fb95c07913" TargetMode="External"/><Relationship Id="rId2" Type="http://schemas.openxmlformats.org/officeDocument/2006/relationships/hyperlink" Target="http://adsabs.harvard.edu/cgi-bin/nph-bib_query?bibcode=2003ApJS..148..275A&amp;amp;db_key=AST&amp;amp;high=41b3e0f6b100584" TargetMode="External"/><Relationship Id="rId16" Type="http://schemas.openxmlformats.org/officeDocument/2006/relationships/hyperlink" Target="http://adsabs.harvard.edu/cgi-bin/nph-bib_query?bibcode=2003ApJ...588..165I&amp;amp;db_key=AST&amp;amp;high=41b3e0f6b102964" TargetMode="External"/><Relationship Id="rId20" Type="http://schemas.openxmlformats.org/officeDocument/2006/relationships/hyperlink" Target="http://adsabs.harvard.edu/cgi-bin/nph-bib_query?bibcode=2003ApJ...598..178I&amp;amp;db_key=AST&amp;amp;high=41b3e0f6b106962" TargetMode="External"/><Relationship Id="rId29" Type="http://schemas.openxmlformats.org/officeDocument/2006/relationships/hyperlink" Target="http://adsabs.harvard.edu/cgi-bin/nph-bib_query?bibcode=2003MNRAS.342..802M&amp;amp;db_key=AST&amp;amp;high=41b3e0f6b100322" TargetMode="External"/><Relationship Id="rId41" Type="http://schemas.openxmlformats.org/officeDocument/2006/relationships/hyperlink" Target="http://adsabs.harvard.edu/cgi-bin/nph-bib_query?bibcode=2003ApJ...585L..97T&amp;amp;db_key=AST&amp;amp;high=41b3e0f6b102796" TargetMode="External"/><Relationship Id="rId1" Type="http://schemas.openxmlformats.org/officeDocument/2006/relationships/hyperlink" Target="http://adsabs.harvard.edu/cgi-bin/nph-bib_query?bibcode=2003AJ....126.2091A&amp;amp;db_key=AST&amp;amp;high=41b3e0f6b100486" TargetMode="External"/><Relationship Id="rId6" Type="http://schemas.openxmlformats.org/officeDocument/2006/relationships/hyperlink" Target="http://adsabs.harvard.edu/cgi-bin/nph-bib_query?bibcode=2003AJ....126..632B&amp;amp;db_key=AST&amp;amp;high=41b3e0f6b101219" TargetMode="External"/><Relationship Id="rId11" Type="http://schemas.openxmlformats.org/officeDocument/2006/relationships/hyperlink" Target="http://adsabs.harvard.edu/cgi-bin/nph-bib_query?bibcode=2003ApJ...598.1038G&amp;amp;db_key=AST&amp;amp;high=41b3e0f6b101548" TargetMode="External"/><Relationship Id="rId24" Type="http://schemas.openxmlformats.org/officeDocument/2006/relationships/hyperlink" Target="http://adsabs.harvard.edu/cgi-bin/nph-bib_query?bibcode=2003ApJ...590..573K&amp;amp;db_key=AST&amp;amp;high=41b3e0f6b107402" TargetMode="External"/><Relationship Id="rId32" Type="http://schemas.openxmlformats.org/officeDocument/2006/relationships/hyperlink" Target="http://adsabs.harvard.edu/cgi-bin/nph-bib_query?bibcode=2003AJ....126.1167N&amp;amp;db_key=AST&amp;amp;high=41b3e0f6b100721" TargetMode="External"/><Relationship Id="rId37" Type="http://schemas.openxmlformats.org/officeDocument/2006/relationships/hyperlink" Target="http://adsabs.harvard.edu/cgi-bin/nph-bib_query?bibcode=2003PASJ...55.1005S&amp;amp;db_key=AST&amp;amp;high=41b3e0f6b102329" TargetMode="External"/><Relationship Id="rId40" Type="http://schemas.openxmlformats.org/officeDocument/2006/relationships/hyperlink" Target="http://adsabs.harvard.edu/cgi-bin/nph-bib_query?bibcode=2003PASJ...55..789T&amp;amp;db_key=AST&amp;amp;high=41b3e0f6b102716" TargetMode="External"/><Relationship Id="rId45" Type="http://schemas.openxmlformats.org/officeDocument/2006/relationships/hyperlink" Target="http://adsabs.harvard.edu/cgi-bin/nph-bib_query?bibcode=2003ApJ...583..551S&amp;amp;db_key=AST&amp;amp;high=41b3e0f6b102315" TargetMode="External"/><Relationship Id="rId53" Type="http://schemas.openxmlformats.org/officeDocument/2006/relationships/printerSettings" Target="../printerSettings/printerSettings46.bin"/><Relationship Id="rId5" Type="http://schemas.openxmlformats.org/officeDocument/2006/relationships/hyperlink" Target="http://adsabs.harvard.edu/cgi-bin/nph-bib_query?bibcode=2003AJ....125..514A&amp;amp;db_key=AST&amp;amp;high=41b3e0f6b101110" TargetMode="External"/><Relationship Id="rId15" Type="http://schemas.openxmlformats.org/officeDocument/2006/relationships/hyperlink" Target="http://adsabs.harvard.edu/cgi-bin/nph-bib_query?bibcode=2003ApJ...599..918I&amp;amp;db_key=AST&amp;amp;high=41b3e0f6b102964" TargetMode="External"/><Relationship Id="rId23" Type="http://schemas.openxmlformats.org/officeDocument/2006/relationships/hyperlink" Target="http://adsabs.harvard.edu/cgi-bin/nph-bib_query?bibcode=2003ApJ...593L..19K&amp;amp;db_key=AST&amp;amp;high=41b3e0f6b107280" TargetMode="External"/><Relationship Id="rId28" Type="http://schemas.openxmlformats.org/officeDocument/2006/relationships/hyperlink" Target="http://adsabs.harvard.edu/cgi-bin/nph-bib_query?bibcode=2003ApJ...599L..95M&amp;amp;db_key=AST&amp;amp;high=41b3e0f6b100154" TargetMode="External"/><Relationship Id="rId36" Type="http://schemas.openxmlformats.org/officeDocument/2006/relationships/hyperlink" Target="http://adsabs.harvard.edu/cgi-bin/nph-bib_query?bibcode=2003ApJ...590..340P&amp;amp;db_key=AST&amp;amp;high=41b3e0f6b101353" TargetMode="External"/><Relationship Id="rId49" Type="http://schemas.openxmlformats.org/officeDocument/2006/relationships/hyperlink" Target="http://adsabs.harvard.edu/abs/2003EM%26P...92..169M" TargetMode="External"/><Relationship Id="rId10" Type="http://schemas.openxmlformats.org/officeDocument/2006/relationships/hyperlink" Target="http://adsabs.harvard.edu/cgi-bin/nph-bib_query?bibcode=2003ApJ...589..419G&amp;amp;db_key=AST&amp;amp;high=41b3e0f6b101548" TargetMode="External"/><Relationship Id="rId19" Type="http://schemas.openxmlformats.org/officeDocument/2006/relationships/hyperlink" Target="http://adsabs.harvard.edu/cgi-bin/nph-bib_query?bibcode=2003PASJ...55..415I&amp;amp;db_key=AST&amp;amp;high=41b3e0f6b106854" TargetMode="External"/><Relationship Id="rId31" Type="http://schemas.openxmlformats.org/officeDocument/2006/relationships/hyperlink" Target="http://adsabs.harvard.edu/cgi-bin/nph-bib_query?bibcode=2003PASJ...55.1079M&amp;amp;db_key=AST&amp;amp;high=41b3e0f6b100638" TargetMode="External"/><Relationship Id="rId44" Type="http://schemas.openxmlformats.org/officeDocument/2006/relationships/hyperlink" Target="http://adsabs.harvard.edu/cgi-bin/nph-bib_query?bibcode=2003PASJ...55..733Y&amp;amp;db_key=AST&amp;amp;high=41b3e0f6b105119" TargetMode="External"/><Relationship Id="rId52" Type="http://schemas.openxmlformats.org/officeDocument/2006/relationships/hyperlink" Target="http://adsabs.harvard.edu/abs/2003Ap%26SS.287...21P" TargetMode="External"/><Relationship Id="rId4" Type="http://schemas.openxmlformats.org/officeDocument/2006/relationships/hyperlink" Target="http://adsabs.harvard.edu/cgi-bin/nph-bib_query?bibcode=2003ApJ...592L..67A&amp;amp;db_key=AST&amp;amp;high=41b3e0f6b100857" TargetMode="External"/><Relationship Id="rId9" Type="http://schemas.openxmlformats.org/officeDocument/2006/relationships/hyperlink" Target="http://adsabs.harvard.edu/cgi-bin/nph-bib_query?bibcode=2003ApJ...590L..49F&amp;amp;db_key=AST&amp;amp;high=41b3e0f6b101432" TargetMode="External"/><Relationship Id="rId14" Type="http://schemas.openxmlformats.org/officeDocument/2006/relationships/hyperlink" Target="http://adsabs.harvard.edu/cgi-bin/nph-bib_query?bibcode=2003ApJ...585L..59H&amp;amp;db_key=AST&amp;amp;high=41b3e0f6b102871" TargetMode="External"/><Relationship Id="rId22" Type="http://schemas.openxmlformats.org/officeDocument/2006/relationships/hyperlink" Target="http://adsabs.harvard.edu/cgi-bin/nph-bib_query?bibcode=2003AJ....125...53K&amp;amp;db_key=AST&amp;amp;high=41b3e0f6b107193" TargetMode="External"/><Relationship Id="rId27" Type="http://schemas.openxmlformats.org/officeDocument/2006/relationships/hyperlink" Target="http://adsabs.harvard.edu/cgi-bin/nph-bib_query?bibcode=2003AJ....126..918M&amp;amp;db_key=AST&amp;amp;high=41b3e0f6b107598" TargetMode="External"/><Relationship Id="rId30" Type="http://schemas.openxmlformats.org/officeDocument/2006/relationships/hyperlink" Target="http://adsabs.harvard.edu/cgi-bin/nph-bib_query?bibcode=2003AJ....125.1336M&amp;amp;db_key=AST&amp;amp;high=41b3e0f6b100492" TargetMode="External"/><Relationship Id="rId35" Type="http://schemas.openxmlformats.org/officeDocument/2006/relationships/hyperlink" Target="http://adsabs.harvard.edu/cgi-bin/nph-bib_query?bibcode=2003ApJ...582...60O&amp;amp;db_key=AST&amp;amp;high=41b3e0f6b101206" TargetMode="External"/><Relationship Id="rId43" Type="http://schemas.openxmlformats.org/officeDocument/2006/relationships/hyperlink" Target="http://adsabs.harvard.edu/cgi-bin/nph-bib_query?bibcode=2003MNRAS.339..397W&amp;amp;db_key=AST&amp;amp;high=41b3e0f6b103951" TargetMode="External"/><Relationship Id="rId48" Type="http://schemas.openxmlformats.org/officeDocument/2006/relationships/hyperlink" Target="http://adsabs.harvard.edu/cgi-bin/nph-bib_query?bibcode=2003PASJ...55..701Y&amp;amp;db_key=AST&amp;amp;high=41b3e0f6b105231" TargetMode="External"/><Relationship Id="rId8" Type="http://schemas.openxmlformats.org/officeDocument/2006/relationships/hyperlink" Target="http://adsabs.harvard.edu/cgi-bin/nph-bib_query?bibcode=2003AJ....125...13F&amp;amp;db_key=AST&amp;amp;high=41b3e0f6b101334" TargetMode="External"/><Relationship Id="rId51" Type="http://schemas.openxmlformats.org/officeDocument/2006/relationships/hyperlink" Target="http://adsabs.harvard.edu/abs/2003EM%26P...92..183T"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3" Type="http://schemas.openxmlformats.org/officeDocument/2006/relationships/hyperlink" Target="http://adsabs.harvard.edu/cgi-bin/nph-bib_query?bibcode=2004PASJ...56..655W&amp;amp;db_key=AST&amp;amp;high=418862687c12849" TargetMode="External"/><Relationship Id="rId18" Type="http://schemas.openxmlformats.org/officeDocument/2006/relationships/hyperlink" Target="http://adsabs.harvard.edu/cgi-bin/nph-bib_query?bibcode=2004ApJ...601L.123B&amp;amp;db_key=AST&amp;amp;high=41b3e0f6b124829" TargetMode="External"/><Relationship Id="rId26" Type="http://schemas.openxmlformats.org/officeDocument/2006/relationships/hyperlink" Target="http://adsabs.harvard.edu/cgi-bin/nph-bib_query?bibcode=2004ApJ...601..577H&amp;amp;db_key=AST&amp;amp;high=41b3e0f6b125764" TargetMode="External"/><Relationship Id="rId39" Type="http://schemas.openxmlformats.org/officeDocument/2006/relationships/hyperlink" Target="http://adsabs.harvard.edu/cgi-bin/nph-bib_query?bibcode=2004PASJ...56..509K&amp;amp;db_key=AST&amp;amp;high=41b3e0f6b114126" TargetMode="External"/><Relationship Id="rId21" Type="http://schemas.openxmlformats.org/officeDocument/2006/relationships/hyperlink" Target="http://adsabs.harvard.edu/cgi-bin/nph-bib_query?bibcode=2004MNRAS.350..769D&amp;amp;db_key=AST&amp;amp;high=41b3e0f6b125150" TargetMode="External"/><Relationship Id="rId34" Type="http://schemas.openxmlformats.org/officeDocument/2006/relationships/hyperlink" Target="http://adsabs.harvard.edu/cgi-bin/nph-bib_query?bibcode=2004PASJ...56...61K&amp;amp;db_key=AST&amp;amp;high=41b3e0f6b106670" TargetMode="External"/><Relationship Id="rId42" Type="http://schemas.openxmlformats.org/officeDocument/2006/relationships/hyperlink" Target="http://adsabs.harvard.edu/cgi-bin/nph-bib_query?bibcode=2004ApJ...608L..65R&amp;amp;db_key=AST&amp;amp;high=41b3e0f6b116611" TargetMode="External"/><Relationship Id="rId47" Type="http://schemas.openxmlformats.org/officeDocument/2006/relationships/hyperlink" Target="http://adsabs.harvard.edu/cgi-bin/nph-bib_query?bibcode=2004A&amp;A...416..213T&amp;amp;db_key=AST&amp;amp;high=41b3e0f6b120618" TargetMode="External"/><Relationship Id="rId50" Type="http://schemas.openxmlformats.org/officeDocument/2006/relationships/hyperlink" Target="http://adsabs.harvard.edu/cgi-bin/nph-bib_query?bibcode=2004ApJ...607..511T&amp;amp;db_key=AST&amp;amp;high=41b3e0f6b121059" TargetMode="External"/><Relationship Id="rId55" Type="http://schemas.openxmlformats.org/officeDocument/2006/relationships/hyperlink" Target="http://adsabs.harvard.edu/cgi-bin/nph-bib_query?bibcode=2004PASJ...56.1025K&amp;amp;db_key=AST&amp;amp;high=41b3e0f6b108894" TargetMode="External"/><Relationship Id="rId63" Type="http://schemas.openxmlformats.org/officeDocument/2006/relationships/hyperlink" Target="http://adsabs.harvard.edu/cgi-bin/nph-bib_query?bibcode=2004AJ....127..563H&amp;amp;db_key=AST&amp;amp;high=42019fb95c07407" TargetMode="External"/><Relationship Id="rId68" Type="http://schemas.openxmlformats.org/officeDocument/2006/relationships/hyperlink" Target="http://adsabs.harvard.edu/abs/2004PASJ...56..399O" TargetMode="External"/><Relationship Id="rId7" Type="http://schemas.openxmlformats.org/officeDocument/2006/relationships/hyperlink" Target="http://adsabs.harvard.edu/cgi-bin/nph-bib_query?bibcode=2004ApJ...614...69I&amp;amp;db_key=AST&amp;amp;high=418862687c06753" TargetMode="External"/><Relationship Id="rId71" Type="http://schemas.openxmlformats.org/officeDocument/2006/relationships/hyperlink" Target="http://adsabs.harvard.edu/abs/2004JKAS...37..447I" TargetMode="External"/><Relationship Id="rId2" Type="http://schemas.openxmlformats.org/officeDocument/2006/relationships/hyperlink" Target="http://adsabs.harvard.edu/cgi-bin/nph-bib_query?bibcode=2004MNRAS.354.1103K&amp;amp;db_key=AST&amp;amp;high=418862687c18921" TargetMode="External"/><Relationship Id="rId16" Type="http://schemas.openxmlformats.org/officeDocument/2006/relationships/hyperlink" Target="http://adsabs.harvard.edu/cgi-bin/nph-bib_query?bibcode=2004ApJ...610..635A&amp;amp;db_key=AST&amp;amp;high=41b3e0f6b124515" TargetMode="External"/><Relationship Id="rId29" Type="http://schemas.openxmlformats.org/officeDocument/2006/relationships/hyperlink" Target="http://adsabs.harvard.edu/cgi-bin/nph-bib_query?bibcode=2004ApJ...600L..47I&amp;amp;db_key=AST&amp;amp;high=41b3e0f6b126952" TargetMode="External"/><Relationship Id="rId11" Type="http://schemas.openxmlformats.org/officeDocument/2006/relationships/hyperlink" Target="http://adsabs.harvard.edu/cgi-bin/nph-bib_query?bibcode=2004ApJ...611..685O&amp;amp;db_key=AST&amp;amp;high=418862687c10837" TargetMode="External"/><Relationship Id="rId24" Type="http://schemas.openxmlformats.org/officeDocument/2006/relationships/hyperlink" Target="http://adsabs.harvard.edu/cgi-bin/nph-bib_query?bibcode=2004AJ....127.2969G&amp;amp;db_key=AST&amp;amp;high=41b3e0f6b125502" TargetMode="External"/><Relationship Id="rId32" Type="http://schemas.openxmlformats.org/officeDocument/2006/relationships/hyperlink" Target="http://adsabs.harvard.edu/cgi-bin/nph-bib_query?bibcode=2004ApJ...601L.191K&amp;amp;db_key=AST&amp;amp;high=41b3e0f6b103378" TargetMode="External"/><Relationship Id="rId37" Type="http://schemas.openxmlformats.org/officeDocument/2006/relationships/hyperlink" Target="http://adsabs.harvard.edu/cgi-bin/nph-bib_query?bibcode=2004A&amp;A...415..179M&amp;amp;db_key=AST&amp;amp;high=41b3e0f6b111018" TargetMode="External"/><Relationship Id="rId40" Type="http://schemas.openxmlformats.org/officeDocument/2006/relationships/hyperlink" Target="http://adsabs.harvard.edu/cgi-bin/nph-bib_query?bibcode=2004ApJ...607..499N&amp;amp;db_key=AST&amp;amp;high=41b3e0f6b115118" TargetMode="External"/><Relationship Id="rId45" Type="http://schemas.openxmlformats.org/officeDocument/2006/relationships/hyperlink" Target="http://adsabs.harvard.edu/cgi-bin/nph-bib_query?bibcode=2004ApJ...605...37S&amp;amp;db_key=AST&amp;amp;high=41b3e0f6b120323" TargetMode="External"/><Relationship Id="rId53" Type="http://schemas.openxmlformats.org/officeDocument/2006/relationships/hyperlink" Target="http://adsabs.harvard.edu/cgi-bin/nph-bib_query?bibcode=2004AJ....127...90Y&amp;amp;db_key=AST&amp;amp;high=41b3e0f6b121462" TargetMode="External"/><Relationship Id="rId58" Type="http://schemas.openxmlformats.org/officeDocument/2006/relationships/hyperlink" Target="http://adsabs.harvard.edu/cgi-bin/nph-bib_query?bibcode=2004ApJ...617.1258H&amp;amp;db_key=AST&amp;amp;high=41b3e0f6b106796" TargetMode="External"/><Relationship Id="rId66" Type="http://schemas.openxmlformats.org/officeDocument/2006/relationships/hyperlink" Target="http://adsabs.harvard.edu/cgi-bin/nph-bib_query?bibcode=2004ApJ...617..214I" TargetMode="External"/><Relationship Id="rId74" Type="http://schemas.openxmlformats.org/officeDocument/2006/relationships/printerSettings" Target="../printerSettings/printerSettings47.bin"/><Relationship Id="rId5" Type="http://schemas.openxmlformats.org/officeDocument/2006/relationships/hyperlink" Target="http://adsabs.harvard.edu/cgi-bin/nph-bib_query?bibcode=2004PASJ...56..597A&amp;amp;db_key=AST&amp;amp;high=418862687c05592" TargetMode="External"/><Relationship Id="rId15" Type="http://schemas.openxmlformats.org/officeDocument/2006/relationships/hyperlink" Target="http://adsabs.harvard.edu/cgi-bin/nph-bib_query?bibcode=2004A&amp;A...417..293A&amp;amp;db_key=AST&amp;amp;high=41b3e0f6b124385" TargetMode="External"/><Relationship Id="rId23" Type="http://schemas.openxmlformats.org/officeDocument/2006/relationships/hyperlink" Target="http://adsabs.harvard.edu/cgi-bin/nph-bib_query?bibcode=2004ApJ...603L..65F&amp;amp;db_key=AST&amp;amp;high=41b3e0f6b125383" TargetMode="External"/><Relationship Id="rId28" Type="http://schemas.openxmlformats.org/officeDocument/2006/relationships/hyperlink" Target="http://adsabs.harvard.edu/cgi-bin/nph-bib_query?bibcode=2004ApJ...607..474H&amp;amp;db_key=AST&amp;amp;high=41b3e0f6b126161" TargetMode="External"/><Relationship Id="rId36" Type="http://schemas.openxmlformats.org/officeDocument/2006/relationships/hyperlink" Target="http://adsabs.harvard.edu/cgi-bin/nph-bib_query?bibcode=2004AJ....127.3180M&amp;amp;db_key=AST&amp;amp;high=41b3e0f6b109721" TargetMode="External"/><Relationship Id="rId49" Type="http://schemas.openxmlformats.org/officeDocument/2006/relationships/hyperlink" Target="http://adsabs.harvard.edu/cgi-bin/nph-bib_query?bibcode=2004AJ....127..444T&amp;amp;db_key=AST&amp;amp;high=41b3e0f6b120965" TargetMode="External"/><Relationship Id="rId57" Type="http://schemas.openxmlformats.org/officeDocument/2006/relationships/hyperlink" Target="http://adsabs.harvard.edu/cgi-bin/nph-bib_query?bibcode=2004AJ....128.2704O&amp;amp;db_key=AST&amp;amp;high=41b3e0f6b108894" TargetMode="External"/><Relationship Id="rId61" Type="http://schemas.openxmlformats.org/officeDocument/2006/relationships/hyperlink" Target="http://adsabs.harvard.edu/cgi-bin/nph-bib_query?bibcode=2004Sci...306.2224T&amp;amp;db_key=AST&amp;amp;high=41b3e0f6b105356" TargetMode="External"/><Relationship Id="rId10" Type="http://schemas.openxmlformats.org/officeDocument/2006/relationships/hyperlink" Target="http://adsabs.harvard.edu/cgi-bin/nph-bib_query?bibcode=2004ApJ...613L...9N&amp;amp;db_key=AST&amp;amp;high=418862687c08158" TargetMode="External"/><Relationship Id="rId19" Type="http://schemas.openxmlformats.org/officeDocument/2006/relationships/hyperlink" Target="http://adsabs.harvard.edu/cgi-bin/nph-bib_query?bibcode=2004AJ....127..180C&amp;amp;db_key=AST&amp;amp;high=41b3e0f6b124925" TargetMode="External"/><Relationship Id="rId31" Type="http://schemas.openxmlformats.org/officeDocument/2006/relationships/hyperlink" Target="http://adsabs.harvard.edu/cgi-bin/nph-bib_query?bibcode=2004PASJ...56..381I&amp;amp;db_key=AST&amp;amp;high=41b3e0f6b100906" TargetMode="External"/><Relationship Id="rId44" Type="http://schemas.openxmlformats.org/officeDocument/2006/relationships/hyperlink" Target="http://adsabs.harvard.edu/cgi-bin/nph-bib_query?bibcode=2004ApJ...600..626S&amp;amp;db_key=AST&amp;amp;high=41b3e0f6b120323" TargetMode="External"/><Relationship Id="rId52" Type="http://schemas.openxmlformats.org/officeDocument/2006/relationships/hyperlink" Target="http://adsabs.harvard.edu/cgi-bin/nph-bib_query?bibcode=2004ApJ...611L..93V&amp;amp;db_key=AST&amp;amp;high=41b3e0f6b121378" TargetMode="External"/><Relationship Id="rId60" Type="http://schemas.openxmlformats.org/officeDocument/2006/relationships/hyperlink" Target="http://adsabs.harvard.edu/cgi-bin/nph-bib_query?bibcode=2004Natur.431..660O&amp;amp;db_key=AST&amp;amp;high=41b3e0f6b107087" TargetMode="External"/><Relationship Id="rId65" Type="http://schemas.openxmlformats.org/officeDocument/2006/relationships/hyperlink" Target="http://adsabs.harvard.edu/cgi-bin/nph-bib_query?bibcode=2004ApJ...609L..49E&amp;amp;db_key=AST&amp;amp;high=42019fb95c21442" TargetMode="External"/><Relationship Id="rId73" Type="http://schemas.openxmlformats.org/officeDocument/2006/relationships/hyperlink" Target="http://adsabs.harvard.edu/abs/2004Natur.432..731J" TargetMode="External"/><Relationship Id="rId4" Type="http://schemas.openxmlformats.org/officeDocument/2006/relationships/hyperlink" Target="http://adsabs.harvard.edu/cgi-bin/nph-bib_query?bibcode=2004AJ....128.2073H&amp;amp;db_key=AST&amp;amp;high=418862687c18921" TargetMode="External"/><Relationship Id="rId9" Type="http://schemas.openxmlformats.org/officeDocument/2006/relationships/hyperlink" Target="http://adsabs.harvard.edu/cgi-bin/nph-bib_query?bibcode=2004AJ....128..109N&amp;amp;db_key=AST&amp;amp;high=418862687c08158" TargetMode="External"/><Relationship Id="rId14" Type="http://schemas.openxmlformats.org/officeDocument/2006/relationships/hyperlink" Target="http://adsabs.harvard.edu/cgi-bin/nph-bib_query?bibcode=2004ApJ...612..956I&amp;amp;db_key=AST&amp;amp;high=41b3e0f6b129135" TargetMode="External"/><Relationship Id="rId22" Type="http://schemas.openxmlformats.org/officeDocument/2006/relationships/hyperlink" Target="http://adsabs.harvard.edu/cgi-bin/nph-bib_query?bibcode=2004ApJ...605L..53F&amp;amp;db_key=AST&amp;amp;high=41b3e0f6b125272" TargetMode="External"/><Relationship Id="rId27" Type="http://schemas.openxmlformats.org/officeDocument/2006/relationships/hyperlink" Target="http://adsabs.harvard.edu/cgi-bin/nph-bib_query?bibcode=2004ApJS..152..113H&amp;amp;db_key=AST&amp;amp;high=41b3e0f6b125975" TargetMode="External"/><Relationship Id="rId30" Type="http://schemas.openxmlformats.org/officeDocument/2006/relationships/hyperlink" Target="http://adsabs.harvard.edu/cgi-bin/nph-bib_query?bibcode=2004PASJ...56..481I&amp;amp;db_key=AST&amp;amp;high=41b3e0f6b128097" TargetMode="External"/><Relationship Id="rId35" Type="http://schemas.openxmlformats.org/officeDocument/2006/relationships/hyperlink" Target="http://adsabs.harvard.edu/cgi-bin/nph-bib_query?bibcode=2004AJ....128..569M&amp;amp;db_key=AST&amp;amp;high=41b3e0f6b108291" TargetMode="External"/><Relationship Id="rId43" Type="http://schemas.openxmlformats.org/officeDocument/2006/relationships/hyperlink" Target="http://adsabs.harvard.edu/cgi-bin/nph-bib_query?bibcode=2004ApJ...605L..93S&amp;amp;db_key=AST&amp;amp;high=41b3e0f6b117711" TargetMode="External"/><Relationship Id="rId48" Type="http://schemas.openxmlformats.org/officeDocument/2006/relationships/hyperlink" Target="http://adsabs.harvard.edu/cgi-bin/nph-bib_query?bibcode=2004ApJ...601L..91T&amp;amp;db_key=AST&amp;amp;high=41b3e0f6b120777" TargetMode="External"/><Relationship Id="rId56" Type="http://schemas.openxmlformats.org/officeDocument/2006/relationships/hyperlink" Target="http://adsabs.harvard.edu/cgi-bin/nph-bib_query?bibcode=2004PASJ...56.1011K&amp;amp;db_key=AST&amp;amp;high=41b3e0f6b108894" TargetMode="External"/><Relationship Id="rId64" Type="http://schemas.openxmlformats.org/officeDocument/2006/relationships/hyperlink" Target="http://adsabs.harvard.edu/cgi-bin/nph-bib_query?bibcode=2004ApJ...610..140W&amp;amp;db_key=AST&amp;amp;high=42019fb95c19111" TargetMode="External"/><Relationship Id="rId69" Type="http://schemas.openxmlformats.org/officeDocument/2006/relationships/hyperlink" Target="http://adsabs.harvard.edu/abs/2004ApJ...605...78O" TargetMode="External"/><Relationship Id="rId8" Type="http://schemas.openxmlformats.org/officeDocument/2006/relationships/hyperlink" Target="http://adsabs.harvard.edu/cgi-bin/nph-bib_query?bibcode=2004MNRAS.352.1347L&amp;amp;db_key=AST&amp;amp;high=418862687c07617" TargetMode="External"/><Relationship Id="rId51" Type="http://schemas.openxmlformats.org/officeDocument/2006/relationships/hyperlink" Target="http://adsabs.harvard.edu/cgi-bin/nph-bib_query?bibcode=2004ApJ...601..805U&amp;amp;db_key=AST&amp;amp;high=41b3e0f6b121219" TargetMode="External"/><Relationship Id="rId72" Type="http://schemas.openxmlformats.org/officeDocument/2006/relationships/hyperlink" Target="http://adsabs.harvard.edu/abs/2004MNRAS.353..179S" TargetMode="External"/><Relationship Id="rId3" Type="http://schemas.openxmlformats.org/officeDocument/2006/relationships/hyperlink" Target="http://adsabs.harvard.edu/cgi-bin/nph-bib_query?bibcode=2004AJ....128.2066N&amp;amp;db_key=AST&amp;amp;high=418862687c18921" TargetMode="External"/><Relationship Id="rId12" Type="http://schemas.openxmlformats.org/officeDocument/2006/relationships/hyperlink" Target="http://adsabs.harvard.edu/cgi-bin/nph-bib_query?bibcode=2004AJ....128.1483S&amp;amp;db_key=AST&amp;amp;high=418862687c12291" TargetMode="External"/><Relationship Id="rId17" Type="http://schemas.openxmlformats.org/officeDocument/2006/relationships/hyperlink" Target="http://adsabs.harvard.edu/cgi-bin/nph-bib_query?bibcode=2004ApJ...608..971A&amp;amp;db_key=AST&amp;amp;high=41b3e0f6b124751" TargetMode="External"/><Relationship Id="rId25" Type="http://schemas.openxmlformats.org/officeDocument/2006/relationships/hyperlink" Target="http://adsabs.harvard.edu/cgi-bin/nph-bib_query?bibcode=2004MNRAS.347..813H&amp;amp;db_key=AST&amp;amp;high=41b3e0f6b125633" TargetMode="External"/><Relationship Id="rId33" Type="http://schemas.openxmlformats.org/officeDocument/2006/relationships/hyperlink" Target="http://adsabs.harvard.edu/cgi-bin/nph-bib_query?bibcode=2004MNRAS.350.1005K&amp;amp;db_key=AST&amp;amp;high=41b3e0f6b104769" TargetMode="External"/><Relationship Id="rId38" Type="http://schemas.openxmlformats.org/officeDocument/2006/relationships/hyperlink" Target="http://adsabs.harvard.edu/cgi-bin/nph-bib_query?bibcode=2004ApJ...609L..33M&amp;amp;db_key=AST&amp;amp;high=41b3e0f6b112891" TargetMode="External"/><Relationship Id="rId46" Type="http://schemas.openxmlformats.org/officeDocument/2006/relationships/hyperlink" Target="http://adsabs.harvard.edu/cgi-bin/nph-bib_query?bibcode=2004PASJ...56..225T&amp;amp;db_key=AST&amp;amp;high=41b3e0f6b120562" TargetMode="External"/><Relationship Id="rId59" Type="http://schemas.openxmlformats.org/officeDocument/2006/relationships/hyperlink" Target="http://adsabs.harvard.edu/cgi-bin/nph-bib_query?bibcode=2004A&amp;A...428..579A&amp;amp;db_key=AST&amp;amp;high=41b3e0f6b106796" TargetMode="External"/><Relationship Id="rId67" Type="http://schemas.openxmlformats.org/officeDocument/2006/relationships/hyperlink" Target="http://adsabs.harvard.edu/cgi-bin/nph-bib_query?bibcode=2004ApJ...611..660O&amp;amp;db_key=AST&amp;amp;data_type=HTML&amp;amp;format=&amp;amp;high=44dc1a6bc329382" TargetMode="External"/><Relationship Id="rId20" Type="http://schemas.openxmlformats.org/officeDocument/2006/relationships/hyperlink" Target="http://adsabs.harvard.edu/cgi-bin/nph-bib_query?bibcode=2004ApJ...605L..37D&amp;amp;db_key=AST&amp;amp;high=41b3e0f6b125077" TargetMode="External"/><Relationship Id="rId41" Type="http://schemas.openxmlformats.org/officeDocument/2006/relationships/hyperlink" Target="http://adsabs.harvard.edu/cgi-bin/nph-bib_query?bibcode=2004AJ....127.1313O&amp;amp;db_key=AST&amp;amp;high=41b3e0f6b116010" TargetMode="External"/><Relationship Id="rId54" Type="http://schemas.openxmlformats.org/officeDocument/2006/relationships/hyperlink" Target="http://adsabs.harvard.edu/cgi-bin/nph-bib_query?bibcode=2004PASJ...56.1041S&amp;amp;db_key=AST&amp;amp;high=41b3e0f6b108894" TargetMode="External"/><Relationship Id="rId62" Type="http://schemas.openxmlformats.org/officeDocument/2006/relationships/hyperlink" Target="http://adsabs.harvard.edu/cgi-bin/nph-bib_query?bibcode=2004ApOpt..43.3097H&amp;amp;db_key=INST&amp;amp;high=42019fb95c07123" TargetMode="External"/><Relationship Id="rId70" Type="http://schemas.openxmlformats.org/officeDocument/2006/relationships/hyperlink" Target="http://adsabs.harvard.edu/abs/2004AdSpR..33.1543Y" TargetMode="External"/><Relationship Id="rId1" Type="http://schemas.openxmlformats.org/officeDocument/2006/relationships/hyperlink" Target="http://adsabs.harvard.edu/cgi-bin/nph-bib_query?bibcode=2004ApJ...615L.161S&amp;amp;db_key=AST&amp;amp;high=418862687c18921" TargetMode="External"/><Relationship Id="rId6" Type="http://schemas.openxmlformats.org/officeDocument/2006/relationships/hyperlink" Target="http://adsabs.harvard.edu/cgi-bin/nph-bib_query?bibcode=2004ApJ...610L..49H&amp;amp;db_key=AST&amp;amp;high=418862687c06416" TargetMode="External"/></Relationships>
</file>

<file path=xl/worksheets/_rels/sheet51.xml.rels><?xml version="1.0" encoding="UTF-8" standalone="yes"?>
<Relationships xmlns="http://schemas.openxmlformats.org/package/2006/relationships"><Relationship Id="rId13" Type="http://schemas.openxmlformats.org/officeDocument/2006/relationships/hyperlink" Target="http://adsabs.harvard.edu/cgi-bin/nph-bib_query?bibcode=2005PASJ...57..165T&amp;amp;db_key=AST&amp;amp;data_type=HTML&amp;amp;format=&amp;amp;high=426869038013202" TargetMode="External"/><Relationship Id="rId18" Type="http://schemas.openxmlformats.org/officeDocument/2006/relationships/hyperlink" Target="http://adsabs.harvard.edu/cgi-bin/nph-bib_query?bibcode=2005ApJ...623L..49K&amp;amp;db_key=AST&amp;amp;data_type=HTML&amp;amp;format=&amp;amp;high=426869038013202" TargetMode="External"/><Relationship Id="rId26" Type="http://schemas.openxmlformats.org/officeDocument/2006/relationships/hyperlink" Target="http://adsabs.harvard.edu/cgi-bin/nph-bib_query?bibcode=2005ApJ...618..817P&amp;amp;db_key=AST&amp;amp;data_type=HTML&amp;amp;format=&amp;amp;high=426869038013202" TargetMode="External"/><Relationship Id="rId39" Type="http://schemas.openxmlformats.org/officeDocument/2006/relationships/hyperlink" Target="http://adsabs.harvard.edu/cgi-bin/nph-bib_query?bibcode=2005ApJ...629..115M" TargetMode="External"/><Relationship Id="rId21" Type="http://schemas.openxmlformats.org/officeDocument/2006/relationships/hyperlink" Target="http://adsabs.harvard.edu/cgi-bin/nph-bib_query?bibcode=2005ApJ...621.1023S&amp;amp;db_key=AST&amp;amp;data_type=HTML&amp;amp;format=&amp;amp;high=426869038013202" TargetMode="External"/><Relationship Id="rId34" Type="http://schemas.openxmlformats.org/officeDocument/2006/relationships/hyperlink" Target="http://adsabs.harvard.edu/cgi-bin/nph-bib_query?bibcode=2005ApJ...632..831F" TargetMode="External"/><Relationship Id="rId42" Type="http://schemas.openxmlformats.org/officeDocument/2006/relationships/hyperlink" Target="http://adsabs.harvard.edu/cgi-bin/nph-bib_query?bibcode=2005ApJ...632..841O" TargetMode="External"/><Relationship Id="rId47" Type="http://schemas.openxmlformats.org/officeDocument/2006/relationships/hyperlink" Target="http://adsabs.harvard.edu/cgi-bin/nph-bib_query?bibcode=2005ApJ...629..131S" TargetMode="External"/><Relationship Id="rId50" Type="http://schemas.openxmlformats.org/officeDocument/2006/relationships/hyperlink" Target="http://adsabs.harvard.edu/cgi-bin/nph-bib_query?bibcode=2005ApJ...634..861Y" TargetMode="External"/><Relationship Id="rId55" Type="http://schemas.openxmlformats.org/officeDocument/2006/relationships/hyperlink" Target="http://adsabs.harvard.edu/cgi-bin/nph-bib_query?bibcode=2005PASJ...57..877U&amp;amp;db_key=AST&amp;amp;data_type=HTML&amp;amp;format=&amp;amp;high=426869038002452" TargetMode="External"/><Relationship Id="rId63" Type="http://schemas.openxmlformats.org/officeDocument/2006/relationships/hyperlink" Target="http://adsabs.harvard.edu/cgi-bin/nph-bib_query?bibcode=2005ApJ...633..465S&amp;amp;db_key=AST&amp;amp;data_type=HTML&amp;amp;format=&amp;amp;high=44dc1a6bc310824" TargetMode="External"/><Relationship Id="rId68" Type="http://schemas.openxmlformats.org/officeDocument/2006/relationships/hyperlink" Target="http://adsabs.harvard.edu/abs/2005ApJ...632L...5W" TargetMode="External"/><Relationship Id="rId7" Type="http://schemas.openxmlformats.org/officeDocument/2006/relationships/hyperlink" Target="http://adsabs.harvard.edu/cgi-bin/nph-bib_query?bibcode=2005PASJ...57..309K&amp;amp;db_key=AST&amp;amp;data_type=HTML&amp;amp;format=&amp;amp;high=426869038013202" TargetMode="External"/><Relationship Id="rId71" Type="http://schemas.openxmlformats.org/officeDocument/2006/relationships/hyperlink" Target="http://adsabs.harvard.edu/cgi-bin/nph-data_query?bibcode=2005ApJ...633L..97T&amp;db_key=AST&amp;link_type=ABSTRACT&amp;high=4d256e8a5c31654" TargetMode="External"/><Relationship Id="rId2" Type="http://schemas.openxmlformats.org/officeDocument/2006/relationships/hyperlink" Target="http://adsabs.harvard.edu/cgi-bin/nph-bib_query?bibcode=2005ApJ...618...91K&amp;amp;db_key=AST&amp;amp;high=41b3e0f6b106796" TargetMode="External"/><Relationship Id="rId16" Type="http://schemas.openxmlformats.org/officeDocument/2006/relationships/hyperlink" Target="http://adsabs.harvard.edu/cgi-bin/nph-bib_query?bibcode=2005MNRAS.360..685C&amp;amp;db_key=AST&amp;amp;data_type=HTML&amp;amp;format=&amp;amp;high=426869038013202" TargetMode="External"/><Relationship Id="rId29" Type="http://schemas.openxmlformats.org/officeDocument/2006/relationships/hyperlink" Target="http://adsabs.harvard.edu/cgi-bin/nph-bib_query?bibcode=2005PASJ...57..447S&amp;amp;db_key=AST&amp;amp;data_type=HTML&amp;amp;format=&amp;amp;high=426869038002493" TargetMode="External"/><Relationship Id="rId1" Type="http://schemas.openxmlformats.org/officeDocument/2006/relationships/hyperlink" Target="http://adsabs.harvard.edu/cgi-bin/nph-bib_query?bibcode=2005AJ....129...53M&amp;amp;db_key=AST&amp;amp;high=41b3e0f6b108894" TargetMode="External"/><Relationship Id="rId6" Type="http://schemas.openxmlformats.org/officeDocument/2006/relationships/hyperlink" Target="http://adsabs.harvard.edu/cgi-bin/nph-bib_query?bibcode=2005ApJ...627...53C&amp;amp;db_key=AST&amp;amp;data_type=HTML&amp;amp;format=&amp;amp;high=426869038013202" TargetMode="External"/><Relationship Id="rId11" Type="http://schemas.openxmlformats.org/officeDocument/2006/relationships/hyperlink" Target="http://adsabs.harvard.edu/cgi-bin/nph-bib_query?bibcode=2005ApJ...620..984I&amp;amp;db_key=AST&amp;amp;data_type=HTML&amp;amp;format=&amp;amp;high=426869038013202" TargetMode="External"/><Relationship Id="rId24" Type="http://schemas.openxmlformats.org/officeDocument/2006/relationships/hyperlink" Target="http://adsabs.harvard.edu/cgi-bin/nph-bib_query?bibcode=2005AJ....129..712R&amp;amp;db_key=AST&amp;amp;data_type=HTML&amp;amp;format=&amp;amp;high=426869038013202" TargetMode="External"/><Relationship Id="rId32" Type="http://schemas.openxmlformats.org/officeDocument/2006/relationships/hyperlink" Target="http://adsabs.harvard.edu/cgi-bin/nph-bib_query?bibcode=2005AJ....130...13C" TargetMode="External"/><Relationship Id="rId37" Type="http://schemas.openxmlformats.org/officeDocument/2006/relationships/hyperlink" Target="http://adsabs.harvard.edu/cgi-bin/nph-bib_query?bibcode=2005ApJ...634L.125M" TargetMode="External"/><Relationship Id="rId40" Type="http://schemas.openxmlformats.org/officeDocument/2006/relationships/hyperlink" Target="http://adsabs.harvard.edu/cgi-bin/nph-bib_query?bibcode=2005ApJ...631L...5N" TargetMode="External"/><Relationship Id="rId45" Type="http://schemas.openxmlformats.org/officeDocument/2006/relationships/hyperlink" Target="http://adsabs.harvard.edu/cgi-bin/nph-bib_query?bibcode=2005PASJ...57..569S" TargetMode="External"/><Relationship Id="rId53" Type="http://schemas.openxmlformats.org/officeDocument/2006/relationships/hyperlink" Target="http://adsabs.harvard.edu/cgi-bin/nph-bib_query?bibcode=2005A&amp;A...440..261R&amp;amp;db_key=AST&amp;amp;data_type=HTML&amp;amp;format=&amp;amp;high=426869038005001" TargetMode="External"/><Relationship Id="rId58" Type="http://schemas.openxmlformats.org/officeDocument/2006/relationships/hyperlink" Target="http://adsabs.harvard.edu/cgi-bin/nph-bib_query?bibcode=2005AN....326..952N&amp;amp;db_key=AST&amp;amp;data_type=HTML&amp;amp;format=&amp;amp;high=426869038004435" TargetMode="External"/><Relationship Id="rId66" Type="http://schemas.openxmlformats.org/officeDocument/2006/relationships/hyperlink" Target="http://adsabs.harvard.edu/abs/2005PASJ...57..969R" TargetMode="External"/><Relationship Id="rId5" Type="http://schemas.openxmlformats.org/officeDocument/2006/relationships/hyperlink" Target="http://adsabs.harvard.edu/cgi-bin/nph-bib_query?bibcode=2005A&amp;A...436..601M&amp;amp;db_key=AST&amp;amp;data_type=HTML&amp;amp;format=&amp;amp;high=426869038013202" TargetMode="External"/><Relationship Id="rId15" Type="http://schemas.openxmlformats.org/officeDocument/2006/relationships/hyperlink" Target="http://adsabs.harvard.edu/cgi-bin/nph-bib_query?doi=10.1111/j.1365-2966.2005.09156.x&amp;amp;db_key=AST&amp;amp;data_type=HTML&amp;amp;format=&amp;amp;high=426869038013202" TargetMode="External"/><Relationship Id="rId23" Type="http://schemas.openxmlformats.org/officeDocument/2006/relationships/hyperlink" Target="http://adsabs.harvard.edu/cgi-bin/nph-bib_query?bibcode=2005ApJ...620..481F&amp;amp;db_key=AST&amp;amp;data_type=HTML&amp;amp;format=&amp;amp;high=426869038013202" TargetMode="External"/><Relationship Id="rId28" Type="http://schemas.openxmlformats.org/officeDocument/2006/relationships/hyperlink" Target="http://adsabs.harvard.edu/cgi-bin/nph-bib_query?bibcode=2005PASJ...57..471N&amp;amp;db_key=AST&amp;amp;data_type=HTML&amp;amp;format=&amp;amp;high=426869038002493" TargetMode="External"/><Relationship Id="rId36" Type="http://schemas.openxmlformats.org/officeDocument/2006/relationships/hyperlink" Target="http://adsabs.harvard.edu/cgi-bin/nph-bib_query?bibcode=2005ApJ...623L.125K&amp;amp;db_key=AST&amp;amp;data_type=HTML&amp;amp;format=&amp;amp;high=426869038013202" TargetMode="External"/><Relationship Id="rId49" Type="http://schemas.openxmlformats.org/officeDocument/2006/relationships/hyperlink" Target="http://adsabs.harvard.edu/cgi-bin/nph-bib_query?bibcode=2005MNRAS.362..268T" TargetMode="External"/><Relationship Id="rId57" Type="http://schemas.openxmlformats.org/officeDocument/2006/relationships/hyperlink" Target="http://adsabs.harvard.edu/cgi-bin/nph-bib_query?bibcode=2005AJ....130.2900Y&amp;amp;db_key=AST&amp;amp;data_type=HTML&amp;amp;format=&amp;amp;high=426869038002452" TargetMode="External"/><Relationship Id="rId61" Type="http://schemas.openxmlformats.org/officeDocument/2006/relationships/hyperlink" Target="http://adsabs.harvard.edu/cgi-bin/nph-bib_query?bibcode=2005PASJ...57..705N" TargetMode="External"/><Relationship Id="rId10" Type="http://schemas.openxmlformats.org/officeDocument/2006/relationships/hyperlink" Target="http://adsabs.harvard.edu/cgi-bin/nph-bib_query?bibcode=2005MNRAS.357.1357N&amp;amp;db_key=AST&amp;amp;data_type=HTML&amp;amp;format=&amp;amp;high=426869038013202" TargetMode="External"/><Relationship Id="rId19" Type="http://schemas.openxmlformats.org/officeDocument/2006/relationships/hyperlink" Target="http://adsabs.harvard.edu/cgi-bin/nph-bib_query?bibcode=2005ApJ...623.1115C&amp;amp;db_key=AST&amp;amp;data_type=HTML&amp;amp;format=&amp;amp;high=426869038013202" TargetMode="External"/><Relationship Id="rId31" Type="http://schemas.openxmlformats.org/officeDocument/2006/relationships/hyperlink" Target="http://adsabs.harvard.edu/cgi-bin/nph-bib_query?bibcode=2005ApJ...633L.125B" TargetMode="External"/><Relationship Id="rId44" Type="http://schemas.openxmlformats.org/officeDocument/2006/relationships/hyperlink" Target="http://adsabs.harvard.edu/cgi-bin/nph-bib_query?bibcode=2005ApJ...618L..57S&amp;amp;db_key=AST&amp;amp;high=41b3e0f6b121725" TargetMode="External"/><Relationship Id="rId52" Type="http://schemas.openxmlformats.org/officeDocument/2006/relationships/hyperlink" Target="http://adsabs.harvard.edu/cgi-bin/nph-bib_query?bibcode=2005PASJ...57..881Y&amp;amp;db_key=AST&amp;amp;data_type=HTML&amp;amp;format=&amp;amp;high=426869038005808" TargetMode="External"/><Relationship Id="rId60" Type="http://schemas.openxmlformats.org/officeDocument/2006/relationships/hyperlink" Target="http://adsabs.harvard.edu/cgi-bin/nph-bib_query?bibcode=2005GeoRL..3222205K&amp;amp;db_key=AST&amp;amp;data_type=HTML&amp;amp;format=&amp;amp;high=44dc1a6bc303934" TargetMode="External"/><Relationship Id="rId65" Type="http://schemas.openxmlformats.org/officeDocument/2006/relationships/hyperlink" Target="http://adsabs.harvard.edu/abs/2007PASJ...59..277T" TargetMode="External"/><Relationship Id="rId4" Type="http://schemas.openxmlformats.org/officeDocument/2006/relationships/hyperlink" Target="http://adsabs.harvard.edu/cgi-bin/nph-bib_query?bibcode=2005A&amp;A...429..257M&amp;amp;db_key=AST&amp;amp;high=41b3e0f6b121109" TargetMode="External"/><Relationship Id="rId9" Type="http://schemas.openxmlformats.org/officeDocument/2006/relationships/hyperlink" Target="http://adsabs.harvard.edu/cgi-bin/nph-bib_query?bibcode=2005PASJ...57..287S&amp;amp;db_key=AST&amp;amp;data_type=HTML&amp;amp;format=&amp;amp;high=426869038013202" TargetMode="External"/><Relationship Id="rId14" Type="http://schemas.openxmlformats.org/officeDocument/2006/relationships/hyperlink" Target="http://adsabs.harvard.edu/cgi-bin/nph-bib_query?bibcode=2005ApJ...619L.143B&amp;amp;db_key=AST&amp;amp;data_type=HTML&amp;amp;format=&amp;amp;high=426869038013202" TargetMode="External"/><Relationship Id="rId22" Type="http://schemas.openxmlformats.org/officeDocument/2006/relationships/hyperlink" Target="http://adsabs.harvard.edu/cgi-bin/nph-bib_query?bibcode=2005ApJ...620L...1O&amp;amp;db_key=AST&amp;amp;data_type=HTML&amp;amp;format=&amp;amp;high=426869038013202" TargetMode="External"/><Relationship Id="rId27" Type="http://schemas.openxmlformats.org/officeDocument/2006/relationships/hyperlink" Target="http://adsabs.harvard.edu/cgi-bin/nph-bib_query?bibcode=2005ApJ...621L...9T&amp;amp;db_key=AST&amp;amp;data_type=HTML&amp;amp;format=&amp;amp;high=426869038027082" TargetMode="External"/><Relationship Id="rId30" Type="http://schemas.openxmlformats.org/officeDocument/2006/relationships/hyperlink" Target="http://adsabs.harvard.edu/cgi-bin/nph-bib_query?bibcode=2005ApJ...632..611A" TargetMode="External"/><Relationship Id="rId35" Type="http://schemas.openxmlformats.org/officeDocument/2006/relationships/hyperlink" Target="http://adsabs.harvard.edu/cgi-bin/nph-bib_query?bibcode=2005ApJ...629..865G" TargetMode="External"/><Relationship Id="rId43" Type="http://schemas.openxmlformats.org/officeDocument/2006/relationships/hyperlink" Target="http://adsabs.harvard.edu/cgi-bin/nph-bib_query?bibcode=2005ApJ...632..882O" TargetMode="External"/><Relationship Id="rId48" Type="http://schemas.openxmlformats.org/officeDocument/2006/relationships/hyperlink" Target="http://adsabs.harvard.edu/cgi-bin/nph-bib_query?bibcode=2005Sci...310..274S" TargetMode="External"/><Relationship Id="rId56" Type="http://schemas.openxmlformats.org/officeDocument/2006/relationships/hyperlink" Target="http://adsabs.harvard.edu/cgi-bin/nph-bib_query?bibcode=2005ApJ...635L.117O&amp;amp;db_key=AST&amp;amp;data_type=HTML&amp;amp;format=&amp;amp;high=426869038002452" TargetMode="External"/><Relationship Id="rId64" Type="http://schemas.openxmlformats.org/officeDocument/2006/relationships/hyperlink" Target="http://adsabs.harvard.edu/abs/2007ApJ...659..862Y" TargetMode="External"/><Relationship Id="rId69" Type="http://schemas.openxmlformats.org/officeDocument/2006/relationships/hyperlink" Target="http://adsabs.harvard.edu/abs/2005AJ....130.2019O" TargetMode="External"/><Relationship Id="rId8" Type="http://schemas.openxmlformats.org/officeDocument/2006/relationships/hyperlink" Target="http://adsabs.harvard.edu/cgi-bin/nph-bib_query?bibcode=2005ApJ...620..347S&amp;amp;db_key=AST&amp;amp;data_type=HTML&amp;amp;format=&amp;amp;high=426869038013202" TargetMode="External"/><Relationship Id="rId51" Type="http://schemas.openxmlformats.org/officeDocument/2006/relationships/hyperlink" Target="http://adsabs.harvard.edu/cgi-bin/nph-bib_query?bibcode=2005AJ....130.2745W&amp;amp;db_key=AST&amp;amp;data_type=HTML&amp;amp;format=&amp;amp;high=426869038005808" TargetMode="External"/><Relationship Id="rId72" Type="http://schemas.openxmlformats.org/officeDocument/2006/relationships/printerSettings" Target="../printerSettings/printerSettings48.bin"/><Relationship Id="rId3" Type="http://schemas.openxmlformats.org/officeDocument/2006/relationships/hyperlink" Target="http://adsabs.harvard.edu/cgi-bin/nph-bib_query?bibcode=2005AJ....129..518S&amp;amp;db_key=AST&amp;amp;high=41b3e0f6b106796" TargetMode="External"/><Relationship Id="rId12" Type="http://schemas.openxmlformats.org/officeDocument/2006/relationships/hyperlink" Target="http://adsabs.harvard.edu/cgi-bin/nph-bib_query?bibcode=2005ApJ...621..750S&amp;amp;db_key=AST&amp;amp;data_type=HTML&amp;amp;format=&amp;amp;high=426869038013202" TargetMode="External"/><Relationship Id="rId17" Type="http://schemas.openxmlformats.org/officeDocument/2006/relationships/hyperlink" Target="http://adsabs.harvard.edu/cgi-bin/nph-bib_query?bibcode=2005Sci...308.1284M&amp;amp;db_key=AST&amp;amp;data_type=HTML&amp;amp;format=&amp;amp;high=426869038013202" TargetMode="External"/><Relationship Id="rId25" Type="http://schemas.openxmlformats.org/officeDocument/2006/relationships/hyperlink" Target="http://adsabs.harvard.edu/cgi-bin/nph-bib_query?bibcode=2005A&amp;A...430..843L&amp;amp;db_key=AST&amp;amp;data_type=HTML&amp;amp;format=&amp;amp;high=426869038013202" TargetMode="External"/><Relationship Id="rId33" Type="http://schemas.openxmlformats.org/officeDocument/2006/relationships/hyperlink" Target="http://adsabs.harvard.edu/cgi-bin/nph-bib_query?bibcode=2005Natur.434..871F" TargetMode="External"/><Relationship Id="rId38" Type="http://schemas.openxmlformats.org/officeDocument/2006/relationships/hyperlink" Target="http://adsabs.harvard.edu/cgi-bin/nph-bib_query?bibcode=2005ApJ...629...29M" TargetMode="External"/><Relationship Id="rId46" Type="http://schemas.openxmlformats.org/officeDocument/2006/relationships/hyperlink" Target="http://adsabs.harvard.edu/cgi-bin/nph-bib_query?bibcode=2005PASJ...57L..33S" TargetMode="External"/><Relationship Id="rId59" Type="http://schemas.openxmlformats.org/officeDocument/2006/relationships/hyperlink" Target="http://adsabs.harvard.edu/cgi-bin/nph-bib_query?bibcode=2005Natur.434..995S&amp;amp;db_key=AST&amp;amp;data_type=HTML&amp;amp;format=&amp;amp;high=44dc1a6bc327479" TargetMode="External"/><Relationship Id="rId67" Type="http://schemas.openxmlformats.org/officeDocument/2006/relationships/hyperlink" Target="http://adsabs.harvard.edu/abs/2005ApJ...622..772C" TargetMode="External"/><Relationship Id="rId20" Type="http://schemas.openxmlformats.org/officeDocument/2006/relationships/hyperlink" Target="http://adsabs.harvard.edu/cgi-bin/nph-bib_query?bibcode=2005ApJ...621L..93G&amp;amp;db_key=AST&amp;amp;data_type=HTML&amp;amp;format=&amp;amp;high=426869038013202" TargetMode="External"/><Relationship Id="rId41" Type="http://schemas.openxmlformats.org/officeDocument/2006/relationships/hyperlink" Target="http://adsabs.harvard.edu/cgi-bin/nph-bib_query?bibcode=2005ApJ...634..142N" TargetMode="External"/><Relationship Id="rId54" Type="http://schemas.openxmlformats.org/officeDocument/2006/relationships/hyperlink" Target="http://adsabs.harvard.edu/cgi-bin/nph-bib_query?bibcode=2005PASJ...57..933D&amp;amp;db_key=AST&amp;amp;data_type=HTML&amp;amp;format=&amp;amp;high=426869038002452" TargetMode="External"/><Relationship Id="rId62" Type="http://schemas.openxmlformats.org/officeDocument/2006/relationships/hyperlink" Target="http://adsabs.harvard.edu/cgi-bin/nph-bib_query?bibcode=2005A&amp;A...435L..13N&amp;amp;db_key=AST&amp;amp;data_type=HTML&amp;amp;format=&amp;amp;high=44dc1a6bc310161" TargetMode="External"/><Relationship Id="rId70" Type="http://schemas.openxmlformats.org/officeDocument/2006/relationships/hyperlink" Target="http://adsabs.harvard.edu/abs/2005Natur.437..112J" TargetMode="External"/></Relationships>
</file>

<file path=xl/worksheets/_rels/sheet52.xml.rels><?xml version="1.0" encoding="UTF-8" standalone="yes"?>
<Relationships xmlns="http://schemas.openxmlformats.org/package/2006/relationships"><Relationship Id="rId13" Type="http://schemas.openxmlformats.org/officeDocument/2006/relationships/hyperlink" Target="http://adsabs.harvard.edu/cgi-bin/nph-bib_query?bibcode=2006ApJ...644L.133F" TargetMode="External"/><Relationship Id="rId18" Type="http://schemas.openxmlformats.org/officeDocument/2006/relationships/hyperlink" Target="http://adsabs.harvard.edu/cgi-bin/nph-bib_query?bibcode=2006AJ....131.2406I" TargetMode="External"/><Relationship Id="rId26" Type="http://schemas.openxmlformats.org/officeDocument/2006/relationships/hyperlink" Target="http://adsabs.harvard.edu/cgi-bin/nph-bib_query?bibcode=2006ApJ...640L.123M" TargetMode="External"/><Relationship Id="rId39" Type="http://schemas.openxmlformats.org/officeDocument/2006/relationships/hyperlink" Target="http://adsabs.harvard.edu/cgi-bin/nph-bib_query?bibcode=2006JGRE..11107S01W" TargetMode="External"/><Relationship Id="rId21" Type="http://schemas.openxmlformats.org/officeDocument/2006/relationships/hyperlink" Target="http://adsabs.harvard.edu/cgi-bin/nph-bib_query?bibcode=2006ApJ...637..631K" TargetMode="External"/><Relationship Id="rId34" Type="http://schemas.openxmlformats.org/officeDocument/2006/relationships/hyperlink" Target="http://adsabs.harvard.edu/cgi-bin/nph-bib_query?bibcode=2006ApJ...641..357T" TargetMode="External"/><Relationship Id="rId42" Type="http://schemas.openxmlformats.org/officeDocument/2006/relationships/hyperlink" Target="http://adsabs.harvard.edu/cgi-bin/nph-bib_query?bibcode=2006ApJ...639..918Y" TargetMode="External"/><Relationship Id="rId47" Type="http://schemas.openxmlformats.org/officeDocument/2006/relationships/hyperlink" Target="http://adsabs.harvard.edu/cgi-bin/nph-bib_query?bibcode=2006ApJ...648....7K&amp;amp;db_key=AST&amp;amp;data_type=HTML&amp;amp;format=&amp;amp;high=44dc1a6bc312993" TargetMode="External"/><Relationship Id="rId50" Type="http://schemas.openxmlformats.org/officeDocument/2006/relationships/hyperlink" Target="http://adsabs.harvard.edu/cgi-bin/nph-bib_query?bibcode=2006ApJS..166...89G&amp;amp;db_key=AST&amp;amp;data_type=HTML&amp;amp;format=&amp;amp;high=44dc1a6bc312993" TargetMode="External"/><Relationship Id="rId55" Type="http://schemas.openxmlformats.org/officeDocument/2006/relationships/hyperlink" Target="http://adsabs.harvard.edu/cgi-bin/nph-bib_query?bibcode=2006MNRAS.372..343G&amp;amp;db_key=AST&amp;amp;data_type=HTML&amp;amp;format=&amp;amp;high=44dc1a6bc315332" TargetMode="External"/><Relationship Id="rId63" Type="http://schemas.openxmlformats.org/officeDocument/2006/relationships/hyperlink" Target="http://adsabs.harvard.edu/cgi-bin/nph-bib_query?bibcode=2006Natur.440..184K&amp;amp;db_key=AST&amp;amp;data_type=HTML&amp;amp;format=&amp;amp;high=44dc1a6bc322214" TargetMode="External"/><Relationship Id="rId68" Type="http://schemas.openxmlformats.org/officeDocument/2006/relationships/hyperlink" Target="http://adsabs.harvard.edu/cgi-bin/nph-bib_query?bibcode=2006ApJ...653L..97I&amp;amp;db_key=AST&amp;amp;data_type=HTML&amp;amp;format=&amp;amp;high=44dc1a6bc330270" TargetMode="External"/><Relationship Id="rId76" Type="http://schemas.openxmlformats.org/officeDocument/2006/relationships/hyperlink" Target="http://adsabs.harvard.edu/cgi-bin/nph-bib_query?bibcode=2006ApJ...643.1337K" TargetMode="External"/><Relationship Id="rId84" Type="http://schemas.openxmlformats.org/officeDocument/2006/relationships/hyperlink" Target="http://adsabs.harvard.edu/abs/2006MNRAS.365.1392T" TargetMode="External"/><Relationship Id="rId89" Type="http://schemas.openxmlformats.org/officeDocument/2006/relationships/hyperlink" Target="http://adsabs.harvard.edu/abs/2006AdSpR..38.1968K" TargetMode="External"/><Relationship Id="rId7" Type="http://schemas.openxmlformats.org/officeDocument/2006/relationships/hyperlink" Target="http://adsabs.harvard.edu/cgi-bin/nph-bib_query?bibcode=2006ApJ...645L...9A" TargetMode="External"/><Relationship Id="rId71" Type="http://schemas.openxmlformats.org/officeDocument/2006/relationships/hyperlink" Target="http://adsabs.harvard.edu/cgi-bin/nph-bib_query?bibcode=2006ApJ...641.1122B&amp;amp;db_key=AST&amp;amp;data_type=HTML&amp;amp;format=&amp;amp;high=44dc1a6bc305751" TargetMode="External"/><Relationship Id="rId92" Type="http://schemas.openxmlformats.org/officeDocument/2006/relationships/printerSettings" Target="../printerSettings/printerSettings49.bin"/><Relationship Id="rId2" Type="http://schemas.openxmlformats.org/officeDocument/2006/relationships/hyperlink" Target="http://adsabs.harvard.edu/cgi-bin/nph-bib_query?bibcode=2006AJ....131..343D&amp;amp;db_key=AST&amp;amp;data_type=HTML&amp;amp;format=&amp;amp;high=426869038002452" TargetMode="External"/><Relationship Id="rId16" Type="http://schemas.openxmlformats.org/officeDocument/2006/relationships/hyperlink" Target="http://adsabs.harvard.edu/cgi-bin/nph-bib_query?bibcode=2006ApJ...646.1024H" TargetMode="External"/><Relationship Id="rId29" Type="http://schemas.openxmlformats.org/officeDocument/2006/relationships/hyperlink" Target="http://adsabs.harvard.edu/cgi-bin/nph-bib_query?bibcode=2006ApJ...641L.117O" TargetMode="External"/><Relationship Id="rId11" Type="http://schemas.openxmlformats.org/officeDocument/2006/relationships/hyperlink" Target="http://adsabs.harvard.edu/cgi-bin/nph-bib_query?bibcode=2006ApJ...646.1050C" TargetMode="External"/><Relationship Id="rId24" Type="http://schemas.openxmlformats.org/officeDocument/2006/relationships/hyperlink" Target="http://adsabs.harvard.edu/cgi-bin/nph-bib_query?bibcode=2006ApJ...638...72K" TargetMode="External"/><Relationship Id="rId32" Type="http://schemas.openxmlformats.org/officeDocument/2006/relationships/hyperlink" Target="http://adsabs.harvard.edu/cgi-bin/nph-bib_query?bibcode=2006A&amp;A...448..313S" TargetMode="External"/><Relationship Id="rId37" Type="http://schemas.openxmlformats.org/officeDocument/2006/relationships/hyperlink" Target="http://adsabs.harvard.edu/cgi-bin/nph-bib_query?bibcode=2006ApJ...646..774T" TargetMode="External"/><Relationship Id="rId40" Type="http://schemas.openxmlformats.org/officeDocument/2006/relationships/hyperlink" Target="http://adsabs.harvard.edu/cgi-bin/nph-bib_query?bibcode=2006ApJ...642..152Y" TargetMode="External"/><Relationship Id="rId45" Type="http://schemas.openxmlformats.org/officeDocument/2006/relationships/hyperlink" Target="http://adsabs.harvard.edu/cgi-bin/nph-bib_query?bibcode=2006ApJ...648...54S&amp;amp;db_key=AST&amp;amp;data_type=HTML&amp;amp;format=&amp;amp;high=44dc1a6bc312993" TargetMode="External"/><Relationship Id="rId53" Type="http://schemas.openxmlformats.org/officeDocument/2006/relationships/hyperlink" Target="http://adsabs.harvard.edu/cgi-bin/nph-bib_query?bibcode=2006AJ....132.2099N&amp;amp;db_key=AST&amp;amp;data_type=HTML&amp;amp;format=&amp;amp;high=44dc1a6bc315332" TargetMode="External"/><Relationship Id="rId58" Type="http://schemas.openxmlformats.org/officeDocument/2006/relationships/hyperlink" Target="http://adsabs.harvard.edu/cgi-bin/nph-bib_query?bibcode=2006ApJ...650L..41Z&amp;amp;db_key=AST&amp;amp;data_type=HTML&amp;amp;format=&amp;amp;high=44dc1a6bc315332" TargetMode="External"/><Relationship Id="rId66" Type="http://schemas.openxmlformats.org/officeDocument/2006/relationships/hyperlink" Target="http://adsabs.harvard.edu/cgi-bin/nph-bib_query?bibcode=2006ApJ...653..988Y&amp;amp;db_key=AST&amp;amp;data_type=HTML&amp;amp;format=&amp;amp;high=44dc1a6bc330270" TargetMode="External"/><Relationship Id="rId74" Type="http://schemas.openxmlformats.org/officeDocument/2006/relationships/hyperlink" Target="http://adsabs.harvard.edu/cgi-bin/nph-bib_query?bibcode=2006MNRAS.373..588T" TargetMode="External"/><Relationship Id="rId79" Type="http://schemas.openxmlformats.org/officeDocument/2006/relationships/hyperlink" Target="http://adsabs.harvard.edu/abs/2006AdSpR..38.1995S" TargetMode="External"/><Relationship Id="rId87" Type="http://schemas.openxmlformats.org/officeDocument/2006/relationships/hyperlink" Target="http://adsabs.harvard.edu/abs/2006PASP..118..107P" TargetMode="External"/><Relationship Id="rId5" Type="http://schemas.openxmlformats.org/officeDocument/2006/relationships/hyperlink" Target="http://adsabs.harvard.edu/cgi-bin/nph-bib_query?bibcode=2006ApJ...637..200Y&amp;amp;db_key=AST&amp;amp;data_type=HTML&amp;amp;format=&amp;amp;high=426869038004435" TargetMode="External"/><Relationship Id="rId61" Type="http://schemas.openxmlformats.org/officeDocument/2006/relationships/hyperlink" Target="http://adsabs.harvard.edu/cgi-bin/nph-bib_query?bibcode=2006ApJ...649..753Y&amp;amp;db_key=AST&amp;amp;data_type=HTML&amp;amp;format=&amp;amp;high=44dc1a6bc315332" TargetMode="External"/><Relationship Id="rId82" Type="http://schemas.openxmlformats.org/officeDocument/2006/relationships/hyperlink" Target="http://adsabs.harvard.edu/abs/2006JGRE..11108S90L" TargetMode="External"/><Relationship Id="rId90" Type="http://schemas.openxmlformats.org/officeDocument/2006/relationships/hyperlink" Target="http://adsabs.harvard.edu/abs/2006BaltA..15..461N" TargetMode="External"/><Relationship Id="rId19" Type="http://schemas.openxmlformats.org/officeDocument/2006/relationships/hyperlink" Target="http://adsabs.harvard.edu/cgi-bin/nph-bib_query?bibcode=2006ApJ...637..114I" TargetMode="External"/><Relationship Id="rId14" Type="http://schemas.openxmlformats.org/officeDocument/2006/relationships/hyperlink" Target="http://adsabs.harvard.edu/cgi-bin/nph-bib_query?bibcode=2006ApJ...644..907G" TargetMode="External"/><Relationship Id="rId22" Type="http://schemas.openxmlformats.org/officeDocument/2006/relationships/hyperlink" Target="http://adsabs.harvard.edu/cgi-bin/nph-bib_query?bibcode=2006AJ....132..433K" TargetMode="External"/><Relationship Id="rId27" Type="http://schemas.openxmlformats.org/officeDocument/2006/relationships/hyperlink" Target="http://adsabs.harvard.edu/cgi-bin/nph-bib_query?bibcode=2006PASJ...58..375M" TargetMode="External"/><Relationship Id="rId30" Type="http://schemas.openxmlformats.org/officeDocument/2006/relationships/hyperlink" Target="http://adsabs.harvard.edu/cgi-bin/nph-bib_query?bibcode=2006AJ....131.1608O" TargetMode="External"/><Relationship Id="rId35" Type="http://schemas.openxmlformats.org/officeDocument/2006/relationships/hyperlink" Target="http://adsabs.harvard.edu/cgi-bin/nph-bib_query?bibcode=2006PASJ...58..389T" TargetMode="External"/><Relationship Id="rId43" Type="http://schemas.openxmlformats.org/officeDocument/2006/relationships/hyperlink" Target="http://adsabs.harvard.edu/cgi-bin/nph-bib_query?bibcode=2006MNRAS.371..577K&amp;amp;db_key=AST&amp;amp;data_type=HTML&amp;amp;format=&amp;amp;high=44dc1a6bc312993" TargetMode="External"/><Relationship Id="rId48" Type="http://schemas.openxmlformats.org/officeDocument/2006/relationships/hyperlink" Target="http://adsabs.harvard.edu/cgi-bin/nph-bib_query?bibcode=2006ApJ...649..299G&amp;amp;db_key=AST&amp;amp;data_type=HTML&amp;amp;format=&amp;amp;high=44dc1a6bc312993" TargetMode="External"/><Relationship Id="rId56" Type="http://schemas.openxmlformats.org/officeDocument/2006/relationships/hyperlink" Target="http://adsabs.harvard.edu/cgi-bin/nph-bib_query?bibcode=2006ApJ...652..758G&amp;amp;db_key=AST&amp;amp;data_type=HTML&amp;amp;format=&amp;amp;high=44dc1a6bc315332" TargetMode="External"/><Relationship Id="rId64" Type="http://schemas.openxmlformats.org/officeDocument/2006/relationships/hyperlink" Target="http://adsabs.harvard.edu/cgi-bin/nph-bib_query?bibcode=2006MNRAS.373..601T&amp;amp;db_key=AST&amp;amp;data_type=HTML&amp;amp;format=&amp;amp;high=44dc1a6bc330270" TargetMode="External"/><Relationship Id="rId69" Type="http://schemas.openxmlformats.org/officeDocument/2006/relationships/hyperlink" Target="http://adsabs.harvard.edu/cgi-bin/nph-bib_query?bibcode=2006ApJ...652L.101M&amp;amp;db_key=AST&amp;amp;data_type=HTML&amp;amp;format=&amp;amp;high=44dc1a6bc330270" TargetMode="External"/><Relationship Id="rId77" Type="http://schemas.openxmlformats.org/officeDocument/2006/relationships/hyperlink" Target="http://adsabs.harvard.edu/abs/2006ApJ...650...57T" TargetMode="External"/><Relationship Id="rId8" Type="http://schemas.openxmlformats.org/officeDocument/2006/relationships/hyperlink" Target="http://adsabs.harvard.edu/cgi-bin/nph-bib_query?bibcode=2006ApJ...638..596A" TargetMode="External"/><Relationship Id="rId51" Type="http://schemas.openxmlformats.org/officeDocument/2006/relationships/hyperlink" Target="http://adsabs.harvard.edu/cgi-bin/nph-bib_query?bibcode=2006ApJ...651...84A&amp;amp;db_key=AST&amp;amp;data_type=HTML&amp;amp;format=&amp;amp;high=44dc1a6bc315332" TargetMode="External"/><Relationship Id="rId72" Type="http://schemas.openxmlformats.org/officeDocument/2006/relationships/hyperlink" Target="http://adsabs.harvard.edu/cgi-bin/nph-bib_query?doi=10.1111/j.1365-2966.2005.09834.x&amp;amp;db_key=AST&amp;amp;data_type=HTML&amp;amp;format=&amp;amp;high=426869038005808" TargetMode="External"/><Relationship Id="rId80" Type="http://schemas.openxmlformats.org/officeDocument/2006/relationships/hyperlink" Target="http://adsabs.harvard.edu/abs/2006JGRE..11111S90L" TargetMode="External"/><Relationship Id="rId85" Type="http://schemas.openxmlformats.org/officeDocument/2006/relationships/hyperlink" Target="http://adsabs.harvard.edu/abs/2006ApJ...652..576D" TargetMode="External"/><Relationship Id="rId3" Type="http://schemas.openxmlformats.org/officeDocument/2006/relationships/hyperlink" Target="http://adsabs.harvard.edu/cgi-bin/nph-bib_query?bibcode=2006AJ....131...34M&amp;amp;db_key=AST&amp;amp;data_type=HTML&amp;amp;format=&amp;amp;high=426869038002452" TargetMode="External"/><Relationship Id="rId12" Type="http://schemas.openxmlformats.org/officeDocument/2006/relationships/hyperlink" Target="http://adsabs.harvard.edu/cgi-bin/nph-bib_query?bibcode=2006MNRAS.369.1869C" TargetMode="External"/><Relationship Id="rId17" Type="http://schemas.openxmlformats.org/officeDocument/2006/relationships/hyperlink" Target="http://adsabs.harvard.edu/cgi-bin/nph-bib_query?bibcode=2006ApJ...643.1180H" TargetMode="External"/><Relationship Id="rId25" Type="http://schemas.openxmlformats.org/officeDocument/2006/relationships/hyperlink" Target="http://adsabs.harvard.edu/cgi-bin/nph-bib_query?bibcode=2006JGRE..11107S03K" TargetMode="External"/><Relationship Id="rId33" Type="http://schemas.openxmlformats.org/officeDocument/2006/relationships/hyperlink" Target="http://adsabs.harvard.edu/cgi-bin/nph-bib_query?bibcode=2006PASJ...58..313S" TargetMode="External"/><Relationship Id="rId38" Type="http://schemas.openxmlformats.org/officeDocument/2006/relationships/hyperlink" Target="http://adsabs.harvard.edu/cgi-bin/nph-bib_query?bibcode=2006PASJ...58..485T" TargetMode="External"/><Relationship Id="rId46" Type="http://schemas.openxmlformats.org/officeDocument/2006/relationships/hyperlink" Target="http://adsabs.harvard.edu/cgi-bin/nph-bib_query?bibcode=2006MNRAS.371..769G&amp;amp;db_key=AST&amp;amp;data_type=HTML&amp;amp;format=&amp;amp;high=44dc1a6bc312993" TargetMode="External"/><Relationship Id="rId59" Type="http://schemas.openxmlformats.org/officeDocument/2006/relationships/hyperlink" Target="http://adsabs.harvard.edu/cgi-bin/nph-bib_query?bibcode=2006ApJ...650..706S&amp;amp;db_key=AST&amp;amp;data_type=HTML&amp;amp;format=&amp;amp;high=44dc1a6bc315332" TargetMode="External"/><Relationship Id="rId67" Type="http://schemas.openxmlformats.org/officeDocument/2006/relationships/hyperlink" Target="http://adsabs.harvard.edu/cgi-bin/nph-bib_query?bibcode=2006ApJS..167..103F&amp;amp;db_key=AST&amp;amp;data_type=HTML&amp;amp;format=&amp;amp;high=44dc1a6bc330270" TargetMode="External"/><Relationship Id="rId20" Type="http://schemas.openxmlformats.org/officeDocument/2006/relationships/hyperlink" Target="http://adsabs.harvard.edu/cgi-bin/nph-bib_query?bibcode=2006AJ....131.1074I" TargetMode="External"/><Relationship Id="rId41" Type="http://schemas.openxmlformats.org/officeDocument/2006/relationships/hyperlink" Target="http://adsabs.harvard.edu/cgi-bin/nph-bib_query?bibcode=2006ApJ...638.1018Y" TargetMode="External"/><Relationship Id="rId54" Type="http://schemas.openxmlformats.org/officeDocument/2006/relationships/hyperlink" Target="http://adsabs.harvard.edu/cgi-bin/nph-bib_query?bibcode=2006ApJ...651..713T&amp;amp;db_key=AST&amp;amp;data_type=HTML&amp;amp;format=&amp;amp;high=44dc1a6bc315332" TargetMode="External"/><Relationship Id="rId62" Type="http://schemas.openxmlformats.org/officeDocument/2006/relationships/hyperlink" Target="http://adsabs.harvard.edu/cgi-bin/nph-bib_query?bibcode=2006Natur.443..186I&amp;amp;db_key=AST&amp;amp;data_type=HTML&amp;amp;format=&amp;amp;high=44dc1a6bc305209" TargetMode="External"/><Relationship Id="rId70" Type="http://schemas.openxmlformats.org/officeDocument/2006/relationships/hyperlink" Target="http://adsabs.harvard.edu/cgi-bin/nph-bib_query?bibcode=2006ApJ...652.1729I&amp;amp;db_key=AST&amp;amp;data_type=HTML&amp;amp;format=&amp;amp;high=44dc1a6bc330270" TargetMode="External"/><Relationship Id="rId75" Type="http://schemas.openxmlformats.org/officeDocument/2006/relationships/hyperlink" Target="http://adsabs.harvard.edu/cgi-bin/nph-bib_query?bibcode=2006ApJ...652.1011W" TargetMode="External"/><Relationship Id="rId83" Type="http://schemas.openxmlformats.org/officeDocument/2006/relationships/hyperlink" Target="http://adsabs.harvard.edu/abs/2006ApJ...650...12K" TargetMode="External"/><Relationship Id="rId88" Type="http://schemas.openxmlformats.org/officeDocument/2006/relationships/hyperlink" Target="http://adsabs.harvard.edu/abs/2006AdSpR..38.1983F" TargetMode="External"/><Relationship Id="rId91" Type="http://schemas.openxmlformats.org/officeDocument/2006/relationships/hyperlink" Target="http://adsabs.harvard.edu/abs/2006BaltA..15..547S" TargetMode="External"/><Relationship Id="rId1" Type="http://schemas.openxmlformats.org/officeDocument/2006/relationships/hyperlink" Target="http://adsabs.harvard.edu/cgi-bin/nph-bib_query?bibcode=2006ApJ...636L.153F&amp;amp;db_key=AST&amp;amp;data_type=HTML&amp;amp;format=&amp;amp;high=426869038002452" TargetMode="External"/><Relationship Id="rId6" Type="http://schemas.openxmlformats.org/officeDocument/2006/relationships/hyperlink" Target="http://adsabs.harvard.edu/cgi-bin/nph-bib_query?bibcode=2006PASJ...58..499A" TargetMode="External"/><Relationship Id="rId15" Type="http://schemas.openxmlformats.org/officeDocument/2006/relationships/hyperlink" Target="http://adsabs.harvard.edu/cgi-bin/nph-bib_query?bibcode=2006MNRAS.369.1929H" TargetMode="External"/><Relationship Id="rId23" Type="http://schemas.openxmlformats.org/officeDocument/2006/relationships/hyperlink" Target="http://adsabs.harvard.edu/cgi-bin/nph-bib_query?bibcode=2006ApJ...643..667K" TargetMode="External"/><Relationship Id="rId28" Type="http://schemas.openxmlformats.org/officeDocument/2006/relationships/hyperlink" Target="http://adsabs.harvard.edu/cgi-bin/nph-bib_query?bibcode=2006PASP..118..478N" TargetMode="External"/><Relationship Id="rId36" Type="http://schemas.openxmlformats.org/officeDocument/2006/relationships/hyperlink" Target="http://adsabs.harvard.edu/cgi-bin/nph-bib_query?bibcode=2006ApJ...641.1172T" TargetMode="External"/><Relationship Id="rId49" Type="http://schemas.openxmlformats.org/officeDocument/2006/relationships/hyperlink" Target="http://adsabs.harvard.edu/cgi-bin/nph-bib_query?bibcode=2006A&amp;A...456..433I&amp;amp;db_key=AST&amp;amp;data_type=HTML&amp;amp;format=&amp;amp;high=44dc1a6bc312993" TargetMode="External"/><Relationship Id="rId57" Type="http://schemas.openxmlformats.org/officeDocument/2006/relationships/hyperlink" Target="http://adsabs.harvard.edu/cgi-bin/nph-bib_query?bibcode=2006ApJ...650L.127A&amp;amp;db_key=AST&amp;amp;data_type=HTML&amp;amp;format=&amp;amp;high=44dc1a6bc315332" TargetMode="External"/><Relationship Id="rId10" Type="http://schemas.openxmlformats.org/officeDocument/2006/relationships/hyperlink" Target="http://adsabs.harvard.edu/cgi-bin/nph-bib_query?bibcode=2006MNRAS.370.2091C" TargetMode="External"/><Relationship Id="rId31" Type="http://schemas.openxmlformats.org/officeDocument/2006/relationships/hyperlink" Target="http://adsabs.harvard.edu/cgi-bin/nph-bib_query?bibcode=2006AJ....132..171S" TargetMode="External"/><Relationship Id="rId44" Type="http://schemas.openxmlformats.org/officeDocument/2006/relationships/hyperlink" Target="http://adsabs.harvard.edu/cgi-bin/nph-bib_query?bibcode=2006ApJ...648..355T&amp;amp;db_key=AST&amp;amp;data_type=HTML&amp;amp;format=&amp;amp;high=44dc1a6bc312993" TargetMode="External"/><Relationship Id="rId52" Type="http://schemas.openxmlformats.org/officeDocument/2006/relationships/hyperlink" Target="http://adsabs.harvard.edu/cgi-bin/nph-bib_query?bibcode=2006PASJ...58..869U&amp;amp;db_key=AST&amp;amp;data_type=HTML&amp;amp;format=&amp;amp;high=44dc1a6bc315332" TargetMode="External"/><Relationship Id="rId60" Type="http://schemas.openxmlformats.org/officeDocument/2006/relationships/hyperlink" Target="http://adsabs.harvard.edu/cgi-bin/nph-bib_query?bibcode=2006ApJ...649..836P&amp;amp;db_key=AST&amp;amp;data_type=HTML&amp;amp;format=&amp;amp;high=44dc1a6bc315332" TargetMode="External"/><Relationship Id="rId65" Type="http://schemas.openxmlformats.org/officeDocument/2006/relationships/hyperlink" Target="http://adsabs.harvard.edu/cgi-bin/nph-bib_query?bibcode=2006MNRAS.373..715M&amp;amp;db_key=AST&amp;amp;data_type=HTML&amp;amp;format=&amp;amp;high=44dc1a6bc330270" TargetMode="External"/><Relationship Id="rId73" Type="http://schemas.openxmlformats.org/officeDocument/2006/relationships/hyperlink" Target="http://adsabs.harvard.edu/cgi-bin/nph-bib_query?bibcode=2006PASJ...58..951K" TargetMode="External"/><Relationship Id="rId78" Type="http://schemas.openxmlformats.org/officeDocument/2006/relationships/hyperlink" Target="http://adsabs.harvard.edu/abs/2006PASJ...58..595S" TargetMode="External"/><Relationship Id="rId81" Type="http://schemas.openxmlformats.org/officeDocument/2006/relationships/hyperlink" Target="http://adsabs.harvard.edu/abs/2006NewAR..50..358S" TargetMode="External"/><Relationship Id="rId86" Type="http://schemas.openxmlformats.org/officeDocument/2006/relationships/hyperlink" Target="http://adsabs.harvard.edu/abs/2006A%26A...454..493L" TargetMode="External"/><Relationship Id="rId4" Type="http://schemas.openxmlformats.org/officeDocument/2006/relationships/hyperlink" Target="http://adsabs.harvard.edu/cgi-bin/nph-bib_query?bibcode=2006ApJ...637L...5D&amp;amp;db_key=AST&amp;amp;data_type=HTML&amp;amp;format=&amp;amp;high=426869038004435" TargetMode="External"/><Relationship Id="rId9" Type="http://schemas.openxmlformats.org/officeDocument/2006/relationships/hyperlink" Target="http://adsabs.harvard.edu/cgi-bin/nph-bib_query?bibcode=2006ApJ...639..897A"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adsabs.harvard.edu/abs/2007A&amp;A...468..877N" TargetMode="External"/><Relationship Id="rId21" Type="http://schemas.openxmlformats.org/officeDocument/2006/relationships/hyperlink" Target="http://adsabs.harvard.edu/cgi-bin/nph-bib_query?doi=10.1111/j.1365-2966.2007.11540.x&amp;db_key=AST&amp;data_type=HTML" TargetMode="External"/><Relationship Id="rId42" Type="http://schemas.openxmlformats.org/officeDocument/2006/relationships/hyperlink" Target="http://adsabs.harvard.edu/abs/2007ApJ...667..303T" TargetMode="External"/><Relationship Id="rId47" Type="http://schemas.openxmlformats.org/officeDocument/2006/relationships/hyperlink" Target="http://adsabs.harvard.edu/abs/2007ApJ...668L..75K" TargetMode="External"/><Relationship Id="rId63" Type="http://schemas.openxmlformats.org/officeDocument/2006/relationships/hyperlink" Target="http://adsabs.harvard.edu/abs/2007ApJS..172..270C" TargetMode="External"/><Relationship Id="rId68" Type="http://schemas.openxmlformats.org/officeDocument/2006/relationships/hyperlink" Target="http://adsabs.harvard.edu/abs/2007ApJS..172..150S" TargetMode="External"/><Relationship Id="rId84" Type="http://schemas.openxmlformats.org/officeDocument/2006/relationships/hyperlink" Target="http://adsabs.harvard.edu/abs/2007ApJ...669..714M" TargetMode="External"/><Relationship Id="rId89" Type="http://schemas.openxmlformats.org/officeDocument/2006/relationships/hyperlink" Target="http://adsabs.harvard.edu/abs/2007ApJ...669..241M" TargetMode="External"/><Relationship Id="rId7" Type="http://schemas.openxmlformats.org/officeDocument/2006/relationships/hyperlink" Target="http://adsabs.harvard.edu/cgi-bin/nph-bib_query?bibcode=2007ApJ...657..738L" TargetMode="External"/><Relationship Id="rId71" Type="http://schemas.openxmlformats.org/officeDocument/2006/relationships/hyperlink" Target="http://adsabs.harvard.edu/abs/2007ApJS..172....1S" TargetMode="External"/><Relationship Id="rId92" Type="http://schemas.openxmlformats.org/officeDocument/2006/relationships/hyperlink" Target="http://adsabs.harvard.edu/abs/2007PASJ...59L..15A" TargetMode="External"/><Relationship Id="rId2" Type="http://schemas.openxmlformats.org/officeDocument/2006/relationships/hyperlink" Target="http://adsabs.harvard.edu/cgi-bin/nph-bib_query?bibcode=2007ApJ...655..492A" TargetMode="External"/><Relationship Id="rId16" Type="http://schemas.openxmlformats.org/officeDocument/2006/relationships/hyperlink" Target="http://adsabs.harvard.edu/cgi-bin/nph-bib_query?doi=10.1111/j.1365-2966.2007.11557.x&amp;db_key=AST&amp;data_type=HTML" TargetMode="External"/><Relationship Id="rId29" Type="http://schemas.openxmlformats.org/officeDocument/2006/relationships/hyperlink" Target="http://adsabs.harvard.edu/abs/2007ApJ...662..389G" TargetMode="External"/><Relationship Id="rId11" Type="http://schemas.openxmlformats.org/officeDocument/2006/relationships/hyperlink" Target="http://adsabs.harvard.edu/cgi-bin/nph-bib_query?bibcode=2007ApJS..169....1O" TargetMode="External"/><Relationship Id="rId24" Type="http://schemas.openxmlformats.org/officeDocument/2006/relationships/hyperlink" Target="http://adsabs.harvard.edu/abs/2007A&amp;A...468..815G" TargetMode="External"/><Relationship Id="rId32" Type="http://schemas.openxmlformats.org/officeDocument/2006/relationships/hyperlink" Target="http://adsabs.harvard.edu/abs/2007MNRAS.379..379M" TargetMode="External"/><Relationship Id="rId37" Type="http://schemas.openxmlformats.org/officeDocument/2006/relationships/hyperlink" Target="http://adsabs.harvard.edu/abs/2007P&amp;SS...55.1113Y" TargetMode="External"/><Relationship Id="rId40" Type="http://schemas.openxmlformats.org/officeDocument/2006/relationships/hyperlink" Target="http://adsabs.harvard.edu/abs/2007ApJ...663..765K" TargetMode="External"/><Relationship Id="rId45" Type="http://schemas.openxmlformats.org/officeDocument/2006/relationships/hyperlink" Target="http://adsabs.harvard.edu/abs/2007ApJS..172....9T" TargetMode="External"/><Relationship Id="rId53" Type="http://schemas.openxmlformats.org/officeDocument/2006/relationships/hyperlink" Target="http://adsabs.harvard.edu/abs/2007ApJS..172..518C" TargetMode="External"/><Relationship Id="rId58" Type="http://schemas.openxmlformats.org/officeDocument/2006/relationships/hyperlink" Target="http://adsabs.harvard.edu/abs/2007ApJS..172..329K" TargetMode="External"/><Relationship Id="rId66" Type="http://schemas.openxmlformats.org/officeDocument/2006/relationships/hyperlink" Target="http://adsabs.harvard.edu/abs/2007ApJS..172..203R" TargetMode="External"/><Relationship Id="rId74" Type="http://schemas.openxmlformats.org/officeDocument/2006/relationships/hyperlink" Target="http://adsabs.harvard.edu/abs/2007ApJS..172..219L" TargetMode="External"/><Relationship Id="rId79" Type="http://schemas.openxmlformats.org/officeDocument/2006/relationships/hyperlink" Target="http://adsabs.harvard.edu/abs/2007AJ....134.2366I" TargetMode="External"/><Relationship Id="rId87" Type="http://schemas.openxmlformats.org/officeDocument/2006/relationships/hyperlink" Target="http://adsabs.harvard.edu/abs/2007ApJ...670..592M" TargetMode="External"/><Relationship Id="rId102" Type="http://schemas.openxmlformats.org/officeDocument/2006/relationships/hyperlink" Target="http://adsabs.harvard.edu/abs/2007BaltA..16..397S" TargetMode="External"/><Relationship Id="rId5" Type="http://schemas.openxmlformats.org/officeDocument/2006/relationships/hyperlink" Target="http://adsabs.harvard.edu/cgi-bin/nph-bib_query?bibcode=2007ApJ...658..534F" TargetMode="External"/><Relationship Id="rId61" Type="http://schemas.openxmlformats.org/officeDocument/2006/relationships/hyperlink" Target="http://adsabs.harvard.edu/abs/2007ApJS..172..295S" TargetMode="External"/><Relationship Id="rId82" Type="http://schemas.openxmlformats.org/officeDocument/2006/relationships/hyperlink" Target="http://adsabs.harvard.edu/abs/2007PASJ...59..841I" TargetMode="External"/><Relationship Id="rId90" Type="http://schemas.openxmlformats.org/officeDocument/2006/relationships/hyperlink" Target="http://adsabs.harvard.edu/abs/2007MNRAS.382.1729H" TargetMode="External"/><Relationship Id="rId95" Type="http://schemas.openxmlformats.org/officeDocument/2006/relationships/hyperlink" Target="http://adsabs.harvard.edu/abs/2007ApJS..172..132B" TargetMode="External"/><Relationship Id="rId19" Type="http://schemas.openxmlformats.org/officeDocument/2006/relationships/hyperlink" Target="http://adsabs.harvard.edu/abs/2007ApJ...660.1016S" TargetMode="External"/><Relationship Id="rId14" Type="http://schemas.openxmlformats.org/officeDocument/2006/relationships/hyperlink" Target="http://adsabs.harvard.edu/abs/2007ApJ...660..747A" TargetMode="External"/><Relationship Id="rId22" Type="http://schemas.openxmlformats.org/officeDocument/2006/relationships/hyperlink" Target="http://adsabs.harvard.edu/abs/2007MNRAS.377.1206T" TargetMode="External"/><Relationship Id="rId27" Type="http://schemas.openxmlformats.org/officeDocument/2006/relationships/hyperlink" Target="http://adsabs.harvard.edu/abs/2007ApJ...663..808P" TargetMode="External"/><Relationship Id="rId30" Type="http://schemas.openxmlformats.org/officeDocument/2006/relationships/hyperlink" Target="http://adsabs.harvard.edu/abs/2007A&amp;A...470..957M" TargetMode="External"/><Relationship Id="rId35" Type="http://schemas.openxmlformats.org/officeDocument/2006/relationships/hyperlink" Target="http://adsabs.harvard.edu/abs/2007PASJ...59..419A" TargetMode="External"/><Relationship Id="rId43" Type="http://schemas.openxmlformats.org/officeDocument/2006/relationships/hyperlink" Target="http://adsabs.harvard.edu/abs/2007ApJS..172..523M" TargetMode="External"/><Relationship Id="rId48" Type="http://schemas.openxmlformats.org/officeDocument/2006/relationships/hyperlink" Target="http://adsabs.harvard.edu/abs/2007ApJ...666.1189H" TargetMode="External"/><Relationship Id="rId56" Type="http://schemas.openxmlformats.org/officeDocument/2006/relationships/hyperlink" Target="http://adsabs.harvard.edu/abs/2007ApJS..172..406S" TargetMode="External"/><Relationship Id="rId64" Type="http://schemas.openxmlformats.org/officeDocument/2006/relationships/hyperlink" Target="http://adsabs.harvard.edu/abs/2007ApJS..172..254G" TargetMode="External"/><Relationship Id="rId69" Type="http://schemas.openxmlformats.org/officeDocument/2006/relationships/hyperlink" Target="http://adsabs.harvard.edu/abs/2007ApJS..172..117M" TargetMode="External"/><Relationship Id="rId77" Type="http://schemas.openxmlformats.org/officeDocument/2006/relationships/hyperlink" Target="http://adsabs.harvard.edu/abs/2007ApJS..172..494S" TargetMode="External"/><Relationship Id="rId100" Type="http://schemas.openxmlformats.org/officeDocument/2006/relationships/hyperlink" Target="http://ads.nao.ac.jp/abs/2007AJ....133.2709M" TargetMode="External"/><Relationship Id="rId8" Type="http://schemas.openxmlformats.org/officeDocument/2006/relationships/hyperlink" Target="http://adsabs.harvard.edu/cgi-bin/nph-bib_query?bibcode=2007ApJ...658L...5M" TargetMode="External"/><Relationship Id="rId51" Type="http://schemas.openxmlformats.org/officeDocument/2006/relationships/hyperlink" Target="http://adsabs.harvard.edu/abs/2007ApJS..172..545R" TargetMode="External"/><Relationship Id="rId72" Type="http://schemas.openxmlformats.org/officeDocument/2006/relationships/hyperlink" Target="http://adsabs.harvard.edu/abs/2007ApJS..172...70L" TargetMode="External"/><Relationship Id="rId80" Type="http://schemas.openxmlformats.org/officeDocument/2006/relationships/hyperlink" Target="http://adsabs.harvard.edu/abs/2007PASJ...59..717A" TargetMode="External"/><Relationship Id="rId85" Type="http://schemas.openxmlformats.org/officeDocument/2006/relationships/hyperlink" Target="http://adsabs.harvard.edu/abs/2007MNRAS.382.1169P" TargetMode="External"/><Relationship Id="rId93" Type="http://schemas.openxmlformats.org/officeDocument/2006/relationships/hyperlink" Target="http://adsabs.harvard.edu/abs/2007PASJ...59.1081I" TargetMode="External"/><Relationship Id="rId98" Type="http://schemas.openxmlformats.org/officeDocument/2006/relationships/hyperlink" Target="http://adsabs.harvard.edu/abs/2007MNRAS.382..412O" TargetMode="External"/><Relationship Id="rId3" Type="http://schemas.openxmlformats.org/officeDocument/2006/relationships/hyperlink" Target="http://adsabs.harvard.edu/cgi-bin/nph-bib_query?bibcode=2007ApJ...654..897B&amp;amp;db_key=AST&amp;amp;data_type=HTML&amp;amp;format=&amp;amp;high=44dc1a6bc330270" TargetMode="External"/><Relationship Id="rId12" Type="http://schemas.openxmlformats.org/officeDocument/2006/relationships/hyperlink" Target="http://adsabs.harvard.edu/cgi-bin/nph-bib_query?bibcode=2007AJ....133..420O" TargetMode="External"/><Relationship Id="rId17" Type="http://schemas.openxmlformats.org/officeDocument/2006/relationships/hyperlink" Target="http://adsabs.harvard.edu/abs/2007ApJ...660..152M" TargetMode="External"/><Relationship Id="rId25" Type="http://schemas.openxmlformats.org/officeDocument/2006/relationships/hyperlink" Target="http://adsabs.harvard.edu/abs/2007AJ....134...56Y" TargetMode="External"/><Relationship Id="rId33" Type="http://schemas.openxmlformats.org/officeDocument/2006/relationships/hyperlink" Target="http://adsabs.harvard.edu/abs/2007AJ....134..880H" TargetMode="External"/><Relationship Id="rId38" Type="http://schemas.openxmlformats.org/officeDocument/2006/relationships/hyperlink" Target="http://adsabs.harvard.edu/abs/2007PASJ...59..221H" TargetMode="External"/><Relationship Id="rId46" Type="http://schemas.openxmlformats.org/officeDocument/2006/relationships/hyperlink" Target="http://adsabs.harvard.edu/abs/2007Icar..190..454F" TargetMode="External"/><Relationship Id="rId59" Type="http://schemas.openxmlformats.org/officeDocument/2006/relationships/hyperlink" Target="http://adsabs.harvard.edu/abs/2007ApJS..172..320K" TargetMode="External"/><Relationship Id="rId67" Type="http://schemas.openxmlformats.org/officeDocument/2006/relationships/hyperlink" Target="http://adsabs.harvard.edu/abs/2007ApJS..172..196K" TargetMode="External"/><Relationship Id="rId103" Type="http://schemas.openxmlformats.org/officeDocument/2006/relationships/hyperlink" Target="http://adsabs.harvard.edu/abs/2007BaltA..16..409N" TargetMode="External"/><Relationship Id="rId20" Type="http://schemas.openxmlformats.org/officeDocument/2006/relationships/hyperlink" Target="http://adsabs.harvard.edu/abs/2007ApJ...660.1209Y" TargetMode="External"/><Relationship Id="rId41" Type="http://schemas.openxmlformats.org/officeDocument/2006/relationships/hyperlink" Target="http://adsabs.harvard.edu/abs/2007ApJS..172..456T" TargetMode="External"/><Relationship Id="rId54" Type="http://schemas.openxmlformats.org/officeDocument/2006/relationships/hyperlink" Target="http://adsabs.harvard.edu/abs/2007ApJS..172..468Z" TargetMode="External"/><Relationship Id="rId62" Type="http://schemas.openxmlformats.org/officeDocument/2006/relationships/hyperlink" Target="http://adsabs.harvard.edu/abs/2007ApJS..172..284C" TargetMode="External"/><Relationship Id="rId70" Type="http://schemas.openxmlformats.org/officeDocument/2006/relationships/hyperlink" Target="http://adsabs.harvard.edu/abs/2007ApJS..172...99C" TargetMode="External"/><Relationship Id="rId75" Type="http://schemas.openxmlformats.org/officeDocument/2006/relationships/hyperlink" Target="http://adsabs.harvard.edu/abs/2007ApJS..172..368M" TargetMode="External"/><Relationship Id="rId83" Type="http://schemas.openxmlformats.org/officeDocument/2006/relationships/hyperlink" Target="http://adsabs.harvard.edu/abs/2007PASJ...59..763N" TargetMode="External"/><Relationship Id="rId88" Type="http://schemas.openxmlformats.org/officeDocument/2006/relationships/hyperlink" Target="http://adsabs.harvard.edu/abs/2007ApJ...669.1336F" TargetMode="External"/><Relationship Id="rId91" Type="http://schemas.openxmlformats.org/officeDocument/2006/relationships/hyperlink" Target="http://adsabs.harvard.edu/abs/2007ApJS..172...86S" TargetMode="External"/><Relationship Id="rId96" Type="http://schemas.openxmlformats.org/officeDocument/2006/relationships/hyperlink" Target="http://adsabs.harvard.edu/abs/2007ApJ...659.1382T" TargetMode="External"/><Relationship Id="rId1" Type="http://schemas.openxmlformats.org/officeDocument/2006/relationships/hyperlink" Target="http://adsabs.harvard.edu/cgi-bin/nph-bib_query?bibcode=2007AJ....133..214M&amp;amp;db_key=AST&amp;amp;data_type=HTML&amp;amp;format=&amp;amp;high=44dc1a6bc330270" TargetMode="External"/><Relationship Id="rId6" Type="http://schemas.openxmlformats.org/officeDocument/2006/relationships/hyperlink" Target="http://adsabs.harvard.edu/cgi-bin/nph-bib_query?bibcode=2007ApJ...659L.133L" TargetMode="External"/><Relationship Id="rId15" Type="http://schemas.openxmlformats.org/officeDocument/2006/relationships/hyperlink" Target="http://adsabs.harvard.edu/abs/2007ApJ...660...72H" TargetMode="External"/><Relationship Id="rId23" Type="http://schemas.openxmlformats.org/officeDocument/2006/relationships/hyperlink" Target="http://adsabs.harvard.edu/abs/2007MNRAS.377.1717K" TargetMode="External"/><Relationship Id="rId28" Type="http://schemas.openxmlformats.org/officeDocument/2006/relationships/hyperlink" Target="http://adsabs.harvard.edu/abs/2007ApJ...663..717M" TargetMode="External"/><Relationship Id="rId36" Type="http://schemas.openxmlformats.org/officeDocument/2006/relationships/hyperlink" Target="http://adsabs.harvard.edu/abs/2007P&amp;SS...55.1044O" TargetMode="External"/><Relationship Id="rId49" Type="http://schemas.openxmlformats.org/officeDocument/2006/relationships/hyperlink" Target="http://adsabs.harvard.edu/abs/2007ApJ...666.1069M" TargetMode="External"/><Relationship Id="rId57" Type="http://schemas.openxmlformats.org/officeDocument/2006/relationships/hyperlink" Target="http://adsabs.harvard.edu/abs/2007ApJS..172..353B" TargetMode="External"/><Relationship Id="rId10" Type="http://schemas.openxmlformats.org/officeDocument/2006/relationships/hyperlink" Target="http://adsabs.harvard.edu/cgi-bin/nph-bib_query?bibcode=2007A&amp;A...462..777N" TargetMode="External"/><Relationship Id="rId31" Type="http://schemas.openxmlformats.org/officeDocument/2006/relationships/hyperlink" Target="http://adsabs.harvard.edu/abs/2007MNRAS.379.1546T" TargetMode="External"/><Relationship Id="rId44" Type="http://schemas.openxmlformats.org/officeDocument/2006/relationships/hyperlink" Target="http://adsabs.harvard.edu/abs/2007ApJS..172..511S" TargetMode="External"/><Relationship Id="rId52" Type="http://schemas.openxmlformats.org/officeDocument/2006/relationships/hyperlink" Target="http://adsabs.harvard.edu/abs/2007ApJ...668..853K" TargetMode="External"/><Relationship Id="rId60" Type="http://schemas.openxmlformats.org/officeDocument/2006/relationships/hyperlink" Target="http://adsabs.harvard.edu/abs/2007ApJS..172..314M" TargetMode="External"/><Relationship Id="rId65" Type="http://schemas.openxmlformats.org/officeDocument/2006/relationships/hyperlink" Target="http://adsabs.harvard.edu/abs/2007ApJS..172..239M" TargetMode="External"/><Relationship Id="rId73" Type="http://schemas.openxmlformats.org/officeDocument/2006/relationships/hyperlink" Target="http://adsabs.harvard.edu/abs/2007ApJS..172..182F" TargetMode="External"/><Relationship Id="rId78" Type="http://schemas.openxmlformats.org/officeDocument/2006/relationships/hyperlink" Target="http://adsabs.harvard.edu/abs/2007A%26A...466.1059K" TargetMode="External"/><Relationship Id="rId81" Type="http://schemas.openxmlformats.org/officeDocument/2006/relationships/hyperlink" Target="http://adsabs.harvard.edu/abs/2007PASJ...59..811I" TargetMode="External"/><Relationship Id="rId86" Type="http://schemas.openxmlformats.org/officeDocument/2006/relationships/hyperlink" Target="http://adsabs.harvard.edu/abs/2007MNRAS.382.1719K" TargetMode="External"/><Relationship Id="rId94" Type="http://schemas.openxmlformats.org/officeDocument/2006/relationships/hyperlink" Target="http://adsabs.harvard.edu/abs/2007PASJ...59.1153M" TargetMode="External"/><Relationship Id="rId99" Type="http://schemas.openxmlformats.org/officeDocument/2006/relationships/hyperlink" Target="http://adsabs.harvard.edu/abs/2007ApJ...668..806M" TargetMode="External"/><Relationship Id="rId101" Type="http://schemas.openxmlformats.org/officeDocument/2006/relationships/hyperlink" Target="http://adsabs.harvard.edu/abs/2007ApJ...661L..89K" TargetMode="External"/><Relationship Id="rId4" Type="http://schemas.openxmlformats.org/officeDocument/2006/relationships/hyperlink" Target="http://adsabs.harvard.edu/cgi-bin/nph-bib_query?bibcode=2007ApJ...656..552B" TargetMode="External"/><Relationship Id="rId9" Type="http://schemas.openxmlformats.org/officeDocument/2006/relationships/hyperlink" Target="http://adsabs.harvard.edu/cgi-bin/nph-bib_query?bibcode=2007ApJ...654L.151M" TargetMode="External"/><Relationship Id="rId13" Type="http://schemas.openxmlformats.org/officeDocument/2006/relationships/hyperlink" Target="http://adsabs.harvard.edu/cgi-bin/nph-bib_query?bibcode=2007ApJ...656.1136S" TargetMode="External"/><Relationship Id="rId18" Type="http://schemas.openxmlformats.org/officeDocument/2006/relationships/hyperlink" Target="http://adsabs.harvard.edu/abs/2007ApJ...660..995O" TargetMode="External"/><Relationship Id="rId39" Type="http://schemas.openxmlformats.org/officeDocument/2006/relationships/hyperlink" Target="http://adsabs.harvard.edu/abs/2007PASJ...59..381F" TargetMode="External"/><Relationship Id="rId34" Type="http://schemas.openxmlformats.org/officeDocument/2006/relationships/hyperlink" Target="http://adsabs.harvard.edu/abs/2007AJ....134..835K" TargetMode="External"/><Relationship Id="rId50" Type="http://schemas.openxmlformats.org/officeDocument/2006/relationships/hyperlink" Target="http://adsabs.harvard.edu/cgi-bin/nph-bib_query?bibcode=2007Natur.445..286M" TargetMode="External"/><Relationship Id="rId55" Type="http://schemas.openxmlformats.org/officeDocument/2006/relationships/hyperlink" Target="http://adsabs.harvard.edu/abs/2007ApJS..172..434S" TargetMode="External"/><Relationship Id="rId76" Type="http://schemas.openxmlformats.org/officeDocument/2006/relationships/hyperlink" Target="http://adsabs.harvard.edu/abs/2007ApJS..172..383T" TargetMode="External"/><Relationship Id="rId97" Type="http://schemas.openxmlformats.org/officeDocument/2006/relationships/hyperlink" Target="http://adsabs.harvard.edu/abs/2007AJ....134..668A" TargetMode="External"/><Relationship Id="rId104"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6" Type="http://schemas.openxmlformats.org/officeDocument/2006/relationships/hyperlink" Target="http://adsabs.harvard.edu/abs/2008PASJ...60..345O" TargetMode="External"/><Relationship Id="rId21" Type="http://schemas.openxmlformats.org/officeDocument/2006/relationships/hyperlink" Target="http://adsabs.harvard.edu/abs/2008MNRAS.385..675S" TargetMode="External"/><Relationship Id="rId42" Type="http://schemas.openxmlformats.org/officeDocument/2006/relationships/hyperlink" Target="http://adsabs.harvard.edu/abs/2008A%26A...487..103O" TargetMode="External"/><Relationship Id="rId47" Type="http://schemas.openxmlformats.org/officeDocument/2006/relationships/hyperlink" Target="http://adsabs.harvard.edu/abs/2008ApJ...685L...9B" TargetMode="External"/><Relationship Id="rId63" Type="http://schemas.openxmlformats.org/officeDocument/2006/relationships/hyperlink" Target="http://adsabs.harvard.edu/abs/2008PASJ...60..293N" TargetMode="External"/><Relationship Id="rId68" Type="http://schemas.openxmlformats.org/officeDocument/2006/relationships/hyperlink" Target="http://adsabs.harvard.edu/abs/2008Sci...319.1220M" TargetMode="External"/><Relationship Id="rId84" Type="http://schemas.openxmlformats.org/officeDocument/2006/relationships/hyperlink" Target="http://adsabs.harvard.edu/abs/2008PASJ...60.1219M" TargetMode="External"/><Relationship Id="rId89" Type="http://schemas.openxmlformats.org/officeDocument/2006/relationships/hyperlink" Target="http://adsabs.harvard.edu/abs/2008ApJ...673L.175J" TargetMode="External"/><Relationship Id="rId7" Type="http://schemas.openxmlformats.org/officeDocument/2006/relationships/hyperlink" Target="http://adsabs.harvard.edu/abs/2008ApJ...676..121M" TargetMode="External"/><Relationship Id="rId71" Type="http://schemas.openxmlformats.org/officeDocument/2006/relationships/hyperlink" Target="http://adsabs.harvard.edu/abs/2008A%26A...489...37T" TargetMode="External"/><Relationship Id="rId92" Type="http://schemas.openxmlformats.org/officeDocument/2006/relationships/hyperlink" Target="http://adsabs.harvard.edu/abs/2008ApJ...684..905E" TargetMode="External"/><Relationship Id="rId2" Type="http://schemas.openxmlformats.org/officeDocument/2006/relationships/hyperlink" Target="http://adsabs.harvard.edu/abs/2008A%26A...478..529M" TargetMode="External"/><Relationship Id="rId16" Type="http://schemas.openxmlformats.org/officeDocument/2006/relationships/hyperlink" Target="http://adsabs.harvard.edu/abs/2008ApJS..176....1F" TargetMode="External"/><Relationship Id="rId29" Type="http://schemas.openxmlformats.org/officeDocument/2006/relationships/hyperlink" Target="http://adsabs.harvard.edu/abs/2008AJ....135.2526C" TargetMode="External"/><Relationship Id="rId11" Type="http://schemas.openxmlformats.org/officeDocument/2006/relationships/hyperlink" Target="http://adsabs.harvard.edu/abs/2008ApJS..175..128S" TargetMode="External"/><Relationship Id="rId24" Type="http://schemas.openxmlformats.org/officeDocument/2006/relationships/hyperlink" Target="http://adsabs.harvard.edu/abs/2008A%26A...484..429S" TargetMode="External"/><Relationship Id="rId32" Type="http://schemas.openxmlformats.org/officeDocument/2006/relationships/hyperlink" Target="http://adsabs.harvard.edu/abs/2008AJ....136...83F" TargetMode="External"/><Relationship Id="rId37" Type="http://schemas.openxmlformats.org/officeDocument/2006/relationships/hyperlink" Target="http://adsabs.harvard.edu/abs/2008ApJ...682..499I" TargetMode="External"/><Relationship Id="rId40" Type="http://schemas.openxmlformats.org/officeDocument/2006/relationships/hyperlink" Target="http://adsabs.harvard.edu/abs/2008ApJS..177..174N" TargetMode="External"/><Relationship Id="rId45" Type="http://schemas.openxmlformats.org/officeDocument/2006/relationships/hyperlink" Target="http://ads.nao.ac.jp/abs/2008MNRAS.389.1240K" TargetMode="External"/><Relationship Id="rId53" Type="http://schemas.openxmlformats.org/officeDocument/2006/relationships/hyperlink" Target="http://adsabs.harvard.edu/abs/2008A%26A...490..673M" TargetMode="External"/><Relationship Id="rId58" Type="http://schemas.openxmlformats.org/officeDocument/2006/relationships/hyperlink" Target="http://adsabs.harvard.edu/abs/2008PASJ...60..683U" TargetMode="External"/><Relationship Id="rId66" Type="http://schemas.openxmlformats.org/officeDocument/2006/relationships/hyperlink" Target="http://adsabs.harvard.edu/abs/2008PASJ...60..297Y" TargetMode="External"/><Relationship Id="rId74" Type="http://schemas.openxmlformats.org/officeDocument/2006/relationships/hyperlink" Target="http://adsabs.harvard.edu/abs/2008MNRAS.391..700G" TargetMode="External"/><Relationship Id="rId79" Type="http://schemas.openxmlformats.org/officeDocument/2006/relationships/hyperlink" Target="http://adsabs.harvard.edu/abs/2008ApJ...689..471R" TargetMode="External"/><Relationship Id="rId87" Type="http://schemas.openxmlformats.org/officeDocument/2006/relationships/hyperlink" Target="http://adsabs.harvard.edu/abs/2008PASJ...60S.399H" TargetMode="External"/><Relationship Id="rId102" Type="http://schemas.openxmlformats.org/officeDocument/2006/relationships/hyperlink" Target="http://adsabs.harvard.edu/abs/2008PASJ...60.1363H" TargetMode="External"/><Relationship Id="rId5" Type="http://schemas.openxmlformats.org/officeDocument/2006/relationships/hyperlink" Target="http://adsabs.harvard.edu/abs/2008ApJ...672..146S" TargetMode="External"/><Relationship Id="rId61" Type="http://schemas.openxmlformats.org/officeDocument/2006/relationships/hyperlink" Target="http://adsabs.harvard.edu/abs/2008PASJ...60..209I" TargetMode="External"/><Relationship Id="rId82" Type="http://schemas.openxmlformats.org/officeDocument/2006/relationships/hyperlink" Target="http://adsabs.harvard.edu/abs/2008Natur.456..617K" TargetMode="External"/><Relationship Id="rId90" Type="http://schemas.openxmlformats.org/officeDocument/2006/relationships/hyperlink" Target="http://adsabs.harvard.edu/abs/2008AJ....136...44S" TargetMode="External"/><Relationship Id="rId95" Type="http://schemas.openxmlformats.org/officeDocument/2006/relationships/hyperlink" Target="http://adsabs.harvard.edu/abs/2008A%26A...492..301H" TargetMode="External"/><Relationship Id="rId19" Type="http://schemas.openxmlformats.org/officeDocument/2006/relationships/hyperlink" Target="http://adsabs.harvard.edu/abs/2008ApJ...678L..77P" TargetMode="External"/><Relationship Id="rId14" Type="http://schemas.openxmlformats.org/officeDocument/2006/relationships/hyperlink" Target="http://adsabs.harvard.edu/abs/2008ApJ...678.1351A" TargetMode="External"/><Relationship Id="rId22" Type="http://schemas.openxmlformats.org/officeDocument/2006/relationships/hyperlink" Target="http://adsabs.harvard.edu/abs/2008AJ....135.1482S" TargetMode="External"/><Relationship Id="rId27" Type="http://schemas.openxmlformats.org/officeDocument/2006/relationships/hyperlink" Target="http://adsabs.harvard.edu/abs/2008ApJ...680....1O" TargetMode="External"/><Relationship Id="rId30" Type="http://schemas.openxmlformats.org/officeDocument/2006/relationships/hyperlink" Target="http://adsabs.harvard.edu/abs/2008Icar..196..241B" TargetMode="External"/><Relationship Id="rId35" Type="http://schemas.openxmlformats.org/officeDocument/2006/relationships/hyperlink" Target="http://adsabs.harvard.edu/abs/2008ApJ...681..311D" TargetMode="External"/><Relationship Id="rId43" Type="http://schemas.openxmlformats.org/officeDocument/2006/relationships/hyperlink" Target="http://adsabs.harvard.edu/abs/2008ApJ...684..177U" TargetMode="External"/><Relationship Id="rId48" Type="http://schemas.openxmlformats.org/officeDocument/2006/relationships/hyperlink" Target="http://adsabs.harvard.edu/abs/2008A%26A...488L..75M" TargetMode="External"/><Relationship Id="rId56" Type="http://schemas.openxmlformats.org/officeDocument/2006/relationships/hyperlink" Target="http://adsabs.harvard.edu/abs/2008MNRAS.389..775T" TargetMode="External"/><Relationship Id="rId64" Type="http://schemas.openxmlformats.org/officeDocument/2006/relationships/hyperlink" Target="http://adsabs.harvard.edu/abs/2008PASJ...60..169O" TargetMode="External"/><Relationship Id="rId69" Type="http://schemas.openxmlformats.org/officeDocument/2006/relationships/hyperlink" Target="http://adsabs.harvard.edu/abs/2008ApJ...688..306G" TargetMode="External"/><Relationship Id="rId77" Type="http://schemas.openxmlformats.org/officeDocument/2006/relationships/hyperlink" Target="http://adsabs.harvard.edu/abs/2008MNRAS.391.1758K" TargetMode="External"/><Relationship Id="rId100" Type="http://schemas.openxmlformats.org/officeDocument/2006/relationships/hyperlink" Target="http://ads.nao.ac.jp/abs/2008MNRAS.391..320B" TargetMode="External"/><Relationship Id="rId8" Type="http://schemas.openxmlformats.org/officeDocument/2006/relationships/hyperlink" Target="http://adsabs.harvard.edu/abs/2008ApJ...676..163M" TargetMode="External"/><Relationship Id="rId51" Type="http://schemas.openxmlformats.org/officeDocument/2006/relationships/hyperlink" Target="http://adsabs.harvard.edu/abs/2008ApJ...686..230B" TargetMode="External"/><Relationship Id="rId72" Type="http://schemas.openxmlformats.org/officeDocument/2006/relationships/hyperlink" Target="http://adsabs.harvard.edu/abs/2008ApJ...689..687B" TargetMode="External"/><Relationship Id="rId80" Type="http://schemas.openxmlformats.org/officeDocument/2006/relationships/hyperlink" Target="http://adsabs.harvard.edu/abs/2008ApJ...689.1191T" TargetMode="External"/><Relationship Id="rId85" Type="http://schemas.openxmlformats.org/officeDocument/2006/relationships/hyperlink" Target="http://adsabs.harvard.edu/abs/2008PASJ...60.1347S" TargetMode="External"/><Relationship Id="rId93" Type="http://schemas.openxmlformats.org/officeDocument/2006/relationships/hyperlink" Target="http://adsabs.harvard.edu/abs/2008ApJ...673..981K" TargetMode="External"/><Relationship Id="rId98" Type="http://schemas.openxmlformats.org/officeDocument/2006/relationships/hyperlink" Target="http://adsabs.harvard.edu/abs/2008MNRAS.383.1485V" TargetMode="External"/><Relationship Id="rId3" Type="http://schemas.openxmlformats.org/officeDocument/2006/relationships/hyperlink" Target="http://adsabs.harvard.edu/abs/2008ApJ...672..398I" TargetMode="External"/><Relationship Id="rId12" Type="http://schemas.openxmlformats.org/officeDocument/2006/relationships/hyperlink" Target="http://adsabs.harvard.edu/abs/2008ApJ...675..443Y" TargetMode="External"/><Relationship Id="rId17" Type="http://schemas.openxmlformats.org/officeDocument/2006/relationships/hyperlink" Target="http://adsabs.harvard.edu/abs/2008ApJ...677.1120M" TargetMode="External"/><Relationship Id="rId25" Type="http://schemas.openxmlformats.org/officeDocument/2006/relationships/hyperlink" Target="http://adsabs.harvard.edu/abs/2008ApJ...679..269Y" TargetMode="External"/><Relationship Id="rId33" Type="http://schemas.openxmlformats.org/officeDocument/2006/relationships/hyperlink" Target="http://adsabs.harvard.edu/abs/2008ApJ...680..100N" TargetMode="External"/><Relationship Id="rId38" Type="http://schemas.openxmlformats.org/officeDocument/2006/relationships/hyperlink" Target="http://adsabs.harvard.edu/abs/2008ApJ...684...34K" TargetMode="External"/><Relationship Id="rId46" Type="http://schemas.openxmlformats.org/officeDocument/2006/relationships/hyperlink" Target="http://adsabs.harvard.edu/abs/2008ApJ...685L..75D" TargetMode="External"/><Relationship Id="rId59" Type="http://schemas.openxmlformats.org/officeDocument/2006/relationships/hyperlink" Target="http://adsabs.harvard.edu/abs/2008ApJS..177..131C" TargetMode="External"/><Relationship Id="rId67" Type="http://schemas.openxmlformats.org/officeDocument/2006/relationships/hyperlink" Target="http://adsabs.harvard.edu/abs/2008Sci...320.1195K" TargetMode="External"/><Relationship Id="rId103" Type="http://schemas.openxmlformats.org/officeDocument/2006/relationships/hyperlink" Target="http://adsabs.harvard.edu/abs/2008PASJ...60S.489I" TargetMode="External"/><Relationship Id="rId20" Type="http://schemas.openxmlformats.org/officeDocument/2006/relationships/hyperlink" Target="http://adsabs.harvard.edu/abs/2008MNRAS.385..667S" TargetMode="External"/><Relationship Id="rId41" Type="http://schemas.openxmlformats.org/officeDocument/2006/relationships/hyperlink" Target="http://adsabs.harvard.edu/abs/2008ApJ...684.1260N" TargetMode="External"/><Relationship Id="rId54" Type="http://schemas.openxmlformats.org/officeDocument/2006/relationships/hyperlink" Target="http://adsabs.harvard.edu/abs/2008MNRAS.390.1229B" TargetMode="External"/><Relationship Id="rId62" Type="http://schemas.openxmlformats.org/officeDocument/2006/relationships/hyperlink" Target="http://adsabs.harvard.edu/abs/2008PASJ...60..223I" TargetMode="External"/><Relationship Id="rId70" Type="http://schemas.openxmlformats.org/officeDocument/2006/relationships/hyperlink" Target="http://adsabs.harvard.edu/abs/2008PASJ...60L..27I" TargetMode="External"/><Relationship Id="rId75" Type="http://schemas.openxmlformats.org/officeDocument/2006/relationships/hyperlink" Target="http://adsabs.harvard.edu/abs/2008MNRAS.390.1562H" TargetMode="External"/><Relationship Id="rId83" Type="http://schemas.openxmlformats.org/officeDocument/2006/relationships/hyperlink" Target="http://adsabs.harvard.edu/abs/2008PASJ...60.1249N" TargetMode="External"/><Relationship Id="rId88" Type="http://schemas.openxmlformats.org/officeDocument/2006/relationships/hyperlink" Target="http://adsabs.harvard.edu/abs/2008AN....329.1073I" TargetMode="External"/><Relationship Id="rId91" Type="http://schemas.openxmlformats.org/officeDocument/2006/relationships/hyperlink" Target="http://adsabs.harvard.edu/abs/2008AJ....135..496I" TargetMode="External"/><Relationship Id="rId96" Type="http://schemas.openxmlformats.org/officeDocument/2006/relationships/hyperlink" Target="http://adsabs.harvard.edu/abs/2008ApJ...675..234P" TargetMode="External"/><Relationship Id="rId1" Type="http://schemas.openxmlformats.org/officeDocument/2006/relationships/hyperlink" Target="http://adsabs.harvard.edu/abs/2008ApJ...673L..67K" TargetMode="External"/><Relationship Id="rId6" Type="http://schemas.openxmlformats.org/officeDocument/2006/relationships/hyperlink" Target="http://adsabs.harvard.edu/abs/2008ApJS..175....1A" TargetMode="External"/><Relationship Id="rId15" Type="http://schemas.openxmlformats.org/officeDocument/2006/relationships/hyperlink" Target="http://adsabs.harvard.edu/abs/2008ApJ...678.1372C" TargetMode="External"/><Relationship Id="rId23" Type="http://schemas.openxmlformats.org/officeDocument/2006/relationships/hyperlink" Target="http://adsabs.harvard.edu/abs/2008ApJS..176..301O" TargetMode="External"/><Relationship Id="rId28" Type="http://schemas.openxmlformats.org/officeDocument/2006/relationships/hyperlink" Target="http://adsabs.harvard.edu/abs/2008AJ....135.2496C" TargetMode="External"/><Relationship Id="rId36" Type="http://schemas.openxmlformats.org/officeDocument/2006/relationships/hyperlink" Target="http://adsabs.harvard.edu/abs/2008ApJ...683...45I" TargetMode="External"/><Relationship Id="rId49" Type="http://schemas.openxmlformats.org/officeDocument/2006/relationships/hyperlink" Target="http://adsabs.harvard.edu/abs/2008ApJ...686..649J" TargetMode="External"/><Relationship Id="rId57" Type="http://schemas.openxmlformats.org/officeDocument/2006/relationships/hyperlink" Target="http://adsabs.harvard.edu/abs/2008A%26A...489..571T" TargetMode="External"/><Relationship Id="rId10" Type="http://schemas.openxmlformats.org/officeDocument/2006/relationships/hyperlink" Target="http://adsabs.harvard.edu/abs/2008ApJ...675.1076S" TargetMode="External"/><Relationship Id="rId31" Type="http://schemas.openxmlformats.org/officeDocument/2006/relationships/hyperlink" Target="http://adsabs.harvard.edu/abs/2008A%26A...485..137C" TargetMode="External"/><Relationship Id="rId44" Type="http://schemas.openxmlformats.org/officeDocument/2006/relationships/hyperlink" Target="http://adsabs.harvard.edu/abs/2008A%26A...487..357S" TargetMode="External"/><Relationship Id="rId52" Type="http://schemas.openxmlformats.org/officeDocument/2006/relationships/hyperlink" Target="http://adsabs.harvard.edu/abs/2008AJ....136.2070A" TargetMode="External"/><Relationship Id="rId60" Type="http://schemas.openxmlformats.org/officeDocument/2006/relationships/hyperlink" Target="http://adsabs.harvard.edu/abs/2008PASJ...60L...7A" TargetMode="External"/><Relationship Id="rId65" Type="http://schemas.openxmlformats.org/officeDocument/2006/relationships/hyperlink" Target="http://adsabs.harvard.edu/abs/2008PASJ...60..285Y" TargetMode="External"/><Relationship Id="rId73" Type="http://schemas.openxmlformats.org/officeDocument/2006/relationships/hyperlink" Target="http://adsabs.harvard.edu/abs/2008ApJ...689..883C" TargetMode="External"/><Relationship Id="rId78" Type="http://schemas.openxmlformats.org/officeDocument/2006/relationships/hyperlink" Target="http://adsabs.harvard.edu/abs/2008A%26A...492..731M" TargetMode="External"/><Relationship Id="rId81" Type="http://schemas.openxmlformats.org/officeDocument/2006/relationships/hyperlink" Target="http://adsabs.harvard.edu/abs/2008ApJ...688..918Y" TargetMode="External"/><Relationship Id="rId86" Type="http://schemas.openxmlformats.org/officeDocument/2006/relationships/hyperlink" Target="http://adsabs.harvard.edu/abs/2008PASJ...60.1327T" TargetMode="External"/><Relationship Id="rId94" Type="http://schemas.openxmlformats.org/officeDocument/2006/relationships/hyperlink" Target="http://adsabs.harvard.edu/abs/2008ApJ...680..580S" TargetMode="External"/><Relationship Id="rId99" Type="http://schemas.openxmlformats.org/officeDocument/2006/relationships/hyperlink" Target="http://ads.nao.ac.jp/abs/2008MNRAS.390..304P" TargetMode="External"/><Relationship Id="rId101" Type="http://schemas.openxmlformats.org/officeDocument/2006/relationships/hyperlink" Target="http://adsabs.harvard.edu/abs/2008Natur.453..196O" TargetMode="External"/><Relationship Id="rId4" Type="http://schemas.openxmlformats.org/officeDocument/2006/relationships/hyperlink" Target="http://adsabs.harvard.edu/abs/2008ApJ...672..198L" TargetMode="External"/><Relationship Id="rId9" Type="http://schemas.openxmlformats.org/officeDocument/2006/relationships/hyperlink" Target="http://adsabs.harvard.edu/abs/2008ApJ...676L...1O" TargetMode="External"/><Relationship Id="rId13" Type="http://schemas.openxmlformats.org/officeDocument/2006/relationships/hyperlink" Target="http://adsabs.harvard.edu/doi/10.1111/j.1365-2966.2007.12799.x" TargetMode="External"/><Relationship Id="rId18" Type="http://schemas.openxmlformats.org/officeDocument/2006/relationships/hyperlink" Target="http://adsabs.harvard.edu/abs/2008ApJ...677...12O" TargetMode="External"/><Relationship Id="rId39" Type="http://schemas.openxmlformats.org/officeDocument/2006/relationships/hyperlink" Target="http://adsabs.harvard.edu/abs/2008ApJ...684..160M" TargetMode="External"/><Relationship Id="rId34" Type="http://schemas.openxmlformats.org/officeDocument/2006/relationships/hyperlink" Target="http://adsabs.harvard.edu/abs/2008ApJ...681L..53C" TargetMode="External"/><Relationship Id="rId50" Type="http://schemas.openxmlformats.org/officeDocument/2006/relationships/hyperlink" Target="http://adsabs.harvard.edu/abs/2008ApJ...686..528L" TargetMode="External"/><Relationship Id="rId55" Type="http://schemas.openxmlformats.org/officeDocument/2006/relationships/hyperlink" Target="http://adsabs.harvard.edu/abs/2008A%26A...489..195M" TargetMode="External"/><Relationship Id="rId76" Type="http://schemas.openxmlformats.org/officeDocument/2006/relationships/hyperlink" Target="http://adsabs.harvard.edu/abs/2008ApJ...689.1295K" TargetMode="External"/><Relationship Id="rId97" Type="http://schemas.openxmlformats.org/officeDocument/2006/relationships/hyperlink" Target="http://adsabs.harvard.edu/abs/2008MNRAS.385.1095F" TargetMode="External"/><Relationship Id="rId104"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26" Type="http://schemas.openxmlformats.org/officeDocument/2006/relationships/hyperlink" Target="http://adsabs.harvard.edu/abs/2009MNRAS.394..577O" TargetMode="External"/><Relationship Id="rId117" Type="http://schemas.openxmlformats.org/officeDocument/2006/relationships/hyperlink" Target="http://adsabs.harvard.edu/abs/2009ApJ...693.1610G" TargetMode="External"/><Relationship Id="rId21" Type="http://schemas.openxmlformats.org/officeDocument/2006/relationships/hyperlink" Target="http://adsabs.harvard.edu/abs/2009ApJ...690.1250S" TargetMode="External"/><Relationship Id="rId42" Type="http://schemas.openxmlformats.org/officeDocument/2006/relationships/hyperlink" Target="http://adsabs.harvard.edu/abs/2009ApJ...699.1038O" TargetMode="External"/><Relationship Id="rId47" Type="http://schemas.openxmlformats.org/officeDocument/2006/relationships/hyperlink" Target="http://adsabs.harvard.edu/abs/2009PASJ...61..471T" TargetMode="External"/><Relationship Id="rId63" Type="http://schemas.openxmlformats.org/officeDocument/2006/relationships/hyperlink" Target="http://adsabs.harvard.edu/abs/2009ApJ...702.1393K" TargetMode="External"/><Relationship Id="rId68" Type="http://schemas.openxmlformats.org/officeDocument/2006/relationships/hyperlink" Target="http://adsabs.harvard.edu/abs/2009ApJ...703L..81M" TargetMode="External"/><Relationship Id="rId84" Type="http://schemas.openxmlformats.org/officeDocument/2006/relationships/hyperlink" Target="http://adsabs.harvard.edu/abs/2009PASP..121.1232L" TargetMode="External"/><Relationship Id="rId89" Type="http://schemas.openxmlformats.org/officeDocument/2006/relationships/hyperlink" Target="http://adsabs.harvard.edu/abs/2009MNRAS.400L..66M" TargetMode="External"/><Relationship Id="rId112" Type="http://schemas.openxmlformats.org/officeDocument/2006/relationships/hyperlink" Target="http://adsabs.harvard.edu/abs/2009ApJ...704..117K" TargetMode="External"/><Relationship Id="rId16" Type="http://schemas.openxmlformats.org/officeDocument/2006/relationships/hyperlink" Target="http://adsabs.harvard.edu/abs/2009A%26A...493...39M" TargetMode="External"/><Relationship Id="rId107" Type="http://schemas.openxmlformats.org/officeDocument/2006/relationships/hyperlink" Target="http://adsabs.harvard.edu/abs/2009ApJ...703L..99W" TargetMode="External"/><Relationship Id="rId11" Type="http://schemas.openxmlformats.org/officeDocument/2006/relationships/hyperlink" Target="http://adsabs.harvard.edu/abs/2009ApJ...690.1236I" TargetMode="External"/><Relationship Id="rId24" Type="http://schemas.openxmlformats.org/officeDocument/2006/relationships/hyperlink" Target="http://adsabs.harvard.edu/abs/2009ApJ...690..319W" TargetMode="External"/><Relationship Id="rId32" Type="http://schemas.openxmlformats.org/officeDocument/2006/relationships/hyperlink" Target="http://adsabs.harvard.edu/abs/2009ApJ...696.1164O" TargetMode="External"/><Relationship Id="rId37" Type="http://schemas.openxmlformats.org/officeDocument/2006/relationships/hyperlink" Target="http://adsabs.harvard.edu/abs/2009ApJ...697.1369B" TargetMode="External"/><Relationship Id="rId40" Type="http://schemas.openxmlformats.org/officeDocument/2006/relationships/hyperlink" Target="http://adsabs.harvard.edu/abs/2009ApJ...697.1138J" TargetMode="External"/><Relationship Id="rId45" Type="http://schemas.openxmlformats.org/officeDocument/2006/relationships/hyperlink" Target="http://adsabs.harvard.edu/abs/2009ApJ...699L.161Y" TargetMode="External"/><Relationship Id="rId53" Type="http://schemas.openxmlformats.org/officeDocument/2006/relationships/hyperlink" Target="http://adsabs.harvard.edu/abs/2009ApJ...700.1067M" TargetMode="External"/><Relationship Id="rId58" Type="http://schemas.openxmlformats.org/officeDocument/2006/relationships/hyperlink" Target="http://adsabs.harvard.edu/abs/2009AJ....138.1469B" TargetMode="External"/><Relationship Id="rId66" Type="http://schemas.openxmlformats.org/officeDocument/2006/relationships/hyperlink" Target="http://adsabs.harvard.edu/abs/2009ApJS..184..218L" TargetMode="External"/><Relationship Id="rId74" Type="http://schemas.openxmlformats.org/officeDocument/2006/relationships/hyperlink" Target="http://adsabs.harvard.edu/abs/2009PASJ...61..679W" TargetMode="External"/><Relationship Id="rId79" Type="http://schemas.openxmlformats.org/officeDocument/2006/relationships/hyperlink" Target="http://adsabs.harvard.edu/abs/2009PASP..121.1104J" TargetMode="External"/><Relationship Id="rId87" Type="http://schemas.openxmlformats.org/officeDocument/2006/relationships/hyperlink" Target="http://adsabs.harvard.edu/abs/2009ApJ...706..797T" TargetMode="External"/><Relationship Id="rId102" Type="http://schemas.openxmlformats.org/officeDocument/2006/relationships/hyperlink" Target="http://adsabs.harvard.edu/abs/2009ApJ...707L.123T" TargetMode="External"/><Relationship Id="rId110" Type="http://schemas.openxmlformats.org/officeDocument/2006/relationships/hyperlink" Target="http://adsabs.harvard.edu/abs/2009ApJ...707L.118Y" TargetMode="External"/><Relationship Id="rId115" Type="http://schemas.openxmlformats.org/officeDocument/2006/relationships/hyperlink" Target="http://adsabs.harvard.edu/abs/2009ApJ...700...20L" TargetMode="External"/><Relationship Id="rId5" Type="http://schemas.openxmlformats.org/officeDocument/2006/relationships/hyperlink" Target="http://adsabs.harvard.edu/abs/2009AJ....137...72F" TargetMode="External"/><Relationship Id="rId61" Type="http://schemas.openxmlformats.org/officeDocument/2006/relationships/hyperlink" Target="http://adsabs.harvard.edu/abs/2009A%26A...504..213G" TargetMode="External"/><Relationship Id="rId82" Type="http://schemas.openxmlformats.org/officeDocument/2006/relationships/hyperlink" Target="http://adsabs.harvard.edu/abs/2009PASJ...61..833H" TargetMode="External"/><Relationship Id="rId90" Type="http://schemas.openxmlformats.org/officeDocument/2006/relationships/hyperlink" Target="http://adsabs.harvard.edu/abs/2009A%26A...507...35A" TargetMode="External"/><Relationship Id="rId95" Type="http://schemas.openxmlformats.org/officeDocument/2006/relationships/hyperlink" Target="http://adsabs.harvard.edu/abs/2009ApJ...706.1078N" TargetMode="External"/><Relationship Id="rId19" Type="http://schemas.openxmlformats.org/officeDocument/2006/relationships/hyperlink" Target="http://adsabs.harvard.edu/abs/2009ApJ...694..654P" TargetMode="External"/><Relationship Id="rId14" Type="http://schemas.openxmlformats.org/officeDocument/2006/relationships/hyperlink" Target="http://adsabs.harvard.edu/abs/2009ApJ...691..228M" TargetMode="External"/><Relationship Id="rId22" Type="http://schemas.openxmlformats.org/officeDocument/2006/relationships/hyperlink" Target="http://adsabs.harvard.edu/abs/2009ApJ...694.1643U" TargetMode="External"/><Relationship Id="rId27" Type="http://schemas.openxmlformats.org/officeDocument/2006/relationships/hyperlink" Target="http://adsabs.harvard.edu/abs/2009ApJ...696...91F" TargetMode="External"/><Relationship Id="rId30" Type="http://schemas.openxmlformats.org/officeDocument/2006/relationships/hyperlink" Target="http://adsabs.harvard.edu/abs/2009ApJ...697..747K" TargetMode="External"/><Relationship Id="rId35" Type="http://schemas.openxmlformats.org/officeDocument/2006/relationships/hyperlink" Target="http://adsabs.harvard.edu/abs/2009ApJ...697.1410L" TargetMode="External"/><Relationship Id="rId43" Type="http://schemas.openxmlformats.org/officeDocument/2006/relationships/hyperlink" Target="http://adsabs.harvard.edu/abs/2009ApJ...698L.116P" TargetMode="External"/><Relationship Id="rId48" Type="http://schemas.openxmlformats.org/officeDocument/2006/relationships/hyperlink" Target="http://adsabs.harvard.edu/abs/2009ApJ...698L..37I" TargetMode="External"/><Relationship Id="rId56" Type="http://schemas.openxmlformats.org/officeDocument/2006/relationships/hyperlink" Target="http://adsabs.harvard.edu/abs/2009ApJ...700.1680T" TargetMode="External"/><Relationship Id="rId64" Type="http://schemas.openxmlformats.org/officeDocument/2006/relationships/hyperlink" Target="http://adsabs.harvard.edu/abs/2009ApJ...703..816K" TargetMode="External"/><Relationship Id="rId69" Type="http://schemas.openxmlformats.org/officeDocument/2006/relationships/hyperlink" Target="http://adsabs.harvard.edu/abs/2009ApJ...702L..56N" TargetMode="External"/><Relationship Id="rId77" Type="http://schemas.openxmlformats.org/officeDocument/2006/relationships/hyperlink" Target="http://adsabs.harvard.edu/abs/2009ApJ...703..982G" TargetMode="External"/><Relationship Id="rId100" Type="http://schemas.openxmlformats.org/officeDocument/2006/relationships/hyperlink" Target="http://adsabs.harvard.edu/abs/2009MNRAS.400..843G" TargetMode="External"/><Relationship Id="rId105" Type="http://schemas.openxmlformats.org/officeDocument/2006/relationships/hyperlink" Target="http://adsabs.harvard.edu/abs/2009A%26A...505L...9T" TargetMode="External"/><Relationship Id="rId113" Type="http://schemas.openxmlformats.org/officeDocument/2006/relationships/hyperlink" Target="http://adsabs.harvard.edu/abs/2009A%26A...507..671T" TargetMode="External"/><Relationship Id="rId118" Type="http://schemas.openxmlformats.org/officeDocument/2006/relationships/hyperlink" Target="http://ads.nao.ac.jp/abs/2009ApJ...695.1517L" TargetMode="External"/><Relationship Id="rId8" Type="http://schemas.openxmlformats.org/officeDocument/2006/relationships/hyperlink" Target="http://adsabs.harvard.edu/abs/2009ApJ...694..582H" TargetMode="External"/><Relationship Id="rId51" Type="http://schemas.openxmlformats.org/officeDocument/2006/relationships/hyperlink" Target="http://adsabs.harvard.edu/abs/2009ApJ...701.1506K" TargetMode="External"/><Relationship Id="rId72" Type="http://schemas.openxmlformats.org/officeDocument/2006/relationships/hyperlink" Target="http://adsabs.harvard.edu/abs/2009ApJ...702..805S" TargetMode="External"/><Relationship Id="rId80" Type="http://schemas.openxmlformats.org/officeDocument/2006/relationships/hyperlink" Target="http://adsabs.harvard.edu/abs/2009ApJ...699.1242L" TargetMode="External"/><Relationship Id="rId85" Type="http://schemas.openxmlformats.org/officeDocument/2006/relationships/hyperlink" Target="http://adsabs.harvard.edu/abs/2009PASJ...61..991N" TargetMode="External"/><Relationship Id="rId93" Type="http://schemas.openxmlformats.org/officeDocument/2006/relationships/hyperlink" Target="http://adsabs.harvard.edu/abs/2009ApJ...706L.215J" TargetMode="External"/><Relationship Id="rId98" Type="http://schemas.openxmlformats.org/officeDocument/2006/relationships/hyperlink" Target="http://adsabs.harvard.edu/abs/2009PASJ...61.1179W" TargetMode="External"/><Relationship Id="rId3" Type="http://schemas.openxmlformats.org/officeDocument/2006/relationships/hyperlink" Target="http://adsabs.harvard.edu/abs/2009A%26A...493..445D" TargetMode="External"/><Relationship Id="rId12" Type="http://schemas.openxmlformats.org/officeDocument/2006/relationships/hyperlink" Target="http://adsabs.harvard.edu/abs/2009ApJ...692.1287I" TargetMode="External"/><Relationship Id="rId17" Type="http://schemas.openxmlformats.org/officeDocument/2006/relationships/hyperlink" Target="http://adsabs.harvard.edu/abs/2009ApJ...690.1074M" TargetMode="External"/><Relationship Id="rId25" Type="http://schemas.openxmlformats.org/officeDocument/2006/relationships/hyperlink" Target="http://adsabs.harvard.edu/abs/2009ApJ...691.1879W" TargetMode="External"/><Relationship Id="rId33" Type="http://schemas.openxmlformats.org/officeDocument/2006/relationships/hyperlink" Target="http://adsabs.harvard.edu/abs/2009ApJ...696..546S" TargetMode="External"/><Relationship Id="rId38" Type="http://schemas.openxmlformats.org/officeDocument/2006/relationships/hyperlink" Target="http://adsabs.harvard.edu/abs/2009MNRAS.396..325F" TargetMode="External"/><Relationship Id="rId46" Type="http://schemas.openxmlformats.org/officeDocument/2006/relationships/hyperlink" Target="http://adsabs.harvard.edu/abs/2009PASJ...61..563T" TargetMode="External"/><Relationship Id="rId59" Type="http://schemas.openxmlformats.org/officeDocument/2006/relationships/hyperlink" Target="http://adsabs.harvard.edu/abs/2009A%26A...504..199B" TargetMode="External"/><Relationship Id="rId67" Type="http://schemas.openxmlformats.org/officeDocument/2006/relationships/hyperlink" Target="http://adsabs.harvard.edu/abs/2009A%26A...505..463M" TargetMode="External"/><Relationship Id="rId103" Type="http://schemas.openxmlformats.org/officeDocument/2006/relationships/hyperlink" Target="http://adsabs.harvard.edu/abs/2009PASJ...61.1271H" TargetMode="External"/><Relationship Id="rId108" Type="http://schemas.openxmlformats.org/officeDocument/2006/relationships/hyperlink" Target="http://adsabs.harvard.edu/abs/2009AJ....137.4956R" TargetMode="External"/><Relationship Id="rId116" Type="http://schemas.openxmlformats.org/officeDocument/2006/relationships/hyperlink" Target="http://ads.nao.ac.jp/abs/2009AJ....137.3404L" TargetMode="External"/><Relationship Id="rId20" Type="http://schemas.openxmlformats.org/officeDocument/2006/relationships/hyperlink" Target="http://adsabs.harvard.edu/abs/2009PASJ...61...97R" TargetMode="External"/><Relationship Id="rId41" Type="http://schemas.openxmlformats.org/officeDocument/2006/relationships/hyperlink" Target="http://adsabs.harvard.edu/abs/2009ApJ...698..509K" TargetMode="External"/><Relationship Id="rId54" Type="http://schemas.openxmlformats.org/officeDocument/2006/relationships/hyperlink" Target="http://adsabs.harvard.edu/abs/2009ApJ...700.1988M" TargetMode="External"/><Relationship Id="rId62" Type="http://schemas.openxmlformats.org/officeDocument/2006/relationships/hyperlink" Target="http://adsabs.harvard.edu/abs/2009Icar..203..560I" TargetMode="External"/><Relationship Id="rId70" Type="http://schemas.openxmlformats.org/officeDocument/2006/relationships/hyperlink" Target="http://adsabs.harvard.edu/abs/2009ApJ...705..509O" TargetMode="External"/><Relationship Id="rId75" Type="http://schemas.openxmlformats.org/officeDocument/2006/relationships/hyperlink" Target="http://adsabs.harvard.edu/abs/2009ApJ...705...54Y" TargetMode="External"/><Relationship Id="rId83" Type="http://schemas.openxmlformats.org/officeDocument/2006/relationships/hyperlink" Target="http://adsabs.harvard.edu/abs/2009A%26A...505..655L" TargetMode="External"/><Relationship Id="rId88" Type="http://schemas.openxmlformats.org/officeDocument/2006/relationships/hyperlink" Target="http://adsabs.harvard.edu/abs/2009PASJ...61..623T" TargetMode="External"/><Relationship Id="rId91" Type="http://schemas.openxmlformats.org/officeDocument/2006/relationships/hyperlink" Target="http://adsabs.harvard.edu/abs/2009A%26A...507..621C" TargetMode="External"/><Relationship Id="rId96" Type="http://schemas.openxmlformats.org/officeDocument/2006/relationships/hyperlink" Target="http://adsabs.harvard.edu/abs/2009ApJ...706..665O" TargetMode="External"/><Relationship Id="rId111" Type="http://schemas.openxmlformats.org/officeDocument/2006/relationships/hyperlink" Target="http://adsabs.harvard.edu/abs/2009AJ....138.1271D" TargetMode="External"/><Relationship Id="rId1" Type="http://schemas.openxmlformats.org/officeDocument/2006/relationships/hyperlink" Target="http://adsabs.harvard.edu/abs/2009ApJ...690.1358B" TargetMode="External"/><Relationship Id="rId6" Type="http://schemas.openxmlformats.org/officeDocument/2006/relationships/hyperlink" Target="http://adsabs.harvard.edu/abs/2009ApJ...691..705G" TargetMode="External"/><Relationship Id="rId15" Type="http://schemas.openxmlformats.org/officeDocument/2006/relationships/hyperlink" Target="http://adsabs.harvard.edu/abs/2009ApJ...690.1745M" TargetMode="External"/><Relationship Id="rId23" Type="http://schemas.openxmlformats.org/officeDocument/2006/relationships/hyperlink" Target="http://adsabs.harvard.edu/abs/2009AJ....137.3254W" TargetMode="External"/><Relationship Id="rId28" Type="http://schemas.openxmlformats.org/officeDocument/2006/relationships/hyperlink" Target="http://adsabs.harvard.edu/abs/2009ApJ...696L...1F" TargetMode="External"/><Relationship Id="rId36" Type="http://schemas.openxmlformats.org/officeDocument/2006/relationships/hyperlink" Target="http://adsabs.harvard.edu/abs/2009ApJ...698.1803A" TargetMode="External"/><Relationship Id="rId49" Type="http://schemas.openxmlformats.org/officeDocument/2006/relationships/hyperlink" Target="http://adsabs.harvard.edu/abs/2009A%26A...502..569A" TargetMode="External"/><Relationship Id="rId57" Type="http://schemas.openxmlformats.org/officeDocument/2006/relationships/hyperlink" Target="http://adsabs.harvard.edu/abs/2009ApJ...701..915T" TargetMode="External"/><Relationship Id="rId106" Type="http://schemas.openxmlformats.org/officeDocument/2006/relationships/hyperlink" Target="http://adsabs.harvard.edu/abs/2009Natur.458..603C" TargetMode="External"/><Relationship Id="rId114" Type="http://schemas.openxmlformats.org/officeDocument/2006/relationships/hyperlink" Target="http://adsabs.harvard.edu/abs/2009A%26A...494...63B" TargetMode="External"/><Relationship Id="rId119" Type="http://schemas.openxmlformats.org/officeDocument/2006/relationships/printerSettings" Target="../printerSettings/printerSettings52.bin"/><Relationship Id="rId10" Type="http://schemas.openxmlformats.org/officeDocument/2006/relationships/hyperlink" Target="http://adsabs.harvard.edu/abs/2009ApJ...690L.110H" TargetMode="External"/><Relationship Id="rId31" Type="http://schemas.openxmlformats.org/officeDocument/2006/relationships/hyperlink" Target="http://adsabs.harvard.edu/abs/2009ApJ...697..610M" TargetMode="External"/><Relationship Id="rId44" Type="http://schemas.openxmlformats.org/officeDocument/2006/relationships/hyperlink" Target="http://adsabs.harvard.edu/abs/2009ApJ...699.1119T" TargetMode="External"/><Relationship Id="rId52" Type="http://schemas.openxmlformats.org/officeDocument/2006/relationships/hyperlink" Target="http://adsabs.harvard.edu/abs/2009ApJ...701.1665K" TargetMode="External"/><Relationship Id="rId60" Type="http://schemas.openxmlformats.org/officeDocument/2006/relationships/hyperlink" Target="http://adsabs.harvard.edu/abs/2009AJ....138.1193C" TargetMode="External"/><Relationship Id="rId65" Type="http://schemas.openxmlformats.org/officeDocument/2006/relationships/hyperlink" Target="http://adsabs.harvard.edu/abs/2009ApJ...701.1336L" TargetMode="External"/><Relationship Id="rId73" Type="http://schemas.openxmlformats.org/officeDocument/2006/relationships/hyperlink" Target="http://adsabs.harvard.edu/abs/2009ApJ...703.1872V" TargetMode="External"/><Relationship Id="rId78" Type="http://schemas.openxmlformats.org/officeDocument/2006/relationships/hyperlink" Target="http://adsabs.harvard.edu/abs/2009A%26A...505.1297H" TargetMode="External"/><Relationship Id="rId81" Type="http://schemas.openxmlformats.org/officeDocument/2006/relationships/hyperlink" Target="http://adsabs.harvard.edu/abs/2009A%26A...503..399U" TargetMode="External"/><Relationship Id="rId86" Type="http://schemas.openxmlformats.org/officeDocument/2006/relationships/hyperlink" Target="http://adsabs.harvard.edu/abs/2009PASJ...61L..35N" TargetMode="External"/><Relationship Id="rId94" Type="http://schemas.openxmlformats.org/officeDocument/2006/relationships/hyperlink" Target="http://adsabs.harvard.edu/abs/2009ApJ...707L..12H" TargetMode="External"/><Relationship Id="rId99" Type="http://schemas.openxmlformats.org/officeDocument/2006/relationships/hyperlink" Target="http://adsabs.harvard.edu/abs/2009ApJ...706.1095Z" TargetMode="External"/><Relationship Id="rId101" Type="http://schemas.openxmlformats.org/officeDocument/2006/relationships/hyperlink" Target="http://adsabs.harvard.edu/abs/2009PASJ...61...51M" TargetMode="External"/><Relationship Id="rId4" Type="http://schemas.openxmlformats.org/officeDocument/2006/relationships/hyperlink" Target="http://adsabs.harvard.edu/abs/2009Icar..200..154F" TargetMode="External"/><Relationship Id="rId9" Type="http://schemas.openxmlformats.org/officeDocument/2006/relationships/hyperlink" Target="http://adsabs.harvard.edu/abs/2009ApJ...691..140H" TargetMode="External"/><Relationship Id="rId13" Type="http://schemas.openxmlformats.org/officeDocument/2006/relationships/hyperlink" Target="http://adsabs.harvard.edu/abs/2009AJ....137.4313J" TargetMode="External"/><Relationship Id="rId18" Type="http://schemas.openxmlformats.org/officeDocument/2006/relationships/hyperlink" Target="http://adsabs.harvard.edu/abs/2009ApJ...693..634O" TargetMode="External"/><Relationship Id="rId39" Type="http://schemas.openxmlformats.org/officeDocument/2006/relationships/hyperlink" Target="http://adsabs.harvard.edu/abs/2009ApJ...699.1822G" TargetMode="External"/><Relationship Id="rId109" Type="http://schemas.openxmlformats.org/officeDocument/2006/relationships/hyperlink" Target="http://adsabs.harvard.edu/abs/2009PASJ...61..713Y" TargetMode="External"/><Relationship Id="rId34" Type="http://schemas.openxmlformats.org/officeDocument/2006/relationships/hyperlink" Target="http://adsabs.harvard.edu/abs/2009PASJ...61..387A" TargetMode="External"/><Relationship Id="rId50" Type="http://schemas.openxmlformats.org/officeDocument/2006/relationships/hyperlink" Target="http://adsabs.harvard.edu/abs/2009ApJ...700..971I" TargetMode="External"/><Relationship Id="rId55" Type="http://schemas.openxmlformats.org/officeDocument/2006/relationships/hyperlink" Target="http://adsabs.harvard.edu/abs/2009ApJ...699..143O" TargetMode="External"/><Relationship Id="rId76" Type="http://schemas.openxmlformats.org/officeDocument/2006/relationships/hyperlink" Target="http://adsabs.harvard.edu/abs/2009RAA.....9.1061Z" TargetMode="External"/><Relationship Id="rId97" Type="http://schemas.openxmlformats.org/officeDocument/2006/relationships/hyperlink" Target="http://adsabs.harvard.edu/abs/2009ApJ...706.1136O" TargetMode="External"/><Relationship Id="rId104" Type="http://schemas.openxmlformats.org/officeDocument/2006/relationships/hyperlink" Target="http://adsabs.harvard.edu/abs/2009ApJ...701.1636M" TargetMode="External"/><Relationship Id="rId7" Type="http://schemas.openxmlformats.org/officeDocument/2006/relationships/hyperlink" Target="http://adsabs.harvard.edu/abs/2009ApJ...693..610G" TargetMode="External"/><Relationship Id="rId71" Type="http://schemas.openxmlformats.org/officeDocument/2006/relationships/hyperlink" Target="http://adsabs.harvard.edu/abs/2009ApJ...703..671S" TargetMode="External"/><Relationship Id="rId92" Type="http://schemas.openxmlformats.org/officeDocument/2006/relationships/hyperlink" Target="http://adsabs.harvard.edu/abs/2009PASJ...61..763I" TargetMode="External"/><Relationship Id="rId2" Type="http://schemas.openxmlformats.org/officeDocument/2006/relationships/hyperlink" Target="http://adsabs.harvard.edu/abs/2009A%26A...494..157D" TargetMode="External"/><Relationship Id="rId29" Type="http://schemas.openxmlformats.org/officeDocument/2006/relationships/hyperlink" Target="http://adsabs.harvard.edu/abs/2009ApJ...697..436H"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adsabs.harvard.edu/abs/2010MNRAS.402.1580O" TargetMode="External"/><Relationship Id="rId117" Type="http://schemas.openxmlformats.org/officeDocument/2006/relationships/hyperlink" Target="http://adsabs.harvard.edu/abs/2010AJ....139.1394S" TargetMode="External"/><Relationship Id="rId21" Type="http://schemas.openxmlformats.org/officeDocument/2006/relationships/hyperlink" Target="http://adsabs.harvard.edu/abs/2010MNRAS.403.1611K" TargetMode="External"/><Relationship Id="rId42" Type="http://schemas.openxmlformats.org/officeDocument/2006/relationships/hyperlink" Target="http://adsabs.harvard.edu/abs/2010ApJ...715..385O" TargetMode="External"/><Relationship Id="rId47" Type="http://schemas.openxmlformats.org/officeDocument/2006/relationships/hyperlink" Target="http://adsabs.harvard.edu/abs/2010ApJ...714.1470U" TargetMode="External"/><Relationship Id="rId63" Type="http://schemas.openxmlformats.org/officeDocument/2006/relationships/hyperlink" Target="http://adsabs.harvard.edu/abs/2010PASJ...62..811O" TargetMode="External"/><Relationship Id="rId68" Type="http://schemas.openxmlformats.org/officeDocument/2006/relationships/hyperlink" Target="http://adsabs.harvard.edu/abs/2010ApJ...718..112Y" TargetMode="External"/><Relationship Id="rId84" Type="http://schemas.openxmlformats.org/officeDocument/2006/relationships/hyperlink" Target="http://adsabs.harvard.edu/abs/2010ApJ...722..803O" TargetMode="External"/><Relationship Id="rId89" Type="http://schemas.openxmlformats.org/officeDocument/2006/relationships/hyperlink" Target="http://adsabs.harvard.edu/abs/2010ApJ...722L.244S" TargetMode="External"/><Relationship Id="rId112" Type="http://schemas.openxmlformats.org/officeDocument/2006/relationships/hyperlink" Target="http://adsabs.harvard.edu/abs/2010PASJ...62L..61N" TargetMode="External"/><Relationship Id="rId16" Type="http://schemas.openxmlformats.org/officeDocument/2006/relationships/hyperlink" Target="http://adsabs.harvard.edu/abs/2010ApJ...709.1083L" TargetMode="External"/><Relationship Id="rId107" Type="http://schemas.openxmlformats.org/officeDocument/2006/relationships/hyperlink" Target="http://adsabs.harvard.edu/abs/2010ApJ...711..974H" TargetMode="External"/><Relationship Id="rId11" Type="http://schemas.openxmlformats.org/officeDocument/2006/relationships/hyperlink" Target="http://adsabs.harvard.edu/abs/2010ApJ...709..644I" TargetMode="External"/><Relationship Id="rId32" Type="http://schemas.openxmlformats.org/officeDocument/2006/relationships/hyperlink" Target="http://adsabs.harvard.edu/abs/2010MNRAS.404..253G" TargetMode="External"/><Relationship Id="rId37" Type="http://schemas.openxmlformats.org/officeDocument/2006/relationships/hyperlink" Target="http://adsabs.harvard.edu/abs/2010A%26A...514A...6G" TargetMode="External"/><Relationship Id="rId53" Type="http://schemas.openxmlformats.org/officeDocument/2006/relationships/hyperlink" Target="http://adsabs.harvard.edu/abs/2010ApJ...719L..15A" TargetMode="External"/><Relationship Id="rId58" Type="http://schemas.openxmlformats.org/officeDocument/2006/relationships/hyperlink" Target="http://adsabs.harvard.edu/abs/2010ApJ...717..420J" TargetMode="External"/><Relationship Id="rId74" Type="http://schemas.openxmlformats.org/officeDocument/2006/relationships/hyperlink" Target="http://adsabs.harvard.edu/abs/2010A%26A...519A..95C" TargetMode="External"/><Relationship Id="rId79" Type="http://schemas.openxmlformats.org/officeDocument/2006/relationships/hyperlink" Target="http://adsabs.harvard.edu/abs/2010ApJ...723...40K" TargetMode="External"/><Relationship Id="rId102" Type="http://schemas.openxmlformats.org/officeDocument/2006/relationships/hyperlink" Target="http://adsabs.harvard.edu/abs/2010ApJ...725L..97S" TargetMode="External"/><Relationship Id="rId123" Type="http://schemas.openxmlformats.org/officeDocument/2006/relationships/hyperlink" Target="http://adsabs.harvard.edu/abs/2010Icar..207...45M" TargetMode="External"/><Relationship Id="rId128" Type="http://schemas.openxmlformats.org/officeDocument/2006/relationships/hyperlink" Target="http://adsabs.harvard.edu/abs/2010ApJ...716..712A" TargetMode="External"/><Relationship Id="rId5" Type="http://schemas.openxmlformats.org/officeDocument/2006/relationships/hyperlink" Target="http://adsabs.harvard.edu/abs/2010ApJ...708..137M" TargetMode="External"/><Relationship Id="rId90" Type="http://schemas.openxmlformats.org/officeDocument/2006/relationships/hyperlink" Target="http://adsabs.harvard.edu/abs/2010PASJ...62.1063S" TargetMode="External"/><Relationship Id="rId95" Type="http://schemas.openxmlformats.org/officeDocument/2006/relationships/hyperlink" Target="http://adsabs.harvard.edu/abs/2010MNRAS.408.1916Z" TargetMode="External"/><Relationship Id="rId19" Type="http://schemas.openxmlformats.org/officeDocument/2006/relationships/hyperlink" Target="http://adsabs.harvard.edu/abs/2010PASJ...62..143I" TargetMode="External"/><Relationship Id="rId14" Type="http://schemas.openxmlformats.org/officeDocument/2006/relationships/hyperlink" Target="http://adsabs.harvard.edu/abs/2010ApJ...709..741I" TargetMode="External"/><Relationship Id="rId22" Type="http://schemas.openxmlformats.org/officeDocument/2006/relationships/hyperlink" Target="http://adsabs.harvard.edu/abs/2010AJ....139..969M" TargetMode="External"/><Relationship Id="rId27" Type="http://schemas.openxmlformats.org/officeDocument/2006/relationships/hyperlink" Target="http://adsabs.harvard.edu/abs/2010PASJ...62...91R" TargetMode="External"/><Relationship Id="rId30" Type="http://schemas.openxmlformats.org/officeDocument/2006/relationships/hyperlink" Target="http://adsabs.harvard.edu/abs/2010ApJ...714..423K" TargetMode="External"/><Relationship Id="rId35" Type="http://schemas.openxmlformats.org/officeDocument/2006/relationships/hyperlink" Target="http://adsabs.harvard.edu/abs/2010Icar..208..306F" TargetMode="External"/><Relationship Id="rId43" Type="http://schemas.openxmlformats.org/officeDocument/2006/relationships/hyperlink" Target="http://adsabs.harvard.edu/abs/2010ApJ...716.1503P" TargetMode="External"/><Relationship Id="rId48" Type="http://schemas.openxmlformats.org/officeDocument/2006/relationships/hyperlink" Target="http://adsabs.harvard.edu/abs/2010PASJ...62..347F" TargetMode="External"/><Relationship Id="rId56" Type="http://schemas.openxmlformats.org/officeDocument/2006/relationships/hyperlink" Target="http://adsabs.harvard.edu/abs/2010ApJ...719..378H" TargetMode="External"/><Relationship Id="rId64" Type="http://schemas.openxmlformats.org/officeDocument/2006/relationships/hyperlink" Target="http://adsabs.harvard.edu/abs/2010ApJ...718..876S" TargetMode="External"/><Relationship Id="rId69" Type="http://schemas.openxmlformats.org/officeDocument/2006/relationships/hyperlink" Target="http://adsabs.harvard.edu/abs/2010A%26A...515A..94Z" TargetMode="External"/><Relationship Id="rId77" Type="http://schemas.openxmlformats.org/officeDocument/2006/relationships/hyperlink" Target="http://adsabs.harvard.edu/abs/2010ApJ...723..184K" TargetMode="External"/><Relationship Id="rId100" Type="http://schemas.openxmlformats.org/officeDocument/2006/relationships/hyperlink" Target="http://adsabs.harvard.edu/abs/2010A%26A...522A..75K" TargetMode="External"/><Relationship Id="rId105" Type="http://schemas.openxmlformats.org/officeDocument/2006/relationships/hyperlink" Target="http://adsabs.harvard.edu/abs/2010AJ....140..403I" TargetMode="External"/><Relationship Id="rId113" Type="http://schemas.openxmlformats.org/officeDocument/2006/relationships/hyperlink" Target="http://adsabs.harvard.edu/abs/2010A%26A...523A..31H" TargetMode="External"/><Relationship Id="rId118" Type="http://schemas.openxmlformats.org/officeDocument/2006/relationships/hyperlink" Target="http://adsabs.harvard.edu/abs/2010AJ....139.1668R" TargetMode="External"/><Relationship Id="rId126" Type="http://schemas.openxmlformats.org/officeDocument/2006/relationships/hyperlink" Target="http://adsabs.harvard.edu/abs/2010MNRAS.406..121M" TargetMode="External"/><Relationship Id="rId8" Type="http://schemas.openxmlformats.org/officeDocument/2006/relationships/hyperlink" Target="http://adsabs.harvard.edu/abs/2010ApJ...708.1168T" TargetMode="External"/><Relationship Id="rId51" Type="http://schemas.openxmlformats.org/officeDocument/2006/relationships/hyperlink" Target="http://adsabs.harvard.edu/abs/2010ApJ...717..693Q" TargetMode="External"/><Relationship Id="rId72" Type="http://schemas.openxmlformats.org/officeDocument/2006/relationships/hyperlink" Target="http://adsabs.harvard.edu/abs/2010ApJ...720.1016Y" TargetMode="External"/><Relationship Id="rId80" Type="http://schemas.openxmlformats.org/officeDocument/2006/relationships/hyperlink" Target="http://adsabs.harvard.edu/abs/2010PASJ...62.1135K" TargetMode="External"/><Relationship Id="rId85" Type="http://schemas.openxmlformats.org/officeDocument/2006/relationships/hyperlink" Target="http://adsabs.harvard.edu/abs/2010ApJ...723..658O" TargetMode="External"/><Relationship Id="rId93" Type="http://schemas.openxmlformats.org/officeDocument/2006/relationships/hyperlink" Target="http://adsabs.harvard.edu/abs/2010ApJ...721.1680U" TargetMode="External"/><Relationship Id="rId98" Type="http://schemas.openxmlformats.org/officeDocument/2006/relationships/hyperlink" Target="http://adsabs.harvard.edu/abs/2010AJ....140.1814Y" TargetMode="External"/><Relationship Id="rId121" Type="http://schemas.openxmlformats.org/officeDocument/2006/relationships/hyperlink" Target="http://adsabs.harvard.edu/abs/2010ApJ...714L..47O" TargetMode="External"/><Relationship Id="rId3" Type="http://schemas.openxmlformats.org/officeDocument/2006/relationships/hyperlink" Target="http://adsabs.harvard.edu/abs/2010ApJ...708L..36A" TargetMode="External"/><Relationship Id="rId12" Type="http://schemas.openxmlformats.org/officeDocument/2006/relationships/hyperlink" Target="http://adsabs.harvard.edu/abs/2010ApJ...710L..35J" TargetMode="External"/><Relationship Id="rId17" Type="http://schemas.openxmlformats.org/officeDocument/2006/relationships/hyperlink" Target="http://adsabs.harvard.edu/abs/2010A%26A...510A...3Z" TargetMode="External"/><Relationship Id="rId25" Type="http://schemas.openxmlformats.org/officeDocument/2006/relationships/hyperlink" Target="http://adsabs.harvard.edu/abs/2010PASJ...62...19M" TargetMode="External"/><Relationship Id="rId33" Type="http://schemas.openxmlformats.org/officeDocument/2006/relationships/hyperlink" Target="http://adsabs.harvard.edu/abs/2010ApJ...713..291O" TargetMode="External"/><Relationship Id="rId38" Type="http://schemas.openxmlformats.org/officeDocument/2006/relationships/hyperlink" Target="http://adsabs.harvard.edu/abs/2010ApJ...715..550H" TargetMode="External"/><Relationship Id="rId46" Type="http://schemas.openxmlformats.org/officeDocument/2006/relationships/hyperlink" Target="http://adsabs.harvard.edu/abs/2010ApJ...716L.152T" TargetMode="External"/><Relationship Id="rId59" Type="http://schemas.openxmlformats.org/officeDocument/2006/relationships/hyperlink" Target="http://adsabs.harvard.edu/abs/2010ApJ...719.1890M" TargetMode="External"/><Relationship Id="rId67" Type="http://schemas.openxmlformats.org/officeDocument/2006/relationships/hyperlink" Target="http://adsabs.harvard.edu/abs/2010ApJ...719L.126T" TargetMode="External"/><Relationship Id="rId103" Type="http://schemas.openxmlformats.org/officeDocument/2006/relationships/hyperlink" Target="http://adsabs.harvard.edu/abs/2010ApJ...724.1270T" TargetMode="External"/><Relationship Id="rId108" Type="http://schemas.openxmlformats.org/officeDocument/2006/relationships/hyperlink" Target="http://adsabs.harvard.edu/abs/2010ApJ...724.1524O" TargetMode="External"/><Relationship Id="rId116" Type="http://schemas.openxmlformats.org/officeDocument/2006/relationships/hyperlink" Target="http://adsabs.harvard.edu/abs/2010MNRAS.401.2299W" TargetMode="External"/><Relationship Id="rId124" Type="http://schemas.openxmlformats.org/officeDocument/2006/relationships/hyperlink" Target="http://adsabs.harvard.edu/abs/2010MNRAS.401..197R" TargetMode="External"/><Relationship Id="rId129" Type="http://schemas.openxmlformats.org/officeDocument/2006/relationships/hyperlink" Target="http://adsabs.harvard.edu/abs/2010MNRAS.402..335K" TargetMode="External"/><Relationship Id="rId20" Type="http://schemas.openxmlformats.org/officeDocument/2006/relationships/hyperlink" Target="http://adsabs.harvard.edu/abs/2010AJ....139.1015K" TargetMode="External"/><Relationship Id="rId41" Type="http://schemas.openxmlformats.org/officeDocument/2006/relationships/hyperlink" Target="http://adsabs.harvard.edu/abs/2010ApJ...715L...6O" TargetMode="External"/><Relationship Id="rId54" Type="http://schemas.openxmlformats.org/officeDocument/2006/relationships/hyperlink" Target="http://adsabs.harvard.edu/abs/2010ApJS..189..270C" TargetMode="External"/><Relationship Id="rId62" Type="http://schemas.openxmlformats.org/officeDocument/2006/relationships/hyperlink" Target="http://adsabs.harvard.edu/abs/2010MNRAS.405.2215O" TargetMode="External"/><Relationship Id="rId70" Type="http://schemas.openxmlformats.org/officeDocument/2006/relationships/hyperlink" Target="http://adsabs.harvard.edu/abs/2010ApJ...714L.152F" TargetMode="External"/><Relationship Id="rId75" Type="http://schemas.openxmlformats.org/officeDocument/2006/relationships/hyperlink" Target="http://adsabs.harvard.edu/abs/2010MNRAS.407.2411C" TargetMode="External"/><Relationship Id="rId83" Type="http://schemas.openxmlformats.org/officeDocument/2006/relationships/hyperlink" Target="http://adsabs.harvard.edu/abs/2010ApJ...721..875O" TargetMode="External"/><Relationship Id="rId88" Type="http://schemas.openxmlformats.org/officeDocument/2006/relationships/hyperlink" Target="http://adsabs.harvard.edu/abs/2010A%26A...522A..11R" TargetMode="External"/><Relationship Id="rId91" Type="http://schemas.openxmlformats.org/officeDocument/2006/relationships/hyperlink" Target="http://adsabs.harvard.edu/abs/2010ApJ...723L.233S" TargetMode="External"/><Relationship Id="rId96" Type="http://schemas.openxmlformats.org/officeDocument/2006/relationships/hyperlink" Target="http://adsabs.harvard.edu/abs/2010MNRAS.407L..26C" TargetMode="External"/><Relationship Id="rId111" Type="http://schemas.openxmlformats.org/officeDocument/2006/relationships/hyperlink" Target="http://adsabs.harvard.edu/abs/2010ApJ...724.1357I" TargetMode="External"/><Relationship Id="rId132" Type="http://schemas.openxmlformats.org/officeDocument/2006/relationships/comments" Target="../comments21.xml"/><Relationship Id="rId1" Type="http://schemas.openxmlformats.org/officeDocument/2006/relationships/hyperlink" Target="http://adsabs.harvard.edu/abs/2010ApJ...708..202M" TargetMode="External"/><Relationship Id="rId6" Type="http://schemas.openxmlformats.org/officeDocument/2006/relationships/hyperlink" Target="http://adsabs.harvard.edu/abs/2010ApJ...709..377P" TargetMode="External"/><Relationship Id="rId15" Type="http://schemas.openxmlformats.org/officeDocument/2006/relationships/hyperlink" Target="http://adsabs.harvard.edu/abs/2010ApJ...709..572K" TargetMode="External"/><Relationship Id="rId23" Type="http://schemas.openxmlformats.org/officeDocument/2006/relationships/hyperlink" Target="http://adsabs.harvard.edu/abs/2010MNRAS.403L..54M" TargetMode="External"/><Relationship Id="rId28" Type="http://schemas.openxmlformats.org/officeDocument/2006/relationships/hyperlink" Target="http://adsabs.harvard.edu/abs/2010ApJ...711.1033Z" TargetMode="External"/><Relationship Id="rId36" Type="http://schemas.openxmlformats.org/officeDocument/2006/relationships/hyperlink" Target="http://adsabs.harvard.edu/abs/2010A%26A...514A...7G" TargetMode="External"/><Relationship Id="rId49" Type="http://schemas.openxmlformats.org/officeDocument/2006/relationships/hyperlink" Target="http://adsabs.harvard.edu/abs/2010PASJ...62..501T" TargetMode="External"/><Relationship Id="rId57" Type="http://schemas.openxmlformats.org/officeDocument/2006/relationships/hyperlink" Target="http://adsabs.harvard.edu/abs/2010ApJ...718L.199H" TargetMode="External"/><Relationship Id="rId106" Type="http://schemas.openxmlformats.org/officeDocument/2006/relationships/hyperlink" Target="http://adsabs.harvard.edu/abs/2010AJ....139.1614K" TargetMode="External"/><Relationship Id="rId114" Type="http://schemas.openxmlformats.org/officeDocument/2006/relationships/hyperlink" Target="http://adsabs.harvard.edu/abs/2010ApJ...721..193P" TargetMode="External"/><Relationship Id="rId119" Type="http://schemas.openxmlformats.org/officeDocument/2006/relationships/hyperlink" Target="http://adsabs.harvard.edu/abs/2010ApJ...709..210K" TargetMode="External"/><Relationship Id="rId127" Type="http://schemas.openxmlformats.org/officeDocument/2006/relationships/hyperlink" Target="http://adsabs.harvard.edu/abs/2010A%26A...515A..75A" TargetMode="External"/><Relationship Id="rId10" Type="http://schemas.openxmlformats.org/officeDocument/2006/relationships/hyperlink" Target="http://adsabs.harvard.edu/abs/2010ApJ...709.1374K" TargetMode="External"/><Relationship Id="rId31" Type="http://schemas.openxmlformats.org/officeDocument/2006/relationships/hyperlink" Target="http://adsabs.harvard.edu/abs/2010ApJ...714.1209T" TargetMode="External"/><Relationship Id="rId44" Type="http://schemas.openxmlformats.org/officeDocument/2006/relationships/hyperlink" Target="http://adsabs.harvard.edu/abs/2010A%26A...514A..60S" TargetMode="External"/><Relationship Id="rId52" Type="http://schemas.openxmlformats.org/officeDocument/2006/relationships/hyperlink" Target="http://adsabs.harvard.edu/abs/2010MNRAS.tmp..372B" TargetMode="External"/><Relationship Id="rId60" Type="http://schemas.openxmlformats.org/officeDocument/2006/relationships/hyperlink" Target="http://adsabs.harvard.edu/abs/2010PASJ...62..779N" TargetMode="External"/><Relationship Id="rId65" Type="http://schemas.openxmlformats.org/officeDocument/2006/relationships/hyperlink" Target="http://adsabs.harvard.edu/abs/2010ApJ...718...23S" TargetMode="External"/><Relationship Id="rId73" Type="http://schemas.openxmlformats.org/officeDocument/2006/relationships/hyperlink" Target="http://adsabs.harvard.edu/abs/2010ApJ...723L.201A" TargetMode="External"/><Relationship Id="rId78" Type="http://schemas.openxmlformats.org/officeDocument/2006/relationships/hyperlink" Target="http://adsabs.harvard.edu/abs/2010ApJ...721...98K" TargetMode="External"/><Relationship Id="rId81" Type="http://schemas.openxmlformats.org/officeDocument/2006/relationships/hyperlink" Target="http://adsabs.harvard.edu/abs/2010ApJS..190..100K" TargetMode="External"/><Relationship Id="rId86" Type="http://schemas.openxmlformats.org/officeDocument/2006/relationships/hyperlink" Target="http://adsabs.harvard.edu/abs/2010ApJ...723..869O" TargetMode="External"/><Relationship Id="rId94" Type="http://schemas.openxmlformats.org/officeDocument/2006/relationships/hyperlink" Target="http://adsabs.harvard.edu/abs/2010ApJ...723L.113Y" TargetMode="External"/><Relationship Id="rId99" Type="http://schemas.openxmlformats.org/officeDocument/2006/relationships/hyperlink" Target="http://adsabs.harvard.edu/abs/2010ApJ...725..394H" TargetMode="External"/><Relationship Id="rId101" Type="http://schemas.openxmlformats.org/officeDocument/2006/relationships/hyperlink" Target="http://adsabs.harvard.edu/abs/2010PASJ...62.1167O" TargetMode="External"/><Relationship Id="rId122" Type="http://schemas.openxmlformats.org/officeDocument/2006/relationships/hyperlink" Target="http://adsabs.harvard.edu/abs/2010Icar..210..944F" TargetMode="External"/><Relationship Id="rId130" Type="http://schemas.openxmlformats.org/officeDocument/2006/relationships/printerSettings" Target="../printerSettings/printerSettings53.bin"/><Relationship Id="rId4" Type="http://schemas.openxmlformats.org/officeDocument/2006/relationships/hyperlink" Target="http://adsabs.harvard.edu/abs/2010ApJ...709...97L" TargetMode="External"/><Relationship Id="rId9" Type="http://schemas.openxmlformats.org/officeDocument/2006/relationships/hyperlink" Target="http://adsabs.harvard.edu/abs/2010Sci...327..306M" TargetMode="External"/><Relationship Id="rId13" Type="http://schemas.openxmlformats.org/officeDocument/2006/relationships/hyperlink" Target="http://adsabs.harvard.edu/abs/2010A%26A...509A..83D" TargetMode="External"/><Relationship Id="rId18" Type="http://schemas.openxmlformats.org/officeDocument/2006/relationships/hyperlink" Target="http://adsabs.harvard.edu/abs/2010MNRAS.402.1980H" TargetMode="External"/><Relationship Id="rId39" Type="http://schemas.openxmlformats.org/officeDocument/2006/relationships/hyperlink" Target="http://adsabs.harvard.edu/abs/2010MNRAS.405..777L" TargetMode="External"/><Relationship Id="rId109" Type="http://schemas.openxmlformats.org/officeDocument/2006/relationships/hyperlink" Target="http://adsabs.harvard.edu/abs/2010ApJ...725.1717G" TargetMode="External"/><Relationship Id="rId34" Type="http://schemas.openxmlformats.org/officeDocument/2006/relationships/hyperlink" Target="http://adsabs.harvard.edu/abs/2010ApJ...716..348B" TargetMode="External"/><Relationship Id="rId50" Type="http://schemas.openxmlformats.org/officeDocument/2006/relationships/hyperlink" Target="http://adsabs.harvard.edu/abs/2010PASJ...62..263S" TargetMode="External"/><Relationship Id="rId55" Type="http://schemas.openxmlformats.org/officeDocument/2006/relationships/hyperlink" Target="http://adsabs.harvard.edu/abs/2010AJ....140..533G" TargetMode="External"/><Relationship Id="rId76" Type="http://schemas.openxmlformats.org/officeDocument/2006/relationships/hyperlink" Target="http://adsabs.harvard.edu/abs/2010ApJ...723..129K" TargetMode="External"/><Relationship Id="rId97" Type="http://schemas.openxmlformats.org/officeDocument/2006/relationships/hyperlink" Target="http://adsabs.harvard.edu/abs/2010AJ....139.1566F" TargetMode="External"/><Relationship Id="rId104" Type="http://schemas.openxmlformats.org/officeDocument/2006/relationships/hyperlink" Target="http://adsabs.harvard.edu/abs/2010P%26SS...58.1715K" TargetMode="External"/><Relationship Id="rId120" Type="http://schemas.openxmlformats.org/officeDocument/2006/relationships/hyperlink" Target="http://adsabs.harvard.edu/abs/2010ApJ...714.1324I" TargetMode="External"/><Relationship Id="rId125" Type="http://schemas.openxmlformats.org/officeDocument/2006/relationships/hyperlink" Target="http://adsabs.harvard.edu/abs/2010MNRAS.405..969K" TargetMode="External"/><Relationship Id="rId7" Type="http://schemas.openxmlformats.org/officeDocument/2006/relationships/hyperlink" Target="http://adsabs.harvard.edu/abs/2010PASP..122..103S" TargetMode="External"/><Relationship Id="rId71" Type="http://schemas.openxmlformats.org/officeDocument/2006/relationships/hyperlink" Target="http://adsabs.harvard.edu/abs/2010Natur.465..326K" TargetMode="External"/><Relationship Id="rId92" Type="http://schemas.openxmlformats.org/officeDocument/2006/relationships/hyperlink" Target="http://adsabs.harvard.edu/abs/2010ApJ...721..369T" TargetMode="External"/><Relationship Id="rId2" Type="http://schemas.openxmlformats.org/officeDocument/2006/relationships/hyperlink" Target="http://adsabs.harvard.edu/abs/2010ApJ...708..661D" TargetMode="External"/><Relationship Id="rId29" Type="http://schemas.openxmlformats.org/officeDocument/2006/relationships/hyperlink" Target="http://adsabs.harvard.edu/abs/2010RMxAA..46...67K" TargetMode="External"/><Relationship Id="rId24" Type="http://schemas.openxmlformats.org/officeDocument/2006/relationships/hyperlink" Target="http://adsabs.harvard.edu/abs/2010AJ....139.1622M" TargetMode="External"/><Relationship Id="rId40" Type="http://schemas.openxmlformats.org/officeDocument/2006/relationships/hyperlink" Target="http://adsabs.harvard.edu/abs/2010MNRAS.405..257M" TargetMode="External"/><Relationship Id="rId45" Type="http://schemas.openxmlformats.org/officeDocument/2006/relationships/hyperlink" Target="http://adsabs.harvard.edu/abs/2010MNRAS.404.1089S" TargetMode="External"/><Relationship Id="rId66" Type="http://schemas.openxmlformats.org/officeDocument/2006/relationships/hyperlink" Target="http://adsabs.harvard.edu/abs/2010ApJ...718L..87T" TargetMode="External"/><Relationship Id="rId87" Type="http://schemas.openxmlformats.org/officeDocument/2006/relationships/hyperlink" Target="http://adsabs.harvard.edu/abs/2010AJ....140..699R" TargetMode="External"/><Relationship Id="rId110" Type="http://schemas.openxmlformats.org/officeDocument/2006/relationships/hyperlink" Target="http://adsabs.harvard.edu/abs/2010Sci...329.1304S" TargetMode="External"/><Relationship Id="rId115" Type="http://schemas.openxmlformats.org/officeDocument/2006/relationships/hyperlink" Target="http://adsabs.harvard.edu/abs/2010PASJ...62.1333A" TargetMode="External"/><Relationship Id="rId131" Type="http://schemas.openxmlformats.org/officeDocument/2006/relationships/vmlDrawing" Target="../drawings/vmlDrawing21.vml"/><Relationship Id="rId61" Type="http://schemas.openxmlformats.org/officeDocument/2006/relationships/hyperlink" Target="http://adsabs.harvard.edu/abs/2010PASJ...62..653N" TargetMode="External"/><Relationship Id="rId82" Type="http://schemas.openxmlformats.org/officeDocument/2006/relationships/hyperlink" Target="http://adsabs.harvard.edu/abs/2010PASJ...62.1025K"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adsabs.harvard.edu/abs/2011AJ....141..192Z" TargetMode="External"/><Relationship Id="rId117" Type="http://schemas.openxmlformats.org/officeDocument/2006/relationships/hyperlink" Target="http://adsabs.harvard.edu/abs/2011PASJ...63L..13G" TargetMode="External"/><Relationship Id="rId21" Type="http://schemas.openxmlformats.org/officeDocument/2006/relationships/hyperlink" Target="http://adsabs.harvard.edu/abs/2011AJ....141..135B" TargetMode="External"/><Relationship Id="rId42" Type="http://schemas.openxmlformats.org/officeDocument/2006/relationships/hyperlink" Target="http://adsabs.harvard.edu/abs/2011ApJ...734...66K" TargetMode="External"/><Relationship Id="rId47" Type="http://schemas.openxmlformats.org/officeDocument/2006/relationships/hyperlink" Target="http://adsabs.harvard.edu/abs/2011PASJ...63S.437T" TargetMode="External"/><Relationship Id="rId63" Type="http://schemas.openxmlformats.org/officeDocument/2006/relationships/hyperlink" Target="http://adsabs.harvard.edu/abs/2011ApJ...736L..26A" TargetMode="External"/><Relationship Id="rId68" Type="http://schemas.openxmlformats.org/officeDocument/2006/relationships/hyperlink" Target="http://adsabs.harvard.edu/abs/2011ApJ...736...89J" TargetMode="External"/><Relationship Id="rId84" Type="http://schemas.openxmlformats.org/officeDocument/2006/relationships/hyperlink" Target="http://adsabs.harvard.edu/abs/2011AJ....142...95K" TargetMode="External"/><Relationship Id="rId89" Type="http://schemas.openxmlformats.org/officeDocument/2006/relationships/hyperlink" Target="http://adsabs.harvard.edu/abs/2011MNRAS.417..916G" TargetMode="External"/><Relationship Id="rId112" Type="http://schemas.openxmlformats.org/officeDocument/2006/relationships/hyperlink" Target="http://adsabs.harvard.edu/abs/2011ApJ...735...86W" TargetMode="External"/><Relationship Id="rId16" Type="http://schemas.openxmlformats.org/officeDocument/2006/relationships/hyperlink" Target="http://adsabs.harvard.edu/abs/2011MNRAS.411.2336I" TargetMode="External"/><Relationship Id="rId107" Type="http://schemas.openxmlformats.org/officeDocument/2006/relationships/hyperlink" Target="http://adsabs.harvard.edu/abs/2011PASP..123.1434V" TargetMode="External"/><Relationship Id="rId11" Type="http://schemas.openxmlformats.org/officeDocument/2006/relationships/hyperlink" Target="http://adsabs.harvard.edu/abs/2011A%26A...526A..92U" TargetMode="External"/><Relationship Id="rId32" Type="http://schemas.openxmlformats.org/officeDocument/2006/relationships/hyperlink" Target="http://adsabs.harvard.edu/abs/2011PASJ...63S.585F" TargetMode="External"/><Relationship Id="rId37" Type="http://schemas.openxmlformats.org/officeDocument/2006/relationships/hyperlink" Target="http://adsabs.harvard.edu/abs/2011ApJ...730...77H" TargetMode="External"/><Relationship Id="rId53" Type="http://schemas.openxmlformats.org/officeDocument/2006/relationships/hyperlink" Target="http://adsabs.harvard.edu/abs/2011PASJ...63S.493Y" TargetMode="External"/><Relationship Id="rId58" Type="http://schemas.openxmlformats.org/officeDocument/2006/relationships/hyperlink" Target="http://adsabs.harvard.edu/abs/2011PASJ...63..543H" TargetMode="External"/><Relationship Id="rId74" Type="http://schemas.openxmlformats.org/officeDocument/2006/relationships/hyperlink" Target="http://adsabs.harvard.edu/abs/2011MNRAS.413.2943F" TargetMode="External"/><Relationship Id="rId79" Type="http://schemas.openxmlformats.org/officeDocument/2006/relationships/hyperlink" Target="http://adsabs.harvard.edu/abs/2011ApJ...738...30R" TargetMode="External"/><Relationship Id="rId102" Type="http://schemas.openxmlformats.org/officeDocument/2006/relationships/hyperlink" Target="http://adsabs.harvard.edu/abs/2011ApJ...740L..11I" TargetMode="External"/><Relationship Id="rId123" Type="http://schemas.openxmlformats.org/officeDocument/2006/relationships/hyperlink" Target="http://adsabs.harvard.edu/abs/2011ApJ...736...18N" TargetMode="External"/><Relationship Id="rId128" Type="http://schemas.openxmlformats.org/officeDocument/2006/relationships/printerSettings" Target="../printerSettings/printerSettings54.bin"/><Relationship Id="rId5" Type="http://schemas.openxmlformats.org/officeDocument/2006/relationships/hyperlink" Target="http://adsabs.harvard.edu/abs/2011ApJ...726...52H" TargetMode="External"/><Relationship Id="rId90" Type="http://schemas.openxmlformats.org/officeDocument/2006/relationships/hyperlink" Target="http://adsabs.harvard.edu/abs/2011MNRAS.417..333M" TargetMode="External"/><Relationship Id="rId95" Type="http://schemas.openxmlformats.org/officeDocument/2006/relationships/hyperlink" Target="http://adsabs.harvard.edu/abs/2011ApJ...743...65J" TargetMode="External"/><Relationship Id="rId19" Type="http://schemas.openxmlformats.org/officeDocument/2006/relationships/hyperlink" Target="http://adsabs.harvard.edu/abs/2011ApJ...728L..39N" TargetMode="External"/><Relationship Id="rId14" Type="http://schemas.openxmlformats.org/officeDocument/2006/relationships/hyperlink" Target="http://adsabs.harvard.edu/abs/2011MNRAS.411.1641E" TargetMode="External"/><Relationship Id="rId22" Type="http://schemas.openxmlformats.org/officeDocument/2006/relationships/hyperlink" Target="http://adsabs.harvard.edu/abs/2011ApJ...730...68C" TargetMode="External"/><Relationship Id="rId27" Type="http://schemas.openxmlformats.org/officeDocument/2006/relationships/hyperlink" Target="http://adsabs.harvard.edu/abs/2011PASJ...63S.457A" TargetMode="External"/><Relationship Id="rId30" Type="http://schemas.openxmlformats.org/officeDocument/2006/relationships/hyperlink" Target="http://adsabs.harvard.edu/abs/2011PASJ...63S.613E" TargetMode="External"/><Relationship Id="rId35" Type="http://schemas.openxmlformats.org/officeDocument/2006/relationships/hyperlink" Target="http://adsabs.harvard.edu/abs/2011ApJ...734...23G" TargetMode="External"/><Relationship Id="rId43" Type="http://schemas.openxmlformats.org/officeDocument/2006/relationships/hyperlink" Target="http://adsabs.harvard.edu/abs/2011MNRAS.412.2579N" TargetMode="External"/><Relationship Id="rId48" Type="http://schemas.openxmlformats.org/officeDocument/2006/relationships/hyperlink" Target="http://adsabs.harvard.edu/abs/2011PASJ...63S.547T" TargetMode="External"/><Relationship Id="rId56" Type="http://schemas.openxmlformats.org/officeDocument/2006/relationships/hyperlink" Target="http://adsabs.harvard.edu/abs/2011PASJ...63S.447I" TargetMode="External"/><Relationship Id="rId64" Type="http://schemas.openxmlformats.org/officeDocument/2006/relationships/hyperlink" Target="http://adsabs.harvard.edu/abs/2011ApJS..193....8B" TargetMode="External"/><Relationship Id="rId69" Type="http://schemas.openxmlformats.org/officeDocument/2006/relationships/hyperlink" Target="http://adsabs.harvard.edu/abs/2011ApJ...735...24J" TargetMode="External"/><Relationship Id="rId77" Type="http://schemas.openxmlformats.org/officeDocument/2006/relationships/hyperlink" Target="http://adsabs.harvard.edu/abs/2011ApJ...737L..39Y" TargetMode="External"/><Relationship Id="rId100" Type="http://schemas.openxmlformats.org/officeDocument/2006/relationships/hyperlink" Target="http://adsabs.harvard.edu/abs/2011PASJ...63..979Y" TargetMode="External"/><Relationship Id="rId105" Type="http://schemas.openxmlformats.org/officeDocument/2006/relationships/hyperlink" Target="http://adsabs.harvard.edu/abs/2011PASJ...63L..57H" TargetMode="External"/><Relationship Id="rId113" Type="http://schemas.openxmlformats.org/officeDocument/2006/relationships/hyperlink" Target="http://adsabs.harvard.edu/abs/2011ApJ...736..160S" TargetMode="External"/><Relationship Id="rId118" Type="http://schemas.openxmlformats.org/officeDocument/2006/relationships/hyperlink" Target="http://adsabs.harvard.edu/abs/2011ApJ...729...81S" TargetMode="External"/><Relationship Id="rId126" Type="http://schemas.openxmlformats.org/officeDocument/2006/relationships/hyperlink" Target="http://adsabs.harvard.edu/abs/2011MNRAS.415.3081I" TargetMode="External"/><Relationship Id="rId8" Type="http://schemas.openxmlformats.org/officeDocument/2006/relationships/hyperlink" Target="http://adsabs.harvard.edu/abs/2011MNRAS.410L..13M" TargetMode="External"/><Relationship Id="rId51" Type="http://schemas.openxmlformats.org/officeDocument/2006/relationships/hyperlink" Target="http://adsabs.harvard.edu/abs/2011PASJ...63..335T" TargetMode="External"/><Relationship Id="rId72" Type="http://schemas.openxmlformats.org/officeDocument/2006/relationships/hyperlink" Target="http://adsabs.harvard.edu/abs/2011A%26A...532L..10M" TargetMode="External"/><Relationship Id="rId80" Type="http://schemas.openxmlformats.org/officeDocument/2006/relationships/hyperlink" Target="http://adsabs.harvard.edu/abs/2011ApJ...738..150T" TargetMode="External"/><Relationship Id="rId85" Type="http://schemas.openxmlformats.org/officeDocument/2006/relationships/hyperlink" Target="http://adsabs.harvard.edu/abs/2011MNRAS.416.2041M" TargetMode="External"/><Relationship Id="rId93" Type="http://schemas.openxmlformats.org/officeDocument/2006/relationships/hyperlink" Target="http://adsabs.harvard.edu/abs/2011MNRAS.416.3187S" TargetMode="External"/><Relationship Id="rId98" Type="http://schemas.openxmlformats.org/officeDocument/2006/relationships/hyperlink" Target="http://adsabs.harvard.edu/abs/2011ApJ...742..117Z" TargetMode="External"/><Relationship Id="rId121" Type="http://schemas.openxmlformats.org/officeDocument/2006/relationships/hyperlink" Target="http://adsabs.harvard.edu/abs/2011JQSRT.112.1848Z" TargetMode="External"/><Relationship Id="rId3" Type="http://schemas.openxmlformats.org/officeDocument/2006/relationships/hyperlink" Target="http://adsabs.harvard.edu/abs/2011A%26A...526A.133G" TargetMode="External"/><Relationship Id="rId12" Type="http://schemas.openxmlformats.org/officeDocument/2006/relationships/hyperlink" Target="http://adsabs.harvard.edu/abs/2011ApJ...726...57C" TargetMode="External"/><Relationship Id="rId17" Type="http://schemas.openxmlformats.org/officeDocument/2006/relationships/hyperlink" Target="http://adsabs.harvard.edu/abs/2011RAA....11..335I" TargetMode="External"/><Relationship Id="rId25" Type="http://schemas.openxmlformats.org/officeDocument/2006/relationships/hyperlink" Target="http://adsabs.harvard.edu/abs/2011ApJ...733...60T" TargetMode="External"/><Relationship Id="rId33" Type="http://schemas.openxmlformats.org/officeDocument/2006/relationships/hyperlink" Target="http://adsabs.harvard.edu/abs/2011PASJ...63S.505G" TargetMode="External"/><Relationship Id="rId38" Type="http://schemas.openxmlformats.org/officeDocument/2006/relationships/hyperlink" Target="http://adsabs.harvard.edu/abs/2011AJ....141..156I" TargetMode="External"/><Relationship Id="rId46" Type="http://schemas.openxmlformats.org/officeDocument/2006/relationships/hyperlink" Target="http://adsabs.harvard.edu/abs/2011ApJ...731L..27S" TargetMode="External"/><Relationship Id="rId59" Type="http://schemas.openxmlformats.org/officeDocument/2006/relationships/hyperlink" Target="http://adsabs.harvard.edu/abs/2011A%26A...529A..93H" TargetMode="External"/><Relationship Id="rId67" Type="http://schemas.openxmlformats.org/officeDocument/2006/relationships/hyperlink" Target="http://adsabs.harvard.edu/abs/2011Icar..214...21H" TargetMode="External"/><Relationship Id="rId103" Type="http://schemas.openxmlformats.org/officeDocument/2006/relationships/hyperlink" Target="http://adsabs.harvard.edu/abs/2011A%26A...536A..89G" TargetMode="External"/><Relationship Id="rId108" Type="http://schemas.openxmlformats.org/officeDocument/2006/relationships/hyperlink" Target="http://adsabs.harvard.edu/abs/2011ApJS..193...13B" TargetMode="External"/><Relationship Id="rId116" Type="http://schemas.openxmlformats.org/officeDocument/2006/relationships/hyperlink" Target="http://adsabs.harvard.edu/abs/2011ApJ...740...59H" TargetMode="External"/><Relationship Id="rId124" Type="http://schemas.openxmlformats.org/officeDocument/2006/relationships/hyperlink" Target="http://adsabs.harvard.edu/abs/2011PASJ...63.1071S" TargetMode="External"/><Relationship Id="rId20" Type="http://schemas.openxmlformats.org/officeDocument/2006/relationships/hyperlink" Target="http://adsabs.harvard.edu/abs/2011ApJ...729..127U" TargetMode="External"/><Relationship Id="rId41" Type="http://schemas.openxmlformats.org/officeDocument/2006/relationships/hyperlink" Target="http://adsabs.harvard.edu/abs/2011ApJ...734..119K" TargetMode="External"/><Relationship Id="rId54" Type="http://schemas.openxmlformats.org/officeDocument/2006/relationships/hyperlink" Target="http://adsabs.harvard.edu/abs/2011AJ....141..119K" TargetMode="External"/><Relationship Id="rId62" Type="http://schemas.openxmlformats.org/officeDocument/2006/relationships/hyperlink" Target="http://adsabs.harvard.edu/abs/2011PASJ...63..697T" TargetMode="External"/><Relationship Id="rId70" Type="http://schemas.openxmlformats.org/officeDocument/2006/relationships/hyperlink" Target="http://adsabs.harvard.edu/abs/2011MNRAS.415..673L" TargetMode="External"/><Relationship Id="rId75" Type="http://schemas.openxmlformats.org/officeDocument/2006/relationships/hyperlink" Target="http://adsabs.harvard.edu/abs/2011MNRAS.415.3393F" TargetMode="External"/><Relationship Id="rId83" Type="http://schemas.openxmlformats.org/officeDocument/2006/relationships/hyperlink" Target="http://adsabs.harvard.edu/abs/2011PASJ...63..849K" TargetMode="External"/><Relationship Id="rId88" Type="http://schemas.openxmlformats.org/officeDocument/2006/relationships/hyperlink" Target="http://adsabs.harvard.edu/abs/2011MNRAS.417.1170C" TargetMode="External"/><Relationship Id="rId91" Type="http://schemas.openxmlformats.org/officeDocument/2006/relationships/hyperlink" Target="http://adsabs.harvard.edu/abs/2011ApJ...738..186I" TargetMode="External"/><Relationship Id="rId96" Type="http://schemas.openxmlformats.org/officeDocument/2006/relationships/hyperlink" Target="http://adsabs.harvard.edu/abs/2011ApJ...743L...6T" TargetMode="External"/><Relationship Id="rId111" Type="http://schemas.openxmlformats.org/officeDocument/2006/relationships/hyperlink" Target="http://adsabs.harvard.edu/abs/2011A%26A...529A.135R" TargetMode="External"/><Relationship Id="rId1" Type="http://schemas.openxmlformats.org/officeDocument/2006/relationships/hyperlink" Target="http://adsabs.harvard.edu/abs/2011ApJ...727..111F" TargetMode="External"/><Relationship Id="rId6" Type="http://schemas.openxmlformats.org/officeDocument/2006/relationships/hyperlink" Target="http://adsabs.harvard.edu/abs/2011ApJ...728L..25I" TargetMode="External"/><Relationship Id="rId15" Type="http://schemas.openxmlformats.org/officeDocument/2006/relationships/hyperlink" Target="http://adsabs.harvard.edu/abs/2011ApJ...729L..17H" TargetMode="External"/><Relationship Id="rId23" Type="http://schemas.openxmlformats.org/officeDocument/2006/relationships/hyperlink" Target="http://adsabs.harvard.edu/abs/2011ApJ...731L..11N" TargetMode="External"/><Relationship Id="rId28" Type="http://schemas.openxmlformats.org/officeDocument/2006/relationships/hyperlink" Target="http://adsabs.harvard.edu/abs/2011PASJ...63S.555D" TargetMode="External"/><Relationship Id="rId36" Type="http://schemas.openxmlformats.org/officeDocument/2006/relationships/hyperlink" Target="http://adsabs.harvard.edu/abs/2011PASJ...63S.531H" TargetMode="External"/><Relationship Id="rId49" Type="http://schemas.openxmlformats.org/officeDocument/2006/relationships/hyperlink" Target="http://adsabs.harvard.edu/abs/2011PASJ...63S.537T" TargetMode="External"/><Relationship Id="rId57" Type="http://schemas.openxmlformats.org/officeDocument/2006/relationships/hyperlink" Target="http://adsabs.harvard.edu/abs/2011ApJ...729..128C" TargetMode="External"/><Relationship Id="rId106" Type="http://schemas.openxmlformats.org/officeDocument/2006/relationships/hyperlink" Target="http://adsabs.harvard.edu/abs/2011PASJ...63L..67N" TargetMode="External"/><Relationship Id="rId114" Type="http://schemas.openxmlformats.org/officeDocument/2006/relationships/hyperlink" Target="http://adsabs.harvard.edu/abs/2011MNRAS.418.1285F" TargetMode="External"/><Relationship Id="rId119" Type="http://schemas.openxmlformats.org/officeDocument/2006/relationships/hyperlink" Target="http://adsabs.harvard.edu/abs/2011ApJS..193...30B" TargetMode="External"/><Relationship Id="rId127" Type="http://schemas.openxmlformats.org/officeDocument/2006/relationships/hyperlink" Target="http://adsabs.harvard.edu/abs/2011ApJ...735...53P" TargetMode="External"/><Relationship Id="rId10" Type="http://schemas.openxmlformats.org/officeDocument/2006/relationships/hyperlink" Target="http://adsabs.harvard.edu/abs/2011ApJ...727....5M" TargetMode="External"/><Relationship Id="rId31" Type="http://schemas.openxmlformats.org/officeDocument/2006/relationships/hyperlink" Target="http://adsabs.harvard.edu/abs/2011MNRAS.412..208F" TargetMode="External"/><Relationship Id="rId44" Type="http://schemas.openxmlformats.org/officeDocument/2006/relationships/hyperlink" Target="http://adsabs.harvard.edu/abs/2011PASJ...63S.577N" TargetMode="External"/><Relationship Id="rId52" Type="http://schemas.openxmlformats.org/officeDocument/2006/relationships/hyperlink" Target="http://adsabs.harvard.edu/abs/2011ApJ...732...23T" TargetMode="External"/><Relationship Id="rId60" Type="http://schemas.openxmlformats.org/officeDocument/2006/relationships/hyperlink" Target="http://adsabs.harvard.edu/abs/2011PASJ...63S.363K" TargetMode="External"/><Relationship Id="rId65" Type="http://schemas.openxmlformats.org/officeDocument/2006/relationships/hyperlink" Target="http://adsabs.harvard.edu/abs/2011MNRAS.414.3381D" TargetMode="External"/><Relationship Id="rId73" Type="http://schemas.openxmlformats.org/officeDocument/2006/relationships/hyperlink" Target="http://adsabs.harvard.edu/abs/2011ApJ...736...65T" TargetMode="External"/><Relationship Id="rId78" Type="http://schemas.openxmlformats.org/officeDocument/2006/relationships/hyperlink" Target="http://adsabs.harvard.edu/abs/2011ApJ...738...50A" TargetMode="External"/><Relationship Id="rId81" Type="http://schemas.openxmlformats.org/officeDocument/2006/relationships/hyperlink" Target="http://adsabs.harvard.edu/abs/2011A%26A...533A..91G" TargetMode="External"/><Relationship Id="rId86" Type="http://schemas.openxmlformats.org/officeDocument/2006/relationships/hyperlink" Target="http://adsabs.harvard.edu/abs/2011ApJ...741..116O" TargetMode="External"/><Relationship Id="rId94" Type="http://schemas.openxmlformats.org/officeDocument/2006/relationships/hyperlink" Target="http://adsabs.harvard.edu/abs/2011A%26A...535A..10C" TargetMode="External"/><Relationship Id="rId99" Type="http://schemas.openxmlformats.org/officeDocument/2006/relationships/hyperlink" Target="http://adsabs.harvard.edu/abs/2011ApJ...738...41U" TargetMode="External"/><Relationship Id="rId101" Type="http://schemas.openxmlformats.org/officeDocument/2006/relationships/hyperlink" Target="http://adsabs.harvard.edu/abs/2011PASJ...63..823O" TargetMode="External"/><Relationship Id="rId122" Type="http://schemas.openxmlformats.org/officeDocument/2006/relationships/hyperlink" Target="http://adsabs.harvard.edu/abs/2011MNRAS.413.1797B" TargetMode="External"/><Relationship Id="rId4" Type="http://schemas.openxmlformats.org/officeDocument/2006/relationships/hyperlink" Target="http://adsabs.harvard.edu/abs/2011ApJ...728....5G" TargetMode="External"/><Relationship Id="rId9" Type="http://schemas.openxmlformats.org/officeDocument/2006/relationships/hyperlink" Target="http://adsabs.harvard.edu/abs/2011A%26A...525A.124M" TargetMode="External"/><Relationship Id="rId13" Type="http://schemas.openxmlformats.org/officeDocument/2006/relationships/hyperlink" Target="http://adsabs.harvard.edu/abs/2011AJ....141...81D" TargetMode="External"/><Relationship Id="rId18" Type="http://schemas.openxmlformats.org/officeDocument/2006/relationships/hyperlink" Target="http://adsabs.harvard.edu/abs/2011ApJ...729...29M" TargetMode="External"/><Relationship Id="rId39" Type="http://schemas.openxmlformats.org/officeDocument/2006/relationships/hyperlink" Target="http://adsabs.harvard.edu/abs/2011PASJ...63S.379K" TargetMode="External"/><Relationship Id="rId109" Type="http://schemas.openxmlformats.org/officeDocument/2006/relationships/hyperlink" Target="http://adsabs.harvard.edu/abs/2011A%26A...528A.125A" TargetMode="External"/><Relationship Id="rId34" Type="http://schemas.openxmlformats.org/officeDocument/2006/relationships/hyperlink" Target="http://adsabs.harvard.edu/abs/2011MNRAS.412.1246G" TargetMode="External"/><Relationship Id="rId50" Type="http://schemas.openxmlformats.org/officeDocument/2006/relationships/hyperlink" Target="http://adsabs.harvard.edu/abs/2011PASJ...63S.415T" TargetMode="External"/><Relationship Id="rId55" Type="http://schemas.openxmlformats.org/officeDocument/2006/relationships/hyperlink" Target="http://adsabs.harvard.edu/abs/2011PASJ...63S.523H" TargetMode="External"/><Relationship Id="rId76" Type="http://schemas.openxmlformats.org/officeDocument/2006/relationships/hyperlink" Target="http://adsabs.harvard.edu/abs/2011MNRAS.414.1840M" TargetMode="External"/><Relationship Id="rId97" Type="http://schemas.openxmlformats.org/officeDocument/2006/relationships/hyperlink" Target="http://adsabs.harvard.edu/abs/2011PASJ...63.1035W" TargetMode="External"/><Relationship Id="rId104" Type="http://schemas.openxmlformats.org/officeDocument/2006/relationships/hyperlink" Target="http://adsabs.harvard.edu/abs/2011ApJ...742...61S" TargetMode="External"/><Relationship Id="rId120" Type="http://schemas.openxmlformats.org/officeDocument/2006/relationships/hyperlink" Target="http://adsabs.harvard.edu/abs/2011MNRAS.414..575M" TargetMode="External"/><Relationship Id="rId125" Type="http://schemas.openxmlformats.org/officeDocument/2006/relationships/hyperlink" Target="http://adsabs.harvard.edu/abs/2011MNRAS.412.2735T" TargetMode="External"/><Relationship Id="rId7" Type="http://schemas.openxmlformats.org/officeDocument/2006/relationships/hyperlink" Target="http://adsabs.harvard.edu/abs/2011ApJ...728...85J" TargetMode="External"/><Relationship Id="rId71" Type="http://schemas.openxmlformats.org/officeDocument/2006/relationships/hyperlink" Target="http://adsabs.harvard.edu/abs/2011ApJ...735...91L" TargetMode="External"/><Relationship Id="rId92" Type="http://schemas.openxmlformats.org/officeDocument/2006/relationships/hyperlink" Target="http://adsabs.harvard.edu/abs/2011ApJ...740..106S" TargetMode="External"/><Relationship Id="rId2" Type="http://schemas.openxmlformats.org/officeDocument/2006/relationships/hyperlink" Target="http://adsabs.harvard.edu/abs/2011ApJ...726...23G" TargetMode="External"/><Relationship Id="rId29" Type="http://schemas.openxmlformats.org/officeDocument/2006/relationships/hyperlink" Target="http://adsabs.harvard.edu/abs/2011PASJ...63S.605E" TargetMode="External"/><Relationship Id="rId24" Type="http://schemas.openxmlformats.org/officeDocument/2006/relationships/hyperlink" Target="http://adsabs.harvard.edu/abs/2011ApJ...732L..34T" TargetMode="External"/><Relationship Id="rId40" Type="http://schemas.openxmlformats.org/officeDocument/2006/relationships/hyperlink" Target="http://adsabs.harvard.edu/abs/2011PASJ...63S.403K" TargetMode="External"/><Relationship Id="rId45" Type="http://schemas.openxmlformats.org/officeDocument/2006/relationships/hyperlink" Target="http://adsabs.harvard.edu/abs/2011PASJ...63S.469S" TargetMode="External"/><Relationship Id="rId66" Type="http://schemas.openxmlformats.org/officeDocument/2006/relationships/hyperlink" Target="http://adsabs.harvard.edu/abs/2011MNRAS.415.2670H" TargetMode="External"/><Relationship Id="rId87" Type="http://schemas.openxmlformats.org/officeDocument/2006/relationships/hyperlink" Target="http://adsabs.harvard.edu/abs/2011ApJ...741...80C" TargetMode="External"/><Relationship Id="rId110" Type="http://schemas.openxmlformats.org/officeDocument/2006/relationships/hyperlink" Target="http://adsabs.harvard.edu/abs/2011ApJ...739...62Z" TargetMode="External"/><Relationship Id="rId115" Type="http://schemas.openxmlformats.org/officeDocument/2006/relationships/hyperlink" Target="http://adsabs.harvard.edu/abs/2011ApJ...740...47V" TargetMode="External"/><Relationship Id="rId61" Type="http://schemas.openxmlformats.org/officeDocument/2006/relationships/hyperlink" Target="http://adsabs.harvard.edu/abs/2011PASJ...63..677T" TargetMode="External"/><Relationship Id="rId82" Type="http://schemas.openxmlformats.org/officeDocument/2006/relationships/hyperlink" Target="http://adsabs.harvard.edu/abs/2011JKAS...44..125H"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adsabs.harvard.edu/abs/2012MNRAS.420...37B" TargetMode="External"/><Relationship Id="rId117" Type="http://schemas.openxmlformats.org/officeDocument/2006/relationships/hyperlink" Target="http://adsabs.harvard.edu/abs/2012ApJ...759..133M" TargetMode="External"/><Relationship Id="rId21" Type="http://schemas.openxmlformats.org/officeDocument/2006/relationships/hyperlink" Target="http://adsabs.harvard.edu/abs/2012MNRAS.419.2356B" TargetMode="External"/><Relationship Id="rId42" Type="http://schemas.openxmlformats.org/officeDocument/2006/relationships/hyperlink" Target="http://adsabs.harvard.edu/abs/2012MNRAS.422.1014I" TargetMode="External"/><Relationship Id="rId47" Type="http://schemas.openxmlformats.org/officeDocument/2006/relationships/hyperlink" Target="http://adsabs.harvard.edu/abs/2012ApJ...749...62L" TargetMode="External"/><Relationship Id="rId63" Type="http://schemas.openxmlformats.org/officeDocument/2006/relationships/hyperlink" Target="http://adsabs.harvard.edu/abs/2012ApJ...753..142B" TargetMode="External"/><Relationship Id="rId68" Type="http://schemas.openxmlformats.org/officeDocument/2006/relationships/hyperlink" Target="http://adsabs.harvard.edu/abs/2012ApJ...752..114S" TargetMode="External"/><Relationship Id="rId84" Type="http://schemas.openxmlformats.org/officeDocument/2006/relationships/hyperlink" Target="http://adsabs.harvard.edu/abs/2012ApJ...754..119M" TargetMode="External"/><Relationship Id="rId89" Type="http://schemas.openxmlformats.org/officeDocument/2006/relationships/hyperlink" Target="http://adsabs.harvard.edu/abs/2012PASP..124..469A" TargetMode="External"/><Relationship Id="rId112" Type="http://schemas.openxmlformats.org/officeDocument/2006/relationships/hyperlink" Target="http://adsabs.harvard.edu/abs/2012MNRAS.426.2772B" TargetMode="External"/><Relationship Id="rId133" Type="http://schemas.openxmlformats.org/officeDocument/2006/relationships/hyperlink" Target="http://adsabs.harvard.edu/abs/2012ApJ...754..135M" TargetMode="External"/><Relationship Id="rId138" Type="http://schemas.openxmlformats.org/officeDocument/2006/relationships/hyperlink" Target="http://adsabs.harvard.edu/abs/2012PASP..124.1288M" TargetMode="External"/><Relationship Id="rId16" Type="http://schemas.openxmlformats.org/officeDocument/2006/relationships/hyperlink" Target="http://adsabs.harvard.edu/abs/2012MNRAS.420.1384S" TargetMode="External"/><Relationship Id="rId107" Type="http://schemas.openxmlformats.org/officeDocument/2006/relationships/hyperlink" Target="http://adsabs.harvard.edu/abs/2012ApJ...758...56S" TargetMode="External"/><Relationship Id="rId11" Type="http://schemas.openxmlformats.org/officeDocument/2006/relationships/hyperlink" Target="http://adsabs.harvard.edu/abs/2012ApJ...744...94R" TargetMode="External"/><Relationship Id="rId32" Type="http://schemas.openxmlformats.org/officeDocument/2006/relationships/hyperlink" Target="http://adsabs.harvard.edu/abs/2012ApJ...748..112O" TargetMode="External"/><Relationship Id="rId37" Type="http://schemas.openxmlformats.org/officeDocument/2006/relationships/hyperlink" Target="http://adsabs.harvard.edu/abs/2012ApJ...745...31B" TargetMode="External"/><Relationship Id="rId53" Type="http://schemas.openxmlformats.org/officeDocument/2006/relationships/hyperlink" Target="http://adsabs.harvard.edu/abs/2012PASJ...64...42T" TargetMode="External"/><Relationship Id="rId58" Type="http://schemas.openxmlformats.org/officeDocument/2006/relationships/hyperlink" Target="http://adsabs.harvard.edu/abs/2012A%26A...540A..89W" TargetMode="External"/><Relationship Id="rId74" Type="http://schemas.openxmlformats.org/officeDocument/2006/relationships/hyperlink" Target="http://adsabs.harvard.edu/abs/2012ApJ...752...86P" TargetMode="External"/><Relationship Id="rId79" Type="http://schemas.openxmlformats.org/officeDocument/2006/relationships/hyperlink" Target="http://adsabs.harvard.edu/abs/2012ApJ...751...29Y" TargetMode="External"/><Relationship Id="rId102" Type="http://schemas.openxmlformats.org/officeDocument/2006/relationships/hyperlink" Target="http://adsabs.harvard.edu/abs/2012ApJ...758...13K" TargetMode="External"/><Relationship Id="rId123" Type="http://schemas.openxmlformats.org/officeDocument/2006/relationships/hyperlink" Target="http://adsabs.harvard.edu/abs/2012AJ....144..175T" TargetMode="External"/><Relationship Id="rId128" Type="http://schemas.openxmlformats.org/officeDocument/2006/relationships/hyperlink" Target="http://adsabs.harvard.edu/abs/2012ApJ...758..124H" TargetMode="External"/><Relationship Id="rId144" Type="http://schemas.openxmlformats.org/officeDocument/2006/relationships/hyperlink" Target="http://adsabs.harvard.edu/abs/2012MNRAS.421.1671B" TargetMode="External"/><Relationship Id="rId149" Type="http://schemas.openxmlformats.org/officeDocument/2006/relationships/hyperlink" Target="http://adsabs.harvard.edu/abs/2012ApJ...760..140C" TargetMode="External"/><Relationship Id="rId5" Type="http://schemas.openxmlformats.org/officeDocument/2006/relationships/hyperlink" Target="http://adsabs.harvard.edu/abs/2012ApJ...744..159L" TargetMode="External"/><Relationship Id="rId90" Type="http://schemas.openxmlformats.org/officeDocument/2006/relationships/hyperlink" Target="http://adsabs.harvard.edu/abs/2012ApJ...757..139B" TargetMode="External"/><Relationship Id="rId95" Type="http://schemas.openxmlformats.org/officeDocument/2006/relationships/hyperlink" Target="http://adsabs.harvard.edu/abs/2012PASJ...64...70H" TargetMode="External"/><Relationship Id="rId22" Type="http://schemas.openxmlformats.org/officeDocument/2006/relationships/hyperlink" Target="http://adsabs.harvard.edu/abs/2012MNRAS.419..687R" TargetMode="External"/><Relationship Id="rId27" Type="http://schemas.openxmlformats.org/officeDocument/2006/relationships/hyperlink" Target="http://adsabs.harvard.edu/abs/2012A%26A...538A.118G" TargetMode="External"/><Relationship Id="rId43" Type="http://schemas.openxmlformats.org/officeDocument/2006/relationships/hyperlink" Target="http://adsabs.harvard.edu/abs/2012AJ....143..106K" TargetMode="External"/><Relationship Id="rId48" Type="http://schemas.openxmlformats.org/officeDocument/2006/relationships/hyperlink" Target="http://adsabs.harvard.edu/abs/2012ApJ...750...54M" TargetMode="External"/><Relationship Id="rId64" Type="http://schemas.openxmlformats.org/officeDocument/2006/relationships/hyperlink" Target="http://adsabs.harvard.edu/abs/2012ApJ...752..143H" TargetMode="External"/><Relationship Id="rId69" Type="http://schemas.openxmlformats.org/officeDocument/2006/relationships/hyperlink" Target="http://adsabs.harvard.edu/abs/2012MNRAS.423.2617T" TargetMode="External"/><Relationship Id="rId113" Type="http://schemas.openxmlformats.org/officeDocument/2006/relationships/hyperlink" Target="http://adsabs.harvard.edu/abs/2012ApJ...759L..33B" TargetMode="External"/><Relationship Id="rId118" Type="http://schemas.openxmlformats.org/officeDocument/2006/relationships/hyperlink" Target="http://adsabs.harvard.edu/abs/2012ApJ...760L..26M" TargetMode="External"/><Relationship Id="rId134" Type="http://schemas.openxmlformats.org/officeDocument/2006/relationships/hyperlink" Target="http://adsabs.harvard.edu/abs/2012ApJ...754..141M" TargetMode="External"/><Relationship Id="rId139" Type="http://schemas.openxmlformats.org/officeDocument/2006/relationships/hyperlink" Target="http://adsabs.harvard.edu/abs/2012ApJ...761...55M" TargetMode="External"/><Relationship Id="rId80" Type="http://schemas.openxmlformats.org/officeDocument/2006/relationships/hyperlink" Target="http://adsabs.harvard.edu/abs/2012MNRAS.423.3134F" TargetMode="External"/><Relationship Id="rId85" Type="http://schemas.openxmlformats.org/officeDocument/2006/relationships/hyperlink" Target="http://adsabs.harvard.edu/abs/2012A%26A...541A.118P" TargetMode="External"/><Relationship Id="rId150" Type="http://schemas.openxmlformats.org/officeDocument/2006/relationships/hyperlink" Target="http://adsabs.harvard.edu/abs/2012ApJ...750....1M" TargetMode="External"/><Relationship Id="rId12" Type="http://schemas.openxmlformats.org/officeDocument/2006/relationships/hyperlink" Target="http://adsabs.harvard.edu/abs/2012ApJ...744....6S" TargetMode="External"/><Relationship Id="rId17" Type="http://schemas.openxmlformats.org/officeDocument/2006/relationships/hyperlink" Target="http://adsabs.harvard.edu/abs/2012ApJ...745...32B" TargetMode="External"/><Relationship Id="rId25" Type="http://schemas.openxmlformats.org/officeDocument/2006/relationships/hyperlink" Target="http://adsabs.harvard.edu/abs/2012MNRAS.420.2956C" TargetMode="External"/><Relationship Id="rId33" Type="http://schemas.openxmlformats.org/officeDocument/2006/relationships/hyperlink" Target="http://adsabs.harvard.edu/abs/2012ApJ...748L..22M" TargetMode="External"/><Relationship Id="rId38" Type="http://schemas.openxmlformats.org/officeDocument/2006/relationships/hyperlink" Target="http://adsabs.harvard.edu/abs/2012ApJ...751L...6A" TargetMode="External"/><Relationship Id="rId46" Type="http://schemas.openxmlformats.org/officeDocument/2006/relationships/hyperlink" Target="http://adsabs.harvard.edu/abs/2012ApJ...749...47L" TargetMode="External"/><Relationship Id="rId59" Type="http://schemas.openxmlformats.org/officeDocument/2006/relationships/hyperlink" Target="http://adsabs.harvard.edu/abs/2012ApJ...753...19T" TargetMode="External"/><Relationship Id="rId67" Type="http://schemas.openxmlformats.org/officeDocument/2006/relationships/hyperlink" Target="http://adsabs.harvard.edu/abs/2012MNRAS.423.2829O" TargetMode="External"/><Relationship Id="rId103" Type="http://schemas.openxmlformats.org/officeDocument/2006/relationships/hyperlink" Target="http://adsabs.harvard.edu/abs/2012ApJ...757...63L" TargetMode="External"/><Relationship Id="rId108" Type="http://schemas.openxmlformats.org/officeDocument/2006/relationships/hyperlink" Target="http://adsabs.harvard.edu/abs/2012ApJ...757...22C" TargetMode="External"/><Relationship Id="rId116" Type="http://schemas.openxmlformats.org/officeDocument/2006/relationships/hyperlink" Target="http://adsabs.harvard.edu/abs/2012ApJ...759L..36H" TargetMode="External"/><Relationship Id="rId124" Type="http://schemas.openxmlformats.org/officeDocument/2006/relationships/hyperlink" Target="http://adsabs.harvard.edu/abs/2012ApJ...760L..11U" TargetMode="External"/><Relationship Id="rId129" Type="http://schemas.openxmlformats.org/officeDocument/2006/relationships/hyperlink" Target="http://adsabs.harvard.edu/abs/2012ApJ...757...57P" TargetMode="External"/><Relationship Id="rId137" Type="http://schemas.openxmlformats.org/officeDocument/2006/relationships/hyperlink" Target="http://adsabs.harvard.edu/abs/2012ApJ...760..111D" TargetMode="External"/><Relationship Id="rId20" Type="http://schemas.openxmlformats.org/officeDocument/2006/relationships/hyperlink" Target="http://adsabs.harvard.edu/abs/2012ApJS..198....1F" TargetMode="External"/><Relationship Id="rId41" Type="http://schemas.openxmlformats.org/officeDocument/2006/relationships/hyperlink" Target="http://adsabs.harvard.edu/abs/2012PASJ...64...27H" TargetMode="External"/><Relationship Id="rId54" Type="http://schemas.openxmlformats.org/officeDocument/2006/relationships/hyperlink" Target="http://adsabs.harvard.edu/abs/2012ApJ...749..127T" TargetMode="External"/><Relationship Id="rId62" Type="http://schemas.openxmlformats.org/officeDocument/2006/relationships/hyperlink" Target="http://adsabs.harvard.edu/abs/2012A%26A...543A.143A" TargetMode="External"/><Relationship Id="rId70" Type="http://schemas.openxmlformats.org/officeDocument/2006/relationships/hyperlink" Target="http://adsabs.harvard.edu/abs/2012ApJ...754...63T" TargetMode="External"/><Relationship Id="rId75" Type="http://schemas.openxmlformats.org/officeDocument/2006/relationships/hyperlink" Target="http://adsabs.harvard.edu/abs/2012PASJ...64...60Y" TargetMode="External"/><Relationship Id="rId83" Type="http://schemas.openxmlformats.org/officeDocument/2006/relationships/hyperlink" Target="http://adsabs.harvard.edu/abs/2012PASJ...64...59I" TargetMode="External"/><Relationship Id="rId88" Type="http://schemas.openxmlformats.org/officeDocument/2006/relationships/hyperlink" Target="http://adsabs.harvard.edu/abs/2012ApJ...755...56U" TargetMode="External"/><Relationship Id="rId91" Type="http://schemas.openxmlformats.org/officeDocument/2006/relationships/hyperlink" Target="http://adsabs.harvard.edu/abs/2012MNRAS.425L..56C" TargetMode="External"/><Relationship Id="rId96" Type="http://schemas.openxmlformats.org/officeDocument/2006/relationships/hyperlink" Target="http://adsabs.harvard.edu/abs/2012ApJ...758L..19H" TargetMode="External"/><Relationship Id="rId111" Type="http://schemas.openxmlformats.org/officeDocument/2006/relationships/hyperlink" Target="http://adsabs.harvard.edu/abs/2012MNRAS.426.3490B" TargetMode="External"/><Relationship Id="rId132" Type="http://schemas.openxmlformats.org/officeDocument/2006/relationships/hyperlink" Target="http://adsabs.harvard.edu/abs/2012AJ....144...74M" TargetMode="External"/><Relationship Id="rId140" Type="http://schemas.openxmlformats.org/officeDocument/2006/relationships/hyperlink" Target="http://adsabs.harvard.edu/abs/2012PASJ...64..115N" TargetMode="External"/><Relationship Id="rId145" Type="http://schemas.openxmlformats.org/officeDocument/2006/relationships/hyperlink" Target="http://adsabs.harvard.edu/abs/2012MNRAS.420.1621Z" TargetMode="External"/><Relationship Id="rId1" Type="http://schemas.openxmlformats.org/officeDocument/2006/relationships/hyperlink" Target="http://adsabs.harvard.edu/abs/2012MNRAS.419.1489B" TargetMode="External"/><Relationship Id="rId6" Type="http://schemas.openxmlformats.org/officeDocument/2006/relationships/hyperlink" Target="http://adsabs.harvard.edu/abs/2012MNRAS.419.1455M" TargetMode="External"/><Relationship Id="rId15" Type="http://schemas.openxmlformats.org/officeDocument/2006/relationships/hyperlink" Target="http://adsabs.harvard.edu/abs/2012P%26SS...61..161O" TargetMode="External"/><Relationship Id="rId23" Type="http://schemas.openxmlformats.org/officeDocument/2006/relationships/hyperlink" Target="http://adsabs.harvard.edu/abs/2012MNRAS.420.1926S" TargetMode="External"/><Relationship Id="rId28" Type="http://schemas.openxmlformats.org/officeDocument/2006/relationships/hyperlink" Target="http://adsabs.harvard.edu/abs/2012ApJ...747L..42D" TargetMode="External"/><Relationship Id="rId36" Type="http://schemas.openxmlformats.org/officeDocument/2006/relationships/hyperlink" Target="http://adsabs.harvard.edu/abs/2012ApJ...748L..27P" TargetMode="External"/><Relationship Id="rId49" Type="http://schemas.openxmlformats.org/officeDocument/2006/relationships/hyperlink" Target="http://adsabs.harvard.edu/abs/2012MNRAS.423..444O" TargetMode="External"/><Relationship Id="rId57" Type="http://schemas.openxmlformats.org/officeDocument/2006/relationships/hyperlink" Target="http://adsabs.harvard.edu/abs/2012PASJ...64L...1W" TargetMode="External"/><Relationship Id="rId106" Type="http://schemas.openxmlformats.org/officeDocument/2006/relationships/hyperlink" Target="http://adsabs.harvard.edu/abs/2012ApJ...756...24S" TargetMode="External"/><Relationship Id="rId114" Type="http://schemas.openxmlformats.org/officeDocument/2006/relationships/hyperlink" Target="http://adsabs.harvard.edu/abs/2012ApJ...760L..32C" TargetMode="External"/><Relationship Id="rId119" Type="http://schemas.openxmlformats.org/officeDocument/2006/relationships/hyperlink" Target="http://adsabs.harvard.edu/abs/2012ApJ...760L..34O" TargetMode="External"/><Relationship Id="rId127" Type="http://schemas.openxmlformats.org/officeDocument/2006/relationships/hyperlink" Target="http://adsabs.harvard.edu/abs/2012Natur.487..202D" TargetMode="External"/><Relationship Id="rId10" Type="http://schemas.openxmlformats.org/officeDocument/2006/relationships/hyperlink" Target="http://adsabs.harvard.edu/abs/2012ApJ...744...83O" TargetMode="External"/><Relationship Id="rId31" Type="http://schemas.openxmlformats.org/officeDocument/2006/relationships/hyperlink" Target="http://adsabs.harvard.edu/abs/2012ApJ...748L..24M" TargetMode="External"/><Relationship Id="rId44" Type="http://schemas.openxmlformats.org/officeDocument/2006/relationships/hyperlink" Target="http://adsabs.harvard.edu/abs/2012ApJ...749...20K" TargetMode="External"/><Relationship Id="rId52" Type="http://schemas.openxmlformats.org/officeDocument/2006/relationships/hyperlink" Target="http://adsabs.harvard.edu/abs/2012A%26A...541A..50S" TargetMode="External"/><Relationship Id="rId60" Type="http://schemas.openxmlformats.org/officeDocument/2006/relationships/hyperlink" Target="http://adsabs.harvard.edu/abs/2012AJ....144...19B" TargetMode="External"/><Relationship Id="rId65" Type="http://schemas.openxmlformats.org/officeDocument/2006/relationships/hyperlink" Target="http://adsabs.harvard.edu/abs/2012ApJ...753...64I" TargetMode="External"/><Relationship Id="rId73" Type="http://schemas.openxmlformats.org/officeDocument/2006/relationships/hyperlink" Target="http://adsabs.harvard.edu/abs/2012AJ....144...40Y" TargetMode="External"/><Relationship Id="rId78" Type="http://schemas.openxmlformats.org/officeDocument/2006/relationships/hyperlink" Target="http://adsabs.harvard.edu/abs/2012ApJ...750..121G" TargetMode="External"/><Relationship Id="rId81" Type="http://schemas.openxmlformats.org/officeDocument/2006/relationships/hyperlink" Target="http://adsabs.harvard.edu/abs/2012PASP..124..485N" TargetMode="External"/><Relationship Id="rId86" Type="http://schemas.openxmlformats.org/officeDocument/2006/relationships/hyperlink" Target="http://adsabs.harvard.edu/abs/2012ApJ...755...26O" TargetMode="External"/><Relationship Id="rId94" Type="http://schemas.openxmlformats.org/officeDocument/2006/relationships/hyperlink" Target="http://adsabs.harvard.edu/abs/2012MNRAS.425.2287H" TargetMode="External"/><Relationship Id="rId99" Type="http://schemas.openxmlformats.org/officeDocument/2006/relationships/hyperlink" Target="http://adsabs.harvard.edu/abs/2012ApJ...756...66H" TargetMode="External"/><Relationship Id="rId101" Type="http://schemas.openxmlformats.org/officeDocument/2006/relationships/hyperlink" Target="http://adsabs.harvard.edu/abs/2012ApJ...756..160I" TargetMode="External"/><Relationship Id="rId122" Type="http://schemas.openxmlformats.org/officeDocument/2006/relationships/hyperlink" Target="http://adsabs.harvard.edu/abs/2012MNRAS.426.2994S" TargetMode="External"/><Relationship Id="rId130" Type="http://schemas.openxmlformats.org/officeDocument/2006/relationships/hyperlink" Target="http://adsabs.harvard.edu/abs/2012ApJ...761...85K" TargetMode="External"/><Relationship Id="rId135" Type="http://schemas.openxmlformats.org/officeDocument/2006/relationships/hyperlink" Target="http://adsabs.harvard.edu/abs/2012ApJ...759L..18F" TargetMode="External"/><Relationship Id="rId143" Type="http://schemas.openxmlformats.org/officeDocument/2006/relationships/hyperlink" Target="http://adsabs.harvard.edu/abs/2012PASJ...64...97S" TargetMode="External"/><Relationship Id="rId148" Type="http://schemas.openxmlformats.org/officeDocument/2006/relationships/hyperlink" Target="http://adsabs.harvard.edu/abs/2012PASJ...64L...7N" TargetMode="External"/><Relationship Id="rId151" Type="http://schemas.openxmlformats.org/officeDocument/2006/relationships/printerSettings" Target="../printerSettings/printerSettings55.bin"/><Relationship Id="rId4" Type="http://schemas.openxmlformats.org/officeDocument/2006/relationships/hyperlink" Target="http://adsabs.harvard.edu/abs/2012ApJ...744...89H" TargetMode="External"/><Relationship Id="rId9" Type="http://schemas.openxmlformats.org/officeDocument/2006/relationships/hyperlink" Target="http://adsabs.harvard.edu/abs/2012ApJ...744...96O" TargetMode="External"/><Relationship Id="rId13" Type="http://schemas.openxmlformats.org/officeDocument/2006/relationships/hyperlink" Target="http://adsabs.harvard.edu/abs/2012A%26A...537A..24T" TargetMode="External"/><Relationship Id="rId18" Type="http://schemas.openxmlformats.org/officeDocument/2006/relationships/hyperlink" Target="http://adsabs.harvard.edu/abs/2012AJ....143...58S" TargetMode="External"/><Relationship Id="rId39" Type="http://schemas.openxmlformats.org/officeDocument/2006/relationships/hyperlink" Target="http://adsabs.harvard.edu/abs/2012ApJ...750..153C" TargetMode="External"/><Relationship Id="rId109" Type="http://schemas.openxmlformats.org/officeDocument/2006/relationships/hyperlink" Target="http://adsabs.harvard.edu/abs/2012PASJ...64...77T" TargetMode="External"/><Relationship Id="rId34" Type="http://schemas.openxmlformats.org/officeDocument/2006/relationships/hyperlink" Target="http://adsabs.harvard.edu/abs/2012ApJ...748...29R" TargetMode="External"/><Relationship Id="rId50" Type="http://schemas.openxmlformats.org/officeDocument/2006/relationships/hyperlink" Target="http://adsabs.harvard.edu/abs/2012ApJ...749..101S" TargetMode="External"/><Relationship Id="rId55" Type="http://schemas.openxmlformats.org/officeDocument/2006/relationships/hyperlink" Target="http://adsabs.harvard.edu/abs/2012ApJ...750..137T" TargetMode="External"/><Relationship Id="rId76" Type="http://schemas.openxmlformats.org/officeDocument/2006/relationships/hyperlink" Target="http://adsabs.harvard.edu/abs/2012A%26A...543A..86N" TargetMode="External"/><Relationship Id="rId97" Type="http://schemas.openxmlformats.org/officeDocument/2006/relationships/hyperlink" Target="http://adsabs.harvard.edu/abs/2012ApJ...757...43H" TargetMode="External"/><Relationship Id="rId104" Type="http://schemas.openxmlformats.org/officeDocument/2006/relationships/hyperlink" Target="http://adsabs.harvard.edu/abs/2012ApJ...757..184P" TargetMode="External"/><Relationship Id="rId120" Type="http://schemas.openxmlformats.org/officeDocument/2006/relationships/hyperlink" Target="http://adsabs.harvard.edu/abs/2012ApJ...759..116P" TargetMode="External"/><Relationship Id="rId125" Type="http://schemas.openxmlformats.org/officeDocument/2006/relationships/hyperlink" Target="http://adsabs.harvard.edu/abs/2012ApJ...761...19Y" TargetMode="External"/><Relationship Id="rId141" Type="http://schemas.openxmlformats.org/officeDocument/2006/relationships/hyperlink" Target="http://adsabs.harvard.edu/abs/2012PASP..124.1347Y" TargetMode="External"/><Relationship Id="rId146" Type="http://schemas.openxmlformats.org/officeDocument/2006/relationships/hyperlink" Target="http://adsabs.harvard.edu/abs/2012PASJ...64..130T" TargetMode="External"/><Relationship Id="rId7" Type="http://schemas.openxmlformats.org/officeDocument/2006/relationships/hyperlink" Target="http://adsabs.harvard.edu/abs/2012ApJ...744..134M" TargetMode="External"/><Relationship Id="rId71" Type="http://schemas.openxmlformats.org/officeDocument/2006/relationships/hyperlink" Target="http://adsabs.harvard.edu/abs/2012ApJ...753...78T" TargetMode="External"/><Relationship Id="rId92" Type="http://schemas.openxmlformats.org/officeDocument/2006/relationships/hyperlink" Target="http://adsabs.harvard.edu/abs/2012Icar..221..174F" TargetMode="External"/><Relationship Id="rId2" Type="http://schemas.openxmlformats.org/officeDocument/2006/relationships/hyperlink" Target="http://adsabs.harvard.edu/abs/2012MNRAS.419.2821C" TargetMode="External"/><Relationship Id="rId29" Type="http://schemas.openxmlformats.org/officeDocument/2006/relationships/hyperlink" Target="http://adsabs.harvard.edu/abs/2012ApJ...747L..16L" TargetMode="External"/><Relationship Id="rId24" Type="http://schemas.openxmlformats.org/officeDocument/2006/relationships/hyperlink" Target="http://adsabs.harvard.edu/abs/2012MNRAS.420.3213O" TargetMode="External"/><Relationship Id="rId40" Type="http://schemas.openxmlformats.org/officeDocument/2006/relationships/hyperlink" Target="http://adsabs.harvard.edu/abs/2012ApJ...750..161D" TargetMode="External"/><Relationship Id="rId45" Type="http://schemas.openxmlformats.org/officeDocument/2006/relationships/hyperlink" Target="http://adsabs.harvard.edu/abs/2012ApJ...750..168K" TargetMode="External"/><Relationship Id="rId66" Type="http://schemas.openxmlformats.org/officeDocument/2006/relationships/hyperlink" Target="http://adsabs.harvard.edu/abs/2012ApJ...753..153K" TargetMode="External"/><Relationship Id="rId87" Type="http://schemas.openxmlformats.org/officeDocument/2006/relationships/hyperlink" Target="http://adsabs.harvard.edu/abs/2012ApJ...755...36S" TargetMode="External"/><Relationship Id="rId110" Type="http://schemas.openxmlformats.org/officeDocument/2006/relationships/hyperlink" Target="http://adsabs.harvard.edu/abs/2012A%26A...545A.105S" TargetMode="External"/><Relationship Id="rId115" Type="http://schemas.openxmlformats.org/officeDocument/2006/relationships/hyperlink" Target="http://adsabs.harvard.edu/abs/2012ApJ...759L..23G" TargetMode="External"/><Relationship Id="rId131" Type="http://schemas.openxmlformats.org/officeDocument/2006/relationships/hyperlink" Target="http://adsabs.harvard.edu/abs/2012ApJ...761..143N" TargetMode="External"/><Relationship Id="rId136" Type="http://schemas.openxmlformats.org/officeDocument/2006/relationships/hyperlink" Target="http://adsabs.harvard.edu/abs/2012MNRAS.425..878M" TargetMode="External"/><Relationship Id="rId61" Type="http://schemas.openxmlformats.org/officeDocument/2006/relationships/hyperlink" Target="http://adsabs.harvard.edu/abs/2012MNRAS.423.2177S" TargetMode="External"/><Relationship Id="rId82" Type="http://schemas.openxmlformats.org/officeDocument/2006/relationships/hyperlink" Target="http://adsabs.harvard.edu/abs/2012ApJ...754..101C" TargetMode="External"/><Relationship Id="rId19" Type="http://schemas.openxmlformats.org/officeDocument/2006/relationships/hyperlink" Target="http://adsabs.harvard.edu/abs/2012AJ....143...79Y" TargetMode="External"/><Relationship Id="rId14" Type="http://schemas.openxmlformats.org/officeDocument/2006/relationships/hyperlink" Target="http://adsabs.harvard.edu/abs/2012ApJ...749...43Y" TargetMode="External"/><Relationship Id="rId30" Type="http://schemas.openxmlformats.org/officeDocument/2006/relationships/hyperlink" Target="http://adsabs.harvard.edu/abs/2012ApJ...747...42I" TargetMode="External"/><Relationship Id="rId35" Type="http://schemas.openxmlformats.org/officeDocument/2006/relationships/hyperlink" Target="http://adsabs.harvard.edu/abs/2012ApJ...748...74L" TargetMode="External"/><Relationship Id="rId56" Type="http://schemas.openxmlformats.org/officeDocument/2006/relationships/hyperlink" Target="http://adsabs.harvard.edu/abs/2012ApJ...750..116U" TargetMode="External"/><Relationship Id="rId77" Type="http://schemas.openxmlformats.org/officeDocument/2006/relationships/hyperlink" Target="http://adsabs.harvard.edu/abs/2012AJ....143..119I" TargetMode="External"/><Relationship Id="rId100" Type="http://schemas.openxmlformats.org/officeDocument/2006/relationships/hyperlink" Target="http://adsabs.harvard.edu/abs/2012ApJ...758...49H" TargetMode="External"/><Relationship Id="rId105" Type="http://schemas.openxmlformats.org/officeDocument/2006/relationships/hyperlink" Target="http://adsabs.harvard.edu/abs/2012ApJ...756...79S" TargetMode="External"/><Relationship Id="rId126" Type="http://schemas.openxmlformats.org/officeDocument/2006/relationships/hyperlink" Target="http://adsabs.harvard.edu/abs/2012ApJ...760...13F" TargetMode="External"/><Relationship Id="rId147" Type="http://schemas.openxmlformats.org/officeDocument/2006/relationships/hyperlink" Target="http://adsabs.harvard.edu/abs/2012PASJ...64..124T" TargetMode="External"/><Relationship Id="rId8" Type="http://schemas.openxmlformats.org/officeDocument/2006/relationships/hyperlink" Target="http://adsabs.harvard.edu/abs/2012ApJ...745...12N" TargetMode="External"/><Relationship Id="rId51" Type="http://schemas.openxmlformats.org/officeDocument/2006/relationships/hyperlink" Target="http://adsabs.harvard.edu/abs/2012MNRAS.421.3060S" TargetMode="External"/><Relationship Id="rId72" Type="http://schemas.openxmlformats.org/officeDocument/2006/relationships/hyperlink" Target="http://adsabs.harvard.edu/abs/2012ApJ...754...88H" TargetMode="External"/><Relationship Id="rId93" Type="http://schemas.openxmlformats.org/officeDocument/2006/relationships/hyperlink" Target="http://adsabs.harvard.edu/abs/2012MNRAS.425.2557G" TargetMode="External"/><Relationship Id="rId98" Type="http://schemas.openxmlformats.org/officeDocument/2006/relationships/hyperlink" Target="http://adsabs.harvard.edu/abs/2012ApJ...757...15H" TargetMode="External"/><Relationship Id="rId121" Type="http://schemas.openxmlformats.org/officeDocument/2006/relationships/hyperlink" Target="http://adsabs.harvard.edu/abs/2012MNRAS.426.1782R" TargetMode="External"/><Relationship Id="rId142" Type="http://schemas.openxmlformats.org/officeDocument/2006/relationships/hyperlink" Target="http://adsabs.harvard.edu/abs/2012ApJ...744..149H" TargetMode="External"/><Relationship Id="rId3" Type="http://schemas.openxmlformats.org/officeDocument/2006/relationships/hyperlink" Target="http://adsabs.harvard.edu/abs/2012A%26A...537A..31C"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adsabs.harvard.edu/abs/2013ApJ...765..139R" TargetMode="External"/><Relationship Id="rId21" Type="http://schemas.openxmlformats.org/officeDocument/2006/relationships/hyperlink" Target="http://adsabs.harvard.edu/abs/2013ApJ...769...14J" TargetMode="External"/><Relationship Id="rId34" Type="http://schemas.openxmlformats.org/officeDocument/2006/relationships/hyperlink" Target="http://adsabs.harvard.edu/abs/2013ApJ...764...77O" TargetMode="External"/><Relationship Id="rId42" Type="http://schemas.openxmlformats.org/officeDocument/2006/relationships/hyperlink" Target="http://adsabs.harvard.edu/abs/2013MNRAS.433.2485B" TargetMode="External"/><Relationship Id="rId47" Type="http://schemas.openxmlformats.org/officeDocument/2006/relationships/hyperlink" Target="http://adsabs.harvard.edu/abs/2013ApJ...772...99J" TargetMode="External"/><Relationship Id="rId50" Type="http://schemas.openxmlformats.org/officeDocument/2006/relationships/hyperlink" Target="http://adsabs.harvard.edu/abs/2013MNRAS.432.2463M" TargetMode="External"/><Relationship Id="rId55" Type="http://schemas.openxmlformats.org/officeDocument/2006/relationships/hyperlink" Target="http://adsabs.harvard.edu/abs/2013ApJ...774...11K" TargetMode="External"/><Relationship Id="rId63" Type="http://schemas.openxmlformats.org/officeDocument/2006/relationships/hyperlink" Target="http://adsabs.harvard.edu/abs/2013ApJ...777L...8K" TargetMode="External"/><Relationship Id="rId68" Type="http://schemas.openxmlformats.org/officeDocument/2006/relationships/hyperlink" Target="http://adsabs.harvard.edu/abs/2013ApJS..206....8M" TargetMode="External"/><Relationship Id="rId76" Type="http://schemas.openxmlformats.org/officeDocument/2006/relationships/hyperlink" Target="http://ads.nao.ac.jp/doi/10.1093/mnras/stt1059" TargetMode="External"/><Relationship Id="rId84" Type="http://schemas.openxmlformats.org/officeDocument/2006/relationships/hyperlink" Target="http://adsabs.harvard.edu/abs/2013ApJ...778...74K" TargetMode="External"/><Relationship Id="rId89" Type="http://schemas.openxmlformats.org/officeDocument/2006/relationships/hyperlink" Target="http://adsabs.harvard.edu/abs/2013PASJ...65..112N" TargetMode="External"/><Relationship Id="rId97" Type="http://schemas.openxmlformats.org/officeDocument/2006/relationships/hyperlink" Target="http://adsabs.harvard.edu/abs/2013ApJ...778..170K" TargetMode="External"/><Relationship Id="rId7" Type="http://schemas.openxmlformats.org/officeDocument/2006/relationships/hyperlink" Target="http://adsabs.harvard.edu/abs/2013MNRAS.428.1551K" TargetMode="External"/><Relationship Id="rId71" Type="http://schemas.openxmlformats.org/officeDocument/2006/relationships/hyperlink" Target="http://adsabs.harvard.edu/abs/2013ApJ...774...55B" TargetMode="External"/><Relationship Id="rId92" Type="http://schemas.openxmlformats.org/officeDocument/2006/relationships/hyperlink" Target="http://adsabs.harvard.edu/abs/2013PASJ...65L..15F" TargetMode="External"/><Relationship Id="rId2" Type="http://schemas.openxmlformats.org/officeDocument/2006/relationships/hyperlink" Target="http://adsabs.harvard.edu/abs/2013ApJ...764..183B" TargetMode="External"/><Relationship Id="rId16" Type="http://schemas.openxmlformats.org/officeDocument/2006/relationships/hyperlink" Target="http://adsabs.harvard.edu/abs/2013ApJ...767...10F" TargetMode="External"/><Relationship Id="rId29" Type="http://schemas.openxmlformats.org/officeDocument/2006/relationships/hyperlink" Target="http://adsabs.harvard.edu/abs/2013A%26A...551A..45T" TargetMode="External"/><Relationship Id="rId11" Type="http://schemas.openxmlformats.org/officeDocument/2006/relationships/hyperlink" Target="http://adsabs.harvard.edu/abs/2013MNRAS.429..482O" TargetMode="External"/><Relationship Id="rId24" Type="http://schemas.openxmlformats.org/officeDocument/2006/relationships/hyperlink" Target="http://adsabs.harvard.edu/abs/2013ApJ...769....3N" TargetMode="External"/><Relationship Id="rId32" Type="http://schemas.openxmlformats.org/officeDocument/2006/relationships/hyperlink" Target="http://adsabs.harvard.edu/abs/2013ApJ...767L..29O" TargetMode="External"/><Relationship Id="rId37" Type="http://schemas.openxmlformats.org/officeDocument/2006/relationships/hyperlink" Target="http://adsabs.harvard.edu/abs/2013PASJ...65...46T" TargetMode="External"/><Relationship Id="rId40" Type="http://schemas.openxmlformats.org/officeDocument/2006/relationships/hyperlink" Target="http://ads.nao.ac.jp/abs/2013MNRAS.430.1956H" TargetMode="External"/><Relationship Id="rId45" Type="http://schemas.openxmlformats.org/officeDocument/2006/relationships/hyperlink" Target="http://adsabs.harvard.edu/abs/2013ApJ...771...67I" TargetMode="External"/><Relationship Id="rId53" Type="http://schemas.openxmlformats.org/officeDocument/2006/relationships/hyperlink" Target="http://adsabs.harvard.edu/abs/2013ApJS..206...10G" TargetMode="External"/><Relationship Id="rId58" Type="http://schemas.openxmlformats.org/officeDocument/2006/relationships/hyperlink" Target="http://adsabs.harvard.edu/abs/2013A%26A...558A...1B" TargetMode="External"/><Relationship Id="rId66" Type="http://schemas.openxmlformats.org/officeDocument/2006/relationships/hyperlink" Target="http://adsabs.harvard.edu/abs/2013ApJ...777...43M" TargetMode="External"/><Relationship Id="rId74" Type="http://schemas.openxmlformats.org/officeDocument/2006/relationships/hyperlink" Target="http://adsabs.harvard.edu/abs/2013ApJ...778...19I" TargetMode="External"/><Relationship Id="rId79" Type="http://schemas.openxmlformats.org/officeDocument/2006/relationships/hyperlink" Target="http://adsabs.harvard.edu/abs/2013MNRAS.436.1172U" TargetMode="External"/><Relationship Id="rId87" Type="http://schemas.openxmlformats.org/officeDocument/2006/relationships/hyperlink" Target="http://adsabs.harvard.edu/abs/2013PASJ...65..104H" TargetMode="External"/><Relationship Id="rId102" Type="http://schemas.openxmlformats.org/officeDocument/2006/relationships/comments" Target="../comments22.xml"/><Relationship Id="rId5" Type="http://schemas.openxmlformats.org/officeDocument/2006/relationships/hyperlink" Target="http://adsabs.harvard.edu/abs/2013ApJ...763L..37G" TargetMode="External"/><Relationship Id="rId61" Type="http://schemas.openxmlformats.org/officeDocument/2006/relationships/hyperlink" Target="http://adsabs.harvard.edu/abs/2013ApJ...778L...4J" TargetMode="External"/><Relationship Id="rId82" Type="http://schemas.openxmlformats.org/officeDocument/2006/relationships/hyperlink" Target="http://adsabs.harvard.edu/abs/2013ApJ...778..114T" TargetMode="External"/><Relationship Id="rId90" Type="http://schemas.openxmlformats.org/officeDocument/2006/relationships/hyperlink" Target="http://adsabs.harvard.edu/abs/2013A%26A...560A.111D" TargetMode="External"/><Relationship Id="rId95" Type="http://schemas.openxmlformats.org/officeDocument/2006/relationships/hyperlink" Target="http://adsabs.harvard.edu/abs/2013ApJ...768..172C" TargetMode="External"/><Relationship Id="rId19" Type="http://schemas.openxmlformats.org/officeDocument/2006/relationships/hyperlink" Target="http://adsabs.harvard.edu/abs/2013MNRAS.430.1042H" TargetMode="External"/><Relationship Id="rId14" Type="http://schemas.openxmlformats.org/officeDocument/2006/relationships/hyperlink" Target="http://adsabs.harvard.edu/abs/2013ApJ...762L..30Z" TargetMode="External"/><Relationship Id="rId22" Type="http://schemas.openxmlformats.org/officeDocument/2006/relationships/hyperlink" Target="http://adsabs.harvard.edu/abs/2013ApJ...768...51K" TargetMode="External"/><Relationship Id="rId27" Type="http://schemas.openxmlformats.org/officeDocument/2006/relationships/hyperlink" Target="http://adsabs.harvard.edu/abs/2013ApJS..206....3S" TargetMode="External"/><Relationship Id="rId30" Type="http://schemas.openxmlformats.org/officeDocument/2006/relationships/hyperlink" Target="http://adsabs.harvard.edu/abs/2013ApJ...769...13U" TargetMode="External"/><Relationship Id="rId35" Type="http://schemas.openxmlformats.org/officeDocument/2006/relationships/hyperlink" Target="http://adsabs.harvard.edu/abs/2013A%26A...550A..45F" TargetMode="External"/><Relationship Id="rId43" Type="http://schemas.openxmlformats.org/officeDocument/2006/relationships/hyperlink" Target="http://adsabs.harvard.edu/abs/2013ApJ...771L..31D" TargetMode="External"/><Relationship Id="rId48" Type="http://schemas.openxmlformats.org/officeDocument/2006/relationships/hyperlink" Target="http://adsabs.harvard.edu/abs/2013A%26A...555A..64M" TargetMode="External"/><Relationship Id="rId56" Type="http://schemas.openxmlformats.org/officeDocument/2006/relationships/hyperlink" Target="http://adsabs.harvard.edu/abs/2013ApJ...773..144N" TargetMode="External"/><Relationship Id="rId64" Type="http://schemas.openxmlformats.org/officeDocument/2006/relationships/hyperlink" Target="http://adsabs.harvard.edu/abs/2013RAA....13.1307L" TargetMode="External"/><Relationship Id="rId69" Type="http://schemas.openxmlformats.org/officeDocument/2006/relationships/hyperlink" Target="http://adsabs.harvard.edu/abs/2013ApJ...774..111S" TargetMode="External"/><Relationship Id="rId77" Type="http://schemas.openxmlformats.org/officeDocument/2006/relationships/hyperlink" Target="http://adsabs.harvard.edu/abs/2013PASJ...65...90Y" TargetMode="External"/><Relationship Id="rId100" Type="http://schemas.openxmlformats.org/officeDocument/2006/relationships/printerSettings" Target="../printerSettings/printerSettings56.bin"/><Relationship Id="rId8" Type="http://schemas.openxmlformats.org/officeDocument/2006/relationships/hyperlink" Target="http://adsabs.harvard.edu/abs/2013AJ....145...48M" TargetMode="External"/><Relationship Id="rId51" Type="http://schemas.openxmlformats.org/officeDocument/2006/relationships/hyperlink" Target="http://adsabs.harvard.edu/abs/2013ApJ...772..113T" TargetMode="External"/><Relationship Id="rId72" Type="http://schemas.openxmlformats.org/officeDocument/2006/relationships/hyperlink" Target="http://adsabs.harvard.edu/abs/2013ApJ...773...33I" TargetMode="External"/><Relationship Id="rId80" Type="http://schemas.openxmlformats.org/officeDocument/2006/relationships/hyperlink" Target="http://adsabs.harvard.edu/abs/2013MNRAS.436.1130S" TargetMode="External"/><Relationship Id="rId85" Type="http://schemas.openxmlformats.org/officeDocument/2006/relationships/hyperlink" Target="http://adsabs.harvard.edu/abs/2013A%26A...559A..76L" TargetMode="External"/><Relationship Id="rId93" Type="http://schemas.openxmlformats.org/officeDocument/2006/relationships/hyperlink" Target="http://adsabs.harvard.edu/abs/2014ApJ...785L..37K" TargetMode="External"/><Relationship Id="rId98" Type="http://schemas.openxmlformats.org/officeDocument/2006/relationships/hyperlink" Target="http://adsabs.harvard.edu/abs/2013MNRAS.432.2685M" TargetMode="External"/><Relationship Id="rId3" Type="http://schemas.openxmlformats.org/officeDocument/2006/relationships/hyperlink" Target="http://adsabs.harvard.edu/abs/2013RAA....13...15C" TargetMode="External"/><Relationship Id="rId12" Type="http://schemas.openxmlformats.org/officeDocument/2006/relationships/hyperlink" Target="http://adsabs.harvard.edu/abs/2013MNRAS.429.3627M" TargetMode="External"/><Relationship Id="rId17" Type="http://schemas.openxmlformats.org/officeDocument/2006/relationships/hyperlink" Target="http://adsabs.harvard.edu/abs/2013ApJ...767..166G" TargetMode="External"/><Relationship Id="rId25" Type="http://schemas.openxmlformats.org/officeDocument/2006/relationships/hyperlink" Target="http://adsabs.harvard.edu/abs/2013PASJ...65....9O" TargetMode="External"/><Relationship Id="rId33" Type="http://schemas.openxmlformats.org/officeDocument/2006/relationships/hyperlink" Target="http://adsabs.harvard.edu/abs/2013ApJ...766..122N" TargetMode="External"/><Relationship Id="rId38" Type="http://schemas.openxmlformats.org/officeDocument/2006/relationships/hyperlink" Target="http://adsabs.harvard.edu/abs/2013PASJ...65...37N" TargetMode="External"/><Relationship Id="rId46" Type="http://schemas.openxmlformats.org/officeDocument/2006/relationships/hyperlink" Target="http://adsabs.harvard.edu/abs/2013MNRAS.433..796D" TargetMode="External"/><Relationship Id="rId59" Type="http://schemas.openxmlformats.org/officeDocument/2006/relationships/hyperlink" Target="http://adsabs.harvard.edu/abs/2013AJ....146...96D" TargetMode="External"/><Relationship Id="rId67" Type="http://schemas.openxmlformats.org/officeDocument/2006/relationships/hyperlink" Target="http://adsabs.harvard.edu/abs/2013A%26A...558A.145M" TargetMode="External"/><Relationship Id="rId20" Type="http://schemas.openxmlformats.org/officeDocument/2006/relationships/hyperlink" Target="http://adsabs.harvard.edu/abs/2013ApJ...766...90I" TargetMode="External"/><Relationship Id="rId41" Type="http://schemas.openxmlformats.org/officeDocument/2006/relationships/hyperlink" Target="http://ads.nao.ac.jp/abs/2013ApJ...765...24N" TargetMode="External"/><Relationship Id="rId54" Type="http://schemas.openxmlformats.org/officeDocument/2006/relationships/hyperlink" Target="http://adsabs.harvard.edu/abs/2013PASJ...65...65T" TargetMode="External"/><Relationship Id="rId62" Type="http://schemas.openxmlformats.org/officeDocument/2006/relationships/hyperlink" Target="http://adsabs.harvard.edu/abs/2013ApJ...773..153J" TargetMode="External"/><Relationship Id="rId70" Type="http://schemas.openxmlformats.org/officeDocument/2006/relationships/hyperlink" Target="http://adsabs.harvard.edu/abs/2013AJ....146..111T" TargetMode="External"/><Relationship Id="rId75" Type="http://schemas.openxmlformats.org/officeDocument/2006/relationships/hyperlink" Target="http://adsabs.harvard.edu/abs/2013ApJ...778...91Y" TargetMode="External"/><Relationship Id="rId83" Type="http://schemas.openxmlformats.org/officeDocument/2006/relationships/hyperlink" Target="http://adsabs.harvard.edu/abs/2013ApJ...778...92Y" TargetMode="External"/><Relationship Id="rId88" Type="http://schemas.openxmlformats.org/officeDocument/2006/relationships/hyperlink" Target="http://adsabs.harvard.edu/abs/2013PASJ...65..105N" TargetMode="External"/><Relationship Id="rId91" Type="http://schemas.openxmlformats.org/officeDocument/2006/relationships/hyperlink" Target="http://adsabs.harvard.edu/abs/2013ApJ...778..102O" TargetMode="External"/><Relationship Id="rId96" Type="http://schemas.openxmlformats.org/officeDocument/2006/relationships/hyperlink" Target="http://adsabs.harvard.edu/abs/2013ApJ...773...73J" TargetMode="External"/><Relationship Id="rId1" Type="http://schemas.openxmlformats.org/officeDocument/2006/relationships/hyperlink" Target="http://adsabs.harvard.edu/abs/2013AJ....145...13A" TargetMode="External"/><Relationship Id="rId6" Type="http://schemas.openxmlformats.org/officeDocument/2006/relationships/hyperlink" Target="http://adsabs.harvard.edu/abs/2013ApJ...762...48G" TargetMode="External"/><Relationship Id="rId15" Type="http://schemas.openxmlformats.org/officeDocument/2006/relationships/hyperlink" Target="http://adsabs.harvard.edu/abs/2013MNRAS.430.3314B" TargetMode="External"/><Relationship Id="rId23" Type="http://schemas.openxmlformats.org/officeDocument/2006/relationships/hyperlink" Target="http://adsabs.harvard.edu/abs/2013Icar..222..662M" TargetMode="External"/><Relationship Id="rId28" Type="http://schemas.openxmlformats.org/officeDocument/2006/relationships/hyperlink" Target="http://adsabs.harvard.edu/abs/2013ApJ...768L..12T" TargetMode="External"/><Relationship Id="rId36" Type="http://schemas.openxmlformats.org/officeDocument/2006/relationships/hyperlink" Target="http://adsabs.harvard.edu/abs/2013PASJ...65....5S" TargetMode="External"/><Relationship Id="rId49" Type="http://schemas.openxmlformats.org/officeDocument/2006/relationships/hyperlink" Target="http://adsabs.harvard.edu/abs/2013ApJ...771...64M" TargetMode="External"/><Relationship Id="rId57" Type="http://schemas.openxmlformats.org/officeDocument/2006/relationships/hyperlink" Target="http://adsabs.harvard.edu/abs/2013A%26A...557A..56A" TargetMode="External"/><Relationship Id="rId10" Type="http://schemas.openxmlformats.org/officeDocument/2006/relationships/hyperlink" Target="http://adsabs.harvard.edu/abs/2013ApJ...763L..29T" TargetMode="External"/><Relationship Id="rId31" Type="http://schemas.openxmlformats.org/officeDocument/2006/relationships/hyperlink" Target="http://adsabs.harvard.edu/abs/2013PASJ...65...22Y" TargetMode="External"/><Relationship Id="rId44" Type="http://schemas.openxmlformats.org/officeDocument/2006/relationships/hyperlink" Target="http://adsabs.harvard.edu/abs/2013A%26A...556A..26H" TargetMode="External"/><Relationship Id="rId52" Type="http://schemas.openxmlformats.org/officeDocument/2006/relationships/hyperlink" Target="http://adsabs.harvard.edu/abs/2013MNRAS.433.2357R" TargetMode="External"/><Relationship Id="rId60" Type="http://schemas.openxmlformats.org/officeDocument/2006/relationships/hyperlink" Target="http://adsabs.harvard.edu/abs/2013A%26A...558L...5G" TargetMode="External"/><Relationship Id="rId65" Type="http://schemas.openxmlformats.org/officeDocument/2006/relationships/hyperlink" Target="http://adsabs.harvard.edu/abs/2013ApJ...776....5M" TargetMode="External"/><Relationship Id="rId73" Type="http://schemas.openxmlformats.org/officeDocument/2006/relationships/hyperlink" Target="http://adsabs.harvard.edu/abs/2013ApJ...772..145T" TargetMode="External"/><Relationship Id="rId78" Type="http://schemas.openxmlformats.org/officeDocument/2006/relationships/hyperlink" Target="http://adsabs.harvard.edu/abs/2013ApJ...778L..13L" TargetMode="External"/><Relationship Id="rId81" Type="http://schemas.openxmlformats.org/officeDocument/2006/relationships/hyperlink" Target="http://adsabs.harvard.edu/abs/2013ApJ...778..146O" TargetMode="External"/><Relationship Id="rId86" Type="http://schemas.openxmlformats.org/officeDocument/2006/relationships/hyperlink" Target="http://adsabs.harvard.edu/abs/2013ApJ...779...53Y" TargetMode="External"/><Relationship Id="rId94" Type="http://schemas.openxmlformats.org/officeDocument/2006/relationships/hyperlink" Target="http://adsabs.harvard.edu/abs/2013ApJ...772..118S" TargetMode="External"/><Relationship Id="rId99" Type="http://schemas.openxmlformats.org/officeDocument/2006/relationships/hyperlink" Target="http://adsabs.harvard.edu/abs/2013AJ....146...66W" TargetMode="External"/><Relationship Id="rId101" Type="http://schemas.openxmlformats.org/officeDocument/2006/relationships/vmlDrawing" Target="../drawings/vmlDrawing22.vml"/><Relationship Id="rId4" Type="http://schemas.openxmlformats.org/officeDocument/2006/relationships/hyperlink" Target="http://adsabs.harvard.edu/abs/2013ApJ...763L..32C" TargetMode="External"/><Relationship Id="rId9" Type="http://schemas.openxmlformats.org/officeDocument/2006/relationships/hyperlink" Target="http://adsabs.harvard.edu/abs/2013MNRAS.428.1128S" TargetMode="External"/><Relationship Id="rId13" Type="http://schemas.openxmlformats.org/officeDocument/2006/relationships/hyperlink" Target="http://ads.nao.ac.jp/abs/2013MNRAS.428..389P" TargetMode="External"/><Relationship Id="rId18" Type="http://schemas.openxmlformats.org/officeDocument/2006/relationships/hyperlink" Target="http://adsabs.harvard.edu/abs/2013ApJ...767...62G" TargetMode="External"/><Relationship Id="rId39" Type="http://schemas.openxmlformats.org/officeDocument/2006/relationships/hyperlink" Target="http://adsabs.harvard.edu/abs/2013ApJ...769L..35O"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3" Type="http://schemas.openxmlformats.org/officeDocument/2006/relationships/hyperlink" Target="http://adsabs.harvard.edu/abs/2014MNRAS.439.2571H" TargetMode="External"/><Relationship Id="rId18" Type="http://schemas.openxmlformats.org/officeDocument/2006/relationships/hyperlink" Target="http://adsabs.harvard.edu/abs/2014MNRAS.439...28K" TargetMode="External"/><Relationship Id="rId26" Type="http://schemas.openxmlformats.org/officeDocument/2006/relationships/hyperlink" Target="http://adsabs.harvard.edu/abs/2014ApJ...786...93U" TargetMode="External"/><Relationship Id="rId39" Type="http://schemas.openxmlformats.org/officeDocument/2006/relationships/hyperlink" Target="http://adsabs.harvard.edu/abs/2014AJ....148...29J" TargetMode="External"/><Relationship Id="rId21" Type="http://schemas.openxmlformats.org/officeDocument/2006/relationships/hyperlink" Target="http://adsabs.harvard.edu/abs/2014ApJ...786...96G" TargetMode="External"/><Relationship Id="rId34" Type="http://schemas.openxmlformats.org/officeDocument/2006/relationships/hyperlink" Target="http://adsabs.harvard.edu/abs/2014PASJ...66...49O" TargetMode="External"/><Relationship Id="rId42" Type="http://schemas.openxmlformats.org/officeDocument/2006/relationships/hyperlink" Target="http://adsabs.harvard.edu/abs/2014PASJ...66...51K" TargetMode="External"/><Relationship Id="rId47" Type="http://schemas.openxmlformats.org/officeDocument/2006/relationships/hyperlink" Target="http://adsabs.harvard.edu/abs/2014ApJ...788...74S" TargetMode="External"/><Relationship Id="rId50" Type="http://schemas.openxmlformats.org/officeDocument/2006/relationships/hyperlink" Target="http://adsabs.harvard.edu/abs/2014ApJ...789..122T" TargetMode="External"/><Relationship Id="rId55" Type="http://schemas.openxmlformats.org/officeDocument/2006/relationships/hyperlink" Target="http://adsabs.harvard.edu/abs/2014ApJ...792....3M" TargetMode="External"/><Relationship Id="rId7" Type="http://schemas.openxmlformats.org/officeDocument/2006/relationships/hyperlink" Target="http://adsabs.harvard.edu/abs/2014MNRAS.438..825K" TargetMode="External"/><Relationship Id="rId12" Type="http://schemas.openxmlformats.org/officeDocument/2006/relationships/hyperlink" Target="http://adsabs.harvard.edu/abs/2014ApJ...783...28G" TargetMode="External"/><Relationship Id="rId17" Type="http://schemas.openxmlformats.org/officeDocument/2006/relationships/hyperlink" Target="http://adsabs.harvard.edu/abs/2014ApJ...783...90T" TargetMode="External"/><Relationship Id="rId25" Type="http://schemas.openxmlformats.org/officeDocument/2006/relationships/hyperlink" Target="http://adsabs.harvard.edu/abs/2014MNRAS.441L...1S" TargetMode="External"/><Relationship Id="rId33" Type="http://schemas.openxmlformats.org/officeDocument/2006/relationships/hyperlink" Target="http://adsabs.harvard.edu/abs/2014MNRAS.440.2810B" TargetMode="External"/><Relationship Id="rId38" Type="http://schemas.openxmlformats.org/officeDocument/2006/relationships/hyperlink" Target="http://adsabs.harvard.edu/abs/2014AJ....148...32J" TargetMode="External"/><Relationship Id="rId46" Type="http://schemas.openxmlformats.org/officeDocument/2006/relationships/hyperlink" Target="http://adsabs.harvard.edu/abs/2014A%26A...565A.126P" TargetMode="External"/><Relationship Id="rId59" Type="http://schemas.openxmlformats.org/officeDocument/2006/relationships/hyperlink" Target="http://adsabs.harvard.edu/abs/2014ApJ...792...75Z" TargetMode="External"/><Relationship Id="rId2" Type="http://schemas.openxmlformats.org/officeDocument/2006/relationships/hyperlink" Target="http://adsabs.harvard.edu/abs/2014AN....335...27A" TargetMode="External"/><Relationship Id="rId16" Type="http://schemas.openxmlformats.org/officeDocument/2006/relationships/hyperlink" Target="http://adsabs.harvard.edu/abs/2014ApJ...784...90O" TargetMode="External"/><Relationship Id="rId20" Type="http://schemas.openxmlformats.org/officeDocument/2006/relationships/hyperlink" Target="http://adsabs.harvard.edu/abs/2014ApJ...786....1B" TargetMode="External"/><Relationship Id="rId29" Type="http://schemas.openxmlformats.org/officeDocument/2006/relationships/hyperlink" Target="http://adsabs.harvard.edu/abs/2014ApJ...780...77T" TargetMode="External"/><Relationship Id="rId41" Type="http://schemas.openxmlformats.org/officeDocument/2006/relationships/hyperlink" Target="http://adsabs.harvard.edu/abs/2014ApJ...789...18K" TargetMode="External"/><Relationship Id="rId54" Type="http://schemas.openxmlformats.org/officeDocument/2006/relationships/hyperlink" Target="http://adsabs.harvard.edu/abs/2014AdSpR..54.1129L" TargetMode="External"/><Relationship Id="rId1" Type="http://schemas.openxmlformats.org/officeDocument/2006/relationships/hyperlink" Target="http://adsabs.harvard.edu/abs/2014ApJ...781....2A" TargetMode="External"/><Relationship Id="rId6" Type="http://schemas.openxmlformats.org/officeDocument/2006/relationships/hyperlink" Target="http://adsabs.harvard.edu/abs/2014ApJ...780..116K" TargetMode="External"/><Relationship Id="rId11" Type="http://schemas.openxmlformats.org/officeDocument/2006/relationships/hyperlink" Target="http://adsabs.harvard.edu/abs/2014ApJ...783...41B" TargetMode="External"/><Relationship Id="rId24" Type="http://schemas.openxmlformats.org/officeDocument/2006/relationships/hyperlink" Target="http://adsabs.harvard.edu/abs/2014ApJ...785...64S" TargetMode="External"/><Relationship Id="rId32" Type="http://schemas.openxmlformats.org/officeDocument/2006/relationships/hyperlink" Target="http://adsabs.harvard.edu/abs/2014PASJ...66...43T" TargetMode="External"/><Relationship Id="rId37" Type="http://schemas.openxmlformats.org/officeDocument/2006/relationships/hyperlink" Target="http://adsabs.harvard.edu/abs/2014ApJ...788...58G" TargetMode="External"/><Relationship Id="rId40" Type="http://schemas.openxmlformats.org/officeDocument/2006/relationships/hyperlink" Target="http://adsabs.harvard.edu/abs/2014A%26A...566A..36K" TargetMode="External"/><Relationship Id="rId45" Type="http://schemas.openxmlformats.org/officeDocument/2006/relationships/hyperlink" Target="http://adsabs.harvard.edu/abs/2014ApJ...786...15M" TargetMode="External"/><Relationship Id="rId53" Type="http://schemas.openxmlformats.org/officeDocument/2006/relationships/hyperlink" Target="http://adsabs.harvard.edu/abs/2014A%26A...568A...5F" TargetMode="External"/><Relationship Id="rId58" Type="http://schemas.openxmlformats.org/officeDocument/2006/relationships/hyperlink" Target="http://adsabs.harvard.edu/abs/2014ApJ...792...15T" TargetMode="External"/><Relationship Id="rId5" Type="http://schemas.openxmlformats.org/officeDocument/2006/relationships/hyperlink" Target="http://adsabs.harvard.edu/abs/2014MNRAS.437..273K" TargetMode="External"/><Relationship Id="rId15" Type="http://schemas.openxmlformats.org/officeDocument/2006/relationships/hyperlink" Target="http://adsabs.harvard.edu/abs/2014A%26A...562A.146I" TargetMode="External"/><Relationship Id="rId23" Type="http://schemas.openxmlformats.org/officeDocument/2006/relationships/hyperlink" Target="http://adsabs.harvard.edu/abs/2014ApJ...785..100M" TargetMode="External"/><Relationship Id="rId28" Type="http://schemas.openxmlformats.org/officeDocument/2006/relationships/hyperlink" Target="http://adsabs.harvard.edu/abs/2014ApJ...780...58H" TargetMode="External"/><Relationship Id="rId36" Type="http://schemas.openxmlformats.org/officeDocument/2006/relationships/hyperlink" Target="http://adsabs.harvard.edu/abs/2014MNRAS.442.3544F" TargetMode="External"/><Relationship Id="rId49" Type="http://schemas.openxmlformats.org/officeDocument/2006/relationships/hyperlink" Target="http://adsabs.harvard.edu/abs/2014PASJ...66...63T" TargetMode="External"/><Relationship Id="rId57" Type="http://schemas.openxmlformats.org/officeDocument/2006/relationships/hyperlink" Target="http://adsabs.harvard.edu/abs/2014ApJ...792...34O" TargetMode="External"/><Relationship Id="rId10" Type="http://schemas.openxmlformats.org/officeDocument/2006/relationships/hyperlink" Target="http://adsabs.harvard.edu/abs/2014ApJ...780..171G" TargetMode="External"/><Relationship Id="rId19" Type="http://schemas.openxmlformats.org/officeDocument/2006/relationships/hyperlink" Target="http://adsabs.harvard.edu/abs/2014MNRAS.439....2V" TargetMode="External"/><Relationship Id="rId31" Type="http://schemas.openxmlformats.org/officeDocument/2006/relationships/hyperlink" Target="http://adsabs.harvard.edu/abs/2014PASJ...66...33S" TargetMode="External"/><Relationship Id="rId44" Type="http://schemas.openxmlformats.org/officeDocument/2006/relationships/hyperlink" Target="http://adsabs.harvard.edu/abs/2014ApJ...788....6M" TargetMode="External"/><Relationship Id="rId52" Type="http://schemas.openxmlformats.org/officeDocument/2006/relationships/hyperlink" Target="http://adsabs.harvard.edu/abs/2014ApJ...790..144B" TargetMode="External"/><Relationship Id="rId4" Type="http://schemas.openxmlformats.org/officeDocument/2006/relationships/hyperlink" Target="http://adsabs.harvard.edu/abs/2014ApJ...780..106I" TargetMode="External"/><Relationship Id="rId9" Type="http://schemas.openxmlformats.org/officeDocument/2006/relationships/hyperlink" Target="http://adsabs.harvard.edu/abs/2014MNRAS.437.3647Y" TargetMode="External"/><Relationship Id="rId14" Type="http://schemas.openxmlformats.org/officeDocument/2006/relationships/hyperlink" Target="http://adsabs.harvard.edu/abs/2014ApJ...783....9H" TargetMode="External"/><Relationship Id="rId22" Type="http://schemas.openxmlformats.org/officeDocument/2006/relationships/hyperlink" Target="http://adsabs.harvard.edu/abs/2014MNRAS.440..588H" TargetMode="External"/><Relationship Id="rId27" Type="http://schemas.openxmlformats.org/officeDocument/2006/relationships/hyperlink" Target="http://adsabs.harvard.edu/abs/2014PASJ...66R...1T" TargetMode="External"/><Relationship Id="rId30" Type="http://schemas.openxmlformats.org/officeDocument/2006/relationships/hyperlink" Target="http://adsabs.harvard.edu/abs/2014PASJ...66L...4N" TargetMode="External"/><Relationship Id="rId35" Type="http://schemas.openxmlformats.org/officeDocument/2006/relationships/hyperlink" Target="http://adsabs.harvard.edu/abs/2014MNRAS.442.3565C" TargetMode="External"/><Relationship Id="rId43" Type="http://schemas.openxmlformats.org/officeDocument/2006/relationships/hyperlink" Target="http://adsabs.harvard.edu/abs/2014PASP..126..565M" TargetMode="External"/><Relationship Id="rId48" Type="http://schemas.openxmlformats.org/officeDocument/2006/relationships/hyperlink" Target="http://adsabs.harvard.edu/abs/2014ApJ...788...39T" TargetMode="External"/><Relationship Id="rId56" Type="http://schemas.openxmlformats.org/officeDocument/2006/relationships/hyperlink" Target="http://adsabs.harvard.edu/abs/2014ApJ...792...77M" TargetMode="External"/><Relationship Id="rId8" Type="http://schemas.openxmlformats.org/officeDocument/2006/relationships/hyperlink" Target="http://adsabs.harvard.edu/abs/2014ApJ...782L..16S" TargetMode="External"/><Relationship Id="rId51" Type="http://schemas.openxmlformats.org/officeDocument/2006/relationships/hyperlink" Target="http://adsabs.harvard.edu/abs/2014MNRAS.442..110M" TargetMode="External"/><Relationship Id="rId3" Type="http://schemas.openxmlformats.org/officeDocument/2006/relationships/hyperlink" Target="http://adsabs.harvard.edu/abs/2014MNRAS.437.1942E" TargetMode="Externa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66"/>
  <sheetViews>
    <sheetView workbookViewId="0"/>
  </sheetViews>
  <sheetFormatPr defaultRowHeight="13.5"/>
  <cols>
    <col min="1" max="1" width="3.125" customWidth="1"/>
    <col min="2" max="2" width="17.375" customWidth="1"/>
    <col min="3" max="3" width="3.75" customWidth="1"/>
    <col min="4" max="4" width="26" style="33" customWidth="1"/>
    <col min="5" max="5" width="45.25" style="33" customWidth="1"/>
  </cols>
  <sheetData>
    <row r="1" spans="1:5" ht="24" customHeight="1">
      <c r="A1" s="384" t="s">
        <v>4272</v>
      </c>
    </row>
    <row r="2" spans="1:5">
      <c r="B2" s="50" t="s">
        <v>2302</v>
      </c>
      <c r="D2" s="385" t="s">
        <v>4273</v>
      </c>
      <c r="E2" s="385" t="s">
        <v>1653</v>
      </c>
    </row>
    <row r="3" spans="1:5">
      <c r="B3" s="191" t="s">
        <v>4644</v>
      </c>
      <c r="C3" s="50">
        <f t="shared" ref="C3:C65" si="0">ROW()-2</f>
        <v>1</v>
      </c>
      <c r="D3" s="441" t="str">
        <f>資料説明!A1</f>
        <v>この資料について</v>
      </c>
      <c r="E3" s="385"/>
    </row>
    <row r="4" spans="1:5" ht="27">
      <c r="A4" t="s">
        <v>799</v>
      </c>
      <c r="B4" s="191" t="s">
        <v>3618</v>
      </c>
      <c r="C4" s="50">
        <f t="shared" si="0"/>
        <v>2</v>
      </c>
      <c r="D4" s="1192" t="str">
        <f>動向!A1</f>
        <v>すばる共同利用の動向　（2010.8.30）</v>
      </c>
      <c r="E4" s="385"/>
    </row>
    <row r="5" spans="1:5">
      <c r="A5" t="s">
        <v>197</v>
      </c>
      <c r="B5" t="s">
        <v>2272</v>
      </c>
      <c r="C5" s="50">
        <f t="shared" si="0"/>
        <v>3</v>
      </c>
      <c r="D5" s="1191" t="str">
        <f>policy!A1</f>
        <v>共同利用ポリシー</v>
      </c>
      <c r="E5" s="1274" t="s">
        <v>5021</v>
      </c>
    </row>
    <row r="6" spans="1:5">
      <c r="C6" s="50">
        <f t="shared" si="0"/>
        <v>4</v>
      </c>
      <c r="D6" s="1191"/>
      <c r="E6" s="33" t="s">
        <v>2697</v>
      </c>
    </row>
    <row r="7" spans="1:5">
      <c r="C7" s="50">
        <f t="shared" si="0"/>
        <v>5</v>
      </c>
      <c r="D7" s="1192" t="str">
        <f>TAC履歴!A1</f>
        <v>TAC履歴</v>
      </c>
      <c r="E7" s="33" t="s">
        <v>1683</v>
      </c>
    </row>
    <row r="8" spans="1:5">
      <c r="C8" s="50">
        <f t="shared" si="0"/>
        <v>6</v>
      </c>
      <c r="D8" s="1192" t="str">
        <f>SAC履歴!A1</f>
        <v>SAC履歴</v>
      </c>
      <c r="E8" s="621" t="s">
        <v>2562</v>
      </c>
    </row>
    <row r="9" spans="1:5">
      <c r="A9" t="s">
        <v>198</v>
      </c>
      <c r="B9" t="s">
        <v>2273</v>
      </c>
      <c r="C9" s="50">
        <f t="shared" si="0"/>
        <v>7</v>
      </c>
      <c r="D9" s="1191" t="str">
        <f>申請・採択件数!A1</f>
        <v xml:space="preserve">申請・採択件数                       </v>
      </c>
      <c r="E9" s="33" t="s">
        <v>851</v>
      </c>
    </row>
    <row r="10" spans="1:5">
      <c r="C10" s="50">
        <f t="shared" si="0"/>
        <v>8</v>
      </c>
      <c r="D10" s="1191" t="s">
        <v>2698</v>
      </c>
      <c r="E10" s="33" t="s">
        <v>5539</v>
      </c>
    </row>
    <row r="11" spans="1:5">
      <c r="A11" t="s">
        <v>199</v>
      </c>
      <c r="B11" t="s">
        <v>4923</v>
      </c>
      <c r="C11" s="50">
        <f t="shared" si="0"/>
        <v>9</v>
      </c>
      <c r="D11" s="1191" t="str">
        <f>装置別申請件数推移!A1</f>
        <v>装置別申請件数推移</v>
      </c>
      <c r="E11" s="33" t="s">
        <v>2699</v>
      </c>
    </row>
    <row r="12" spans="1:5">
      <c r="C12" s="50">
        <f t="shared" si="0"/>
        <v>10</v>
      </c>
      <c r="D12" s="1191" t="str">
        <f>装置別採択件数推移!A1</f>
        <v>装置別採択件数推移</v>
      </c>
      <c r="E12" s="33" t="s">
        <v>2699</v>
      </c>
    </row>
    <row r="13" spans="1:5">
      <c r="C13" s="50">
        <f t="shared" si="0"/>
        <v>11</v>
      </c>
      <c r="D13" s="1191" t="str">
        <f>装置別採択夜数推移!A1</f>
        <v>装置別採択夜数推移</v>
      </c>
    </row>
    <row r="14" spans="1:5">
      <c r="C14" s="50">
        <f t="shared" si="0"/>
        <v>12</v>
      </c>
      <c r="D14" s="1191" t="str">
        <f>装置別応募・採択件数!A1</f>
        <v>装置別応募・採択件数</v>
      </c>
      <c r="E14" s="33" t="s">
        <v>6686</v>
      </c>
    </row>
    <row r="15" spans="1:5">
      <c r="C15" s="50">
        <f t="shared" si="0"/>
        <v>13</v>
      </c>
      <c r="D15" s="1191" t="str">
        <f>'装置別応募比率（件数）'!A1</f>
        <v>装置別応募比率(件数)　</v>
      </c>
    </row>
    <row r="16" spans="1:5">
      <c r="C16" s="50">
        <f t="shared" si="0"/>
        <v>14</v>
      </c>
      <c r="D16" s="1191" t="str">
        <f>'装置別採択比率(件数）'!A1</f>
        <v>装置別採択比率(件数)　</v>
      </c>
    </row>
    <row r="17" spans="1:5">
      <c r="C17" s="50">
        <f t="shared" si="0"/>
        <v>15</v>
      </c>
      <c r="D17" s="1191" t="str">
        <f>'装置別採択比率（夜数）'!A1</f>
        <v xml:space="preserve">装置別採択比率(夜数) </v>
      </c>
    </row>
    <row r="18" spans="1:5">
      <c r="C18" s="50">
        <f t="shared" si="0"/>
        <v>16</v>
      </c>
      <c r="D18" s="1192" t="s">
        <v>8962</v>
      </c>
    </row>
    <row r="19" spans="1:5">
      <c r="A19" t="s">
        <v>200</v>
      </c>
      <c r="B19" t="s">
        <v>4924</v>
      </c>
      <c r="C19" s="50">
        <f t="shared" si="0"/>
        <v>17</v>
      </c>
      <c r="D19" s="1191" t="str">
        <f>カテゴリ別応募・採択件数!A1</f>
        <v>カテゴリ別応募・採択件数　</v>
      </c>
    </row>
    <row r="20" spans="1:5" ht="27">
      <c r="C20" s="50">
        <f t="shared" si="0"/>
        <v>18</v>
      </c>
      <c r="D20" s="1191" t="str">
        <f>カテゴリ別応募・採択件数の推移!A1</f>
        <v>カテゴリ別応募・採択件数の推移</v>
      </c>
    </row>
    <row r="21" spans="1:5" ht="27">
      <c r="C21" s="50">
        <f t="shared" si="0"/>
        <v>19</v>
      </c>
      <c r="D21" s="1191" t="str">
        <f>カテゴリ別応募・採択夜数の推移!A1</f>
        <v>カテゴリ別応募・採択夜数の推移</v>
      </c>
    </row>
    <row r="22" spans="1:5" ht="27">
      <c r="A22" t="s">
        <v>201</v>
      </c>
      <c r="B22" t="s">
        <v>190</v>
      </c>
      <c r="C22" s="50">
        <f t="shared" si="0"/>
        <v>20</v>
      </c>
      <c r="D22" s="1192" t="str">
        <f>Intensive応募・採択件数!A1</f>
        <v>Intensive Program 応募・採択件数</v>
      </c>
    </row>
    <row r="23" spans="1:5">
      <c r="C23" s="50">
        <f t="shared" si="0"/>
        <v>21</v>
      </c>
      <c r="D23" s="1192" t="str">
        <f>Intensive採択課題一覧!A1</f>
        <v xml:space="preserve">Intensive採択課題一覧 </v>
      </c>
      <c r="E23" s="33" t="s">
        <v>1054</v>
      </c>
    </row>
    <row r="24" spans="1:5">
      <c r="C24" s="50">
        <f t="shared" si="0"/>
        <v>22</v>
      </c>
      <c r="D24" s="1192" t="str">
        <f>観測所プロジェクト!A1</f>
        <v>観測所プロジェクト</v>
      </c>
      <c r="E24" s="1190" t="s">
        <v>5020</v>
      </c>
    </row>
    <row r="25" spans="1:5">
      <c r="C25" s="50">
        <f t="shared" si="0"/>
        <v>23</v>
      </c>
      <c r="D25" s="1192" t="str">
        <f>戦略枠!A1</f>
        <v>戦略枠</v>
      </c>
      <c r="E25" s="621"/>
    </row>
    <row r="26" spans="1:5" ht="27">
      <c r="A26" t="s">
        <v>202</v>
      </c>
      <c r="B26" t="s">
        <v>189</v>
      </c>
      <c r="C26" s="50">
        <f t="shared" si="0"/>
        <v>24</v>
      </c>
      <c r="D26" s="1192" t="str">
        <f>サービス観測!A1</f>
        <v>サービス観測</v>
      </c>
      <c r="E26" s="33" t="s">
        <v>3968</v>
      </c>
    </row>
    <row r="27" spans="1:5">
      <c r="A27" t="s">
        <v>203</v>
      </c>
      <c r="B27" t="s">
        <v>191</v>
      </c>
      <c r="C27" s="50">
        <f t="shared" si="0"/>
        <v>25</v>
      </c>
      <c r="D27" s="1192" t="s">
        <v>9605</v>
      </c>
    </row>
    <row r="28" spans="1:5" ht="40.5">
      <c r="A28" t="s">
        <v>204</v>
      </c>
      <c r="B28" t="s">
        <v>188</v>
      </c>
      <c r="C28" s="50">
        <f t="shared" si="0"/>
        <v>26</v>
      </c>
      <c r="D28" s="1172" t="str">
        <f>所属機関種別応募・採択件数の変遷!A1</f>
        <v>所属機関種別応募・採択件数の変遷</v>
      </c>
      <c r="E28" s="33" t="s">
        <v>208</v>
      </c>
    </row>
    <row r="29" spans="1:5" ht="27">
      <c r="B29" t="s">
        <v>6064</v>
      </c>
      <c r="C29" s="50">
        <f t="shared" si="0"/>
        <v>27</v>
      </c>
      <c r="D29" s="1192" t="str">
        <f>'所属機関種別応募・採択件数、採択夜数内訳'!A1</f>
        <v>所属機関種別応募・採択件数、採択夜数内訳</v>
      </c>
      <c r="E29" s="33" t="s">
        <v>209</v>
      </c>
    </row>
    <row r="30" spans="1:5" ht="27">
      <c r="C30" s="50">
        <f t="shared" si="0"/>
        <v>28</v>
      </c>
      <c r="D30" s="441" t="str">
        <f>所属機関種別観測者数・採択研究者数!A1</f>
        <v>所属機関種別観測者数・採択研究者数</v>
      </c>
      <c r="E30" s="33" t="s">
        <v>592</v>
      </c>
    </row>
    <row r="31" spans="1:5" ht="27">
      <c r="B31" t="s">
        <v>6065</v>
      </c>
      <c r="C31" s="50">
        <f t="shared" si="0"/>
        <v>29</v>
      </c>
      <c r="D31" s="1192" t="str">
        <f>'応募・採択研究者（国内・海外）数'!A1</f>
        <v>応募・採択研究者(国内・海外）数</v>
      </c>
      <c r="E31" s="33" t="s">
        <v>487</v>
      </c>
    </row>
    <row r="32" spans="1:5" ht="27">
      <c r="B32" t="s">
        <v>4925</v>
      </c>
      <c r="C32" s="50">
        <f t="shared" si="0"/>
        <v>30</v>
      </c>
      <c r="D32" s="1192" t="s">
        <v>9638</v>
      </c>
    </row>
    <row r="33" spans="1:5" ht="27">
      <c r="C33" s="50">
        <f t="shared" si="0"/>
        <v>31</v>
      </c>
      <c r="D33" s="1192" t="str">
        <f>'院生の応募・採択割合(夜数）'!A1</f>
        <v>国内大学院生の応募・採択割合(夜数）</v>
      </c>
    </row>
    <row r="34" spans="1:5" ht="27">
      <c r="B34" t="s">
        <v>6066</v>
      </c>
      <c r="C34" s="50">
        <f t="shared" si="0"/>
        <v>32</v>
      </c>
      <c r="D34" s="1192" t="s">
        <v>9604</v>
      </c>
      <c r="E34" s="33" t="s">
        <v>460</v>
      </c>
    </row>
    <row r="35" spans="1:5" ht="27">
      <c r="C35" s="50">
        <f t="shared" si="0"/>
        <v>33</v>
      </c>
      <c r="D35" s="1192" t="str">
        <f>外国人を含む応募・採択件数!A1</f>
        <v>外国人(*)を含む応募・採択件数</v>
      </c>
      <c r="E35" s="33" t="s">
        <v>461</v>
      </c>
    </row>
    <row r="36" spans="1:5" ht="27">
      <c r="C36" s="50">
        <f t="shared" si="0"/>
        <v>34</v>
      </c>
      <c r="D36" s="1192" t="s">
        <v>10645</v>
      </c>
      <c r="E36" s="33" t="s">
        <v>10646</v>
      </c>
    </row>
    <row r="37" spans="1:5">
      <c r="C37" s="50">
        <f t="shared" si="0"/>
        <v>35</v>
      </c>
      <c r="D37" s="1192" t="str">
        <f>外国人観測者数!A1</f>
        <v>外国人観測者数</v>
      </c>
    </row>
    <row r="38" spans="1:5">
      <c r="B38" t="s">
        <v>4926</v>
      </c>
      <c r="C38" s="50">
        <f t="shared" si="0"/>
        <v>36</v>
      </c>
      <c r="D38" s="1192" t="str">
        <f>観測者所属機関一覧!A1</f>
        <v>観測者所属機関一覧</v>
      </c>
    </row>
    <row r="39" spans="1:5">
      <c r="C39" s="50">
        <f t="shared" si="0"/>
        <v>37</v>
      </c>
      <c r="D39" s="1192" t="str">
        <f>採択PI所属機関一覧!A1</f>
        <v>採択PI所属機関一覧</v>
      </c>
    </row>
    <row r="40" spans="1:5">
      <c r="C40" s="50">
        <f t="shared" si="0"/>
        <v>38</v>
      </c>
      <c r="D40" s="1192" t="str">
        <f>'採択PI+CoI所属機関一覧'!A1</f>
        <v>採択PI+CoI所属機関一覧</v>
      </c>
    </row>
    <row r="41" spans="1:5">
      <c r="C41" s="50">
        <f t="shared" si="0"/>
        <v>39</v>
      </c>
      <c r="D41" s="1192" t="str">
        <f>応募PI所属機関一覧!A1</f>
        <v>応募PI所属機関一覧</v>
      </c>
    </row>
    <row r="42" spans="1:5">
      <c r="A42" t="s">
        <v>800</v>
      </c>
      <c r="B42" t="s">
        <v>194</v>
      </c>
      <c r="C42" s="50">
        <f t="shared" si="0"/>
        <v>40</v>
      </c>
      <c r="D42" s="1192" t="str">
        <f>UM開催記録!A1</f>
        <v>UM開催記録</v>
      </c>
      <c r="E42" s="33" t="s">
        <v>2980</v>
      </c>
    </row>
    <row r="43" spans="1:5">
      <c r="C43" s="50">
        <f t="shared" si="0"/>
        <v>41</v>
      </c>
      <c r="D43" s="1192" t="str">
        <f>'follow-upアンケート'!A1</f>
        <v>follow-upアンケート</v>
      </c>
      <c r="E43" s="621"/>
    </row>
    <row r="44" spans="1:5">
      <c r="A44" t="s">
        <v>205</v>
      </c>
      <c r="B44" t="s">
        <v>2301</v>
      </c>
      <c r="C44" s="50">
        <f t="shared" si="0"/>
        <v>42</v>
      </c>
      <c r="D44" s="1192" t="str">
        <f>国際共同研究の状況!A1</f>
        <v>国際共同研究の状況</v>
      </c>
      <c r="E44" s="33" t="s">
        <v>187</v>
      </c>
    </row>
    <row r="45" spans="1:5">
      <c r="A45" t="s">
        <v>801</v>
      </c>
      <c r="B45" t="s">
        <v>4927</v>
      </c>
      <c r="C45" s="50">
        <v>41</v>
      </c>
      <c r="D45" s="1192" t="s">
        <v>8940</v>
      </c>
      <c r="E45" s="33" t="s">
        <v>8941</v>
      </c>
    </row>
    <row r="46" spans="1:5">
      <c r="C46" s="50">
        <f t="shared" si="0"/>
        <v>44</v>
      </c>
      <c r="D46" s="1192" t="str">
        <f>装置別査読論文数!A1</f>
        <v>装置別査読論文数</v>
      </c>
    </row>
    <row r="47" spans="1:5">
      <c r="C47" s="50">
        <f t="shared" si="0"/>
        <v>45</v>
      </c>
      <c r="D47" s="1192" t="str">
        <f>'2000年査読論文'!B1</f>
        <v>2000年査読論文</v>
      </c>
      <c r="E47" s="33" t="s">
        <v>1719</v>
      </c>
    </row>
    <row r="48" spans="1:5">
      <c r="C48" s="50">
        <f t="shared" si="0"/>
        <v>46</v>
      </c>
      <c r="D48" s="1192" t="str">
        <f>'2001年査読論文'!B1</f>
        <v>2001年査読論文</v>
      </c>
      <c r="E48" s="33" t="s">
        <v>1276</v>
      </c>
    </row>
    <row r="49" spans="1:5">
      <c r="C49" s="50">
        <f t="shared" si="0"/>
        <v>47</v>
      </c>
      <c r="D49" s="1192" t="str">
        <f>'2002年査読論文'!B1</f>
        <v>2002年査読論文</v>
      </c>
      <c r="E49" s="33" t="s">
        <v>1277</v>
      </c>
    </row>
    <row r="50" spans="1:5">
      <c r="C50" s="50">
        <f t="shared" si="0"/>
        <v>48</v>
      </c>
      <c r="D50" s="1192" t="str">
        <f>'2003年査読論文'!B1</f>
        <v>2003年査読論文</v>
      </c>
      <c r="E50" s="33" t="s">
        <v>3652</v>
      </c>
    </row>
    <row r="51" spans="1:5">
      <c r="C51" s="50">
        <f t="shared" si="0"/>
        <v>49</v>
      </c>
      <c r="D51" s="1192" t="s">
        <v>974</v>
      </c>
      <c r="E51" s="33" t="s">
        <v>5484</v>
      </c>
    </row>
    <row r="52" spans="1:5">
      <c r="C52" s="50">
        <f t="shared" si="0"/>
        <v>50</v>
      </c>
      <c r="D52" s="1192" t="str">
        <f>'2005年査読論文'!B1</f>
        <v>2005年査読論文</v>
      </c>
      <c r="E52" s="33" t="s">
        <v>5446</v>
      </c>
    </row>
    <row r="53" spans="1:5">
      <c r="C53" s="50">
        <f t="shared" si="0"/>
        <v>51</v>
      </c>
      <c r="D53" s="1192" t="str">
        <f>'2006年査読論文'!B1</f>
        <v>2006年査読論文</v>
      </c>
      <c r="E53" s="33" t="s">
        <v>5447</v>
      </c>
    </row>
    <row r="54" spans="1:5">
      <c r="C54" s="50">
        <f t="shared" si="0"/>
        <v>52</v>
      </c>
      <c r="D54" s="1192" t="str">
        <f>'2007年査読論文'!B1</f>
        <v>2007年査読論文</v>
      </c>
      <c r="E54" s="33" t="s">
        <v>5448</v>
      </c>
    </row>
    <row r="55" spans="1:5">
      <c r="C55" s="50">
        <f t="shared" si="0"/>
        <v>53</v>
      </c>
      <c r="D55" s="1192" t="str">
        <f>'2008年査読論文'!B1</f>
        <v>2008年査読論文</v>
      </c>
      <c r="E55" s="33" t="s">
        <v>6406</v>
      </c>
    </row>
    <row r="56" spans="1:5">
      <c r="C56" s="50">
        <f t="shared" si="0"/>
        <v>54</v>
      </c>
      <c r="D56" s="1192" t="str">
        <f>'2009年査読論文'!B1</f>
        <v>2009年査読論文</v>
      </c>
      <c r="E56" s="33" t="s">
        <v>1544</v>
      </c>
    </row>
    <row r="57" spans="1:5">
      <c r="C57" s="50">
        <f t="shared" si="0"/>
        <v>55</v>
      </c>
      <c r="D57" s="1192" t="str">
        <f>'2010年査読論文'!B1</f>
        <v>2010年査読論文</v>
      </c>
      <c r="E57" s="33" t="s">
        <v>4838</v>
      </c>
    </row>
    <row r="58" spans="1:5">
      <c r="C58" s="50">
        <f t="shared" si="0"/>
        <v>56</v>
      </c>
      <c r="D58" s="1192" t="s">
        <v>6904</v>
      </c>
      <c r="E58" s="33" t="s">
        <v>8370</v>
      </c>
    </row>
    <row r="59" spans="1:5">
      <c r="C59" s="50">
        <f t="shared" si="0"/>
        <v>57</v>
      </c>
      <c r="D59" s="1192" t="s">
        <v>8185</v>
      </c>
      <c r="E59" s="33" t="s">
        <v>8371</v>
      </c>
    </row>
    <row r="60" spans="1:5">
      <c r="C60" s="50">
        <f t="shared" si="0"/>
        <v>58</v>
      </c>
      <c r="D60" s="1192" t="s">
        <v>9644</v>
      </c>
      <c r="E60" s="33" t="s">
        <v>9645</v>
      </c>
    </row>
    <row r="61" spans="1:5">
      <c r="C61" s="50">
        <f t="shared" si="0"/>
        <v>59</v>
      </c>
      <c r="D61" s="1192" t="s">
        <v>10894</v>
      </c>
    </row>
    <row r="62" spans="1:5">
      <c r="C62" s="50">
        <f t="shared" si="0"/>
        <v>60</v>
      </c>
      <c r="D62" s="441" t="str">
        <f>論文著者数･誌別論文数!A1</f>
        <v>論文著者数・誌別論文数</v>
      </c>
      <c r="E62" s="33" t="s">
        <v>5231</v>
      </c>
    </row>
    <row r="63" spans="1:5">
      <c r="C63" s="50">
        <f t="shared" si="0"/>
        <v>61</v>
      </c>
      <c r="D63" s="1192" t="s">
        <v>10393</v>
      </c>
    </row>
    <row r="64" spans="1:5" ht="29.25" customHeight="1">
      <c r="A64" t="s">
        <v>3804</v>
      </c>
      <c r="B64" t="s">
        <v>195</v>
      </c>
      <c r="C64" s="50">
        <f t="shared" si="0"/>
        <v>62</v>
      </c>
      <c r="D64" s="1192" t="str">
        <f>すばる関連学位取得者!A1</f>
        <v>すばる関連学位取得者（国内）</v>
      </c>
      <c r="E64" s="33" t="s">
        <v>1652</v>
      </c>
    </row>
    <row r="65" spans="3:5">
      <c r="C65" s="50">
        <f t="shared" si="0"/>
        <v>63</v>
      </c>
      <c r="D65" s="1192" t="str">
        <f>すばる関連修士論文!A1</f>
        <v>すばる関連修士論文</v>
      </c>
      <c r="E65" s="33" t="s">
        <v>5702</v>
      </c>
    </row>
    <row r="66" spans="3:5">
      <c r="C66" s="50"/>
      <c r="D66" s="1191"/>
    </row>
  </sheetData>
  <phoneticPr fontId="5"/>
  <hyperlinks>
    <hyperlink ref="D16" location="'装置別採択比率(件数）'!A1" display="'装置別採択比率(件数）'!A1"/>
    <hyperlink ref="D19" location="カテゴリ別応募・採択件数!A1" display="カテゴリ別応募・採択件数!A1"/>
    <hyperlink ref="D20" location="カテゴリ別応募・採択件数の推移!A1" display="カテゴリ別応募・採択件数の推移!A1"/>
    <hyperlink ref="D5" location="policy!A1" display="policy!A1"/>
    <hyperlink ref="D9" location="申請・採択件数!A1" display="申請・採択件数!A1"/>
    <hyperlink ref="D10" location="申請・採択夜数!A1" display="申請・採択夜数"/>
    <hyperlink ref="D11" location="装置別申請件数推移!A1" display="装置別申請件数推移!A1"/>
    <hyperlink ref="D12" location="装置別採択件数推移!A1" display="装置別採択件数推移!A1"/>
    <hyperlink ref="D13" location="装置別採択夜数推移!A1" display="装置別採択夜数推移!A1"/>
    <hyperlink ref="D14" location="装置別応募・採択件数!A1" display="装置別応募・採択件数!A1"/>
    <hyperlink ref="D15" location="'装置別応募比率（件数）'!A1" display="'装置別応募比率（件数）'!A1"/>
    <hyperlink ref="D17" location="'装置別採択比率（夜数）'!A1" display="'装置別採択比率（夜数）'!A1"/>
    <hyperlink ref="D21" location="カテゴリ別応募・採択夜数の推移!A1" display="カテゴリ別応募・採択夜数の推移!A1"/>
    <hyperlink ref="D22" location="Intensive応募・採択件数!A1" display="Intensive応募・採択件数!A1"/>
    <hyperlink ref="D23" location="Intensive採択課題一覧!A1" display="Intensive採択課題一覧!A1"/>
    <hyperlink ref="D35" location="外国人を含む応募・採択件数!A1" display="外国人を含む応募・採択件数!A1"/>
    <hyperlink ref="D31" location="'応募・採択研究者（国内・海外）数'!A1" display="'応募・採択研究者（国内・海外）数'!A1"/>
    <hyperlink ref="D32" location="'院生の応募・採択割合(件数）'!A1" display="'院生の応募・採択割合(件数）'!A1"/>
    <hyperlink ref="D33" location="'院生の応募・採択割合(夜数）'!A1" display="'院生の応募・採択割合(夜数）'!A1"/>
    <hyperlink ref="D38" location="観測者所属機関一覧!A1" display="観測者所属機関一覧!A1"/>
    <hyperlink ref="D39" location="採択PI所属機関一覧!A1" display="採択PI所属機関一覧!A1"/>
    <hyperlink ref="D40" location="'採択PI+CoI所属機関一覧'!A1" display="'採択PI+CoI所属機関一覧'!A1"/>
    <hyperlink ref="D41" location="応募PI所属機関一覧!A1" display="応募PI所属機関一覧!A1"/>
    <hyperlink ref="D37" location="外国人観測者数!A1" display="外国人観測者数!A1"/>
    <hyperlink ref="D26" location="サービス観測!A1" display="サービス観測!A1"/>
    <hyperlink ref="D46" location="装置別査読論文数!A1" display="装置別査読論文数!A1"/>
    <hyperlink ref="D47" location="'2000年査読論文'!A1" display="'2000年査読論文'!A1"/>
    <hyperlink ref="D48" location="'2001年査読論文'!A1" display="'2001年査読論文'!A1"/>
    <hyperlink ref="D49" location="'2002年査読論文'!A1" display="'2002年査読論文'!A1"/>
    <hyperlink ref="D50" location="'2003年査読論文'!A1" display="'2003年査読論文'!A1"/>
    <hyperlink ref="D51" location="'2004年査読論文'!A1" display="'2004年査読論文'!A1"/>
    <hyperlink ref="D52" location="'2005年査読論文'!A1" display="'2005年査読論文'!A1"/>
    <hyperlink ref="D53" location="'2006年査読論文'!A1" display="'2006年査読論文'!A1"/>
    <hyperlink ref="D54" location="'2007年査読論文'!A1" display="'2007年査読論文'!A1"/>
    <hyperlink ref="D55" location="'2008年査読論文'!A1" display="'2008年査読論文'!A1"/>
    <hyperlink ref="D56" location="'2009年査読論文'!A1" display="'2009年査読論文'!A1"/>
    <hyperlink ref="D57" location="'2010年査読論文'!A1" display="'2010年査読論文'!A1"/>
    <hyperlink ref="D64" location="すばる関連学位取得者!A1" display="すばる関連学位取得者!A1"/>
    <hyperlink ref="D65" location="すばる関連修士論文!A1" display="すばる関連修士論文!A1"/>
    <hyperlink ref="D42" location="UM開催記録!A1" display="UM開催記録!A1"/>
    <hyperlink ref="D7" location="TAC履歴!A1" display="TAC履歴!A1"/>
    <hyperlink ref="D44" location="国際共同研究の状況!A1" display="国際共同研究の状況!A1"/>
    <hyperlink ref="D28" location="所属機関種別応募・採択件数の変遷!A1" display="所属機関種別応募・採択件数の変遷!A1"/>
    <hyperlink ref="D29" location="'所属機関種別応募・採択件数、採択夜数内訳'!A1" display="'所属機関種別応募・採択件数、採択夜数内訳'!A1"/>
    <hyperlink ref="D8" location="SAC履歴!A1" display="SAC履歴!A1"/>
    <hyperlink ref="D25" location="戦略枠!A1" display="戦略枠!A1"/>
    <hyperlink ref="D24" location="観測所プロジェクト!A1" display="観測所プロジェクト!A1"/>
    <hyperlink ref="D43" location="'follow-upアンケート'!A1" display="'follow-upアンケート'!A1"/>
    <hyperlink ref="D4" location="動向!A1" display="動向!A1"/>
    <hyperlink ref="D30" location="所属機関種別観測者数・採択研究者数!A1" display="所属機関種別観測者数・採択研究者数!A1"/>
    <hyperlink ref="D58" location="_2011年査読論文" display="2011年査読論文"/>
    <hyperlink ref="D59" location="'2012年査読論文'!A1" display="2012年査読論文"/>
    <hyperlink ref="D45" location="論文生産数比較!A1" display="論文生産数の比較"/>
    <hyperlink ref="D18" location="ダウンタイム!A1" display="ダウンタイム統計"/>
    <hyperlink ref="D27" location="時間交換履歴!A1" display="時間交換履歴"/>
    <hyperlink ref="D60" location="'2013年査読論文'!A1" display="2013年査読論文"/>
    <hyperlink ref="D63" location="論文引用数!A1" display="論文引用数"/>
    <hyperlink ref="D36" location="'domestic proposal'!A1" display="domestic proposal"/>
    <hyperlink ref="D61" location="'2014年査読論文'!A1" display="2014年査読論文"/>
    <hyperlink ref="D62" location="論文著者数･誌別論文数!A1" display="論文著者数･誌別論文数!A1"/>
    <hyperlink ref="D3" location="資料説明!A1" display="資料説明!A1"/>
    <hyperlink ref="D34" location="'International proposal'!A1" display="International Poposal"/>
  </hyperlinks>
  <printOptions gridLines="1"/>
  <pageMargins left="0.75" right="0.47" top="0.57999999999999996" bottom="0.41" header="0.37" footer="0.23"/>
  <pageSetup paperSize="9" scale="85"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P66"/>
  <sheetViews>
    <sheetView workbookViewId="0"/>
  </sheetViews>
  <sheetFormatPr defaultRowHeight="13.5"/>
  <sheetData>
    <row r="1" spans="1:14" ht="22.5" customHeight="1">
      <c r="A1" s="591" t="s">
        <v>6087</v>
      </c>
      <c r="B1" s="591"/>
      <c r="C1" s="591"/>
      <c r="D1" s="591"/>
      <c r="E1" s="591"/>
      <c r="F1" s="591"/>
      <c r="G1" s="591"/>
      <c r="H1" s="591"/>
      <c r="I1" s="591"/>
      <c r="J1" s="591"/>
      <c r="K1" s="591"/>
      <c r="L1" s="591"/>
      <c r="M1" s="591"/>
    </row>
    <row r="2" spans="1:14">
      <c r="A2" s="1" t="s">
        <v>4104</v>
      </c>
      <c r="B2" s="1" t="s">
        <v>4570</v>
      </c>
      <c r="C2" s="1" t="s">
        <v>10653</v>
      </c>
      <c r="D2" s="1" t="s">
        <v>4571</v>
      </c>
      <c r="E2" s="1" t="s">
        <v>4572</v>
      </c>
      <c r="F2" s="1" t="s">
        <v>4573</v>
      </c>
      <c r="G2" s="2" t="s">
        <v>4574</v>
      </c>
      <c r="H2" s="1" t="s">
        <v>4575</v>
      </c>
      <c r="I2" s="1" t="s">
        <v>4576</v>
      </c>
      <c r="J2" s="1" t="s">
        <v>4102</v>
      </c>
      <c r="K2" s="1" t="s">
        <v>4103</v>
      </c>
      <c r="L2" s="1" t="s">
        <v>2786</v>
      </c>
      <c r="M2" s="1" t="s">
        <v>457</v>
      </c>
      <c r="N2" s="3" t="s">
        <v>4105</v>
      </c>
    </row>
    <row r="3" spans="1:14">
      <c r="A3" s="4" t="s">
        <v>4603</v>
      </c>
      <c r="B3" s="1">
        <v>41</v>
      </c>
      <c r="C3" s="1"/>
      <c r="D3" s="1" t="s">
        <v>4106</v>
      </c>
      <c r="E3" s="1" t="s">
        <v>4106</v>
      </c>
      <c r="F3" s="1">
        <v>72</v>
      </c>
      <c r="G3" s="3" t="s">
        <v>4106</v>
      </c>
      <c r="H3" s="3" t="s">
        <v>4106</v>
      </c>
      <c r="I3" s="3" t="s">
        <v>4106</v>
      </c>
      <c r="J3" s="3" t="s">
        <v>4106</v>
      </c>
      <c r="K3" s="3" t="s">
        <v>4106</v>
      </c>
      <c r="L3" s="3"/>
      <c r="M3" s="3"/>
      <c r="N3" s="1">
        <v>1</v>
      </c>
    </row>
    <row r="4" spans="1:14">
      <c r="A4" s="4" t="s">
        <v>1986</v>
      </c>
      <c r="B4" s="1" t="s">
        <v>4831</v>
      </c>
      <c r="C4" s="1"/>
      <c r="D4" s="1">
        <v>27</v>
      </c>
      <c r="E4" s="1">
        <v>24</v>
      </c>
      <c r="F4" s="1">
        <v>28</v>
      </c>
      <c r="G4" s="1" t="s">
        <v>4106</v>
      </c>
      <c r="H4" s="1">
        <v>22</v>
      </c>
      <c r="I4" s="1" t="s">
        <v>4106</v>
      </c>
      <c r="J4" s="1">
        <v>9</v>
      </c>
      <c r="K4" s="1" t="s">
        <v>4106</v>
      </c>
      <c r="L4" s="1"/>
      <c r="M4" s="1"/>
      <c r="N4" s="1">
        <v>0</v>
      </c>
    </row>
    <row r="5" spans="1:14">
      <c r="A5" s="4" t="s">
        <v>1988</v>
      </c>
      <c r="B5" s="1">
        <v>37</v>
      </c>
      <c r="C5" s="1"/>
      <c r="D5" s="1">
        <v>39</v>
      </c>
      <c r="E5" s="1">
        <v>28</v>
      </c>
      <c r="F5" s="1">
        <v>31</v>
      </c>
      <c r="G5" s="1" t="s">
        <v>4106</v>
      </c>
      <c r="H5" s="1">
        <v>22</v>
      </c>
      <c r="I5" s="1" t="s">
        <v>4106</v>
      </c>
      <c r="J5" s="1">
        <v>9</v>
      </c>
      <c r="K5" s="1" t="s">
        <v>4106</v>
      </c>
      <c r="L5" s="1"/>
      <c r="M5" s="1"/>
      <c r="N5" s="1">
        <v>2</v>
      </c>
    </row>
    <row r="6" spans="1:14">
      <c r="A6" s="4" t="s">
        <v>1990</v>
      </c>
      <c r="B6" s="564">
        <v>43</v>
      </c>
      <c r="C6" s="564"/>
      <c r="D6" s="564">
        <v>39</v>
      </c>
      <c r="E6" s="1">
        <v>35</v>
      </c>
      <c r="F6" s="564">
        <v>29</v>
      </c>
      <c r="G6" s="564">
        <v>11</v>
      </c>
      <c r="H6" s="1">
        <v>21</v>
      </c>
      <c r="I6" s="1">
        <v>7</v>
      </c>
      <c r="J6" s="1">
        <v>12</v>
      </c>
      <c r="K6" s="1">
        <v>20</v>
      </c>
      <c r="L6" s="1"/>
      <c r="M6" s="1"/>
      <c r="N6" s="1">
        <v>1</v>
      </c>
    </row>
    <row r="7" spans="1:14">
      <c r="A7" s="4" t="s">
        <v>2589</v>
      </c>
      <c r="B7" s="564">
        <v>47</v>
      </c>
      <c r="C7" s="564"/>
      <c r="D7" s="564">
        <v>49</v>
      </c>
      <c r="E7" s="1">
        <v>27</v>
      </c>
      <c r="F7" s="1">
        <v>33</v>
      </c>
      <c r="G7" s="564">
        <v>13</v>
      </c>
      <c r="H7" s="564">
        <v>18</v>
      </c>
      <c r="I7" s="564">
        <v>4</v>
      </c>
      <c r="J7" s="1">
        <v>8</v>
      </c>
      <c r="K7" s="1">
        <v>24</v>
      </c>
      <c r="L7" s="1"/>
      <c r="M7" s="1"/>
      <c r="N7" s="1">
        <v>1</v>
      </c>
    </row>
    <row r="8" spans="1:14">
      <c r="A8" s="4" t="s">
        <v>5101</v>
      </c>
      <c r="B8" s="565">
        <v>41</v>
      </c>
      <c r="C8" s="565"/>
      <c r="D8" s="565">
        <v>41</v>
      </c>
      <c r="E8" s="3">
        <v>29</v>
      </c>
      <c r="F8" s="565">
        <v>35</v>
      </c>
      <c r="G8" s="565">
        <v>23</v>
      </c>
      <c r="H8" s="3">
        <v>20</v>
      </c>
      <c r="I8" s="565">
        <v>12</v>
      </c>
      <c r="J8" s="3">
        <v>11</v>
      </c>
      <c r="K8" s="3">
        <v>29</v>
      </c>
      <c r="L8" s="3"/>
      <c r="M8" s="3"/>
      <c r="N8" s="1">
        <v>1</v>
      </c>
    </row>
    <row r="9" spans="1:14">
      <c r="A9" s="4" t="s">
        <v>3490</v>
      </c>
      <c r="B9" s="5">
        <v>33</v>
      </c>
      <c r="C9" s="5"/>
      <c r="D9" s="1">
        <v>47</v>
      </c>
      <c r="E9" s="1">
        <v>27</v>
      </c>
      <c r="F9" s="1">
        <v>35</v>
      </c>
      <c r="G9" s="1">
        <v>30</v>
      </c>
      <c r="H9" s="5">
        <v>16</v>
      </c>
      <c r="I9" s="1">
        <v>9</v>
      </c>
      <c r="J9" s="5">
        <v>9</v>
      </c>
      <c r="K9" s="1">
        <v>28</v>
      </c>
      <c r="L9" s="1"/>
      <c r="M9" s="1"/>
      <c r="N9" s="1">
        <v>3</v>
      </c>
    </row>
    <row r="10" spans="1:14">
      <c r="A10" s="4" t="s">
        <v>3492</v>
      </c>
      <c r="B10" s="5">
        <v>33</v>
      </c>
      <c r="C10" s="5"/>
      <c r="D10" s="5">
        <v>37</v>
      </c>
      <c r="E10" s="1">
        <v>29</v>
      </c>
      <c r="F10" s="5">
        <v>28</v>
      </c>
      <c r="G10" s="5">
        <v>22</v>
      </c>
      <c r="H10" s="5">
        <v>22</v>
      </c>
      <c r="I10" s="1">
        <v>7</v>
      </c>
      <c r="J10" s="5">
        <v>9</v>
      </c>
      <c r="K10" s="1">
        <v>22</v>
      </c>
      <c r="L10" s="1"/>
      <c r="M10" s="1"/>
      <c r="N10" s="1">
        <v>3</v>
      </c>
    </row>
    <row r="11" spans="1:14">
      <c r="A11" s="4" t="s">
        <v>3494</v>
      </c>
      <c r="B11" s="5">
        <v>29</v>
      </c>
      <c r="C11" s="5"/>
      <c r="D11" s="5">
        <v>41</v>
      </c>
      <c r="E11" s="1">
        <v>23</v>
      </c>
      <c r="F11" s="5">
        <v>26</v>
      </c>
      <c r="G11" s="5">
        <v>23</v>
      </c>
      <c r="H11" s="5">
        <v>20</v>
      </c>
      <c r="I11" s="1">
        <v>7</v>
      </c>
      <c r="J11" s="5">
        <v>5</v>
      </c>
      <c r="K11" s="1">
        <v>18</v>
      </c>
      <c r="L11" s="1"/>
      <c r="M11" s="1"/>
      <c r="N11" s="1">
        <v>7</v>
      </c>
    </row>
    <row r="12" spans="1:14">
      <c r="A12" s="4" t="s">
        <v>1192</v>
      </c>
      <c r="B12" s="5">
        <v>25</v>
      </c>
      <c r="C12" s="5"/>
      <c r="D12" s="5">
        <v>41</v>
      </c>
      <c r="E12" s="3">
        <v>23</v>
      </c>
      <c r="F12" s="5">
        <v>15</v>
      </c>
      <c r="G12" s="5">
        <v>15</v>
      </c>
      <c r="H12" s="5">
        <v>14</v>
      </c>
      <c r="I12" s="3">
        <v>6</v>
      </c>
      <c r="J12" s="5">
        <v>7</v>
      </c>
      <c r="K12" s="3">
        <v>17</v>
      </c>
      <c r="L12" s="3"/>
      <c r="M12" s="3"/>
      <c r="N12" s="3">
        <v>5</v>
      </c>
    </row>
    <row r="13" spans="1:14">
      <c r="A13" s="4" t="s">
        <v>1655</v>
      </c>
      <c r="B13" s="12">
        <v>22</v>
      </c>
      <c r="C13" s="12"/>
      <c r="D13" s="12">
        <v>34</v>
      </c>
      <c r="E13" s="3">
        <v>23</v>
      </c>
      <c r="F13" s="5" t="s">
        <v>4831</v>
      </c>
      <c r="G13" s="12">
        <v>7</v>
      </c>
      <c r="H13" s="12">
        <v>17</v>
      </c>
      <c r="I13" s="3">
        <v>7</v>
      </c>
      <c r="J13" s="12">
        <v>5</v>
      </c>
      <c r="K13" s="3">
        <v>11</v>
      </c>
      <c r="L13" s="3"/>
      <c r="M13" s="3"/>
      <c r="N13" s="12">
        <v>6</v>
      </c>
    </row>
    <row r="14" spans="1:14">
      <c r="A14" s="4" t="s">
        <v>2785</v>
      </c>
      <c r="B14" s="12">
        <v>18</v>
      </c>
      <c r="C14" s="12"/>
      <c r="D14" s="12">
        <v>39</v>
      </c>
      <c r="E14" s="3">
        <v>24</v>
      </c>
      <c r="F14" s="5">
        <v>18</v>
      </c>
      <c r="G14" s="12">
        <v>7</v>
      </c>
      <c r="H14" s="12">
        <v>9</v>
      </c>
      <c r="I14" s="3">
        <v>7</v>
      </c>
      <c r="J14" s="12" t="s">
        <v>2787</v>
      </c>
      <c r="K14" s="3">
        <v>8</v>
      </c>
      <c r="L14" s="12">
        <v>27</v>
      </c>
      <c r="M14" s="12"/>
      <c r="N14" s="12">
        <v>3</v>
      </c>
    </row>
    <row r="15" spans="1:14">
      <c r="A15" s="4" t="s">
        <v>4107</v>
      </c>
      <c r="B15" s="5">
        <v>25</v>
      </c>
      <c r="C15" s="5"/>
      <c r="D15" s="5">
        <v>25</v>
      </c>
      <c r="E15" s="3">
        <v>9</v>
      </c>
      <c r="F15" s="5">
        <v>18</v>
      </c>
      <c r="G15" s="5">
        <v>7</v>
      </c>
      <c r="H15" s="5">
        <v>2</v>
      </c>
      <c r="I15" s="3">
        <v>7</v>
      </c>
      <c r="J15" s="12" t="s">
        <v>2787</v>
      </c>
      <c r="K15" s="3">
        <v>17</v>
      </c>
      <c r="L15" s="12">
        <v>16</v>
      </c>
      <c r="M15" s="12"/>
      <c r="N15" s="3">
        <v>8</v>
      </c>
    </row>
    <row r="16" spans="1:14">
      <c r="A16" s="4" t="s">
        <v>67</v>
      </c>
      <c r="B16" s="5">
        <v>23</v>
      </c>
      <c r="C16" s="5"/>
      <c r="D16" s="5">
        <v>26</v>
      </c>
      <c r="E16" s="3">
        <v>16</v>
      </c>
      <c r="F16" s="5">
        <v>10</v>
      </c>
      <c r="G16" s="5">
        <v>8</v>
      </c>
      <c r="H16" s="5" t="s">
        <v>4831</v>
      </c>
      <c r="I16" s="3">
        <v>8</v>
      </c>
      <c r="J16" s="12" t="s">
        <v>2787</v>
      </c>
      <c r="K16" s="3">
        <v>15</v>
      </c>
      <c r="L16" s="12">
        <v>30</v>
      </c>
      <c r="M16" s="12"/>
      <c r="N16" s="3">
        <v>3</v>
      </c>
    </row>
    <row r="17" spans="1:16">
      <c r="A17" s="4" t="s">
        <v>3250</v>
      </c>
      <c r="B17" s="12">
        <v>25</v>
      </c>
      <c r="C17" s="12"/>
      <c r="D17" s="12">
        <v>26</v>
      </c>
      <c r="E17" s="3">
        <v>11</v>
      </c>
      <c r="F17" s="12">
        <v>15</v>
      </c>
      <c r="G17" s="12">
        <v>9</v>
      </c>
      <c r="H17" s="61" t="s">
        <v>2787</v>
      </c>
      <c r="I17" s="3">
        <v>9</v>
      </c>
      <c r="J17" s="12" t="s">
        <v>2787</v>
      </c>
      <c r="K17" s="3">
        <v>14</v>
      </c>
      <c r="L17" s="12">
        <v>27</v>
      </c>
      <c r="M17" s="12"/>
      <c r="N17" s="3">
        <v>18</v>
      </c>
    </row>
    <row r="18" spans="1:16">
      <c r="A18" s="4" t="s">
        <v>4210</v>
      </c>
      <c r="B18" s="12">
        <v>27</v>
      </c>
      <c r="C18" s="12"/>
      <c r="D18" s="12">
        <v>29</v>
      </c>
      <c r="E18" s="3">
        <v>12</v>
      </c>
      <c r="F18" s="12">
        <v>19</v>
      </c>
      <c r="G18" s="12">
        <v>8</v>
      </c>
      <c r="H18" s="61" t="s">
        <v>2787</v>
      </c>
      <c r="I18" s="3">
        <v>8</v>
      </c>
      <c r="J18" s="12" t="s">
        <v>2787</v>
      </c>
      <c r="K18" s="3">
        <v>14</v>
      </c>
      <c r="L18" s="12">
        <v>33</v>
      </c>
      <c r="M18" s="12"/>
      <c r="N18" s="3">
        <v>15</v>
      </c>
    </row>
    <row r="19" spans="1:16" ht="12" customHeight="1">
      <c r="A19" s="4" t="s">
        <v>1618</v>
      </c>
      <c r="B19" s="12">
        <v>28</v>
      </c>
      <c r="C19" s="12"/>
      <c r="D19" s="12">
        <v>28</v>
      </c>
      <c r="E19" s="3">
        <v>11</v>
      </c>
      <c r="F19" s="12">
        <v>25</v>
      </c>
      <c r="G19" s="768">
        <v>16</v>
      </c>
      <c r="H19" s="61" t="s">
        <v>2787</v>
      </c>
      <c r="I19" s="3">
        <v>1</v>
      </c>
      <c r="J19" s="12" t="s">
        <v>2787</v>
      </c>
      <c r="K19" s="3">
        <v>9</v>
      </c>
      <c r="L19" s="12">
        <v>22</v>
      </c>
      <c r="M19" s="12"/>
      <c r="N19" s="3">
        <v>21</v>
      </c>
    </row>
    <row r="20" spans="1:16" ht="14.25" customHeight="1">
      <c r="A20" s="4" t="s">
        <v>1033</v>
      </c>
      <c r="B20" s="12">
        <v>34</v>
      </c>
      <c r="C20" s="12"/>
      <c r="D20" s="12">
        <v>21</v>
      </c>
      <c r="E20" s="3">
        <v>18</v>
      </c>
      <c r="F20" s="12">
        <v>20</v>
      </c>
      <c r="G20" s="768">
        <v>10</v>
      </c>
      <c r="H20" s="61" t="s">
        <v>2787</v>
      </c>
      <c r="I20" s="3">
        <v>0</v>
      </c>
      <c r="J20" s="12" t="s">
        <v>2787</v>
      </c>
      <c r="K20" s="3">
        <v>10</v>
      </c>
      <c r="L20" s="12">
        <v>31</v>
      </c>
      <c r="M20" s="12"/>
      <c r="N20" s="3">
        <v>20</v>
      </c>
    </row>
    <row r="21" spans="1:16" ht="14.25" customHeight="1">
      <c r="A21" s="4" t="s">
        <v>908</v>
      </c>
      <c r="B21" s="12">
        <v>31</v>
      </c>
      <c r="C21" s="12"/>
      <c r="D21" s="12">
        <v>22</v>
      </c>
      <c r="E21" s="3">
        <v>12</v>
      </c>
      <c r="F21" s="12">
        <v>28</v>
      </c>
      <c r="G21" s="768">
        <v>18</v>
      </c>
      <c r="H21" s="61" t="s">
        <v>2787</v>
      </c>
      <c r="I21" s="392" t="s">
        <v>2787</v>
      </c>
      <c r="J21" s="12" t="s">
        <v>2787</v>
      </c>
      <c r="K21" s="3">
        <v>12</v>
      </c>
      <c r="L21" s="12">
        <v>21</v>
      </c>
      <c r="M21" s="12"/>
      <c r="N21" s="3">
        <v>20</v>
      </c>
    </row>
    <row r="22" spans="1:16" ht="14.25" customHeight="1">
      <c r="A22" s="4" t="s">
        <v>456</v>
      </c>
      <c r="B22" s="12">
        <v>36</v>
      </c>
      <c r="C22" s="12"/>
      <c r="D22" s="12">
        <v>17</v>
      </c>
      <c r="E22" s="3">
        <v>25</v>
      </c>
      <c r="F22" s="12">
        <v>20</v>
      </c>
      <c r="G22" s="768">
        <v>14</v>
      </c>
      <c r="H22" s="61" t="s">
        <v>2787</v>
      </c>
      <c r="I22" s="392" t="s">
        <v>2787</v>
      </c>
      <c r="J22" s="12" t="s">
        <v>2787</v>
      </c>
      <c r="K22" s="3">
        <v>9</v>
      </c>
      <c r="L22" s="12">
        <v>25</v>
      </c>
      <c r="M22" s="12">
        <v>10</v>
      </c>
      <c r="N22" s="3">
        <v>10</v>
      </c>
    </row>
    <row r="23" spans="1:16" ht="14.25" customHeight="1">
      <c r="A23" s="4" t="s">
        <v>996</v>
      </c>
      <c r="B23" s="12">
        <v>25</v>
      </c>
      <c r="C23" s="12"/>
      <c r="D23" s="12">
        <v>21</v>
      </c>
      <c r="E23" s="3">
        <v>14</v>
      </c>
      <c r="F23" s="12">
        <v>16</v>
      </c>
      <c r="G23" s="768">
        <v>11</v>
      </c>
      <c r="H23" s="61" t="s">
        <v>2787</v>
      </c>
      <c r="I23" s="392" t="s">
        <v>2787</v>
      </c>
      <c r="J23" s="12" t="s">
        <v>2787</v>
      </c>
      <c r="K23" s="3">
        <v>8</v>
      </c>
      <c r="L23" s="12">
        <v>18</v>
      </c>
      <c r="M23" s="12">
        <v>16</v>
      </c>
      <c r="N23" s="3">
        <v>26</v>
      </c>
    </row>
    <row r="24" spans="1:16" ht="14.25" customHeight="1">
      <c r="A24" s="4" t="s">
        <v>6212</v>
      </c>
      <c r="B24" s="12">
        <v>32</v>
      </c>
      <c r="C24" s="12"/>
      <c r="D24" s="12">
        <v>26</v>
      </c>
      <c r="E24" s="3">
        <v>16</v>
      </c>
      <c r="F24" s="12">
        <v>24</v>
      </c>
      <c r="G24" s="768">
        <v>24</v>
      </c>
      <c r="H24" s="61" t="s">
        <v>2787</v>
      </c>
      <c r="I24" s="392" t="s">
        <v>2787</v>
      </c>
      <c r="J24" s="12" t="s">
        <v>2787</v>
      </c>
      <c r="K24" s="3">
        <v>8</v>
      </c>
      <c r="L24" s="12">
        <v>25</v>
      </c>
      <c r="M24" s="12">
        <v>11</v>
      </c>
      <c r="N24" s="3">
        <v>15</v>
      </c>
    </row>
    <row r="25" spans="1:16" ht="14.25" customHeight="1">
      <c r="A25" s="6" t="s">
        <v>7247</v>
      </c>
      <c r="B25" s="36">
        <v>15</v>
      </c>
      <c r="C25" s="36"/>
      <c r="D25" s="36">
        <v>17</v>
      </c>
      <c r="E25" s="45">
        <v>10</v>
      </c>
      <c r="F25" s="36">
        <v>28</v>
      </c>
      <c r="G25" s="1729">
        <v>22</v>
      </c>
      <c r="H25" s="1730" t="s">
        <v>2787</v>
      </c>
      <c r="I25" s="883" t="s">
        <v>2787</v>
      </c>
      <c r="J25" s="12" t="s">
        <v>2787</v>
      </c>
      <c r="K25" s="45">
        <v>10</v>
      </c>
      <c r="L25" s="12">
        <v>19</v>
      </c>
      <c r="M25" s="12">
        <v>6</v>
      </c>
      <c r="N25" s="45">
        <v>20</v>
      </c>
    </row>
    <row r="26" spans="1:16" ht="14.25" customHeight="1">
      <c r="A26" s="1731" t="s">
        <v>7961</v>
      </c>
      <c r="B26" s="1732">
        <v>15</v>
      </c>
      <c r="C26" s="1732"/>
      <c r="D26" s="12" t="s">
        <v>4831</v>
      </c>
      <c r="E26" s="1206">
        <v>14</v>
      </c>
      <c r="F26" s="36">
        <v>34</v>
      </c>
      <c r="G26" s="1729">
        <v>32</v>
      </c>
      <c r="H26" s="1730" t="s">
        <v>2787</v>
      </c>
      <c r="I26" s="883" t="s">
        <v>2787</v>
      </c>
      <c r="J26" s="36" t="s">
        <v>2787</v>
      </c>
      <c r="K26" s="45">
        <v>4</v>
      </c>
      <c r="L26" s="36">
        <v>10</v>
      </c>
      <c r="M26" s="36">
        <v>15</v>
      </c>
      <c r="N26" s="45">
        <v>26</v>
      </c>
      <c r="O26" s="1207"/>
    </row>
    <row r="27" spans="1:16" ht="14.25" customHeight="1">
      <c r="A27" s="1996" t="s">
        <v>8519</v>
      </c>
      <c r="B27" s="1997"/>
      <c r="C27" s="1997"/>
      <c r="D27" s="1997"/>
      <c r="E27" s="1997"/>
      <c r="F27" s="1998">
        <v>62</v>
      </c>
      <c r="G27" s="1999">
        <v>53</v>
      </c>
      <c r="H27" s="2000" t="s">
        <v>2787</v>
      </c>
      <c r="I27" s="2000" t="s">
        <v>2787</v>
      </c>
      <c r="J27" s="1998" t="s">
        <v>2787</v>
      </c>
      <c r="K27" s="1997"/>
      <c r="L27" s="1998">
        <v>16</v>
      </c>
      <c r="M27" s="1998">
        <v>15</v>
      </c>
      <c r="N27" s="1997"/>
      <c r="O27" s="7"/>
    </row>
    <row r="28" spans="1:16" ht="14.25" customHeight="1">
      <c r="A28" s="34" t="s">
        <v>8524</v>
      </c>
      <c r="B28" s="36">
        <v>21</v>
      </c>
      <c r="C28" s="36"/>
      <c r="D28" s="36">
        <v>13</v>
      </c>
      <c r="E28" s="36">
        <v>11</v>
      </c>
      <c r="F28" s="12">
        <v>26</v>
      </c>
      <c r="G28" s="1729">
        <v>19</v>
      </c>
      <c r="H28" s="1730" t="s">
        <v>2787</v>
      </c>
      <c r="I28" s="883" t="s">
        <v>2787</v>
      </c>
      <c r="J28" s="12" t="s">
        <v>2787</v>
      </c>
      <c r="K28" s="12">
        <v>9</v>
      </c>
      <c r="L28" s="12">
        <v>11</v>
      </c>
      <c r="M28" s="12">
        <v>10</v>
      </c>
      <c r="N28" s="12">
        <v>27</v>
      </c>
      <c r="O28" s="7"/>
    </row>
    <row r="29" spans="1:16" ht="14.25" customHeight="1">
      <c r="A29" s="2099" t="s">
        <v>8930</v>
      </c>
      <c r="B29" s="36">
        <v>20</v>
      </c>
      <c r="C29" s="1732"/>
      <c r="D29" s="1732">
        <v>13</v>
      </c>
      <c r="E29" s="36">
        <v>14</v>
      </c>
      <c r="F29" s="36">
        <v>30</v>
      </c>
      <c r="G29" s="1729">
        <v>31</v>
      </c>
      <c r="H29" s="1730" t="s">
        <v>2787</v>
      </c>
      <c r="I29" s="883" t="s">
        <v>2787</v>
      </c>
      <c r="J29" s="36" t="s">
        <v>2787</v>
      </c>
      <c r="K29" s="43">
        <v>14</v>
      </c>
      <c r="L29" s="36">
        <v>18</v>
      </c>
      <c r="M29" s="36">
        <v>14</v>
      </c>
      <c r="N29" s="36">
        <v>30</v>
      </c>
      <c r="O29" s="7"/>
    </row>
    <row r="30" spans="1:16" ht="14.25" customHeight="1">
      <c r="A30" s="34" t="s">
        <v>9768</v>
      </c>
      <c r="B30" s="36">
        <v>21</v>
      </c>
      <c r="C30" s="36"/>
      <c r="D30" s="36">
        <v>17</v>
      </c>
      <c r="E30" s="36">
        <v>16</v>
      </c>
      <c r="F30" s="36">
        <v>27</v>
      </c>
      <c r="G30" s="1729">
        <v>35</v>
      </c>
      <c r="H30" s="1730" t="s">
        <v>2787</v>
      </c>
      <c r="I30" s="883" t="s">
        <v>2787</v>
      </c>
      <c r="J30" s="36" t="s">
        <v>2787</v>
      </c>
      <c r="K30" s="36">
        <v>11</v>
      </c>
      <c r="L30" s="36">
        <v>13</v>
      </c>
      <c r="M30" s="36">
        <v>11</v>
      </c>
      <c r="N30" s="36">
        <v>36</v>
      </c>
    </row>
    <row r="31" spans="1:16" ht="14.25" customHeight="1">
      <c r="A31" s="2099" t="s">
        <v>10620</v>
      </c>
      <c r="B31" s="12">
        <v>18</v>
      </c>
      <c r="C31" s="12">
        <v>16</v>
      </c>
      <c r="D31" s="12">
        <v>23</v>
      </c>
      <c r="E31" s="12">
        <v>18</v>
      </c>
      <c r="F31" s="2549">
        <v>31</v>
      </c>
      <c r="G31" s="2550">
        <v>32</v>
      </c>
      <c r="H31" s="61" t="s">
        <v>2787</v>
      </c>
      <c r="I31" s="392" t="s">
        <v>2787</v>
      </c>
      <c r="J31" s="12" t="s">
        <v>2787</v>
      </c>
      <c r="K31" s="12">
        <v>11</v>
      </c>
      <c r="L31" s="12">
        <v>11</v>
      </c>
      <c r="M31" s="12">
        <v>17</v>
      </c>
      <c r="N31" s="796">
        <v>30</v>
      </c>
      <c r="P31" s="56"/>
    </row>
    <row r="32" spans="1:16" ht="14.25" customHeight="1">
      <c r="A32" s="4" t="s">
        <v>11384</v>
      </c>
      <c r="B32" s="12">
        <v>11</v>
      </c>
      <c r="C32" s="12">
        <v>17</v>
      </c>
      <c r="D32" s="12">
        <v>17</v>
      </c>
      <c r="E32" s="12">
        <v>21</v>
      </c>
      <c r="F32" s="12">
        <v>28</v>
      </c>
      <c r="G32" s="768">
        <v>29</v>
      </c>
      <c r="H32" s="61" t="s">
        <v>2787</v>
      </c>
      <c r="I32" s="392" t="s">
        <v>2787</v>
      </c>
      <c r="J32" s="12" t="s">
        <v>2787</v>
      </c>
      <c r="K32" s="12">
        <v>8</v>
      </c>
      <c r="L32" s="12">
        <v>10</v>
      </c>
      <c r="M32" s="12">
        <v>8</v>
      </c>
      <c r="N32" s="12">
        <v>21</v>
      </c>
      <c r="P32" s="56"/>
    </row>
    <row r="33" spans="1:16" ht="14.25" customHeight="1">
      <c r="A33" s="6"/>
      <c r="B33" s="43"/>
      <c r="C33" s="43"/>
      <c r="D33" s="43"/>
      <c r="E33" s="43"/>
      <c r="F33" s="2344"/>
      <c r="G33" s="169"/>
      <c r="H33" s="248"/>
      <c r="I33" s="43"/>
      <c r="J33" s="43"/>
      <c r="K33" s="43"/>
      <c r="L33" s="43"/>
      <c r="M33" s="43"/>
    </row>
    <row r="34" spans="1:16" ht="17.25">
      <c r="A34" s="2968" t="s">
        <v>1164</v>
      </c>
      <c r="B34" s="2968"/>
      <c r="C34" s="2968"/>
      <c r="D34" s="2968"/>
      <c r="E34" s="2968"/>
      <c r="F34" s="2968"/>
      <c r="G34" s="2968"/>
      <c r="H34" s="2968"/>
      <c r="I34" s="2968"/>
      <c r="J34" s="2968"/>
      <c r="K34" s="2968"/>
      <c r="L34" s="2968"/>
      <c r="M34" s="2968"/>
    </row>
    <row r="35" spans="1:16">
      <c r="A35" s="72" t="s">
        <v>4104</v>
      </c>
      <c r="B35" s="72" t="s">
        <v>3278</v>
      </c>
      <c r="C35" s="72" t="s">
        <v>10653</v>
      </c>
      <c r="D35" s="72" t="s">
        <v>3279</v>
      </c>
      <c r="E35" s="72" t="s">
        <v>3280</v>
      </c>
      <c r="F35" s="72" t="s">
        <v>3281</v>
      </c>
      <c r="G35" s="125" t="s">
        <v>3282</v>
      </c>
      <c r="H35" s="72" t="s">
        <v>3283</v>
      </c>
      <c r="I35" s="72" t="s">
        <v>3284</v>
      </c>
      <c r="J35" s="72" t="s">
        <v>3285</v>
      </c>
      <c r="K35" s="72" t="s">
        <v>3286</v>
      </c>
      <c r="L35" s="72" t="s">
        <v>2786</v>
      </c>
      <c r="M35" s="72" t="s">
        <v>457</v>
      </c>
      <c r="N35" s="109" t="s">
        <v>4514</v>
      </c>
      <c r="P35" s="554" t="s">
        <v>315</v>
      </c>
    </row>
    <row r="36" spans="1:16">
      <c r="A36" s="126" t="s">
        <v>4603</v>
      </c>
      <c r="B36" s="1">
        <v>41</v>
      </c>
      <c r="C36" s="1"/>
      <c r="D36" s="1"/>
      <c r="E36" s="1"/>
      <c r="F36" s="1">
        <v>72</v>
      </c>
      <c r="G36" s="3"/>
      <c r="H36" s="3"/>
      <c r="I36" s="3"/>
      <c r="J36" s="3"/>
      <c r="K36" s="3"/>
      <c r="L36" s="3"/>
      <c r="M36" s="3"/>
      <c r="N36" s="1">
        <v>1</v>
      </c>
      <c r="P36" s="554" t="s">
        <v>314</v>
      </c>
    </row>
    <row r="37" spans="1:16">
      <c r="A37" s="127" t="s">
        <v>1986</v>
      </c>
      <c r="B37" s="80"/>
      <c r="C37" s="80"/>
      <c r="D37" s="80">
        <v>27</v>
      </c>
      <c r="E37" s="80">
        <v>24</v>
      </c>
      <c r="F37" s="80">
        <v>28</v>
      </c>
      <c r="G37" s="80"/>
      <c r="H37" s="80">
        <v>22</v>
      </c>
      <c r="I37" s="80"/>
      <c r="J37" s="80">
        <v>9</v>
      </c>
      <c r="K37" s="80"/>
      <c r="L37" s="80"/>
      <c r="M37" s="80"/>
      <c r="N37" s="80">
        <v>0</v>
      </c>
    </row>
    <row r="38" spans="1:16">
      <c r="A38" s="126" t="s">
        <v>1988</v>
      </c>
      <c r="B38" s="1">
        <v>37</v>
      </c>
      <c r="C38" s="1"/>
      <c r="D38" s="1">
        <v>39</v>
      </c>
      <c r="E38" s="1">
        <v>28</v>
      </c>
      <c r="F38" s="1">
        <v>31</v>
      </c>
      <c r="G38" s="1"/>
      <c r="H38" s="1">
        <v>22</v>
      </c>
      <c r="I38" s="1"/>
      <c r="J38" s="1">
        <v>9</v>
      </c>
      <c r="K38" s="1"/>
      <c r="L38" s="1"/>
      <c r="M38" s="1"/>
      <c r="N38" s="1">
        <v>2</v>
      </c>
    </row>
    <row r="39" spans="1:16">
      <c r="A39" s="127" t="s">
        <v>1990</v>
      </c>
      <c r="B39" s="563">
        <v>43</v>
      </c>
      <c r="C39" s="563"/>
      <c r="D39" s="563">
        <v>39</v>
      </c>
      <c r="E39" s="80">
        <v>35</v>
      </c>
      <c r="F39" s="563">
        <v>29</v>
      </c>
      <c r="G39" s="563">
        <v>11</v>
      </c>
      <c r="H39" s="80">
        <v>21</v>
      </c>
      <c r="I39" s="80">
        <v>7</v>
      </c>
      <c r="J39" s="80">
        <v>12</v>
      </c>
      <c r="K39" s="80">
        <v>20</v>
      </c>
      <c r="L39" s="80"/>
      <c r="M39" s="80"/>
      <c r="N39" s="80">
        <v>1</v>
      </c>
    </row>
    <row r="40" spans="1:16">
      <c r="A40" s="126" t="s">
        <v>2589</v>
      </c>
      <c r="B40" s="564">
        <v>47</v>
      </c>
      <c r="C40" s="564"/>
      <c r="D40" s="564">
        <v>49</v>
      </c>
      <c r="E40" s="1">
        <v>27</v>
      </c>
      <c r="F40" s="1">
        <v>33</v>
      </c>
      <c r="G40" s="564">
        <v>13</v>
      </c>
      <c r="H40" s="564">
        <v>18</v>
      </c>
      <c r="I40" s="564">
        <v>4</v>
      </c>
      <c r="J40" s="1">
        <v>8</v>
      </c>
      <c r="K40" s="1">
        <v>24</v>
      </c>
      <c r="L40" s="1"/>
      <c r="M40" s="1"/>
      <c r="N40" s="1">
        <v>1</v>
      </c>
    </row>
    <row r="41" spans="1:16">
      <c r="A41" s="127" t="s">
        <v>5101</v>
      </c>
      <c r="B41" s="563">
        <v>41</v>
      </c>
      <c r="C41" s="563"/>
      <c r="D41" s="563">
        <v>41</v>
      </c>
      <c r="E41" s="80">
        <v>29</v>
      </c>
      <c r="F41" s="563">
        <v>35</v>
      </c>
      <c r="G41" s="563">
        <v>23</v>
      </c>
      <c r="H41" s="80">
        <v>20</v>
      </c>
      <c r="I41" s="563">
        <v>12</v>
      </c>
      <c r="J41" s="80">
        <v>11</v>
      </c>
      <c r="K41" s="80">
        <v>29</v>
      </c>
      <c r="L41" s="80"/>
      <c r="M41" s="80"/>
      <c r="N41" s="80">
        <v>1</v>
      </c>
    </row>
    <row r="42" spans="1:16">
      <c r="A42" s="126" t="s">
        <v>3490</v>
      </c>
      <c r="B42" s="5">
        <v>33</v>
      </c>
      <c r="C42" s="5"/>
      <c r="D42" s="1">
        <v>47</v>
      </c>
      <c r="E42" s="1">
        <v>27</v>
      </c>
      <c r="F42" s="1">
        <v>35</v>
      </c>
      <c r="G42" s="1">
        <v>30</v>
      </c>
      <c r="H42" s="5">
        <v>16</v>
      </c>
      <c r="I42" s="1">
        <v>9</v>
      </c>
      <c r="J42" s="5">
        <v>9</v>
      </c>
      <c r="K42" s="1">
        <v>28</v>
      </c>
      <c r="L42" s="1"/>
      <c r="M42" s="1"/>
      <c r="N42" s="1">
        <v>3</v>
      </c>
    </row>
    <row r="43" spans="1:16">
      <c r="A43" s="127" t="s">
        <v>3492</v>
      </c>
      <c r="B43" s="128">
        <v>33</v>
      </c>
      <c r="C43" s="128"/>
      <c r="D43" s="128">
        <v>37</v>
      </c>
      <c r="E43" s="80">
        <v>29</v>
      </c>
      <c r="F43" s="128">
        <v>28</v>
      </c>
      <c r="G43" s="128">
        <v>22</v>
      </c>
      <c r="H43" s="128">
        <v>22</v>
      </c>
      <c r="I43" s="80">
        <v>7</v>
      </c>
      <c r="J43" s="128">
        <v>9</v>
      </c>
      <c r="K43" s="80">
        <v>22</v>
      </c>
      <c r="L43" s="80"/>
      <c r="M43" s="80"/>
      <c r="N43" s="80">
        <v>3</v>
      </c>
    </row>
    <row r="44" spans="1:16">
      <c r="A44" s="126" t="s">
        <v>3494</v>
      </c>
      <c r="B44" s="5">
        <v>29</v>
      </c>
      <c r="C44" s="5"/>
      <c r="D44" s="5">
        <v>41</v>
      </c>
      <c r="E44" s="1">
        <v>23</v>
      </c>
      <c r="F44" s="5">
        <v>26</v>
      </c>
      <c r="G44" s="5">
        <v>23</v>
      </c>
      <c r="H44" s="5">
        <v>20</v>
      </c>
      <c r="I44" s="1">
        <v>7</v>
      </c>
      <c r="J44" s="5">
        <v>5</v>
      </c>
      <c r="K44" s="1">
        <v>18</v>
      </c>
      <c r="L44" s="1"/>
      <c r="M44" s="1"/>
      <c r="N44" s="1">
        <v>7</v>
      </c>
    </row>
    <row r="45" spans="1:16">
      <c r="A45" s="127" t="s">
        <v>1192</v>
      </c>
      <c r="B45" s="128">
        <v>25</v>
      </c>
      <c r="C45" s="128"/>
      <c r="D45" s="128">
        <v>41</v>
      </c>
      <c r="E45" s="80">
        <v>23</v>
      </c>
      <c r="F45" s="128">
        <v>15</v>
      </c>
      <c r="G45" s="128">
        <v>15</v>
      </c>
      <c r="H45" s="128">
        <v>14</v>
      </c>
      <c r="I45" s="80">
        <v>6</v>
      </c>
      <c r="J45" s="128">
        <v>7</v>
      </c>
      <c r="K45" s="80">
        <v>17</v>
      </c>
      <c r="L45" s="80"/>
      <c r="M45" s="80"/>
      <c r="N45" s="80">
        <v>5</v>
      </c>
    </row>
    <row r="46" spans="1:16">
      <c r="A46" s="126" t="s">
        <v>1655</v>
      </c>
      <c r="B46" s="12">
        <v>22</v>
      </c>
      <c r="C46" s="12"/>
      <c r="D46" s="12">
        <v>34</v>
      </c>
      <c r="E46" s="3">
        <v>23</v>
      </c>
      <c r="F46" s="5"/>
      <c r="G46" s="12">
        <v>7</v>
      </c>
      <c r="H46" s="12">
        <v>17</v>
      </c>
      <c r="I46" s="3">
        <v>7</v>
      </c>
      <c r="J46" s="12">
        <v>5</v>
      </c>
      <c r="K46" s="3">
        <v>11</v>
      </c>
      <c r="L46" s="3"/>
      <c r="M46" s="3"/>
      <c r="N46" s="12">
        <v>6</v>
      </c>
    </row>
    <row r="47" spans="1:16">
      <c r="A47" s="127" t="s">
        <v>2785</v>
      </c>
      <c r="B47" s="128">
        <v>18</v>
      </c>
      <c r="C47" s="128"/>
      <c r="D47" s="128">
        <v>39</v>
      </c>
      <c r="E47" s="80">
        <v>24</v>
      </c>
      <c r="F47" s="128">
        <v>18</v>
      </c>
      <c r="G47" s="128">
        <v>7</v>
      </c>
      <c r="H47" s="128">
        <v>9</v>
      </c>
      <c r="I47" s="80">
        <v>7</v>
      </c>
      <c r="J47" s="128"/>
      <c r="K47" s="80">
        <v>8</v>
      </c>
      <c r="L47" s="128">
        <v>27</v>
      </c>
      <c r="M47" s="128"/>
      <c r="N47" s="128">
        <v>3</v>
      </c>
    </row>
    <row r="48" spans="1:16">
      <c r="A48" s="126" t="s">
        <v>4107</v>
      </c>
      <c r="B48" s="5">
        <v>25</v>
      </c>
      <c r="C48" s="5"/>
      <c r="D48" s="5">
        <v>25</v>
      </c>
      <c r="E48" s="3">
        <v>9</v>
      </c>
      <c r="F48" s="5">
        <v>18</v>
      </c>
      <c r="G48" s="5">
        <v>7</v>
      </c>
      <c r="H48" s="5">
        <v>2</v>
      </c>
      <c r="I48" s="3">
        <v>7</v>
      </c>
      <c r="J48" s="12"/>
      <c r="K48" s="3">
        <v>17</v>
      </c>
      <c r="L48" s="12">
        <v>16</v>
      </c>
      <c r="M48" s="12"/>
      <c r="N48" s="3">
        <v>8</v>
      </c>
    </row>
    <row r="49" spans="1:14">
      <c r="A49" s="127" t="s">
        <v>67</v>
      </c>
      <c r="B49" s="128">
        <v>23</v>
      </c>
      <c r="C49" s="128"/>
      <c r="D49" s="128">
        <v>26</v>
      </c>
      <c r="E49" s="80">
        <v>16</v>
      </c>
      <c r="F49" s="128">
        <v>10</v>
      </c>
      <c r="G49" s="128">
        <v>8</v>
      </c>
      <c r="H49" s="128"/>
      <c r="I49" s="80">
        <v>8</v>
      </c>
      <c r="J49" s="128"/>
      <c r="K49" s="80">
        <v>15</v>
      </c>
      <c r="L49" s="128">
        <v>30</v>
      </c>
      <c r="M49" s="128"/>
      <c r="N49" s="80">
        <v>3</v>
      </c>
    </row>
    <row r="50" spans="1:14">
      <c r="A50" s="126" t="s">
        <v>4588</v>
      </c>
      <c r="B50" s="12">
        <v>25</v>
      </c>
      <c r="C50" s="12"/>
      <c r="D50" s="12">
        <v>26</v>
      </c>
      <c r="E50" s="3">
        <v>11</v>
      </c>
      <c r="F50" s="12">
        <v>15</v>
      </c>
      <c r="G50" s="12">
        <v>9</v>
      </c>
      <c r="H50" s="61"/>
      <c r="I50" s="3">
        <v>9</v>
      </c>
      <c r="J50" s="12"/>
      <c r="K50" s="3">
        <v>14</v>
      </c>
      <c r="L50" s="12">
        <v>27</v>
      </c>
      <c r="M50" s="12"/>
      <c r="N50" s="3">
        <v>18</v>
      </c>
    </row>
    <row r="51" spans="1:14">
      <c r="A51" s="127" t="s">
        <v>6276</v>
      </c>
      <c r="B51" s="128">
        <v>27</v>
      </c>
      <c r="C51" s="128"/>
      <c r="D51" s="128">
        <v>29</v>
      </c>
      <c r="E51" s="80">
        <v>12</v>
      </c>
      <c r="F51" s="128">
        <v>19</v>
      </c>
      <c r="G51" s="128">
        <v>8</v>
      </c>
      <c r="H51" s="128"/>
      <c r="I51" s="80">
        <v>8</v>
      </c>
      <c r="J51" s="128"/>
      <c r="K51" s="80">
        <v>14</v>
      </c>
      <c r="L51" s="128">
        <v>33</v>
      </c>
      <c r="M51" s="128"/>
      <c r="N51" s="80">
        <v>15</v>
      </c>
    </row>
    <row r="52" spans="1:14">
      <c r="A52" s="126" t="s">
        <v>3403</v>
      </c>
      <c r="B52" s="12">
        <v>28</v>
      </c>
      <c r="C52" s="12"/>
      <c r="D52" s="12">
        <v>28</v>
      </c>
      <c r="E52" s="3">
        <v>11</v>
      </c>
      <c r="F52" s="12">
        <v>25</v>
      </c>
      <c r="G52" s="12">
        <v>16</v>
      </c>
      <c r="H52" s="12"/>
      <c r="I52" s="3">
        <v>1</v>
      </c>
      <c r="J52" s="12"/>
      <c r="K52" s="3">
        <v>9</v>
      </c>
      <c r="L52" s="12">
        <v>22</v>
      </c>
      <c r="M52" s="12"/>
      <c r="N52" s="3">
        <v>21</v>
      </c>
    </row>
    <row r="53" spans="1:14">
      <c r="A53" s="127" t="s">
        <v>6487</v>
      </c>
      <c r="B53" s="128">
        <v>34</v>
      </c>
      <c r="C53" s="128"/>
      <c r="D53" s="128">
        <v>21</v>
      </c>
      <c r="E53" s="80">
        <v>18</v>
      </c>
      <c r="F53" s="128">
        <v>20</v>
      </c>
      <c r="G53" s="128">
        <v>10</v>
      </c>
      <c r="H53" s="128"/>
      <c r="I53" s="80"/>
      <c r="J53" s="128"/>
      <c r="K53" s="80">
        <v>10</v>
      </c>
      <c r="L53" s="128">
        <v>31</v>
      </c>
      <c r="M53" s="128"/>
      <c r="N53" s="80">
        <v>20</v>
      </c>
    </row>
    <row r="54" spans="1:14">
      <c r="A54" s="126" t="s">
        <v>903</v>
      </c>
      <c r="B54" s="12">
        <v>31</v>
      </c>
      <c r="C54" s="12"/>
      <c r="D54" s="12">
        <v>22</v>
      </c>
      <c r="E54" s="3">
        <v>12</v>
      </c>
      <c r="F54" s="12">
        <v>28</v>
      </c>
      <c r="G54" s="12">
        <v>18</v>
      </c>
      <c r="H54" s="12"/>
      <c r="I54" s="3"/>
      <c r="J54" s="12"/>
      <c r="K54" s="3">
        <v>12</v>
      </c>
      <c r="L54" s="12">
        <v>21</v>
      </c>
      <c r="M54" s="12"/>
      <c r="N54" s="3">
        <v>20</v>
      </c>
    </row>
    <row r="55" spans="1:14">
      <c r="A55" s="127" t="s">
        <v>456</v>
      </c>
      <c r="B55" s="128">
        <v>36</v>
      </c>
      <c r="C55" s="128"/>
      <c r="D55" s="128">
        <v>17</v>
      </c>
      <c r="E55" s="80">
        <v>25</v>
      </c>
      <c r="F55" s="128">
        <v>20</v>
      </c>
      <c r="G55" s="128">
        <v>14</v>
      </c>
      <c r="H55" s="128"/>
      <c r="I55" s="80"/>
      <c r="J55" s="128"/>
      <c r="K55" s="80">
        <v>9</v>
      </c>
      <c r="L55" s="128">
        <v>25</v>
      </c>
      <c r="M55" s="128">
        <v>10</v>
      </c>
      <c r="N55" s="80">
        <v>10</v>
      </c>
    </row>
    <row r="56" spans="1:14">
      <c r="A56" s="126" t="s">
        <v>996</v>
      </c>
      <c r="B56" s="12">
        <v>25</v>
      </c>
      <c r="C56" s="12"/>
      <c r="D56" s="12">
        <v>21</v>
      </c>
      <c r="E56" s="3">
        <v>14</v>
      </c>
      <c r="F56" s="12">
        <v>16</v>
      </c>
      <c r="G56" s="12">
        <v>11</v>
      </c>
      <c r="H56" s="12"/>
      <c r="I56" s="3"/>
      <c r="J56" s="12"/>
      <c r="K56" s="3">
        <v>8</v>
      </c>
      <c r="L56" s="12">
        <v>18</v>
      </c>
      <c r="M56" s="12">
        <v>16</v>
      </c>
      <c r="N56" s="3">
        <v>26</v>
      </c>
    </row>
    <row r="57" spans="1:14">
      <c r="A57" s="127" t="s">
        <v>6212</v>
      </c>
      <c r="B57" s="128">
        <v>32</v>
      </c>
      <c r="C57" s="128"/>
      <c r="D57" s="128">
        <v>26</v>
      </c>
      <c r="E57" s="80">
        <v>16</v>
      </c>
      <c r="F57" s="128">
        <v>24</v>
      </c>
      <c r="G57" s="128">
        <v>24</v>
      </c>
      <c r="H57" s="128"/>
      <c r="I57" s="80"/>
      <c r="J57" s="128"/>
      <c r="K57" s="80">
        <v>8</v>
      </c>
      <c r="L57" s="128">
        <v>25</v>
      </c>
      <c r="M57" s="128">
        <v>11</v>
      </c>
      <c r="N57" s="80">
        <v>15</v>
      </c>
    </row>
    <row r="58" spans="1:14">
      <c r="A58" s="126" t="s">
        <v>7245</v>
      </c>
      <c r="B58" s="12">
        <v>15</v>
      </c>
      <c r="C58" s="12"/>
      <c r="D58" s="12">
        <v>17</v>
      </c>
      <c r="E58" s="3">
        <v>10</v>
      </c>
      <c r="F58" s="12">
        <v>28</v>
      </c>
      <c r="G58" s="12">
        <v>22</v>
      </c>
      <c r="H58" s="12"/>
      <c r="I58" s="3"/>
      <c r="J58" s="12"/>
      <c r="K58" s="3">
        <v>10</v>
      </c>
      <c r="L58" s="12">
        <v>19</v>
      </c>
      <c r="M58" s="12">
        <v>6</v>
      </c>
      <c r="N58" s="3">
        <v>20</v>
      </c>
    </row>
    <row r="59" spans="1:14">
      <c r="A59" s="1733" t="s">
        <v>7922</v>
      </c>
      <c r="B59" s="1734">
        <v>15</v>
      </c>
      <c r="C59" s="1734"/>
      <c r="D59" s="1734"/>
      <c r="E59" s="1437">
        <v>14</v>
      </c>
      <c r="F59" s="1734">
        <v>34</v>
      </c>
      <c r="G59" s="1734">
        <v>32</v>
      </c>
      <c r="H59" s="1734"/>
      <c r="I59" s="1437"/>
      <c r="J59" s="1734"/>
      <c r="K59" s="1437">
        <v>4</v>
      </c>
      <c r="L59" s="1734">
        <v>10</v>
      </c>
      <c r="M59" s="1734">
        <v>15</v>
      </c>
      <c r="N59" s="1437">
        <v>26</v>
      </c>
    </row>
    <row r="60" spans="1:14">
      <c r="A60" s="126" t="s">
        <v>8525</v>
      </c>
      <c r="B60" s="12">
        <v>21</v>
      </c>
      <c r="C60" s="12"/>
      <c r="D60" s="12">
        <v>13</v>
      </c>
      <c r="E60" s="3">
        <v>11</v>
      </c>
      <c r="F60" s="12">
        <v>26</v>
      </c>
      <c r="G60" s="12">
        <v>19</v>
      </c>
      <c r="H60" s="12"/>
      <c r="I60" s="3"/>
      <c r="J60" s="12"/>
      <c r="K60" s="3">
        <v>9</v>
      </c>
      <c r="L60" s="12">
        <v>11</v>
      </c>
      <c r="M60" s="12">
        <v>10</v>
      </c>
      <c r="N60" s="12">
        <v>27</v>
      </c>
    </row>
    <row r="61" spans="1:14">
      <c r="A61" s="1733" t="s">
        <v>8931</v>
      </c>
      <c r="B61" s="1734">
        <v>20</v>
      </c>
      <c r="C61" s="1734"/>
      <c r="D61" s="1734">
        <v>13</v>
      </c>
      <c r="E61" s="1437">
        <v>14</v>
      </c>
      <c r="F61" s="1734">
        <v>30</v>
      </c>
      <c r="G61" s="1734">
        <v>31</v>
      </c>
      <c r="H61" s="1734"/>
      <c r="I61" s="1437"/>
      <c r="J61" s="1734"/>
      <c r="K61" s="1437">
        <v>14</v>
      </c>
      <c r="L61" s="1734">
        <v>18</v>
      </c>
      <c r="M61" s="1734">
        <v>14</v>
      </c>
      <c r="N61" s="1734">
        <v>30</v>
      </c>
    </row>
    <row r="62" spans="1:14">
      <c r="A62" s="126" t="s">
        <v>9769</v>
      </c>
      <c r="B62" s="12">
        <v>21</v>
      </c>
      <c r="C62" s="12"/>
      <c r="D62" s="12">
        <v>17</v>
      </c>
      <c r="E62" s="12">
        <v>16</v>
      </c>
      <c r="F62" s="12">
        <v>27</v>
      </c>
      <c r="G62" s="768">
        <v>35</v>
      </c>
      <c r="H62" s="61"/>
      <c r="I62" s="392"/>
      <c r="J62" s="12"/>
      <c r="K62" s="12">
        <v>11</v>
      </c>
      <c r="L62" s="12">
        <v>13</v>
      </c>
      <c r="M62" s="12">
        <v>11</v>
      </c>
      <c r="N62" s="12">
        <v>36</v>
      </c>
    </row>
    <row r="63" spans="1:14">
      <c r="A63" s="2554" t="s">
        <v>10620</v>
      </c>
      <c r="B63" s="1734">
        <v>18</v>
      </c>
      <c r="C63" s="1734">
        <v>16</v>
      </c>
      <c r="D63" s="1734">
        <v>23</v>
      </c>
      <c r="E63" s="1734">
        <v>18</v>
      </c>
      <c r="F63" s="2551">
        <v>31</v>
      </c>
      <c r="G63" s="2552">
        <v>32</v>
      </c>
      <c r="H63" s="1530"/>
      <c r="I63" s="1530"/>
      <c r="J63" s="2551"/>
      <c r="K63" s="1734">
        <v>11</v>
      </c>
      <c r="L63" s="1734">
        <v>11</v>
      </c>
      <c r="M63" s="1734">
        <v>17</v>
      </c>
      <c r="N63" s="2553">
        <v>30</v>
      </c>
    </row>
    <row r="64" spans="1:14">
      <c r="A64" s="126" t="s">
        <v>11384</v>
      </c>
      <c r="B64" s="12">
        <v>11</v>
      </c>
      <c r="C64" s="12">
        <v>17</v>
      </c>
      <c r="D64" s="12">
        <v>17</v>
      </c>
      <c r="E64" s="12">
        <v>21</v>
      </c>
      <c r="F64" s="12">
        <v>28</v>
      </c>
      <c r="G64" s="768">
        <v>29</v>
      </c>
      <c r="H64" s="392"/>
      <c r="I64" s="392"/>
      <c r="J64" s="12"/>
      <c r="K64" s="12">
        <v>8</v>
      </c>
      <c r="L64" s="12">
        <v>10</v>
      </c>
      <c r="M64" s="12">
        <v>8</v>
      </c>
      <c r="N64" s="12">
        <v>21</v>
      </c>
    </row>
    <row r="65" spans="1:13">
      <c r="A65" s="1582"/>
      <c r="B65" s="43"/>
      <c r="C65" s="43"/>
      <c r="D65" s="41"/>
      <c r="E65" s="43"/>
      <c r="F65" s="43"/>
      <c r="G65" s="43"/>
      <c r="H65" s="41"/>
      <c r="I65" s="43"/>
      <c r="J65" s="41"/>
      <c r="K65" s="43"/>
      <c r="L65" s="43"/>
      <c r="M65" s="43"/>
    </row>
    <row r="66" spans="1:13">
      <c r="A66" s="6"/>
      <c r="B66" s="43"/>
      <c r="C66" s="43"/>
      <c r="D66" s="41"/>
      <c r="F66" s="43"/>
      <c r="G66" s="43"/>
      <c r="H66" s="41"/>
      <c r="I66" s="43"/>
      <c r="J66" s="41"/>
      <c r="K66" s="41"/>
      <c r="L66" s="41"/>
      <c r="M66" s="43"/>
    </row>
  </sheetData>
  <mergeCells count="1">
    <mergeCell ref="A34:M34"/>
  </mergeCells>
  <phoneticPr fontId="5"/>
  <pageMargins left="0.75" right="0.75" top="1" bottom="1" header="0.51200000000000001" footer="0.51200000000000001"/>
  <pageSetup paperSize="9" orientation="landscape" verticalDpi="1200" r:id="rId1"/>
  <headerFooter alignWithMargins="0">
    <oddHeader>&amp;A</oddHeader>
    <oddFooter>&amp;P / &amp;N ページ</oddFooter>
  </headerFooter>
  <rowBreaks count="2" manualBreakCount="2">
    <brk id="66" max="12" man="1"/>
    <brk id="98" max="12"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P66"/>
  <sheetViews>
    <sheetView workbookViewId="0"/>
  </sheetViews>
  <sheetFormatPr defaultRowHeight="13.5"/>
  <cols>
    <col min="1" max="11" width="10.5" customWidth="1"/>
    <col min="12" max="12" width="9.625" customWidth="1"/>
    <col min="13" max="13" width="8.75" customWidth="1"/>
  </cols>
  <sheetData>
    <row r="1" spans="1:14" ht="19.5" customHeight="1">
      <c r="A1" s="591" t="s">
        <v>6086</v>
      </c>
      <c r="B1" s="591"/>
      <c r="C1" s="591"/>
      <c r="D1" s="591"/>
      <c r="E1" s="591"/>
      <c r="F1" s="591"/>
      <c r="G1" s="591"/>
      <c r="H1" s="591"/>
      <c r="I1" s="591"/>
      <c r="J1" s="591"/>
      <c r="K1" s="591"/>
      <c r="L1" s="591"/>
      <c r="M1" s="591"/>
    </row>
    <row r="2" spans="1:14" ht="17.25" customHeight="1">
      <c r="A2" s="72" t="s">
        <v>4104</v>
      </c>
      <c r="B2" s="72" t="s">
        <v>3278</v>
      </c>
      <c r="C2" s="72" t="s">
        <v>10653</v>
      </c>
      <c r="D2" s="72" t="s">
        <v>3279</v>
      </c>
      <c r="E2" s="72" t="s">
        <v>3280</v>
      </c>
      <c r="F2" s="72" t="s">
        <v>3281</v>
      </c>
      <c r="G2" s="125" t="s">
        <v>3282</v>
      </c>
      <c r="H2" s="72" t="s">
        <v>3283</v>
      </c>
      <c r="I2" s="72" t="s">
        <v>3284</v>
      </c>
      <c r="J2" s="72" t="s">
        <v>3285</v>
      </c>
      <c r="K2" s="72" t="s">
        <v>3286</v>
      </c>
      <c r="L2" s="72" t="s">
        <v>2786</v>
      </c>
      <c r="M2" s="72" t="s">
        <v>4421</v>
      </c>
      <c r="N2" s="109" t="s">
        <v>6142</v>
      </c>
    </row>
    <row r="3" spans="1:14" ht="14.25" customHeight="1">
      <c r="A3" s="126" t="s">
        <v>4603</v>
      </c>
      <c r="B3" s="1">
        <v>10</v>
      </c>
      <c r="C3" s="433"/>
      <c r="D3" s="1" t="s">
        <v>4106</v>
      </c>
      <c r="E3" s="1" t="s">
        <v>4106</v>
      </c>
      <c r="F3" s="1">
        <v>16</v>
      </c>
      <c r="G3" s="3" t="s">
        <v>4106</v>
      </c>
      <c r="H3" s="3" t="s">
        <v>4106</v>
      </c>
      <c r="I3" s="3" t="s">
        <v>4106</v>
      </c>
      <c r="J3" s="3" t="s">
        <v>4106</v>
      </c>
      <c r="K3" s="3" t="s">
        <v>4106</v>
      </c>
      <c r="L3" s="3"/>
      <c r="M3" s="3"/>
      <c r="N3" s="1">
        <v>0</v>
      </c>
    </row>
    <row r="4" spans="1:14" ht="14.25" customHeight="1">
      <c r="A4" s="126" t="s">
        <v>1986</v>
      </c>
      <c r="B4" s="3" t="s">
        <v>4831</v>
      </c>
      <c r="C4" s="433"/>
      <c r="D4" s="3">
        <v>8</v>
      </c>
      <c r="E4" s="3">
        <v>7</v>
      </c>
      <c r="F4" s="3">
        <v>9</v>
      </c>
      <c r="G4" s="3" t="s">
        <v>4106</v>
      </c>
      <c r="H4" s="3">
        <v>2</v>
      </c>
      <c r="I4" s="3" t="s">
        <v>4106</v>
      </c>
      <c r="J4" s="3">
        <v>2</v>
      </c>
      <c r="K4" s="3" t="s">
        <v>4106</v>
      </c>
      <c r="L4" s="3"/>
      <c r="M4" s="3"/>
      <c r="N4" s="3">
        <v>0</v>
      </c>
    </row>
    <row r="5" spans="1:14" ht="14.25" customHeight="1">
      <c r="A5" s="126" t="s">
        <v>1988</v>
      </c>
      <c r="B5" s="3">
        <v>7</v>
      </c>
      <c r="C5" s="433"/>
      <c r="D5" s="3">
        <v>5</v>
      </c>
      <c r="E5" s="3">
        <v>7</v>
      </c>
      <c r="F5" s="3">
        <v>7</v>
      </c>
      <c r="G5" s="3" t="s">
        <v>4106</v>
      </c>
      <c r="H5" s="3">
        <v>1</v>
      </c>
      <c r="I5" s="3" t="s">
        <v>4106</v>
      </c>
      <c r="J5" s="3">
        <v>2</v>
      </c>
      <c r="K5" s="3" t="s">
        <v>4106</v>
      </c>
      <c r="L5" s="3"/>
      <c r="M5" s="3"/>
      <c r="N5" s="3">
        <v>1</v>
      </c>
    </row>
    <row r="6" spans="1:14" ht="14.25" customHeight="1">
      <c r="A6" s="126" t="s">
        <v>1990</v>
      </c>
      <c r="B6" s="564">
        <v>8</v>
      </c>
      <c r="C6" s="124"/>
      <c r="D6" s="1">
        <v>9</v>
      </c>
      <c r="E6" s="1">
        <v>4</v>
      </c>
      <c r="F6" s="564">
        <v>10</v>
      </c>
      <c r="G6" s="564">
        <v>3</v>
      </c>
      <c r="H6" s="1">
        <v>2</v>
      </c>
      <c r="I6" s="1">
        <v>1</v>
      </c>
      <c r="J6" s="1">
        <v>4</v>
      </c>
      <c r="K6" s="1">
        <v>1</v>
      </c>
      <c r="L6" s="1"/>
      <c r="M6" s="1"/>
      <c r="N6" s="1">
        <v>0</v>
      </c>
    </row>
    <row r="7" spans="1:14" ht="14.25" customHeight="1">
      <c r="A7" s="126" t="s">
        <v>2589</v>
      </c>
      <c r="B7" s="3">
        <v>10</v>
      </c>
      <c r="C7" s="433"/>
      <c r="D7" s="565">
        <v>9</v>
      </c>
      <c r="E7" s="3">
        <v>7</v>
      </c>
      <c r="F7" s="3">
        <v>6</v>
      </c>
      <c r="G7" s="3">
        <v>4</v>
      </c>
      <c r="H7" s="565">
        <v>5</v>
      </c>
      <c r="I7" s="3">
        <v>2</v>
      </c>
      <c r="J7" s="3">
        <v>1</v>
      </c>
      <c r="K7" s="3">
        <v>1</v>
      </c>
      <c r="L7" s="3"/>
      <c r="M7" s="3"/>
      <c r="N7" s="3">
        <v>0</v>
      </c>
    </row>
    <row r="8" spans="1:14" ht="14.25" customHeight="1">
      <c r="A8" s="126" t="s">
        <v>5101</v>
      </c>
      <c r="B8" s="564">
        <v>9</v>
      </c>
      <c r="C8" s="124"/>
      <c r="D8" s="1">
        <v>6</v>
      </c>
      <c r="E8" s="1">
        <v>3</v>
      </c>
      <c r="F8" s="1">
        <v>10</v>
      </c>
      <c r="G8" s="1">
        <v>9</v>
      </c>
      <c r="H8" s="1">
        <v>4</v>
      </c>
      <c r="I8" s="1">
        <v>3</v>
      </c>
      <c r="J8" s="1">
        <v>2</v>
      </c>
      <c r="K8" s="1">
        <v>4</v>
      </c>
      <c r="L8" s="1"/>
      <c r="M8" s="1"/>
      <c r="N8" s="3">
        <v>2</v>
      </c>
    </row>
    <row r="9" spans="1:14" ht="14.25" customHeight="1">
      <c r="A9" s="126" t="s">
        <v>3490</v>
      </c>
      <c r="B9" s="5">
        <v>9</v>
      </c>
      <c r="C9" s="124"/>
      <c r="D9" s="1">
        <v>8</v>
      </c>
      <c r="E9" s="1">
        <v>3</v>
      </c>
      <c r="F9" s="1">
        <v>10</v>
      </c>
      <c r="G9" s="1">
        <v>10</v>
      </c>
      <c r="H9" s="1">
        <v>3</v>
      </c>
      <c r="I9" s="1">
        <v>3</v>
      </c>
      <c r="J9" s="1">
        <v>3</v>
      </c>
      <c r="K9" s="1">
        <v>5</v>
      </c>
      <c r="L9" s="1"/>
      <c r="M9" s="1"/>
      <c r="N9" s="12">
        <v>1</v>
      </c>
    </row>
    <row r="10" spans="1:14" ht="14.25" customHeight="1">
      <c r="A10" s="126" t="s">
        <v>3492</v>
      </c>
      <c r="B10" s="5">
        <v>7</v>
      </c>
      <c r="C10" s="124"/>
      <c r="D10" s="1">
        <v>6</v>
      </c>
      <c r="E10" s="1">
        <v>10</v>
      </c>
      <c r="F10" s="5">
        <v>9</v>
      </c>
      <c r="G10" s="5">
        <v>7</v>
      </c>
      <c r="H10" s="1">
        <v>3</v>
      </c>
      <c r="I10" s="1">
        <v>2</v>
      </c>
      <c r="J10" s="1">
        <v>2</v>
      </c>
      <c r="K10" s="1">
        <v>4</v>
      </c>
      <c r="L10" s="1"/>
      <c r="M10" s="1"/>
      <c r="N10" s="12">
        <v>3</v>
      </c>
    </row>
    <row r="11" spans="1:14" ht="14.25" customHeight="1">
      <c r="A11" s="126" t="s">
        <v>3494</v>
      </c>
      <c r="B11" s="5">
        <v>8</v>
      </c>
      <c r="C11" s="124"/>
      <c r="D11" s="5">
        <v>6</v>
      </c>
      <c r="E11" s="1">
        <v>5</v>
      </c>
      <c r="F11" s="5">
        <v>6</v>
      </c>
      <c r="G11" s="5">
        <v>7</v>
      </c>
      <c r="H11" s="1">
        <v>5</v>
      </c>
      <c r="I11" s="1">
        <v>3</v>
      </c>
      <c r="J11" s="1">
        <v>2</v>
      </c>
      <c r="K11" s="1">
        <v>4</v>
      </c>
      <c r="L11" s="1"/>
      <c r="M11" s="1"/>
      <c r="N11" s="12">
        <v>4</v>
      </c>
    </row>
    <row r="12" spans="1:14" ht="13.5" customHeight="1">
      <c r="A12" s="126" t="s">
        <v>6143</v>
      </c>
      <c r="B12" s="12">
        <v>5</v>
      </c>
      <c r="C12" s="433"/>
      <c r="D12" s="3">
        <v>7</v>
      </c>
      <c r="E12" s="3">
        <v>7</v>
      </c>
      <c r="F12" s="3">
        <v>5</v>
      </c>
      <c r="G12" s="3">
        <v>5</v>
      </c>
      <c r="H12" s="3">
        <v>3</v>
      </c>
      <c r="I12" s="3">
        <v>2</v>
      </c>
      <c r="J12" s="3">
        <v>2</v>
      </c>
      <c r="K12" s="3">
        <v>6</v>
      </c>
      <c r="L12" s="3"/>
      <c r="M12" s="3"/>
      <c r="N12" s="12">
        <v>2</v>
      </c>
    </row>
    <row r="13" spans="1:14" ht="13.5" customHeight="1">
      <c r="A13" s="126" t="s">
        <v>6144</v>
      </c>
      <c r="B13" s="12">
        <v>6</v>
      </c>
      <c r="C13" s="433"/>
      <c r="D13" s="3">
        <v>9</v>
      </c>
      <c r="E13" s="3">
        <v>5</v>
      </c>
      <c r="F13" s="1">
        <v>0</v>
      </c>
      <c r="G13" s="1">
        <v>3</v>
      </c>
      <c r="H13" s="3">
        <v>4</v>
      </c>
      <c r="I13" s="3">
        <v>3</v>
      </c>
      <c r="J13" s="3">
        <v>1</v>
      </c>
      <c r="K13" s="3">
        <v>4</v>
      </c>
      <c r="L13" s="3"/>
      <c r="M13" s="3"/>
      <c r="N13" s="12">
        <v>2</v>
      </c>
    </row>
    <row r="14" spans="1:14" ht="13.5" customHeight="1">
      <c r="A14" s="126" t="s">
        <v>6145</v>
      </c>
      <c r="B14" s="12">
        <v>3</v>
      </c>
      <c r="C14" s="433"/>
      <c r="D14" s="1">
        <v>8</v>
      </c>
      <c r="E14" s="3">
        <v>5</v>
      </c>
      <c r="F14" s="1">
        <v>5</v>
      </c>
      <c r="G14" s="1">
        <v>2</v>
      </c>
      <c r="H14" s="3">
        <v>2</v>
      </c>
      <c r="I14" s="3">
        <v>2</v>
      </c>
      <c r="J14" s="1"/>
      <c r="K14" s="3">
        <v>1</v>
      </c>
      <c r="L14" s="3">
        <v>8</v>
      </c>
      <c r="M14" s="3"/>
      <c r="N14" s="12">
        <v>1</v>
      </c>
    </row>
    <row r="15" spans="1:14" ht="13.5" customHeight="1">
      <c r="A15" s="126" t="s">
        <v>6683</v>
      </c>
      <c r="B15" s="12">
        <v>6</v>
      </c>
      <c r="C15" s="433"/>
      <c r="D15" s="1">
        <v>7</v>
      </c>
      <c r="E15" s="3">
        <v>2</v>
      </c>
      <c r="F15" s="1">
        <v>7</v>
      </c>
      <c r="G15" s="1">
        <v>1</v>
      </c>
      <c r="H15" s="3">
        <v>0</v>
      </c>
      <c r="I15" s="3">
        <v>1</v>
      </c>
      <c r="J15" s="1"/>
      <c r="K15" s="3">
        <v>9</v>
      </c>
      <c r="L15" s="3">
        <v>7</v>
      </c>
      <c r="M15" s="3"/>
      <c r="N15" s="12">
        <v>4</v>
      </c>
    </row>
    <row r="16" spans="1:14" ht="13.5" customHeight="1">
      <c r="A16" s="126" t="s">
        <v>5879</v>
      </c>
      <c r="B16" s="12">
        <v>11</v>
      </c>
      <c r="C16" s="2586"/>
      <c r="D16" s="3">
        <v>7</v>
      </c>
      <c r="E16" s="3">
        <v>5</v>
      </c>
      <c r="F16" s="3">
        <v>3</v>
      </c>
      <c r="G16" s="3">
        <v>3</v>
      </c>
      <c r="H16" s="3" t="s">
        <v>4831</v>
      </c>
      <c r="I16" s="3">
        <v>3</v>
      </c>
      <c r="J16" s="3" t="s">
        <v>2787</v>
      </c>
      <c r="K16" s="3">
        <v>4</v>
      </c>
      <c r="L16" s="12">
        <v>12</v>
      </c>
      <c r="M16" s="12"/>
      <c r="N16" s="12">
        <v>3</v>
      </c>
    </row>
    <row r="17" spans="1:15" ht="13.5" customHeight="1">
      <c r="A17" s="126" t="s">
        <v>6146</v>
      </c>
      <c r="B17" s="12">
        <v>6</v>
      </c>
      <c r="C17" s="433"/>
      <c r="D17" s="3">
        <v>7</v>
      </c>
      <c r="E17" s="3">
        <v>4</v>
      </c>
      <c r="F17" s="3">
        <v>6</v>
      </c>
      <c r="G17" s="3">
        <v>3</v>
      </c>
      <c r="H17" s="1" t="s">
        <v>2787</v>
      </c>
      <c r="I17" s="3">
        <v>3</v>
      </c>
      <c r="J17" s="1" t="s">
        <v>2787</v>
      </c>
      <c r="K17" s="3">
        <v>7</v>
      </c>
      <c r="L17" s="3">
        <v>15</v>
      </c>
      <c r="M17" s="3"/>
      <c r="N17" s="12">
        <v>6</v>
      </c>
    </row>
    <row r="18" spans="1:15" ht="13.5" customHeight="1">
      <c r="A18" s="126" t="s">
        <v>4210</v>
      </c>
      <c r="B18" s="12">
        <v>8</v>
      </c>
      <c r="C18" s="433"/>
      <c r="D18" s="3">
        <v>7</v>
      </c>
      <c r="E18" s="3">
        <v>6</v>
      </c>
      <c r="F18" s="3">
        <v>4</v>
      </c>
      <c r="G18" s="3">
        <v>6</v>
      </c>
      <c r="H18" s="1" t="s">
        <v>2787</v>
      </c>
      <c r="I18" s="3">
        <v>6</v>
      </c>
      <c r="J18" s="1" t="s">
        <v>2787</v>
      </c>
      <c r="K18" s="3">
        <v>3</v>
      </c>
      <c r="L18" s="3">
        <v>11</v>
      </c>
      <c r="M18" s="3"/>
      <c r="N18" s="12">
        <v>7</v>
      </c>
    </row>
    <row r="19" spans="1:15">
      <c r="A19" s="126" t="s">
        <v>3403</v>
      </c>
      <c r="B19" s="12">
        <v>11</v>
      </c>
      <c r="C19" s="2586"/>
      <c r="D19" s="3">
        <v>10</v>
      </c>
      <c r="E19" s="3">
        <v>6</v>
      </c>
      <c r="F19" s="3">
        <v>4</v>
      </c>
      <c r="G19" s="3">
        <v>8</v>
      </c>
      <c r="H19" s="1" t="s">
        <v>2787</v>
      </c>
      <c r="I19" s="12">
        <v>0</v>
      </c>
      <c r="J19" s="1" t="s">
        <v>2787</v>
      </c>
      <c r="K19" s="3">
        <v>6</v>
      </c>
      <c r="L19" s="12">
        <v>7</v>
      </c>
      <c r="M19" s="12"/>
      <c r="N19" s="12">
        <v>7</v>
      </c>
      <c r="O19" s="78" t="s">
        <v>6238</v>
      </c>
    </row>
    <row r="20" spans="1:15">
      <c r="A20" s="126" t="s">
        <v>1033</v>
      </c>
      <c r="B20" s="12">
        <v>12</v>
      </c>
      <c r="C20" s="2586"/>
      <c r="D20" s="3">
        <v>6</v>
      </c>
      <c r="E20" s="3">
        <v>6</v>
      </c>
      <c r="F20" s="3">
        <v>7</v>
      </c>
      <c r="G20" s="3">
        <v>5</v>
      </c>
      <c r="H20" s="1" t="s">
        <v>2787</v>
      </c>
      <c r="I20" s="12">
        <v>0</v>
      </c>
      <c r="J20" s="1" t="s">
        <v>2787</v>
      </c>
      <c r="K20" s="3">
        <v>3</v>
      </c>
      <c r="L20" s="12">
        <v>12</v>
      </c>
      <c r="M20" s="12"/>
      <c r="N20" s="12">
        <v>7</v>
      </c>
    </row>
    <row r="21" spans="1:15">
      <c r="A21" s="126" t="s">
        <v>908</v>
      </c>
      <c r="B21" s="12">
        <v>9</v>
      </c>
      <c r="C21" s="2586"/>
      <c r="D21" s="3">
        <v>6</v>
      </c>
      <c r="E21" s="3">
        <v>6</v>
      </c>
      <c r="F21" s="3">
        <v>11</v>
      </c>
      <c r="G21" s="3">
        <v>7</v>
      </c>
      <c r="H21" s="1" t="s">
        <v>2787</v>
      </c>
      <c r="I21" s="86" t="s">
        <v>2787</v>
      </c>
      <c r="J21" s="1" t="s">
        <v>2787</v>
      </c>
      <c r="K21" s="3">
        <v>4</v>
      </c>
      <c r="L21" s="12">
        <v>4</v>
      </c>
      <c r="M21" s="12"/>
      <c r="N21" s="12">
        <v>5</v>
      </c>
    </row>
    <row r="22" spans="1:15">
      <c r="A22" s="126" t="s">
        <v>455</v>
      </c>
      <c r="B22" s="12">
        <v>7</v>
      </c>
      <c r="C22" s="2586"/>
      <c r="D22" s="3">
        <v>4</v>
      </c>
      <c r="E22" s="3">
        <v>10</v>
      </c>
      <c r="F22" s="3">
        <v>7</v>
      </c>
      <c r="G22" s="3">
        <v>5</v>
      </c>
      <c r="H22" s="1" t="s">
        <v>2787</v>
      </c>
      <c r="I22" s="86" t="s">
        <v>2787</v>
      </c>
      <c r="J22" s="1" t="s">
        <v>2787</v>
      </c>
      <c r="K22" s="3">
        <v>1</v>
      </c>
      <c r="L22" s="12">
        <v>6</v>
      </c>
      <c r="M22" s="12">
        <v>2</v>
      </c>
      <c r="N22" s="12">
        <v>6</v>
      </c>
    </row>
    <row r="23" spans="1:15">
      <c r="A23" s="126" t="s">
        <v>996</v>
      </c>
      <c r="B23" s="12">
        <v>7</v>
      </c>
      <c r="C23" s="2586"/>
      <c r="D23" s="3">
        <v>3</v>
      </c>
      <c r="E23" s="3">
        <v>2</v>
      </c>
      <c r="F23" s="3">
        <v>4</v>
      </c>
      <c r="G23" s="3">
        <v>2</v>
      </c>
      <c r="H23" s="3" t="s">
        <v>2787</v>
      </c>
      <c r="I23" s="86" t="s">
        <v>2787</v>
      </c>
      <c r="J23" s="3" t="s">
        <v>2787</v>
      </c>
      <c r="K23" s="3">
        <v>2</v>
      </c>
      <c r="L23" s="12">
        <v>1</v>
      </c>
      <c r="M23" s="12">
        <v>3</v>
      </c>
      <c r="N23" s="12">
        <v>9</v>
      </c>
    </row>
    <row r="24" spans="1:15">
      <c r="A24" s="126" t="s">
        <v>6212</v>
      </c>
      <c r="B24" s="1">
        <v>11</v>
      </c>
      <c r="C24" s="124"/>
      <c r="D24" s="1">
        <v>6</v>
      </c>
      <c r="E24" s="1">
        <v>8</v>
      </c>
      <c r="F24" s="1">
        <v>5</v>
      </c>
      <c r="G24" s="1">
        <v>5</v>
      </c>
      <c r="H24" s="3" t="s">
        <v>2787</v>
      </c>
      <c r="I24" s="86" t="s">
        <v>2787</v>
      </c>
      <c r="J24" s="3" t="s">
        <v>2787</v>
      </c>
      <c r="K24" s="1">
        <v>3</v>
      </c>
      <c r="L24" s="1">
        <v>9</v>
      </c>
      <c r="M24" s="1">
        <v>2</v>
      </c>
      <c r="N24" s="1">
        <v>6</v>
      </c>
    </row>
    <row r="25" spans="1:15">
      <c r="A25" s="126" t="s">
        <v>7245</v>
      </c>
      <c r="B25" s="1">
        <v>5</v>
      </c>
      <c r="C25" s="124"/>
      <c r="D25" s="1">
        <v>5</v>
      </c>
      <c r="E25" s="1">
        <v>5</v>
      </c>
      <c r="F25" s="1">
        <v>7</v>
      </c>
      <c r="G25" s="1">
        <v>7</v>
      </c>
      <c r="H25" s="3" t="s">
        <v>2787</v>
      </c>
      <c r="I25" s="86" t="s">
        <v>2787</v>
      </c>
      <c r="J25" s="3" t="s">
        <v>2787</v>
      </c>
      <c r="K25" s="1">
        <v>3</v>
      </c>
      <c r="L25" s="1">
        <v>2</v>
      </c>
      <c r="M25" s="1">
        <v>2</v>
      </c>
      <c r="N25" s="1">
        <v>10</v>
      </c>
    </row>
    <row r="26" spans="1:15">
      <c r="A26" s="126" t="s">
        <v>7962</v>
      </c>
      <c r="B26" s="1">
        <v>5</v>
      </c>
      <c r="C26" s="124"/>
      <c r="D26" s="1" t="s">
        <v>4831</v>
      </c>
      <c r="E26" s="1">
        <v>6</v>
      </c>
      <c r="F26" s="1">
        <v>20</v>
      </c>
      <c r="G26" s="1">
        <v>22</v>
      </c>
      <c r="H26" s="3" t="s">
        <v>2787</v>
      </c>
      <c r="I26" s="86" t="s">
        <v>2787</v>
      </c>
      <c r="J26" s="3" t="s">
        <v>2787</v>
      </c>
      <c r="K26" s="1">
        <v>1</v>
      </c>
      <c r="L26" s="1">
        <v>1</v>
      </c>
      <c r="M26" s="1">
        <v>7</v>
      </c>
      <c r="N26" s="1">
        <v>9</v>
      </c>
    </row>
    <row r="27" spans="1:15">
      <c r="A27" s="126" t="s">
        <v>8526</v>
      </c>
      <c r="B27" s="1">
        <v>9</v>
      </c>
      <c r="C27" s="124"/>
      <c r="D27" s="1">
        <v>3</v>
      </c>
      <c r="E27" s="1">
        <v>5</v>
      </c>
      <c r="F27" s="1">
        <v>8</v>
      </c>
      <c r="G27" s="1">
        <v>8</v>
      </c>
      <c r="H27" s="3" t="s">
        <v>2787</v>
      </c>
      <c r="I27" s="86" t="s">
        <v>2787</v>
      </c>
      <c r="J27" s="3" t="s">
        <v>2787</v>
      </c>
      <c r="K27" s="1">
        <v>3</v>
      </c>
      <c r="L27" s="1">
        <v>3</v>
      </c>
      <c r="M27" s="1">
        <v>3</v>
      </c>
      <c r="N27" s="1">
        <v>5</v>
      </c>
    </row>
    <row r="28" spans="1:15">
      <c r="A28" s="126" t="s">
        <v>9390</v>
      </c>
      <c r="B28" s="1">
        <v>10</v>
      </c>
      <c r="C28" s="124"/>
      <c r="D28" s="1">
        <v>4</v>
      </c>
      <c r="E28" s="1">
        <v>9</v>
      </c>
      <c r="F28" s="1">
        <v>5</v>
      </c>
      <c r="G28" s="1">
        <v>5</v>
      </c>
      <c r="H28" s="3" t="s">
        <v>2787</v>
      </c>
      <c r="I28" s="86" t="s">
        <v>2787</v>
      </c>
      <c r="J28" s="3" t="s">
        <v>2787</v>
      </c>
      <c r="K28" s="1">
        <v>6</v>
      </c>
      <c r="L28" s="1">
        <v>4</v>
      </c>
      <c r="M28" s="1">
        <v>6</v>
      </c>
      <c r="N28" s="1">
        <v>8</v>
      </c>
    </row>
    <row r="29" spans="1:15">
      <c r="A29" s="126" t="s">
        <v>10065</v>
      </c>
      <c r="B29" s="1">
        <v>6</v>
      </c>
      <c r="C29" s="124"/>
      <c r="D29" s="1">
        <v>5</v>
      </c>
      <c r="E29" s="1">
        <v>4</v>
      </c>
      <c r="F29" s="1">
        <v>9</v>
      </c>
      <c r="G29" s="1">
        <v>9</v>
      </c>
      <c r="H29" s="3" t="s">
        <v>2787</v>
      </c>
      <c r="I29" s="86" t="s">
        <v>2787</v>
      </c>
      <c r="J29" s="3" t="s">
        <v>2787</v>
      </c>
      <c r="K29" s="1">
        <v>2</v>
      </c>
      <c r="L29" s="1">
        <v>5</v>
      </c>
      <c r="M29" s="1">
        <v>2</v>
      </c>
      <c r="N29" s="1">
        <v>9</v>
      </c>
    </row>
    <row r="30" spans="1:15">
      <c r="A30" s="126" t="s">
        <v>10621</v>
      </c>
      <c r="B30" s="1">
        <v>8</v>
      </c>
      <c r="C30" s="1">
        <v>5</v>
      </c>
      <c r="D30" s="1">
        <v>8</v>
      </c>
      <c r="E30" s="3">
        <v>8</v>
      </c>
      <c r="F30" s="1">
        <v>15</v>
      </c>
      <c r="G30" s="1">
        <v>15</v>
      </c>
      <c r="H30" s="3"/>
      <c r="I30" s="86"/>
      <c r="J30" s="3"/>
      <c r="K30" s="1">
        <v>2</v>
      </c>
      <c r="L30" s="1">
        <v>5</v>
      </c>
      <c r="M30" s="1">
        <v>5</v>
      </c>
      <c r="N30" s="1">
        <v>13</v>
      </c>
    </row>
    <row r="31" spans="1:15">
      <c r="A31" s="126" t="s">
        <v>11384</v>
      </c>
      <c r="B31" s="1">
        <v>5</v>
      </c>
      <c r="C31" s="1">
        <v>7</v>
      </c>
      <c r="D31" s="1">
        <v>7</v>
      </c>
      <c r="E31" s="3">
        <v>9</v>
      </c>
      <c r="F31" s="1">
        <v>12</v>
      </c>
      <c r="G31" s="1">
        <v>13</v>
      </c>
      <c r="H31" s="3"/>
      <c r="I31" s="86"/>
      <c r="J31" s="3"/>
      <c r="K31" s="1">
        <v>4</v>
      </c>
      <c r="L31" s="1">
        <v>5</v>
      </c>
      <c r="M31" s="1">
        <v>1</v>
      </c>
      <c r="N31" s="1">
        <v>10</v>
      </c>
    </row>
    <row r="32" spans="1:15">
      <c r="A32" s="2001" t="s">
        <v>8533</v>
      </c>
      <c r="B32" s="1787"/>
      <c r="C32" s="1787"/>
      <c r="D32" s="1787"/>
      <c r="E32" s="1787"/>
      <c r="F32" s="1787">
        <v>3</v>
      </c>
      <c r="G32" s="1787">
        <v>3</v>
      </c>
      <c r="H32" s="1787"/>
      <c r="I32" s="2002"/>
      <c r="J32" s="1787"/>
      <c r="K32" s="1787"/>
      <c r="L32" s="1787"/>
      <c r="M32" s="1787">
        <v>2</v>
      </c>
      <c r="N32" s="1787"/>
    </row>
    <row r="33" spans="1:16" ht="15" customHeight="1">
      <c r="A33" s="2001" t="s">
        <v>8519</v>
      </c>
      <c r="B33" s="1787"/>
      <c r="C33" s="1787"/>
      <c r="D33" s="1787"/>
      <c r="E33" s="1787"/>
      <c r="F33" s="1787">
        <v>9</v>
      </c>
      <c r="G33" s="1787">
        <v>9</v>
      </c>
      <c r="H33" s="1787"/>
      <c r="I33" s="2002"/>
      <c r="J33" s="1787"/>
      <c r="K33" s="1787"/>
      <c r="L33" s="1787"/>
      <c r="M33" s="1787"/>
      <c r="N33" s="1787"/>
    </row>
    <row r="34" spans="1:16" ht="15" customHeight="1">
      <c r="A34" s="2388" t="s">
        <v>10066</v>
      </c>
      <c r="B34" s="2389"/>
      <c r="C34" s="2390"/>
      <c r="D34" s="2390">
        <v>2</v>
      </c>
      <c r="E34" s="1787"/>
      <c r="F34" s="2391">
        <v>9</v>
      </c>
      <c r="G34" s="1787">
        <v>9</v>
      </c>
      <c r="H34" s="2391"/>
      <c r="I34" s="2393"/>
      <c r="J34" s="1787"/>
      <c r="K34" s="2391"/>
      <c r="L34" s="2394">
        <v>2</v>
      </c>
      <c r="M34" s="1787"/>
      <c r="N34" s="2390"/>
      <c r="O34" s="1207"/>
    </row>
    <row r="35" spans="1:16" s="56" customFormat="1" ht="15" customHeight="1">
      <c r="A35" s="2587"/>
      <c r="B35" s="1527"/>
      <c r="C35" s="1527"/>
      <c r="D35" s="1527"/>
      <c r="E35" s="1527"/>
      <c r="F35" s="1527"/>
      <c r="G35" s="1527"/>
      <c r="H35" s="2392"/>
      <c r="I35" s="1527"/>
      <c r="J35" s="1527"/>
      <c r="K35" s="1527"/>
      <c r="L35" s="1527"/>
      <c r="M35" s="1527"/>
    </row>
    <row r="36" spans="1:16" ht="24" customHeight="1">
      <c r="A36" s="2968" t="s">
        <v>1165</v>
      </c>
      <c r="B36" s="2968"/>
      <c r="C36" s="2968"/>
      <c r="D36" s="2968"/>
      <c r="E36" s="2968"/>
      <c r="F36" s="2968"/>
      <c r="G36" s="2968"/>
      <c r="H36" s="2968"/>
      <c r="I36" s="2968"/>
      <c r="J36" s="2968"/>
      <c r="K36" s="2968"/>
      <c r="L36" s="2968"/>
      <c r="M36" s="2968"/>
    </row>
    <row r="37" spans="1:16" ht="15" customHeight="1">
      <c r="A37" s="72" t="s">
        <v>4104</v>
      </c>
      <c r="B37" s="72" t="s">
        <v>3278</v>
      </c>
      <c r="C37" s="72" t="s">
        <v>10653</v>
      </c>
      <c r="D37" s="72" t="s">
        <v>3279</v>
      </c>
      <c r="E37" s="72" t="s">
        <v>3280</v>
      </c>
      <c r="F37" s="72" t="s">
        <v>3281</v>
      </c>
      <c r="G37" s="125" t="s">
        <v>3282</v>
      </c>
      <c r="H37" s="72" t="s">
        <v>3283</v>
      </c>
      <c r="I37" s="72" t="s">
        <v>3284</v>
      </c>
      <c r="J37" s="72" t="s">
        <v>3285</v>
      </c>
      <c r="K37" s="72" t="s">
        <v>3286</v>
      </c>
      <c r="L37" s="72" t="s">
        <v>2786</v>
      </c>
      <c r="M37" s="72" t="s">
        <v>4421</v>
      </c>
      <c r="N37" s="109" t="s">
        <v>6142</v>
      </c>
    </row>
    <row r="38" spans="1:16" ht="15" customHeight="1">
      <c r="A38" s="126" t="s">
        <v>4603</v>
      </c>
      <c r="B38" s="1">
        <v>10</v>
      </c>
      <c r="C38" s="3"/>
      <c r="D38" s="1"/>
      <c r="E38" s="1"/>
      <c r="F38" s="1">
        <v>16</v>
      </c>
      <c r="G38" s="3"/>
      <c r="H38" s="3"/>
      <c r="I38" s="3"/>
      <c r="J38" s="3"/>
      <c r="K38" s="3"/>
      <c r="L38" s="3"/>
      <c r="M38" s="3"/>
      <c r="N38" s="1">
        <v>0</v>
      </c>
    </row>
    <row r="39" spans="1:16" ht="15" customHeight="1">
      <c r="A39" s="127" t="s">
        <v>1986</v>
      </c>
      <c r="B39" s="80"/>
      <c r="C39" s="80"/>
      <c r="D39" s="80">
        <v>8</v>
      </c>
      <c r="E39" s="80">
        <v>7</v>
      </c>
      <c r="F39" s="80">
        <v>9</v>
      </c>
      <c r="G39" s="80"/>
      <c r="H39" s="80">
        <v>2</v>
      </c>
      <c r="I39" s="80"/>
      <c r="J39" s="80">
        <v>2</v>
      </c>
      <c r="K39" s="80"/>
      <c r="L39" s="80"/>
      <c r="M39" s="80"/>
      <c r="N39" s="80">
        <v>0</v>
      </c>
    </row>
    <row r="40" spans="1:16" ht="15" customHeight="1">
      <c r="A40" s="126" t="s">
        <v>1988</v>
      </c>
      <c r="B40" s="3">
        <v>7</v>
      </c>
      <c r="C40" s="3"/>
      <c r="D40" s="3">
        <v>5</v>
      </c>
      <c r="E40" s="3">
        <v>7</v>
      </c>
      <c r="F40" s="3">
        <v>7</v>
      </c>
      <c r="G40" s="3"/>
      <c r="H40" s="3">
        <v>1</v>
      </c>
      <c r="I40" s="3"/>
      <c r="J40" s="3">
        <v>2</v>
      </c>
      <c r="K40" s="3"/>
      <c r="L40" s="3"/>
      <c r="M40" s="3"/>
      <c r="N40" s="3">
        <v>1</v>
      </c>
    </row>
    <row r="41" spans="1:16" ht="15" customHeight="1">
      <c r="A41" s="127" t="s">
        <v>1990</v>
      </c>
      <c r="B41" s="563">
        <v>8</v>
      </c>
      <c r="C41" s="80"/>
      <c r="D41" s="80">
        <v>9</v>
      </c>
      <c r="E41" s="80">
        <v>4</v>
      </c>
      <c r="F41" s="563">
        <v>10</v>
      </c>
      <c r="G41" s="563">
        <v>3</v>
      </c>
      <c r="H41" s="80">
        <v>2</v>
      </c>
      <c r="I41" s="80">
        <v>1</v>
      </c>
      <c r="J41" s="80">
        <v>4</v>
      </c>
      <c r="K41" s="80">
        <v>1</v>
      </c>
      <c r="L41" s="80"/>
      <c r="M41" s="80"/>
      <c r="N41" s="80">
        <v>0</v>
      </c>
      <c r="P41" s="554" t="s">
        <v>315</v>
      </c>
    </row>
    <row r="42" spans="1:16" ht="15" customHeight="1">
      <c r="A42" s="126" t="s">
        <v>2589</v>
      </c>
      <c r="B42" s="3">
        <v>10</v>
      </c>
      <c r="C42" s="3"/>
      <c r="D42" s="565">
        <v>9</v>
      </c>
      <c r="E42" s="3">
        <v>7</v>
      </c>
      <c r="F42" s="3">
        <v>6</v>
      </c>
      <c r="G42" s="3">
        <v>4</v>
      </c>
      <c r="H42" s="565">
        <v>5</v>
      </c>
      <c r="I42" s="3">
        <v>2</v>
      </c>
      <c r="J42" s="3">
        <v>1</v>
      </c>
      <c r="K42" s="3">
        <v>1</v>
      </c>
      <c r="L42" s="3"/>
      <c r="M42" s="3"/>
      <c r="N42" s="3">
        <v>0</v>
      </c>
      <c r="P42" s="554" t="s">
        <v>314</v>
      </c>
    </row>
    <row r="43" spans="1:16" ht="15" customHeight="1">
      <c r="A43" s="127" t="s">
        <v>5101</v>
      </c>
      <c r="B43" s="563">
        <v>9</v>
      </c>
      <c r="C43" s="80"/>
      <c r="D43" s="80">
        <v>6</v>
      </c>
      <c r="E43" s="80">
        <v>3</v>
      </c>
      <c r="F43" s="80">
        <v>10</v>
      </c>
      <c r="G43" s="80">
        <v>9</v>
      </c>
      <c r="H43" s="80">
        <v>4</v>
      </c>
      <c r="I43" s="80">
        <v>3</v>
      </c>
      <c r="J43" s="80">
        <v>2</v>
      </c>
      <c r="K43" s="80">
        <v>4</v>
      </c>
      <c r="L43" s="80"/>
      <c r="M43" s="80"/>
      <c r="N43" s="80">
        <v>1</v>
      </c>
    </row>
    <row r="44" spans="1:16" ht="15" customHeight="1">
      <c r="A44" s="126" t="s">
        <v>3490</v>
      </c>
      <c r="B44" s="5">
        <v>9</v>
      </c>
      <c r="C44" s="1"/>
      <c r="D44" s="1">
        <v>8</v>
      </c>
      <c r="E44" s="1">
        <v>3</v>
      </c>
      <c r="F44" s="1">
        <v>10</v>
      </c>
      <c r="G44" s="1">
        <v>10</v>
      </c>
      <c r="H44" s="1">
        <v>3</v>
      </c>
      <c r="I44" s="1">
        <v>3</v>
      </c>
      <c r="J44" s="1">
        <v>3</v>
      </c>
      <c r="K44" s="1">
        <v>5</v>
      </c>
      <c r="L44" s="1"/>
      <c r="M44" s="1"/>
      <c r="N44" s="12">
        <v>1</v>
      </c>
    </row>
    <row r="45" spans="1:16" ht="15" customHeight="1">
      <c r="A45" s="127" t="s">
        <v>3492</v>
      </c>
      <c r="B45" s="128">
        <v>7</v>
      </c>
      <c r="C45" s="80"/>
      <c r="D45" s="80">
        <v>6</v>
      </c>
      <c r="E45" s="80">
        <v>10</v>
      </c>
      <c r="F45" s="128">
        <v>9</v>
      </c>
      <c r="G45" s="128">
        <v>7</v>
      </c>
      <c r="H45" s="80">
        <v>3</v>
      </c>
      <c r="I45" s="80">
        <v>2</v>
      </c>
      <c r="J45" s="80">
        <v>2</v>
      </c>
      <c r="K45" s="80">
        <v>4</v>
      </c>
      <c r="L45" s="80"/>
      <c r="M45" s="80"/>
      <c r="N45" s="128">
        <v>3</v>
      </c>
    </row>
    <row r="46" spans="1:16" ht="15" customHeight="1">
      <c r="A46" s="126" t="s">
        <v>3494</v>
      </c>
      <c r="B46" s="5">
        <v>8</v>
      </c>
      <c r="C46" s="1"/>
      <c r="D46" s="5">
        <v>6</v>
      </c>
      <c r="E46" s="1">
        <v>5</v>
      </c>
      <c r="F46" s="5">
        <v>6</v>
      </c>
      <c r="G46" s="5">
        <v>7</v>
      </c>
      <c r="H46" s="1">
        <v>5</v>
      </c>
      <c r="I46" s="1">
        <v>3</v>
      </c>
      <c r="J46" s="1">
        <v>2</v>
      </c>
      <c r="K46" s="1">
        <v>4</v>
      </c>
      <c r="L46" s="1"/>
      <c r="M46" s="1"/>
      <c r="N46" s="12">
        <v>4</v>
      </c>
    </row>
    <row r="47" spans="1:16" ht="15" customHeight="1">
      <c r="A47" s="127" t="s">
        <v>6147</v>
      </c>
      <c r="B47" s="128">
        <v>5</v>
      </c>
      <c r="C47" s="128"/>
      <c r="D47" s="80">
        <v>7</v>
      </c>
      <c r="E47" s="80">
        <v>7</v>
      </c>
      <c r="F47" s="80">
        <v>5</v>
      </c>
      <c r="G47" s="80">
        <v>5</v>
      </c>
      <c r="H47" s="80">
        <v>3</v>
      </c>
      <c r="I47" s="80">
        <v>2</v>
      </c>
      <c r="J47" s="80">
        <v>2</v>
      </c>
      <c r="K47" s="80">
        <v>6</v>
      </c>
      <c r="L47" s="128"/>
      <c r="M47" s="128"/>
      <c r="N47" s="128">
        <v>2</v>
      </c>
    </row>
    <row r="48" spans="1:16" ht="15" customHeight="1">
      <c r="A48" s="126" t="s">
        <v>6148</v>
      </c>
      <c r="B48" s="12">
        <v>6</v>
      </c>
      <c r="C48" s="12"/>
      <c r="D48" s="3">
        <v>9</v>
      </c>
      <c r="E48" s="3">
        <v>5</v>
      </c>
      <c r="F48" s="1">
        <v>0</v>
      </c>
      <c r="G48" s="1">
        <v>3</v>
      </c>
      <c r="H48" s="3">
        <v>4</v>
      </c>
      <c r="I48" s="3">
        <v>3</v>
      </c>
      <c r="J48" s="3">
        <v>1</v>
      </c>
      <c r="K48" s="3">
        <v>4</v>
      </c>
      <c r="L48" s="12"/>
      <c r="M48" s="12"/>
      <c r="N48" s="12">
        <v>2</v>
      </c>
    </row>
    <row r="49" spans="1:15" ht="15" customHeight="1">
      <c r="A49" s="127" t="s">
        <v>6149</v>
      </c>
      <c r="B49" s="128">
        <v>3</v>
      </c>
      <c r="C49" s="80"/>
      <c r="D49" s="80">
        <v>8</v>
      </c>
      <c r="E49" s="80">
        <v>5</v>
      </c>
      <c r="F49" s="80">
        <v>5</v>
      </c>
      <c r="G49" s="80">
        <v>2</v>
      </c>
      <c r="H49" s="80">
        <v>2</v>
      </c>
      <c r="I49" s="80">
        <v>2</v>
      </c>
      <c r="J49" s="80"/>
      <c r="K49" s="80">
        <v>1</v>
      </c>
      <c r="L49" s="80">
        <v>8</v>
      </c>
      <c r="M49" s="80"/>
      <c r="N49" s="128">
        <v>1</v>
      </c>
    </row>
    <row r="50" spans="1:15" ht="15" customHeight="1">
      <c r="A50" s="126" t="s">
        <v>6150</v>
      </c>
      <c r="B50" s="12">
        <v>6</v>
      </c>
      <c r="C50" s="3"/>
      <c r="D50" s="1">
        <v>7</v>
      </c>
      <c r="E50" s="3">
        <v>2</v>
      </c>
      <c r="F50" s="1">
        <v>7</v>
      </c>
      <c r="G50" s="1">
        <v>1</v>
      </c>
      <c r="H50" s="3">
        <v>0</v>
      </c>
      <c r="I50" s="3">
        <v>1</v>
      </c>
      <c r="J50" s="1"/>
      <c r="K50" s="3">
        <v>9</v>
      </c>
      <c r="L50" s="3">
        <v>7</v>
      </c>
      <c r="M50" s="3"/>
      <c r="N50" s="12">
        <v>4</v>
      </c>
    </row>
    <row r="51" spans="1:15" ht="15" customHeight="1">
      <c r="A51" s="127" t="s">
        <v>6151</v>
      </c>
      <c r="B51" s="128">
        <v>11</v>
      </c>
      <c r="C51" s="128"/>
      <c r="D51" s="80">
        <v>7</v>
      </c>
      <c r="E51" s="80">
        <v>5</v>
      </c>
      <c r="F51" s="80">
        <v>3</v>
      </c>
      <c r="G51" s="80">
        <v>3</v>
      </c>
      <c r="H51" s="80"/>
      <c r="I51" s="80">
        <v>3</v>
      </c>
      <c r="J51" s="80"/>
      <c r="K51" s="80">
        <v>4</v>
      </c>
      <c r="L51" s="128">
        <v>12</v>
      </c>
      <c r="M51" s="128"/>
      <c r="N51" s="128">
        <v>3</v>
      </c>
    </row>
    <row r="52" spans="1:15" ht="15" customHeight="1">
      <c r="A52" s="126" t="s">
        <v>6146</v>
      </c>
      <c r="B52" s="12">
        <v>6</v>
      </c>
      <c r="C52" s="3"/>
      <c r="D52" s="3">
        <v>7</v>
      </c>
      <c r="E52" s="3">
        <v>4</v>
      </c>
      <c r="F52" s="3">
        <v>6</v>
      </c>
      <c r="G52" s="3">
        <v>3</v>
      </c>
      <c r="H52" s="1"/>
      <c r="I52" s="3">
        <v>3</v>
      </c>
      <c r="J52" s="1"/>
      <c r="K52" s="3">
        <v>7</v>
      </c>
      <c r="L52" s="3">
        <v>15</v>
      </c>
      <c r="M52" s="3"/>
      <c r="N52" s="12">
        <v>6</v>
      </c>
    </row>
    <row r="53" spans="1:15" ht="15.75" customHeight="1">
      <c r="A53" s="127" t="s">
        <v>4210</v>
      </c>
      <c r="B53" s="128">
        <v>8</v>
      </c>
      <c r="C53" s="128"/>
      <c r="D53" s="80">
        <v>7</v>
      </c>
      <c r="E53" s="80">
        <v>6</v>
      </c>
      <c r="F53" s="80">
        <v>4</v>
      </c>
      <c r="G53" s="80">
        <v>6</v>
      </c>
      <c r="H53" s="80"/>
      <c r="I53" s="80">
        <v>6</v>
      </c>
      <c r="J53" s="80"/>
      <c r="K53" s="80">
        <v>3</v>
      </c>
      <c r="L53" s="128">
        <v>22</v>
      </c>
      <c r="M53" s="128"/>
      <c r="N53" s="128">
        <v>7</v>
      </c>
    </row>
    <row r="54" spans="1:15" ht="15.75" customHeight="1">
      <c r="A54" s="126" t="s">
        <v>6083</v>
      </c>
      <c r="B54" s="12">
        <v>11</v>
      </c>
      <c r="C54" s="12"/>
      <c r="D54" s="3">
        <v>10</v>
      </c>
      <c r="E54" s="3">
        <v>6</v>
      </c>
      <c r="F54" s="3">
        <v>4</v>
      </c>
      <c r="G54" s="3">
        <v>8</v>
      </c>
      <c r="H54" s="3"/>
      <c r="I54" s="3"/>
      <c r="J54" s="3"/>
      <c r="K54" s="3">
        <v>6</v>
      </c>
      <c r="L54" s="12">
        <v>7</v>
      </c>
      <c r="M54" s="12"/>
      <c r="N54" s="12">
        <v>7</v>
      </c>
    </row>
    <row r="55" spans="1:15" ht="15.75" customHeight="1">
      <c r="A55" s="127" t="s">
        <v>1033</v>
      </c>
      <c r="B55" s="128">
        <v>12</v>
      </c>
      <c r="C55" s="128"/>
      <c r="D55" s="80">
        <v>6</v>
      </c>
      <c r="E55" s="80">
        <v>6</v>
      </c>
      <c r="F55" s="80">
        <v>7</v>
      </c>
      <c r="G55" s="80">
        <v>5</v>
      </c>
      <c r="H55" s="80"/>
      <c r="I55" s="80"/>
      <c r="J55" s="80"/>
      <c r="K55" s="80">
        <v>3</v>
      </c>
      <c r="L55" s="128">
        <v>12</v>
      </c>
      <c r="M55" s="128"/>
      <c r="N55" s="128">
        <v>7</v>
      </c>
    </row>
    <row r="56" spans="1:15" s="56" customFormat="1" ht="15.75" customHeight="1">
      <c r="A56" s="126" t="s">
        <v>804</v>
      </c>
      <c r="B56" s="12">
        <v>9</v>
      </c>
      <c r="C56" s="12"/>
      <c r="D56" s="3">
        <v>6</v>
      </c>
      <c r="E56" s="3">
        <v>6</v>
      </c>
      <c r="F56" s="3">
        <v>11</v>
      </c>
      <c r="G56" s="3">
        <v>7</v>
      </c>
      <c r="H56" s="3"/>
      <c r="I56" s="3"/>
      <c r="J56" s="3"/>
      <c r="K56" s="3">
        <v>4</v>
      </c>
      <c r="L56" s="12">
        <v>4</v>
      </c>
      <c r="M56" s="12"/>
      <c r="N56" s="12">
        <v>5</v>
      </c>
    </row>
    <row r="57" spans="1:15" s="56" customFormat="1" ht="15.75" customHeight="1">
      <c r="A57" s="127" t="s">
        <v>455</v>
      </c>
      <c r="B57" s="128">
        <v>7</v>
      </c>
      <c r="C57" s="128"/>
      <c r="D57" s="80">
        <v>4</v>
      </c>
      <c r="E57" s="80">
        <v>10</v>
      </c>
      <c r="F57" s="80">
        <v>7</v>
      </c>
      <c r="G57" s="80">
        <v>5</v>
      </c>
      <c r="H57" s="80"/>
      <c r="I57" s="80"/>
      <c r="J57" s="80"/>
      <c r="K57" s="80">
        <v>1</v>
      </c>
      <c r="L57" s="128">
        <v>6</v>
      </c>
      <c r="M57" s="128">
        <v>2</v>
      </c>
      <c r="N57" s="128">
        <v>6</v>
      </c>
    </row>
    <row r="58" spans="1:15" s="56" customFormat="1" ht="15.75" customHeight="1">
      <c r="A58" s="126" t="s">
        <v>5604</v>
      </c>
      <c r="B58" s="12">
        <v>7</v>
      </c>
      <c r="C58" s="12"/>
      <c r="D58" s="3">
        <v>3</v>
      </c>
      <c r="E58" s="3">
        <v>2</v>
      </c>
      <c r="F58" s="3">
        <v>4</v>
      </c>
      <c r="G58" s="3">
        <v>2</v>
      </c>
      <c r="H58" s="3"/>
      <c r="I58" s="3"/>
      <c r="J58" s="3"/>
      <c r="K58" s="3">
        <v>2</v>
      </c>
      <c r="L58" s="12">
        <v>1</v>
      </c>
      <c r="M58" s="12">
        <v>3</v>
      </c>
      <c r="N58" s="12">
        <v>9</v>
      </c>
    </row>
    <row r="59" spans="1:15" s="56" customFormat="1" ht="15.75" customHeight="1">
      <c r="A59" s="127" t="s">
        <v>5814</v>
      </c>
      <c r="B59" s="128">
        <v>11</v>
      </c>
      <c r="C59" s="128"/>
      <c r="D59" s="80">
        <v>6</v>
      </c>
      <c r="E59" s="80">
        <v>8</v>
      </c>
      <c r="F59" s="80">
        <v>5</v>
      </c>
      <c r="G59" s="80">
        <v>5</v>
      </c>
      <c r="H59" s="80"/>
      <c r="I59" s="80"/>
      <c r="J59" s="80"/>
      <c r="K59" s="80">
        <v>3</v>
      </c>
      <c r="L59" s="128">
        <v>9</v>
      </c>
      <c r="M59" s="128">
        <v>2</v>
      </c>
      <c r="N59" s="128">
        <v>6</v>
      </c>
    </row>
    <row r="60" spans="1:15" s="56" customFormat="1" ht="15.75" customHeight="1">
      <c r="A60" s="126" t="s">
        <v>7245</v>
      </c>
      <c r="B60" s="12">
        <v>5</v>
      </c>
      <c r="C60" s="12"/>
      <c r="D60" s="3">
        <v>5</v>
      </c>
      <c r="E60" s="3">
        <v>5</v>
      </c>
      <c r="F60" s="3">
        <v>7</v>
      </c>
      <c r="G60" s="3">
        <v>7</v>
      </c>
      <c r="H60" s="3"/>
      <c r="I60" s="3"/>
      <c r="J60" s="3"/>
      <c r="K60" s="3">
        <v>3</v>
      </c>
      <c r="L60" s="12">
        <v>2</v>
      </c>
      <c r="M60" s="12">
        <v>2</v>
      </c>
      <c r="N60" s="12">
        <v>10</v>
      </c>
    </row>
    <row r="61" spans="1:15" s="56" customFormat="1" ht="15.75" customHeight="1">
      <c r="A61" s="1973" t="s">
        <v>7922</v>
      </c>
      <c r="B61" s="1966">
        <v>5</v>
      </c>
      <c r="C61" s="1966"/>
      <c r="D61" s="1905"/>
      <c r="E61" s="1905">
        <v>6</v>
      </c>
      <c r="F61" s="1905">
        <v>20</v>
      </c>
      <c r="G61" s="1437">
        <v>22</v>
      </c>
      <c r="H61" s="1437"/>
      <c r="I61" s="1437"/>
      <c r="J61" s="1905"/>
      <c r="K61" s="1437">
        <v>1</v>
      </c>
      <c r="L61" s="1966">
        <v>1</v>
      </c>
      <c r="M61" s="1734">
        <v>7</v>
      </c>
      <c r="N61" s="1966">
        <v>9</v>
      </c>
    </row>
    <row r="62" spans="1:15" s="56" customFormat="1" ht="15.75" customHeight="1">
      <c r="A62" s="1974" t="s">
        <v>8525</v>
      </c>
      <c r="B62" s="12">
        <v>9</v>
      </c>
      <c r="C62" s="12"/>
      <c r="D62" s="3">
        <v>3</v>
      </c>
      <c r="E62" s="205">
        <v>5</v>
      </c>
      <c r="F62" s="205">
        <v>8</v>
      </c>
      <c r="G62" s="3">
        <v>8</v>
      </c>
      <c r="H62" s="3"/>
      <c r="I62" s="3"/>
      <c r="J62" s="3"/>
      <c r="K62" s="3">
        <v>3</v>
      </c>
      <c r="L62" s="12">
        <v>3</v>
      </c>
      <c r="M62" s="12">
        <v>3</v>
      </c>
      <c r="N62" s="12">
        <v>5</v>
      </c>
      <c r="O62" s="1852"/>
    </row>
    <row r="63" spans="1:15" s="56" customFormat="1" ht="15.75" customHeight="1">
      <c r="A63" s="1733" t="s">
        <v>9493</v>
      </c>
      <c r="B63" s="1734">
        <v>10</v>
      </c>
      <c r="C63" s="1734"/>
      <c r="D63" s="1437">
        <v>4</v>
      </c>
      <c r="E63" s="1437">
        <v>9</v>
      </c>
      <c r="F63" s="1437">
        <v>5</v>
      </c>
      <c r="G63" s="1437">
        <v>5</v>
      </c>
      <c r="H63" s="1437"/>
      <c r="I63" s="1437"/>
      <c r="J63" s="1437"/>
      <c r="K63" s="1437">
        <v>6</v>
      </c>
      <c r="L63" s="1734">
        <v>4</v>
      </c>
      <c r="M63" s="1734">
        <v>6</v>
      </c>
      <c r="N63" s="1734">
        <v>8</v>
      </c>
      <c r="O63" s="41"/>
    </row>
    <row r="64" spans="1:15" s="56" customFormat="1" ht="15" customHeight="1">
      <c r="A64" s="126" t="s">
        <v>10065</v>
      </c>
      <c r="B64" s="12">
        <v>6</v>
      </c>
      <c r="C64" s="12"/>
      <c r="D64" s="3">
        <v>5</v>
      </c>
      <c r="E64" s="3">
        <v>4</v>
      </c>
      <c r="F64" s="3">
        <v>9</v>
      </c>
      <c r="G64" s="3">
        <v>9</v>
      </c>
      <c r="H64" s="3"/>
      <c r="I64" s="3"/>
      <c r="J64" s="3"/>
      <c r="K64" s="3">
        <v>2</v>
      </c>
      <c r="L64" s="12">
        <v>5</v>
      </c>
      <c r="M64" s="12">
        <v>2</v>
      </c>
      <c r="N64" s="12">
        <v>9</v>
      </c>
      <c r="O64" s="41"/>
    </row>
    <row r="65" spans="1:15" s="56" customFormat="1" ht="15" customHeight="1">
      <c r="A65" s="1733" t="s">
        <v>10654</v>
      </c>
      <c r="B65" s="1734">
        <v>8</v>
      </c>
      <c r="C65" s="1734">
        <v>5</v>
      </c>
      <c r="D65" s="1437">
        <v>8</v>
      </c>
      <c r="E65" s="1437">
        <v>8</v>
      </c>
      <c r="F65" s="1437">
        <v>15</v>
      </c>
      <c r="G65" s="1437">
        <v>15</v>
      </c>
      <c r="H65" s="1437"/>
      <c r="I65" s="1437"/>
      <c r="J65" s="1437"/>
      <c r="K65" s="1437">
        <v>2</v>
      </c>
      <c r="L65" s="1734">
        <v>5</v>
      </c>
      <c r="M65" s="1734">
        <v>5</v>
      </c>
      <c r="N65" s="1734">
        <v>13</v>
      </c>
      <c r="O65" s="41"/>
    </row>
    <row r="66" spans="1:15" s="56" customFormat="1" ht="15" customHeight="1">
      <c r="A66" s="126" t="s">
        <v>11384</v>
      </c>
      <c r="B66" s="12">
        <v>5</v>
      </c>
      <c r="C66" s="12">
        <v>7</v>
      </c>
      <c r="D66" s="3">
        <v>7</v>
      </c>
      <c r="E66" s="3">
        <v>9</v>
      </c>
      <c r="F66" s="3">
        <v>12</v>
      </c>
      <c r="G66" s="3">
        <v>13</v>
      </c>
      <c r="H66" s="3"/>
      <c r="I66" s="3"/>
      <c r="J66" s="3"/>
      <c r="K66" s="3">
        <v>4</v>
      </c>
      <c r="L66" s="12">
        <v>5</v>
      </c>
      <c r="M66" s="12">
        <v>1</v>
      </c>
      <c r="N66" s="12">
        <v>10</v>
      </c>
      <c r="O66" s="41"/>
    </row>
  </sheetData>
  <mergeCells count="1">
    <mergeCell ref="A36:M36"/>
  </mergeCells>
  <phoneticPr fontId="5"/>
  <pageMargins left="0.75" right="0.75" top="1" bottom="1" header="0.51200000000000001" footer="0.51200000000000001"/>
  <pageSetup paperSize="9" scale="97" orientation="landscape" verticalDpi="1200" r:id="rId1"/>
  <headerFooter alignWithMargins="0">
    <oddHeader>&amp;A</oddHeader>
    <oddFooter>&amp;P / &amp;N ページ</oddFooter>
  </headerFooter>
  <rowBreaks count="2" manualBreakCount="2">
    <brk id="35" max="16383" man="1"/>
    <brk id="66" max="16383" man="1"/>
  </rowBreaks>
  <colBreaks count="1" manualBreakCount="1">
    <brk id="13" max="1048575"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Q32"/>
  <sheetViews>
    <sheetView workbookViewId="0"/>
  </sheetViews>
  <sheetFormatPr defaultRowHeight="13.5"/>
  <cols>
    <col min="1" max="12" width="9.5" style="78" customWidth="1"/>
    <col min="13" max="13" width="8.875" style="78" customWidth="1"/>
    <col min="14" max="14" width="9.5" style="78" customWidth="1"/>
    <col min="15" max="15" width="13.375" style="78" customWidth="1"/>
    <col min="16" max="16384" width="9" style="78"/>
  </cols>
  <sheetData>
    <row r="1" spans="1:17" ht="26.25" customHeight="1">
      <c r="A1" s="1164" t="s">
        <v>6088</v>
      </c>
      <c r="B1" s="1164"/>
      <c r="C1" s="1164"/>
      <c r="D1" s="1164"/>
      <c r="E1" s="1164"/>
      <c r="F1" s="1164"/>
      <c r="G1" s="1164"/>
      <c r="H1" s="1164"/>
      <c r="I1" s="1164"/>
      <c r="J1" s="1164"/>
      <c r="K1" s="1164"/>
      <c r="L1" s="1165" t="s">
        <v>6089</v>
      </c>
      <c r="M1" s="1164"/>
      <c r="N1" s="1164"/>
      <c r="O1" s="569" t="s">
        <v>6237</v>
      </c>
    </row>
    <row r="2" spans="1:17" ht="19.5" customHeight="1" thickBot="1">
      <c r="A2" s="151" t="s">
        <v>2771</v>
      </c>
      <c r="B2" s="152" t="s">
        <v>3278</v>
      </c>
      <c r="C2" s="154" t="s">
        <v>10651</v>
      </c>
      <c r="D2" s="152" t="s">
        <v>3279</v>
      </c>
      <c r="E2" s="152" t="s">
        <v>3280</v>
      </c>
      <c r="F2" s="152" t="s">
        <v>3281</v>
      </c>
      <c r="G2" s="153" t="s">
        <v>3282</v>
      </c>
      <c r="H2" s="152" t="s">
        <v>3283</v>
      </c>
      <c r="I2" s="152" t="s">
        <v>3284</v>
      </c>
      <c r="J2" s="152" t="s">
        <v>3285</v>
      </c>
      <c r="K2" s="152" t="s">
        <v>3286</v>
      </c>
      <c r="L2" s="152" t="s">
        <v>2786</v>
      </c>
      <c r="M2" s="154" t="s">
        <v>4421</v>
      </c>
      <c r="N2" s="154" t="s">
        <v>6142</v>
      </c>
      <c r="O2" s="155" t="s">
        <v>2772</v>
      </c>
      <c r="P2" s="657" t="s">
        <v>3030</v>
      </c>
      <c r="Q2" s="78" t="s">
        <v>10496</v>
      </c>
    </row>
    <row r="3" spans="1:17" ht="19.5" customHeight="1" thickTop="1">
      <c r="A3" s="156" t="s">
        <v>6491</v>
      </c>
      <c r="B3" s="130">
        <v>16</v>
      </c>
      <c r="C3" s="2590"/>
      <c r="D3" s="131"/>
      <c r="E3" s="131"/>
      <c r="F3" s="130">
        <v>20</v>
      </c>
      <c r="G3" s="131"/>
      <c r="H3" s="131"/>
      <c r="I3" s="131"/>
      <c r="J3" s="131"/>
      <c r="K3" s="131"/>
      <c r="L3" s="131"/>
      <c r="M3" s="132"/>
      <c r="N3" s="132">
        <v>0</v>
      </c>
      <c r="O3" s="129">
        <v>36</v>
      </c>
      <c r="Q3" s="651">
        <f t="shared" ref="Q3:Q30" si="0">SUM(B3:E3)</f>
        <v>16</v>
      </c>
    </row>
    <row r="4" spans="1:17" ht="19.5" customHeight="1">
      <c r="A4" s="157" t="s">
        <v>2773</v>
      </c>
      <c r="B4" s="147"/>
      <c r="C4" s="147"/>
      <c r="D4" s="148">
        <v>10</v>
      </c>
      <c r="E4" s="148">
        <v>10</v>
      </c>
      <c r="F4" s="148">
        <v>10</v>
      </c>
      <c r="G4" s="147"/>
      <c r="H4" s="148">
        <v>4</v>
      </c>
      <c r="I4" s="147"/>
      <c r="J4" s="148">
        <v>2</v>
      </c>
      <c r="K4" s="147"/>
      <c r="L4" s="147"/>
      <c r="M4" s="149"/>
      <c r="N4" s="149">
        <v>0</v>
      </c>
      <c r="O4" s="150">
        <v>36</v>
      </c>
      <c r="Q4" s="651">
        <f t="shared" si="0"/>
        <v>20</v>
      </c>
    </row>
    <row r="5" spans="1:17" ht="19.5" customHeight="1">
      <c r="A5" s="158" t="s">
        <v>2774</v>
      </c>
      <c r="B5" s="134">
        <v>13</v>
      </c>
      <c r="C5" s="133"/>
      <c r="D5" s="134">
        <v>5</v>
      </c>
      <c r="E5" s="134">
        <v>10</v>
      </c>
      <c r="F5" s="134">
        <v>9</v>
      </c>
      <c r="G5" s="133"/>
      <c r="H5" s="134">
        <v>4</v>
      </c>
      <c r="I5" s="133"/>
      <c r="J5" s="137">
        <v>3</v>
      </c>
      <c r="K5" s="133"/>
      <c r="L5" s="133"/>
      <c r="M5" s="135"/>
      <c r="N5" s="135">
        <v>3</v>
      </c>
      <c r="O5" s="136">
        <v>47</v>
      </c>
      <c r="Q5" s="651">
        <f t="shared" si="0"/>
        <v>28</v>
      </c>
    </row>
    <row r="6" spans="1:17" ht="19.5" customHeight="1">
      <c r="A6" s="157" t="s">
        <v>1017</v>
      </c>
      <c r="B6" s="148">
        <v>18</v>
      </c>
      <c r="C6" s="147"/>
      <c r="D6" s="654">
        <v>16</v>
      </c>
      <c r="E6" s="148">
        <v>9</v>
      </c>
      <c r="F6" s="148">
        <v>20</v>
      </c>
      <c r="G6" s="148">
        <v>8.5</v>
      </c>
      <c r="H6" s="148">
        <v>4</v>
      </c>
      <c r="I6" s="654">
        <v>2</v>
      </c>
      <c r="J6" s="148">
        <v>9</v>
      </c>
      <c r="K6" s="148">
        <v>1</v>
      </c>
      <c r="L6" s="147"/>
      <c r="M6" s="149"/>
      <c r="N6" s="149">
        <v>0</v>
      </c>
      <c r="O6" s="150">
        <v>79</v>
      </c>
      <c r="Q6" s="651">
        <f t="shared" si="0"/>
        <v>43</v>
      </c>
    </row>
    <row r="7" spans="1:17" s="568" customFormat="1" ht="19.5" customHeight="1">
      <c r="A7" s="280" t="s">
        <v>1018</v>
      </c>
      <c r="B7" s="137">
        <v>22</v>
      </c>
      <c r="C7" s="566"/>
      <c r="D7" s="137">
        <v>21</v>
      </c>
      <c r="E7" s="137">
        <v>12</v>
      </c>
      <c r="F7" s="137">
        <v>12</v>
      </c>
      <c r="G7" s="137">
        <v>12</v>
      </c>
      <c r="H7" s="137">
        <v>11</v>
      </c>
      <c r="I7" s="137">
        <v>5</v>
      </c>
      <c r="J7" s="137">
        <v>2</v>
      </c>
      <c r="K7" s="137">
        <v>1</v>
      </c>
      <c r="L7" s="566"/>
      <c r="M7" s="138"/>
      <c r="N7" s="138">
        <v>3</v>
      </c>
      <c r="O7" s="567">
        <v>89</v>
      </c>
      <c r="P7" s="820"/>
      <c r="Q7" s="651">
        <f t="shared" si="0"/>
        <v>55</v>
      </c>
    </row>
    <row r="8" spans="1:17" ht="19.5" customHeight="1">
      <c r="A8" s="157" t="s">
        <v>1019</v>
      </c>
      <c r="B8" s="148">
        <v>25</v>
      </c>
      <c r="C8" s="147"/>
      <c r="D8" s="148">
        <v>11</v>
      </c>
      <c r="E8" s="148">
        <v>5</v>
      </c>
      <c r="F8" s="148">
        <v>20</v>
      </c>
      <c r="G8" s="148">
        <v>17</v>
      </c>
      <c r="H8" s="148">
        <v>7</v>
      </c>
      <c r="I8" s="148">
        <v>5</v>
      </c>
      <c r="J8" s="148">
        <v>4</v>
      </c>
      <c r="K8" s="148">
        <v>6</v>
      </c>
      <c r="L8" s="147"/>
      <c r="M8" s="149"/>
      <c r="N8" s="149">
        <v>3</v>
      </c>
      <c r="O8" s="150">
        <v>86</v>
      </c>
      <c r="Q8" s="651">
        <f t="shared" si="0"/>
        <v>41</v>
      </c>
    </row>
    <row r="9" spans="1:17" ht="19.5" customHeight="1">
      <c r="A9" s="158" t="s">
        <v>1020</v>
      </c>
      <c r="B9" s="139">
        <v>29</v>
      </c>
      <c r="C9" s="133"/>
      <c r="D9" s="134">
        <v>14</v>
      </c>
      <c r="E9" s="134">
        <v>6</v>
      </c>
      <c r="F9" s="134">
        <v>16</v>
      </c>
      <c r="G9" s="134">
        <v>19</v>
      </c>
      <c r="H9" s="134">
        <v>5</v>
      </c>
      <c r="I9" s="134">
        <v>8</v>
      </c>
      <c r="J9" s="134">
        <v>6</v>
      </c>
      <c r="K9" s="137">
        <v>6.5</v>
      </c>
      <c r="L9" s="133"/>
      <c r="M9" s="135"/>
      <c r="N9" s="138">
        <v>4</v>
      </c>
      <c r="O9" s="140">
        <v>94.5</v>
      </c>
      <c r="Q9" s="651">
        <f t="shared" si="0"/>
        <v>49</v>
      </c>
    </row>
    <row r="10" spans="1:17" ht="19.5" customHeight="1">
      <c r="A10" s="157" t="s">
        <v>1021</v>
      </c>
      <c r="B10" s="160">
        <v>18.5</v>
      </c>
      <c r="C10" s="147"/>
      <c r="D10" s="148">
        <v>16</v>
      </c>
      <c r="E10" s="148">
        <v>22.5</v>
      </c>
      <c r="F10" s="160">
        <v>22</v>
      </c>
      <c r="G10" s="160">
        <v>24.5</v>
      </c>
      <c r="H10" s="148">
        <v>5</v>
      </c>
      <c r="I10" s="148">
        <v>7</v>
      </c>
      <c r="J10" s="148">
        <v>5</v>
      </c>
      <c r="K10" s="148">
        <v>6.5</v>
      </c>
      <c r="L10" s="147"/>
      <c r="M10" s="149"/>
      <c r="N10" s="149">
        <v>5</v>
      </c>
      <c r="O10" s="161">
        <v>107.5</v>
      </c>
      <c r="Q10" s="651">
        <f t="shared" si="0"/>
        <v>57</v>
      </c>
    </row>
    <row r="11" spans="1:17" ht="19.5" customHeight="1">
      <c r="A11" s="158" t="s">
        <v>1022</v>
      </c>
      <c r="B11" s="139">
        <v>25</v>
      </c>
      <c r="C11" s="133"/>
      <c r="D11" s="139">
        <v>19</v>
      </c>
      <c r="E11" s="134">
        <v>13</v>
      </c>
      <c r="F11" s="139">
        <v>16</v>
      </c>
      <c r="G11" s="139">
        <v>21</v>
      </c>
      <c r="H11" s="134">
        <v>11</v>
      </c>
      <c r="I11" s="134">
        <v>10</v>
      </c>
      <c r="J11" s="134">
        <v>5</v>
      </c>
      <c r="K11" s="137">
        <v>8</v>
      </c>
      <c r="L11" s="133"/>
      <c r="M11" s="135"/>
      <c r="N11" s="138">
        <v>4</v>
      </c>
      <c r="O11" s="140">
        <v>111</v>
      </c>
      <c r="Q11" s="651">
        <f t="shared" si="0"/>
        <v>57</v>
      </c>
    </row>
    <row r="12" spans="1:17" ht="19.5" customHeight="1">
      <c r="A12" s="157" t="s">
        <v>1192</v>
      </c>
      <c r="B12" s="160">
        <v>14</v>
      </c>
      <c r="C12" s="147"/>
      <c r="D12" s="160">
        <v>19</v>
      </c>
      <c r="E12" s="148">
        <v>15.5</v>
      </c>
      <c r="F12" s="160">
        <v>7.5</v>
      </c>
      <c r="G12" s="160">
        <v>12</v>
      </c>
      <c r="H12" s="148">
        <v>5</v>
      </c>
      <c r="I12" s="148">
        <v>7</v>
      </c>
      <c r="J12" s="148">
        <v>6</v>
      </c>
      <c r="K12" s="148">
        <v>11</v>
      </c>
      <c r="L12" s="147"/>
      <c r="M12" s="149"/>
      <c r="N12" s="149">
        <v>4</v>
      </c>
      <c r="O12" s="162">
        <v>89</v>
      </c>
      <c r="Q12" s="651">
        <f t="shared" si="0"/>
        <v>48.5</v>
      </c>
    </row>
    <row r="13" spans="1:17" ht="19.5" customHeight="1">
      <c r="A13" s="158" t="s">
        <v>1655</v>
      </c>
      <c r="B13" s="139">
        <v>24</v>
      </c>
      <c r="C13" s="133"/>
      <c r="D13" s="139">
        <v>21</v>
      </c>
      <c r="E13" s="139">
        <v>15</v>
      </c>
      <c r="F13" s="139">
        <v>0</v>
      </c>
      <c r="G13" s="139">
        <v>6</v>
      </c>
      <c r="H13" s="139">
        <v>8</v>
      </c>
      <c r="I13" s="139">
        <v>6</v>
      </c>
      <c r="J13" s="139">
        <v>1</v>
      </c>
      <c r="K13" s="142">
        <v>9</v>
      </c>
      <c r="L13" s="133"/>
      <c r="M13" s="135"/>
      <c r="N13" s="143">
        <v>4</v>
      </c>
      <c r="O13" s="141">
        <v>88</v>
      </c>
      <c r="Q13" s="651">
        <f t="shared" si="0"/>
        <v>60</v>
      </c>
    </row>
    <row r="14" spans="1:17" ht="19.5" customHeight="1">
      <c r="A14" s="163" t="s">
        <v>2785</v>
      </c>
      <c r="B14" s="160">
        <v>12</v>
      </c>
      <c r="C14" s="164"/>
      <c r="D14" s="160">
        <v>18</v>
      </c>
      <c r="E14" s="160">
        <v>20</v>
      </c>
      <c r="F14" s="160">
        <v>11</v>
      </c>
      <c r="G14" s="160">
        <v>3</v>
      </c>
      <c r="H14" s="160">
        <v>4</v>
      </c>
      <c r="I14" s="160">
        <v>3</v>
      </c>
      <c r="J14" s="164"/>
      <c r="K14" s="160">
        <v>1</v>
      </c>
      <c r="L14" s="160">
        <v>21</v>
      </c>
      <c r="M14" s="165"/>
      <c r="N14" s="165">
        <v>4</v>
      </c>
      <c r="O14" s="162">
        <v>94</v>
      </c>
      <c r="Q14" s="651">
        <f t="shared" si="0"/>
        <v>50</v>
      </c>
    </row>
    <row r="15" spans="1:17" ht="19.5" customHeight="1">
      <c r="A15" s="159" t="s">
        <v>4107</v>
      </c>
      <c r="B15" s="142">
        <v>15.5</v>
      </c>
      <c r="C15" s="144"/>
      <c r="D15" s="142">
        <v>15</v>
      </c>
      <c r="E15" s="142">
        <v>15</v>
      </c>
      <c r="F15" s="142">
        <v>13</v>
      </c>
      <c r="G15" s="142">
        <v>3</v>
      </c>
      <c r="H15" s="142">
        <v>0</v>
      </c>
      <c r="I15" s="142">
        <v>3</v>
      </c>
      <c r="J15" s="144"/>
      <c r="K15" s="142">
        <v>13</v>
      </c>
      <c r="L15" s="142">
        <v>16.5</v>
      </c>
      <c r="M15" s="143"/>
      <c r="N15" s="656">
        <v>10</v>
      </c>
      <c r="O15" s="145">
        <v>101</v>
      </c>
      <c r="Q15" s="651">
        <f t="shared" si="0"/>
        <v>45.5</v>
      </c>
    </row>
    <row r="16" spans="1:17" ht="19.5" customHeight="1">
      <c r="A16" s="157" t="s">
        <v>67</v>
      </c>
      <c r="B16" s="588">
        <v>20</v>
      </c>
      <c r="C16" s="408"/>
      <c r="D16" s="167">
        <v>19</v>
      </c>
      <c r="E16" s="167">
        <v>10</v>
      </c>
      <c r="F16" s="167">
        <v>3</v>
      </c>
      <c r="G16" s="167">
        <v>6</v>
      </c>
      <c r="H16" s="408"/>
      <c r="I16" s="167">
        <v>6</v>
      </c>
      <c r="J16" s="408"/>
      <c r="K16" s="167">
        <v>10</v>
      </c>
      <c r="L16" s="167">
        <v>36</v>
      </c>
      <c r="M16" s="879"/>
      <c r="N16" s="168">
        <v>6</v>
      </c>
      <c r="O16" s="588">
        <v>110</v>
      </c>
      <c r="Q16" s="651">
        <f t="shared" si="0"/>
        <v>49</v>
      </c>
    </row>
    <row r="17" spans="1:17" ht="19.5" customHeight="1">
      <c r="A17" s="158" t="s">
        <v>4588</v>
      </c>
      <c r="B17" s="406">
        <v>16</v>
      </c>
      <c r="C17" s="409"/>
      <c r="D17" s="146">
        <v>13</v>
      </c>
      <c r="E17" s="146">
        <v>8.5</v>
      </c>
      <c r="F17" s="146">
        <v>11</v>
      </c>
      <c r="G17" s="146">
        <v>4.5</v>
      </c>
      <c r="H17" s="409"/>
      <c r="I17" s="146">
        <v>4.5</v>
      </c>
      <c r="J17" s="409"/>
      <c r="K17" s="146">
        <v>11</v>
      </c>
      <c r="L17" s="146">
        <v>40</v>
      </c>
      <c r="M17" s="880"/>
      <c r="N17" s="407">
        <v>13.5</v>
      </c>
      <c r="O17" s="406">
        <v>117.5</v>
      </c>
      <c r="Q17" s="651">
        <f t="shared" si="0"/>
        <v>37.5</v>
      </c>
    </row>
    <row r="18" spans="1:17" ht="18.75" customHeight="1">
      <c r="A18" s="157" t="s">
        <v>4210</v>
      </c>
      <c r="B18" s="166">
        <v>16.5</v>
      </c>
      <c r="C18" s="408"/>
      <c r="D18" s="167">
        <v>10.5</v>
      </c>
      <c r="E18" s="167">
        <v>14.5</v>
      </c>
      <c r="F18" s="167">
        <v>5.5</v>
      </c>
      <c r="G18" s="167">
        <v>8</v>
      </c>
      <c r="H18" s="408"/>
      <c r="I18" s="655">
        <v>10</v>
      </c>
      <c r="J18" s="408"/>
      <c r="K18" s="167">
        <v>4</v>
      </c>
      <c r="L18" s="167">
        <v>37</v>
      </c>
      <c r="M18" s="879"/>
      <c r="N18" s="168">
        <v>14</v>
      </c>
      <c r="O18" s="166">
        <v>112</v>
      </c>
      <c r="Q18" s="651">
        <f t="shared" si="0"/>
        <v>41.5</v>
      </c>
    </row>
    <row r="19" spans="1:17" ht="18.75" customHeight="1">
      <c r="A19" s="280" t="s">
        <v>1618</v>
      </c>
      <c r="B19" s="513">
        <v>37.5</v>
      </c>
      <c r="C19" s="515"/>
      <c r="D19" s="512">
        <v>20</v>
      </c>
      <c r="E19" s="512">
        <v>10</v>
      </c>
      <c r="F19" s="512">
        <v>16.5</v>
      </c>
      <c r="G19" s="512">
        <v>11.5</v>
      </c>
      <c r="H19" s="515"/>
      <c r="I19" s="515"/>
      <c r="J19" s="515"/>
      <c r="K19" s="512">
        <v>9</v>
      </c>
      <c r="L19" s="512">
        <v>14</v>
      </c>
      <c r="M19" s="881"/>
      <c r="N19" s="514">
        <v>11</v>
      </c>
      <c r="O19" s="513">
        <f>SUM(B19,D19,E19,F19,K19,L19,N19)</f>
        <v>118</v>
      </c>
      <c r="P19" s="78" t="s">
        <v>6238</v>
      </c>
      <c r="Q19" s="651">
        <f t="shared" si="0"/>
        <v>67.5</v>
      </c>
    </row>
    <row r="20" spans="1:17" ht="18.75" customHeight="1">
      <c r="A20" s="157" t="s">
        <v>4704</v>
      </c>
      <c r="B20" s="166">
        <v>33.5</v>
      </c>
      <c r="C20" s="408"/>
      <c r="D20" s="167">
        <v>6</v>
      </c>
      <c r="E20" s="167">
        <v>17</v>
      </c>
      <c r="F20" s="167">
        <v>12.5</v>
      </c>
      <c r="G20" s="167">
        <v>10</v>
      </c>
      <c r="H20" s="408"/>
      <c r="I20" s="408"/>
      <c r="J20" s="408"/>
      <c r="K20" s="167">
        <v>7</v>
      </c>
      <c r="L20" s="167">
        <v>23</v>
      </c>
      <c r="M20" s="879"/>
      <c r="N20" s="168">
        <v>14</v>
      </c>
      <c r="O20" s="166">
        <f>SUM(B20,D20,E20,F20,K20,L20,N20)</f>
        <v>113</v>
      </c>
      <c r="Q20" s="651">
        <f t="shared" si="0"/>
        <v>56.5</v>
      </c>
    </row>
    <row r="21" spans="1:17" ht="18.75" customHeight="1">
      <c r="A21" s="280" t="s">
        <v>908</v>
      </c>
      <c r="B21" s="513">
        <v>30.5</v>
      </c>
      <c r="C21" s="515"/>
      <c r="D21" s="512">
        <v>14</v>
      </c>
      <c r="E21" s="512">
        <v>16</v>
      </c>
      <c r="F21" s="512">
        <v>20</v>
      </c>
      <c r="G21" s="512">
        <v>12</v>
      </c>
      <c r="H21" s="515"/>
      <c r="I21" s="515"/>
      <c r="J21" s="515"/>
      <c r="K21" s="512">
        <v>6</v>
      </c>
      <c r="L21" s="512">
        <v>12.5</v>
      </c>
      <c r="M21" s="881"/>
      <c r="N21" s="514">
        <v>11</v>
      </c>
      <c r="O21" s="513">
        <f>SUM(B21,D21,E21,F21,K21,L21,N21)</f>
        <v>110</v>
      </c>
      <c r="Q21" s="651">
        <f t="shared" si="0"/>
        <v>60.5</v>
      </c>
    </row>
    <row r="22" spans="1:17" ht="18.75" customHeight="1">
      <c r="A22" s="157" t="s">
        <v>455</v>
      </c>
      <c r="B22" s="166">
        <v>18</v>
      </c>
      <c r="C22" s="408"/>
      <c r="D22" s="167">
        <v>9</v>
      </c>
      <c r="E22" s="167">
        <v>15</v>
      </c>
      <c r="F22" s="167">
        <v>10</v>
      </c>
      <c r="G22" s="167">
        <v>6</v>
      </c>
      <c r="H22" s="408"/>
      <c r="I22" s="408"/>
      <c r="J22" s="408"/>
      <c r="K22" s="167">
        <v>2</v>
      </c>
      <c r="L22" s="167">
        <v>13</v>
      </c>
      <c r="M22" s="167">
        <v>4</v>
      </c>
      <c r="N22" s="168">
        <v>12</v>
      </c>
      <c r="O22" s="166">
        <f t="shared" ref="O22:O29" si="1">SUM(B22,D22,E22,F22,K22,L22,M22,N22)</f>
        <v>83</v>
      </c>
      <c r="Q22" s="651">
        <f t="shared" si="0"/>
        <v>42</v>
      </c>
    </row>
    <row r="23" spans="1:17" s="568" customFormat="1" ht="18.75" customHeight="1">
      <c r="A23" s="280" t="s">
        <v>996</v>
      </c>
      <c r="B23" s="513">
        <v>14.5</v>
      </c>
      <c r="C23" s="515"/>
      <c r="D23" s="512">
        <v>6</v>
      </c>
      <c r="E23" s="512">
        <v>3</v>
      </c>
      <c r="F23" s="512">
        <v>6.5</v>
      </c>
      <c r="G23" s="512">
        <v>4</v>
      </c>
      <c r="H23" s="515"/>
      <c r="I23" s="515"/>
      <c r="J23" s="515"/>
      <c r="K23" s="512">
        <v>2</v>
      </c>
      <c r="L23" s="512">
        <v>3</v>
      </c>
      <c r="M23" s="512">
        <v>5</v>
      </c>
      <c r="N23" s="514">
        <v>11</v>
      </c>
      <c r="O23" s="513">
        <f t="shared" si="1"/>
        <v>51</v>
      </c>
      <c r="Q23" s="651">
        <f t="shared" si="0"/>
        <v>23.5</v>
      </c>
    </row>
    <row r="24" spans="1:17" s="568" customFormat="1" ht="18.75" customHeight="1">
      <c r="A24" s="157" t="s">
        <v>5815</v>
      </c>
      <c r="B24" s="166">
        <v>26</v>
      </c>
      <c r="C24" s="408"/>
      <c r="D24" s="167">
        <v>11.5</v>
      </c>
      <c r="E24" s="167">
        <v>13</v>
      </c>
      <c r="F24" s="167">
        <v>7</v>
      </c>
      <c r="G24" s="167">
        <v>7</v>
      </c>
      <c r="H24" s="408"/>
      <c r="I24" s="408"/>
      <c r="J24" s="408"/>
      <c r="K24" s="167">
        <v>6</v>
      </c>
      <c r="L24" s="167">
        <v>14.5</v>
      </c>
      <c r="M24" s="167">
        <v>3</v>
      </c>
      <c r="N24" s="168">
        <v>9</v>
      </c>
      <c r="O24" s="166">
        <f t="shared" si="1"/>
        <v>90</v>
      </c>
      <c r="Q24" s="651">
        <f t="shared" si="0"/>
        <v>50.5</v>
      </c>
    </row>
    <row r="25" spans="1:17" s="568" customFormat="1" ht="18.75" customHeight="1">
      <c r="A25" s="280" t="s">
        <v>7245</v>
      </c>
      <c r="B25" s="513">
        <v>5.5</v>
      </c>
      <c r="C25" s="515"/>
      <c r="D25" s="512">
        <v>7.5</v>
      </c>
      <c r="E25" s="512">
        <v>6</v>
      </c>
      <c r="F25" s="512">
        <v>10</v>
      </c>
      <c r="G25" s="512">
        <v>10</v>
      </c>
      <c r="H25" s="515"/>
      <c r="I25" s="515"/>
      <c r="J25" s="515"/>
      <c r="K25" s="512">
        <v>4.5</v>
      </c>
      <c r="L25" s="512">
        <v>4</v>
      </c>
      <c r="M25" s="512">
        <v>5</v>
      </c>
      <c r="N25" s="514">
        <v>16</v>
      </c>
      <c r="O25" s="513">
        <f t="shared" si="1"/>
        <v>58.5</v>
      </c>
      <c r="Q25" s="651">
        <f t="shared" si="0"/>
        <v>19</v>
      </c>
    </row>
    <row r="26" spans="1:17" s="568" customFormat="1" ht="18.75" customHeight="1">
      <c r="A26" s="1834" t="s">
        <v>7963</v>
      </c>
      <c r="B26" s="1835">
        <v>6.5</v>
      </c>
      <c r="C26" s="1854"/>
      <c r="D26" s="1836"/>
      <c r="E26" s="1836">
        <v>7</v>
      </c>
      <c r="F26" s="1836">
        <v>28.5</v>
      </c>
      <c r="G26" s="1836">
        <v>31.5</v>
      </c>
      <c r="H26" s="408"/>
      <c r="I26" s="408"/>
      <c r="J26" s="408"/>
      <c r="K26" s="1836">
        <v>1</v>
      </c>
      <c r="L26" s="1836">
        <v>2</v>
      </c>
      <c r="M26" s="1836">
        <v>19.5</v>
      </c>
      <c r="N26" s="1837">
        <v>13</v>
      </c>
      <c r="O26" s="1835">
        <f t="shared" si="1"/>
        <v>77.5</v>
      </c>
      <c r="Q26" s="651">
        <f t="shared" si="0"/>
        <v>13.5</v>
      </c>
    </row>
    <row r="27" spans="1:17" s="568" customFormat="1" ht="18.75" customHeight="1">
      <c r="A27" s="280" t="s">
        <v>8527</v>
      </c>
      <c r="B27" s="513">
        <v>16</v>
      </c>
      <c r="C27" s="515"/>
      <c r="D27" s="512">
        <v>5.5</v>
      </c>
      <c r="E27" s="512">
        <v>6.5</v>
      </c>
      <c r="F27" s="512">
        <v>8.5</v>
      </c>
      <c r="G27" s="512">
        <v>8</v>
      </c>
      <c r="H27" s="515"/>
      <c r="I27" s="515"/>
      <c r="J27" s="515"/>
      <c r="K27" s="512">
        <v>4.5</v>
      </c>
      <c r="L27" s="512">
        <v>6</v>
      </c>
      <c r="M27" s="512">
        <v>7</v>
      </c>
      <c r="N27" s="514">
        <v>9</v>
      </c>
      <c r="O27" s="513">
        <f t="shared" si="1"/>
        <v>63</v>
      </c>
      <c r="Q27" s="651">
        <f t="shared" si="0"/>
        <v>28</v>
      </c>
    </row>
    <row r="28" spans="1:17" s="568" customFormat="1" ht="18.75" customHeight="1">
      <c r="A28" s="1834" t="s">
        <v>9391</v>
      </c>
      <c r="B28" s="1835">
        <v>22.5</v>
      </c>
      <c r="C28" s="1854"/>
      <c r="D28" s="1836">
        <v>7</v>
      </c>
      <c r="E28" s="1836">
        <v>13.5</v>
      </c>
      <c r="F28" s="1836">
        <v>8</v>
      </c>
      <c r="G28" s="1836">
        <v>8.5</v>
      </c>
      <c r="H28" s="408"/>
      <c r="I28" s="408"/>
      <c r="J28" s="408"/>
      <c r="K28" s="1836">
        <v>5</v>
      </c>
      <c r="L28" s="1836">
        <v>7</v>
      </c>
      <c r="M28" s="1836">
        <v>13.5</v>
      </c>
      <c r="N28" s="1837">
        <v>9</v>
      </c>
      <c r="O28" s="1835">
        <f t="shared" si="1"/>
        <v>85.5</v>
      </c>
      <c r="Q28" s="651">
        <f t="shared" si="0"/>
        <v>43</v>
      </c>
    </row>
    <row r="29" spans="1:17" s="568" customFormat="1" ht="21.75" customHeight="1">
      <c r="A29" s="280" t="s">
        <v>10067</v>
      </c>
      <c r="B29" s="513">
        <v>13</v>
      </c>
      <c r="C29" s="515"/>
      <c r="D29" s="512">
        <v>5.5</v>
      </c>
      <c r="E29" s="512">
        <v>6.5</v>
      </c>
      <c r="F29" s="512">
        <v>14</v>
      </c>
      <c r="G29" s="512">
        <v>14</v>
      </c>
      <c r="H29" s="512"/>
      <c r="I29" s="512"/>
      <c r="J29" s="512"/>
      <c r="K29" s="512">
        <v>3</v>
      </c>
      <c r="L29" s="512">
        <v>5</v>
      </c>
      <c r="M29" s="512">
        <v>6</v>
      </c>
      <c r="N29" s="514">
        <v>9.5</v>
      </c>
      <c r="O29" s="513">
        <f t="shared" si="1"/>
        <v>62.5</v>
      </c>
      <c r="Q29" s="651">
        <f t="shared" si="0"/>
        <v>25</v>
      </c>
    </row>
    <row r="30" spans="1:17" s="568" customFormat="1" ht="21.75" customHeight="1">
      <c r="A30" s="1834" t="s">
        <v>10652</v>
      </c>
      <c r="B30" s="1835">
        <v>16</v>
      </c>
      <c r="C30" s="2588">
        <v>7</v>
      </c>
      <c r="D30" s="1836">
        <v>9</v>
      </c>
      <c r="E30" s="1836">
        <v>12</v>
      </c>
      <c r="F30" s="1836">
        <v>18.5</v>
      </c>
      <c r="G30" s="1836">
        <v>18.5</v>
      </c>
      <c r="H30" s="1836"/>
      <c r="I30" s="1836"/>
      <c r="J30" s="1836"/>
      <c r="K30" s="1836">
        <v>2</v>
      </c>
      <c r="L30" s="1836">
        <v>8</v>
      </c>
      <c r="M30" s="1836">
        <v>16.5</v>
      </c>
      <c r="N30" s="1837">
        <v>15</v>
      </c>
      <c r="O30" s="513">
        <f>SUM(B30,D30,E30,F30,K30,L30,M30,C30,N30)</f>
        <v>104</v>
      </c>
      <c r="Q30" s="651">
        <f t="shared" si="0"/>
        <v>44</v>
      </c>
    </row>
    <row r="31" spans="1:17" s="568" customFormat="1" ht="21.75" customHeight="1">
      <c r="A31" s="280" t="s">
        <v>11385</v>
      </c>
      <c r="B31" s="513">
        <v>11</v>
      </c>
      <c r="C31" s="881">
        <v>18</v>
      </c>
      <c r="D31" s="512">
        <v>11.5</v>
      </c>
      <c r="E31" s="512">
        <v>11</v>
      </c>
      <c r="F31" s="512">
        <v>18</v>
      </c>
      <c r="G31" s="512">
        <v>26.5</v>
      </c>
      <c r="H31" s="512"/>
      <c r="I31" s="512"/>
      <c r="J31" s="512"/>
      <c r="K31" s="512">
        <v>4</v>
      </c>
      <c r="L31" s="512">
        <v>6.5</v>
      </c>
      <c r="M31" s="512">
        <v>3</v>
      </c>
      <c r="N31" s="514">
        <v>20</v>
      </c>
      <c r="O31" s="513">
        <f>SUM(B31,D31,E31,F31,K31,L31,M31,C31,N31)</f>
        <v>103</v>
      </c>
      <c r="Q31" s="651">
        <f>SUM(B31:E31)</f>
        <v>51.5</v>
      </c>
    </row>
    <row r="32" spans="1:17" s="568" customFormat="1" ht="18.75" customHeight="1">
      <c r="A32" s="2003" t="s">
        <v>8520</v>
      </c>
      <c r="B32" s="2004"/>
      <c r="C32" s="2589"/>
      <c r="D32" s="2005"/>
      <c r="E32" s="2005"/>
      <c r="F32" s="2005">
        <v>11.5</v>
      </c>
      <c r="G32" s="2005">
        <v>11.5</v>
      </c>
      <c r="H32" s="2005"/>
      <c r="I32" s="2005"/>
      <c r="J32" s="2005"/>
      <c r="K32" s="2005"/>
      <c r="L32" s="2005"/>
      <c r="M32" s="2005"/>
      <c r="N32" s="2006"/>
      <c r="O32" s="2004">
        <f>SUM(B32,D32,E32,F32,K32,L32,M32,N32)</f>
        <v>11.5</v>
      </c>
    </row>
  </sheetData>
  <phoneticPr fontId="5"/>
  <pageMargins left="0.75" right="0.75" top="1" bottom="1" header="0.51200000000000001" footer="0.51200000000000001"/>
  <pageSetup paperSize="9" scale="90" orientation="landscape" verticalDpi="1200" r:id="rId1"/>
  <headerFooter alignWithMargins="0">
    <oddHeader>&amp;A</oddHeader>
    <oddFooter>&amp;P / &amp;N ページ</oddFooter>
  </headerFooter>
  <rowBreaks count="2" manualBreakCount="2">
    <brk id="32" max="13" man="1"/>
    <brk id="68" max="1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P113"/>
  <sheetViews>
    <sheetView workbookViewId="0"/>
  </sheetViews>
  <sheetFormatPr defaultRowHeight="13.5"/>
  <cols>
    <col min="1" max="1" width="8.375" customWidth="1"/>
    <col min="2" max="2" width="6.5" customWidth="1"/>
    <col min="3" max="8" width="7.125" customWidth="1"/>
    <col min="9" max="9" width="7.5" customWidth="1"/>
    <col min="10" max="10" width="7.125" customWidth="1"/>
    <col min="11" max="12" width="8.5" customWidth="1"/>
    <col min="13" max="13" width="7.625" customWidth="1"/>
    <col min="14" max="14" width="7.125" customWidth="1"/>
  </cols>
  <sheetData>
    <row r="1" spans="1:15" ht="17.25">
      <c r="A1" s="591" t="s">
        <v>275</v>
      </c>
      <c r="B1" s="591"/>
      <c r="C1" s="591"/>
      <c r="D1" s="591"/>
      <c r="E1" s="591"/>
      <c r="F1" s="591"/>
      <c r="G1" s="591"/>
      <c r="H1" s="591"/>
      <c r="I1" s="591"/>
      <c r="J1" s="591"/>
      <c r="K1" s="1166" t="s">
        <v>6090</v>
      </c>
      <c r="L1" s="591"/>
      <c r="M1" s="591"/>
      <c r="N1" s="554" t="s">
        <v>6239</v>
      </c>
    </row>
    <row r="2" spans="1:15">
      <c r="A2" s="72" t="s">
        <v>2591</v>
      </c>
      <c r="B2" s="1"/>
      <c r="C2" s="72" t="s">
        <v>1321</v>
      </c>
      <c r="D2" s="72" t="s">
        <v>10651</v>
      </c>
      <c r="E2" s="72" t="s">
        <v>1322</v>
      </c>
      <c r="F2" s="72" t="s">
        <v>1323</v>
      </c>
      <c r="G2" s="72" t="s">
        <v>1324</v>
      </c>
      <c r="H2" s="125" t="s">
        <v>2604</v>
      </c>
      <c r="I2" s="72" t="s">
        <v>2605</v>
      </c>
      <c r="J2" s="72" t="s">
        <v>2606</v>
      </c>
      <c r="K2" s="72" t="s">
        <v>2607</v>
      </c>
      <c r="L2" s="72" t="s">
        <v>2013</v>
      </c>
      <c r="M2" s="72" t="s">
        <v>2014</v>
      </c>
      <c r="N2" s="72" t="s">
        <v>4423</v>
      </c>
      <c r="O2" s="109" t="s">
        <v>1509</v>
      </c>
    </row>
    <row r="3" spans="1:15">
      <c r="A3" s="126" t="s">
        <v>4603</v>
      </c>
      <c r="B3" s="126" t="s">
        <v>4832</v>
      </c>
      <c r="C3" s="1">
        <v>41</v>
      </c>
      <c r="D3" s="1"/>
      <c r="E3" s="1" t="s">
        <v>4106</v>
      </c>
      <c r="F3" s="1" t="s">
        <v>4106</v>
      </c>
      <c r="G3" s="1">
        <v>72</v>
      </c>
      <c r="H3" s="3" t="s">
        <v>4106</v>
      </c>
      <c r="I3" s="3" t="s">
        <v>4106</v>
      </c>
      <c r="J3" s="3" t="s">
        <v>4106</v>
      </c>
      <c r="K3" s="3" t="s">
        <v>4106</v>
      </c>
      <c r="L3" s="3" t="s">
        <v>4106</v>
      </c>
      <c r="M3" s="3" t="s">
        <v>4106</v>
      </c>
      <c r="N3" s="3"/>
      <c r="O3" s="1">
        <v>1</v>
      </c>
    </row>
    <row r="4" spans="1:15" ht="14.25" thickBot="1">
      <c r="A4" s="170" t="s">
        <v>4603</v>
      </c>
      <c r="B4" s="170" t="s">
        <v>2252</v>
      </c>
      <c r="C4" s="10">
        <v>10</v>
      </c>
      <c r="D4" s="10"/>
      <c r="E4" s="10" t="s">
        <v>4106</v>
      </c>
      <c r="F4" s="10" t="s">
        <v>4106</v>
      </c>
      <c r="G4" s="10">
        <v>16</v>
      </c>
      <c r="H4" s="16" t="s">
        <v>4106</v>
      </c>
      <c r="I4" s="16" t="s">
        <v>4106</v>
      </c>
      <c r="J4" s="16" t="s">
        <v>4106</v>
      </c>
      <c r="K4" s="16" t="s">
        <v>4106</v>
      </c>
      <c r="L4" s="16" t="s">
        <v>4106</v>
      </c>
      <c r="M4" s="16" t="s">
        <v>4106</v>
      </c>
      <c r="N4" s="16"/>
      <c r="O4" s="10">
        <v>0</v>
      </c>
    </row>
    <row r="5" spans="1:15" ht="14.25" thickTop="1">
      <c r="A5" s="174" t="s">
        <v>1986</v>
      </c>
      <c r="B5" s="174" t="s">
        <v>4832</v>
      </c>
      <c r="C5" s="110" t="s">
        <v>4831</v>
      </c>
      <c r="D5" s="110"/>
      <c r="E5" s="110">
        <v>27</v>
      </c>
      <c r="F5" s="110">
        <v>24</v>
      </c>
      <c r="G5" s="110">
        <v>28</v>
      </c>
      <c r="H5" s="110" t="s">
        <v>4106</v>
      </c>
      <c r="I5" s="110">
        <v>22</v>
      </c>
      <c r="J5" s="110" t="s">
        <v>4106</v>
      </c>
      <c r="K5" s="110">
        <v>9</v>
      </c>
      <c r="L5" s="110" t="s">
        <v>4106</v>
      </c>
      <c r="M5" s="110" t="s">
        <v>4106</v>
      </c>
      <c r="N5" s="110"/>
      <c r="O5" s="110">
        <v>0</v>
      </c>
    </row>
    <row r="6" spans="1:15" ht="14.25" thickBot="1">
      <c r="A6" s="175" t="s">
        <v>1986</v>
      </c>
      <c r="B6" s="175" t="s">
        <v>2252</v>
      </c>
      <c r="C6" s="111" t="s">
        <v>4831</v>
      </c>
      <c r="D6" s="111"/>
      <c r="E6" s="111">
        <v>8</v>
      </c>
      <c r="F6" s="111">
        <v>7</v>
      </c>
      <c r="G6" s="111">
        <v>9</v>
      </c>
      <c r="H6" s="111" t="s">
        <v>4106</v>
      </c>
      <c r="I6" s="111">
        <v>2</v>
      </c>
      <c r="J6" s="111" t="s">
        <v>4106</v>
      </c>
      <c r="K6" s="111">
        <v>2</v>
      </c>
      <c r="L6" s="111" t="s">
        <v>4106</v>
      </c>
      <c r="M6" s="111" t="s">
        <v>4106</v>
      </c>
      <c r="N6" s="111"/>
      <c r="O6" s="111">
        <v>0</v>
      </c>
    </row>
    <row r="7" spans="1:15" ht="14.25" thickTop="1">
      <c r="A7" s="171" t="s">
        <v>1988</v>
      </c>
      <c r="B7" s="171" t="s">
        <v>4832</v>
      </c>
      <c r="C7" s="14">
        <v>37</v>
      </c>
      <c r="D7" s="14"/>
      <c r="E7" s="14">
        <v>39</v>
      </c>
      <c r="F7" s="14">
        <v>28</v>
      </c>
      <c r="G7" s="14">
        <v>31</v>
      </c>
      <c r="H7" s="14" t="s">
        <v>4106</v>
      </c>
      <c r="I7" s="14">
        <v>22</v>
      </c>
      <c r="J7" s="14" t="s">
        <v>4106</v>
      </c>
      <c r="K7" s="14">
        <v>9</v>
      </c>
      <c r="L7" s="14" t="s">
        <v>4106</v>
      </c>
      <c r="M7" s="14" t="s">
        <v>4106</v>
      </c>
      <c r="N7" s="14"/>
      <c r="O7" s="14">
        <v>2</v>
      </c>
    </row>
    <row r="8" spans="1:15" ht="14.25" thickBot="1">
      <c r="A8" s="170" t="s">
        <v>1988</v>
      </c>
      <c r="B8" s="170" t="s">
        <v>2252</v>
      </c>
      <c r="C8" s="16">
        <v>7</v>
      </c>
      <c r="D8" s="16"/>
      <c r="E8" s="16">
        <v>5</v>
      </c>
      <c r="F8" s="16">
        <v>7</v>
      </c>
      <c r="G8" s="16">
        <v>7</v>
      </c>
      <c r="H8" s="16" t="s">
        <v>4106</v>
      </c>
      <c r="I8" s="16">
        <v>1</v>
      </c>
      <c r="J8" s="16" t="s">
        <v>4106</v>
      </c>
      <c r="K8" s="16">
        <v>2</v>
      </c>
      <c r="L8" s="16" t="s">
        <v>4106</v>
      </c>
      <c r="M8" s="16" t="s">
        <v>4106</v>
      </c>
      <c r="N8" s="16"/>
      <c r="O8" s="16">
        <v>1</v>
      </c>
    </row>
    <row r="9" spans="1:15" ht="14.25" thickTop="1">
      <c r="A9" s="174" t="s">
        <v>1990</v>
      </c>
      <c r="B9" s="174" t="s">
        <v>4832</v>
      </c>
      <c r="C9" s="570">
        <v>43</v>
      </c>
      <c r="D9" s="570"/>
      <c r="E9" s="570">
        <v>39</v>
      </c>
      <c r="F9" s="176">
        <v>35</v>
      </c>
      <c r="G9" s="570">
        <v>29</v>
      </c>
      <c r="H9" s="570">
        <v>11</v>
      </c>
      <c r="I9" s="176">
        <v>21</v>
      </c>
      <c r="J9" s="176">
        <v>7</v>
      </c>
      <c r="K9" s="176">
        <v>12</v>
      </c>
      <c r="L9" s="176">
        <v>20</v>
      </c>
      <c r="M9" s="110" t="s">
        <v>4106</v>
      </c>
      <c r="N9" s="110"/>
      <c r="O9" s="176">
        <v>1</v>
      </c>
    </row>
    <row r="10" spans="1:15" ht="14.25" thickBot="1">
      <c r="A10" s="175" t="s">
        <v>1990</v>
      </c>
      <c r="B10" s="175" t="s">
        <v>2252</v>
      </c>
      <c r="C10" s="573">
        <v>8</v>
      </c>
      <c r="D10" s="573"/>
      <c r="E10" s="111">
        <v>9</v>
      </c>
      <c r="F10" s="111">
        <v>4</v>
      </c>
      <c r="G10" s="574">
        <v>10</v>
      </c>
      <c r="H10" s="574">
        <v>3</v>
      </c>
      <c r="I10" s="111">
        <v>2</v>
      </c>
      <c r="J10" s="111">
        <v>1</v>
      </c>
      <c r="K10" s="111">
        <v>4</v>
      </c>
      <c r="L10" s="111">
        <v>1</v>
      </c>
      <c r="M10" s="111" t="s">
        <v>4106</v>
      </c>
      <c r="N10" s="111"/>
      <c r="O10" s="111">
        <v>0</v>
      </c>
    </row>
    <row r="11" spans="1:15" ht="14.25" thickTop="1">
      <c r="A11" s="171" t="s">
        <v>2589</v>
      </c>
      <c r="B11" s="171" t="s">
        <v>4832</v>
      </c>
      <c r="C11" s="571">
        <v>47</v>
      </c>
      <c r="D11" s="571"/>
      <c r="E11" s="571">
        <v>49</v>
      </c>
      <c r="F11" s="14">
        <v>27</v>
      </c>
      <c r="G11" s="14">
        <v>33</v>
      </c>
      <c r="H11" s="571">
        <v>13</v>
      </c>
      <c r="I11" s="571">
        <v>18</v>
      </c>
      <c r="J11" s="571">
        <v>4</v>
      </c>
      <c r="K11" s="14">
        <v>8</v>
      </c>
      <c r="L11" s="14">
        <v>24</v>
      </c>
      <c r="M11" s="14" t="s">
        <v>4106</v>
      </c>
      <c r="N11" s="14"/>
      <c r="O11" s="14">
        <v>1</v>
      </c>
    </row>
    <row r="12" spans="1:15" ht="14.25" thickBot="1">
      <c r="A12" s="170" t="s">
        <v>2589</v>
      </c>
      <c r="B12" s="170" t="s">
        <v>2252</v>
      </c>
      <c r="C12" s="20">
        <v>10</v>
      </c>
      <c r="D12" s="20"/>
      <c r="E12" s="575">
        <v>9</v>
      </c>
      <c r="F12" s="16">
        <v>7</v>
      </c>
      <c r="G12" s="16">
        <v>6</v>
      </c>
      <c r="H12" s="16">
        <v>4</v>
      </c>
      <c r="I12" s="575">
        <v>5</v>
      </c>
      <c r="J12" s="16">
        <v>2</v>
      </c>
      <c r="K12" s="16">
        <v>1</v>
      </c>
      <c r="L12" s="16">
        <v>1</v>
      </c>
      <c r="M12" s="16" t="s">
        <v>4106</v>
      </c>
      <c r="N12" s="16"/>
      <c r="O12" s="16">
        <v>0</v>
      </c>
    </row>
    <row r="13" spans="1:15" ht="14.25" thickTop="1">
      <c r="A13" s="174" t="s">
        <v>5101</v>
      </c>
      <c r="B13" s="174" t="s">
        <v>4832</v>
      </c>
      <c r="C13" s="572">
        <v>41</v>
      </c>
      <c r="D13" s="572"/>
      <c r="E13" s="572">
        <v>41</v>
      </c>
      <c r="F13" s="110">
        <v>29</v>
      </c>
      <c r="G13" s="572">
        <v>35</v>
      </c>
      <c r="H13" s="572">
        <v>23</v>
      </c>
      <c r="I13" s="110">
        <v>20</v>
      </c>
      <c r="J13" s="572">
        <v>12</v>
      </c>
      <c r="K13" s="110">
        <v>11</v>
      </c>
      <c r="L13" s="110">
        <v>29</v>
      </c>
      <c r="M13" s="110" t="s">
        <v>4106</v>
      </c>
      <c r="N13" s="110"/>
      <c r="O13" s="110">
        <v>1</v>
      </c>
    </row>
    <row r="14" spans="1:15" ht="14.25" thickBot="1">
      <c r="A14" s="175" t="s">
        <v>5101</v>
      </c>
      <c r="B14" s="175" t="s">
        <v>2252</v>
      </c>
      <c r="C14" s="573">
        <v>9</v>
      </c>
      <c r="D14" s="573"/>
      <c r="E14" s="111">
        <v>6</v>
      </c>
      <c r="F14" s="111">
        <v>3</v>
      </c>
      <c r="G14" s="111">
        <v>10</v>
      </c>
      <c r="H14" s="111">
        <v>9</v>
      </c>
      <c r="I14" s="111">
        <v>4</v>
      </c>
      <c r="J14" s="111">
        <v>3</v>
      </c>
      <c r="K14" s="111">
        <v>2</v>
      </c>
      <c r="L14" s="111">
        <v>4</v>
      </c>
      <c r="M14" s="111" t="s">
        <v>4106</v>
      </c>
      <c r="N14" s="111"/>
      <c r="O14" s="111">
        <v>2</v>
      </c>
    </row>
    <row r="15" spans="1:15" ht="14.25" thickTop="1">
      <c r="A15" s="171" t="s">
        <v>3490</v>
      </c>
      <c r="B15" s="171" t="s">
        <v>4832</v>
      </c>
      <c r="C15" s="17">
        <v>33</v>
      </c>
      <c r="D15" s="17"/>
      <c r="E15" s="14">
        <v>47</v>
      </c>
      <c r="F15" s="14">
        <v>27</v>
      </c>
      <c r="G15" s="14">
        <v>35</v>
      </c>
      <c r="H15" s="14">
        <v>30</v>
      </c>
      <c r="I15" s="17">
        <v>16</v>
      </c>
      <c r="J15" s="14">
        <v>9</v>
      </c>
      <c r="K15" s="17">
        <v>9</v>
      </c>
      <c r="L15" s="14">
        <v>28</v>
      </c>
      <c r="M15" s="14" t="s">
        <v>4106</v>
      </c>
      <c r="N15" s="14"/>
      <c r="O15" s="14">
        <v>3</v>
      </c>
    </row>
    <row r="16" spans="1:15" ht="14.25" thickBot="1">
      <c r="A16" s="170" t="s">
        <v>3490</v>
      </c>
      <c r="B16" s="170" t="s">
        <v>2252</v>
      </c>
      <c r="C16" s="21">
        <v>9</v>
      </c>
      <c r="D16" s="21"/>
      <c r="E16" s="10">
        <v>8</v>
      </c>
      <c r="F16" s="10">
        <v>3</v>
      </c>
      <c r="G16" s="10">
        <v>10</v>
      </c>
      <c r="H16" s="10">
        <v>10</v>
      </c>
      <c r="I16" s="10">
        <v>3</v>
      </c>
      <c r="J16" s="10">
        <v>3</v>
      </c>
      <c r="K16" s="10">
        <v>3</v>
      </c>
      <c r="L16" s="10">
        <v>5</v>
      </c>
      <c r="M16" s="16" t="s">
        <v>4106</v>
      </c>
      <c r="N16" s="16"/>
      <c r="O16" s="11">
        <v>1</v>
      </c>
    </row>
    <row r="17" spans="1:15" ht="14.25" thickTop="1">
      <c r="A17" s="174" t="s">
        <v>3492</v>
      </c>
      <c r="B17" s="174" t="s">
        <v>4832</v>
      </c>
      <c r="C17" s="177">
        <v>33</v>
      </c>
      <c r="D17" s="177"/>
      <c r="E17" s="177">
        <v>37</v>
      </c>
      <c r="F17" s="110">
        <v>29</v>
      </c>
      <c r="G17" s="177">
        <v>28</v>
      </c>
      <c r="H17" s="177">
        <v>22</v>
      </c>
      <c r="I17" s="177">
        <v>22</v>
      </c>
      <c r="J17" s="110">
        <v>7</v>
      </c>
      <c r="K17" s="177">
        <v>9</v>
      </c>
      <c r="L17" s="110">
        <v>22</v>
      </c>
      <c r="M17" s="110" t="s">
        <v>4106</v>
      </c>
      <c r="N17" s="110"/>
      <c r="O17" s="110">
        <v>3</v>
      </c>
    </row>
    <row r="18" spans="1:15" ht="14.25" thickBot="1">
      <c r="A18" s="175" t="s">
        <v>3492</v>
      </c>
      <c r="B18" s="175" t="s">
        <v>2252</v>
      </c>
      <c r="C18" s="178">
        <v>7</v>
      </c>
      <c r="D18" s="178"/>
      <c r="E18" s="111">
        <v>6</v>
      </c>
      <c r="F18" s="111">
        <v>10</v>
      </c>
      <c r="G18" s="179">
        <v>9</v>
      </c>
      <c r="H18" s="179">
        <v>7</v>
      </c>
      <c r="I18" s="111">
        <v>3</v>
      </c>
      <c r="J18" s="111">
        <v>2</v>
      </c>
      <c r="K18" s="111">
        <v>2</v>
      </c>
      <c r="L18" s="111">
        <v>4</v>
      </c>
      <c r="M18" s="111" t="s">
        <v>4106</v>
      </c>
      <c r="N18" s="111"/>
      <c r="O18" s="179">
        <v>3</v>
      </c>
    </row>
    <row r="19" spans="1:15" ht="14.25" thickTop="1">
      <c r="A19" s="171" t="s">
        <v>3494</v>
      </c>
      <c r="B19" s="171" t="s">
        <v>4832</v>
      </c>
      <c r="C19" s="18">
        <v>29</v>
      </c>
      <c r="D19" s="18"/>
      <c r="E19" s="18">
        <v>41</v>
      </c>
      <c r="F19" s="19">
        <v>23</v>
      </c>
      <c r="G19" s="18">
        <v>26</v>
      </c>
      <c r="H19" s="18">
        <v>23</v>
      </c>
      <c r="I19" s="18">
        <v>20</v>
      </c>
      <c r="J19" s="19">
        <v>7</v>
      </c>
      <c r="K19" s="18">
        <v>5</v>
      </c>
      <c r="L19" s="19">
        <v>18</v>
      </c>
      <c r="M19" s="14" t="s">
        <v>4106</v>
      </c>
      <c r="N19" s="19"/>
      <c r="O19" s="19">
        <v>7</v>
      </c>
    </row>
    <row r="20" spans="1:15" ht="14.25" thickBot="1">
      <c r="A20" s="172" t="s">
        <v>3494</v>
      </c>
      <c r="B20" s="172" t="s">
        <v>2252</v>
      </c>
      <c r="C20" s="9">
        <v>8</v>
      </c>
      <c r="D20" s="9"/>
      <c r="E20" s="9">
        <v>6</v>
      </c>
      <c r="F20" s="10">
        <v>5</v>
      </c>
      <c r="G20" s="9">
        <v>6</v>
      </c>
      <c r="H20" s="9">
        <v>7</v>
      </c>
      <c r="I20" s="10">
        <v>5</v>
      </c>
      <c r="J20" s="10">
        <v>3</v>
      </c>
      <c r="K20" s="10">
        <v>2</v>
      </c>
      <c r="L20" s="10">
        <v>4</v>
      </c>
      <c r="M20" s="16" t="s">
        <v>4106</v>
      </c>
      <c r="N20" s="16"/>
      <c r="O20" s="11">
        <v>4</v>
      </c>
    </row>
    <row r="21" spans="1:15" ht="14.25" thickTop="1">
      <c r="A21" s="180" t="s">
        <v>2067</v>
      </c>
      <c r="B21" s="180" t="s">
        <v>4832</v>
      </c>
      <c r="C21" s="181">
        <v>25</v>
      </c>
      <c r="D21" s="181"/>
      <c r="E21" s="181">
        <v>41</v>
      </c>
      <c r="F21" s="176">
        <v>23</v>
      </c>
      <c r="G21" s="181">
        <v>15</v>
      </c>
      <c r="H21" s="181">
        <v>15</v>
      </c>
      <c r="I21" s="181">
        <v>14</v>
      </c>
      <c r="J21" s="176">
        <v>6</v>
      </c>
      <c r="K21" s="181">
        <v>7</v>
      </c>
      <c r="L21" s="176">
        <v>17</v>
      </c>
      <c r="M21" s="110" t="s">
        <v>4106</v>
      </c>
      <c r="N21" s="110"/>
      <c r="O21" s="181">
        <v>5</v>
      </c>
    </row>
    <row r="22" spans="1:15" ht="14.25" thickBot="1">
      <c r="A22" s="182" t="s">
        <v>2067</v>
      </c>
      <c r="B22" s="182" t="s">
        <v>2252</v>
      </c>
      <c r="C22" s="183">
        <v>5</v>
      </c>
      <c r="D22" s="183"/>
      <c r="E22" s="184">
        <v>7</v>
      </c>
      <c r="F22" s="184">
        <v>7</v>
      </c>
      <c r="G22" s="184">
        <v>5</v>
      </c>
      <c r="H22" s="184">
        <v>5</v>
      </c>
      <c r="I22" s="184">
        <v>3</v>
      </c>
      <c r="J22" s="184">
        <v>2</v>
      </c>
      <c r="K22" s="184">
        <v>2</v>
      </c>
      <c r="L22" s="184">
        <v>6</v>
      </c>
      <c r="M22" s="111" t="s">
        <v>4106</v>
      </c>
      <c r="N22" s="111"/>
      <c r="O22" s="183">
        <v>2</v>
      </c>
    </row>
    <row r="23" spans="1:15" ht="15" thickTop="1" thickBot="1">
      <c r="A23" s="173" t="s">
        <v>2068</v>
      </c>
      <c r="B23" s="173" t="s">
        <v>4832</v>
      </c>
      <c r="C23" s="38">
        <v>22</v>
      </c>
      <c r="D23" s="2705"/>
      <c r="E23" s="8">
        <v>34</v>
      </c>
      <c r="F23" s="39">
        <v>23</v>
      </c>
      <c r="G23" s="8" t="s">
        <v>4831</v>
      </c>
      <c r="H23" s="8">
        <v>7</v>
      </c>
      <c r="I23" s="8">
        <v>17</v>
      </c>
      <c r="J23" s="39">
        <v>7</v>
      </c>
      <c r="K23" s="39">
        <v>5</v>
      </c>
      <c r="L23" s="39">
        <v>11</v>
      </c>
      <c r="M23" s="14" t="s">
        <v>4106</v>
      </c>
      <c r="N23" s="14"/>
      <c r="O23" s="38">
        <v>6</v>
      </c>
    </row>
    <row r="24" spans="1:15" ht="15" thickTop="1" thickBot="1">
      <c r="A24" s="170" t="s">
        <v>2068</v>
      </c>
      <c r="B24" s="170" t="s">
        <v>2252</v>
      </c>
      <c r="C24" s="2704">
        <v>6</v>
      </c>
      <c r="D24" s="2706"/>
      <c r="E24" s="48">
        <v>9</v>
      </c>
      <c r="F24" s="16">
        <v>5</v>
      </c>
      <c r="G24" s="10" t="s">
        <v>4831</v>
      </c>
      <c r="H24" s="10">
        <v>3</v>
      </c>
      <c r="I24" s="48">
        <v>4</v>
      </c>
      <c r="J24" s="16">
        <v>3</v>
      </c>
      <c r="K24" s="49">
        <v>1</v>
      </c>
      <c r="L24" s="16">
        <v>4</v>
      </c>
      <c r="M24" s="16" t="s">
        <v>4106</v>
      </c>
      <c r="N24" s="16"/>
      <c r="O24" s="11">
        <v>2</v>
      </c>
    </row>
    <row r="25" spans="1:15" ht="14.25" thickTop="1">
      <c r="A25" s="180" t="s">
        <v>2069</v>
      </c>
      <c r="B25" s="180" t="s">
        <v>4832</v>
      </c>
      <c r="C25" s="181">
        <v>18</v>
      </c>
      <c r="D25" s="181"/>
      <c r="E25" s="176">
        <v>39</v>
      </c>
      <c r="F25" s="176">
        <v>24</v>
      </c>
      <c r="G25" s="176">
        <v>18</v>
      </c>
      <c r="H25" s="176">
        <v>7</v>
      </c>
      <c r="I25" s="176">
        <v>9</v>
      </c>
      <c r="J25" s="176">
        <v>7</v>
      </c>
      <c r="K25" s="176"/>
      <c r="L25" s="176">
        <v>8</v>
      </c>
      <c r="M25" s="176">
        <v>27</v>
      </c>
      <c r="N25" s="176"/>
      <c r="O25" s="181">
        <v>3</v>
      </c>
    </row>
    <row r="26" spans="1:15" ht="14.25" thickBot="1">
      <c r="A26" s="175" t="s">
        <v>2069</v>
      </c>
      <c r="B26" s="175" t="s">
        <v>2252</v>
      </c>
      <c r="C26" s="185">
        <v>3</v>
      </c>
      <c r="D26" s="185"/>
      <c r="E26" s="185">
        <v>8</v>
      </c>
      <c r="F26" s="185">
        <v>5</v>
      </c>
      <c r="G26" s="185">
        <v>5</v>
      </c>
      <c r="H26" s="185">
        <v>2</v>
      </c>
      <c r="I26" s="185">
        <v>2</v>
      </c>
      <c r="J26" s="185">
        <v>2</v>
      </c>
      <c r="K26" s="185"/>
      <c r="L26" s="185">
        <v>1</v>
      </c>
      <c r="M26" s="185">
        <v>8</v>
      </c>
      <c r="N26" s="185"/>
      <c r="O26" s="185">
        <v>1</v>
      </c>
    </row>
    <row r="27" spans="1:15" ht="14.25" thickTop="1">
      <c r="A27" s="171" t="s">
        <v>2070</v>
      </c>
      <c r="B27" s="171" t="s">
        <v>4832</v>
      </c>
      <c r="C27" s="40">
        <v>25</v>
      </c>
      <c r="D27" s="40"/>
      <c r="E27" s="40">
        <v>25</v>
      </c>
      <c r="F27" s="39">
        <v>9</v>
      </c>
      <c r="G27" s="40">
        <v>18</v>
      </c>
      <c r="H27" s="40">
        <v>7</v>
      </c>
      <c r="I27" s="40">
        <v>2</v>
      </c>
      <c r="J27" s="39">
        <v>7</v>
      </c>
      <c r="K27" s="186" t="s">
        <v>2787</v>
      </c>
      <c r="L27" s="39">
        <v>17</v>
      </c>
      <c r="M27" s="38">
        <v>16</v>
      </c>
      <c r="N27" s="38"/>
      <c r="O27" s="39">
        <v>8</v>
      </c>
    </row>
    <row r="28" spans="1:15" ht="14.25" thickBot="1">
      <c r="A28" s="172" t="s">
        <v>2070</v>
      </c>
      <c r="B28" s="172" t="s">
        <v>2252</v>
      </c>
      <c r="C28" s="12">
        <v>6</v>
      </c>
      <c r="D28" s="12"/>
      <c r="E28" s="1">
        <v>7</v>
      </c>
      <c r="F28" s="3">
        <v>2</v>
      </c>
      <c r="G28" s="1">
        <v>7</v>
      </c>
      <c r="H28" s="1">
        <v>1</v>
      </c>
      <c r="I28" s="3">
        <v>0</v>
      </c>
      <c r="J28" s="3">
        <v>1</v>
      </c>
      <c r="K28" s="387" t="s">
        <v>2787</v>
      </c>
      <c r="L28" s="3">
        <v>9</v>
      </c>
      <c r="M28" s="3">
        <v>7</v>
      </c>
      <c r="N28" s="3"/>
      <c r="O28" s="12">
        <v>4</v>
      </c>
    </row>
    <row r="29" spans="1:15" ht="15" thickTop="1" thickBot="1">
      <c r="A29" s="180" t="s">
        <v>2071</v>
      </c>
      <c r="B29" s="180" t="s">
        <v>4832</v>
      </c>
      <c r="C29" s="181">
        <v>23</v>
      </c>
      <c r="D29" s="181"/>
      <c r="E29" s="181">
        <v>26</v>
      </c>
      <c r="F29" s="176">
        <v>16</v>
      </c>
      <c r="G29" s="181">
        <v>10</v>
      </c>
      <c r="H29" s="181">
        <v>8</v>
      </c>
      <c r="I29" s="187" t="s">
        <v>4831</v>
      </c>
      <c r="J29" s="176">
        <v>8</v>
      </c>
      <c r="K29" s="187" t="s">
        <v>2787</v>
      </c>
      <c r="L29" s="176">
        <v>15</v>
      </c>
      <c r="M29" s="181">
        <v>30</v>
      </c>
      <c r="N29" s="181"/>
      <c r="O29" s="176">
        <v>3</v>
      </c>
    </row>
    <row r="30" spans="1:15" ht="15" thickTop="1" thickBot="1">
      <c r="A30" s="182" t="s">
        <v>2071</v>
      </c>
      <c r="B30" s="182" t="s">
        <v>2252</v>
      </c>
      <c r="C30" s="183">
        <v>11</v>
      </c>
      <c r="D30" s="183"/>
      <c r="E30" s="184">
        <v>7</v>
      </c>
      <c r="F30" s="184">
        <v>5</v>
      </c>
      <c r="G30" s="184">
        <v>3</v>
      </c>
      <c r="H30" s="184">
        <v>3</v>
      </c>
      <c r="I30" s="189" t="s">
        <v>4831</v>
      </c>
      <c r="J30" s="184">
        <v>3</v>
      </c>
      <c r="K30" s="187" t="s">
        <v>2787</v>
      </c>
      <c r="L30" s="184">
        <v>4</v>
      </c>
      <c r="M30" s="184">
        <v>12</v>
      </c>
      <c r="N30" s="184"/>
      <c r="O30" s="183">
        <v>3</v>
      </c>
    </row>
    <row r="31" spans="1:15" ht="14.25" thickTop="1">
      <c r="A31" s="173" t="s">
        <v>1320</v>
      </c>
      <c r="B31" s="173" t="s">
        <v>4832</v>
      </c>
      <c r="C31" s="38">
        <v>25</v>
      </c>
      <c r="D31" s="38"/>
      <c r="E31" s="8">
        <v>26</v>
      </c>
      <c r="F31" s="39">
        <v>11</v>
      </c>
      <c r="G31" s="8">
        <v>15</v>
      </c>
      <c r="H31" s="39">
        <v>9</v>
      </c>
      <c r="I31" s="190" t="s">
        <v>2787</v>
      </c>
      <c r="J31" s="39">
        <v>9</v>
      </c>
      <c r="K31" s="188" t="s">
        <v>2787</v>
      </c>
      <c r="L31" s="39">
        <v>14</v>
      </c>
      <c r="M31" s="39">
        <v>27</v>
      </c>
      <c r="N31" s="39"/>
      <c r="O31" s="38">
        <v>18</v>
      </c>
    </row>
    <row r="32" spans="1:15" ht="14.25" thickBot="1">
      <c r="A32" s="172" t="s">
        <v>1510</v>
      </c>
      <c r="B32" s="172" t="s">
        <v>2252</v>
      </c>
      <c r="C32" s="36">
        <v>6</v>
      </c>
      <c r="D32" s="36"/>
      <c r="E32" s="35">
        <v>7</v>
      </c>
      <c r="F32" s="45">
        <v>4</v>
      </c>
      <c r="G32" s="35">
        <v>6</v>
      </c>
      <c r="H32" s="35">
        <v>3</v>
      </c>
      <c r="I32" s="386" t="s">
        <v>2787</v>
      </c>
      <c r="J32" s="45">
        <v>3</v>
      </c>
      <c r="K32" s="386" t="s">
        <v>2787</v>
      </c>
      <c r="L32" s="45">
        <v>7</v>
      </c>
      <c r="M32" s="45">
        <v>15</v>
      </c>
      <c r="N32" s="45"/>
      <c r="O32" s="45">
        <v>6</v>
      </c>
    </row>
    <row r="33" spans="1:15" ht="14.25" thickTop="1">
      <c r="A33" s="180" t="s">
        <v>6277</v>
      </c>
      <c r="B33" s="180" t="s">
        <v>4832</v>
      </c>
      <c r="C33" s="181">
        <v>27</v>
      </c>
      <c r="D33" s="181"/>
      <c r="E33" s="176">
        <v>29</v>
      </c>
      <c r="F33" s="176">
        <v>12</v>
      </c>
      <c r="G33" s="176">
        <v>19</v>
      </c>
      <c r="H33" s="176">
        <v>8</v>
      </c>
      <c r="I33" s="388" t="s">
        <v>2787</v>
      </c>
      <c r="J33" s="176">
        <v>8</v>
      </c>
      <c r="K33" s="388" t="s">
        <v>2787</v>
      </c>
      <c r="L33" s="176">
        <v>14</v>
      </c>
      <c r="M33" s="176">
        <v>33</v>
      </c>
      <c r="N33" s="176"/>
      <c r="O33" s="176">
        <v>15</v>
      </c>
    </row>
    <row r="34" spans="1:15" ht="14.25" thickBot="1">
      <c r="A34" s="175" t="s">
        <v>4210</v>
      </c>
      <c r="B34" s="175" t="s">
        <v>2252</v>
      </c>
      <c r="C34" s="179">
        <v>8</v>
      </c>
      <c r="D34" s="179"/>
      <c r="E34" s="111">
        <v>7</v>
      </c>
      <c r="F34" s="111">
        <v>6</v>
      </c>
      <c r="G34" s="111">
        <v>4</v>
      </c>
      <c r="H34" s="111">
        <v>6</v>
      </c>
      <c r="I34" s="389" t="s">
        <v>2787</v>
      </c>
      <c r="J34" s="111">
        <v>6</v>
      </c>
      <c r="K34" s="389" t="s">
        <v>2787</v>
      </c>
      <c r="L34" s="111">
        <v>3</v>
      </c>
      <c r="M34" s="111">
        <v>11</v>
      </c>
      <c r="N34" s="111"/>
      <c r="O34" s="111">
        <v>7</v>
      </c>
    </row>
    <row r="35" spans="1:15" ht="14.25" thickTop="1">
      <c r="A35" s="173" t="s">
        <v>3403</v>
      </c>
      <c r="B35" s="173" t="s">
        <v>4832</v>
      </c>
      <c r="C35" s="38">
        <v>28</v>
      </c>
      <c r="D35" s="38"/>
      <c r="E35" s="39">
        <v>28</v>
      </c>
      <c r="F35" s="39">
        <v>11</v>
      </c>
      <c r="G35" s="39">
        <v>25</v>
      </c>
      <c r="H35" s="39">
        <v>16</v>
      </c>
      <c r="I35" s="190" t="s">
        <v>2787</v>
      </c>
      <c r="J35" s="39">
        <v>1</v>
      </c>
      <c r="K35" s="190" t="s">
        <v>2787</v>
      </c>
      <c r="L35" s="39">
        <v>9</v>
      </c>
      <c r="M35" s="39">
        <v>22</v>
      </c>
      <c r="N35" s="39"/>
      <c r="O35" s="39">
        <v>21</v>
      </c>
    </row>
    <row r="36" spans="1:15" ht="14.25" thickBot="1">
      <c r="A36" s="172" t="s">
        <v>1618</v>
      </c>
      <c r="B36" s="172" t="s">
        <v>2252</v>
      </c>
      <c r="C36" s="36">
        <v>11</v>
      </c>
      <c r="D36" s="36"/>
      <c r="E36" s="45">
        <v>10</v>
      </c>
      <c r="F36" s="45">
        <v>6</v>
      </c>
      <c r="G36" s="45">
        <v>4</v>
      </c>
      <c r="H36" s="45">
        <v>8</v>
      </c>
      <c r="I36" s="386" t="s">
        <v>2787</v>
      </c>
      <c r="J36" s="45">
        <v>0</v>
      </c>
      <c r="K36" s="386" t="s">
        <v>2787</v>
      </c>
      <c r="L36" s="45">
        <v>6</v>
      </c>
      <c r="M36" s="36">
        <v>7</v>
      </c>
      <c r="N36" s="36"/>
      <c r="O36" s="36">
        <v>7</v>
      </c>
    </row>
    <row r="37" spans="1:15" ht="15" thickTop="1" thickBot="1">
      <c r="A37" s="180" t="s">
        <v>1033</v>
      </c>
      <c r="B37" s="180" t="s">
        <v>4832</v>
      </c>
      <c r="C37" s="181">
        <v>34</v>
      </c>
      <c r="D37" s="181"/>
      <c r="E37" s="176">
        <v>21</v>
      </c>
      <c r="F37" s="176">
        <v>18</v>
      </c>
      <c r="G37" s="176">
        <v>21</v>
      </c>
      <c r="H37" s="176">
        <v>11</v>
      </c>
      <c r="I37" s="388" t="s">
        <v>2787</v>
      </c>
      <c r="J37" s="176">
        <v>0</v>
      </c>
      <c r="K37" s="388" t="s">
        <v>2787</v>
      </c>
      <c r="L37" s="176">
        <v>10</v>
      </c>
      <c r="M37" s="181">
        <v>31</v>
      </c>
      <c r="N37" s="181"/>
      <c r="O37" s="181">
        <v>20</v>
      </c>
    </row>
    <row r="38" spans="1:15" ht="15" thickTop="1" thickBot="1">
      <c r="A38" s="182" t="s">
        <v>4973</v>
      </c>
      <c r="B38" s="182" t="s">
        <v>2252</v>
      </c>
      <c r="C38" s="183">
        <v>12</v>
      </c>
      <c r="D38" s="183"/>
      <c r="E38" s="184">
        <v>6</v>
      </c>
      <c r="F38" s="184">
        <v>6</v>
      </c>
      <c r="G38" s="184">
        <v>7</v>
      </c>
      <c r="H38" s="184">
        <v>5</v>
      </c>
      <c r="I38" s="769" t="s">
        <v>2787</v>
      </c>
      <c r="J38" s="184">
        <v>0</v>
      </c>
      <c r="K38" s="769" t="s">
        <v>2787</v>
      </c>
      <c r="L38" s="184">
        <v>3</v>
      </c>
      <c r="M38" s="183">
        <v>12</v>
      </c>
      <c r="N38" s="183"/>
      <c r="O38" s="183">
        <v>7</v>
      </c>
    </row>
    <row r="39" spans="1:15" ht="14.25" thickTop="1">
      <c r="A39" s="173" t="s">
        <v>903</v>
      </c>
      <c r="B39" s="173" t="s">
        <v>4832</v>
      </c>
      <c r="C39" s="38">
        <v>31</v>
      </c>
      <c r="D39" s="38"/>
      <c r="E39" s="39">
        <v>22</v>
      </c>
      <c r="F39" s="39">
        <v>12</v>
      </c>
      <c r="G39" s="39">
        <v>28</v>
      </c>
      <c r="H39" s="39">
        <v>18</v>
      </c>
      <c r="I39" s="190" t="s">
        <v>2787</v>
      </c>
      <c r="J39" s="39">
        <v>0</v>
      </c>
      <c r="K39" s="190" t="s">
        <v>2787</v>
      </c>
      <c r="L39" s="39">
        <v>12</v>
      </c>
      <c r="M39" s="38">
        <v>21</v>
      </c>
      <c r="N39" s="38"/>
      <c r="O39" s="38">
        <v>20</v>
      </c>
    </row>
    <row r="40" spans="1:15" ht="14.25" thickBot="1">
      <c r="A40" s="172" t="s">
        <v>903</v>
      </c>
      <c r="B40" s="172" t="s">
        <v>2252</v>
      </c>
      <c r="C40" s="36">
        <v>9</v>
      </c>
      <c r="D40" s="36"/>
      <c r="E40" s="45">
        <v>6</v>
      </c>
      <c r="F40" s="45">
        <v>6</v>
      </c>
      <c r="G40" s="45">
        <v>11</v>
      </c>
      <c r="H40" s="45">
        <v>7</v>
      </c>
      <c r="I40" s="882" t="s">
        <v>2787</v>
      </c>
      <c r="J40" s="45">
        <v>0</v>
      </c>
      <c r="K40" s="882" t="s">
        <v>2787</v>
      </c>
      <c r="L40" s="45">
        <v>4</v>
      </c>
      <c r="M40" s="36">
        <v>4</v>
      </c>
      <c r="N40" s="36"/>
      <c r="O40" s="36">
        <v>5</v>
      </c>
    </row>
    <row r="41" spans="1:15" ht="14.25" thickTop="1">
      <c r="A41" s="180" t="s">
        <v>456</v>
      </c>
      <c r="B41" s="180" t="s">
        <v>4832</v>
      </c>
      <c r="C41" s="181">
        <v>36</v>
      </c>
      <c r="D41" s="181"/>
      <c r="E41" s="176">
        <v>17</v>
      </c>
      <c r="F41" s="176">
        <v>25</v>
      </c>
      <c r="G41" s="176">
        <v>20</v>
      </c>
      <c r="H41" s="176">
        <v>14</v>
      </c>
      <c r="I41" s="388" t="s">
        <v>2787</v>
      </c>
      <c r="J41" s="176" t="s">
        <v>2787</v>
      </c>
      <c r="K41" s="388" t="s">
        <v>2787</v>
      </c>
      <c r="L41" s="176">
        <v>9</v>
      </c>
      <c r="M41" s="181">
        <v>25</v>
      </c>
      <c r="N41" s="181">
        <v>10</v>
      </c>
      <c r="O41" s="80">
        <v>10</v>
      </c>
    </row>
    <row r="42" spans="1:15" ht="14.25" thickBot="1">
      <c r="A42" s="175" t="s">
        <v>456</v>
      </c>
      <c r="B42" s="175" t="s">
        <v>2252</v>
      </c>
      <c r="C42" s="179">
        <v>7</v>
      </c>
      <c r="D42" s="179"/>
      <c r="E42" s="111">
        <v>4</v>
      </c>
      <c r="F42" s="111">
        <v>10</v>
      </c>
      <c r="G42" s="111">
        <v>7</v>
      </c>
      <c r="H42" s="111">
        <v>5</v>
      </c>
      <c r="I42" s="389" t="s">
        <v>2787</v>
      </c>
      <c r="J42" s="111" t="s">
        <v>2787</v>
      </c>
      <c r="K42" s="389" t="s">
        <v>2787</v>
      </c>
      <c r="L42" s="111">
        <v>1</v>
      </c>
      <c r="M42" s="179">
        <v>6</v>
      </c>
      <c r="N42" s="179">
        <v>2</v>
      </c>
      <c r="O42" s="179">
        <v>6</v>
      </c>
    </row>
    <row r="43" spans="1:15" ht="14.25" thickTop="1">
      <c r="A43" s="990" t="s">
        <v>996</v>
      </c>
      <c r="B43" s="173" t="s">
        <v>4832</v>
      </c>
      <c r="C43" s="38">
        <v>25</v>
      </c>
      <c r="D43" s="38"/>
      <c r="E43" s="39">
        <v>21</v>
      </c>
      <c r="F43" s="39">
        <v>14</v>
      </c>
      <c r="G43" s="39">
        <v>16</v>
      </c>
      <c r="H43" s="39">
        <v>11</v>
      </c>
      <c r="I43" s="190" t="s">
        <v>2787</v>
      </c>
      <c r="J43" s="39" t="s">
        <v>2787</v>
      </c>
      <c r="K43" s="190" t="s">
        <v>2787</v>
      </c>
      <c r="L43" s="39">
        <v>8</v>
      </c>
      <c r="M43" s="38">
        <v>18</v>
      </c>
      <c r="N43" s="38">
        <v>16</v>
      </c>
      <c r="O43" s="3">
        <v>26</v>
      </c>
    </row>
    <row r="44" spans="1:15" ht="14.25" thickBot="1">
      <c r="A44" s="991" t="s">
        <v>996</v>
      </c>
      <c r="B44" s="170" t="s">
        <v>2252</v>
      </c>
      <c r="C44" s="11">
        <v>7</v>
      </c>
      <c r="D44" s="11"/>
      <c r="E44" s="16">
        <v>3</v>
      </c>
      <c r="F44" s="16">
        <v>2</v>
      </c>
      <c r="G44" s="16">
        <v>4</v>
      </c>
      <c r="H44" s="16">
        <v>2</v>
      </c>
      <c r="I44" s="1485" t="s">
        <v>2787</v>
      </c>
      <c r="J44" s="1485" t="s">
        <v>2787</v>
      </c>
      <c r="K44" s="1485" t="s">
        <v>2787</v>
      </c>
      <c r="L44" s="16">
        <v>2</v>
      </c>
      <c r="M44" s="11">
        <v>1</v>
      </c>
      <c r="N44" s="11">
        <v>3</v>
      </c>
      <c r="O44" s="992">
        <v>9</v>
      </c>
    </row>
    <row r="45" spans="1:15" ht="14.25" thickTop="1">
      <c r="A45" s="1838" t="s">
        <v>6212</v>
      </c>
      <c r="B45" s="1839" t="s">
        <v>4832</v>
      </c>
      <c r="C45" s="1840">
        <v>32</v>
      </c>
      <c r="D45" s="1840"/>
      <c r="E45" s="1841">
        <v>26</v>
      </c>
      <c r="F45" s="1841">
        <v>16</v>
      </c>
      <c r="G45" s="1841">
        <v>24</v>
      </c>
      <c r="H45" s="1841">
        <v>24</v>
      </c>
      <c r="I45" s="1842" t="s">
        <v>2787</v>
      </c>
      <c r="J45" s="1843" t="s">
        <v>2787</v>
      </c>
      <c r="K45" s="1842" t="s">
        <v>2787</v>
      </c>
      <c r="L45" s="1841">
        <v>8</v>
      </c>
      <c r="M45" s="1840">
        <v>25</v>
      </c>
      <c r="N45" s="1840">
        <v>11</v>
      </c>
      <c r="O45" s="1437">
        <v>15</v>
      </c>
    </row>
    <row r="46" spans="1:15" ht="14.25" thickBot="1">
      <c r="A46" s="1844" t="s">
        <v>6212</v>
      </c>
      <c r="B46" s="1845" t="s">
        <v>2252</v>
      </c>
      <c r="C46" s="1846">
        <v>11</v>
      </c>
      <c r="D46" s="1846"/>
      <c r="E46" s="1847">
        <v>6</v>
      </c>
      <c r="F46" s="1847">
        <v>8</v>
      </c>
      <c r="G46" s="1847">
        <v>5</v>
      </c>
      <c r="H46" s="1847">
        <v>5</v>
      </c>
      <c r="I46" s="1848" t="s">
        <v>2787</v>
      </c>
      <c r="J46" s="1848" t="s">
        <v>2787</v>
      </c>
      <c r="K46" s="1848" t="s">
        <v>2787</v>
      </c>
      <c r="L46" s="1847">
        <v>3</v>
      </c>
      <c r="M46" s="1846">
        <v>9</v>
      </c>
      <c r="N46" s="1846">
        <v>2</v>
      </c>
      <c r="O46" s="1849">
        <v>6</v>
      </c>
    </row>
    <row r="47" spans="1:15" ht="14.25" thickTop="1">
      <c r="A47" s="171" t="s">
        <v>7248</v>
      </c>
      <c r="B47" s="171" t="s">
        <v>4832</v>
      </c>
      <c r="C47" s="1484">
        <v>15</v>
      </c>
      <c r="D47" s="1484"/>
      <c r="E47" s="616">
        <v>17</v>
      </c>
      <c r="F47" s="616">
        <v>10</v>
      </c>
      <c r="G47" s="616">
        <v>28</v>
      </c>
      <c r="H47" s="616">
        <v>22</v>
      </c>
      <c r="I47" s="1309" t="s">
        <v>2787</v>
      </c>
      <c r="J47" s="1310" t="s">
        <v>2787</v>
      </c>
      <c r="K47" s="1309" t="s">
        <v>2787</v>
      </c>
      <c r="L47" s="616">
        <v>10</v>
      </c>
      <c r="M47" s="1484">
        <v>19</v>
      </c>
      <c r="N47" s="1484">
        <v>6</v>
      </c>
      <c r="O47" s="3">
        <v>20</v>
      </c>
    </row>
    <row r="48" spans="1:15" ht="14.25" thickBot="1">
      <c r="A48" s="172" t="s">
        <v>7248</v>
      </c>
      <c r="B48" s="172" t="s">
        <v>2252</v>
      </c>
      <c r="C48" s="36">
        <v>5</v>
      </c>
      <c r="D48" s="36"/>
      <c r="E48" s="45">
        <v>5</v>
      </c>
      <c r="F48" s="45">
        <v>5</v>
      </c>
      <c r="G48" s="45">
        <v>7</v>
      </c>
      <c r="H48" s="45">
        <v>7</v>
      </c>
      <c r="I48" s="882" t="s">
        <v>2787</v>
      </c>
      <c r="J48" s="882" t="s">
        <v>2787</v>
      </c>
      <c r="K48" s="882" t="s">
        <v>2787</v>
      </c>
      <c r="L48" s="45">
        <v>3</v>
      </c>
      <c r="M48" s="36">
        <v>2</v>
      </c>
      <c r="N48" s="36">
        <v>2</v>
      </c>
      <c r="O48" s="36">
        <v>10</v>
      </c>
    </row>
    <row r="49" spans="1:16" ht="14.25" thickTop="1">
      <c r="A49" s="1839" t="s">
        <v>7922</v>
      </c>
      <c r="B49" s="1839" t="s">
        <v>4832</v>
      </c>
      <c r="C49" s="1840">
        <v>15</v>
      </c>
      <c r="D49" s="2591"/>
      <c r="E49" s="1843" t="s">
        <v>4831</v>
      </c>
      <c r="F49" s="1841">
        <v>14</v>
      </c>
      <c r="G49" s="1841">
        <v>34</v>
      </c>
      <c r="H49" s="1841">
        <v>32</v>
      </c>
      <c r="I49" s="1850" t="s">
        <v>2787</v>
      </c>
      <c r="J49" s="1841" t="s">
        <v>2787</v>
      </c>
      <c r="K49" s="1850" t="s">
        <v>2787</v>
      </c>
      <c r="L49" s="1841">
        <v>4</v>
      </c>
      <c r="M49" s="1840">
        <v>10</v>
      </c>
      <c r="N49" s="1840">
        <v>15</v>
      </c>
      <c r="O49" s="1851">
        <v>26</v>
      </c>
    </row>
    <row r="50" spans="1:16" ht="14.25" thickBot="1">
      <c r="A50" s="1845" t="s">
        <v>7922</v>
      </c>
      <c r="B50" s="1845" t="s">
        <v>2252</v>
      </c>
      <c r="C50" s="1846">
        <v>5</v>
      </c>
      <c r="D50" s="1846"/>
      <c r="E50" s="1847" t="s">
        <v>4831</v>
      </c>
      <c r="F50" s="1847">
        <v>6</v>
      </c>
      <c r="G50" s="1847">
        <v>20</v>
      </c>
      <c r="H50" s="1847">
        <v>22</v>
      </c>
      <c r="I50" s="1848" t="s">
        <v>2787</v>
      </c>
      <c r="J50" s="1848" t="s">
        <v>2787</v>
      </c>
      <c r="K50" s="1848" t="s">
        <v>2787</v>
      </c>
      <c r="L50" s="1847">
        <v>1</v>
      </c>
      <c r="M50" s="1846">
        <v>1</v>
      </c>
      <c r="N50" s="1846">
        <v>7</v>
      </c>
      <c r="O50" s="1846">
        <v>9</v>
      </c>
    </row>
    <row r="51" spans="1:16" s="56" customFormat="1" ht="14.25" thickTop="1">
      <c r="A51" s="1975" t="s">
        <v>8521</v>
      </c>
      <c r="B51" s="1975" t="s">
        <v>4832</v>
      </c>
      <c r="C51" s="1967" t="s">
        <v>4831</v>
      </c>
      <c r="D51" s="1967"/>
      <c r="E51" s="1967" t="s">
        <v>4831</v>
      </c>
      <c r="F51" s="1967" t="s">
        <v>4831</v>
      </c>
      <c r="G51" s="1976">
        <v>62</v>
      </c>
      <c r="H51" s="1976">
        <v>53</v>
      </c>
      <c r="I51" s="1977" t="s">
        <v>2787</v>
      </c>
      <c r="J51" s="1976" t="s">
        <v>2787</v>
      </c>
      <c r="K51" s="1977" t="s">
        <v>2787</v>
      </c>
      <c r="L51" s="1967" t="s">
        <v>4831</v>
      </c>
      <c r="M51" s="1978">
        <v>16</v>
      </c>
      <c r="N51" s="1978">
        <v>15</v>
      </c>
      <c r="O51" s="1841" t="s">
        <v>4831</v>
      </c>
      <c r="P51" s="41"/>
    </row>
    <row r="52" spans="1:16" s="56" customFormat="1" ht="14.25" thickBot="1">
      <c r="A52" s="1845" t="s">
        <v>8521</v>
      </c>
      <c r="B52" s="1845" t="s">
        <v>2252</v>
      </c>
      <c r="C52" s="1847" t="s">
        <v>4831</v>
      </c>
      <c r="D52" s="1847"/>
      <c r="E52" s="1847" t="s">
        <v>4831</v>
      </c>
      <c r="F52" s="1847" t="s">
        <v>4831</v>
      </c>
      <c r="G52" s="1847">
        <v>9</v>
      </c>
      <c r="H52" s="1847">
        <v>9</v>
      </c>
      <c r="I52" s="1848" t="s">
        <v>2787</v>
      </c>
      <c r="J52" s="1848" t="s">
        <v>2787</v>
      </c>
      <c r="K52" s="1848" t="s">
        <v>2787</v>
      </c>
      <c r="L52" s="1847" t="s">
        <v>4831</v>
      </c>
      <c r="M52" s="1846">
        <v>0</v>
      </c>
      <c r="N52" s="1846">
        <v>0</v>
      </c>
      <c r="O52" s="1847" t="s">
        <v>4831</v>
      </c>
    </row>
    <row r="53" spans="1:16" s="56" customFormat="1" ht="14.25" thickTop="1">
      <c r="A53" s="171" t="s">
        <v>8528</v>
      </c>
      <c r="B53" s="171" t="s">
        <v>8529</v>
      </c>
      <c r="C53" s="1484">
        <v>21</v>
      </c>
      <c r="D53" s="1484"/>
      <c r="E53" s="616">
        <v>13</v>
      </c>
      <c r="F53" s="616">
        <v>11</v>
      </c>
      <c r="G53" s="616">
        <v>26</v>
      </c>
      <c r="H53" s="616">
        <v>19</v>
      </c>
      <c r="I53" s="1485" t="s">
        <v>2787</v>
      </c>
      <c r="J53" s="1485" t="s">
        <v>2787</v>
      </c>
      <c r="K53" s="1485" t="s">
        <v>2787</v>
      </c>
      <c r="L53" s="616">
        <v>9</v>
      </c>
      <c r="M53" s="1484">
        <v>11</v>
      </c>
      <c r="N53" s="1484">
        <v>10</v>
      </c>
      <c r="O53" s="12">
        <v>27</v>
      </c>
    </row>
    <row r="54" spans="1:16" s="56" customFormat="1" ht="14.25" thickBot="1">
      <c r="A54" s="1965" t="s">
        <v>8528</v>
      </c>
      <c r="B54" s="1965" t="s">
        <v>2252</v>
      </c>
      <c r="C54" s="11">
        <v>5</v>
      </c>
      <c r="D54" s="11"/>
      <c r="E54" s="16">
        <v>3</v>
      </c>
      <c r="F54" s="16">
        <v>5</v>
      </c>
      <c r="G54" s="16">
        <v>8</v>
      </c>
      <c r="H54" s="16">
        <v>8</v>
      </c>
      <c r="I54" s="1485" t="s">
        <v>2787</v>
      </c>
      <c r="J54" s="1485" t="s">
        <v>2787</v>
      </c>
      <c r="K54" s="1485" t="s">
        <v>2787</v>
      </c>
      <c r="L54" s="16">
        <v>3</v>
      </c>
      <c r="M54" s="11">
        <v>3</v>
      </c>
      <c r="N54" s="11">
        <v>3</v>
      </c>
      <c r="O54" s="11">
        <v>5</v>
      </c>
      <c r="P54" s="1852"/>
    </row>
    <row r="55" spans="1:16" s="56" customFormat="1" ht="14.25" thickTop="1">
      <c r="A55" s="1975" t="s">
        <v>8932</v>
      </c>
      <c r="B55" s="1975" t="s">
        <v>4832</v>
      </c>
      <c r="C55" s="1978">
        <v>20</v>
      </c>
      <c r="D55" s="1978"/>
      <c r="E55" s="1976">
        <v>13</v>
      </c>
      <c r="F55" s="1976">
        <v>14</v>
      </c>
      <c r="G55" s="1976">
        <v>30</v>
      </c>
      <c r="H55" s="1976">
        <v>31</v>
      </c>
      <c r="I55" s="1977" t="s">
        <v>2787</v>
      </c>
      <c r="J55" s="1977" t="s">
        <v>2787</v>
      </c>
      <c r="K55" s="1977" t="s">
        <v>2787</v>
      </c>
      <c r="L55" s="1976">
        <v>14</v>
      </c>
      <c r="M55" s="1978">
        <v>18</v>
      </c>
      <c r="N55" s="1978">
        <v>14</v>
      </c>
      <c r="O55" s="1734">
        <v>30</v>
      </c>
    </row>
    <row r="56" spans="1:16" s="56" customFormat="1" ht="14.25" thickBot="1">
      <c r="A56" s="1845" t="s">
        <v>8928</v>
      </c>
      <c r="B56" s="1845" t="s">
        <v>2252</v>
      </c>
      <c r="C56" s="1846">
        <v>10</v>
      </c>
      <c r="D56" s="1846"/>
      <c r="E56" s="1847">
        <v>4</v>
      </c>
      <c r="F56" s="1847">
        <v>9</v>
      </c>
      <c r="G56" s="1847">
        <v>5</v>
      </c>
      <c r="H56" s="1847">
        <v>5</v>
      </c>
      <c r="I56" s="1848" t="s">
        <v>2787</v>
      </c>
      <c r="J56" s="1848" t="s">
        <v>2787</v>
      </c>
      <c r="K56" s="1848" t="s">
        <v>2787</v>
      </c>
      <c r="L56" s="1847">
        <v>6</v>
      </c>
      <c r="M56" s="1846">
        <v>4</v>
      </c>
      <c r="N56" s="1846">
        <v>6</v>
      </c>
      <c r="O56" s="1846">
        <v>8</v>
      </c>
      <c r="P56" s="1852"/>
    </row>
    <row r="57" spans="1:16" s="56" customFormat="1" ht="14.25" thickTop="1">
      <c r="A57" s="171" t="s">
        <v>9760</v>
      </c>
      <c r="B57" s="171" t="s">
        <v>4832</v>
      </c>
      <c r="C57" s="1484">
        <v>21</v>
      </c>
      <c r="D57" s="1484"/>
      <c r="E57" s="616">
        <v>17</v>
      </c>
      <c r="F57" s="616">
        <v>16</v>
      </c>
      <c r="G57" s="616">
        <v>27</v>
      </c>
      <c r="H57" s="616">
        <v>35</v>
      </c>
      <c r="I57" s="1485" t="s">
        <v>2787</v>
      </c>
      <c r="J57" s="1485" t="s">
        <v>2787</v>
      </c>
      <c r="K57" s="1485" t="s">
        <v>2787</v>
      </c>
      <c r="L57" s="616">
        <v>11</v>
      </c>
      <c r="M57" s="1484">
        <v>13</v>
      </c>
      <c r="N57" s="1484">
        <v>11</v>
      </c>
      <c r="O57" s="12">
        <v>36</v>
      </c>
    </row>
    <row r="58" spans="1:16" s="56" customFormat="1" ht="14.25" thickBot="1">
      <c r="A58" s="2336" t="s">
        <v>9760</v>
      </c>
      <c r="B58" s="2336" t="s">
        <v>2252</v>
      </c>
      <c r="C58" s="11">
        <v>6</v>
      </c>
      <c r="D58" s="11"/>
      <c r="E58" s="16">
        <v>5</v>
      </c>
      <c r="F58" s="16">
        <v>4</v>
      </c>
      <c r="G58" s="16">
        <v>9</v>
      </c>
      <c r="H58" s="16">
        <v>9</v>
      </c>
      <c r="I58" s="2707" t="s">
        <v>2787</v>
      </c>
      <c r="J58" s="2707" t="s">
        <v>2787</v>
      </c>
      <c r="K58" s="2707" t="s">
        <v>2787</v>
      </c>
      <c r="L58" s="16">
        <v>2</v>
      </c>
      <c r="M58" s="11">
        <v>5</v>
      </c>
      <c r="N58" s="11">
        <v>2</v>
      </c>
      <c r="O58" s="11">
        <v>9</v>
      </c>
      <c r="P58" s="1852"/>
    </row>
    <row r="59" spans="1:16" s="56" customFormat="1" ht="14.25" thickTop="1">
      <c r="A59" s="1975" t="s">
        <v>10252</v>
      </c>
      <c r="B59" s="1975" t="s">
        <v>4832</v>
      </c>
      <c r="C59" s="1978">
        <v>18</v>
      </c>
      <c r="D59" s="1978">
        <v>16</v>
      </c>
      <c r="E59" s="1976">
        <v>23</v>
      </c>
      <c r="F59" s="1976">
        <v>18</v>
      </c>
      <c r="G59" s="1976">
        <v>31</v>
      </c>
      <c r="H59" s="1976">
        <v>32</v>
      </c>
      <c r="I59" s="1977" t="s">
        <v>2787</v>
      </c>
      <c r="J59" s="1977" t="s">
        <v>2787</v>
      </c>
      <c r="K59" s="1977" t="s">
        <v>2787</v>
      </c>
      <c r="L59" s="1976">
        <v>11</v>
      </c>
      <c r="M59" s="1978">
        <v>11</v>
      </c>
      <c r="N59" s="1978">
        <v>17</v>
      </c>
      <c r="O59" s="1734">
        <v>30</v>
      </c>
      <c r="P59" s="41"/>
    </row>
    <row r="60" spans="1:16" s="56" customFormat="1" ht="14.25" thickBot="1">
      <c r="A60" s="1845" t="s">
        <v>10252</v>
      </c>
      <c r="B60" s="1845" t="s">
        <v>2252</v>
      </c>
      <c r="C60" s="1846">
        <v>8</v>
      </c>
      <c r="D60" s="1846">
        <v>5</v>
      </c>
      <c r="E60" s="1847">
        <v>8</v>
      </c>
      <c r="F60" s="1847">
        <v>8</v>
      </c>
      <c r="G60" s="1847">
        <v>15</v>
      </c>
      <c r="H60" s="1847">
        <v>15</v>
      </c>
      <c r="I60" s="1848" t="s">
        <v>2787</v>
      </c>
      <c r="J60" s="1848" t="s">
        <v>2787</v>
      </c>
      <c r="K60" s="1848" t="s">
        <v>2787</v>
      </c>
      <c r="L60" s="1847">
        <v>2</v>
      </c>
      <c r="M60" s="1846">
        <v>5</v>
      </c>
      <c r="N60" s="1846">
        <v>5</v>
      </c>
      <c r="O60" s="1846">
        <v>13</v>
      </c>
      <c r="P60" s="41"/>
    </row>
    <row r="61" spans="1:16" s="56" customFormat="1" ht="14.25" thickTop="1">
      <c r="A61" s="171" t="s">
        <v>11385</v>
      </c>
      <c r="B61" s="171" t="s">
        <v>11386</v>
      </c>
      <c r="C61" s="1484">
        <v>11</v>
      </c>
      <c r="D61" s="1484">
        <v>17</v>
      </c>
      <c r="E61" s="616">
        <v>17</v>
      </c>
      <c r="F61" s="616">
        <v>21</v>
      </c>
      <c r="G61" s="616">
        <v>28</v>
      </c>
      <c r="H61" s="616">
        <v>29</v>
      </c>
      <c r="I61" s="1485" t="s">
        <v>2787</v>
      </c>
      <c r="J61" s="1485" t="s">
        <v>2787</v>
      </c>
      <c r="K61" s="1485" t="s">
        <v>2787</v>
      </c>
      <c r="L61" s="616">
        <v>8</v>
      </c>
      <c r="M61" s="1484">
        <v>10</v>
      </c>
      <c r="N61" s="1484">
        <v>8</v>
      </c>
      <c r="O61" s="12">
        <v>21</v>
      </c>
      <c r="P61" s="41"/>
    </row>
    <row r="62" spans="1:16" s="56" customFormat="1">
      <c r="A62" s="126" t="s">
        <v>11385</v>
      </c>
      <c r="B62" s="126" t="s">
        <v>2252</v>
      </c>
      <c r="C62" s="12">
        <v>5</v>
      </c>
      <c r="D62" s="12">
        <v>7</v>
      </c>
      <c r="E62" s="3">
        <v>7</v>
      </c>
      <c r="F62" s="3">
        <v>9</v>
      </c>
      <c r="G62" s="3">
        <v>12</v>
      </c>
      <c r="H62" s="3">
        <v>13</v>
      </c>
      <c r="I62" s="1485" t="s">
        <v>2787</v>
      </c>
      <c r="J62" s="1485" t="s">
        <v>2787</v>
      </c>
      <c r="K62" s="1485" t="s">
        <v>2787</v>
      </c>
      <c r="L62" s="3">
        <v>4</v>
      </c>
      <c r="M62" s="12">
        <v>5</v>
      </c>
      <c r="N62" s="12">
        <v>1</v>
      </c>
      <c r="O62" s="1">
        <v>10</v>
      </c>
      <c r="P62" s="41"/>
    </row>
    <row r="64" spans="1:16">
      <c r="A64" s="6" t="s">
        <v>1511</v>
      </c>
      <c r="B64" s="6"/>
      <c r="C64" s="43"/>
      <c r="D64" s="7"/>
      <c r="E64" s="41"/>
      <c r="F64" s="7"/>
      <c r="G64" s="7"/>
      <c r="H64" s="7"/>
      <c r="I64" s="41"/>
      <c r="J64" s="41"/>
      <c r="K64" s="41"/>
      <c r="L64" s="41"/>
      <c r="M64" s="43"/>
    </row>
    <row r="65" spans="1:15" ht="14.25" thickBot="1">
      <c r="A65" s="1" t="s">
        <v>2253</v>
      </c>
      <c r="B65" s="1"/>
      <c r="C65" s="1" t="s">
        <v>2254</v>
      </c>
      <c r="D65" s="1" t="s">
        <v>10793</v>
      </c>
      <c r="E65" s="1" t="s">
        <v>2255</v>
      </c>
      <c r="F65" s="1" t="s">
        <v>2259</v>
      </c>
      <c r="G65" s="1" t="s">
        <v>2260</v>
      </c>
      <c r="H65" s="2" t="s">
        <v>4137</v>
      </c>
      <c r="I65" s="1" t="s">
        <v>4140</v>
      </c>
      <c r="J65" s="1" t="s">
        <v>2786</v>
      </c>
      <c r="K65" s="1" t="s">
        <v>4422</v>
      </c>
      <c r="L65" s="1" t="s">
        <v>4139</v>
      </c>
      <c r="M65" s="1" t="s">
        <v>4138</v>
      </c>
      <c r="N65" s="41"/>
      <c r="O65" s="43"/>
    </row>
    <row r="66" spans="1:15" ht="14.25" thickTop="1">
      <c r="A66" s="37" t="s">
        <v>2785</v>
      </c>
      <c r="B66" s="37" t="s">
        <v>4832</v>
      </c>
      <c r="C66" s="38">
        <v>18</v>
      </c>
      <c r="D66" s="38"/>
      <c r="E66" s="39">
        <v>39</v>
      </c>
      <c r="F66" s="39">
        <v>24</v>
      </c>
      <c r="G66" s="8">
        <v>18</v>
      </c>
      <c r="H66" s="39">
        <v>7</v>
      </c>
      <c r="I66" s="39">
        <v>8</v>
      </c>
      <c r="J66" s="39">
        <v>27</v>
      </c>
      <c r="K66" s="39"/>
      <c r="L66" s="39">
        <v>7</v>
      </c>
      <c r="M66" s="39">
        <v>9</v>
      </c>
      <c r="N66" s="41"/>
      <c r="O66" s="43"/>
    </row>
    <row r="67" spans="1:15" ht="14.25" thickBot="1">
      <c r="A67" s="15" t="s">
        <v>2785</v>
      </c>
      <c r="B67" s="15" t="s">
        <v>2252</v>
      </c>
      <c r="C67" s="44">
        <v>3</v>
      </c>
      <c r="D67" s="44"/>
      <c r="E67" s="44">
        <v>8</v>
      </c>
      <c r="F67" s="44">
        <v>5</v>
      </c>
      <c r="G67" s="44">
        <v>5</v>
      </c>
      <c r="H67" s="44">
        <v>2</v>
      </c>
      <c r="I67" s="44">
        <v>1</v>
      </c>
      <c r="J67" s="44">
        <v>8</v>
      </c>
      <c r="K67" s="44"/>
      <c r="L67" s="44">
        <v>2</v>
      </c>
      <c r="M67" s="44">
        <v>2</v>
      </c>
      <c r="N67" s="57"/>
    </row>
    <row r="68" spans="1:15" ht="14.25" thickTop="1">
      <c r="A68" s="13" t="s">
        <v>4107</v>
      </c>
      <c r="B68" s="13" t="s">
        <v>4832</v>
      </c>
      <c r="C68" s="40">
        <v>25</v>
      </c>
      <c r="D68" s="40"/>
      <c r="E68" s="40">
        <v>25</v>
      </c>
      <c r="F68" s="39">
        <v>9</v>
      </c>
      <c r="G68" s="40">
        <v>18</v>
      </c>
      <c r="H68" s="40">
        <v>7</v>
      </c>
      <c r="I68" s="39">
        <v>17</v>
      </c>
      <c r="J68" s="38">
        <v>16</v>
      </c>
      <c r="K68" s="38"/>
      <c r="L68" s="39">
        <v>7</v>
      </c>
      <c r="M68" s="40">
        <v>2</v>
      </c>
      <c r="N68" s="51"/>
    </row>
    <row r="69" spans="1:15" ht="14.25" thickBot="1">
      <c r="A69" s="34" t="s">
        <v>4107</v>
      </c>
      <c r="B69" s="34" t="s">
        <v>2252</v>
      </c>
      <c r="C69" s="36">
        <v>6</v>
      </c>
      <c r="D69" s="36"/>
      <c r="E69" s="35">
        <v>7</v>
      </c>
      <c r="F69" s="45">
        <v>2</v>
      </c>
      <c r="G69" s="35">
        <v>7</v>
      </c>
      <c r="H69" s="35">
        <v>1</v>
      </c>
      <c r="I69" s="3">
        <v>9</v>
      </c>
      <c r="J69" s="3">
        <v>7</v>
      </c>
      <c r="K69" s="45"/>
      <c r="L69" s="45">
        <v>1</v>
      </c>
      <c r="M69" s="45">
        <v>0</v>
      </c>
      <c r="N69" s="51"/>
    </row>
    <row r="70" spans="1:15" ht="14.25" thickTop="1">
      <c r="A70" s="37" t="s">
        <v>67</v>
      </c>
      <c r="B70" s="37" t="s">
        <v>4832</v>
      </c>
      <c r="C70" s="40">
        <v>23</v>
      </c>
      <c r="D70" s="40"/>
      <c r="E70" s="40">
        <v>26</v>
      </c>
      <c r="F70" s="39">
        <v>16</v>
      </c>
      <c r="G70" s="40">
        <v>10</v>
      </c>
      <c r="H70" s="40">
        <v>8</v>
      </c>
      <c r="I70" s="39">
        <v>15</v>
      </c>
      <c r="J70" s="38">
        <v>30</v>
      </c>
      <c r="K70" s="38"/>
      <c r="L70" s="39">
        <v>8</v>
      </c>
      <c r="M70" s="42"/>
      <c r="N70" s="51"/>
    </row>
    <row r="71" spans="1:15" ht="14.25" thickBot="1">
      <c r="A71" s="4" t="s">
        <v>67</v>
      </c>
      <c r="B71" s="4" t="s">
        <v>2252</v>
      </c>
      <c r="C71" s="12">
        <v>11</v>
      </c>
      <c r="D71" s="12"/>
      <c r="E71" s="1">
        <v>7</v>
      </c>
      <c r="F71" s="3">
        <v>5</v>
      </c>
      <c r="G71" s="1">
        <v>3</v>
      </c>
      <c r="H71" s="1">
        <v>3</v>
      </c>
      <c r="I71" s="3">
        <v>4</v>
      </c>
      <c r="J71" s="3">
        <v>12</v>
      </c>
      <c r="K71" s="3"/>
      <c r="L71" s="3">
        <v>3</v>
      </c>
      <c r="M71" s="44"/>
      <c r="N71" s="51"/>
    </row>
    <row r="72" spans="1:15" ht="14.25" thickTop="1">
      <c r="A72" s="37" t="s">
        <v>4588</v>
      </c>
      <c r="B72" s="37" t="s">
        <v>4832</v>
      </c>
      <c r="C72" s="38">
        <v>25</v>
      </c>
      <c r="D72" s="38"/>
      <c r="E72" s="8">
        <v>26</v>
      </c>
      <c r="F72" s="39">
        <v>11</v>
      </c>
      <c r="G72" s="8">
        <v>15</v>
      </c>
      <c r="H72" s="39">
        <v>9</v>
      </c>
      <c r="I72" s="39">
        <v>14</v>
      </c>
      <c r="J72" s="39">
        <v>27</v>
      </c>
      <c r="K72" s="39"/>
      <c r="L72" s="39">
        <v>9</v>
      </c>
      <c r="M72" s="38"/>
    </row>
    <row r="73" spans="1:15" ht="14.25" thickBot="1">
      <c r="A73" s="15" t="s">
        <v>4588</v>
      </c>
      <c r="B73" s="15" t="s">
        <v>2252</v>
      </c>
      <c r="C73" s="11">
        <v>6</v>
      </c>
      <c r="D73" s="11"/>
      <c r="E73" s="16">
        <v>7</v>
      </c>
      <c r="F73" s="16">
        <v>4</v>
      </c>
      <c r="G73" s="16">
        <v>6</v>
      </c>
      <c r="H73" s="16">
        <v>3</v>
      </c>
      <c r="I73" s="16">
        <v>7</v>
      </c>
      <c r="J73" s="16">
        <v>15</v>
      </c>
      <c r="K73" s="16"/>
      <c r="L73" s="16">
        <v>3</v>
      </c>
      <c r="M73" s="10"/>
    </row>
    <row r="74" spans="1:15" ht="14.25" thickTop="1">
      <c r="A74" s="37" t="s">
        <v>4210</v>
      </c>
      <c r="B74" s="37" t="s">
        <v>4832</v>
      </c>
      <c r="C74" s="38">
        <v>27</v>
      </c>
      <c r="D74" s="38"/>
      <c r="E74" s="8">
        <v>29</v>
      </c>
      <c r="F74" s="39">
        <v>12</v>
      </c>
      <c r="G74" s="8">
        <v>19</v>
      </c>
      <c r="H74" s="39">
        <v>8</v>
      </c>
      <c r="I74" s="39">
        <v>14</v>
      </c>
      <c r="J74" s="39">
        <v>33</v>
      </c>
      <c r="K74" s="39"/>
      <c r="L74" s="39">
        <v>8</v>
      </c>
      <c r="M74" s="38"/>
    </row>
    <row r="75" spans="1:15" ht="14.25" thickBot="1">
      <c r="A75" s="15" t="s">
        <v>4210</v>
      </c>
      <c r="B75" s="15" t="s">
        <v>2252</v>
      </c>
      <c r="C75" s="11">
        <v>8</v>
      </c>
      <c r="D75" s="11"/>
      <c r="E75" s="16">
        <v>7</v>
      </c>
      <c r="F75" s="16">
        <v>6</v>
      </c>
      <c r="G75" s="16">
        <v>4</v>
      </c>
      <c r="H75" s="16">
        <v>6</v>
      </c>
      <c r="I75" s="16">
        <v>3</v>
      </c>
      <c r="J75" s="16">
        <v>11</v>
      </c>
      <c r="K75" s="16"/>
      <c r="L75" s="16">
        <v>6</v>
      </c>
      <c r="M75" s="10"/>
    </row>
    <row r="76" spans="1:15" ht="14.25" thickTop="1">
      <c r="A76" s="37" t="s">
        <v>1618</v>
      </c>
      <c r="B76" s="37" t="s">
        <v>4832</v>
      </c>
      <c r="C76" s="38">
        <v>28</v>
      </c>
      <c r="D76" s="38"/>
      <c r="E76" s="39">
        <v>28</v>
      </c>
      <c r="F76" s="39">
        <v>11</v>
      </c>
      <c r="G76" s="39">
        <v>25</v>
      </c>
      <c r="H76" s="39">
        <v>16</v>
      </c>
      <c r="I76" s="39">
        <v>9</v>
      </c>
      <c r="J76" s="39">
        <v>22</v>
      </c>
      <c r="K76" s="39"/>
      <c r="L76" s="39">
        <v>1</v>
      </c>
      <c r="M76" s="8"/>
    </row>
    <row r="77" spans="1:15" ht="14.25" thickBot="1">
      <c r="A77" s="34" t="s">
        <v>1618</v>
      </c>
      <c r="B77" s="34" t="s">
        <v>2252</v>
      </c>
      <c r="C77" s="36">
        <v>11</v>
      </c>
      <c r="D77" s="36"/>
      <c r="E77" s="45">
        <v>10</v>
      </c>
      <c r="F77" s="45">
        <v>6</v>
      </c>
      <c r="G77" s="45">
        <v>4</v>
      </c>
      <c r="H77" s="45">
        <v>8</v>
      </c>
      <c r="I77" s="45">
        <v>6</v>
      </c>
      <c r="J77" s="45">
        <v>7</v>
      </c>
      <c r="K77" s="45"/>
      <c r="L77" s="45">
        <v>0</v>
      </c>
      <c r="M77" s="35"/>
    </row>
    <row r="78" spans="1:15" ht="14.25" thickTop="1">
      <c r="A78" s="37" t="s">
        <v>1033</v>
      </c>
      <c r="B78" s="37" t="s">
        <v>4832</v>
      </c>
      <c r="C78" s="38">
        <v>34</v>
      </c>
      <c r="D78" s="38"/>
      <c r="E78" s="39">
        <v>21</v>
      </c>
      <c r="F78" s="39">
        <v>18</v>
      </c>
      <c r="G78" s="39">
        <v>21</v>
      </c>
      <c r="H78" s="39">
        <v>11</v>
      </c>
      <c r="I78" s="39">
        <v>10</v>
      </c>
      <c r="J78" s="39">
        <v>31</v>
      </c>
      <c r="K78" s="39"/>
      <c r="L78" s="39"/>
      <c r="M78" s="8"/>
    </row>
    <row r="79" spans="1:15" ht="14.25" thickBot="1">
      <c r="A79" s="34" t="s">
        <v>1033</v>
      </c>
      <c r="B79" s="34" t="s">
        <v>2252</v>
      </c>
      <c r="C79" s="36">
        <v>12</v>
      </c>
      <c r="D79" s="36"/>
      <c r="E79" s="45">
        <v>6</v>
      </c>
      <c r="F79" s="45">
        <v>6</v>
      </c>
      <c r="G79" s="45">
        <v>7</v>
      </c>
      <c r="H79" s="45">
        <v>5</v>
      </c>
      <c r="I79" s="45">
        <v>3</v>
      </c>
      <c r="J79" s="45">
        <v>12</v>
      </c>
      <c r="K79" s="45"/>
      <c r="L79" s="45"/>
      <c r="M79" s="35"/>
    </row>
    <row r="80" spans="1:15" ht="14.25" thickTop="1">
      <c r="A80" s="37" t="s">
        <v>903</v>
      </c>
      <c r="B80" s="37" t="s">
        <v>4832</v>
      </c>
      <c r="C80" s="38">
        <v>31</v>
      </c>
      <c r="D80" s="38"/>
      <c r="E80" s="39">
        <v>22</v>
      </c>
      <c r="F80" s="39">
        <v>12</v>
      </c>
      <c r="G80" s="39">
        <v>28</v>
      </c>
      <c r="H80" s="39">
        <v>18</v>
      </c>
      <c r="I80" s="39">
        <v>12</v>
      </c>
      <c r="J80" s="39">
        <v>21</v>
      </c>
      <c r="K80" s="39"/>
      <c r="L80" s="39"/>
      <c r="M80" s="8"/>
    </row>
    <row r="81" spans="1:13" ht="14.25" thickBot="1">
      <c r="A81" s="34" t="s">
        <v>903</v>
      </c>
      <c r="B81" s="34" t="s">
        <v>2252</v>
      </c>
      <c r="C81" s="36">
        <v>9</v>
      </c>
      <c r="D81" s="36"/>
      <c r="E81" s="45">
        <v>6</v>
      </c>
      <c r="F81" s="45">
        <v>6</v>
      </c>
      <c r="G81" s="45">
        <v>11</v>
      </c>
      <c r="H81" s="45">
        <v>7</v>
      </c>
      <c r="I81" s="45">
        <v>4</v>
      </c>
      <c r="J81" s="45">
        <v>4</v>
      </c>
      <c r="K81" s="45"/>
      <c r="L81" s="45"/>
      <c r="M81" s="35"/>
    </row>
    <row r="82" spans="1:13" ht="14.25" thickTop="1">
      <c r="A82" s="37" t="s">
        <v>1949</v>
      </c>
      <c r="B82" s="37" t="s">
        <v>4832</v>
      </c>
      <c r="C82" s="38">
        <v>36</v>
      </c>
      <c r="D82" s="38"/>
      <c r="E82" s="39">
        <v>17</v>
      </c>
      <c r="F82" s="39">
        <v>25</v>
      </c>
      <c r="G82" s="39">
        <v>20</v>
      </c>
      <c r="H82" s="39">
        <v>14</v>
      </c>
      <c r="I82" s="39">
        <v>9</v>
      </c>
      <c r="J82" s="39">
        <v>25</v>
      </c>
      <c r="K82" s="39">
        <v>10</v>
      </c>
      <c r="L82" s="8"/>
      <c r="M82" s="8"/>
    </row>
    <row r="83" spans="1:13" ht="14.25" thickBot="1">
      <c r="A83" s="15" t="s">
        <v>456</v>
      </c>
      <c r="B83" s="34" t="s">
        <v>2252</v>
      </c>
      <c r="C83" s="36">
        <v>7</v>
      </c>
      <c r="D83" s="36"/>
      <c r="E83" s="45">
        <v>4</v>
      </c>
      <c r="F83" s="45">
        <v>10</v>
      </c>
      <c r="G83" s="45">
        <v>7</v>
      </c>
      <c r="H83" s="45">
        <v>5</v>
      </c>
      <c r="I83" s="45">
        <v>1</v>
      </c>
      <c r="J83" s="45">
        <v>6</v>
      </c>
      <c r="K83" s="45">
        <v>2</v>
      </c>
      <c r="L83" s="35"/>
      <c r="M83" s="35"/>
    </row>
    <row r="84" spans="1:13" ht="14.25" thickTop="1">
      <c r="A84" s="13" t="s">
        <v>996</v>
      </c>
      <c r="B84" s="37" t="s">
        <v>4832</v>
      </c>
      <c r="C84" s="38">
        <v>25</v>
      </c>
      <c r="D84" s="38"/>
      <c r="E84" s="993">
        <v>21</v>
      </c>
      <c r="F84" s="39">
        <v>14</v>
      </c>
      <c r="G84" s="39">
        <v>16</v>
      </c>
      <c r="H84" s="39">
        <v>11</v>
      </c>
      <c r="I84" s="39">
        <v>8</v>
      </c>
      <c r="J84" s="39">
        <v>18</v>
      </c>
      <c r="K84" s="39">
        <v>16</v>
      </c>
      <c r="L84" s="8"/>
      <c r="M84" s="8"/>
    </row>
    <row r="85" spans="1:13" ht="14.25" thickBot="1">
      <c r="A85" s="15" t="s">
        <v>996</v>
      </c>
      <c r="B85" s="4" t="s">
        <v>2252</v>
      </c>
      <c r="C85" s="12">
        <v>7</v>
      </c>
      <c r="D85" s="12"/>
      <c r="E85" s="3">
        <v>3</v>
      </c>
      <c r="F85" s="3">
        <v>2</v>
      </c>
      <c r="G85" s="3">
        <v>4</v>
      </c>
      <c r="H85" s="3">
        <v>2</v>
      </c>
      <c r="I85" s="3">
        <v>2</v>
      </c>
      <c r="J85" s="3">
        <v>1</v>
      </c>
      <c r="K85" s="3">
        <v>3</v>
      </c>
      <c r="L85" s="1"/>
      <c r="M85" s="1"/>
    </row>
    <row r="86" spans="1:13" ht="14.25" thickTop="1">
      <c r="A86" s="13" t="s">
        <v>6212</v>
      </c>
      <c r="B86" s="37" t="s">
        <v>4832</v>
      </c>
      <c r="C86" s="38">
        <v>32</v>
      </c>
      <c r="D86" s="38"/>
      <c r="E86" s="993">
        <v>26</v>
      </c>
      <c r="F86" s="39">
        <v>16</v>
      </c>
      <c r="G86" s="39">
        <v>24</v>
      </c>
      <c r="H86" s="39">
        <v>24</v>
      </c>
      <c r="I86" s="39">
        <v>8</v>
      </c>
      <c r="J86" s="39">
        <v>25</v>
      </c>
      <c r="K86" s="39">
        <v>11</v>
      </c>
      <c r="L86" s="8"/>
      <c r="M86" s="8"/>
    </row>
    <row r="87" spans="1:13" ht="14.25" thickBot="1">
      <c r="A87" s="15" t="s">
        <v>6212</v>
      </c>
      <c r="B87" s="15" t="s">
        <v>2252</v>
      </c>
      <c r="C87" s="11">
        <v>11</v>
      </c>
      <c r="D87" s="11"/>
      <c r="E87" s="16">
        <v>6</v>
      </c>
      <c r="F87" s="16">
        <v>8</v>
      </c>
      <c r="G87" s="16">
        <v>5</v>
      </c>
      <c r="H87" s="16">
        <v>5</v>
      </c>
      <c r="I87" s="16">
        <v>3</v>
      </c>
      <c r="J87" s="16">
        <v>9</v>
      </c>
      <c r="K87" s="16">
        <v>2</v>
      </c>
      <c r="L87" s="10"/>
      <c r="M87" s="10"/>
    </row>
    <row r="88" spans="1:13" ht="14.25" thickTop="1">
      <c r="A88" s="13" t="s">
        <v>7245</v>
      </c>
      <c r="B88" s="13" t="s">
        <v>4832</v>
      </c>
      <c r="C88" s="1484">
        <v>15</v>
      </c>
      <c r="D88" s="1484"/>
      <c r="E88" s="1486">
        <v>17</v>
      </c>
      <c r="F88" s="616">
        <v>10</v>
      </c>
      <c r="G88" s="616">
        <v>28</v>
      </c>
      <c r="H88" s="616">
        <v>22</v>
      </c>
      <c r="I88" s="616">
        <v>10</v>
      </c>
      <c r="J88" s="616">
        <v>19</v>
      </c>
      <c r="K88" s="616">
        <v>6</v>
      </c>
      <c r="L88" s="14"/>
      <c r="M88" s="14"/>
    </row>
    <row r="89" spans="1:13" ht="14.25" thickBot="1">
      <c r="A89" s="15" t="s">
        <v>7245</v>
      </c>
      <c r="B89" s="15" t="s">
        <v>2252</v>
      </c>
      <c r="C89" s="11">
        <v>5</v>
      </c>
      <c r="D89" s="11"/>
      <c r="E89" s="16">
        <v>5</v>
      </c>
      <c r="F89" s="16">
        <v>5</v>
      </c>
      <c r="G89" s="16">
        <v>7</v>
      </c>
      <c r="H89" s="16">
        <v>7</v>
      </c>
      <c r="I89" s="16">
        <v>3</v>
      </c>
      <c r="J89" s="16">
        <v>2</v>
      </c>
      <c r="K89" s="16">
        <v>2</v>
      </c>
      <c r="L89" s="10"/>
      <c r="M89" s="10"/>
    </row>
    <row r="90" spans="1:13" ht="14.25" thickTop="1">
      <c r="A90" s="13" t="s">
        <v>7922</v>
      </c>
      <c r="B90" s="13" t="s">
        <v>4832</v>
      </c>
      <c r="C90" s="1484">
        <v>15</v>
      </c>
      <c r="D90" s="1484"/>
      <c r="E90" s="1486"/>
      <c r="F90" s="616">
        <v>14</v>
      </c>
      <c r="G90" s="616">
        <v>34</v>
      </c>
      <c r="H90" s="616">
        <v>32</v>
      </c>
      <c r="I90" s="616">
        <v>4</v>
      </c>
      <c r="J90" s="616">
        <v>10</v>
      </c>
      <c r="K90" s="616">
        <v>15</v>
      </c>
      <c r="L90" s="14"/>
      <c r="M90" s="14"/>
    </row>
    <row r="91" spans="1:13" ht="14.25" thickBot="1">
      <c r="A91" s="15" t="s">
        <v>7922</v>
      </c>
      <c r="B91" s="15" t="s">
        <v>2252</v>
      </c>
      <c r="C91" s="11">
        <v>5</v>
      </c>
      <c r="D91" s="11"/>
      <c r="E91" s="16"/>
      <c r="F91" s="16">
        <v>6</v>
      </c>
      <c r="G91" s="16">
        <v>20</v>
      </c>
      <c r="H91" s="16">
        <v>22</v>
      </c>
      <c r="I91" s="16">
        <v>1</v>
      </c>
      <c r="J91" s="16">
        <v>1</v>
      </c>
      <c r="K91" s="16">
        <v>7</v>
      </c>
      <c r="L91" s="10"/>
      <c r="M91" s="10"/>
    </row>
    <row r="92" spans="1:13" ht="14.25" thickTop="1">
      <c r="A92" s="13" t="s">
        <v>8528</v>
      </c>
      <c r="B92" s="13" t="s">
        <v>8529</v>
      </c>
      <c r="C92" s="1484">
        <v>21</v>
      </c>
      <c r="D92" s="1484"/>
      <c r="E92" s="1486">
        <v>13</v>
      </c>
      <c r="F92" s="616">
        <v>11</v>
      </c>
      <c r="G92" s="616">
        <v>26</v>
      </c>
      <c r="H92" s="616">
        <v>19</v>
      </c>
      <c r="I92" s="616">
        <v>9</v>
      </c>
      <c r="J92" s="616">
        <v>11</v>
      </c>
      <c r="K92" s="616">
        <v>10</v>
      </c>
      <c r="L92" s="14"/>
      <c r="M92" s="14"/>
    </row>
    <row r="93" spans="1:13" ht="14.25" thickBot="1">
      <c r="A93" s="15" t="s">
        <v>8528</v>
      </c>
      <c r="B93" s="15" t="s">
        <v>8530</v>
      </c>
      <c r="C93" s="11">
        <v>5</v>
      </c>
      <c r="D93" s="11"/>
      <c r="E93" s="16">
        <v>3</v>
      </c>
      <c r="F93" s="16">
        <v>5</v>
      </c>
      <c r="G93" s="16">
        <v>8</v>
      </c>
      <c r="H93" s="16">
        <v>8</v>
      </c>
      <c r="I93" s="16">
        <v>3</v>
      </c>
      <c r="J93" s="16">
        <v>3</v>
      </c>
      <c r="K93" s="16">
        <v>3</v>
      </c>
      <c r="L93" s="10"/>
      <c r="M93" s="10"/>
    </row>
    <row r="94" spans="1:13" ht="14.25" thickTop="1">
      <c r="A94" s="13" t="s">
        <v>8928</v>
      </c>
      <c r="B94" s="13" t="s">
        <v>4832</v>
      </c>
      <c r="C94" s="1484">
        <v>20</v>
      </c>
      <c r="D94" s="1484"/>
      <c r="E94" s="1486">
        <v>13</v>
      </c>
      <c r="F94" s="616">
        <v>14</v>
      </c>
      <c r="G94" s="616">
        <v>30</v>
      </c>
      <c r="H94" s="616">
        <v>31</v>
      </c>
      <c r="I94" s="616">
        <v>14</v>
      </c>
      <c r="J94" s="616">
        <v>18</v>
      </c>
      <c r="K94" s="616">
        <v>14</v>
      </c>
      <c r="L94" s="14"/>
      <c r="M94" s="14"/>
    </row>
    <row r="95" spans="1:13" ht="14.25" thickBot="1">
      <c r="A95" s="15" t="s">
        <v>8928</v>
      </c>
      <c r="B95" s="15" t="s">
        <v>2252</v>
      </c>
      <c r="C95" s="11">
        <v>10</v>
      </c>
      <c r="D95" s="11"/>
      <c r="E95" s="16">
        <v>4</v>
      </c>
      <c r="F95" s="16">
        <v>9</v>
      </c>
      <c r="G95" s="16">
        <v>5</v>
      </c>
      <c r="H95" s="16">
        <v>5</v>
      </c>
      <c r="I95" s="16">
        <v>6</v>
      </c>
      <c r="J95" s="16">
        <v>4</v>
      </c>
      <c r="K95" s="16">
        <v>6</v>
      </c>
      <c r="L95" s="10"/>
      <c r="M95" s="10"/>
    </row>
    <row r="96" spans="1:13" ht="14.25" thickTop="1">
      <c r="A96" s="13" t="s">
        <v>9760</v>
      </c>
      <c r="B96" s="13" t="s">
        <v>4832</v>
      </c>
      <c r="C96" s="1484">
        <v>21</v>
      </c>
      <c r="D96" s="1484"/>
      <c r="E96" s="1486">
        <v>17</v>
      </c>
      <c r="F96" s="616">
        <v>16</v>
      </c>
      <c r="G96" s="616">
        <v>27</v>
      </c>
      <c r="H96" s="616">
        <v>35</v>
      </c>
      <c r="I96" s="616">
        <v>11</v>
      </c>
      <c r="J96" s="616">
        <v>13</v>
      </c>
      <c r="K96" s="616">
        <v>11</v>
      </c>
      <c r="L96" s="14"/>
      <c r="M96" s="14"/>
    </row>
    <row r="97" spans="1:13" ht="14.25" thickBot="1">
      <c r="A97" s="15" t="s">
        <v>9760</v>
      </c>
      <c r="B97" s="15" t="s">
        <v>2252</v>
      </c>
      <c r="C97" s="11">
        <v>6</v>
      </c>
      <c r="D97" s="11"/>
      <c r="E97" s="16">
        <v>5</v>
      </c>
      <c r="F97" s="16">
        <v>4</v>
      </c>
      <c r="G97" s="16">
        <v>9</v>
      </c>
      <c r="H97" s="16">
        <v>9</v>
      </c>
      <c r="I97" s="16">
        <v>2</v>
      </c>
      <c r="J97" s="16">
        <v>5</v>
      </c>
      <c r="K97" s="16">
        <v>2</v>
      </c>
      <c r="L97" s="10"/>
      <c r="M97" s="10"/>
    </row>
    <row r="98" spans="1:13" ht="14.25" thickTop="1">
      <c r="A98" s="13" t="s">
        <v>10252</v>
      </c>
      <c r="B98" s="13" t="s">
        <v>4832</v>
      </c>
      <c r="C98" s="1484">
        <v>18</v>
      </c>
      <c r="D98" s="1484">
        <v>16</v>
      </c>
      <c r="E98" s="1486">
        <v>23</v>
      </c>
      <c r="F98" s="616">
        <v>18</v>
      </c>
      <c r="G98" s="616">
        <v>31</v>
      </c>
      <c r="H98" s="616">
        <v>32</v>
      </c>
      <c r="I98" s="616">
        <v>11</v>
      </c>
      <c r="J98" s="616">
        <v>11</v>
      </c>
      <c r="K98" s="616">
        <v>17</v>
      </c>
      <c r="L98" s="14"/>
      <c r="M98" s="14"/>
    </row>
    <row r="99" spans="1:13" ht="14.25" thickBot="1">
      <c r="A99" s="15" t="s">
        <v>10252</v>
      </c>
      <c r="B99" s="15" t="s">
        <v>2252</v>
      </c>
      <c r="C99" s="36">
        <v>8</v>
      </c>
      <c r="D99" s="36">
        <v>5</v>
      </c>
      <c r="E99" s="45">
        <v>8</v>
      </c>
      <c r="F99" s="45">
        <v>8</v>
      </c>
      <c r="G99" s="45">
        <v>15</v>
      </c>
      <c r="H99" s="45">
        <v>15</v>
      </c>
      <c r="I99" s="45">
        <v>2</v>
      </c>
      <c r="J99" s="45">
        <v>5</v>
      </c>
      <c r="K99" s="45">
        <v>5</v>
      </c>
      <c r="L99" s="35"/>
      <c r="M99" s="35"/>
    </row>
    <row r="100" spans="1:13" ht="14.25" thickTop="1">
      <c r="A100" s="13" t="s">
        <v>11064</v>
      </c>
      <c r="B100" s="13" t="s">
        <v>4832</v>
      </c>
      <c r="C100" s="38">
        <v>11</v>
      </c>
      <c r="D100" s="38">
        <v>17</v>
      </c>
      <c r="E100" s="39">
        <v>17</v>
      </c>
      <c r="F100" s="39">
        <v>21</v>
      </c>
      <c r="G100" s="39">
        <v>28</v>
      </c>
      <c r="H100" s="39">
        <v>29</v>
      </c>
      <c r="I100" s="39">
        <v>8</v>
      </c>
      <c r="J100" s="39">
        <v>10</v>
      </c>
      <c r="K100" s="39">
        <v>8</v>
      </c>
      <c r="L100" s="8"/>
      <c r="M100" s="8"/>
    </row>
    <row r="101" spans="1:13" ht="14.25" thickBot="1">
      <c r="A101" s="15" t="s">
        <v>11064</v>
      </c>
      <c r="B101" s="15" t="s">
        <v>2252</v>
      </c>
      <c r="C101" s="11">
        <v>5</v>
      </c>
      <c r="D101" s="11">
        <v>7</v>
      </c>
      <c r="E101" s="16">
        <v>7</v>
      </c>
      <c r="F101" s="16">
        <v>9</v>
      </c>
      <c r="G101" s="2708">
        <v>12</v>
      </c>
      <c r="H101" s="2708">
        <v>13</v>
      </c>
      <c r="I101" s="2708">
        <v>4</v>
      </c>
      <c r="J101" s="2708">
        <v>5</v>
      </c>
      <c r="K101" s="16">
        <v>1</v>
      </c>
      <c r="L101" s="10"/>
      <c r="M101" s="10"/>
    </row>
    <row r="102" spans="1:13" ht="14.25" thickTop="1"/>
    <row r="103" spans="1:13">
      <c r="A103" s="1" t="s">
        <v>4141</v>
      </c>
      <c r="B103" s="1"/>
      <c r="C103" s="1" t="s">
        <v>4142</v>
      </c>
      <c r="D103" s="1" t="s">
        <v>4143</v>
      </c>
    </row>
    <row r="104" spans="1:13">
      <c r="A104" s="4" t="s">
        <v>4603</v>
      </c>
      <c r="B104" s="4" t="s">
        <v>4832</v>
      </c>
      <c r="C104" s="1">
        <v>41</v>
      </c>
      <c r="D104" s="1">
        <v>72</v>
      </c>
    </row>
    <row r="105" spans="1:13">
      <c r="A105" s="4" t="s">
        <v>4603</v>
      </c>
      <c r="B105" s="4" t="s">
        <v>2252</v>
      </c>
      <c r="C105" s="1">
        <v>10</v>
      </c>
      <c r="D105" s="1">
        <v>16</v>
      </c>
    </row>
    <row r="107" spans="1:13">
      <c r="A107" s="1" t="s">
        <v>4141</v>
      </c>
      <c r="B107" s="1"/>
      <c r="C107" s="1" t="s">
        <v>4144</v>
      </c>
      <c r="D107" s="1" t="s">
        <v>4145</v>
      </c>
      <c r="E107" s="1" t="s">
        <v>4143</v>
      </c>
      <c r="F107" s="1" t="s">
        <v>4146</v>
      </c>
      <c r="G107" s="1" t="s">
        <v>4147</v>
      </c>
    </row>
    <row r="108" spans="1:13">
      <c r="A108" s="4" t="s">
        <v>1986</v>
      </c>
      <c r="B108" s="4" t="s">
        <v>4832</v>
      </c>
      <c r="C108" s="1">
        <v>27</v>
      </c>
      <c r="D108" s="1">
        <v>24</v>
      </c>
      <c r="E108" s="1">
        <v>28</v>
      </c>
      <c r="F108" s="1">
        <v>22</v>
      </c>
      <c r="G108" s="1">
        <v>9</v>
      </c>
    </row>
    <row r="109" spans="1:13">
      <c r="A109" s="4" t="s">
        <v>1986</v>
      </c>
      <c r="B109" s="4" t="s">
        <v>2252</v>
      </c>
      <c r="C109" s="3">
        <v>8</v>
      </c>
      <c r="D109" s="3">
        <v>7</v>
      </c>
      <c r="E109" s="1">
        <v>9</v>
      </c>
      <c r="F109" s="3">
        <v>2</v>
      </c>
      <c r="G109" s="3">
        <v>2</v>
      </c>
    </row>
    <row r="111" spans="1:13">
      <c r="A111" s="1" t="s">
        <v>4141</v>
      </c>
      <c r="B111" s="1"/>
      <c r="C111" s="1" t="s">
        <v>4142</v>
      </c>
      <c r="D111" s="1" t="s">
        <v>4144</v>
      </c>
      <c r="E111" s="1" t="s">
        <v>4145</v>
      </c>
      <c r="F111" s="1" t="s">
        <v>4143</v>
      </c>
      <c r="G111" s="1" t="s">
        <v>4146</v>
      </c>
      <c r="H111" s="1" t="s">
        <v>4147</v>
      </c>
    </row>
    <row r="112" spans="1:13">
      <c r="A112" s="4" t="s">
        <v>1988</v>
      </c>
      <c r="B112" s="4" t="s">
        <v>4832</v>
      </c>
      <c r="C112" s="1">
        <v>37</v>
      </c>
      <c r="D112" s="1">
        <v>39</v>
      </c>
      <c r="E112" s="1">
        <v>28</v>
      </c>
      <c r="F112" s="1">
        <v>31</v>
      </c>
      <c r="G112" s="1">
        <v>22</v>
      </c>
      <c r="H112" s="1">
        <v>9</v>
      </c>
    </row>
    <row r="113" spans="1:8">
      <c r="A113" s="4" t="s">
        <v>1988</v>
      </c>
      <c r="B113" s="4" t="s">
        <v>2252</v>
      </c>
      <c r="C113" s="1">
        <v>7</v>
      </c>
      <c r="D113" s="1">
        <v>5</v>
      </c>
      <c r="E113" s="1">
        <v>7</v>
      </c>
      <c r="F113" s="1">
        <v>7</v>
      </c>
      <c r="G113" s="1">
        <v>1</v>
      </c>
      <c r="H113" s="1">
        <v>2</v>
      </c>
    </row>
  </sheetData>
  <phoneticPr fontId="5"/>
  <pageMargins left="0.75" right="0.75" top="1" bottom="1" header="0.51200000000000001" footer="0.51200000000000001"/>
  <pageSetup paperSize="9" scale="81" orientation="portrait" verticalDpi="1200" r:id="rId1"/>
  <headerFooter alignWithMargins="0">
    <oddHeader>&amp;A</oddHeader>
    <oddFooter>&amp;P / &amp;N ページ</oddFooter>
  </headerFooter>
  <rowBreaks count="7" manualBreakCount="7">
    <brk id="63" max="16383" man="1"/>
    <brk id="112" max="16383" man="1"/>
    <brk id="154" max="16383" man="1"/>
    <brk id="203" max="16383" man="1"/>
    <brk id="249" max="16383" man="1"/>
    <brk id="296" max="16383" man="1"/>
    <brk id="342" max="16383"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Q28"/>
  <sheetViews>
    <sheetView workbookViewId="0"/>
  </sheetViews>
  <sheetFormatPr defaultRowHeight="13.5"/>
  <cols>
    <col min="1" max="15" width="11.25" customWidth="1"/>
    <col min="16" max="16" width="11" customWidth="1"/>
    <col min="17" max="17" width="11.25" hidden="1" customWidth="1"/>
  </cols>
  <sheetData>
    <row r="1" spans="1:12" ht="17.25">
      <c r="A1" s="591" t="s">
        <v>6092</v>
      </c>
      <c r="B1" s="591"/>
      <c r="C1" s="591"/>
      <c r="D1" s="591"/>
      <c r="E1" s="591"/>
      <c r="F1" s="591"/>
      <c r="G1" s="591"/>
      <c r="H1" s="1166" t="s">
        <v>6091</v>
      </c>
      <c r="I1" s="591"/>
      <c r="J1" s="591"/>
      <c r="K1" s="554" t="s">
        <v>6239</v>
      </c>
    </row>
    <row r="2" spans="1:12" ht="20.25" customHeight="1">
      <c r="A2" s="72" t="s">
        <v>4104</v>
      </c>
      <c r="B2" s="72" t="s">
        <v>3278</v>
      </c>
      <c r="C2" s="72" t="s">
        <v>3279</v>
      </c>
      <c r="D2" s="72" t="s">
        <v>3280</v>
      </c>
      <c r="E2" s="72" t="s">
        <v>3281</v>
      </c>
      <c r="F2" s="72" t="s">
        <v>3283</v>
      </c>
      <c r="G2" s="72" t="s">
        <v>3284</v>
      </c>
      <c r="H2" s="72" t="s">
        <v>3285</v>
      </c>
      <c r="I2" s="72" t="s">
        <v>3286</v>
      </c>
      <c r="J2" s="109" t="s">
        <v>2786</v>
      </c>
      <c r="K2" s="109" t="s">
        <v>4423</v>
      </c>
      <c r="L2" s="72" t="s">
        <v>10795</v>
      </c>
    </row>
    <row r="3" spans="1:12" s="391" customFormat="1" ht="20.25" customHeight="1">
      <c r="A3" s="127" t="s">
        <v>1990</v>
      </c>
      <c r="B3" s="576">
        <v>43</v>
      </c>
      <c r="C3" s="576">
        <v>39</v>
      </c>
      <c r="D3" s="390">
        <v>35</v>
      </c>
      <c r="E3" s="576">
        <v>29</v>
      </c>
      <c r="F3" s="390">
        <v>21</v>
      </c>
      <c r="G3" s="390">
        <v>7</v>
      </c>
      <c r="H3" s="390">
        <v>12</v>
      </c>
      <c r="I3" s="390">
        <v>20</v>
      </c>
      <c r="J3" s="390"/>
      <c r="K3" s="1530"/>
      <c r="L3" s="576"/>
    </row>
    <row r="4" spans="1:12" s="391" customFormat="1" ht="20.25" customHeight="1">
      <c r="A4" s="126" t="s">
        <v>2589</v>
      </c>
      <c r="B4" s="577">
        <v>47</v>
      </c>
      <c r="C4" s="577">
        <v>49</v>
      </c>
      <c r="D4" s="61">
        <v>27</v>
      </c>
      <c r="E4" s="61">
        <v>33</v>
      </c>
      <c r="F4" s="577">
        <v>18</v>
      </c>
      <c r="G4" s="577">
        <v>4</v>
      </c>
      <c r="H4" s="61">
        <v>8</v>
      </c>
      <c r="I4" s="61">
        <v>24</v>
      </c>
      <c r="J4" s="61"/>
      <c r="K4" s="61"/>
      <c r="L4" s="577"/>
    </row>
    <row r="5" spans="1:12" s="391" customFormat="1" ht="20.25" customHeight="1">
      <c r="A5" s="127" t="s">
        <v>5101</v>
      </c>
      <c r="B5" s="576">
        <v>41</v>
      </c>
      <c r="C5" s="576">
        <v>41</v>
      </c>
      <c r="D5" s="390">
        <v>29</v>
      </c>
      <c r="E5" s="576">
        <v>35</v>
      </c>
      <c r="F5" s="390">
        <v>20</v>
      </c>
      <c r="G5" s="576">
        <v>12</v>
      </c>
      <c r="H5" s="390">
        <v>11</v>
      </c>
      <c r="I5" s="390">
        <v>29</v>
      </c>
      <c r="J5" s="390"/>
      <c r="K5" s="1530"/>
      <c r="L5" s="576"/>
    </row>
    <row r="6" spans="1:12" s="391" customFormat="1" ht="20.25" customHeight="1">
      <c r="A6" s="126" t="s">
        <v>3490</v>
      </c>
      <c r="B6" s="61">
        <v>33</v>
      </c>
      <c r="C6" s="61">
        <v>47</v>
      </c>
      <c r="D6" s="61">
        <v>27</v>
      </c>
      <c r="E6" s="61">
        <v>35</v>
      </c>
      <c r="F6" s="61">
        <v>16</v>
      </c>
      <c r="G6" s="61">
        <v>9</v>
      </c>
      <c r="H6" s="61">
        <v>9</v>
      </c>
      <c r="I6" s="61">
        <v>28</v>
      </c>
      <c r="J6" s="61"/>
      <c r="K6" s="61"/>
      <c r="L6" s="61"/>
    </row>
    <row r="7" spans="1:12" s="391" customFormat="1" ht="20.25" customHeight="1">
      <c r="A7" s="127" t="s">
        <v>3492</v>
      </c>
      <c r="B7" s="390">
        <v>33</v>
      </c>
      <c r="C7" s="390">
        <v>37</v>
      </c>
      <c r="D7" s="390">
        <v>29</v>
      </c>
      <c r="E7" s="390">
        <v>28</v>
      </c>
      <c r="F7" s="390">
        <v>22</v>
      </c>
      <c r="G7" s="390">
        <v>7</v>
      </c>
      <c r="H7" s="390">
        <v>9</v>
      </c>
      <c r="I7" s="390">
        <v>22</v>
      </c>
      <c r="J7" s="390"/>
      <c r="K7" s="1530"/>
      <c r="L7" s="390"/>
    </row>
    <row r="8" spans="1:12" s="391" customFormat="1" ht="20.25" customHeight="1">
      <c r="A8" s="126" t="s">
        <v>3494</v>
      </c>
      <c r="B8" s="61">
        <v>29</v>
      </c>
      <c r="C8" s="61">
        <v>41</v>
      </c>
      <c r="D8" s="61">
        <v>23</v>
      </c>
      <c r="E8" s="61">
        <v>26</v>
      </c>
      <c r="F8" s="61">
        <v>20</v>
      </c>
      <c r="G8" s="61">
        <v>7</v>
      </c>
      <c r="H8" s="61">
        <v>5</v>
      </c>
      <c r="I8" s="61">
        <v>18</v>
      </c>
      <c r="J8" s="61"/>
      <c r="K8" s="61"/>
      <c r="L8" s="61"/>
    </row>
    <row r="9" spans="1:12" s="391" customFormat="1" ht="20.25" customHeight="1">
      <c r="A9" s="127" t="s">
        <v>1192</v>
      </c>
      <c r="B9" s="390">
        <v>25</v>
      </c>
      <c r="C9" s="390">
        <v>41</v>
      </c>
      <c r="D9" s="390">
        <v>23</v>
      </c>
      <c r="E9" s="390">
        <v>15</v>
      </c>
      <c r="F9" s="390">
        <v>14</v>
      </c>
      <c r="G9" s="390">
        <v>6</v>
      </c>
      <c r="H9" s="390">
        <v>7</v>
      </c>
      <c r="I9" s="390">
        <v>17</v>
      </c>
      <c r="J9" s="390"/>
      <c r="K9" s="1530"/>
      <c r="L9" s="390"/>
    </row>
    <row r="10" spans="1:12" s="391" customFormat="1" ht="20.25" customHeight="1">
      <c r="A10" s="126" t="s">
        <v>1655</v>
      </c>
      <c r="B10" s="392">
        <v>22</v>
      </c>
      <c r="C10" s="392">
        <v>34</v>
      </c>
      <c r="D10" s="392">
        <v>23</v>
      </c>
      <c r="E10" s="61">
        <v>0</v>
      </c>
      <c r="F10" s="392">
        <v>17</v>
      </c>
      <c r="G10" s="392">
        <v>7</v>
      </c>
      <c r="H10" s="392">
        <v>5</v>
      </c>
      <c r="I10" s="392">
        <v>11</v>
      </c>
      <c r="J10" s="392"/>
      <c r="K10" s="392"/>
      <c r="L10" s="392"/>
    </row>
    <row r="11" spans="1:12" s="391" customFormat="1" ht="20.25" customHeight="1">
      <c r="A11" s="127" t="s">
        <v>2785</v>
      </c>
      <c r="B11" s="390">
        <v>18</v>
      </c>
      <c r="C11" s="390">
        <v>39</v>
      </c>
      <c r="D11" s="390">
        <v>24</v>
      </c>
      <c r="E11" s="390">
        <v>18</v>
      </c>
      <c r="F11" s="390">
        <v>9</v>
      </c>
      <c r="G11" s="390">
        <v>7</v>
      </c>
      <c r="H11" s="390"/>
      <c r="I11" s="390">
        <v>8</v>
      </c>
      <c r="J11" s="390">
        <v>27</v>
      </c>
      <c r="K11" s="1530"/>
      <c r="L11" s="390"/>
    </row>
    <row r="12" spans="1:12" s="391" customFormat="1" ht="20.25" customHeight="1">
      <c r="A12" s="126" t="s">
        <v>4107</v>
      </c>
      <c r="B12" s="392">
        <v>25</v>
      </c>
      <c r="C12" s="392">
        <v>25</v>
      </c>
      <c r="D12" s="392">
        <v>9</v>
      </c>
      <c r="E12" s="392">
        <v>18</v>
      </c>
      <c r="F12" s="392">
        <v>2</v>
      </c>
      <c r="G12" s="392">
        <v>7</v>
      </c>
      <c r="H12" s="392"/>
      <c r="I12" s="392">
        <v>17</v>
      </c>
      <c r="J12" s="392">
        <v>16</v>
      </c>
      <c r="K12" s="392"/>
      <c r="L12" s="392"/>
    </row>
    <row r="13" spans="1:12" s="391" customFormat="1" ht="20.25" customHeight="1">
      <c r="A13" s="127" t="s">
        <v>67</v>
      </c>
      <c r="B13" s="390">
        <v>23</v>
      </c>
      <c r="C13" s="390">
        <v>26</v>
      </c>
      <c r="D13" s="390">
        <v>16</v>
      </c>
      <c r="E13" s="390">
        <v>10</v>
      </c>
      <c r="F13" s="390"/>
      <c r="G13" s="390">
        <v>8</v>
      </c>
      <c r="H13" s="390"/>
      <c r="I13" s="390">
        <v>15</v>
      </c>
      <c r="J13" s="390">
        <v>30</v>
      </c>
      <c r="K13" s="1530"/>
      <c r="L13" s="390"/>
    </row>
    <row r="14" spans="1:12" s="391" customFormat="1" ht="20.25" customHeight="1">
      <c r="A14" s="126" t="s">
        <v>4588</v>
      </c>
      <c r="B14" s="392">
        <v>25</v>
      </c>
      <c r="C14" s="392">
        <v>26</v>
      </c>
      <c r="D14" s="392">
        <v>11</v>
      </c>
      <c r="E14" s="392">
        <v>15</v>
      </c>
      <c r="F14" s="61"/>
      <c r="G14" s="392">
        <v>9</v>
      </c>
      <c r="H14" s="61"/>
      <c r="I14" s="392">
        <v>14</v>
      </c>
      <c r="J14" s="392">
        <v>27</v>
      </c>
      <c r="K14" s="61"/>
      <c r="L14" s="392"/>
    </row>
    <row r="15" spans="1:12" s="391" customFormat="1" ht="20.25" customHeight="1">
      <c r="A15" s="127" t="s">
        <v>6275</v>
      </c>
      <c r="B15" s="390">
        <v>27</v>
      </c>
      <c r="C15" s="390">
        <v>29</v>
      </c>
      <c r="D15" s="390">
        <v>12</v>
      </c>
      <c r="E15" s="390">
        <v>19</v>
      </c>
      <c r="F15" s="390"/>
      <c r="G15" s="390">
        <v>8</v>
      </c>
      <c r="H15" s="390"/>
      <c r="I15" s="390">
        <v>14</v>
      </c>
      <c r="J15" s="390">
        <v>33</v>
      </c>
      <c r="K15" s="1530"/>
      <c r="L15" s="390"/>
    </row>
    <row r="16" spans="1:12" s="391" customFormat="1" ht="20.25" customHeight="1">
      <c r="A16" s="126" t="s">
        <v>1618</v>
      </c>
      <c r="B16" s="392">
        <v>28</v>
      </c>
      <c r="C16" s="392">
        <v>28</v>
      </c>
      <c r="D16" s="392">
        <v>11</v>
      </c>
      <c r="E16" s="392">
        <v>25</v>
      </c>
      <c r="F16" s="392"/>
      <c r="G16" s="392">
        <v>1</v>
      </c>
      <c r="H16" s="392"/>
      <c r="I16" s="392">
        <v>9</v>
      </c>
      <c r="J16" s="392">
        <v>22</v>
      </c>
      <c r="K16" s="61"/>
      <c r="L16" s="392"/>
    </row>
    <row r="17" spans="1:12" s="391" customFormat="1" ht="20.25" customHeight="1">
      <c r="A17" s="127" t="s">
        <v>1033</v>
      </c>
      <c r="B17" s="390">
        <v>34</v>
      </c>
      <c r="C17" s="390">
        <v>21</v>
      </c>
      <c r="D17" s="390">
        <v>18</v>
      </c>
      <c r="E17" s="390">
        <v>21</v>
      </c>
      <c r="F17" s="390"/>
      <c r="G17" s="390"/>
      <c r="H17" s="390"/>
      <c r="I17" s="390">
        <v>10</v>
      </c>
      <c r="J17" s="390">
        <v>31</v>
      </c>
      <c r="K17" s="1530"/>
      <c r="L17" s="390"/>
    </row>
    <row r="18" spans="1:12" s="391" customFormat="1" ht="20.25" customHeight="1">
      <c r="A18" s="126" t="s">
        <v>909</v>
      </c>
      <c r="B18" s="392">
        <v>31</v>
      </c>
      <c r="C18" s="392">
        <v>22</v>
      </c>
      <c r="D18" s="392">
        <v>12</v>
      </c>
      <c r="E18" s="392">
        <v>28</v>
      </c>
      <c r="F18" s="392"/>
      <c r="G18" s="392"/>
      <c r="H18" s="392"/>
      <c r="I18" s="392">
        <v>12</v>
      </c>
      <c r="J18" s="392">
        <v>21</v>
      </c>
      <c r="K18" s="61"/>
      <c r="L18" s="392"/>
    </row>
    <row r="19" spans="1:12" s="391" customFormat="1" ht="20.25" customHeight="1">
      <c r="A19" s="127" t="s">
        <v>997</v>
      </c>
      <c r="B19" s="390">
        <v>36</v>
      </c>
      <c r="C19" s="390">
        <v>17</v>
      </c>
      <c r="D19" s="390">
        <v>25</v>
      </c>
      <c r="E19" s="390">
        <v>20</v>
      </c>
      <c r="F19" s="390"/>
      <c r="G19" s="390"/>
      <c r="H19" s="390"/>
      <c r="I19" s="390">
        <v>9</v>
      </c>
      <c r="J19" s="390">
        <v>25</v>
      </c>
      <c r="K19" s="390">
        <v>10</v>
      </c>
      <c r="L19" s="390"/>
    </row>
    <row r="20" spans="1:12" s="391" customFormat="1" ht="20.25" customHeight="1">
      <c r="A20" s="126" t="s">
        <v>996</v>
      </c>
      <c r="B20" s="392">
        <v>25</v>
      </c>
      <c r="C20" s="392">
        <v>21</v>
      </c>
      <c r="D20" s="392">
        <v>14</v>
      </c>
      <c r="E20" s="392">
        <v>16</v>
      </c>
      <c r="F20" s="392"/>
      <c r="G20" s="392"/>
      <c r="H20" s="392"/>
      <c r="I20" s="392">
        <v>8</v>
      </c>
      <c r="J20" s="392">
        <v>18</v>
      </c>
      <c r="K20" s="392">
        <v>16</v>
      </c>
      <c r="L20" s="392"/>
    </row>
    <row r="21" spans="1:12" s="391" customFormat="1" ht="20.25" customHeight="1">
      <c r="A21" s="127" t="s">
        <v>6212</v>
      </c>
      <c r="B21" s="390">
        <v>32</v>
      </c>
      <c r="C21" s="390">
        <v>26</v>
      </c>
      <c r="D21" s="390">
        <v>16</v>
      </c>
      <c r="E21" s="390">
        <v>24</v>
      </c>
      <c r="F21" s="390"/>
      <c r="G21" s="390"/>
      <c r="H21" s="390"/>
      <c r="I21" s="390">
        <v>8</v>
      </c>
      <c r="J21" s="390">
        <v>25</v>
      </c>
      <c r="K21" s="390">
        <v>11</v>
      </c>
      <c r="L21" s="390"/>
    </row>
    <row r="22" spans="1:12" s="391" customFormat="1" ht="20.25" customHeight="1">
      <c r="A22" s="126" t="s">
        <v>7249</v>
      </c>
      <c r="B22" s="392">
        <v>15</v>
      </c>
      <c r="C22" s="392">
        <v>17</v>
      </c>
      <c r="D22" s="392">
        <v>10</v>
      </c>
      <c r="E22" s="392">
        <v>28</v>
      </c>
      <c r="F22" s="392"/>
      <c r="G22" s="392"/>
      <c r="H22" s="392"/>
      <c r="I22" s="392">
        <v>10</v>
      </c>
      <c r="J22" s="392">
        <v>19</v>
      </c>
      <c r="K22" s="392">
        <v>6</v>
      </c>
      <c r="L22" s="392"/>
    </row>
    <row r="23" spans="1:12" s="391" customFormat="1" ht="20.25" customHeight="1">
      <c r="A23" s="1733" t="s">
        <v>7964</v>
      </c>
      <c r="B23" s="1530">
        <v>15</v>
      </c>
      <c r="C23" s="1530"/>
      <c r="D23" s="1530">
        <v>14</v>
      </c>
      <c r="E23" s="1530">
        <v>34</v>
      </c>
      <c r="F23" s="1530"/>
      <c r="G23" s="1530"/>
      <c r="H23" s="1530"/>
      <c r="I23" s="1530">
        <v>4</v>
      </c>
      <c r="J23" s="1530">
        <v>10</v>
      </c>
      <c r="K23" s="1529">
        <v>15</v>
      </c>
      <c r="L23" s="1530"/>
    </row>
    <row r="24" spans="1:12" s="391" customFormat="1" ht="20.25" customHeight="1">
      <c r="A24" s="126" t="s">
        <v>8528</v>
      </c>
      <c r="B24" s="392">
        <v>21</v>
      </c>
      <c r="C24" s="392">
        <v>13</v>
      </c>
      <c r="D24" s="392">
        <v>11</v>
      </c>
      <c r="E24" s="392">
        <v>26</v>
      </c>
      <c r="F24" s="392"/>
      <c r="G24" s="392"/>
      <c r="H24" s="392"/>
      <c r="I24" s="392">
        <v>9</v>
      </c>
      <c r="J24" s="392">
        <v>11</v>
      </c>
      <c r="K24" s="392">
        <v>10</v>
      </c>
      <c r="L24" s="392"/>
    </row>
    <row r="25" spans="1:12" s="391" customFormat="1" ht="20.25" customHeight="1">
      <c r="A25" s="1733" t="s">
        <v>8933</v>
      </c>
      <c r="B25" s="1530">
        <v>20</v>
      </c>
      <c r="C25" s="1530">
        <v>13</v>
      </c>
      <c r="D25" s="1530">
        <v>14</v>
      </c>
      <c r="E25" s="1530">
        <v>30</v>
      </c>
      <c r="F25" s="1530"/>
      <c r="G25" s="1530"/>
      <c r="H25" s="1530"/>
      <c r="I25" s="1530">
        <v>14</v>
      </c>
      <c r="J25" s="1530">
        <v>18</v>
      </c>
      <c r="K25" s="1530">
        <v>14</v>
      </c>
      <c r="L25" s="1530"/>
    </row>
    <row r="26" spans="1:12" s="391" customFormat="1" ht="19.5" customHeight="1">
      <c r="A26" s="172" t="s">
        <v>9770</v>
      </c>
      <c r="B26" s="883">
        <v>21</v>
      </c>
      <c r="C26" s="883">
        <v>17</v>
      </c>
      <c r="D26" s="883">
        <v>16</v>
      </c>
      <c r="E26" s="883">
        <v>27</v>
      </c>
      <c r="F26" s="883"/>
      <c r="G26" s="883"/>
      <c r="H26" s="883"/>
      <c r="I26" s="883">
        <v>11</v>
      </c>
      <c r="J26" s="883">
        <v>13</v>
      </c>
      <c r="K26" s="883">
        <v>11</v>
      </c>
      <c r="L26" s="883"/>
    </row>
    <row r="27" spans="1:12" s="391" customFormat="1" ht="21" customHeight="1">
      <c r="A27" s="1733" t="s">
        <v>10794</v>
      </c>
      <c r="B27" s="1529">
        <v>18</v>
      </c>
      <c r="C27" s="1529">
        <v>23</v>
      </c>
      <c r="D27" s="1529">
        <v>18</v>
      </c>
      <c r="E27" s="1529">
        <v>31</v>
      </c>
      <c r="F27" s="1529"/>
      <c r="G27" s="1529"/>
      <c r="H27" s="1529"/>
      <c r="I27" s="1529">
        <v>11</v>
      </c>
      <c r="J27" s="1529">
        <v>11</v>
      </c>
      <c r="K27" s="1529">
        <v>17</v>
      </c>
      <c r="L27" s="1529">
        <v>16</v>
      </c>
    </row>
    <row r="28" spans="1:12" s="391" customFormat="1" ht="18.75" customHeight="1">
      <c r="A28" s="126" t="s">
        <v>11390</v>
      </c>
      <c r="B28" s="392">
        <v>11</v>
      </c>
      <c r="C28" s="392">
        <v>17</v>
      </c>
      <c r="D28" s="392">
        <v>21</v>
      </c>
      <c r="E28" s="392">
        <v>28</v>
      </c>
      <c r="F28" s="392"/>
      <c r="G28" s="392"/>
      <c r="H28" s="392"/>
      <c r="I28" s="392">
        <v>8</v>
      </c>
      <c r="J28" s="392">
        <v>10</v>
      </c>
      <c r="K28" s="392">
        <v>8</v>
      </c>
      <c r="L28" s="392">
        <v>17</v>
      </c>
    </row>
  </sheetData>
  <phoneticPr fontId="5"/>
  <pageMargins left="0.75" right="0.75" top="1" bottom="1" header="0.51200000000000001" footer="0.51200000000000001"/>
  <pageSetup paperSize="9" scale="75" orientation="landscape" verticalDpi="1200" r:id="rId1"/>
  <headerFooter alignWithMargins="0">
    <oddHeader>&amp;A</oddHeader>
    <oddFooter>&amp;P / &amp;N ページ</oddFooter>
  </headerFooter>
  <rowBreaks count="5" manualBreakCount="5">
    <brk id="28" max="16383" man="1"/>
    <brk id="71" max="16383" man="1"/>
    <brk id="112" max="16383" man="1"/>
    <brk id="158" max="14" man="1"/>
    <brk id="203"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54"/>
  <sheetViews>
    <sheetView workbookViewId="0"/>
  </sheetViews>
  <sheetFormatPr defaultRowHeight="13.5"/>
  <sheetData>
    <row r="1" spans="1:12" ht="17.25">
      <c r="A1" s="591" t="s">
        <v>6093</v>
      </c>
      <c r="B1" s="591"/>
      <c r="C1" s="591"/>
      <c r="D1" s="591"/>
      <c r="E1" s="591"/>
      <c r="F1" s="591"/>
      <c r="G1" s="591"/>
      <c r="H1" s="1166" t="s">
        <v>6091</v>
      </c>
      <c r="I1" s="591"/>
      <c r="J1" s="591"/>
      <c r="K1" s="554" t="s">
        <v>6239</v>
      </c>
    </row>
    <row r="2" spans="1:12" ht="13.5" customHeight="1">
      <c r="A2" s="72" t="s">
        <v>4104</v>
      </c>
      <c r="B2" s="72" t="s">
        <v>3278</v>
      </c>
      <c r="C2" s="72" t="s">
        <v>10795</v>
      </c>
      <c r="D2" s="72" t="s">
        <v>3279</v>
      </c>
      <c r="E2" s="72" t="s">
        <v>3280</v>
      </c>
      <c r="F2" s="72" t="s">
        <v>3281</v>
      </c>
      <c r="G2" s="72" t="s">
        <v>3283</v>
      </c>
      <c r="H2" s="72" t="s">
        <v>3284</v>
      </c>
      <c r="I2" s="72" t="s">
        <v>3285</v>
      </c>
      <c r="J2" s="72" t="s">
        <v>3286</v>
      </c>
      <c r="K2" s="109" t="s">
        <v>2786</v>
      </c>
      <c r="L2" s="109" t="s">
        <v>998</v>
      </c>
    </row>
    <row r="3" spans="1:12" ht="13.5" customHeight="1">
      <c r="A3" s="127" t="s">
        <v>1990</v>
      </c>
      <c r="B3" s="390">
        <v>8</v>
      </c>
      <c r="C3" s="390"/>
      <c r="D3" s="390">
        <v>9</v>
      </c>
      <c r="E3" s="390">
        <v>4</v>
      </c>
      <c r="F3" s="390">
        <v>10</v>
      </c>
      <c r="G3" s="390">
        <v>2</v>
      </c>
      <c r="H3" s="390">
        <v>1</v>
      </c>
      <c r="I3" s="390">
        <v>4</v>
      </c>
      <c r="J3" s="390">
        <v>1</v>
      </c>
      <c r="K3" s="390"/>
    </row>
    <row r="4" spans="1:12" ht="13.5" customHeight="1">
      <c r="A4" s="126" t="s">
        <v>2589</v>
      </c>
      <c r="B4" s="392">
        <v>10</v>
      </c>
      <c r="C4" s="392"/>
      <c r="D4" s="392">
        <v>9</v>
      </c>
      <c r="E4" s="392">
        <v>7</v>
      </c>
      <c r="F4" s="392">
        <v>6</v>
      </c>
      <c r="G4" s="392">
        <v>5</v>
      </c>
      <c r="H4" s="392">
        <v>2</v>
      </c>
      <c r="I4" s="392">
        <v>1</v>
      </c>
      <c r="J4" s="392">
        <v>1</v>
      </c>
      <c r="K4" s="61"/>
    </row>
    <row r="5" spans="1:12" ht="13.5" customHeight="1">
      <c r="A5" s="127" t="s">
        <v>5101</v>
      </c>
      <c r="B5" s="390">
        <v>9</v>
      </c>
      <c r="C5" s="390"/>
      <c r="D5" s="390">
        <v>6</v>
      </c>
      <c r="E5" s="390">
        <v>3</v>
      </c>
      <c r="F5" s="390">
        <v>10</v>
      </c>
      <c r="G5" s="390">
        <v>4</v>
      </c>
      <c r="H5" s="390">
        <v>3</v>
      </c>
      <c r="I5" s="390">
        <v>2</v>
      </c>
      <c r="J5" s="390">
        <v>4</v>
      </c>
      <c r="K5" s="390"/>
    </row>
    <row r="6" spans="1:12" ht="13.5" customHeight="1">
      <c r="A6" s="126" t="s">
        <v>3490</v>
      </c>
      <c r="B6" s="61">
        <v>9</v>
      </c>
      <c r="C6" s="61"/>
      <c r="D6" s="61">
        <v>8</v>
      </c>
      <c r="E6" s="61">
        <v>3</v>
      </c>
      <c r="F6" s="61">
        <v>10</v>
      </c>
      <c r="G6" s="61">
        <v>3</v>
      </c>
      <c r="H6" s="61">
        <v>3</v>
      </c>
      <c r="I6" s="61">
        <v>3</v>
      </c>
      <c r="J6" s="61">
        <v>5</v>
      </c>
      <c r="K6" s="61"/>
    </row>
    <row r="7" spans="1:12" ht="13.5" customHeight="1">
      <c r="A7" s="127" t="s">
        <v>3492</v>
      </c>
      <c r="B7" s="390">
        <v>7</v>
      </c>
      <c r="C7" s="390"/>
      <c r="D7" s="390">
        <v>6</v>
      </c>
      <c r="E7" s="390">
        <v>10</v>
      </c>
      <c r="F7" s="390">
        <v>9</v>
      </c>
      <c r="G7" s="390">
        <v>3</v>
      </c>
      <c r="H7" s="390">
        <v>2</v>
      </c>
      <c r="I7" s="390">
        <v>2</v>
      </c>
      <c r="J7" s="390">
        <v>4</v>
      </c>
      <c r="K7" s="390"/>
    </row>
    <row r="8" spans="1:12" ht="13.5" customHeight="1">
      <c r="A8" s="126" t="s">
        <v>3494</v>
      </c>
      <c r="B8" s="61">
        <v>8</v>
      </c>
      <c r="C8" s="61"/>
      <c r="D8" s="61">
        <v>6</v>
      </c>
      <c r="E8" s="61">
        <v>5</v>
      </c>
      <c r="F8" s="61">
        <v>6</v>
      </c>
      <c r="G8" s="61">
        <v>5</v>
      </c>
      <c r="H8" s="61">
        <v>3</v>
      </c>
      <c r="I8" s="61">
        <v>2</v>
      </c>
      <c r="J8" s="61">
        <v>4</v>
      </c>
      <c r="K8" s="61"/>
    </row>
    <row r="9" spans="1:12" ht="13.5" customHeight="1">
      <c r="A9" s="127" t="s">
        <v>1192</v>
      </c>
      <c r="B9" s="390">
        <v>5</v>
      </c>
      <c r="C9" s="390"/>
      <c r="D9" s="390">
        <v>7</v>
      </c>
      <c r="E9" s="390">
        <v>7</v>
      </c>
      <c r="F9" s="390">
        <v>5</v>
      </c>
      <c r="G9" s="390">
        <v>3</v>
      </c>
      <c r="H9" s="390">
        <v>2</v>
      </c>
      <c r="I9" s="390">
        <v>2</v>
      </c>
      <c r="J9" s="390">
        <v>6</v>
      </c>
      <c r="K9" s="390"/>
    </row>
    <row r="10" spans="1:12" ht="13.5" customHeight="1">
      <c r="A10" s="126" t="s">
        <v>1655</v>
      </c>
      <c r="B10" s="392">
        <v>6</v>
      </c>
      <c r="C10" s="392"/>
      <c r="D10" s="392">
        <v>9</v>
      </c>
      <c r="E10" s="392">
        <v>5</v>
      </c>
      <c r="F10" s="392">
        <v>0</v>
      </c>
      <c r="G10" s="392">
        <v>4</v>
      </c>
      <c r="H10" s="392">
        <v>3</v>
      </c>
      <c r="I10" s="392">
        <v>1</v>
      </c>
      <c r="J10" s="392">
        <v>4</v>
      </c>
      <c r="K10" s="392"/>
    </row>
    <row r="11" spans="1:12" ht="13.5" customHeight="1">
      <c r="A11" s="127" t="s">
        <v>2785</v>
      </c>
      <c r="B11" s="390">
        <v>3</v>
      </c>
      <c r="C11" s="390"/>
      <c r="D11" s="390">
        <v>8</v>
      </c>
      <c r="E11" s="390">
        <v>5</v>
      </c>
      <c r="F11" s="390">
        <v>5</v>
      </c>
      <c r="G11" s="390">
        <v>2</v>
      </c>
      <c r="H11" s="390">
        <v>2</v>
      </c>
      <c r="I11" s="390"/>
      <c r="J11" s="390">
        <v>1</v>
      </c>
      <c r="K11" s="390">
        <v>8</v>
      </c>
    </row>
    <row r="12" spans="1:12" ht="13.5" customHeight="1">
      <c r="A12" s="126" t="s">
        <v>4107</v>
      </c>
      <c r="B12" s="392">
        <v>6</v>
      </c>
      <c r="C12" s="392"/>
      <c r="D12" s="392">
        <v>7</v>
      </c>
      <c r="E12" s="392">
        <v>2</v>
      </c>
      <c r="F12" s="392">
        <v>7</v>
      </c>
      <c r="G12" s="392"/>
      <c r="H12" s="392">
        <v>1</v>
      </c>
      <c r="I12" s="392"/>
      <c r="J12" s="392">
        <v>9</v>
      </c>
      <c r="K12" s="392">
        <v>7</v>
      </c>
    </row>
    <row r="13" spans="1:12" ht="13.5" customHeight="1">
      <c r="A13" s="127" t="s">
        <v>67</v>
      </c>
      <c r="B13" s="390">
        <v>11</v>
      </c>
      <c r="C13" s="390"/>
      <c r="D13" s="390">
        <v>7</v>
      </c>
      <c r="E13" s="390">
        <v>5</v>
      </c>
      <c r="F13" s="390">
        <v>3</v>
      </c>
      <c r="G13" s="390"/>
      <c r="H13" s="390">
        <v>3</v>
      </c>
      <c r="I13" s="390"/>
      <c r="J13" s="390">
        <v>4</v>
      </c>
      <c r="K13" s="390">
        <v>12</v>
      </c>
    </row>
    <row r="14" spans="1:12" ht="13.5" customHeight="1">
      <c r="A14" s="126" t="s">
        <v>4588</v>
      </c>
      <c r="B14" s="392">
        <v>6</v>
      </c>
      <c r="C14" s="392"/>
      <c r="D14" s="392">
        <v>7</v>
      </c>
      <c r="E14" s="392">
        <v>4</v>
      </c>
      <c r="F14" s="392">
        <v>6</v>
      </c>
      <c r="G14" s="392"/>
      <c r="H14" s="392">
        <v>3</v>
      </c>
      <c r="I14" s="392"/>
      <c r="J14" s="392">
        <v>7</v>
      </c>
      <c r="K14" s="392">
        <v>15</v>
      </c>
    </row>
    <row r="15" spans="1:12" ht="13.5" customHeight="1">
      <c r="A15" s="127" t="s">
        <v>4210</v>
      </c>
      <c r="B15" s="390">
        <v>8</v>
      </c>
      <c r="C15" s="390"/>
      <c r="D15" s="390">
        <v>7</v>
      </c>
      <c r="E15" s="390">
        <v>6</v>
      </c>
      <c r="F15" s="390">
        <v>4</v>
      </c>
      <c r="G15" s="390"/>
      <c r="H15" s="390">
        <v>6</v>
      </c>
      <c r="I15" s="390"/>
      <c r="J15" s="390">
        <v>3</v>
      </c>
      <c r="K15" s="390">
        <v>11</v>
      </c>
    </row>
    <row r="16" spans="1:12" ht="13.5" customHeight="1">
      <c r="A16" s="126" t="s">
        <v>1618</v>
      </c>
      <c r="B16" s="12">
        <v>11</v>
      </c>
      <c r="C16" s="12"/>
      <c r="D16" s="3">
        <v>10</v>
      </c>
      <c r="E16" s="3">
        <v>6</v>
      </c>
      <c r="F16" s="3">
        <v>4</v>
      </c>
      <c r="G16" s="3"/>
      <c r="H16" s="392">
        <v>0</v>
      </c>
      <c r="I16" s="3"/>
      <c r="J16" s="392">
        <v>6</v>
      </c>
      <c r="K16" s="12">
        <v>7</v>
      </c>
    </row>
    <row r="17" spans="1:12" ht="13.5" customHeight="1">
      <c r="A17" s="127" t="s">
        <v>4705</v>
      </c>
      <c r="B17" s="128">
        <v>12</v>
      </c>
      <c r="C17" s="128"/>
      <c r="D17" s="80">
        <v>6</v>
      </c>
      <c r="E17" s="80">
        <v>6</v>
      </c>
      <c r="F17" s="80">
        <v>7</v>
      </c>
      <c r="G17" s="80"/>
      <c r="H17" s="390"/>
      <c r="I17" s="80"/>
      <c r="J17" s="390">
        <v>3</v>
      </c>
      <c r="K17" s="128">
        <v>12</v>
      </c>
    </row>
    <row r="18" spans="1:12" s="56" customFormat="1" ht="15.75" customHeight="1">
      <c r="A18" s="172" t="s">
        <v>903</v>
      </c>
      <c r="B18" s="36">
        <v>9</v>
      </c>
      <c r="C18" s="36"/>
      <c r="D18" s="45">
        <v>6</v>
      </c>
      <c r="E18" s="45">
        <v>6</v>
      </c>
      <c r="F18" s="45">
        <v>11</v>
      </c>
      <c r="G18" s="45"/>
      <c r="H18" s="883"/>
      <c r="I18" s="45"/>
      <c r="J18" s="883">
        <v>4</v>
      </c>
      <c r="K18" s="36">
        <v>4</v>
      </c>
    </row>
    <row r="19" spans="1:12" ht="13.5" customHeight="1">
      <c r="A19" s="127" t="s">
        <v>1949</v>
      </c>
      <c r="B19" s="128">
        <v>7</v>
      </c>
      <c r="C19" s="128"/>
      <c r="D19" s="80">
        <v>4</v>
      </c>
      <c r="E19" s="80">
        <v>10</v>
      </c>
      <c r="F19" s="80">
        <v>7</v>
      </c>
      <c r="G19" s="80"/>
      <c r="H19" s="80"/>
      <c r="I19" s="80"/>
      <c r="J19" s="80">
        <v>1</v>
      </c>
      <c r="K19" s="128">
        <v>6</v>
      </c>
      <c r="L19" s="80">
        <v>2</v>
      </c>
    </row>
    <row r="20" spans="1:12" s="56" customFormat="1" ht="13.5" customHeight="1">
      <c r="A20" s="126" t="s">
        <v>996</v>
      </c>
      <c r="B20" s="12">
        <v>7</v>
      </c>
      <c r="C20" s="12"/>
      <c r="D20" s="3">
        <v>3</v>
      </c>
      <c r="E20" s="3">
        <v>2</v>
      </c>
      <c r="F20" s="3">
        <v>4</v>
      </c>
      <c r="G20" s="3"/>
      <c r="H20" s="3"/>
      <c r="I20" s="3"/>
      <c r="J20" s="3">
        <v>2</v>
      </c>
      <c r="K20" s="12">
        <v>1</v>
      </c>
      <c r="L20" s="3">
        <v>3</v>
      </c>
    </row>
    <row r="21" spans="1:12" s="56" customFormat="1" ht="13.5" customHeight="1">
      <c r="A21" s="182" t="s">
        <v>6212</v>
      </c>
      <c r="B21" s="183">
        <v>11</v>
      </c>
      <c r="C21" s="183"/>
      <c r="D21" s="184">
        <v>6</v>
      </c>
      <c r="E21" s="184">
        <v>8</v>
      </c>
      <c r="F21" s="184">
        <v>5</v>
      </c>
      <c r="G21" s="184"/>
      <c r="H21" s="184"/>
      <c r="I21" s="184"/>
      <c r="J21" s="184">
        <v>3</v>
      </c>
      <c r="K21" s="183">
        <v>9</v>
      </c>
      <c r="L21" s="184">
        <v>2</v>
      </c>
    </row>
    <row r="22" spans="1:12" s="56" customFormat="1" ht="13.5" customHeight="1">
      <c r="A22" s="126" t="s">
        <v>7245</v>
      </c>
      <c r="B22" s="12">
        <v>5</v>
      </c>
      <c r="C22" s="12"/>
      <c r="D22" s="3">
        <v>5</v>
      </c>
      <c r="E22" s="3">
        <v>5</v>
      </c>
      <c r="F22" s="3">
        <v>7</v>
      </c>
      <c r="G22" s="3"/>
      <c r="H22" s="3"/>
      <c r="I22" s="3"/>
      <c r="J22" s="3">
        <v>3</v>
      </c>
      <c r="K22" s="12">
        <v>2</v>
      </c>
      <c r="L22" s="3">
        <v>2</v>
      </c>
    </row>
    <row r="23" spans="1:12" s="56" customFormat="1" ht="13.5" customHeight="1">
      <c r="A23" s="1733" t="s">
        <v>8146</v>
      </c>
      <c r="B23" s="1734">
        <v>5</v>
      </c>
      <c r="C23" s="1734"/>
      <c r="D23" s="1437"/>
      <c r="E23" s="1437">
        <v>6</v>
      </c>
      <c r="F23" s="1437">
        <v>20</v>
      </c>
      <c r="G23" s="1437"/>
      <c r="H23" s="1437"/>
      <c r="I23" s="1437"/>
      <c r="J23" s="1437">
        <v>1</v>
      </c>
      <c r="K23" s="1734">
        <v>1</v>
      </c>
      <c r="L23" s="1437">
        <v>7</v>
      </c>
    </row>
    <row r="24" spans="1:12" s="56" customFormat="1" ht="13.5" customHeight="1">
      <c r="A24" s="126" t="s">
        <v>8528</v>
      </c>
      <c r="B24" s="12">
        <v>5</v>
      </c>
      <c r="C24" s="12"/>
      <c r="D24" s="3">
        <v>3</v>
      </c>
      <c r="E24" s="45">
        <v>5</v>
      </c>
      <c r="F24" s="45">
        <v>8</v>
      </c>
      <c r="G24" s="45"/>
      <c r="H24" s="45"/>
      <c r="I24" s="45"/>
      <c r="J24" s="45">
        <v>3</v>
      </c>
      <c r="K24" s="36">
        <v>3</v>
      </c>
      <c r="L24" s="45">
        <v>3</v>
      </c>
    </row>
    <row r="25" spans="1:12" s="56" customFormat="1" ht="13.5" customHeight="1">
      <c r="A25" s="2245" t="s">
        <v>9494</v>
      </c>
      <c r="B25" s="1734">
        <v>10</v>
      </c>
      <c r="C25" s="1734"/>
      <c r="D25" s="1437">
        <v>4</v>
      </c>
      <c r="E25" s="1437">
        <v>9</v>
      </c>
      <c r="F25" s="1437">
        <v>5</v>
      </c>
      <c r="G25" s="1437"/>
      <c r="H25" s="1437"/>
      <c r="I25" s="1437"/>
      <c r="J25" s="1437">
        <v>6</v>
      </c>
      <c r="K25" s="1734">
        <v>4</v>
      </c>
      <c r="L25" s="2039">
        <v>6</v>
      </c>
    </row>
    <row r="26" spans="1:12" s="56" customFormat="1" ht="13.5" customHeight="1">
      <c r="A26" s="126" t="s">
        <v>10067</v>
      </c>
      <c r="B26" s="12">
        <v>6</v>
      </c>
      <c r="C26" s="12"/>
      <c r="D26" s="3">
        <v>5</v>
      </c>
      <c r="E26" s="3">
        <v>4</v>
      </c>
      <c r="F26" s="3">
        <v>9</v>
      </c>
      <c r="G26" s="3"/>
      <c r="H26" s="3"/>
      <c r="I26" s="3"/>
      <c r="J26" s="3">
        <v>2</v>
      </c>
      <c r="K26" s="12">
        <v>5</v>
      </c>
      <c r="L26" s="3">
        <v>2</v>
      </c>
    </row>
    <row r="27" spans="1:12" s="56" customFormat="1" ht="13.5" customHeight="1">
      <c r="A27" s="1733" t="s">
        <v>10796</v>
      </c>
      <c r="B27" s="1734">
        <v>8</v>
      </c>
      <c r="C27" s="1734">
        <v>5</v>
      </c>
      <c r="D27" s="1437">
        <v>8</v>
      </c>
      <c r="E27" s="1437">
        <v>8</v>
      </c>
      <c r="F27" s="1437">
        <v>15</v>
      </c>
      <c r="G27" s="1437"/>
      <c r="H27" s="1437"/>
      <c r="I27" s="1437"/>
      <c r="J27" s="1437">
        <v>2</v>
      </c>
      <c r="K27" s="1734">
        <v>5</v>
      </c>
      <c r="L27" s="1437">
        <v>5</v>
      </c>
    </row>
    <row r="28" spans="1:12" s="56" customFormat="1" ht="13.5" customHeight="1">
      <c r="A28" s="126" t="s">
        <v>11390</v>
      </c>
      <c r="B28" s="12">
        <v>5</v>
      </c>
      <c r="C28" s="12">
        <v>7</v>
      </c>
      <c r="D28" s="3">
        <v>7</v>
      </c>
      <c r="E28" s="3">
        <v>9</v>
      </c>
      <c r="F28" s="3">
        <v>12</v>
      </c>
      <c r="G28" s="3"/>
      <c r="H28" s="3"/>
      <c r="I28" s="3"/>
      <c r="J28" s="3">
        <v>4</v>
      </c>
      <c r="K28" s="12">
        <v>5</v>
      </c>
      <c r="L28" s="3">
        <v>1</v>
      </c>
    </row>
    <row r="29" spans="1:12" s="56" customFormat="1" ht="13.5" customHeight="1">
      <c r="A29" s="1582"/>
      <c r="B29" s="43"/>
      <c r="C29" s="41"/>
      <c r="D29" s="41"/>
      <c r="E29" s="41"/>
      <c r="F29" s="41"/>
      <c r="G29" s="41"/>
      <c r="H29" s="41"/>
      <c r="I29" s="41"/>
      <c r="J29" s="43"/>
      <c r="K29" s="41"/>
    </row>
    <row r="30" spans="1:12" ht="19.5" customHeight="1">
      <c r="A30" s="6" t="s">
        <v>1511</v>
      </c>
      <c r="B30" s="43"/>
      <c r="C30" s="41"/>
      <c r="D30" s="41"/>
      <c r="E30" s="41"/>
      <c r="F30" s="41"/>
      <c r="G30" s="41"/>
      <c r="H30" s="41"/>
      <c r="I30" s="41"/>
      <c r="J30" s="43"/>
    </row>
    <row r="31" spans="1:12" ht="16.5" customHeight="1">
      <c r="A31" s="35" t="s">
        <v>2253</v>
      </c>
      <c r="B31" s="35" t="s">
        <v>2254</v>
      </c>
      <c r="C31" s="35" t="s">
        <v>2255</v>
      </c>
      <c r="D31" s="35" t="s">
        <v>2259</v>
      </c>
      <c r="E31" s="35" t="s">
        <v>2260</v>
      </c>
      <c r="F31" s="35" t="s">
        <v>4138</v>
      </c>
      <c r="G31" s="35" t="s">
        <v>4139</v>
      </c>
      <c r="H31" s="35" t="s">
        <v>4140</v>
      </c>
      <c r="I31" s="3" t="s">
        <v>2786</v>
      </c>
      <c r="J31" s="3" t="s">
        <v>4423</v>
      </c>
      <c r="K31" s="3" t="s">
        <v>10795</v>
      </c>
    </row>
    <row r="32" spans="1:12" ht="16.5" customHeight="1">
      <c r="A32" s="4" t="s">
        <v>2785</v>
      </c>
      <c r="B32" s="12">
        <v>3</v>
      </c>
      <c r="C32" s="3">
        <v>8</v>
      </c>
      <c r="D32" s="3">
        <v>5</v>
      </c>
      <c r="E32" s="3">
        <v>5</v>
      </c>
      <c r="F32" s="3">
        <v>2</v>
      </c>
      <c r="G32" s="3">
        <v>2</v>
      </c>
      <c r="H32" s="3">
        <v>1</v>
      </c>
      <c r="I32" s="12">
        <v>8</v>
      </c>
    </row>
    <row r="33" spans="1:11" ht="16.5" customHeight="1">
      <c r="A33" s="60" t="s">
        <v>4107</v>
      </c>
      <c r="B33" s="1">
        <v>6</v>
      </c>
      <c r="C33" s="1">
        <v>7</v>
      </c>
      <c r="D33" s="1">
        <v>2</v>
      </c>
      <c r="E33" s="1">
        <v>7</v>
      </c>
      <c r="F33" s="1">
        <v>0</v>
      </c>
      <c r="G33" s="1">
        <v>1</v>
      </c>
      <c r="H33" s="1">
        <v>9</v>
      </c>
      <c r="I33" s="1">
        <v>7</v>
      </c>
    </row>
    <row r="34" spans="1:11" ht="16.5" customHeight="1">
      <c r="A34" s="60" t="s">
        <v>5879</v>
      </c>
      <c r="B34" s="1">
        <v>11</v>
      </c>
      <c r="C34" s="1">
        <v>7</v>
      </c>
      <c r="D34" s="1">
        <v>5</v>
      </c>
      <c r="E34" s="1">
        <v>3</v>
      </c>
      <c r="F34" s="1">
        <v>0</v>
      </c>
      <c r="G34" s="1">
        <v>3</v>
      </c>
      <c r="H34" s="1">
        <v>4</v>
      </c>
      <c r="I34" s="1">
        <v>12</v>
      </c>
    </row>
    <row r="35" spans="1:11" ht="16.5" customHeight="1">
      <c r="A35" s="60" t="s">
        <v>4588</v>
      </c>
      <c r="B35" s="3">
        <v>6</v>
      </c>
      <c r="C35" s="3">
        <v>7</v>
      </c>
      <c r="D35" s="3">
        <v>4</v>
      </c>
      <c r="E35" s="3">
        <v>6</v>
      </c>
      <c r="F35" s="1"/>
      <c r="G35" s="3">
        <v>3</v>
      </c>
      <c r="H35" s="3">
        <v>7</v>
      </c>
      <c r="I35" s="3">
        <v>15</v>
      </c>
    </row>
    <row r="36" spans="1:11" ht="16.5" customHeight="1">
      <c r="A36" s="60" t="s">
        <v>4210</v>
      </c>
      <c r="B36" s="3">
        <v>8</v>
      </c>
      <c r="C36" s="3">
        <v>7</v>
      </c>
      <c r="D36" s="3">
        <v>6</v>
      </c>
      <c r="E36" s="3">
        <v>4</v>
      </c>
      <c r="F36" s="1"/>
      <c r="G36" s="3">
        <v>6</v>
      </c>
      <c r="H36" s="3">
        <v>3</v>
      </c>
      <c r="I36" s="3">
        <v>11</v>
      </c>
    </row>
    <row r="37" spans="1:11" ht="16.5" customHeight="1">
      <c r="A37" s="60" t="s">
        <v>1618</v>
      </c>
      <c r="B37" s="12">
        <v>11</v>
      </c>
      <c r="C37" s="3">
        <v>10</v>
      </c>
      <c r="D37" s="3">
        <v>6</v>
      </c>
      <c r="E37" s="3">
        <v>4</v>
      </c>
      <c r="F37" s="3"/>
      <c r="G37" s="392">
        <v>0</v>
      </c>
      <c r="H37" s="3">
        <v>6</v>
      </c>
      <c r="I37" s="3">
        <v>7</v>
      </c>
    </row>
    <row r="38" spans="1:11" ht="16.5" customHeight="1">
      <c r="A38" s="60" t="s">
        <v>4705</v>
      </c>
      <c r="B38" s="12">
        <v>12</v>
      </c>
      <c r="C38" s="3">
        <v>6</v>
      </c>
      <c r="D38" s="3">
        <v>6</v>
      </c>
      <c r="E38" s="3">
        <v>7</v>
      </c>
      <c r="F38" s="3"/>
      <c r="G38" s="392"/>
      <c r="H38" s="3">
        <v>3</v>
      </c>
      <c r="I38" s="3">
        <v>12</v>
      </c>
    </row>
    <row r="39" spans="1:11" ht="16.5" customHeight="1">
      <c r="A39" s="884" t="s">
        <v>804</v>
      </c>
      <c r="B39" s="36">
        <v>9</v>
      </c>
      <c r="C39" s="45">
        <v>6</v>
      </c>
      <c r="D39" s="45">
        <v>6</v>
      </c>
      <c r="E39" s="45">
        <v>11</v>
      </c>
      <c r="F39" s="45"/>
      <c r="G39" s="883"/>
      <c r="H39" s="45">
        <v>4</v>
      </c>
      <c r="I39" s="45">
        <v>4</v>
      </c>
    </row>
    <row r="40" spans="1:11" ht="16.5" customHeight="1">
      <c r="A40" s="60" t="s">
        <v>1949</v>
      </c>
      <c r="B40" s="12">
        <v>7</v>
      </c>
      <c r="C40" s="3">
        <v>4</v>
      </c>
      <c r="D40" s="3">
        <v>10</v>
      </c>
      <c r="E40" s="3">
        <v>7</v>
      </c>
      <c r="F40" s="3"/>
      <c r="G40" s="392"/>
      <c r="H40" s="3">
        <v>1</v>
      </c>
      <c r="I40" s="3">
        <v>6</v>
      </c>
      <c r="J40" s="1">
        <v>2</v>
      </c>
    </row>
    <row r="41" spans="1:11" ht="16.5" customHeight="1">
      <c r="A41" s="60" t="s">
        <v>996</v>
      </c>
      <c r="B41" s="12">
        <v>7</v>
      </c>
      <c r="C41" s="3">
        <v>3</v>
      </c>
      <c r="D41" s="3">
        <v>2</v>
      </c>
      <c r="E41" s="3">
        <v>4</v>
      </c>
      <c r="F41" s="3"/>
      <c r="G41" s="392"/>
      <c r="H41" s="3">
        <v>2</v>
      </c>
      <c r="I41" s="3">
        <v>1</v>
      </c>
      <c r="J41" s="3">
        <v>3</v>
      </c>
    </row>
    <row r="42" spans="1:11" ht="15" customHeight="1">
      <c r="A42" s="60" t="s">
        <v>6212</v>
      </c>
      <c r="B42" s="12">
        <v>11</v>
      </c>
      <c r="C42" s="3">
        <v>6</v>
      </c>
      <c r="D42" s="3">
        <v>8</v>
      </c>
      <c r="E42" s="3">
        <v>5</v>
      </c>
      <c r="F42" s="3"/>
      <c r="G42" s="392"/>
      <c r="H42" s="3">
        <v>3</v>
      </c>
      <c r="I42" s="3">
        <v>9</v>
      </c>
      <c r="J42" s="3">
        <v>2</v>
      </c>
    </row>
    <row r="43" spans="1:11" ht="15" customHeight="1">
      <c r="A43" s="60" t="s">
        <v>7245</v>
      </c>
      <c r="B43" s="12">
        <v>5</v>
      </c>
      <c r="C43" s="3">
        <v>5</v>
      </c>
      <c r="D43" s="3">
        <v>5</v>
      </c>
      <c r="E43" s="3">
        <v>7</v>
      </c>
      <c r="F43" s="3"/>
      <c r="G43" s="392"/>
      <c r="H43" s="3">
        <v>3</v>
      </c>
      <c r="I43" s="3">
        <v>2</v>
      </c>
      <c r="J43" s="3">
        <v>2</v>
      </c>
    </row>
    <row r="44" spans="1:11" ht="15" customHeight="1">
      <c r="A44" s="60" t="s">
        <v>8147</v>
      </c>
      <c r="B44" s="12">
        <v>5</v>
      </c>
      <c r="C44" s="3"/>
      <c r="D44" s="3">
        <v>6</v>
      </c>
      <c r="E44" s="3">
        <v>20</v>
      </c>
      <c r="F44" s="3"/>
      <c r="G44" s="392"/>
      <c r="H44" s="3">
        <v>1</v>
      </c>
      <c r="I44" s="3">
        <v>1</v>
      </c>
      <c r="J44" s="3">
        <v>7</v>
      </c>
    </row>
    <row r="45" spans="1:11" ht="15" customHeight="1">
      <c r="A45" s="60" t="s">
        <v>8528</v>
      </c>
      <c r="B45" s="12">
        <v>5</v>
      </c>
      <c r="C45" s="3">
        <v>3</v>
      </c>
      <c r="D45" s="3">
        <v>5</v>
      </c>
      <c r="E45" s="3">
        <v>8</v>
      </c>
      <c r="F45" s="3"/>
      <c r="G45" s="392"/>
      <c r="H45" s="3">
        <v>3</v>
      </c>
      <c r="I45" s="3">
        <v>3</v>
      </c>
      <c r="J45" s="3">
        <v>3</v>
      </c>
    </row>
    <row r="46" spans="1:11" ht="15" customHeight="1">
      <c r="A46" s="60" t="s">
        <v>9495</v>
      </c>
      <c r="B46" s="12">
        <v>10</v>
      </c>
      <c r="C46" s="3">
        <v>4</v>
      </c>
      <c r="D46" s="3">
        <v>9</v>
      </c>
      <c r="E46" s="3">
        <v>5</v>
      </c>
      <c r="F46" s="3"/>
      <c r="G46" s="392"/>
      <c r="H46" s="3">
        <v>6</v>
      </c>
      <c r="I46" s="3">
        <v>4</v>
      </c>
      <c r="J46" s="3">
        <v>6</v>
      </c>
    </row>
    <row r="47" spans="1:11" ht="15" customHeight="1">
      <c r="A47" s="884" t="s">
        <v>10067</v>
      </c>
      <c r="B47" s="36">
        <v>6</v>
      </c>
      <c r="C47" s="45">
        <v>5</v>
      </c>
      <c r="D47" s="45">
        <v>4</v>
      </c>
      <c r="E47" s="45">
        <v>9</v>
      </c>
      <c r="F47" s="45"/>
      <c r="G47" s="883"/>
      <c r="H47" s="45">
        <v>2</v>
      </c>
      <c r="I47" s="45">
        <v>5</v>
      </c>
      <c r="J47" s="45">
        <v>2</v>
      </c>
      <c r="K47" s="7"/>
    </row>
    <row r="48" spans="1:11" ht="15" customHeight="1">
      <c r="A48" s="60" t="s">
        <v>10797</v>
      </c>
      <c r="B48" s="12">
        <v>8</v>
      </c>
      <c r="C48" s="3">
        <v>8</v>
      </c>
      <c r="D48" s="3">
        <v>8</v>
      </c>
      <c r="E48" s="3">
        <v>15</v>
      </c>
      <c r="F48" s="3"/>
      <c r="G48" s="392"/>
      <c r="H48" s="3">
        <v>2</v>
      </c>
      <c r="I48" s="3">
        <v>5</v>
      </c>
      <c r="J48" s="3">
        <v>5</v>
      </c>
      <c r="K48" s="1">
        <v>5</v>
      </c>
    </row>
    <row r="49" spans="1:11" ht="15" customHeight="1">
      <c r="A49" s="60" t="s">
        <v>11391</v>
      </c>
      <c r="B49" s="12">
        <v>5</v>
      </c>
      <c r="C49" s="3">
        <v>7</v>
      </c>
      <c r="D49" s="3">
        <v>9</v>
      </c>
      <c r="E49" s="3">
        <v>12</v>
      </c>
      <c r="F49" s="3"/>
      <c r="G49" s="392"/>
      <c r="H49" s="3">
        <v>4</v>
      </c>
      <c r="I49" s="3">
        <v>5</v>
      </c>
      <c r="J49" s="3">
        <v>1</v>
      </c>
      <c r="K49" s="1">
        <v>7</v>
      </c>
    </row>
    <row r="50" spans="1:11">
      <c r="A50" s="121"/>
      <c r="B50" s="7"/>
      <c r="C50" s="7"/>
      <c r="D50" s="7"/>
      <c r="E50" s="7"/>
      <c r="F50" s="7"/>
      <c r="G50" s="7"/>
      <c r="H50" s="7"/>
      <c r="I50" s="7"/>
    </row>
    <row r="51" spans="1:11">
      <c r="A51" s="121"/>
      <c r="B51" s="7"/>
      <c r="C51" s="7"/>
      <c r="D51" s="7"/>
      <c r="E51" s="7"/>
      <c r="F51" s="7"/>
      <c r="G51" s="7"/>
      <c r="H51" s="7"/>
      <c r="I51" s="7"/>
    </row>
    <row r="52" spans="1:11">
      <c r="A52" s="121"/>
      <c r="B52" s="7"/>
      <c r="C52" s="7"/>
      <c r="D52" s="7"/>
      <c r="E52" s="7"/>
      <c r="F52" s="7"/>
      <c r="G52" s="7"/>
      <c r="H52" s="7"/>
      <c r="I52" s="7"/>
    </row>
    <row r="53" spans="1:11">
      <c r="A53" s="121"/>
      <c r="B53" s="7"/>
      <c r="C53" s="7"/>
      <c r="D53" s="7"/>
      <c r="E53" s="7"/>
      <c r="F53" s="7"/>
      <c r="G53" s="7"/>
      <c r="H53" s="7"/>
      <c r="I53" s="7"/>
    </row>
    <row r="54" spans="1:11">
      <c r="A54" s="121"/>
      <c r="B54" s="7"/>
      <c r="C54" s="7"/>
      <c r="D54" s="7"/>
      <c r="E54" s="7"/>
      <c r="F54" s="7"/>
      <c r="G54" s="7"/>
      <c r="H54" s="7"/>
      <c r="I54" s="7"/>
    </row>
  </sheetData>
  <phoneticPr fontId="5"/>
  <pageMargins left="0.75" right="0.75" top="1" bottom="1" header="0.51200000000000001" footer="0.51200000000000001"/>
  <pageSetup paperSize="9" scale="80" orientation="landscape" verticalDpi="1200" r:id="rId1"/>
  <headerFooter alignWithMargins="0">
    <oddHeader>&amp;A</oddHeader>
    <oddFooter>&amp;P / &amp;N ページ</oddFooter>
  </headerFooter>
  <rowBreaks count="4" manualBreakCount="4">
    <brk id="93" max="14" man="1"/>
    <brk id="134" max="14" man="1"/>
    <brk id="176" max="14" man="1"/>
    <brk id="219" max="14" man="1"/>
  </row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R33"/>
  <sheetViews>
    <sheetView workbookViewId="0"/>
  </sheetViews>
  <sheetFormatPr defaultRowHeight="13.5"/>
  <cols>
    <col min="1" max="1" width="10.125" customWidth="1"/>
  </cols>
  <sheetData>
    <row r="1" spans="1:18" ht="17.25">
      <c r="A1" s="1164" t="s">
        <v>3747</v>
      </c>
      <c r="B1" s="1164"/>
      <c r="C1" s="1164"/>
      <c r="D1" s="1164"/>
      <c r="E1" s="1164"/>
      <c r="F1" s="1164"/>
      <c r="G1" s="1164"/>
      <c r="H1" s="1164"/>
      <c r="I1" s="1164"/>
      <c r="J1" s="1164"/>
      <c r="K1" s="1167" t="s">
        <v>3748</v>
      </c>
      <c r="L1" s="1164"/>
      <c r="M1" s="1164"/>
      <c r="N1" s="569" t="s">
        <v>6240</v>
      </c>
    </row>
    <row r="2" spans="1:18" s="191" customFormat="1" ht="14.25" thickBot="1">
      <c r="A2" s="151" t="s">
        <v>2771</v>
      </c>
      <c r="B2" s="152" t="s">
        <v>3278</v>
      </c>
      <c r="C2" s="152" t="s">
        <v>3279</v>
      </c>
      <c r="D2" s="152" t="s">
        <v>3280</v>
      </c>
      <c r="E2" s="152" t="s">
        <v>3281</v>
      </c>
      <c r="F2" s="152" t="s">
        <v>3283</v>
      </c>
      <c r="G2" s="152" t="s">
        <v>3284</v>
      </c>
      <c r="H2" s="152" t="s">
        <v>3285</v>
      </c>
      <c r="I2" s="152" t="s">
        <v>3286</v>
      </c>
      <c r="J2" s="152" t="s">
        <v>2786</v>
      </c>
      <c r="K2" s="152" t="s">
        <v>4423</v>
      </c>
      <c r="L2" s="152" t="s">
        <v>10799</v>
      </c>
      <c r="M2" s="153" t="s">
        <v>3282</v>
      </c>
      <c r="N2" s="154" t="s">
        <v>6142</v>
      </c>
      <c r="O2" s="155" t="s">
        <v>2772</v>
      </c>
      <c r="P2" s="78" t="s">
        <v>3029</v>
      </c>
      <c r="R2" s="659" t="s">
        <v>3031</v>
      </c>
    </row>
    <row r="3" spans="1:18" s="191" customFormat="1" ht="14.25" thickTop="1">
      <c r="A3" s="156" t="s">
        <v>6491</v>
      </c>
      <c r="B3" s="130">
        <v>16</v>
      </c>
      <c r="C3" s="131"/>
      <c r="D3" s="131"/>
      <c r="E3" s="130">
        <v>20</v>
      </c>
      <c r="F3" s="131"/>
      <c r="G3" s="131"/>
      <c r="H3" s="131"/>
      <c r="I3" s="131"/>
      <c r="J3" s="131"/>
      <c r="K3" s="131"/>
      <c r="L3" s="131"/>
      <c r="M3" s="131"/>
      <c r="N3" s="132">
        <v>0</v>
      </c>
      <c r="O3" s="129">
        <v>36</v>
      </c>
      <c r="P3" s="651">
        <f t="shared" ref="P3:P21" si="0">SUM(B3,C3,D3,E3,F3,G3,H3,I3,J3,N3)</f>
        <v>36</v>
      </c>
    </row>
    <row r="4" spans="1:18" s="191" customFormat="1">
      <c r="A4" s="157" t="s">
        <v>2773</v>
      </c>
      <c r="B4" s="147"/>
      <c r="C4" s="148">
        <v>10</v>
      </c>
      <c r="D4" s="148">
        <v>10</v>
      </c>
      <c r="E4" s="148">
        <v>10</v>
      </c>
      <c r="F4" s="148">
        <v>4</v>
      </c>
      <c r="G4" s="147"/>
      <c r="H4" s="148">
        <v>2</v>
      </c>
      <c r="I4" s="147"/>
      <c r="J4" s="147"/>
      <c r="K4" s="147"/>
      <c r="L4" s="147"/>
      <c r="M4" s="147"/>
      <c r="N4" s="149">
        <v>0</v>
      </c>
      <c r="O4" s="150">
        <v>36</v>
      </c>
      <c r="P4" s="651">
        <f t="shared" si="0"/>
        <v>36</v>
      </c>
    </row>
    <row r="5" spans="1:18" s="191" customFormat="1">
      <c r="A5" s="158" t="s">
        <v>2774</v>
      </c>
      <c r="B5" s="134">
        <v>13</v>
      </c>
      <c r="C5" s="134">
        <v>5</v>
      </c>
      <c r="D5" s="134">
        <v>10</v>
      </c>
      <c r="E5" s="134">
        <v>9</v>
      </c>
      <c r="F5" s="134">
        <v>4</v>
      </c>
      <c r="G5" s="133"/>
      <c r="H5" s="137">
        <v>3</v>
      </c>
      <c r="I5" s="133"/>
      <c r="J5" s="133"/>
      <c r="K5" s="133"/>
      <c r="L5" s="133"/>
      <c r="M5" s="133"/>
      <c r="N5" s="135">
        <v>3</v>
      </c>
      <c r="O5" s="136">
        <v>47</v>
      </c>
      <c r="P5" s="651">
        <f t="shared" si="0"/>
        <v>47</v>
      </c>
    </row>
    <row r="6" spans="1:18" s="191" customFormat="1">
      <c r="A6" s="157" t="s">
        <v>1017</v>
      </c>
      <c r="B6" s="148">
        <v>18</v>
      </c>
      <c r="C6" s="654">
        <v>16</v>
      </c>
      <c r="D6" s="148">
        <v>9</v>
      </c>
      <c r="E6" s="148">
        <v>20</v>
      </c>
      <c r="F6" s="148">
        <v>4</v>
      </c>
      <c r="G6" s="654">
        <v>2</v>
      </c>
      <c r="H6" s="148">
        <v>9</v>
      </c>
      <c r="I6" s="148">
        <v>1</v>
      </c>
      <c r="J6" s="147"/>
      <c r="K6" s="147"/>
      <c r="L6" s="147"/>
      <c r="M6" s="148">
        <v>8.5</v>
      </c>
      <c r="N6" s="149">
        <v>0</v>
      </c>
      <c r="O6" s="150">
        <v>79</v>
      </c>
      <c r="P6" s="652">
        <f t="shared" si="0"/>
        <v>79</v>
      </c>
      <c r="Q6" s="660" t="s">
        <v>3033</v>
      </c>
    </row>
    <row r="7" spans="1:18" s="191" customFormat="1">
      <c r="A7" s="280" t="s">
        <v>1018</v>
      </c>
      <c r="B7" s="137">
        <v>22</v>
      </c>
      <c r="C7" s="137">
        <v>21</v>
      </c>
      <c r="D7" s="137">
        <v>12</v>
      </c>
      <c r="E7" s="137">
        <v>12</v>
      </c>
      <c r="F7" s="137">
        <v>11</v>
      </c>
      <c r="G7" s="137">
        <v>5</v>
      </c>
      <c r="H7" s="137">
        <v>2</v>
      </c>
      <c r="I7" s="137">
        <v>1</v>
      </c>
      <c r="J7" s="566"/>
      <c r="K7" s="566"/>
      <c r="L7" s="566"/>
      <c r="M7" s="137">
        <v>12</v>
      </c>
      <c r="N7" s="138">
        <v>3</v>
      </c>
      <c r="O7" s="567">
        <v>89</v>
      </c>
      <c r="P7" s="651">
        <f t="shared" si="0"/>
        <v>89</v>
      </c>
      <c r="Q7" s="658"/>
    </row>
    <row r="8" spans="1:18" s="191" customFormat="1">
      <c r="A8" s="157" t="s">
        <v>1019</v>
      </c>
      <c r="B8" s="148">
        <v>25</v>
      </c>
      <c r="C8" s="148">
        <v>11</v>
      </c>
      <c r="D8" s="148">
        <v>5</v>
      </c>
      <c r="E8" s="148">
        <v>20</v>
      </c>
      <c r="F8" s="148">
        <v>7</v>
      </c>
      <c r="G8" s="148">
        <v>5</v>
      </c>
      <c r="H8" s="148">
        <v>4</v>
      </c>
      <c r="I8" s="148">
        <v>6</v>
      </c>
      <c r="J8" s="147"/>
      <c r="K8" s="147"/>
      <c r="L8" s="147"/>
      <c r="M8" s="148">
        <v>17</v>
      </c>
      <c r="N8" s="149">
        <v>3</v>
      </c>
      <c r="O8" s="150">
        <v>86</v>
      </c>
      <c r="P8" s="651">
        <f t="shared" si="0"/>
        <v>86</v>
      </c>
      <c r="Q8" s="658"/>
    </row>
    <row r="9" spans="1:18" s="191" customFormat="1">
      <c r="A9" s="158" t="s">
        <v>1020</v>
      </c>
      <c r="B9" s="139">
        <v>29</v>
      </c>
      <c r="C9" s="134">
        <v>14</v>
      </c>
      <c r="D9" s="134">
        <v>6</v>
      </c>
      <c r="E9" s="134">
        <v>16</v>
      </c>
      <c r="F9" s="134">
        <v>5</v>
      </c>
      <c r="G9" s="134">
        <v>8</v>
      </c>
      <c r="H9" s="134">
        <v>6</v>
      </c>
      <c r="I9" s="137">
        <v>6.5</v>
      </c>
      <c r="J9" s="133"/>
      <c r="K9" s="133"/>
      <c r="L9" s="133"/>
      <c r="M9" s="134">
        <v>19</v>
      </c>
      <c r="N9" s="138">
        <v>4</v>
      </c>
      <c r="O9" s="140">
        <v>94.5</v>
      </c>
      <c r="P9" s="651">
        <f t="shared" si="0"/>
        <v>94.5</v>
      </c>
      <c r="Q9" s="658"/>
    </row>
    <row r="10" spans="1:18" s="191" customFormat="1">
      <c r="A10" s="157" t="s">
        <v>1021</v>
      </c>
      <c r="B10" s="160">
        <v>18.5</v>
      </c>
      <c r="C10" s="148">
        <v>16</v>
      </c>
      <c r="D10" s="148">
        <v>22.5</v>
      </c>
      <c r="E10" s="160">
        <v>22</v>
      </c>
      <c r="F10" s="148">
        <v>5</v>
      </c>
      <c r="G10" s="148">
        <v>7</v>
      </c>
      <c r="H10" s="148">
        <v>5</v>
      </c>
      <c r="I10" s="148">
        <v>6.5</v>
      </c>
      <c r="J10" s="147"/>
      <c r="K10" s="147"/>
      <c r="L10" s="147"/>
      <c r="M10" s="160">
        <v>24.5</v>
      </c>
      <c r="N10" s="149">
        <v>5</v>
      </c>
      <c r="O10" s="161">
        <v>107.5</v>
      </c>
      <c r="P10" s="651">
        <f t="shared" si="0"/>
        <v>107.5</v>
      </c>
      <c r="Q10" s="658"/>
    </row>
    <row r="11" spans="1:18" s="191" customFormat="1">
      <c r="A11" s="158" t="s">
        <v>1022</v>
      </c>
      <c r="B11" s="139">
        <v>25</v>
      </c>
      <c r="C11" s="139">
        <v>19</v>
      </c>
      <c r="D11" s="134">
        <v>13</v>
      </c>
      <c r="E11" s="139">
        <v>16</v>
      </c>
      <c r="F11" s="134">
        <v>11</v>
      </c>
      <c r="G11" s="134">
        <v>10</v>
      </c>
      <c r="H11" s="134">
        <v>5</v>
      </c>
      <c r="I11" s="137">
        <v>8</v>
      </c>
      <c r="J11" s="133"/>
      <c r="K11" s="133"/>
      <c r="L11" s="133"/>
      <c r="M11" s="139">
        <v>21</v>
      </c>
      <c r="N11" s="138">
        <v>4</v>
      </c>
      <c r="O11" s="140">
        <v>111</v>
      </c>
      <c r="P11" s="651">
        <f t="shared" si="0"/>
        <v>111</v>
      </c>
      <c r="Q11" s="658"/>
    </row>
    <row r="12" spans="1:18" s="191" customFormat="1">
      <c r="A12" s="157" t="s">
        <v>1192</v>
      </c>
      <c r="B12" s="160">
        <v>14</v>
      </c>
      <c r="C12" s="160">
        <v>19</v>
      </c>
      <c r="D12" s="148">
        <v>15.5</v>
      </c>
      <c r="E12" s="160">
        <v>7.5</v>
      </c>
      <c r="F12" s="148">
        <v>5</v>
      </c>
      <c r="G12" s="148">
        <v>7</v>
      </c>
      <c r="H12" s="148">
        <v>6</v>
      </c>
      <c r="I12" s="148">
        <v>11</v>
      </c>
      <c r="J12" s="147"/>
      <c r="K12" s="147"/>
      <c r="L12" s="147"/>
      <c r="M12" s="160">
        <v>12</v>
      </c>
      <c r="N12" s="149">
        <v>4</v>
      </c>
      <c r="O12" s="162">
        <v>89</v>
      </c>
      <c r="P12" s="651">
        <f t="shared" si="0"/>
        <v>89</v>
      </c>
      <c r="Q12" s="658"/>
    </row>
    <row r="13" spans="1:18" s="191" customFormat="1">
      <c r="A13" s="158" t="s">
        <v>1655</v>
      </c>
      <c r="B13" s="139">
        <v>24</v>
      </c>
      <c r="C13" s="139">
        <v>21</v>
      </c>
      <c r="D13" s="139">
        <v>15</v>
      </c>
      <c r="E13" s="139">
        <v>0</v>
      </c>
      <c r="F13" s="139">
        <v>8</v>
      </c>
      <c r="G13" s="139">
        <v>6</v>
      </c>
      <c r="H13" s="139">
        <v>1</v>
      </c>
      <c r="I13" s="142">
        <v>9</v>
      </c>
      <c r="J13" s="133"/>
      <c r="K13" s="133"/>
      <c r="L13" s="133"/>
      <c r="M13" s="139">
        <v>6</v>
      </c>
      <c r="N13" s="143">
        <v>4</v>
      </c>
      <c r="O13" s="141">
        <v>88</v>
      </c>
      <c r="P13" s="651">
        <f t="shared" si="0"/>
        <v>88</v>
      </c>
      <c r="Q13" s="658"/>
    </row>
    <row r="14" spans="1:18" s="191" customFormat="1">
      <c r="A14" s="163" t="s">
        <v>2785</v>
      </c>
      <c r="B14" s="160">
        <v>12</v>
      </c>
      <c r="C14" s="160">
        <v>18</v>
      </c>
      <c r="D14" s="160">
        <v>20</v>
      </c>
      <c r="E14" s="160">
        <v>11</v>
      </c>
      <c r="F14" s="160">
        <v>4</v>
      </c>
      <c r="G14" s="160">
        <v>3</v>
      </c>
      <c r="H14" s="164"/>
      <c r="I14" s="160">
        <v>1</v>
      </c>
      <c r="J14" s="160">
        <v>21</v>
      </c>
      <c r="K14" s="164"/>
      <c r="L14" s="164"/>
      <c r="M14" s="160">
        <v>3</v>
      </c>
      <c r="N14" s="165">
        <v>4</v>
      </c>
      <c r="O14" s="162">
        <v>94</v>
      </c>
      <c r="P14" s="651">
        <f t="shared" si="0"/>
        <v>94</v>
      </c>
      <c r="Q14" s="658"/>
    </row>
    <row r="15" spans="1:18" s="195" customFormat="1">
      <c r="A15" s="159" t="s">
        <v>4107</v>
      </c>
      <c r="B15" s="142">
        <v>15.5</v>
      </c>
      <c r="C15" s="142">
        <v>15</v>
      </c>
      <c r="D15" s="142">
        <v>15</v>
      </c>
      <c r="E15" s="142">
        <v>13</v>
      </c>
      <c r="F15" s="142">
        <v>0</v>
      </c>
      <c r="G15" s="142">
        <v>3</v>
      </c>
      <c r="H15" s="144"/>
      <c r="I15" s="142">
        <v>13</v>
      </c>
      <c r="J15" s="142">
        <v>16.5</v>
      </c>
      <c r="K15" s="144"/>
      <c r="L15" s="144"/>
      <c r="M15" s="142">
        <v>3</v>
      </c>
      <c r="N15" s="653">
        <v>10</v>
      </c>
      <c r="O15" s="145">
        <v>101</v>
      </c>
      <c r="P15" s="652">
        <f t="shared" si="0"/>
        <v>101</v>
      </c>
      <c r="Q15" s="660" t="s">
        <v>3032</v>
      </c>
    </row>
    <row r="16" spans="1:18" s="195" customFormat="1">
      <c r="A16" s="157" t="s">
        <v>67</v>
      </c>
      <c r="B16" s="588">
        <v>20</v>
      </c>
      <c r="C16" s="167">
        <v>19</v>
      </c>
      <c r="D16" s="167">
        <v>10</v>
      </c>
      <c r="E16" s="167">
        <v>3</v>
      </c>
      <c r="F16" s="408"/>
      <c r="G16" s="167">
        <v>6</v>
      </c>
      <c r="H16" s="408"/>
      <c r="I16" s="167">
        <v>10</v>
      </c>
      <c r="J16" s="167">
        <v>36</v>
      </c>
      <c r="K16" s="408"/>
      <c r="L16" s="408"/>
      <c r="M16" s="167">
        <v>6</v>
      </c>
      <c r="N16" s="168">
        <v>6</v>
      </c>
      <c r="O16" s="588">
        <v>110</v>
      </c>
      <c r="P16" s="651">
        <f t="shared" si="0"/>
        <v>110</v>
      </c>
      <c r="Q16" s="658"/>
    </row>
    <row r="17" spans="1:17" s="195" customFormat="1">
      <c r="A17" s="158" t="s">
        <v>4588</v>
      </c>
      <c r="B17" s="406">
        <v>16</v>
      </c>
      <c r="C17" s="146">
        <v>13</v>
      </c>
      <c r="D17" s="146">
        <v>8.5</v>
      </c>
      <c r="E17" s="146">
        <v>11</v>
      </c>
      <c r="F17" s="409"/>
      <c r="G17" s="146">
        <v>4.5</v>
      </c>
      <c r="H17" s="409"/>
      <c r="I17" s="146">
        <v>11</v>
      </c>
      <c r="J17" s="146">
        <v>40</v>
      </c>
      <c r="K17" s="409"/>
      <c r="L17" s="409"/>
      <c r="M17" s="146">
        <v>4.5</v>
      </c>
      <c r="N17" s="407">
        <v>13.5</v>
      </c>
      <c r="O17" s="406">
        <v>117.5</v>
      </c>
      <c r="P17" s="651">
        <f t="shared" si="0"/>
        <v>117.5</v>
      </c>
      <c r="Q17" s="658"/>
    </row>
    <row r="18" spans="1:17" s="195" customFormat="1">
      <c r="A18" s="157" t="s">
        <v>4210</v>
      </c>
      <c r="B18" s="166">
        <v>16.5</v>
      </c>
      <c r="C18" s="167">
        <v>10.5</v>
      </c>
      <c r="D18" s="167">
        <v>14.5</v>
      </c>
      <c r="E18" s="167">
        <v>5.5</v>
      </c>
      <c r="F18" s="408"/>
      <c r="G18" s="655">
        <v>10</v>
      </c>
      <c r="H18" s="408"/>
      <c r="I18" s="167">
        <v>4</v>
      </c>
      <c r="J18" s="167">
        <v>37</v>
      </c>
      <c r="K18" s="408"/>
      <c r="L18" s="408"/>
      <c r="M18" s="167">
        <v>8</v>
      </c>
      <c r="N18" s="168">
        <v>14</v>
      </c>
      <c r="O18" s="166">
        <v>112</v>
      </c>
      <c r="P18" s="652">
        <f t="shared" si="0"/>
        <v>112</v>
      </c>
      <c r="Q18" s="660" t="s">
        <v>3033</v>
      </c>
    </row>
    <row r="19" spans="1:17" s="195" customFormat="1">
      <c r="A19" s="280" t="s">
        <v>1618</v>
      </c>
      <c r="B19" s="513">
        <v>37.5</v>
      </c>
      <c r="C19" s="512">
        <v>20</v>
      </c>
      <c r="D19" s="512">
        <v>10</v>
      </c>
      <c r="E19" s="512">
        <v>16.5</v>
      </c>
      <c r="F19" s="515"/>
      <c r="G19" s="515"/>
      <c r="H19" s="515"/>
      <c r="I19" s="512">
        <v>9</v>
      </c>
      <c r="J19" s="512">
        <v>14</v>
      </c>
      <c r="K19" s="515"/>
      <c r="L19" s="515"/>
      <c r="M19" s="512">
        <v>11.5</v>
      </c>
      <c r="N19" s="514">
        <v>11</v>
      </c>
      <c r="O19" s="513">
        <f>SUM(B19,C19,D19,E19,I19,J19,N19)</f>
        <v>118</v>
      </c>
      <c r="P19" s="651">
        <f t="shared" si="0"/>
        <v>118</v>
      </c>
    </row>
    <row r="20" spans="1:17" s="195" customFormat="1">
      <c r="A20" s="157" t="s">
        <v>4705</v>
      </c>
      <c r="B20" s="166">
        <v>33.5</v>
      </c>
      <c r="C20" s="167">
        <v>6</v>
      </c>
      <c r="D20" s="167">
        <v>17</v>
      </c>
      <c r="E20" s="167">
        <v>12.5</v>
      </c>
      <c r="F20" s="408"/>
      <c r="G20" s="408"/>
      <c r="H20" s="408"/>
      <c r="I20" s="167">
        <v>7</v>
      </c>
      <c r="J20" s="167">
        <v>23</v>
      </c>
      <c r="K20" s="408"/>
      <c r="L20" s="408"/>
      <c r="M20" s="167">
        <v>10</v>
      </c>
      <c r="N20" s="168">
        <v>14</v>
      </c>
      <c r="O20" s="166">
        <f>SUM(B20,C20,D20,E20,I20,J20,N20)</f>
        <v>113</v>
      </c>
      <c r="P20" s="651">
        <f t="shared" si="0"/>
        <v>113</v>
      </c>
    </row>
    <row r="21" spans="1:17">
      <c r="A21" s="280" t="s">
        <v>804</v>
      </c>
      <c r="B21" s="63">
        <v>30.5</v>
      </c>
      <c r="C21" s="512">
        <v>14</v>
      </c>
      <c r="D21" s="512">
        <v>16</v>
      </c>
      <c r="E21" s="512">
        <v>20</v>
      </c>
      <c r="F21" s="124"/>
      <c r="G21" s="124"/>
      <c r="H21" s="124"/>
      <c r="I21" s="512">
        <v>6</v>
      </c>
      <c r="J21" s="512">
        <v>12.5</v>
      </c>
      <c r="K21" s="515"/>
      <c r="L21" s="515"/>
      <c r="M21" s="512">
        <v>12</v>
      </c>
      <c r="N21" s="514">
        <v>11</v>
      </c>
      <c r="O21" s="513">
        <f>SUM(B21,C21,D21,E21,I21,J21,N21)</f>
        <v>110</v>
      </c>
      <c r="P21" s="651">
        <f t="shared" si="0"/>
        <v>110</v>
      </c>
    </row>
    <row r="22" spans="1:17">
      <c r="A22" s="157" t="s">
        <v>1949</v>
      </c>
      <c r="B22" s="885">
        <v>18</v>
      </c>
      <c r="C22" s="167">
        <v>9</v>
      </c>
      <c r="D22" s="167">
        <v>15</v>
      </c>
      <c r="E22" s="167">
        <v>10</v>
      </c>
      <c r="F22" s="886"/>
      <c r="G22" s="886"/>
      <c r="H22" s="886"/>
      <c r="I22" s="167">
        <v>2</v>
      </c>
      <c r="J22" s="167">
        <v>13</v>
      </c>
      <c r="K22" s="167">
        <v>4</v>
      </c>
      <c r="L22" s="408"/>
      <c r="M22" s="167">
        <v>6</v>
      </c>
      <c r="N22" s="168">
        <v>12</v>
      </c>
      <c r="O22" s="166">
        <f>SUM(B22,C22,D22,E22,I22,J22,K22,N22)</f>
        <v>83</v>
      </c>
      <c r="P22" s="651">
        <f t="shared" ref="P22:P29" si="1">SUM(B22,C22,D22,E22,F22,G22,H22,I22,J22,K22,N22)</f>
        <v>83</v>
      </c>
    </row>
    <row r="23" spans="1:17">
      <c r="A23" s="280" t="s">
        <v>700</v>
      </c>
      <c r="B23" s="1011">
        <v>14.5</v>
      </c>
      <c r="C23" s="512">
        <v>6</v>
      </c>
      <c r="D23" s="512">
        <v>3</v>
      </c>
      <c r="E23" s="512">
        <v>6.5</v>
      </c>
      <c r="F23" s="1012"/>
      <c r="G23" s="1012"/>
      <c r="H23" s="1012"/>
      <c r="I23" s="512">
        <v>2</v>
      </c>
      <c r="J23" s="512">
        <v>3</v>
      </c>
      <c r="K23" s="512">
        <v>5</v>
      </c>
      <c r="L23" s="515"/>
      <c r="M23" s="512">
        <v>4</v>
      </c>
      <c r="N23" s="514">
        <v>11</v>
      </c>
      <c r="O23" s="513">
        <v>51</v>
      </c>
      <c r="P23" s="651">
        <f t="shared" si="1"/>
        <v>51</v>
      </c>
    </row>
    <row r="24" spans="1:17">
      <c r="A24" s="157" t="s">
        <v>6212</v>
      </c>
      <c r="B24" s="885">
        <v>26</v>
      </c>
      <c r="C24" s="167">
        <v>11.5</v>
      </c>
      <c r="D24" s="167">
        <v>13</v>
      </c>
      <c r="E24" s="167">
        <v>7</v>
      </c>
      <c r="F24" s="886"/>
      <c r="G24" s="886"/>
      <c r="H24" s="886"/>
      <c r="I24" s="167">
        <v>6</v>
      </c>
      <c r="J24" s="167">
        <v>14.5</v>
      </c>
      <c r="K24" s="167">
        <v>3</v>
      </c>
      <c r="L24" s="408"/>
      <c r="M24" s="167">
        <v>7</v>
      </c>
      <c r="N24" s="168">
        <v>9</v>
      </c>
      <c r="O24" s="166">
        <v>90</v>
      </c>
      <c r="P24" s="651">
        <f t="shared" si="1"/>
        <v>90</v>
      </c>
    </row>
    <row r="25" spans="1:17" s="56" customFormat="1">
      <c r="A25" s="280" t="s">
        <v>7245</v>
      </c>
      <c r="B25" s="1011">
        <v>5.5</v>
      </c>
      <c r="C25" s="512">
        <v>7.5</v>
      </c>
      <c r="D25" s="512">
        <v>6</v>
      </c>
      <c r="E25" s="512">
        <v>10</v>
      </c>
      <c r="F25" s="1012"/>
      <c r="G25" s="1012"/>
      <c r="H25" s="1012"/>
      <c r="I25" s="512">
        <v>4.5</v>
      </c>
      <c r="J25" s="512">
        <v>4</v>
      </c>
      <c r="K25" s="512">
        <v>5</v>
      </c>
      <c r="L25" s="515"/>
      <c r="M25" s="512">
        <v>10</v>
      </c>
      <c r="N25" s="514">
        <v>16</v>
      </c>
      <c r="O25" s="513">
        <v>58.5</v>
      </c>
      <c r="P25" s="651">
        <f t="shared" si="1"/>
        <v>58.5</v>
      </c>
    </row>
    <row r="26" spans="1:17" s="56" customFormat="1">
      <c r="A26" s="1834" t="s">
        <v>8148</v>
      </c>
      <c r="B26" s="1853">
        <v>6.5</v>
      </c>
      <c r="C26" s="1854"/>
      <c r="D26" s="1836">
        <v>7</v>
      </c>
      <c r="E26" s="1836">
        <v>28.5</v>
      </c>
      <c r="F26" s="886"/>
      <c r="G26" s="886"/>
      <c r="H26" s="886"/>
      <c r="I26" s="1836">
        <v>1</v>
      </c>
      <c r="J26" s="1836">
        <v>2</v>
      </c>
      <c r="K26" s="1836">
        <v>19.5</v>
      </c>
      <c r="L26" s="1854"/>
      <c r="M26" s="1836">
        <v>31.5</v>
      </c>
      <c r="N26" s="1837">
        <v>13</v>
      </c>
      <c r="O26" s="1835">
        <v>77.5</v>
      </c>
      <c r="P26" s="651">
        <f t="shared" si="1"/>
        <v>77.5</v>
      </c>
    </row>
    <row r="27" spans="1:17" s="56" customFormat="1">
      <c r="A27" s="280" t="s">
        <v>8528</v>
      </c>
      <c r="B27" s="1011">
        <v>16</v>
      </c>
      <c r="C27" s="512">
        <v>5.5</v>
      </c>
      <c r="D27" s="512">
        <v>6.5</v>
      </c>
      <c r="E27" s="512">
        <v>8.5</v>
      </c>
      <c r="F27" s="1012"/>
      <c r="G27" s="1012"/>
      <c r="H27" s="1012"/>
      <c r="I27" s="512">
        <v>4.5</v>
      </c>
      <c r="J27" s="512">
        <v>6</v>
      </c>
      <c r="K27" s="512">
        <v>7</v>
      </c>
      <c r="L27" s="515"/>
      <c r="M27" s="512">
        <v>8</v>
      </c>
      <c r="N27" s="514">
        <v>9</v>
      </c>
      <c r="O27" s="513">
        <v>63</v>
      </c>
      <c r="P27" s="651">
        <f t="shared" si="1"/>
        <v>63</v>
      </c>
    </row>
    <row r="28" spans="1:17" s="56" customFormat="1">
      <c r="A28" s="1834" t="s">
        <v>9496</v>
      </c>
      <c r="B28" s="2395">
        <v>22.5</v>
      </c>
      <c r="C28" s="1836">
        <v>7</v>
      </c>
      <c r="D28" s="1836">
        <v>13.5</v>
      </c>
      <c r="E28" s="1836">
        <v>8</v>
      </c>
      <c r="F28" s="2600"/>
      <c r="G28" s="2600"/>
      <c r="H28" s="2600"/>
      <c r="I28" s="1836">
        <v>5</v>
      </c>
      <c r="J28" s="1836">
        <v>7</v>
      </c>
      <c r="K28" s="1836">
        <v>13.5</v>
      </c>
      <c r="L28" s="1854"/>
      <c r="M28" s="1836">
        <v>8.5</v>
      </c>
      <c r="N28" s="1837">
        <v>9</v>
      </c>
      <c r="O28" s="1835">
        <v>85.5</v>
      </c>
      <c r="P28" s="651">
        <f t="shared" si="1"/>
        <v>85.5</v>
      </c>
    </row>
    <row r="29" spans="1:17" s="56" customFormat="1">
      <c r="A29" s="280" t="s">
        <v>10067</v>
      </c>
      <c r="B29" s="2396">
        <v>13</v>
      </c>
      <c r="C29" s="512">
        <v>5.5</v>
      </c>
      <c r="D29" s="512">
        <v>6.5</v>
      </c>
      <c r="E29" s="512">
        <v>14</v>
      </c>
      <c r="F29" s="1012"/>
      <c r="G29" s="1012"/>
      <c r="H29" s="1012"/>
      <c r="I29" s="512">
        <v>3</v>
      </c>
      <c r="J29" s="512">
        <v>5</v>
      </c>
      <c r="K29" s="512">
        <v>6</v>
      </c>
      <c r="L29" s="515"/>
      <c r="M29" s="512">
        <v>14</v>
      </c>
      <c r="N29" s="514">
        <v>9.5</v>
      </c>
      <c r="O29" s="513">
        <v>62.5</v>
      </c>
      <c r="P29" s="651">
        <f t="shared" si="1"/>
        <v>62.5</v>
      </c>
    </row>
    <row r="30" spans="1:17" s="56" customFormat="1">
      <c r="A30" s="1834" t="s">
        <v>10798</v>
      </c>
      <c r="B30" s="1853">
        <v>16</v>
      </c>
      <c r="C30" s="1836">
        <v>9</v>
      </c>
      <c r="D30" s="1836">
        <v>12</v>
      </c>
      <c r="E30" s="1836">
        <v>18.5</v>
      </c>
      <c r="F30" s="2600"/>
      <c r="G30" s="2600"/>
      <c r="H30" s="2600"/>
      <c r="I30" s="1836">
        <v>2</v>
      </c>
      <c r="J30" s="1836">
        <v>8</v>
      </c>
      <c r="K30" s="1836">
        <v>16.5</v>
      </c>
      <c r="L30" s="1836">
        <v>7</v>
      </c>
      <c r="M30" s="1836">
        <v>18.5</v>
      </c>
      <c r="N30" s="1837">
        <v>15</v>
      </c>
      <c r="O30" s="1835">
        <v>104</v>
      </c>
      <c r="P30" s="651">
        <f>SUM(B30,C30,D30,E30,F30,G30,H30,I30,J30,K30,L30,N30)</f>
        <v>104</v>
      </c>
    </row>
    <row r="31" spans="1:17" s="56" customFormat="1">
      <c r="A31" s="280" t="s">
        <v>11391</v>
      </c>
      <c r="B31" s="1011">
        <v>11</v>
      </c>
      <c r="C31" s="512">
        <v>11.5</v>
      </c>
      <c r="D31" s="512">
        <v>11</v>
      </c>
      <c r="E31" s="512">
        <v>18</v>
      </c>
      <c r="F31" s="898"/>
      <c r="G31" s="898"/>
      <c r="H31" s="898"/>
      <c r="I31" s="512">
        <v>4</v>
      </c>
      <c r="J31" s="512">
        <v>6.5</v>
      </c>
      <c r="K31" s="512">
        <v>3</v>
      </c>
      <c r="L31" s="512">
        <v>18</v>
      </c>
      <c r="M31" s="512">
        <v>26.5</v>
      </c>
      <c r="N31" s="514">
        <v>20</v>
      </c>
      <c r="O31" s="513">
        <v>103</v>
      </c>
      <c r="P31" s="651">
        <f>SUM(B31,C31,D31,E31,F31,G31,H31,I31,J31,K31,L31,N31)</f>
        <v>103</v>
      </c>
    </row>
    <row r="32" spans="1:17">
      <c r="B32" s="2489">
        <f>SUM(B3:B31)</f>
        <v>535</v>
      </c>
      <c r="C32" s="2489">
        <f t="shared" ref="C32:N32" si="2">SUM(C3:C31)</f>
        <v>340</v>
      </c>
      <c r="D32" s="2489">
        <f t="shared" si="2"/>
        <v>322.5</v>
      </c>
      <c r="E32" s="2489">
        <f t="shared" si="2"/>
        <v>374</v>
      </c>
      <c r="F32" s="2489">
        <f t="shared" si="2"/>
        <v>68</v>
      </c>
      <c r="G32" s="2489">
        <f t="shared" si="2"/>
        <v>76.5</v>
      </c>
      <c r="H32" s="2489">
        <f t="shared" si="2"/>
        <v>43</v>
      </c>
      <c r="I32" s="2489">
        <f t="shared" si="2"/>
        <v>144</v>
      </c>
      <c r="J32" s="2489">
        <f t="shared" si="2"/>
        <v>269</v>
      </c>
      <c r="K32" s="2489">
        <f t="shared" si="2"/>
        <v>82.5</v>
      </c>
      <c r="L32" s="2489">
        <f t="shared" si="2"/>
        <v>25</v>
      </c>
      <c r="M32" s="2489">
        <f t="shared" si="2"/>
        <v>312</v>
      </c>
      <c r="N32" s="2489">
        <f t="shared" si="2"/>
        <v>237</v>
      </c>
      <c r="O32" s="2489">
        <f>SUM(O3:O31)</f>
        <v>2516.5</v>
      </c>
    </row>
    <row r="33" spans="2:14">
      <c r="B33" s="2489"/>
      <c r="N33" s="7"/>
    </row>
  </sheetData>
  <phoneticPr fontId="5"/>
  <pageMargins left="0.75" right="0.75" top="1" bottom="1" header="0.51200000000000001" footer="0.51200000000000001"/>
  <pageSetup paperSize="9" scale="80" orientation="landscape" verticalDpi="1200" r:id="rId1"/>
  <headerFooter alignWithMargins="0">
    <oddHeader>&amp;A</oddHeader>
    <oddFooter>&amp;P / &amp;N ページ</oddFooter>
  </headerFooter>
  <rowBreaks count="5" manualBreakCount="5">
    <brk id="31" max="16383" man="1"/>
    <brk id="74" max="16383" man="1"/>
    <brk id="115" max="16383" man="1"/>
    <brk id="156" max="16383" man="1"/>
    <brk id="199" max="16"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heetViews>
  <sheetFormatPr defaultRowHeight="12.75"/>
  <cols>
    <col min="1" max="1" width="9" style="2123"/>
    <col min="2" max="9" width="18.125" style="2123" customWidth="1"/>
    <col min="10" max="257" width="9" style="2123"/>
    <col min="258" max="265" width="18.125" style="2123" customWidth="1"/>
    <col min="266" max="513" width="9" style="2123"/>
    <col min="514" max="521" width="18.125" style="2123" customWidth="1"/>
    <col min="522" max="769" width="9" style="2123"/>
    <col min="770" max="777" width="18.125" style="2123" customWidth="1"/>
    <col min="778" max="1025" width="9" style="2123"/>
    <col min="1026" max="1033" width="18.125" style="2123" customWidth="1"/>
    <col min="1034" max="1281" width="9" style="2123"/>
    <col min="1282" max="1289" width="18.125" style="2123" customWidth="1"/>
    <col min="1290" max="1537" width="9" style="2123"/>
    <col min="1538" max="1545" width="18.125" style="2123" customWidth="1"/>
    <col min="1546" max="1793" width="9" style="2123"/>
    <col min="1794" max="1801" width="18.125" style="2123" customWidth="1"/>
    <col min="1802" max="2049" width="9" style="2123"/>
    <col min="2050" max="2057" width="18.125" style="2123" customWidth="1"/>
    <col min="2058" max="2305" width="9" style="2123"/>
    <col min="2306" max="2313" width="18.125" style="2123" customWidth="1"/>
    <col min="2314" max="2561" width="9" style="2123"/>
    <col min="2562" max="2569" width="18.125" style="2123" customWidth="1"/>
    <col min="2570" max="2817" width="9" style="2123"/>
    <col min="2818" max="2825" width="18.125" style="2123" customWidth="1"/>
    <col min="2826" max="3073" width="9" style="2123"/>
    <col min="3074" max="3081" width="18.125" style="2123" customWidth="1"/>
    <col min="3082" max="3329" width="9" style="2123"/>
    <col min="3330" max="3337" width="18.125" style="2123" customWidth="1"/>
    <col min="3338" max="3585" width="9" style="2123"/>
    <col min="3586" max="3593" width="18.125" style="2123" customWidth="1"/>
    <col min="3594" max="3841" width="9" style="2123"/>
    <col min="3842" max="3849" width="18.125" style="2123" customWidth="1"/>
    <col min="3850" max="4097" width="9" style="2123"/>
    <col min="4098" max="4105" width="18.125" style="2123" customWidth="1"/>
    <col min="4106" max="4353" width="9" style="2123"/>
    <col min="4354" max="4361" width="18.125" style="2123" customWidth="1"/>
    <col min="4362" max="4609" width="9" style="2123"/>
    <col min="4610" max="4617" width="18.125" style="2123" customWidth="1"/>
    <col min="4618" max="4865" width="9" style="2123"/>
    <col min="4866" max="4873" width="18.125" style="2123" customWidth="1"/>
    <col min="4874" max="5121" width="9" style="2123"/>
    <col min="5122" max="5129" width="18.125" style="2123" customWidth="1"/>
    <col min="5130" max="5377" width="9" style="2123"/>
    <col min="5378" max="5385" width="18.125" style="2123" customWidth="1"/>
    <col min="5386" max="5633" width="9" style="2123"/>
    <col min="5634" max="5641" width="18.125" style="2123" customWidth="1"/>
    <col min="5642" max="5889" width="9" style="2123"/>
    <col min="5890" max="5897" width="18.125" style="2123" customWidth="1"/>
    <col min="5898" max="6145" width="9" style="2123"/>
    <col min="6146" max="6153" width="18.125" style="2123" customWidth="1"/>
    <col min="6154" max="6401" width="9" style="2123"/>
    <col min="6402" max="6409" width="18.125" style="2123" customWidth="1"/>
    <col min="6410" max="6657" width="9" style="2123"/>
    <col min="6658" max="6665" width="18.125" style="2123" customWidth="1"/>
    <col min="6666" max="6913" width="9" style="2123"/>
    <col min="6914" max="6921" width="18.125" style="2123" customWidth="1"/>
    <col min="6922" max="7169" width="9" style="2123"/>
    <col min="7170" max="7177" width="18.125" style="2123" customWidth="1"/>
    <col min="7178" max="7425" width="9" style="2123"/>
    <col min="7426" max="7433" width="18.125" style="2123" customWidth="1"/>
    <col min="7434" max="7681" width="9" style="2123"/>
    <col min="7682" max="7689" width="18.125" style="2123" customWidth="1"/>
    <col min="7690" max="7937" width="9" style="2123"/>
    <col min="7938" max="7945" width="18.125" style="2123" customWidth="1"/>
    <col min="7946" max="8193" width="9" style="2123"/>
    <col min="8194" max="8201" width="18.125" style="2123" customWidth="1"/>
    <col min="8202" max="8449" width="9" style="2123"/>
    <col min="8450" max="8457" width="18.125" style="2123" customWidth="1"/>
    <col min="8458" max="8705" width="9" style="2123"/>
    <col min="8706" max="8713" width="18.125" style="2123" customWidth="1"/>
    <col min="8714" max="8961" width="9" style="2123"/>
    <col min="8962" max="8969" width="18.125" style="2123" customWidth="1"/>
    <col min="8970" max="9217" width="9" style="2123"/>
    <col min="9218" max="9225" width="18.125" style="2123" customWidth="1"/>
    <col min="9226" max="9473" width="9" style="2123"/>
    <col min="9474" max="9481" width="18.125" style="2123" customWidth="1"/>
    <col min="9482" max="9729" width="9" style="2123"/>
    <col min="9730" max="9737" width="18.125" style="2123" customWidth="1"/>
    <col min="9738" max="9985" width="9" style="2123"/>
    <col min="9986" max="9993" width="18.125" style="2123" customWidth="1"/>
    <col min="9994" max="10241" width="9" style="2123"/>
    <col min="10242" max="10249" width="18.125" style="2123" customWidth="1"/>
    <col min="10250" max="10497" width="9" style="2123"/>
    <col min="10498" max="10505" width="18.125" style="2123" customWidth="1"/>
    <col min="10506" max="10753" width="9" style="2123"/>
    <col min="10754" max="10761" width="18.125" style="2123" customWidth="1"/>
    <col min="10762" max="11009" width="9" style="2123"/>
    <col min="11010" max="11017" width="18.125" style="2123" customWidth="1"/>
    <col min="11018" max="11265" width="9" style="2123"/>
    <col min="11266" max="11273" width="18.125" style="2123" customWidth="1"/>
    <col min="11274" max="11521" width="9" style="2123"/>
    <col min="11522" max="11529" width="18.125" style="2123" customWidth="1"/>
    <col min="11530" max="11777" width="9" style="2123"/>
    <col min="11778" max="11785" width="18.125" style="2123" customWidth="1"/>
    <col min="11786" max="12033" width="9" style="2123"/>
    <col min="12034" max="12041" width="18.125" style="2123" customWidth="1"/>
    <col min="12042" max="12289" width="9" style="2123"/>
    <col min="12290" max="12297" width="18.125" style="2123" customWidth="1"/>
    <col min="12298" max="12545" width="9" style="2123"/>
    <col min="12546" max="12553" width="18.125" style="2123" customWidth="1"/>
    <col min="12554" max="12801" width="9" style="2123"/>
    <col min="12802" max="12809" width="18.125" style="2123" customWidth="1"/>
    <col min="12810" max="13057" width="9" style="2123"/>
    <col min="13058" max="13065" width="18.125" style="2123" customWidth="1"/>
    <col min="13066" max="13313" width="9" style="2123"/>
    <col min="13314" max="13321" width="18.125" style="2123" customWidth="1"/>
    <col min="13322" max="13569" width="9" style="2123"/>
    <col min="13570" max="13577" width="18.125" style="2123" customWidth="1"/>
    <col min="13578" max="13825" width="9" style="2123"/>
    <col min="13826" max="13833" width="18.125" style="2123" customWidth="1"/>
    <col min="13834" max="14081" width="9" style="2123"/>
    <col min="14082" max="14089" width="18.125" style="2123" customWidth="1"/>
    <col min="14090" max="14337" width="9" style="2123"/>
    <col min="14338" max="14345" width="18.125" style="2123" customWidth="1"/>
    <col min="14346" max="14593" width="9" style="2123"/>
    <col min="14594" max="14601" width="18.125" style="2123" customWidth="1"/>
    <col min="14602" max="14849" width="9" style="2123"/>
    <col min="14850" max="14857" width="18.125" style="2123" customWidth="1"/>
    <col min="14858" max="15105" width="9" style="2123"/>
    <col min="15106" max="15113" width="18.125" style="2123" customWidth="1"/>
    <col min="15114" max="15361" width="9" style="2123"/>
    <col min="15362" max="15369" width="18.125" style="2123" customWidth="1"/>
    <col min="15370" max="15617" width="9" style="2123"/>
    <col min="15618" max="15625" width="18.125" style="2123" customWidth="1"/>
    <col min="15626" max="15873" width="9" style="2123"/>
    <col min="15874" max="15881" width="18.125" style="2123" customWidth="1"/>
    <col min="15882" max="16129" width="9" style="2123"/>
    <col min="16130" max="16137" width="18.125" style="2123" customWidth="1"/>
    <col min="16138" max="16384" width="9" style="2123"/>
  </cols>
  <sheetData>
    <row r="1" spans="1:9">
      <c r="A1" s="2120"/>
      <c r="B1" s="2121" t="s">
        <v>8963</v>
      </c>
      <c r="C1" s="2121" t="s">
        <v>8964</v>
      </c>
      <c r="D1" s="2121" t="s">
        <v>8965</v>
      </c>
      <c r="E1" s="2121" t="s">
        <v>8966</v>
      </c>
      <c r="F1" s="2122" t="s">
        <v>8967</v>
      </c>
      <c r="G1" s="2122" t="s">
        <v>8968</v>
      </c>
      <c r="H1" s="2121" t="s">
        <v>8969</v>
      </c>
      <c r="I1" s="2122" t="s">
        <v>8970</v>
      </c>
    </row>
    <row r="2" spans="1:9">
      <c r="A2" s="2124" t="s">
        <v>5101</v>
      </c>
      <c r="B2" s="2124">
        <f t="shared" ref="B2:B17" si="0">SUM(I2-H2-F2-E2-D2-C2)</f>
        <v>85475</v>
      </c>
      <c r="C2" s="2124">
        <v>2557</v>
      </c>
      <c r="D2" s="2124">
        <v>871</v>
      </c>
      <c r="E2" s="2124">
        <v>39</v>
      </c>
      <c r="F2" s="2124">
        <v>8100</v>
      </c>
      <c r="G2" s="2125">
        <f t="shared" ref="G2:G17" si="1">SUM(I2-H2)</f>
        <v>97042</v>
      </c>
      <c r="H2" s="2124">
        <v>9538</v>
      </c>
      <c r="I2" s="2124">
        <v>106580</v>
      </c>
    </row>
    <row r="3" spans="1:9">
      <c r="A3" s="2124" t="s">
        <v>3490</v>
      </c>
      <c r="B3" s="2124">
        <f t="shared" si="0"/>
        <v>98420</v>
      </c>
      <c r="C3" s="2124">
        <v>4080</v>
      </c>
      <c r="D3" s="2124">
        <v>1048</v>
      </c>
      <c r="E3" s="2124">
        <v>234</v>
      </c>
      <c r="F3" s="2124">
        <v>0</v>
      </c>
      <c r="G3" s="2125">
        <f t="shared" si="1"/>
        <v>103782</v>
      </c>
      <c r="H3" s="2124">
        <v>35538</v>
      </c>
      <c r="I3" s="2124">
        <v>139320</v>
      </c>
    </row>
    <row r="4" spans="1:9">
      <c r="A4" s="2124" t="s">
        <v>3492</v>
      </c>
      <c r="B4" s="2124">
        <f t="shared" si="0"/>
        <v>88735</v>
      </c>
      <c r="C4" s="2124">
        <v>2513</v>
      </c>
      <c r="D4" s="2124">
        <v>2221</v>
      </c>
      <c r="E4" s="2124">
        <v>174</v>
      </c>
      <c r="F4" s="2124">
        <v>0</v>
      </c>
      <c r="G4" s="2125">
        <f t="shared" si="1"/>
        <v>93643</v>
      </c>
      <c r="H4" s="2124">
        <v>12937</v>
      </c>
      <c r="I4" s="2124">
        <v>106580</v>
      </c>
    </row>
    <row r="5" spans="1:9">
      <c r="A5" s="2124" t="s">
        <v>3494</v>
      </c>
      <c r="B5" s="2124">
        <f t="shared" si="0"/>
        <v>100833</v>
      </c>
      <c r="C5" s="2124">
        <v>2153</v>
      </c>
      <c r="D5" s="2124">
        <v>1847</v>
      </c>
      <c r="E5" s="2124">
        <v>133</v>
      </c>
      <c r="F5" s="2124">
        <v>0</v>
      </c>
      <c r="G5" s="2125">
        <f t="shared" si="1"/>
        <v>104966</v>
      </c>
      <c r="H5" s="2124">
        <v>34354</v>
      </c>
      <c r="I5" s="2124">
        <v>139320</v>
      </c>
    </row>
    <row r="6" spans="1:9">
      <c r="A6" s="2124" t="s">
        <v>5480</v>
      </c>
      <c r="B6" s="2124">
        <f t="shared" si="0"/>
        <v>79439</v>
      </c>
      <c r="C6" s="2124">
        <v>1102</v>
      </c>
      <c r="D6" s="2124">
        <v>2606</v>
      </c>
      <c r="E6" s="2124">
        <v>180</v>
      </c>
      <c r="F6" s="2124">
        <v>0</v>
      </c>
      <c r="G6" s="2125">
        <f t="shared" si="1"/>
        <v>83327</v>
      </c>
      <c r="H6" s="2124">
        <v>4653</v>
      </c>
      <c r="I6" s="2124">
        <v>87980</v>
      </c>
    </row>
    <row r="7" spans="1:9">
      <c r="A7" s="2124" t="s">
        <v>5481</v>
      </c>
      <c r="B7" s="2124">
        <f t="shared" si="0"/>
        <v>77467</v>
      </c>
      <c r="C7" s="2124">
        <v>4724</v>
      </c>
      <c r="D7" s="2124">
        <v>1378</v>
      </c>
      <c r="E7" s="2124">
        <v>173</v>
      </c>
      <c r="F7" s="2124">
        <v>0</v>
      </c>
      <c r="G7" s="2125">
        <f t="shared" si="1"/>
        <v>83742</v>
      </c>
      <c r="H7" s="2124">
        <v>17558</v>
      </c>
      <c r="I7" s="2124">
        <v>101300</v>
      </c>
    </row>
    <row r="8" spans="1:9">
      <c r="A8" s="2124" t="s">
        <v>5482</v>
      </c>
      <c r="B8" s="2124">
        <f t="shared" si="0"/>
        <v>71915</v>
      </c>
      <c r="C8" s="2124">
        <v>1333</v>
      </c>
      <c r="D8" s="2124">
        <v>661</v>
      </c>
      <c r="E8" s="2124">
        <v>132</v>
      </c>
      <c r="F8" s="2124">
        <v>3990</v>
      </c>
      <c r="G8" s="2125">
        <f t="shared" si="1"/>
        <v>78031</v>
      </c>
      <c r="H8" s="2124">
        <v>29669</v>
      </c>
      <c r="I8" s="2124">
        <v>107700</v>
      </c>
    </row>
    <row r="9" spans="1:9">
      <c r="A9" s="2124" t="s">
        <v>5483</v>
      </c>
      <c r="B9" s="2124">
        <f t="shared" si="0"/>
        <v>83084</v>
      </c>
      <c r="C9" s="2124">
        <v>1134</v>
      </c>
      <c r="D9" s="2124">
        <v>1365</v>
      </c>
      <c r="E9" s="2124">
        <v>127</v>
      </c>
      <c r="F9" s="2124">
        <v>11015</v>
      </c>
      <c r="G9" s="2125">
        <f t="shared" si="1"/>
        <v>96725</v>
      </c>
      <c r="H9" s="2124">
        <v>23055</v>
      </c>
      <c r="I9" s="2124">
        <v>119780</v>
      </c>
    </row>
    <row r="10" spans="1:9">
      <c r="A10" s="2124" t="s">
        <v>5711</v>
      </c>
      <c r="B10" s="2124">
        <f t="shared" si="0"/>
        <v>87284</v>
      </c>
      <c r="C10" s="2124">
        <v>1883</v>
      </c>
      <c r="D10" s="2124">
        <v>2486</v>
      </c>
      <c r="E10" s="2124">
        <v>494</v>
      </c>
      <c r="F10" s="2124">
        <v>0</v>
      </c>
      <c r="G10" s="2125">
        <f t="shared" si="1"/>
        <v>92147</v>
      </c>
      <c r="H10" s="2124">
        <v>15553</v>
      </c>
      <c r="I10" s="2124">
        <v>107700</v>
      </c>
    </row>
    <row r="11" spans="1:9">
      <c r="A11" s="2126" t="s">
        <v>1097</v>
      </c>
      <c r="B11" s="2124">
        <f t="shared" si="0"/>
        <v>81734</v>
      </c>
      <c r="C11" s="2126">
        <v>1588</v>
      </c>
      <c r="D11" s="2126">
        <v>2245</v>
      </c>
      <c r="E11" s="2126">
        <v>599</v>
      </c>
      <c r="F11" s="2126">
        <v>0</v>
      </c>
      <c r="G11" s="2125">
        <f t="shared" si="1"/>
        <v>86166</v>
      </c>
      <c r="H11" s="2126">
        <v>33614</v>
      </c>
      <c r="I11" s="2124">
        <v>119780</v>
      </c>
    </row>
    <row r="12" spans="1:9">
      <c r="A12" s="2125" t="s">
        <v>240</v>
      </c>
      <c r="B12" s="2124">
        <f t="shared" si="0"/>
        <v>88559</v>
      </c>
      <c r="C12" s="2124">
        <v>2002</v>
      </c>
      <c r="D12" s="2124">
        <v>822</v>
      </c>
      <c r="E12" s="2124">
        <v>72</v>
      </c>
      <c r="F12" s="2124">
        <v>0</v>
      </c>
      <c r="G12" s="2125">
        <f t="shared" si="1"/>
        <v>91455</v>
      </c>
      <c r="H12" s="2124">
        <v>16895</v>
      </c>
      <c r="I12" s="2124">
        <v>108350</v>
      </c>
    </row>
    <row r="13" spans="1:9">
      <c r="A13" s="2127" t="s">
        <v>6083</v>
      </c>
      <c r="B13" s="2128">
        <f t="shared" si="0"/>
        <v>94863</v>
      </c>
      <c r="C13" s="2128">
        <v>1927</v>
      </c>
      <c r="D13" s="2128">
        <v>671</v>
      </c>
      <c r="E13" s="2128">
        <v>279</v>
      </c>
      <c r="F13" s="2128">
        <v>0</v>
      </c>
      <c r="G13" s="2127">
        <f t="shared" si="1"/>
        <v>97740</v>
      </c>
      <c r="H13" s="2128">
        <v>22040</v>
      </c>
      <c r="I13" s="2128">
        <v>119780</v>
      </c>
    </row>
    <row r="14" spans="1:9">
      <c r="A14" s="2127" t="s">
        <v>8971</v>
      </c>
      <c r="B14" s="2128">
        <f t="shared" si="0"/>
        <v>75933</v>
      </c>
      <c r="C14" s="2128">
        <v>3108</v>
      </c>
      <c r="D14" s="2128">
        <v>366</v>
      </c>
      <c r="E14" s="2128">
        <v>265</v>
      </c>
      <c r="F14" s="2128">
        <v>580</v>
      </c>
      <c r="G14" s="2127">
        <f t="shared" si="1"/>
        <v>80252</v>
      </c>
      <c r="H14" s="2128">
        <v>27448</v>
      </c>
      <c r="I14" s="2128">
        <v>107700</v>
      </c>
    </row>
    <row r="15" spans="1:9" ht="14.25">
      <c r="A15" s="2127" t="s">
        <v>8972</v>
      </c>
      <c r="B15" s="2128">
        <f t="shared" si="0"/>
        <v>106582</v>
      </c>
      <c r="C15" s="2128">
        <v>731</v>
      </c>
      <c r="D15" s="2128">
        <v>989</v>
      </c>
      <c r="E15" s="2128">
        <v>268</v>
      </c>
      <c r="F15" s="2128">
        <v>0</v>
      </c>
      <c r="G15" s="2127">
        <f t="shared" si="1"/>
        <v>108570</v>
      </c>
      <c r="H15" s="2128">
        <v>11210</v>
      </c>
      <c r="I15" s="2128">
        <v>119780</v>
      </c>
    </row>
    <row r="16" spans="1:9" ht="14.25">
      <c r="A16" s="2127" t="s">
        <v>8973</v>
      </c>
      <c r="B16" s="2128">
        <f t="shared" si="0"/>
        <v>82134</v>
      </c>
      <c r="C16" s="2128">
        <v>1743</v>
      </c>
      <c r="D16" s="2128">
        <v>592</v>
      </c>
      <c r="E16" s="2128">
        <v>92</v>
      </c>
      <c r="F16" s="2128">
        <v>17520</v>
      </c>
      <c r="G16" s="2127">
        <f t="shared" si="1"/>
        <v>102081</v>
      </c>
      <c r="H16" s="2128">
        <v>5619</v>
      </c>
      <c r="I16" s="2128">
        <v>107700</v>
      </c>
    </row>
    <row r="17" spans="1:9" ht="14.25">
      <c r="A17" s="2127" t="s">
        <v>8974</v>
      </c>
      <c r="B17" s="2128">
        <f t="shared" si="0"/>
        <v>62129</v>
      </c>
      <c r="C17" s="2128">
        <v>1064</v>
      </c>
      <c r="D17" s="2128">
        <v>303</v>
      </c>
      <c r="E17" s="2128">
        <v>92</v>
      </c>
      <c r="F17" s="2128">
        <v>34380</v>
      </c>
      <c r="G17" s="2127">
        <f t="shared" si="1"/>
        <v>97968</v>
      </c>
      <c r="H17" s="2128">
        <v>21812</v>
      </c>
      <c r="I17" s="2128">
        <v>119780</v>
      </c>
    </row>
    <row r="18" spans="1:9" ht="14.25">
      <c r="A18" s="2129" t="s">
        <v>8975</v>
      </c>
      <c r="B18" s="2124">
        <f>SUM(I18-H18-F18-E18-D18-C18)</f>
        <v>73331</v>
      </c>
      <c r="C18" s="2126">
        <v>11199</v>
      </c>
      <c r="D18" s="2126">
        <v>683</v>
      </c>
      <c r="E18" s="2126">
        <v>229</v>
      </c>
      <c r="F18" s="2126">
        <v>0</v>
      </c>
      <c r="G18" s="2125">
        <v>85442</v>
      </c>
      <c r="H18" s="2126">
        <v>22258</v>
      </c>
      <c r="I18" s="2124">
        <v>107700</v>
      </c>
    </row>
    <row r="19" spans="1:9" ht="14.25">
      <c r="A19" s="2129" t="s">
        <v>8976</v>
      </c>
      <c r="B19" s="2124">
        <f>SUM(I19-H19-F19-E19-D19-C19)</f>
        <v>88223</v>
      </c>
      <c r="C19" s="2126">
        <v>1943</v>
      </c>
      <c r="D19" s="2126">
        <v>1247</v>
      </c>
      <c r="E19" s="2126">
        <v>198</v>
      </c>
      <c r="F19" s="2126">
        <v>10640</v>
      </c>
      <c r="G19" s="2125">
        <v>102251</v>
      </c>
      <c r="H19" s="2126">
        <v>17529</v>
      </c>
      <c r="I19" s="2124">
        <v>119780</v>
      </c>
    </row>
    <row r="20" spans="1:9">
      <c r="A20" s="2129" t="s">
        <v>7922</v>
      </c>
      <c r="B20" s="2124">
        <f>SUM(I20-H20-F20-E20-D20-C20)</f>
        <v>85286</v>
      </c>
      <c r="C20" s="2126">
        <v>3241</v>
      </c>
      <c r="D20" s="2126">
        <v>636</v>
      </c>
      <c r="E20" s="2126">
        <v>596</v>
      </c>
      <c r="F20" s="2126">
        <v>0</v>
      </c>
      <c r="G20" s="2125">
        <v>89759</v>
      </c>
      <c r="H20" s="2126">
        <v>18591</v>
      </c>
      <c r="I20" s="2124">
        <v>108350</v>
      </c>
    </row>
    <row r="21" spans="1:9">
      <c r="A21" s="2124" t="s">
        <v>8270</v>
      </c>
      <c r="B21" s="2124">
        <f>SUM(I21-H21-F21-E21-D21-C21)</f>
        <v>119780</v>
      </c>
      <c r="C21" s="2124"/>
      <c r="D21" s="2124"/>
      <c r="E21" s="2124"/>
      <c r="F21" s="2124"/>
      <c r="G21" s="2124">
        <v>119780</v>
      </c>
      <c r="H21" s="2124"/>
      <c r="I21" s="2124">
        <v>119780</v>
      </c>
    </row>
    <row r="23" spans="1:9">
      <c r="I23" s="2123" t="s">
        <v>8977</v>
      </c>
    </row>
    <row r="24" spans="1:9" ht="36.75">
      <c r="A24" s="2057"/>
      <c r="B24" s="2131" t="s">
        <v>8985</v>
      </c>
      <c r="C24" s="2131" t="s">
        <v>8986</v>
      </c>
      <c r="D24" s="2131" t="s">
        <v>8987</v>
      </c>
      <c r="E24" s="29"/>
      <c r="F24" s="2132" t="s">
        <v>8988</v>
      </c>
      <c r="I24" s="2123" t="s">
        <v>8978</v>
      </c>
    </row>
    <row r="25" spans="1:9" ht="14.25">
      <c r="A25" s="2057" t="s">
        <v>8989</v>
      </c>
      <c r="B25" s="2057">
        <f>I18-H18</f>
        <v>85442</v>
      </c>
      <c r="C25" s="2057">
        <f>C18+D18+E18</f>
        <v>12111</v>
      </c>
      <c r="D25" s="2133">
        <f>C25/B25</f>
        <v>0.14174527749818591</v>
      </c>
      <c r="E25" s="29" t="s">
        <v>8990</v>
      </c>
      <c r="F25" s="2132"/>
      <c r="I25" s="2123" t="s">
        <v>8979</v>
      </c>
    </row>
    <row r="26" spans="1:9" ht="14.25">
      <c r="A26" s="2134" t="s">
        <v>8991</v>
      </c>
      <c r="B26" s="2134">
        <f>I19-H19</f>
        <v>102251</v>
      </c>
      <c r="C26" s="2134">
        <f>C19+D19+E19</f>
        <v>3388</v>
      </c>
      <c r="D26" s="2135">
        <f>C26/B26</f>
        <v>3.3134150277258904E-2</v>
      </c>
      <c r="E26" s="29"/>
      <c r="F26" s="29"/>
      <c r="I26" s="2123" t="s">
        <v>8980</v>
      </c>
    </row>
    <row r="27" spans="1:9" ht="14.25">
      <c r="A27" s="2057" t="s">
        <v>8992</v>
      </c>
      <c r="B27" s="2057">
        <f>I18+I19-H18-H19</f>
        <v>187693</v>
      </c>
      <c r="C27" s="2057">
        <f>D18+E18+C18+C19+D19+E19</f>
        <v>15499</v>
      </c>
      <c r="D27" s="2133">
        <f>C27/B27</f>
        <v>8.2576334759420972E-2</v>
      </c>
      <c r="E27" s="29"/>
      <c r="F27" s="29"/>
      <c r="I27" s="2123" t="s">
        <v>8981</v>
      </c>
    </row>
    <row r="28" spans="1:9" ht="14.25">
      <c r="A28" s="2134" t="s">
        <v>8993</v>
      </c>
      <c r="B28" s="2134">
        <f>I20-H20</f>
        <v>89759</v>
      </c>
      <c r="C28" s="2134">
        <f>C20+D20+E20</f>
        <v>4473</v>
      </c>
      <c r="D28" s="2135">
        <f>C28/B28</f>
        <v>4.9833442885950152E-2</v>
      </c>
      <c r="E28" s="29"/>
      <c r="F28" s="29"/>
      <c r="I28" s="2130" t="s">
        <v>8982</v>
      </c>
    </row>
    <row r="29" spans="1:9">
      <c r="I29" s="2130" t="s">
        <v>8983</v>
      </c>
    </row>
    <row r="30" spans="1:9">
      <c r="I30" s="2130" t="s">
        <v>8984</v>
      </c>
    </row>
    <row r="31" spans="1:9">
      <c r="G31" s="2130"/>
    </row>
    <row r="32" spans="1:9">
      <c r="G32" s="2130"/>
    </row>
  </sheetData>
  <phoneticPr fontId="5"/>
  <printOptions horizontalCentered="1" verticalCentered="1"/>
  <pageMargins left="0.27" right="0.24" top="0.26" bottom="0.23" header="0.17" footer="0.17"/>
  <pageSetup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T104"/>
  <sheetViews>
    <sheetView workbookViewId="0"/>
  </sheetViews>
  <sheetFormatPr defaultRowHeight="13.5"/>
  <cols>
    <col min="1" max="1" width="15.75" style="26" customWidth="1"/>
    <col min="2" max="7" width="13.75" style="26" customWidth="1"/>
    <col min="8" max="11" width="9" style="26"/>
    <col min="12" max="14" width="11.625" style="26" customWidth="1"/>
    <col min="15" max="46" width="9" style="26"/>
    <col min="47" max="16384" width="9" style="25"/>
  </cols>
  <sheetData>
    <row r="1" spans="1:46" ht="17.25">
      <c r="A1" s="1168" t="s">
        <v>3749</v>
      </c>
      <c r="B1" s="1168"/>
      <c r="C1" s="1168"/>
      <c r="D1" s="1168"/>
      <c r="E1" s="1169" t="s">
        <v>6091</v>
      </c>
      <c r="F1" s="1168"/>
      <c r="G1" s="1168"/>
      <c r="H1" s="569" t="s">
        <v>6241</v>
      </c>
    </row>
    <row r="2" spans="1:46" ht="31.5" customHeight="1" thickBot="1">
      <c r="A2" s="213" t="s">
        <v>4104</v>
      </c>
      <c r="B2" s="214" t="s">
        <v>4148</v>
      </c>
      <c r="C2" s="215" t="s">
        <v>2024</v>
      </c>
      <c r="D2" s="215" t="s">
        <v>2300</v>
      </c>
      <c r="E2" s="215" t="s">
        <v>3565</v>
      </c>
      <c r="F2" s="216" t="s">
        <v>1191</v>
      </c>
      <c r="G2" s="217" t="s">
        <v>5385</v>
      </c>
    </row>
    <row r="3" spans="1:46" ht="22.5" customHeight="1" thickTop="1">
      <c r="A3" s="209" t="s">
        <v>1195</v>
      </c>
      <c r="B3" s="210">
        <v>9</v>
      </c>
      <c r="C3" s="46">
        <v>17</v>
      </c>
      <c r="D3" s="46">
        <v>19</v>
      </c>
      <c r="E3" s="46">
        <v>46</v>
      </c>
      <c r="F3" s="211">
        <v>23</v>
      </c>
      <c r="G3" s="212">
        <f>SUM(B3:F3)</f>
        <v>114</v>
      </c>
      <c r="AS3" s="25"/>
      <c r="AT3" s="25"/>
    </row>
    <row r="4" spans="1:46" ht="22.5" customHeight="1">
      <c r="A4" s="206" t="s">
        <v>1194</v>
      </c>
      <c r="B4" s="203">
        <v>2</v>
      </c>
      <c r="C4" s="47">
        <v>4</v>
      </c>
      <c r="D4" s="47">
        <v>5</v>
      </c>
      <c r="E4" s="47">
        <v>10</v>
      </c>
      <c r="F4" s="197">
        <v>5</v>
      </c>
      <c r="G4" s="212">
        <f t="shared" ref="G4:G48" si="0">SUM(B4:F4)</f>
        <v>26</v>
      </c>
      <c r="AS4" s="25"/>
      <c r="AT4" s="25"/>
    </row>
    <row r="5" spans="1:46" ht="22.5" customHeight="1">
      <c r="A5" s="207" t="s">
        <v>1193</v>
      </c>
      <c r="B5" s="204">
        <v>8</v>
      </c>
      <c r="C5" s="27">
        <v>27</v>
      </c>
      <c r="D5" s="27">
        <v>7</v>
      </c>
      <c r="E5" s="27">
        <v>18</v>
      </c>
      <c r="F5" s="198">
        <v>45</v>
      </c>
      <c r="G5" s="337">
        <f t="shared" si="0"/>
        <v>105</v>
      </c>
      <c r="AS5" s="25"/>
      <c r="AT5" s="25"/>
    </row>
    <row r="6" spans="1:46" ht="22.5" customHeight="1">
      <c r="A6" s="207" t="s">
        <v>1196</v>
      </c>
      <c r="B6" s="204">
        <v>3</v>
      </c>
      <c r="C6" s="27">
        <v>7</v>
      </c>
      <c r="D6" s="27">
        <v>3</v>
      </c>
      <c r="E6" s="27">
        <v>5</v>
      </c>
      <c r="F6" s="198">
        <v>9</v>
      </c>
      <c r="G6" s="337">
        <f t="shared" si="0"/>
        <v>27</v>
      </c>
      <c r="AS6" s="25"/>
      <c r="AT6" s="25"/>
    </row>
    <row r="7" spans="1:46" ht="22.5" customHeight="1">
      <c r="A7" s="208" t="s">
        <v>4806</v>
      </c>
      <c r="B7" s="203">
        <v>10</v>
      </c>
      <c r="C7" s="47">
        <v>27</v>
      </c>
      <c r="D7" s="47">
        <v>20</v>
      </c>
      <c r="E7" s="47">
        <v>23</v>
      </c>
      <c r="F7" s="197">
        <v>80</v>
      </c>
      <c r="G7" s="212">
        <f t="shared" si="0"/>
        <v>160</v>
      </c>
      <c r="AS7" s="25"/>
      <c r="AT7" s="25"/>
    </row>
    <row r="8" spans="1:46" ht="22.5" customHeight="1">
      <c r="A8" s="208" t="s">
        <v>4807</v>
      </c>
      <c r="B8" s="203">
        <v>1</v>
      </c>
      <c r="C8" s="47">
        <v>6</v>
      </c>
      <c r="D8" s="47">
        <v>5</v>
      </c>
      <c r="E8" s="47">
        <v>4</v>
      </c>
      <c r="F8" s="197">
        <v>13</v>
      </c>
      <c r="G8" s="212">
        <f t="shared" si="0"/>
        <v>29</v>
      </c>
      <c r="AS8" s="25"/>
      <c r="AT8" s="25"/>
    </row>
    <row r="9" spans="1:46" ht="22.5" customHeight="1">
      <c r="A9" s="207" t="s">
        <v>4808</v>
      </c>
      <c r="B9" s="204">
        <v>22</v>
      </c>
      <c r="C9" s="27">
        <v>38</v>
      </c>
      <c r="D9" s="27">
        <v>27</v>
      </c>
      <c r="E9" s="27">
        <v>33</v>
      </c>
      <c r="F9" s="198">
        <v>71</v>
      </c>
      <c r="G9" s="337">
        <f t="shared" si="0"/>
        <v>191</v>
      </c>
      <c r="N9" s="196"/>
      <c r="O9" s="196"/>
      <c r="P9" s="196"/>
      <c r="Q9" s="196"/>
      <c r="R9" s="196"/>
      <c r="S9" s="196"/>
      <c r="T9" s="196"/>
      <c r="U9" s="196"/>
      <c r="V9" s="196"/>
      <c r="W9" s="196"/>
      <c r="X9" s="196"/>
      <c r="Y9" s="196"/>
      <c r="Z9" s="196"/>
      <c r="AA9" s="196"/>
      <c r="AB9" s="196"/>
      <c r="AS9" s="25"/>
      <c r="AT9" s="25"/>
    </row>
    <row r="10" spans="1:46" ht="22.5" customHeight="1">
      <c r="A10" s="207" t="s">
        <v>4809</v>
      </c>
      <c r="B10" s="204">
        <v>4</v>
      </c>
      <c r="C10" s="27">
        <v>9</v>
      </c>
      <c r="D10" s="27">
        <v>6</v>
      </c>
      <c r="E10" s="27">
        <v>6</v>
      </c>
      <c r="F10" s="198">
        <v>14</v>
      </c>
      <c r="G10" s="337">
        <f t="shared" si="0"/>
        <v>39</v>
      </c>
      <c r="U10" s="41"/>
      <c r="AS10" s="25"/>
      <c r="AT10" s="25"/>
    </row>
    <row r="11" spans="1:46" ht="22.5" customHeight="1">
      <c r="A11" s="208" t="s">
        <v>1264</v>
      </c>
      <c r="B11" s="203">
        <v>20</v>
      </c>
      <c r="C11" s="47">
        <v>32</v>
      </c>
      <c r="D11" s="47">
        <v>29</v>
      </c>
      <c r="E11" s="47">
        <v>33</v>
      </c>
      <c r="F11" s="197">
        <v>83</v>
      </c>
      <c r="G11" s="212">
        <f t="shared" si="0"/>
        <v>197</v>
      </c>
      <c r="W11" s="41"/>
    </row>
    <row r="12" spans="1:46" ht="22.5" customHeight="1">
      <c r="A12" s="208" t="s">
        <v>1265</v>
      </c>
      <c r="B12" s="203">
        <v>4</v>
      </c>
      <c r="C12" s="47">
        <v>7</v>
      </c>
      <c r="D12" s="47">
        <v>7</v>
      </c>
      <c r="E12" s="47">
        <v>2</v>
      </c>
      <c r="F12" s="197">
        <v>19</v>
      </c>
      <c r="G12" s="212">
        <f t="shared" si="0"/>
        <v>39</v>
      </c>
      <c r="W12" s="41"/>
    </row>
    <row r="13" spans="1:46" ht="22.5" customHeight="1">
      <c r="A13" s="207" t="s">
        <v>2569</v>
      </c>
      <c r="B13" s="204">
        <v>21</v>
      </c>
      <c r="C13" s="27">
        <v>36</v>
      </c>
      <c r="D13" s="27">
        <v>39</v>
      </c>
      <c r="E13" s="27">
        <v>23</v>
      </c>
      <c r="F13" s="198">
        <v>86</v>
      </c>
      <c r="G13" s="337">
        <f t="shared" si="0"/>
        <v>205</v>
      </c>
      <c r="W13" s="41"/>
    </row>
    <row r="14" spans="1:46" ht="22.5" customHeight="1">
      <c r="A14" s="207" t="s">
        <v>3828</v>
      </c>
      <c r="B14" s="204">
        <v>5</v>
      </c>
      <c r="C14" s="27">
        <v>9</v>
      </c>
      <c r="D14" s="27">
        <v>8</v>
      </c>
      <c r="E14" s="27">
        <v>4</v>
      </c>
      <c r="F14" s="198">
        <v>16</v>
      </c>
      <c r="G14" s="337">
        <f t="shared" si="0"/>
        <v>42</v>
      </c>
      <c r="W14" s="41"/>
    </row>
    <row r="15" spans="1:46" ht="22.5" customHeight="1">
      <c r="A15" s="208" t="s">
        <v>3829</v>
      </c>
      <c r="B15" s="203">
        <v>21</v>
      </c>
      <c r="C15" s="47">
        <v>30</v>
      </c>
      <c r="D15" s="47">
        <v>40</v>
      </c>
      <c r="E15" s="47">
        <v>31</v>
      </c>
      <c r="F15" s="197">
        <v>74</v>
      </c>
      <c r="G15" s="212">
        <f t="shared" si="0"/>
        <v>196</v>
      </c>
      <c r="W15" s="41"/>
    </row>
    <row r="16" spans="1:46" ht="22.5" customHeight="1">
      <c r="A16" s="208" t="s">
        <v>3830</v>
      </c>
      <c r="B16" s="203">
        <v>6</v>
      </c>
      <c r="C16" s="47">
        <v>6</v>
      </c>
      <c r="D16" s="47">
        <v>8</v>
      </c>
      <c r="E16" s="47">
        <v>7</v>
      </c>
      <c r="F16" s="197">
        <v>18</v>
      </c>
      <c r="G16" s="212">
        <f t="shared" si="0"/>
        <v>45</v>
      </c>
      <c r="W16" s="41"/>
    </row>
    <row r="17" spans="1:23" ht="22.5" customHeight="1">
      <c r="A17" s="207" t="s">
        <v>3831</v>
      </c>
      <c r="B17" s="204">
        <v>19</v>
      </c>
      <c r="C17" s="27">
        <v>30</v>
      </c>
      <c r="D17" s="27">
        <v>28</v>
      </c>
      <c r="E17" s="27">
        <v>34</v>
      </c>
      <c r="F17" s="198">
        <v>57</v>
      </c>
      <c r="G17" s="337">
        <f t="shared" si="0"/>
        <v>168</v>
      </c>
      <c r="W17" s="41"/>
    </row>
    <row r="18" spans="1:23" ht="22.5" customHeight="1">
      <c r="A18" s="207" t="s">
        <v>3832</v>
      </c>
      <c r="B18" s="204">
        <v>4</v>
      </c>
      <c r="C18" s="27">
        <v>10</v>
      </c>
      <c r="D18" s="27">
        <v>7</v>
      </c>
      <c r="E18" s="27">
        <v>5</v>
      </c>
      <c r="F18" s="198">
        <v>17</v>
      </c>
      <c r="G18" s="337">
        <f t="shared" si="0"/>
        <v>43</v>
      </c>
      <c r="W18" s="41"/>
    </row>
    <row r="19" spans="1:23" ht="22.5" customHeight="1">
      <c r="A19" s="208" t="s">
        <v>3833</v>
      </c>
      <c r="B19" s="203">
        <v>20</v>
      </c>
      <c r="C19" s="47">
        <v>28</v>
      </c>
      <c r="D19" s="47">
        <v>26</v>
      </c>
      <c r="E19" s="47">
        <v>32</v>
      </c>
      <c r="F19" s="197">
        <v>54</v>
      </c>
      <c r="G19" s="212">
        <f t="shared" si="0"/>
        <v>160</v>
      </c>
      <c r="W19" s="41"/>
    </row>
    <row r="20" spans="1:23" ht="22.5" customHeight="1">
      <c r="A20" s="208" t="s">
        <v>3834</v>
      </c>
      <c r="B20" s="203">
        <v>5</v>
      </c>
      <c r="C20" s="47">
        <v>10</v>
      </c>
      <c r="D20" s="47">
        <v>7</v>
      </c>
      <c r="E20" s="47">
        <v>7</v>
      </c>
      <c r="F20" s="197">
        <v>13</v>
      </c>
      <c r="G20" s="212">
        <f t="shared" si="0"/>
        <v>42</v>
      </c>
      <c r="W20" s="41"/>
    </row>
    <row r="21" spans="1:23" ht="22.5" customHeight="1">
      <c r="A21" s="207" t="s">
        <v>3092</v>
      </c>
      <c r="B21" s="204">
        <v>19</v>
      </c>
      <c r="C21" s="27">
        <v>37</v>
      </c>
      <c r="D21" s="27">
        <v>10</v>
      </c>
      <c r="E21" s="27">
        <v>32</v>
      </c>
      <c r="F21" s="198">
        <v>41</v>
      </c>
      <c r="G21" s="337">
        <f t="shared" si="0"/>
        <v>139</v>
      </c>
      <c r="W21" s="41"/>
    </row>
    <row r="22" spans="1:23" ht="22.5" customHeight="1">
      <c r="A22" s="207" t="s">
        <v>3093</v>
      </c>
      <c r="B22" s="204">
        <v>5</v>
      </c>
      <c r="C22" s="27">
        <v>12</v>
      </c>
      <c r="D22" s="27">
        <v>3</v>
      </c>
      <c r="E22" s="27">
        <v>6</v>
      </c>
      <c r="F22" s="198">
        <v>9</v>
      </c>
      <c r="G22" s="337">
        <f t="shared" si="0"/>
        <v>35</v>
      </c>
      <c r="W22" s="41"/>
    </row>
    <row r="23" spans="1:23" ht="22.5" customHeight="1">
      <c r="A23" s="208" t="s">
        <v>1656</v>
      </c>
      <c r="B23" s="203">
        <v>12</v>
      </c>
      <c r="C23" s="47">
        <v>18</v>
      </c>
      <c r="D23" s="47">
        <v>12</v>
      </c>
      <c r="E23" s="47">
        <v>22</v>
      </c>
      <c r="F23" s="197">
        <v>52</v>
      </c>
      <c r="G23" s="212">
        <f t="shared" si="0"/>
        <v>116</v>
      </c>
      <c r="W23" s="41"/>
    </row>
    <row r="24" spans="1:23" ht="22.5" customHeight="1">
      <c r="A24" s="208" t="s">
        <v>2262</v>
      </c>
      <c r="B24" s="205">
        <v>4</v>
      </c>
      <c r="C24" s="3">
        <v>10</v>
      </c>
      <c r="D24" s="3">
        <v>4</v>
      </c>
      <c r="E24" s="3">
        <v>2</v>
      </c>
      <c r="F24" s="199">
        <v>13</v>
      </c>
      <c r="G24" s="212">
        <f t="shared" si="0"/>
        <v>33</v>
      </c>
      <c r="W24" s="41"/>
    </row>
    <row r="25" spans="1:23" ht="22.5" customHeight="1">
      <c r="A25" s="207" t="s">
        <v>2788</v>
      </c>
      <c r="B25" s="204">
        <v>16</v>
      </c>
      <c r="C25" s="27">
        <v>27</v>
      </c>
      <c r="D25" s="27">
        <v>23</v>
      </c>
      <c r="E25" s="27">
        <v>27</v>
      </c>
      <c r="F25" s="198">
        <v>52</v>
      </c>
      <c r="G25" s="337">
        <f t="shared" si="0"/>
        <v>145</v>
      </c>
      <c r="W25" s="41"/>
    </row>
    <row r="26" spans="1:23" ht="22.5" customHeight="1">
      <c r="A26" s="207" t="s">
        <v>2256</v>
      </c>
      <c r="B26" s="204">
        <v>5</v>
      </c>
      <c r="C26" s="27">
        <v>5</v>
      </c>
      <c r="D26" s="27">
        <v>4</v>
      </c>
      <c r="E26" s="27">
        <v>8</v>
      </c>
      <c r="F26" s="198">
        <v>12</v>
      </c>
      <c r="G26" s="337">
        <f t="shared" si="0"/>
        <v>34</v>
      </c>
      <c r="W26" s="41"/>
    </row>
    <row r="27" spans="1:23" ht="22.5" customHeight="1">
      <c r="A27" s="208" t="s">
        <v>3276</v>
      </c>
      <c r="B27" s="203">
        <v>11</v>
      </c>
      <c r="C27" s="47">
        <v>19</v>
      </c>
      <c r="D27" s="47">
        <v>32</v>
      </c>
      <c r="E27" s="47">
        <v>18</v>
      </c>
      <c r="F27" s="197">
        <v>38</v>
      </c>
      <c r="G27" s="212">
        <f t="shared" si="0"/>
        <v>118</v>
      </c>
      <c r="W27" s="41"/>
    </row>
    <row r="28" spans="1:23" ht="22.5" customHeight="1">
      <c r="A28" s="208" t="s">
        <v>3277</v>
      </c>
      <c r="B28" s="203">
        <v>4</v>
      </c>
      <c r="C28" s="47">
        <v>6</v>
      </c>
      <c r="D28" s="47">
        <v>12</v>
      </c>
      <c r="E28" s="47">
        <v>7</v>
      </c>
      <c r="F28" s="197">
        <v>11</v>
      </c>
      <c r="G28" s="212">
        <f t="shared" si="0"/>
        <v>40</v>
      </c>
      <c r="W28" s="41"/>
    </row>
    <row r="29" spans="1:23" ht="22.5" customHeight="1">
      <c r="A29" s="207" t="s">
        <v>6681</v>
      </c>
      <c r="B29" s="204">
        <v>9</v>
      </c>
      <c r="C29" s="27">
        <v>25</v>
      </c>
      <c r="D29" s="27">
        <v>19</v>
      </c>
      <c r="E29" s="27">
        <v>17</v>
      </c>
      <c r="F29" s="198">
        <v>55</v>
      </c>
      <c r="G29" s="337">
        <f t="shared" si="0"/>
        <v>125</v>
      </c>
      <c r="W29" s="41"/>
    </row>
    <row r="30" spans="1:23" ht="22.5" customHeight="1">
      <c r="A30" s="207" t="s">
        <v>6682</v>
      </c>
      <c r="B30" s="204">
        <v>4</v>
      </c>
      <c r="C30" s="27">
        <v>9</v>
      </c>
      <c r="D30" s="27">
        <v>7</v>
      </c>
      <c r="E30" s="27">
        <v>5</v>
      </c>
      <c r="F30" s="198">
        <v>20</v>
      </c>
      <c r="G30" s="337">
        <f t="shared" si="0"/>
        <v>45</v>
      </c>
      <c r="W30" s="41"/>
    </row>
    <row r="31" spans="1:23" ht="22.5" customHeight="1">
      <c r="A31" s="208" t="s">
        <v>3251</v>
      </c>
      <c r="B31" s="203">
        <v>21</v>
      </c>
      <c r="C31" s="47">
        <v>24</v>
      </c>
      <c r="D31" s="47">
        <v>23</v>
      </c>
      <c r="E31" s="47">
        <v>17</v>
      </c>
      <c r="F31" s="197">
        <v>53</v>
      </c>
      <c r="G31" s="212">
        <f t="shared" si="0"/>
        <v>138</v>
      </c>
      <c r="W31" s="41"/>
    </row>
    <row r="32" spans="1:23" ht="22.5" customHeight="1">
      <c r="A32" s="208" t="s">
        <v>5384</v>
      </c>
      <c r="B32" s="203">
        <v>9</v>
      </c>
      <c r="C32" s="47">
        <v>10</v>
      </c>
      <c r="D32" s="47">
        <v>8</v>
      </c>
      <c r="E32" s="47">
        <v>7</v>
      </c>
      <c r="F32" s="197">
        <v>19</v>
      </c>
      <c r="G32" s="212">
        <f t="shared" si="0"/>
        <v>53</v>
      </c>
      <c r="W32" s="41"/>
    </row>
    <row r="33" spans="1:23" ht="20.25" customHeight="1">
      <c r="A33" s="207" t="s">
        <v>6278</v>
      </c>
      <c r="B33" s="204">
        <v>20</v>
      </c>
      <c r="C33" s="27">
        <v>17</v>
      </c>
      <c r="D33" s="27">
        <v>28</v>
      </c>
      <c r="E33" s="27">
        <v>26</v>
      </c>
      <c r="F33" s="198">
        <v>59</v>
      </c>
      <c r="G33" s="337">
        <f t="shared" si="0"/>
        <v>150</v>
      </c>
      <c r="W33" s="41"/>
    </row>
    <row r="34" spans="1:23" ht="20.25" customHeight="1">
      <c r="A34" s="207" t="s">
        <v>6279</v>
      </c>
      <c r="B34" s="204">
        <v>8</v>
      </c>
      <c r="C34" s="27">
        <v>8</v>
      </c>
      <c r="D34" s="27">
        <v>10</v>
      </c>
      <c r="E34" s="27">
        <v>8</v>
      </c>
      <c r="F34" s="198">
        <v>16</v>
      </c>
      <c r="G34" s="337">
        <f t="shared" si="0"/>
        <v>50</v>
      </c>
      <c r="W34" s="41"/>
    </row>
    <row r="35" spans="1:23" ht="20.25" customHeight="1">
      <c r="A35" s="208" t="s">
        <v>3404</v>
      </c>
      <c r="B35" s="203">
        <v>21</v>
      </c>
      <c r="C35" s="47">
        <v>19</v>
      </c>
      <c r="D35" s="47">
        <v>28</v>
      </c>
      <c r="E35" s="47">
        <v>24</v>
      </c>
      <c r="F35" s="429">
        <v>49</v>
      </c>
      <c r="G35" s="212">
        <f t="shared" si="0"/>
        <v>141</v>
      </c>
      <c r="W35" s="41"/>
    </row>
    <row r="36" spans="1:23" ht="16.5" customHeight="1">
      <c r="A36" s="208" t="s">
        <v>3405</v>
      </c>
      <c r="B36" s="203">
        <v>10</v>
      </c>
      <c r="C36" s="47">
        <v>8</v>
      </c>
      <c r="D36" s="47">
        <v>12</v>
      </c>
      <c r="E36" s="47">
        <v>9</v>
      </c>
      <c r="F36" s="429">
        <v>18</v>
      </c>
      <c r="G36" s="212">
        <f t="shared" si="0"/>
        <v>57</v>
      </c>
      <c r="W36" s="41"/>
    </row>
    <row r="37" spans="1:23" ht="18" customHeight="1">
      <c r="A37" s="207" t="s">
        <v>4707</v>
      </c>
      <c r="B37" s="204">
        <v>20</v>
      </c>
      <c r="C37" s="27">
        <v>29</v>
      </c>
      <c r="D37" s="27">
        <v>21</v>
      </c>
      <c r="E37" s="27">
        <v>26</v>
      </c>
      <c r="F37" s="623">
        <v>55</v>
      </c>
      <c r="G37" s="204">
        <f t="shared" si="0"/>
        <v>151</v>
      </c>
      <c r="W37" s="41"/>
    </row>
    <row r="38" spans="1:23" ht="18" customHeight="1">
      <c r="A38" s="207" t="s">
        <v>2901</v>
      </c>
      <c r="B38" s="204">
        <v>7</v>
      </c>
      <c r="C38" s="27">
        <v>9</v>
      </c>
      <c r="D38" s="27">
        <v>6</v>
      </c>
      <c r="E38" s="27">
        <v>10</v>
      </c>
      <c r="F38" s="623">
        <v>21</v>
      </c>
      <c r="G38" s="204">
        <f t="shared" si="0"/>
        <v>53</v>
      </c>
      <c r="W38" s="41"/>
    </row>
    <row r="39" spans="1:23" ht="18" customHeight="1">
      <c r="A39" s="208" t="s">
        <v>5433</v>
      </c>
      <c r="B39" s="203">
        <v>21</v>
      </c>
      <c r="C39" s="47">
        <v>30</v>
      </c>
      <c r="D39" s="47">
        <v>23</v>
      </c>
      <c r="E39" s="47">
        <v>22</v>
      </c>
      <c r="F39" s="429">
        <v>44</v>
      </c>
      <c r="G39" s="203">
        <f t="shared" si="0"/>
        <v>140</v>
      </c>
      <c r="W39" s="41"/>
    </row>
    <row r="40" spans="1:23" ht="18" customHeight="1">
      <c r="A40" s="208" t="s">
        <v>803</v>
      </c>
      <c r="B40" s="203">
        <v>9</v>
      </c>
      <c r="C40" s="47">
        <v>11</v>
      </c>
      <c r="D40" s="47">
        <v>8</v>
      </c>
      <c r="E40" s="47">
        <v>5</v>
      </c>
      <c r="F40" s="429">
        <v>12</v>
      </c>
      <c r="G40" s="203">
        <f t="shared" si="0"/>
        <v>45</v>
      </c>
      <c r="W40" s="41"/>
    </row>
    <row r="41" spans="1:23" ht="18" customHeight="1">
      <c r="A41" s="207" t="s">
        <v>884</v>
      </c>
      <c r="B41" s="204">
        <v>23</v>
      </c>
      <c r="C41" s="27">
        <v>25</v>
      </c>
      <c r="D41" s="27">
        <v>15</v>
      </c>
      <c r="E41" s="27">
        <v>23</v>
      </c>
      <c r="F41" s="623">
        <v>55</v>
      </c>
      <c r="G41" s="204">
        <f t="shared" si="0"/>
        <v>141</v>
      </c>
      <c r="W41" s="41"/>
    </row>
    <row r="42" spans="1:23" ht="18" customHeight="1">
      <c r="A42" s="207" t="s">
        <v>885</v>
      </c>
      <c r="B42" s="204">
        <v>6</v>
      </c>
      <c r="C42" s="27">
        <v>9</v>
      </c>
      <c r="D42" s="27">
        <v>6</v>
      </c>
      <c r="E42" s="27">
        <v>9</v>
      </c>
      <c r="F42" s="623">
        <v>13</v>
      </c>
      <c r="G42" s="204">
        <f t="shared" si="0"/>
        <v>43</v>
      </c>
      <c r="W42" s="41"/>
    </row>
    <row r="43" spans="1:23" ht="18" customHeight="1">
      <c r="A43" s="208" t="s">
        <v>1677</v>
      </c>
      <c r="B43" s="203">
        <v>29</v>
      </c>
      <c r="C43" s="47">
        <v>23</v>
      </c>
      <c r="D43" s="47">
        <v>13</v>
      </c>
      <c r="E43" s="47">
        <v>19</v>
      </c>
      <c r="F43" s="429">
        <v>53</v>
      </c>
      <c r="G43" s="203">
        <f t="shared" si="0"/>
        <v>137</v>
      </c>
      <c r="W43" s="41"/>
    </row>
    <row r="44" spans="1:23" ht="18" customHeight="1">
      <c r="A44" s="208" t="s">
        <v>1678</v>
      </c>
      <c r="B44" s="203">
        <v>7</v>
      </c>
      <c r="C44" s="47">
        <v>5</v>
      </c>
      <c r="D44" s="47">
        <v>3</v>
      </c>
      <c r="E44" s="47">
        <v>5</v>
      </c>
      <c r="F44" s="429">
        <v>10</v>
      </c>
      <c r="G44" s="203">
        <f t="shared" si="0"/>
        <v>30</v>
      </c>
      <c r="W44" s="41"/>
    </row>
    <row r="45" spans="1:23" ht="18" customHeight="1">
      <c r="A45" s="207" t="s">
        <v>1113</v>
      </c>
      <c r="B45" s="204">
        <v>22</v>
      </c>
      <c r="C45" s="27">
        <v>27</v>
      </c>
      <c r="D45" s="27">
        <v>14</v>
      </c>
      <c r="E45" s="27">
        <v>31</v>
      </c>
      <c r="F45" s="623">
        <v>56</v>
      </c>
      <c r="G45" s="204">
        <f t="shared" si="0"/>
        <v>150</v>
      </c>
      <c r="W45" s="41"/>
    </row>
    <row r="46" spans="1:23" ht="18" customHeight="1">
      <c r="A46" s="207" t="s">
        <v>1114</v>
      </c>
      <c r="B46" s="204">
        <v>10</v>
      </c>
      <c r="C46" s="27">
        <v>10</v>
      </c>
      <c r="D46" s="27">
        <v>5</v>
      </c>
      <c r="E46" s="27">
        <v>9</v>
      </c>
      <c r="F46" s="623">
        <v>16</v>
      </c>
      <c r="G46" s="204">
        <f t="shared" si="0"/>
        <v>50</v>
      </c>
      <c r="W46" s="41"/>
    </row>
    <row r="47" spans="1:23" ht="18" customHeight="1">
      <c r="A47" s="1487" t="s">
        <v>7250</v>
      </c>
      <c r="B47" s="203">
        <v>18</v>
      </c>
      <c r="C47" s="47">
        <v>26</v>
      </c>
      <c r="D47" s="47">
        <v>14</v>
      </c>
      <c r="E47" s="47">
        <v>20</v>
      </c>
      <c r="F47" s="429">
        <v>41</v>
      </c>
      <c r="G47" s="203">
        <f t="shared" si="0"/>
        <v>119</v>
      </c>
      <c r="W47" s="41"/>
    </row>
    <row r="48" spans="1:23" ht="18" customHeight="1">
      <c r="A48" s="1487" t="s">
        <v>7251</v>
      </c>
      <c r="B48" s="203">
        <v>8</v>
      </c>
      <c r="C48" s="47">
        <v>9</v>
      </c>
      <c r="D48" s="47">
        <v>5</v>
      </c>
      <c r="E48" s="47">
        <v>5</v>
      </c>
      <c r="F48" s="429">
        <v>12</v>
      </c>
      <c r="G48" s="203">
        <f t="shared" si="0"/>
        <v>39</v>
      </c>
      <c r="W48" s="41"/>
    </row>
    <row r="49" spans="1:23" ht="18" customHeight="1">
      <c r="A49" s="1768" t="s">
        <v>7968</v>
      </c>
      <c r="B49" s="1769">
        <v>28</v>
      </c>
      <c r="C49" s="1770">
        <v>20</v>
      </c>
      <c r="D49" s="1770">
        <v>14</v>
      </c>
      <c r="E49" s="1770">
        <v>13</v>
      </c>
      <c r="F49" s="2247">
        <v>39</v>
      </c>
      <c r="G49" s="1769">
        <f>SUM(B49:F49)</f>
        <v>114</v>
      </c>
      <c r="W49" s="41"/>
    </row>
    <row r="50" spans="1:23" ht="18" customHeight="1">
      <c r="A50" s="1768" t="s">
        <v>7987</v>
      </c>
      <c r="B50" s="1865">
        <v>11</v>
      </c>
      <c r="C50" s="1770">
        <v>9</v>
      </c>
      <c r="D50" s="1770">
        <v>5</v>
      </c>
      <c r="E50" s="1770">
        <v>7</v>
      </c>
      <c r="F50" s="2247">
        <v>16</v>
      </c>
      <c r="G50" s="1769">
        <f>SUM(B50:F50)</f>
        <v>48</v>
      </c>
      <c r="W50" s="41"/>
    </row>
    <row r="51" spans="1:23" ht="18" customHeight="1">
      <c r="A51" s="1487" t="s">
        <v>8572</v>
      </c>
      <c r="B51" s="200">
        <v>27</v>
      </c>
      <c r="C51" s="47">
        <v>20</v>
      </c>
      <c r="D51" s="47">
        <v>15</v>
      </c>
      <c r="E51" s="47">
        <v>26</v>
      </c>
      <c r="F51" s="429">
        <v>44</v>
      </c>
      <c r="G51" s="203">
        <f t="shared" ref="G51:G52" si="1">SUM(B51:F51)</f>
        <v>132</v>
      </c>
      <c r="W51" s="41"/>
    </row>
    <row r="52" spans="1:23" ht="18" customHeight="1">
      <c r="A52" s="1487" t="s">
        <v>8573</v>
      </c>
      <c r="B52" s="200">
        <v>9</v>
      </c>
      <c r="C52" s="47">
        <v>8</v>
      </c>
      <c r="D52" s="47">
        <v>4</v>
      </c>
      <c r="E52" s="47">
        <v>7</v>
      </c>
      <c r="F52" s="429">
        <v>11</v>
      </c>
      <c r="G52" s="203">
        <f t="shared" si="1"/>
        <v>39</v>
      </c>
      <c r="W52" s="41"/>
    </row>
    <row r="53" spans="1:23" ht="18" customHeight="1">
      <c r="A53" s="2246" t="s">
        <v>8934</v>
      </c>
      <c r="B53" s="1865">
        <v>18</v>
      </c>
      <c r="C53" s="1770">
        <v>23</v>
      </c>
      <c r="D53" s="1770">
        <v>15</v>
      </c>
      <c r="E53" s="1770">
        <v>24</v>
      </c>
      <c r="F53" s="2247">
        <v>63</v>
      </c>
      <c r="G53" s="1769">
        <f t="shared" ref="G53:G56" si="2">SUM(B53:F53)</f>
        <v>143</v>
      </c>
      <c r="W53" s="41"/>
    </row>
    <row r="54" spans="1:23" ht="18" customHeight="1">
      <c r="A54" s="2246" t="s">
        <v>8935</v>
      </c>
      <c r="B54" s="1865">
        <v>10</v>
      </c>
      <c r="C54" s="1770">
        <v>12</v>
      </c>
      <c r="D54" s="1770">
        <v>4</v>
      </c>
      <c r="E54" s="1770">
        <v>7</v>
      </c>
      <c r="F54" s="2247">
        <v>19</v>
      </c>
      <c r="G54" s="1769">
        <f t="shared" si="2"/>
        <v>52</v>
      </c>
      <c r="W54" s="41"/>
    </row>
    <row r="55" spans="1:23" ht="18" customHeight="1">
      <c r="A55" s="1487" t="s">
        <v>9771</v>
      </c>
      <c r="B55" s="203">
        <v>25</v>
      </c>
      <c r="C55" s="47">
        <v>19</v>
      </c>
      <c r="D55" s="47">
        <v>15</v>
      </c>
      <c r="E55" s="47">
        <v>31</v>
      </c>
      <c r="F55" s="429">
        <v>56</v>
      </c>
      <c r="G55" s="203">
        <f t="shared" si="2"/>
        <v>146</v>
      </c>
      <c r="W55" s="41"/>
    </row>
    <row r="56" spans="1:23" ht="18" customHeight="1">
      <c r="A56" s="1487" t="s">
        <v>9772</v>
      </c>
      <c r="B56" s="203">
        <v>8</v>
      </c>
      <c r="C56" s="47">
        <v>7</v>
      </c>
      <c r="D56" s="47">
        <v>4</v>
      </c>
      <c r="E56" s="47">
        <v>8</v>
      </c>
      <c r="F56" s="429">
        <v>14</v>
      </c>
      <c r="G56" s="203">
        <f t="shared" si="2"/>
        <v>41</v>
      </c>
      <c r="W56" s="41"/>
    </row>
    <row r="57" spans="1:23" ht="18" customHeight="1">
      <c r="A57" s="2246" t="s">
        <v>10800</v>
      </c>
      <c r="B57" s="1769">
        <v>28</v>
      </c>
      <c r="C57" s="1770">
        <v>27</v>
      </c>
      <c r="D57" s="1770">
        <v>12</v>
      </c>
      <c r="E57" s="1770">
        <v>43</v>
      </c>
      <c r="F57" s="2247">
        <v>53</v>
      </c>
      <c r="G57" s="1769">
        <f t="shared" ref="G57:G60" si="3">SUM(B57:F57)</f>
        <v>163</v>
      </c>
      <c r="W57" s="41"/>
    </row>
    <row r="58" spans="1:23" ht="18" customHeight="1">
      <c r="A58" s="2246" t="s">
        <v>10801</v>
      </c>
      <c r="B58" s="1769">
        <v>12</v>
      </c>
      <c r="C58" s="1770">
        <v>12</v>
      </c>
      <c r="D58" s="1770">
        <v>6</v>
      </c>
      <c r="E58" s="1770">
        <v>19</v>
      </c>
      <c r="F58" s="2247">
        <v>21</v>
      </c>
      <c r="G58" s="1769">
        <f t="shared" si="3"/>
        <v>70</v>
      </c>
      <c r="W58" s="41"/>
    </row>
    <row r="59" spans="1:23" ht="18" customHeight="1">
      <c r="A59" s="1487" t="s">
        <v>10805</v>
      </c>
      <c r="B59" s="203">
        <v>24</v>
      </c>
      <c r="C59" s="47">
        <v>27</v>
      </c>
      <c r="D59" s="47">
        <v>17</v>
      </c>
      <c r="E59" s="47">
        <v>21</v>
      </c>
      <c r="F59" s="429">
        <v>44</v>
      </c>
      <c r="G59" s="203">
        <f t="shared" si="3"/>
        <v>133</v>
      </c>
      <c r="W59" s="41"/>
    </row>
    <row r="60" spans="1:23" ht="18" customHeight="1">
      <c r="A60" s="1487" t="s">
        <v>11392</v>
      </c>
      <c r="B60" s="203">
        <v>12</v>
      </c>
      <c r="C60" s="47">
        <v>16</v>
      </c>
      <c r="D60" s="47">
        <v>5</v>
      </c>
      <c r="E60" s="47">
        <v>9</v>
      </c>
      <c r="F60" s="429">
        <v>16</v>
      </c>
      <c r="G60" s="203">
        <f t="shared" si="3"/>
        <v>58</v>
      </c>
      <c r="W60" s="41"/>
    </row>
    <row r="61" spans="1:23">
      <c r="A61" s="523" t="s">
        <v>3332</v>
      </c>
      <c r="W61" s="41"/>
    </row>
    <row r="62" spans="1:23">
      <c r="A62" s="196" t="s">
        <v>4148</v>
      </c>
      <c r="C62" s="550" t="s">
        <v>6784</v>
      </c>
      <c r="D62" s="196" t="s">
        <v>4909</v>
      </c>
      <c r="W62" s="41"/>
    </row>
    <row r="63" spans="1:23">
      <c r="A63" s="196" t="s">
        <v>2024</v>
      </c>
      <c r="C63" s="196" t="s">
        <v>6785</v>
      </c>
      <c r="D63" s="196" t="s">
        <v>6786</v>
      </c>
      <c r="E63" s="196" t="s">
        <v>6787</v>
      </c>
      <c r="F63" s="196" t="s">
        <v>1637</v>
      </c>
      <c r="W63" s="41"/>
    </row>
    <row r="64" spans="1:23">
      <c r="A64" s="196" t="s">
        <v>4908</v>
      </c>
      <c r="C64" s="196" t="s">
        <v>6788</v>
      </c>
      <c r="D64" s="196" t="s">
        <v>6789</v>
      </c>
      <c r="W64" s="41"/>
    </row>
    <row r="65" spans="1:23">
      <c r="A65" s="196" t="s">
        <v>3565</v>
      </c>
      <c r="C65" s="196" t="s">
        <v>6790</v>
      </c>
      <c r="D65" s="994" t="s">
        <v>1679</v>
      </c>
      <c r="E65" s="196" t="s">
        <v>6791</v>
      </c>
      <c r="W65" s="41"/>
    </row>
    <row r="66" spans="1:23">
      <c r="A66" s="196" t="s">
        <v>1191</v>
      </c>
      <c r="C66" s="196" t="s">
        <v>6795</v>
      </c>
      <c r="D66" s="196" t="s">
        <v>6792</v>
      </c>
      <c r="E66" s="196" t="s">
        <v>431</v>
      </c>
      <c r="F66" s="196" t="s">
        <v>6793</v>
      </c>
      <c r="W66" s="41"/>
    </row>
    <row r="67" spans="1:23">
      <c r="A67" s="196"/>
      <c r="B67" s="196"/>
      <c r="C67" s="196" t="s">
        <v>432</v>
      </c>
      <c r="D67" s="196" t="s">
        <v>5029</v>
      </c>
      <c r="E67" s="196" t="s">
        <v>6794</v>
      </c>
      <c r="F67" s="196"/>
      <c r="W67" s="41"/>
    </row>
    <row r="68" spans="1:23">
      <c r="A68" s="622" t="s">
        <v>4706</v>
      </c>
      <c r="W68" s="41"/>
    </row>
    <row r="69" spans="1:23">
      <c r="W69" s="41"/>
    </row>
    <row r="70" spans="1:23">
      <c r="W70" s="41"/>
    </row>
    <row r="71" spans="1:23">
      <c r="W71" s="41"/>
    </row>
    <row r="72" spans="1:23">
      <c r="W72" s="41"/>
    </row>
    <row r="73" spans="1:23">
      <c r="W73" s="41"/>
    </row>
    <row r="74" spans="1:23">
      <c r="W74" s="41"/>
    </row>
    <row r="75" spans="1:23">
      <c r="W75" s="41"/>
    </row>
    <row r="76" spans="1:23">
      <c r="W76" s="41"/>
    </row>
    <row r="77" spans="1:23">
      <c r="W77" s="41"/>
    </row>
    <row r="78" spans="1:23">
      <c r="W78" s="41"/>
    </row>
    <row r="79" spans="1:23">
      <c r="W79" s="41"/>
    </row>
    <row r="80" spans="1:23">
      <c r="W80" s="41"/>
    </row>
    <row r="81" spans="23:46">
      <c r="W81" s="41"/>
    </row>
    <row r="82" spans="23:46">
      <c r="W82" s="41"/>
    </row>
    <row r="83" spans="23:46">
      <c r="W83" s="41"/>
    </row>
    <row r="84" spans="23:46">
      <c r="W84" s="41"/>
    </row>
    <row r="85" spans="23:46">
      <c r="W85" s="41"/>
    </row>
    <row r="86" spans="23:46">
      <c r="W86" s="41"/>
    </row>
    <row r="87" spans="23:46">
      <c r="W87" s="41"/>
    </row>
    <row r="88" spans="23:46">
      <c r="W88" s="41"/>
    </row>
    <row r="89" spans="23:46">
      <c r="W89" s="41"/>
    </row>
    <row r="90" spans="23:46">
      <c r="W90" s="41"/>
    </row>
    <row r="91" spans="23:46">
      <c r="W91" s="41"/>
    </row>
    <row r="92" spans="23:46">
      <c r="W92" s="41"/>
    </row>
    <row r="93" spans="23:46">
      <c r="W93" s="41"/>
    </row>
    <row r="94" spans="23:46">
      <c r="W94" s="41"/>
    </row>
    <row r="95" spans="23:46">
      <c r="W95" s="41"/>
    </row>
    <row r="96" spans="23:46">
      <c r="AF96" s="25"/>
      <c r="AG96" s="25"/>
      <c r="AH96" s="25"/>
      <c r="AI96" s="25"/>
      <c r="AJ96" s="25"/>
      <c r="AK96" s="25"/>
      <c r="AL96" s="25"/>
      <c r="AM96" s="25"/>
      <c r="AN96" s="25"/>
      <c r="AO96" s="25"/>
      <c r="AP96" s="25"/>
      <c r="AQ96" s="25"/>
      <c r="AR96" s="25"/>
      <c r="AS96" s="25"/>
      <c r="AT96" s="25"/>
    </row>
    <row r="97" spans="8:46">
      <c r="AF97" s="25"/>
      <c r="AG97" s="25"/>
      <c r="AH97" s="25"/>
      <c r="AI97" s="25"/>
      <c r="AJ97" s="25"/>
      <c r="AK97" s="25"/>
      <c r="AL97" s="25"/>
      <c r="AM97" s="25"/>
      <c r="AN97" s="25"/>
      <c r="AO97" s="25"/>
      <c r="AP97" s="25"/>
      <c r="AQ97" s="25"/>
      <c r="AR97" s="25"/>
      <c r="AS97" s="25"/>
      <c r="AT97" s="25"/>
    </row>
    <row r="104" spans="8:46">
      <c r="H104" s="41"/>
    </row>
  </sheetData>
  <phoneticPr fontId="5"/>
  <pageMargins left="0.75" right="0.75" top="1" bottom="1" header="0.51200000000000001" footer="0.51200000000000001"/>
  <pageSetup paperSize="9" scale="65" orientation="portrait" r:id="rId1"/>
  <headerFooter alignWithMargins="0">
    <oddHeader>&amp;A</oddHeader>
    <oddFooter>&amp;P / &amp;N ページ</oddFooter>
  </headerFooter>
  <rowBreaks count="4" manualBreakCount="4">
    <brk id="68" max="10" man="1"/>
    <brk id="134" max="10" man="1"/>
    <brk id="200" max="10" man="1"/>
    <brk id="256" max="10" man="1"/>
  </rowBreaks>
  <colBreaks count="1" manualBreakCount="1">
    <brk id="16"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J92"/>
  <sheetViews>
    <sheetView workbookViewId="0"/>
  </sheetViews>
  <sheetFormatPr defaultRowHeight="13.5"/>
  <cols>
    <col min="1" max="1" width="10.875" style="22" customWidth="1"/>
    <col min="2" max="7" width="11.875" style="22" customWidth="1"/>
    <col min="8" max="16384" width="9" style="22"/>
  </cols>
  <sheetData>
    <row r="1" spans="1:10" ht="13.5" customHeight="1">
      <c r="A1" s="1170" t="s">
        <v>3750</v>
      </c>
      <c r="B1" s="25"/>
      <c r="C1" s="26"/>
    </row>
    <row r="2" spans="1:10" ht="17.25">
      <c r="A2" s="2973" t="s">
        <v>6759</v>
      </c>
      <c r="B2" s="2973"/>
      <c r="C2" s="2973"/>
      <c r="D2" s="2973"/>
      <c r="E2" s="2973"/>
      <c r="F2" s="2973"/>
      <c r="G2" s="2973"/>
      <c r="H2" s="569" t="s">
        <v>6241</v>
      </c>
    </row>
    <row r="3" spans="1:10" ht="41.25" thickBot="1">
      <c r="A3" s="222"/>
      <c r="B3" s="219" t="s">
        <v>4148</v>
      </c>
      <c r="C3" s="218" t="s">
        <v>2024</v>
      </c>
      <c r="D3" s="218" t="s">
        <v>2300</v>
      </c>
      <c r="E3" s="218" t="s">
        <v>3565</v>
      </c>
      <c r="F3" s="226" t="s">
        <v>1191</v>
      </c>
      <c r="G3" s="229" t="s">
        <v>6388</v>
      </c>
      <c r="H3" s="25"/>
      <c r="I3" s="25"/>
      <c r="J3" s="25"/>
    </row>
    <row r="4" spans="1:10" ht="14.25" thickTop="1">
      <c r="A4" s="223" t="s">
        <v>6491</v>
      </c>
      <c r="B4" s="220">
        <v>9</v>
      </c>
      <c r="C4" s="23">
        <v>17</v>
      </c>
      <c r="D4" s="23">
        <v>19</v>
      </c>
      <c r="E4" s="23">
        <v>46</v>
      </c>
      <c r="F4" s="227">
        <v>23</v>
      </c>
      <c r="G4" s="230">
        <f>SUM(B4:F4)</f>
        <v>114</v>
      </c>
    </row>
    <row r="5" spans="1:10">
      <c r="A5" s="319" t="s">
        <v>2773</v>
      </c>
      <c r="B5" s="204">
        <v>8</v>
      </c>
      <c r="C5" s="27">
        <v>27</v>
      </c>
      <c r="D5" s="27">
        <v>7</v>
      </c>
      <c r="E5" s="27">
        <v>18</v>
      </c>
      <c r="F5" s="198">
        <v>45</v>
      </c>
      <c r="G5" s="337">
        <f t="shared" ref="G5:G26" si="0">SUM(B5:F5)</f>
        <v>105</v>
      </c>
    </row>
    <row r="6" spans="1:10">
      <c r="A6" s="224" t="s">
        <v>2774</v>
      </c>
      <c r="B6" s="221">
        <v>10</v>
      </c>
      <c r="C6" s="24">
        <v>27</v>
      </c>
      <c r="D6" s="24">
        <v>20</v>
      </c>
      <c r="E6" s="24">
        <v>23</v>
      </c>
      <c r="F6" s="228">
        <v>80</v>
      </c>
      <c r="G6" s="230">
        <f t="shared" si="0"/>
        <v>160</v>
      </c>
    </row>
    <row r="7" spans="1:10">
      <c r="A7" s="319" t="s">
        <v>1017</v>
      </c>
      <c r="B7" s="204">
        <v>22</v>
      </c>
      <c r="C7" s="27">
        <v>38</v>
      </c>
      <c r="D7" s="27">
        <v>27</v>
      </c>
      <c r="E7" s="27">
        <v>33</v>
      </c>
      <c r="F7" s="198">
        <v>71</v>
      </c>
      <c r="G7" s="337">
        <f t="shared" si="0"/>
        <v>191</v>
      </c>
    </row>
    <row r="8" spans="1:10">
      <c r="A8" s="224" t="s">
        <v>1018</v>
      </c>
      <c r="B8" s="221">
        <v>20</v>
      </c>
      <c r="C8" s="24">
        <v>32</v>
      </c>
      <c r="D8" s="24">
        <v>29</v>
      </c>
      <c r="E8" s="24">
        <v>33</v>
      </c>
      <c r="F8" s="228">
        <v>83</v>
      </c>
      <c r="G8" s="230">
        <f t="shared" si="0"/>
        <v>197</v>
      </c>
    </row>
    <row r="9" spans="1:10">
      <c r="A9" s="319" t="s">
        <v>1019</v>
      </c>
      <c r="B9" s="204">
        <v>21</v>
      </c>
      <c r="C9" s="27">
        <v>36</v>
      </c>
      <c r="D9" s="27">
        <v>39</v>
      </c>
      <c r="E9" s="27">
        <v>23</v>
      </c>
      <c r="F9" s="198">
        <v>86</v>
      </c>
      <c r="G9" s="337">
        <f t="shared" si="0"/>
        <v>205</v>
      </c>
    </row>
    <row r="10" spans="1:10">
      <c r="A10" s="224" t="s">
        <v>1020</v>
      </c>
      <c r="B10" s="221">
        <v>21</v>
      </c>
      <c r="C10" s="24">
        <v>30</v>
      </c>
      <c r="D10" s="24">
        <v>40</v>
      </c>
      <c r="E10" s="24">
        <v>31</v>
      </c>
      <c r="F10" s="228">
        <v>74</v>
      </c>
      <c r="G10" s="230">
        <f t="shared" si="0"/>
        <v>196</v>
      </c>
    </row>
    <row r="11" spans="1:10">
      <c r="A11" s="319" t="s">
        <v>1021</v>
      </c>
      <c r="B11" s="204">
        <v>19</v>
      </c>
      <c r="C11" s="27">
        <v>30</v>
      </c>
      <c r="D11" s="27">
        <v>28</v>
      </c>
      <c r="E11" s="27">
        <v>34</v>
      </c>
      <c r="F11" s="198">
        <v>57</v>
      </c>
      <c r="G11" s="337">
        <f t="shared" si="0"/>
        <v>168</v>
      </c>
    </row>
    <row r="12" spans="1:10">
      <c r="A12" s="224" t="s">
        <v>1022</v>
      </c>
      <c r="B12" s="221">
        <v>20</v>
      </c>
      <c r="C12" s="24">
        <v>28</v>
      </c>
      <c r="D12" s="24">
        <v>26</v>
      </c>
      <c r="E12" s="24">
        <v>32</v>
      </c>
      <c r="F12" s="228">
        <v>54</v>
      </c>
      <c r="G12" s="230">
        <f t="shared" si="0"/>
        <v>160</v>
      </c>
    </row>
    <row r="13" spans="1:10">
      <c r="A13" s="319" t="s">
        <v>1192</v>
      </c>
      <c r="B13" s="204">
        <v>19</v>
      </c>
      <c r="C13" s="27">
        <v>37</v>
      </c>
      <c r="D13" s="27">
        <v>10</v>
      </c>
      <c r="E13" s="27">
        <v>32</v>
      </c>
      <c r="F13" s="198">
        <v>41</v>
      </c>
      <c r="G13" s="337">
        <f t="shared" si="0"/>
        <v>139</v>
      </c>
    </row>
    <row r="14" spans="1:10">
      <c r="A14" s="224" t="s">
        <v>1655</v>
      </c>
      <c r="B14" s="221">
        <v>12</v>
      </c>
      <c r="C14" s="24">
        <v>18</v>
      </c>
      <c r="D14" s="24">
        <v>12</v>
      </c>
      <c r="E14" s="24">
        <v>22</v>
      </c>
      <c r="F14" s="228">
        <v>52</v>
      </c>
      <c r="G14" s="230">
        <f t="shared" si="0"/>
        <v>116</v>
      </c>
    </row>
    <row r="15" spans="1:10">
      <c r="A15" s="319" t="s">
        <v>2785</v>
      </c>
      <c r="B15" s="204">
        <v>16</v>
      </c>
      <c r="C15" s="27">
        <v>27</v>
      </c>
      <c r="D15" s="27">
        <v>23</v>
      </c>
      <c r="E15" s="27">
        <v>27</v>
      </c>
      <c r="F15" s="198">
        <v>52</v>
      </c>
      <c r="G15" s="337">
        <f t="shared" si="0"/>
        <v>145</v>
      </c>
    </row>
    <row r="16" spans="1:10">
      <c r="A16" s="224" t="s">
        <v>4107</v>
      </c>
      <c r="B16" s="221">
        <v>11</v>
      </c>
      <c r="C16" s="24">
        <v>19</v>
      </c>
      <c r="D16" s="24">
        <v>32</v>
      </c>
      <c r="E16" s="24">
        <v>18</v>
      </c>
      <c r="F16" s="228">
        <v>38</v>
      </c>
      <c r="G16" s="230">
        <f t="shared" si="0"/>
        <v>118</v>
      </c>
    </row>
    <row r="17" spans="1:7">
      <c r="A17" s="319" t="s">
        <v>67</v>
      </c>
      <c r="B17" s="204">
        <v>9</v>
      </c>
      <c r="C17" s="27">
        <v>25</v>
      </c>
      <c r="D17" s="27">
        <v>19</v>
      </c>
      <c r="E17" s="27">
        <v>17</v>
      </c>
      <c r="F17" s="198">
        <v>55</v>
      </c>
      <c r="G17" s="337">
        <f t="shared" si="0"/>
        <v>125</v>
      </c>
    </row>
    <row r="18" spans="1:7">
      <c r="A18" s="224" t="s">
        <v>1667</v>
      </c>
      <c r="B18" s="203">
        <v>21</v>
      </c>
      <c r="C18" s="47">
        <v>24</v>
      </c>
      <c r="D18" s="47">
        <v>23</v>
      </c>
      <c r="E18" s="47">
        <v>17</v>
      </c>
      <c r="F18" s="197">
        <v>53</v>
      </c>
      <c r="G18" s="230">
        <f t="shared" si="0"/>
        <v>138</v>
      </c>
    </row>
    <row r="19" spans="1:7">
      <c r="A19" s="319" t="s">
        <v>6280</v>
      </c>
      <c r="B19" s="204">
        <v>20</v>
      </c>
      <c r="C19" s="27">
        <v>17</v>
      </c>
      <c r="D19" s="27">
        <v>28</v>
      </c>
      <c r="E19" s="27">
        <v>26</v>
      </c>
      <c r="F19" s="198">
        <v>59</v>
      </c>
      <c r="G19" s="337">
        <f t="shared" si="0"/>
        <v>150</v>
      </c>
    </row>
    <row r="20" spans="1:7">
      <c r="A20" s="225" t="s">
        <v>1618</v>
      </c>
      <c r="B20" s="203">
        <v>21</v>
      </c>
      <c r="C20" s="47">
        <v>19</v>
      </c>
      <c r="D20" s="47">
        <v>28</v>
      </c>
      <c r="E20" s="47">
        <v>24</v>
      </c>
      <c r="F20" s="429">
        <v>49</v>
      </c>
      <c r="G20" s="230">
        <f t="shared" si="0"/>
        <v>141</v>
      </c>
    </row>
    <row r="21" spans="1:7">
      <c r="A21" s="319" t="s">
        <v>1033</v>
      </c>
      <c r="B21" s="204">
        <v>20</v>
      </c>
      <c r="C21" s="27">
        <v>29</v>
      </c>
      <c r="D21" s="27">
        <v>21</v>
      </c>
      <c r="E21" s="27">
        <v>26</v>
      </c>
      <c r="F21" s="623">
        <v>55</v>
      </c>
      <c r="G21" s="337">
        <f t="shared" si="0"/>
        <v>151</v>
      </c>
    </row>
    <row r="22" spans="1:7">
      <c r="A22" s="225" t="s">
        <v>804</v>
      </c>
      <c r="B22" s="203">
        <v>21</v>
      </c>
      <c r="C22" s="47">
        <v>30</v>
      </c>
      <c r="D22" s="47">
        <v>23</v>
      </c>
      <c r="E22" s="47">
        <v>22</v>
      </c>
      <c r="F22" s="47">
        <v>44</v>
      </c>
      <c r="G22" s="212">
        <f t="shared" si="0"/>
        <v>140</v>
      </c>
    </row>
    <row r="23" spans="1:7">
      <c r="A23" s="319" t="s">
        <v>886</v>
      </c>
      <c r="B23" s="204">
        <v>23</v>
      </c>
      <c r="C23" s="27">
        <v>25</v>
      </c>
      <c r="D23" s="27">
        <v>15</v>
      </c>
      <c r="E23" s="27">
        <v>23</v>
      </c>
      <c r="F23" s="623">
        <v>55</v>
      </c>
      <c r="G23" s="337">
        <f t="shared" si="0"/>
        <v>141</v>
      </c>
    </row>
    <row r="24" spans="1:7">
      <c r="A24" s="225" t="s">
        <v>996</v>
      </c>
      <c r="B24" s="203">
        <v>29</v>
      </c>
      <c r="C24" s="47">
        <v>23</v>
      </c>
      <c r="D24" s="47">
        <v>13</v>
      </c>
      <c r="E24" s="47">
        <v>19</v>
      </c>
      <c r="F24" s="429">
        <v>53</v>
      </c>
      <c r="G24" s="212">
        <f t="shared" si="0"/>
        <v>137</v>
      </c>
    </row>
    <row r="25" spans="1:7">
      <c r="A25" s="319" t="s">
        <v>1115</v>
      </c>
      <c r="B25" s="204">
        <v>22</v>
      </c>
      <c r="C25" s="27">
        <v>27</v>
      </c>
      <c r="D25" s="27">
        <v>14</v>
      </c>
      <c r="E25" s="27">
        <v>31</v>
      </c>
      <c r="F25" s="623">
        <v>56</v>
      </c>
      <c r="G25" s="204">
        <f t="shared" si="0"/>
        <v>150</v>
      </c>
    </row>
    <row r="26" spans="1:7">
      <c r="A26" s="225" t="s">
        <v>7252</v>
      </c>
      <c r="B26" s="203">
        <v>18</v>
      </c>
      <c r="C26" s="47">
        <v>26</v>
      </c>
      <c r="D26" s="47">
        <v>14</v>
      </c>
      <c r="E26" s="47">
        <v>20</v>
      </c>
      <c r="F26" s="429">
        <v>41</v>
      </c>
      <c r="G26" s="203">
        <f t="shared" si="0"/>
        <v>119</v>
      </c>
    </row>
    <row r="27" spans="1:7">
      <c r="A27" s="319" t="s">
        <v>7922</v>
      </c>
      <c r="B27" s="204">
        <v>28</v>
      </c>
      <c r="C27" s="27">
        <v>20</v>
      </c>
      <c r="D27" s="27">
        <v>14</v>
      </c>
      <c r="E27" s="27">
        <v>13</v>
      </c>
      <c r="F27" s="623">
        <v>39</v>
      </c>
      <c r="G27" s="204">
        <f>SUM(B27:F27)</f>
        <v>114</v>
      </c>
    </row>
    <row r="28" spans="1:7">
      <c r="A28" s="1738" t="s">
        <v>8574</v>
      </c>
      <c r="B28" s="200">
        <v>27</v>
      </c>
      <c r="C28" s="47">
        <v>20</v>
      </c>
      <c r="D28" s="47">
        <v>15</v>
      </c>
      <c r="E28" s="47">
        <v>26</v>
      </c>
      <c r="F28" s="197">
        <v>44</v>
      </c>
      <c r="G28" s="200">
        <f>SUM(B28:F28)</f>
        <v>132</v>
      </c>
    </row>
    <row r="29" spans="1:7">
      <c r="A29" s="319" t="s">
        <v>8928</v>
      </c>
      <c r="B29" s="204">
        <v>18</v>
      </c>
      <c r="C29" s="27">
        <v>23</v>
      </c>
      <c r="D29" s="27">
        <v>15</v>
      </c>
      <c r="E29" s="27">
        <v>24</v>
      </c>
      <c r="F29" s="623">
        <v>63</v>
      </c>
      <c r="G29" s="204">
        <f>SUM(B29:F29)</f>
        <v>143</v>
      </c>
    </row>
    <row r="30" spans="1:7">
      <c r="A30" s="225" t="s">
        <v>9773</v>
      </c>
      <c r="B30" s="203">
        <v>25</v>
      </c>
      <c r="C30" s="47">
        <v>19</v>
      </c>
      <c r="D30" s="47">
        <v>15</v>
      </c>
      <c r="E30" s="47">
        <v>31</v>
      </c>
      <c r="F30" s="429">
        <v>56</v>
      </c>
      <c r="G30" s="203">
        <f>SUM(B30:F30)</f>
        <v>146</v>
      </c>
    </row>
    <row r="31" spans="1:7">
      <c r="A31" s="2399" t="s">
        <v>10802</v>
      </c>
      <c r="B31" s="1769">
        <v>28</v>
      </c>
      <c r="C31" s="1770">
        <v>27</v>
      </c>
      <c r="D31" s="1770">
        <v>12</v>
      </c>
      <c r="E31" s="1770">
        <v>43</v>
      </c>
      <c r="F31" s="2247">
        <v>53</v>
      </c>
      <c r="G31" s="1769">
        <f>SUM(B31:F31)</f>
        <v>163</v>
      </c>
    </row>
    <row r="32" spans="1:7">
      <c r="A32" s="1738" t="s">
        <v>11391</v>
      </c>
      <c r="B32" s="200">
        <v>24</v>
      </c>
      <c r="C32" s="47">
        <v>27</v>
      </c>
      <c r="D32" s="47">
        <v>17</v>
      </c>
      <c r="E32" s="47">
        <v>21</v>
      </c>
      <c r="F32" s="197">
        <v>44</v>
      </c>
      <c r="G32" s="200">
        <v>133</v>
      </c>
    </row>
    <row r="61" spans="1:7" ht="17.25">
      <c r="A61" s="2973" t="s">
        <v>5712</v>
      </c>
      <c r="B61" s="2973"/>
      <c r="C61" s="2973"/>
      <c r="D61" s="2973"/>
      <c r="E61" s="2973"/>
      <c r="F61" s="2973"/>
      <c r="G61" s="2973"/>
    </row>
    <row r="62" spans="1:7" ht="41.25" thickBot="1">
      <c r="A62" s="222"/>
      <c r="B62" s="219" t="s">
        <v>4148</v>
      </c>
      <c r="C62" s="218" t="s">
        <v>2024</v>
      </c>
      <c r="D62" s="218" t="s">
        <v>2300</v>
      </c>
      <c r="E62" s="218" t="s">
        <v>3565</v>
      </c>
      <c r="F62" s="226" t="s">
        <v>1191</v>
      </c>
      <c r="G62" s="229" t="s">
        <v>6388</v>
      </c>
    </row>
    <row r="63" spans="1:7" ht="14.25" thickTop="1">
      <c r="A63" s="338" t="s">
        <v>6491</v>
      </c>
      <c r="B63" s="221">
        <v>2</v>
      </c>
      <c r="C63" s="24">
        <v>4</v>
      </c>
      <c r="D63" s="24">
        <v>5</v>
      </c>
      <c r="E63" s="24">
        <v>10</v>
      </c>
      <c r="F63" s="228">
        <v>5</v>
      </c>
      <c r="G63" s="231">
        <f>SUM(B63:F63)</f>
        <v>26</v>
      </c>
    </row>
    <row r="64" spans="1:7">
      <c r="A64" s="319" t="s">
        <v>1986</v>
      </c>
      <c r="B64" s="204">
        <v>3</v>
      </c>
      <c r="C64" s="27">
        <v>7</v>
      </c>
      <c r="D64" s="27">
        <v>3</v>
      </c>
      <c r="E64" s="27">
        <v>5</v>
      </c>
      <c r="F64" s="198">
        <v>9</v>
      </c>
      <c r="G64" s="201">
        <f t="shared" ref="G64:G91" si="1">SUM(B64:F64)</f>
        <v>27</v>
      </c>
    </row>
    <row r="65" spans="1:7">
      <c r="A65" s="224" t="s">
        <v>1988</v>
      </c>
      <c r="B65" s="221">
        <v>1</v>
      </c>
      <c r="C65" s="24">
        <v>6</v>
      </c>
      <c r="D65" s="24">
        <v>5</v>
      </c>
      <c r="E65" s="24">
        <v>4</v>
      </c>
      <c r="F65" s="228">
        <v>13</v>
      </c>
      <c r="G65" s="231">
        <f t="shared" si="1"/>
        <v>29</v>
      </c>
    </row>
    <row r="66" spans="1:7">
      <c r="A66" s="319" t="s">
        <v>1990</v>
      </c>
      <c r="B66" s="204">
        <v>4</v>
      </c>
      <c r="C66" s="27">
        <v>9</v>
      </c>
      <c r="D66" s="27">
        <v>6</v>
      </c>
      <c r="E66" s="27">
        <v>6</v>
      </c>
      <c r="F66" s="198">
        <v>14</v>
      </c>
      <c r="G66" s="201">
        <f t="shared" si="1"/>
        <v>39</v>
      </c>
    </row>
    <row r="67" spans="1:7">
      <c r="A67" s="224" t="s">
        <v>2589</v>
      </c>
      <c r="B67" s="221">
        <v>4</v>
      </c>
      <c r="C67" s="24">
        <v>7</v>
      </c>
      <c r="D67" s="24">
        <v>7</v>
      </c>
      <c r="E67" s="24">
        <v>2</v>
      </c>
      <c r="F67" s="228">
        <v>19</v>
      </c>
      <c r="G67" s="231">
        <f t="shared" si="1"/>
        <v>39</v>
      </c>
    </row>
    <row r="68" spans="1:7">
      <c r="A68" s="319" t="s">
        <v>5101</v>
      </c>
      <c r="B68" s="204">
        <v>5</v>
      </c>
      <c r="C68" s="27">
        <v>9</v>
      </c>
      <c r="D68" s="27">
        <v>8</v>
      </c>
      <c r="E68" s="27">
        <v>4</v>
      </c>
      <c r="F68" s="198">
        <v>16</v>
      </c>
      <c r="G68" s="201">
        <f t="shared" si="1"/>
        <v>42</v>
      </c>
    </row>
    <row r="69" spans="1:7">
      <c r="A69" s="224" t="s">
        <v>3490</v>
      </c>
      <c r="B69" s="221">
        <v>6</v>
      </c>
      <c r="C69" s="24">
        <v>6</v>
      </c>
      <c r="D69" s="24">
        <v>8</v>
      </c>
      <c r="E69" s="24">
        <v>7</v>
      </c>
      <c r="F69" s="228">
        <v>18</v>
      </c>
      <c r="G69" s="231">
        <f t="shared" si="1"/>
        <v>45</v>
      </c>
    </row>
    <row r="70" spans="1:7">
      <c r="A70" s="319" t="s">
        <v>3492</v>
      </c>
      <c r="B70" s="204">
        <v>4</v>
      </c>
      <c r="C70" s="27">
        <v>10</v>
      </c>
      <c r="D70" s="27">
        <v>7</v>
      </c>
      <c r="E70" s="27">
        <v>5</v>
      </c>
      <c r="F70" s="198">
        <v>17</v>
      </c>
      <c r="G70" s="201">
        <f t="shared" si="1"/>
        <v>43</v>
      </c>
    </row>
    <row r="71" spans="1:7">
      <c r="A71" s="224" t="s">
        <v>3494</v>
      </c>
      <c r="B71" s="221">
        <v>5</v>
      </c>
      <c r="C71" s="24">
        <v>10</v>
      </c>
      <c r="D71" s="24">
        <v>7</v>
      </c>
      <c r="E71" s="24">
        <v>7</v>
      </c>
      <c r="F71" s="228">
        <v>13</v>
      </c>
      <c r="G71" s="231">
        <f t="shared" si="1"/>
        <v>42</v>
      </c>
    </row>
    <row r="72" spans="1:7">
      <c r="A72" s="319" t="s">
        <v>5480</v>
      </c>
      <c r="B72" s="204">
        <v>5</v>
      </c>
      <c r="C72" s="27">
        <v>12</v>
      </c>
      <c r="D72" s="27">
        <v>3</v>
      </c>
      <c r="E72" s="27">
        <v>6</v>
      </c>
      <c r="F72" s="198">
        <v>9</v>
      </c>
      <c r="G72" s="201">
        <f t="shared" si="1"/>
        <v>35</v>
      </c>
    </row>
    <row r="73" spans="1:7">
      <c r="A73" s="224" t="s">
        <v>5481</v>
      </c>
      <c r="B73" s="221">
        <v>4</v>
      </c>
      <c r="C73" s="24">
        <v>10</v>
      </c>
      <c r="D73" s="24">
        <v>4</v>
      </c>
      <c r="E73" s="24">
        <v>2</v>
      </c>
      <c r="F73" s="228">
        <v>13</v>
      </c>
      <c r="G73" s="231">
        <f t="shared" si="1"/>
        <v>33</v>
      </c>
    </row>
    <row r="74" spans="1:7">
      <c r="A74" s="319" t="s">
        <v>5482</v>
      </c>
      <c r="B74" s="204">
        <v>5</v>
      </c>
      <c r="C74" s="27">
        <v>5</v>
      </c>
      <c r="D74" s="27">
        <v>4</v>
      </c>
      <c r="E74" s="27">
        <v>8</v>
      </c>
      <c r="F74" s="198">
        <v>12</v>
      </c>
      <c r="G74" s="201">
        <f t="shared" si="1"/>
        <v>34</v>
      </c>
    </row>
    <row r="75" spans="1:7">
      <c r="A75" s="224" t="s">
        <v>5483</v>
      </c>
      <c r="B75" s="221">
        <v>4</v>
      </c>
      <c r="C75" s="24">
        <v>6</v>
      </c>
      <c r="D75" s="24">
        <v>12</v>
      </c>
      <c r="E75" s="24">
        <v>7</v>
      </c>
      <c r="F75" s="228">
        <v>11</v>
      </c>
      <c r="G75" s="231">
        <f t="shared" si="1"/>
        <v>40</v>
      </c>
    </row>
    <row r="76" spans="1:7">
      <c r="A76" s="319" t="s">
        <v>5711</v>
      </c>
      <c r="B76" s="204">
        <v>4</v>
      </c>
      <c r="C76" s="27">
        <v>9</v>
      </c>
      <c r="D76" s="27">
        <v>7</v>
      </c>
      <c r="E76" s="27">
        <v>5</v>
      </c>
      <c r="F76" s="198">
        <v>20</v>
      </c>
      <c r="G76" s="201">
        <f t="shared" si="1"/>
        <v>45</v>
      </c>
    </row>
    <row r="77" spans="1:7">
      <c r="A77" s="224" t="s">
        <v>4588</v>
      </c>
      <c r="B77" s="203">
        <v>9</v>
      </c>
      <c r="C77" s="47">
        <v>10</v>
      </c>
      <c r="D77" s="47">
        <v>8</v>
      </c>
      <c r="E77" s="47">
        <v>7</v>
      </c>
      <c r="F77" s="197">
        <v>19</v>
      </c>
      <c r="G77" s="231">
        <f t="shared" si="1"/>
        <v>53</v>
      </c>
    </row>
    <row r="78" spans="1:7">
      <c r="A78" s="319" t="s">
        <v>6276</v>
      </c>
      <c r="B78" s="204">
        <v>8</v>
      </c>
      <c r="C78" s="27">
        <v>8</v>
      </c>
      <c r="D78" s="27">
        <v>10</v>
      </c>
      <c r="E78" s="27">
        <v>8</v>
      </c>
      <c r="F78" s="198">
        <v>16</v>
      </c>
      <c r="G78" s="201">
        <f t="shared" si="1"/>
        <v>50</v>
      </c>
    </row>
    <row r="79" spans="1:7">
      <c r="A79" s="225" t="s">
        <v>3407</v>
      </c>
      <c r="B79" s="203">
        <v>10</v>
      </c>
      <c r="C79" s="47">
        <v>8</v>
      </c>
      <c r="D79" s="47">
        <v>12</v>
      </c>
      <c r="E79" s="47">
        <v>9</v>
      </c>
      <c r="F79" s="429">
        <v>18</v>
      </c>
      <c r="G79" s="231">
        <f t="shared" si="1"/>
        <v>57</v>
      </c>
    </row>
    <row r="80" spans="1:7">
      <c r="A80" s="319" t="s">
        <v>1033</v>
      </c>
      <c r="B80" s="204">
        <v>7</v>
      </c>
      <c r="C80" s="27">
        <v>9</v>
      </c>
      <c r="D80" s="27">
        <v>6</v>
      </c>
      <c r="E80" s="27">
        <v>10</v>
      </c>
      <c r="F80" s="623">
        <v>21</v>
      </c>
      <c r="G80" s="204">
        <f t="shared" si="1"/>
        <v>53</v>
      </c>
    </row>
    <row r="81" spans="1:9">
      <c r="A81" s="224" t="s">
        <v>5823</v>
      </c>
      <c r="B81" s="221">
        <v>9</v>
      </c>
      <c r="C81" s="24">
        <v>11</v>
      </c>
      <c r="D81" s="24">
        <v>8</v>
      </c>
      <c r="E81" s="24">
        <v>5</v>
      </c>
      <c r="F81" s="805">
        <v>12</v>
      </c>
      <c r="G81" s="221">
        <f t="shared" si="1"/>
        <v>45</v>
      </c>
    </row>
    <row r="82" spans="1:9">
      <c r="A82" s="319" t="s">
        <v>456</v>
      </c>
      <c r="B82" s="204">
        <v>6</v>
      </c>
      <c r="C82" s="27">
        <v>9</v>
      </c>
      <c r="D82" s="27">
        <v>6</v>
      </c>
      <c r="E82" s="27">
        <v>9</v>
      </c>
      <c r="F82" s="623">
        <v>13</v>
      </c>
      <c r="G82" s="204">
        <f t="shared" si="1"/>
        <v>43</v>
      </c>
      <c r="I82" s="25"/>
    </row>
    <row r="83" spans="1:9">
      <c r="A83" s="225" t="s">
        <v>1708</v>
      </c>
      <c r="B83" s="203">
        <v>7</v>
      </c>
      <c r="C83" s="47">
        <v>5</v>
      </c>
      <c r="D83" s="47">
        <v>3</v>
      </c>
      <c r="E83" s="47">
        <v>5</v>
      </c>
      <c r="F83" s="429">
        <v>10</v>
      </c>
      <c r="G83" s="203">
        <f t="shared" si="1"/>
        <v>30</v>
      </c>
      <c r="I83" s="25"/>
    </row>
    <row r="84" spans="1:9">
      <c r="A84" s="1488" t="s">
        <v>6212</v>
      </c>
      <c r="B84" s="1489">
        <v>10</v>
      </c>
      <c r="C84" s="1490">
        <v>10</v>
      </c>
      <c r="D84" s="1490">
        <v>5</v>
      </c>
      <c r="E84" s="1490">
        <v>9</v>
      </c>
      <c r="F84" s="1491">
        <v>16</v>
      </c>
      <c r="G84" s="1489">
        <f t="shared" si="1"/>
        <v>50</v>
      </c>
    </row>
    <row r="85" spans="1:9">
      <c r="A85" s="1741" t="s">
        <v>7253</v>
      </c>
      <c r="B85" s="1855">
        <v>8</v>
      </c>
      <c r="C85" s="1856">
        <v>9</v>
      </c>
      <c r="D85" s="47">
        <v>5</v>
      </c>
      <c r="E85" s="1856">
        <v>5</v>
      </c>
      <c r="F85" s="1857">
        <v>12</v>
      </c>
      <c r="G85" s="200">
        <f t="shared" si="1"/>
        <v>39</v>
      </c>
    </row>
    <row r="86" spans="1:9">
      <c r="A86" s="1859" t="s">
        <v>8149</v>
      </c>
      <c r="B86" s="1860">
        <v>11</v>
      </c>
      <c r="C86" s="1770">
        <v>9</v>
      </c>
      <c r="D86" s="1770">
        <v>5</v>
      </c>
      <c r="E86" s="1862">
        <v>7</v>
      </c>
      <c r="F86" s="1491">
        <v>16</v>
      </c>
      <c r="G86" s="1865">
        <f t="shared" si="1"/>
        <v>48</v>
      </c>
      <c r="H86" s="1858"/>
    </row>
    <row r="87" spans="1:9">
      <c r="A87" s="2007" t="s">
        <v>8574</v>
      </c>
      <c r="B87" s="200">
        <v>9</v>
      </c>
      <c r="C87" s="1856">
        <v>8</v>
      </c>
      <c r="D87" s="47">
        <v>4</v>
      </c>
      <c r="E87" s="1856">
        <v>7</v>
      </c>
      <c r="F87" s="1857">
        <v>11</v>
      </c>
      <c r="G87" s="200">
        <f t="shared" si="1"/>
        <v>39</v>
      </c>
      <c r="H87" s="1858"/>
    </row>
    <row r="88" spans="1:9">
      <c r="A88" s="1864" t="s">
        <v>9497</v>
      </c>
      <c r="B88" s="1865">
        <v>10</v>
      </c>
      <c r="C88" s="1770">
        <v>12</v>
      </c>
      <c r="D88" s="1770">
        <v>4</v>
      </c>
      <c r="E88" s="1770">
        <v>7</v>
      </c>
      <c r="F88" s="1861">
        <v>19</v>
      </c>
      <c r="G88" s="1865">
        <f t="shared" si="1"/>
        <v>52</v>
      </c>
      <c r="H88" s="25"/>
    </row>
    <row r="89" spans="1:9">
      <c r="A89" s="1741" t="s">
        <v>10067</v>
      </c>
      <c r="B89" s="1855">
        <v>8</v>
      </c>
      <c r="C89" s="47">
        <v>7</v>
      </c>
      <c r="D89" s="47">
        <v>4</v>
      </c>
      <c r="E89" s="47">
        <v>8</v>
      </c>
      <c r="F89" s="429">
        <v>14</v>
      </c>
      <c r="G89" s="1855">
        <f t="shared" si="1"/>
        <v>41</v>
      </c>
      <c r="H89" s="25"/>
    </row>
    <row r="90" spans="1:9">
      <c r="A90" s="1488" t="s">
        <v>10803</v>
      </c>
      <c r="B90" s="1860">
        <v>12</v>
      </c>
      <c r="C90" s="2712">
        <v>12</v>
      </c>
      <c r="D90" s="1490">
        <v>6</v>
      </c>
      <c r="E90" s="1490">
        <v>19</v>
      </c>
      <c r="F90" s="1491">
        <v>21</v>
      </c>
      <c r="G90" s="1865">
        <f t="shared" si="1"/>
        <v>70</v>
      </c>
      <c r="H90" s="1858"/>
    </row>
    <row r="91" spans="1:9">
      <c r="A91" s="225" t="s">
        <v>11391</v>
      </c>
      <c r="B91" s="2713">
        <v>12</v>
      </c>
      <c r="C91" s="2710">
        <v>16</v>
      </c>
      <c r="D91" s="47">
        <v>5</v>
      </c>
      <c r="E91" s="2710">
        <v>9</v>
      </c>
      <c r="F91" s="1857">
        <v>16</v>
      </c>
      <c r="G91" s="2714">
        <f t="shared" si="1"/>
        <v>58</v>
      </c>
      <c r="H91" s="25"/>
    </row>
    <row r="92" spans="1:9">
      <c r="A92" s="2398"/>
      <c r="B92" s="2398"/>
      <c r="C92" s="2398"/>
      <c r="D92" s="2398"/>
      <c r="E92" s="2398"/>
      <c r="F92" s="2398"/>
      <c r="G92" s="2398"/>
    </row>
  </sheetData>
  <mergeCells count="2">
    <mergeCell ref="A2:G2"/>
    <mergeCell ref="A61:G61"/>
  </mergeCells>
  <phoneticPr fontId="5"/>
  <pageMargins left="0.75" right="0.75" top="0.78" bottom="1" header="0.51200000000000001" footer="0.51200000000000001"/>
  <pageSetup paperSize="9" scale="90" orientation="portrait" r:id="rId1"/>
  <headerFooter alignWithMargins="0"/>
  <rowBreaks count="1" manualBreakCount="1">
    <brk id="59" max="16383" man="1"/>
  </rowBreaks>
  <colBreaks count="1" manualBreakCount="1">
    <brk id="1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48"/>
  <sheetViews>
    <sheetView workbookViewId="0"/>
  </sheetViews>
  <sheetFormatPr defaultRowHeight="13.5"/>
  <cols>
    <col min="1" max="1" width="9.625" customWidth="1"/>
  </cols>
  <sheetData>
    <row r="1" spans="1:1" ht="17.25">
      <c r="A1" s="79" t="s">
        <v>4645</v>
      </c>
    </row>
    <row r="2" spans="1:1">
      <c r="A2" t="s">
        <v>6062</v>
      </c>
    </row>
    <row r="3" spans="1:1">
      <c r="A3" t="s">
        <v>6063</v>
      </c>
    </row>
    <row r="4" spans="1:1">
      <c r="A4" t="s">
        <v>3311</v>
      </c>
    </row>
    <row r="5" spans="1:1">
      <c r="A5" t="s">
        <v>3312</v>
      </c>
    </row>
    <row r="6" spans="1:1">
      <c r="A6" t="s">
        <v>6055</v>
      </c>
    </row>
    <row r="7" spans="1:1">
      <c r="A7" t="s">
        <v>6052</v>
      </c>
    </row>
    <row r="9" spans="1:1">
      <c r="A9" t="s">
        <v>6053</v>
      </c>
    </row>
    <row r="10" spans="1:1">
      <c r="A10" t="s">
        <v>6054</v>
      </c>
    </row>
    <row r="11" spans="1:1">
      <c r="A11" t="s">
        <v>6058</v>
      </c>
    </row>
    <row r="13" spans="1:1">
      <c r="A13" t="s">
        <v>6056</v>
      </c>
    </row>
    <row r="14" spans="1:1">
      <c r="A14" t="s">
        <v>6059</v>
      </c>
    </row>
    <row r="15" spans="1:1">
      <c r="A15" t="s">
        <v>6057</v>
      </c>
    </row>
    <row r="16" spans="1:1">
      <c r="A16" t="s">
        <v>6060</v>
      </c>
    </row>
    <row r="17" spans="1:2">
      <c r="A17" t="s">
        <v>6061</v>
      </c>
    </row>
    <row r="19" spans="1:2">
      <c r="A19" t="s">
        <v>786</v>
      </c>
    </row>
    <row r="21" spans="1:2">
      <c r="A21" t="s">
        <v>802</v>
      </c>
    </row>
    <row r="23" spans="1:2" ht="14.25">
      <c r="A23" s="1265" t="s">
        <v>4118</v>
      </c>
    </row>
    <row r="24" spans="1:2" s="191" customFormat="1">
      <c r="A24" s="191" t="s">
        <v>4121</v>
      </c>
      <c r="B24" s="191" t="s">
        <v>4122</v>
      </c>
    </row>
    <row r="25" spans="1:2" ht="14.25">
      <c r="A25" s="1265"/>
      <c r="B25" t="s">
        <v>4120</v>
      </c>
    </row>
    <row r="26" spans="1:2">
      <c r="A26" s="191" t="s">
        <v>4480</v>
      </c>
      <c r="B26" t="s">
        <v>4481</v>
      </c>
    </row>
    <row r="27" spans="1:2">
      <c r="A27" s="191" t="s">
        <v>1815</v>
      </c>
      <c r="B27" t="s">
        <v>1816</v>
      </c>
    </row>
    <row r="28" spans="1:2" ht="14.25">
      <c r="A28" s="1349" t="s">
        <v>524</v>
      </c>
      <c r="B28" t="s">
        <v>523</v>
      </c>
    </row>
    <row r="29" spans="1:2" ht="14.25">
      <c r="A29" s="1349" t="s">
        <v>6304</v>
      </c>
      <c r="B29" t="s">
        <v>6303</v>
      </c>
    </row>
    <row r="30" spans="1:2" ht="14.25">
      <c r="A30" s="1349" t="s">
        <v>7951</v>
      </c>
      <c r="B30" t="s">
        <v>6942</v>
      </c>
    </row>
    <row r="31" spans="1:2" ht="14.25">
      <c r="A31" s="1265"/>
      <c r="B31" t="s">
        <v>6943</v>
      </c>
    </row>
    <row r="32" spans="1:2" ht="14.25">
      <c r="A32" s="1349" t="s">
        <v>7952</v>
      </c>
      <c r="B32" t="s">
        <v>7241</v>
      </c>
    </row>
    <row r="33" spans="1:2" ht="14.25">
      <c r="A33" s="1265"/>
      <c r="B33" t="s">
        <v>6962</v>
      </c>
    </row>
    <row r="34" spans="1:2" ht="14.25">
      <c r="A34" s="1349" t="s">
        <v>7953</v>
      </c>
      <c r="B34" t="s">
        <v>7399</v>
      </c>
    </row>
    <row r="35" spans="1:2">
      <c r="A35" t="s">
        <v>7954</v>
      </c>
      <c r="B35" t="s">
        <v>7777</v>
      </c>
    </row>
    <row r="36" spans="1:2">
      <c r="A36" t="s">
        <v>7955</v>
      </c>
      <c r="B36" t="s">
        <v>7950</v>
      </c>
    </row>
    <row r="37" spans="1:2">
      <c r="A37" t="s">
        <v>7985</v>
      </c>
      <c r="B37" t="s">
        <v>7986</v>
      </c>
    </row>
    <row r="38" spans="1:2">
      <c r="A38" t="s">
        <v>8030</v>
      </c>
      <c r="B38" t="s">
        <v>8031</v>
      </c>
    </row>
    <row r="39" spans="1:2">
      <c r="A39" t="s">
        <v>8175</v>
      </c>
      <c r="B39" t="s">
        <v>8176</v>
      </c>
    </row>
    <row r="40" spans="1:2">
      <c r="A40" t="s">
        <v>8376</v>
      </c>
      <c r="B40" t="s">
        <v>8377</v>
      </c>
    </row>
    <row r="41" spans="1:2">
      <c r="A41" t="s">
        <v>8378</v>
      </c>
      <c r="B41" t="s">
        <v>8379</v>
      </c>
    </row>
    <row r="42" spans="1:2">
      <c r="A42" t="s">
        <v>8709</v>
      </c>
      <c r="B42" t="s">
        <v>8710</v>
      </c>
    </row>
    <row r="43" spans="1:2">
      <c r="A43" t="s">
        <v>8922</v>
      </c>
      <c r="B43" t="s">
        <v>8923</v>
      </c>
    </row>
    <row r="44" spans="1:2">
      <c r="A44" t="s">
        <v>9387</v>
      </c>
      <c r="B44" t="s">
        <v>9543</v>
      </c>
    </row>
    <row r="45" spans="1:2">
      <c r="A45" t="s">
        <v>9541</v>
      </c>
      <c r="B45" t="s">
        <v>9542</v>
      </c>
    </row>
    <row r="46" spans="1:2">
      <c r="A46" t="s">
        <v>10397</v>
      </c>
      <c r="B46" t="s">
        <v>10396</v>
      </c>
    </row>
    <row r="47" spans="1:2">
      <c r="A47" t="s">
        <v>10394</v>
      </c>
      <c r="B47" t="s">
        <v>10395</v>
      </c>
    </row>
    <row r="48" spans="1:2">
      <c r="A48" s="1915" t="s">
        <v>11164</v>
      </c>
      <c r="B48" s="1915" t="s">
        <v>11165</v>
      </c>
    </row>
  </sheetData>
  <phoneticPr fontId="5"/>
  <pageMargins left="0.75" right="0.75" top="0.73" bottom="1" header="0.51200000000000001" footer="0.51200000000000001"/>
  <pageSetup paperSize="9"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K96"/>
  <sheetViews>
    <sheetView workbookViewId="0"/>
  </sheetViews>
  <sheetFormatPr defaultRowHeight="13.5"/>
  <cols>
    <col min="1" max="1" width="13" style="22" customWidth="1"/>
    <col min="2" max="6" width="12.625" style="22" customWidth="1"/>
    <col min="7" max="7" width="11.5" style="22" customWidth="1"/>
    <col min="8" max="16384" width="9" style="22"/>
  </cols>
  <sheetData>
    <row r="1" spans="1:9">
      <c r="A1" s="1171" t="s">
        <v>3751</v>
      </c>
    </row>
    <row r="2" spans="1:9" ht="23.25" customHeight="1">
      <c r="A2" s="2973" t="s">
        <v>4085</v>
      </c>
      <c r="B2" s="2973"/>
      <c r="C2" s="2973"/>
      <c r="D2" s="2973"/>
      <c r="E2" s="2973"/>
      <c r="F2" s="2973"/>
      <c r="G2" s="2973"/>
      <c r="H2" s="569" t="s">
        <v>6084</v>
      </c>
      <c r="I2" s="580"/>
    </row>
    <row r="3" spans="1:9" ht="40.5" customHeight="1" thickBot="1">
      <c r="A3" s="322"/>
      <c r="B3" s="323" t="s">
        <v>4148</v>
      </c>
      <c r="C3" s="324" t="s">
        <v>2024</v>
      </c>
      <c r="D3" s="324" t="s">
        <v>2300</v>
      </c>
      <c r="E3" s="324" t="s">
        <v>3565</v>
      </c>
      <c r="F3" s="325" t="s">
        <v>1191</v>
      </c>
      <c r="G3" s="229" t="s">
        <v>5385</v>
      </c>
    </row>
    <row r="4" spans="1:9" ht="14.25" thickTop="1">
      <c r="A4" s="321" t="s">
        <v>1195</v>
      </c>
      <c r="B4" s="220">
        <v>17</v>
      </c>
      <c r="C4" s="23">
        <v>31</v>
      </c>
      <c r="D4" s="23">
        <v>32</v>
      </c>
      <c r="E4" s="23">
        <v>94</v>
      </c>
      <c r="F4" s="227">
        <v>49</v>
      </c>
      <c r="G4" s="230">
        <f>SUM(B4:F4)</f>
        <v>223</v>
      </c>
    </row>
    <row r="5" spans="1:9">
      <c r="A5" s="319" t="s">
        <v>1193</v>
      </c>
      <c r="B5" s="204">
        <v>13</v>
      </c>
      <c r="C5" s="27">
        <v>51</v>
      </c>
      <c r="D5" s="27">
        <v>13</v>
      </c>
      <c r="E5" s="27">
        <v>29</v>
      </c>
      <c r="F5" s="198">
        <v>98</v>
      </c>
      <c r="G5" s="337">
        <f t="shared" ref="G5:G20" si="0">SUM(B5:F5)</f>
        <v>204</v>
      </c>
    </row>
    <row r="6" spans="1:9">
      <c r="A6" s="224" t="s">
        <v>4806</v>
      </c>
      <c r="B6" s="221">
        <v>18</v>
      </c>
      <c r="C6" s="24">
        <v>53</v>
      </c>
      <c r="D6" s="24">
        <v>37</v>
      </c>
      <c r="E6" s="24">
        <v>45</v>
      </c>
      <c r="F6" s="228">
        <v>184</v>
      </c>
      <c r="G6" s="230">
        <f t="shared" si="0"/>
        <v>337</v>
      </c>
    </row>
    <row r="7" spans="1:9">
      <c r="A7" s="319" t="s">
        <v>4808</v>
      </c>
      <c r="B7" s="204">
        <v>43</v>
      </c>
      <c r="C7" s="27">
        <v>82</v>
      </c>
      <c r="D7" s="27">
        <v>63</v>
      </c>
      <c r="E7" s="27">
        <v>73</v>
      </c>
      <c r="F7" s="198">
        <v>199</v>
      </c>
      <c r="G7" s="337">
        <f t="shared" si="0"/>
        <v>460</v>
      </c>
    </row>
    <row r="8" spans="1:9">
      <c r="A8" s="224" t="s">
        <v>1264</v>
      </c>
      <c r="B8" s="221">
        <v>46.5</v>
      </c>
      <c r="C8" s="24">
        <v>68</v>
      </c>
      <c r="D8" s="24">
        <v>70</v>
      </c>
      <c r="E8" s="24">
        <v>77</v>
      </c>
      <c r="F8" s="228">
        <v>226</v>
      </c>
      <c r="G8" s="212">
        <f t="shared" si="0"/>
        <v>487.5</v>
      </c>
    </row>
    <row r="9" spans="1:9">
      <c r="A9" s="319" t="s">
        <v>2569</v>
      </c>
      <c r="B9" s="204">
        <v>55</v>
      </c>
      <c r="C9" s="27">
        <v>81.5</v>
      </c>
      <c r="D9" s="27">
        <v>81.5</v>
      </c>
      <c r="E9" s="27">
        <v>55</v>
      </c>
      <c r="F9" s="198">
        <v>264</v>
      </c>
      <c r="G9" s="337">
        <f t="shared" si="0"/>
        <v>537</v>
      </c>
    </row>
    <row r="10" spans="1:9">
      <c r="A10" s="224" t="s">
        <v>3829</v>
      </c>
      <c r="B10" s="203">
        <v>50</v>
      </c>
      <c r="C10" s="47">
        <v>76.5</v>
      </c>
      <c r="D10" s="47">
        <v>104.5</v>
      </c>
      <c r="E10" s="47">
        <v>78</v>
      </c>
      <c r="F10" s="197">
        <v>246</v>
      </c>
      <c r="G10" s="212">
        <f t="shared" si="0"/>
        <v>555</v>
      </c>
    </row>
    <row r="11" spans="1:9">
      <c r="A11" s="319" t="s">
        <v>3831</v>
      </c>
      <c r="B11" s="204">
        <v>45</v>
      </c>
      <c r="C11" s="27">
        <v>82.5</v>
      </c>
      <c r="D11" s="27">
        <v>71</v>
      </c>
      <c r="E11" s="27">
        <v>97.3</v>
      </c>
      <c r="F11" s="198">
        <v>232</v>
      </c>
      <c r="G11" s="337">
        <f t="shared" si="0"/>
        <v>527.79999999999995</v>
      </c>
    </row>
    <row r="12" spans="1:9">
      <c r="A12" s="224" t="s">
        <v>3833</v>
      </c>
      <c r="B12" s="221">
        <v>47</v>
      </c>
      <c r="C12" s="24">
        <v>73</v>
      </c>
      <c r="D12" s="24">
        <v>69</v>
      </c>
      <c r="E12" s="24">
        <v>120.5</v>
      </c>
      <c r="F12" s="228">
        <v>223.5</v>
      </c>
      <c r="G12" s="230">
        <f t="shared" si="0"/>
        <v>533</v>
      </c>
    </row>
    <row r="13" spans="1:9">
      <c r="A13" s="319" t="s">
        <v>5696</v>
      </c>
      <c r="B13" s="204">
        <v>57</v>
      </c>
      <c r="C13" s="27">
        <v>92</v>
      </c>
      <c r="D13" s="27">
        <v>26</v>
      </c>
      <c r="E13" s="27">
        <v>114</v>
      </c>
      <c r="F13" s="198">
        <v>167.5</v>
      </c>
      <c r="G13" s="337">
        <f t="shared" si="0"/>
        <v>456.5</v>
      </c>
    </row>
    <row r="14" spans="1:9">
      <c r="A14" s="224" t="s">
        <v>5697</v>
      </c>
      <c r="B14" s="221">
        <v>42</v>
      </c>
      <c r="C14" s="24">
        <v>69</v>
      </c>
      <c r="D14" s="24">
        <v>30</v>
      </c>
      <c r="E14" s="24">
        <v>65</v>
      </c>
      <c r="F14" s="228">
        <v>162.5</v>
      </c>
      <c r="G14" s="230">
        <f t="shared" si="0"/>
        <v>368.5</v>
      </c>
    </row>
    <row r="15" spans="1:9">
      <c r="A15" s="319" t="s">
        <v>2788</v>
      </c>
      <c r="B15" s="204">
        <v>60</v>
      </c>
      <c r="C15" s="27">
        <v>73</v>
      </c>
      <c r="D15" s="27">
        <v>65</v>
      </c>
      <c r="E15" s="27">
        <v>80.5</v>
      </c>
      <c r="F15" s="198">
        <v>195</v>
      </c>
      <c r="G15" s="337">
        <f t="shared" si="0"/>
        <v>473.5</v>
      </c>
    </row>
    <row r="16" spans="1:9">
      <c r="A16" s="225" t="s">
        <v>3276</v>
      </c>
      <c r="B16" s="316">
        <v>23</v>
      </c>
      <c r="C16" s="65">
        <v>63.5</v>
      </c>
      <c r="D16" s="65">
        <v>80.7</v>
      </c>
      <c r="E16" s="65">
        <v>55</v>
      </c>
      <c r="F16" s="326">
        <v>147.5</v>
      </c>
      <c r="G16" s="230">
        <f t="shared" si="0"/>
        <v>369.7</v>
      </c>
    </row>
    <row r="17" spans="1:9">
      <c r="A17" s="319" t="s">
        <v>3882</v>
      </c>
      <c r="B17" s="204">
        <v>19.7</v>
      </c>
      <c r="C17" s="27">
        <v>68</v>
      </c>
      <c r="D17" s="27">
        <v>47.5</v>
      </c>
      <c r="E17" s="27">
        <v>48.5</v>
      </c>
      <c r="F17" s="198">
        <v>208.2</v>
      </c>
      <c r="G17" s="337">
        <f t="shared" si="0"/>
        <v>391.9</v>
      </c>
    </row>
    <row r="18" spans="1:9">
      <c r="A18" s="225" t="s">
        <v>3930</v>
      </c>
      <c r="B18" s="582">
        <v>54</v>
      </c>
      <c r="C18" s="24">
        <v>67.400000000000006</v>
      </c>
      <c r="D18" s="24">
        <v>54</v>
      </c>
      <c r="E18" s="24">
        <v>55.5</v>
      </c>
      <c r="F18" s="228">
        <v>176.9</v>
      </c>
      <c r="G18" s="230">
        <f t="shared" si="0"/>
        <v>407.8</v>
      </c>
    </row>
    <row r="19" spans="1:9">
      <c r="A19" s="319" t="s">
        <v>6267</v>
      </c>
      <c r="B19" s="204">
        <v>45</v>
      </c>
      <c r="C19" s="27">
        <v>69</v>
      </c>
      <c r="D19" s="27">
        <v>65.5</v>
      </c>
      <c r="E19" s="27">
        <v>66.5</v>
      </c>
      <c r="F19" s="198">
        <v>206.5</v>
      </c>
      <c r="G19" s="337">
        <f t="shared" si="0"/>
        <v>452.5</v>
      </c>
    </row>
    <row r="20" spans="1:9">
      <c r="A20" s="225" t="s">
        <v>331</v>
      </c>
      <c r="B20" s="203">
        <v>45.5</v>
      </c>
      <c r="C20" s="47">
        <v>58</v>
      </c>
      <c r="D20" s="47">
        <v>59</v>
      </c>
      <c r="E20" s="47">
        <v>70.5</v>
      </c>
      <c r="F20" s="429">
        <v>186</v>
      </c>
      <c r="G20" s="230">
        <f t="shared" si="0"/>
        <v>419</v>
      </c>
    </row>
    <row r="21" spans="1:9">
      <c r="A21" s="319" t="s">
        <v>4707</v>
      </c>
      <c r="B21" s="204">
        <v>46</v>
      </c>
      <c r="C21" s="27">
        <v>75.5</v>
      </c>
      <c r="D21" s="27">
        <v>49</v>
      </c>
      <c r="E21" s="27">
        <v>82.5</v>
      </c>
      <c r="F21" s="623">
        <v>176.5</v>
      </c>
      <c r="G21" s="204">
        <f t="shared" ref="G21:G26" si="1">SUM(B21:F21)</f>
        <v>429.5</v>
      </c>
    </row>
    <row r="22" spans="1:9">
      <c r="A22" s="225" t="s">
        <v>805</v>
      </c>
      <c r="B22" s="203">
        <v>50.5</v>
      </c>
      <c r="C22" s="47">
        <v>78.5</v>
      </c>
      <c r="D22" s="47">
        <v>50.5</v>
      </c>
      <c r="E22" s="47">
        <v>70.5</v>
      </c>
      <c r="F22" s="429">
        <v>129.5</v>
      </c>
      <c r="G22" s="203">
        <f t="shared" si="1"/>
        <v>379.5</v>
      </c>
    </row>
    <row r="23" spans="1:9">
      <c r="A23" s="319" t="s">
        <v>887</v>
      </c>
      <c r="B23" s="204">
        <v>61.5</v>
      </c>
      <c r="C23" s="27">
        <v>71.5</v>
      </c>
      <c r="D23" s="27">
        <v>41.5</v>
      </c>
      <c r="E23" s="1618">
        <v>59.6</v>
      </c>
      <c r="F23" s="198">
        <v>179</v>
      </c>
      <c r="G23" s="1619">
        <f t="shared" si="1"/>
        <v>413.1</v>
      </c>
      <c r="H23" s="1620" t="s">
        <v>7745</v>
      </c>
    </row>
    <row r="24" spans="1:9" s="516" customFormat="1">
      <c r="A24" s="225" t="s">
        <v>5748</v>
      </c>
      <c r="B24" s="203">
        <v>55</v>
      </c>
      <c r="C24" s="47">
        <v>67</v>
      </c>
      <c r="D24" s="47">
        <v>27</v>
      </c>
      <c r="E24" s="47">
        <v>54.5</v>
      </c>
      <c r="F24" s="429">
        <v>177</v>
      </c>
      <c r="G24" s="203">
        <f t="shared" si="1"/>
        <v>380.5</v>
      </c>
    </row>
    <row r="25" spans="1:9" s="516" customFormat="1">
      <c r="A25" s="319" t="s">
        <v>1116</v>
      </c>
      <c r="B25" s="204">
        <v>74</v>
      </c>
      <c r="C25" s="27">
        <v>72.5</v>
      </c>
      <c r="D25" s="27">
        <v>37.5</v>
      </c>
      <c r="E25" s="27">
        <v>90.5</v>
      </c>
      <c r="F25" s="623">
        <v>166.5</v>
      </c>
      <c r="G25" s="204">
        <f t="shared" si="1"/>
        <v>441</v>
      </c>
    </row>
    <row r="26" spans="1:9" s="516" customFormat="1">
      <c r="A26" s="225" t="s">
        <v>7254</v>
      </c>
      <c r="B26" s="203">
        <v>40</v>
      </c>
      <c r="C26" s="47">
        <v>60</v>
      </c>
      <c r="D26" s="47">
        <v>30</v>
      </c>
      <c r="E26" s="47">
        <v>43.5</v>
      </c>
      <c r="F26" s="429">
        <v>117.5</v>
      </c>
      <c r="G26" s="203">
        <f t="shared" si="1"/>
        <v>291</v>
      </c>
    </row>
    <row r="27" spans="1:9" s="516" customFormat="1">
      <c r="A27" s="319" t="s">
        <v>7968</v>
      </c>
      <c r="B27" s="204">
        <v>67.5</v>
      </c>
      <c r="C27" s="27">
        <v>46</v>
      </c>
      <c r="D27" s="27">
        <v>26</v>
      </c>
      <c r="E27" s="27">
        <v>34</v>
      </c>
      <c r="F27" s="623">
        <v>138.5</v>
      </c>
      <c r="G27" s="204">
        <f t="shared" ref="G27:G32" si="2">SUM(B27:F27)</f>
        <v>312</v>
      </c>
      <c r="I27" s="26"/>
    </row>
    <row r="28" spans="1:9" s="516" customFormat="1">
      <c r="A28" s="1738" t="s">
        <v>8575</v>
      </c>
      <c r="B28" s="200">
        <v>47.5</v>
      </c>
      <c r="C28" s="47">
        <v>58.5</v>
      </c>
      <c r="D28" s="47">
        <v>25.5</v>
      </c>
      <c r="E28" s="47">
        <v>70</v>
      </c>
      <c r="F28" s="429">
        <v>148.5</v>
      </c>
      <c r="G28" s="203">
        <f t="shared" si="2"/>
        <v>350</v>
      </c>
    </row>
    <row r="29" spans="1:9" s="516" customFormat="1">
      <c r="A29" s="319" t="s">
        <v>8934</v>
      </c>
      <c r="B29" s="204">
        <v>36.5</v>
      </c>
      <c r="C29" s="27">
        <v>60</v>
      </c>
      <c r="D29" s="27">
        <v>31</v>
      </c>
      <c r="E29" s="27">
        <v>62</v>
      </c>
      <c r="F29" s="623">
        <v>178.5</v>
      </c>
      <c r="G29" s="204">
        <f t="shared" si="2"/>
        <v>368</v>
      </c>
    </row>
    <row r="30" spans="1:9" s="516" customFormat="1">
      <c r="A30" s="1738" t="s">
        <v>9774</v>
      </c>
      <c r="B30" s="200">
        <v>57.5</v>
      </c>
      <c r="C30" s="47">
        <v>47</v>
      </c>
      <c r="D30" s="47">
        <v>26.4</v>
      </c>
      <c r="E30" s="47">
        <v>82</v>
      </c>
      <c r="F30" s="197">
        <v>149.69999999999999</v>
      </c>
      <c r="G30" s="200">
        <f t="shared" si="2"/>
        <v>362.6</v>
      </c>
    </row>
    <row r="31" spans="1:9" s="516" customFormat="1">
      <c r="A31" s="319" t="s">
        <v>10804</v>
      </c>
      <c r="B31" s="204">
        <v>54.3</v>
      </c>
      <c r="C31" s="27">
        <v>68.8</v>
      </c>
      <c r="D31" s="27">
        <v>21</v>
      </c>
      <c r="E31" s="27">
        <v>123</v>
      </c>
      <c r="F31" s="623">
        <v>136.5</v>
      </c>
      <c r="G31" s="201">
        <f t="shared" si="2"/>
        <v>403.6</v>
      </c>
    </row>
    <row r="32" spans="1:9" s="516" customFormat="1">
      <c r="A32" s="1738" t="s">
        <v>10805</v>
      </c>
      <c r="B32" s="200">
        <v>68.5</v>
      </c>
      <c r="C32" s="47">
        <v>72.5</v>
      </c>
      <c r="D32" s="47">
        <v>37.5</v>
      </c>
      <c r="E32" s="47">
        <v>57.5</v>
      </c>
      <c r="F32" s="197">
        <v>130.69999999999999</v>
      </c>
      <c r="G32" s="200">
        <f t="shared" si="2"/>
        <v>366.7</v>
      </c>
    </row>
    <row r="33" spans="1:7">
      <c r="A33" s="339"/>
      <c r="B33" s="25"/>
      <c r="C33" s="25"/>
      <c r="D33" s="25"/>
      <c r="E33" s="25"/>
      <c r="F33" s="25"/>
      <c r="G33" s="25"/>
    </row>
    <row r="65" spans="1:11" ht="17.25">
      <c r="A65" s="2973" t="s">
        <v>6380</v>
      </c>
      <c r="B65" s="2973"/>
      <c r="C65" s="2973"/>
      <c r="D65" s="2973"/>
      <c r="E65" s="2973"/>
      <c r="F65" s="2973"/>
      <c r="G65" s="2973"/>
    </row>
    <row r="66" spans="1:11" ht="27.75" thickBot="1">
      <c r="A66" s="322"/>
      <c r="B66" s="323" t="s">
        <v>4148</v>
      </c>
      <c r="C66" s="324" t="s">
        <v>2024</v>
      </c>
      <c r="D66" s="324" t="s">
        <v>2300</v>
      </c>
      <c r="E66" s="324" t="s">
        <v>3565</v>
      </c>
      <c r="F66" s="325" t="s">
        <v>1191</v>
      </c>
      <c r="G66" s="229" t="s">
        <v>5385</v>
      </c>
    </row>
    <row r="67" spans="1:11" ht="14.25" thickTop="1">
      <c r="A67" s="318" t="s">
        <v>1194</v>
      </c>
      <c r="B67" s="221">
        <v>3</v>
      </c>
      <c r="C67" s="24">
        <v>5</v>
      </c>
      <c r="D67" s="24">
        <v>6</v>
      </c>
      <c r="E67" s="24">
        <v>15</v>
      </c>
      <c r="F67" s="228">
        <v>7</v>
      </c>
      <c r="G67" s="231">
        <f>SUM(B67:F67)</f>
        <v>36</v>
      </c>
    </row>
    <row r="68" spans="1:11">
      <c r="A68" s="319" t="s">
        <v>1196</v>
      </c>
      <c r="B68" s="204">
        <v>3</v>
      </c>
      <c r="C68" s="27">
        <v>9</v>
      </c>
      <c r="D68" s="27">
        <v>3</v>
      </c>
      <c r="E68" s="27">
        <v>6</v>
      </c>
      <c r="F68" s="198">
        <v>15</v>
      </c>
      <c r="G68" s="201">
        <f t="shared" ref="G68:G95" si="3">SUM(B68:F68)</f>
        <v>36</v>
      </c>
    </row>
    <row r="69" spans="1:11">
      <c r="A69" s="224" t="s">
        <v>4807</v>
      </c>
      <c r="B69" s="221">
        <v>1</v>
      </c>
      <c r="C69" s="24">
        <v>9</v>
      </c>
      <c r="D69" s="24">
        <v>6</v>
      </c>
      <c r="E69" s="24">
        <v>7</v>
      </c>
      <c r="F69" s="228">
        <v>24</v>
      </c>
      <c r="G69" s="231">
        <f t="shared" si="3"/>
        <v>47</v>
      </c>
    </row>
    <row r="70" spans="1:11">
      <c r="A70" s="319" t="s">
        <v>4809</v>
      </c>
      <c r="B70" s="204">
        <v>8</v>
      </c>
      <c r="C70" s="27">
        <v>15</v>
      </c>
      <c r="D70" s="27">
        <v>10</v>
      </c>
      <c r="E70" s="27">
        <v>12</v>
      </c>
      <c r="F70" s="198">
        <v>34</v>
      </c>
      <c r="G70" s="201">
        <f t="shared" si="3"/>
        <v>79</v>
      </c>
    </row>
    <row r="71" spans="1:11">
      <c r="A71" s="224" t="s">
        <v>1265</v>
      </c>
      <c r="B71" s="221">
        <v>7</v>
      </c>
      <c r="C71" s="24">
        <v>13</v>
      </c>
      <c r="D71" s="24">
        <v>12</v>
      </c>
      <c r="E71" s="24">
        <v>3</v>
      </c>
      <c r="F71" s="228">
        <v>54</v>
      </c>
      <c r="G71" s="231">
        <f t="shared" si="3"/>
        <v>89</v>
      </c>
    </row>
    <row r="72" spans="1:11">
      <c r="A72" s="319" t="s">
        <v>3828</v>
      </c>
      <c r="B72" s="204">
        <v>7</v>
      </c>
      <c r="C72" s="27">
        <v>19</v>
      </c>
      <c r="D72" s="27">
        <v>12</v>
      </c>
      <c r="E72" s="27">
        <v>9</v>
      </c>
      <c r="F72" s="198">
        <v>39</v>
      </c>
      <c r="G72" s="201">
        <f t="shared" si="3"/>
        <v>86</v>
      </c>
    </row>
    <row r="73" spans="1:11">
      <c r="A73" s="224" t="s">
        <v>3830</v>
      </c>
      <c r="B73" s="221">
        <v>8.5</v>
      </c>
      <c r="C73" s="24">
        <v>15</v>
      </c>
      <c r="D73" s="24">
        <v>16</v>
      </c>
      <c r="E73" s="24">
        <v>12</v>
      </c>
      <c r="F73" s="228">
        <v>43</v>
      </c>
      <c r="G73" s="231">
        <f t="shared" si="3"/>
        <v>94.5</v>
      </c>
    </row>
    <row r="74" spans="1:11">
      <c r="A74" s="319" t="s">
        <v>3832</v>
      </c>
      <c r="B74" s="204">
        <v>9</v>
      </c>
      <c r="C74" s="27">
        <v>24</v>
      </c>
      <c r="D74" s="27">
        <v>15</v>
      </c>
      <c r="E74" s="27">
        <v>9</v>
      </c>
      <c r="F74" s="198">
        <v>50.5</v>
      </c>
      <c r="G74" s="201">
        <f t="shared" si="3"/>
        <v>107.5</v>
      </c>
    </row>
    <row r="75" spans="1:11">
      <c r="A75" s="224" t="s">
        <v>3834</v>
      </c>
      <c r="B75" s="221">
        <v>12</v>
      </c>
      <c r="C75" s="24">
        <v>18</v>
      </c>
      <c r="D75" s="24">
        <v>14</v>
      </c>
      <c r="E75" s="24">
        <v>23</v>
      </c>
      <c r="F75" s="228">
        <v>44</v>
      </c>
      <c r="G75" s="231">
        <f t="shared" si="3"/>
        <v>111</v>
      </c>
    </row>
    <row r="76" spans="1:11">
      <c r="A76" s="319" t="s">
        <v>3093</v>
      </c>
      <c r="B76" s="204">
        <v>11</v>
      </c>
      <c r="C76" s="27">
        <v>26</v>
      </c>
      <c r="D76" s="27">
        <v>8</v>
      </c>
      <c r="E76" s="27">
        <v>13</v>
      </c>
      <c r="F76" s="198">
        <v>31</v>
      </c>
      <c r="G76" s="201">
        <f t="shared" si="3"/>
        <v>89</v>
      </c>
    </row>
    <row r="77" spans="1:11">
      <c r="A77" s="224" t="s">
        <v>2262</v>
      </c>
      <c r="B77" s="221">
        <v>9</v>
      </c>
      <c r="C77" s="24">
        <v>21</v>
      </c>
      <c r="D77" s="24">
        <v>8</v>
      </c>
      <c r="E77" s="24">
        <v>7</v>
      </c>
      <c r="F77" s="228">
        <v>43</v>
      </c>
      <c r="G77" s="231">
        <f t="shared" si="3"/>
        <v>88</v>
      </c>
      <c r="K77" s="25"/>
    </row>
    <row r="78" spans="1:11">
      <c r="A78" s="319" t="s">
        <v>2256</v>
      </c>
      <c r="B78" s="204">
        <v>17</v>
      </c>
      <c r="C78" s="27">
        <v>11.5</v>
      </c>
      <c r="D78" s="27">
        <v>9.5</v>
      </c>
      <c r="E78" s="27">
        <v>17</v>
      </c>
      <c r="F78" s="198">
        <v>39</v>
      </c>
      <c r="G78" s="201">
        <f t="shared" si="3"/>
        <v>94</v>
      </c>
      <c r="K78" s="25"/>
    </row>
    <row r="79" spans="1:11">
      <c r="A79" s="320" t="s">
        <v>3277</v>
      </c>
      <c r="B79" s="317">
        <v>15.5</v>
      </c>
      <c r="C79" s="66">
        <v>16</v>
      </c>
      <c r="D79" s="66">
        <v>23.5</v>
      </c>
      <c r="E79" s="66">
        <v>14.5</v>
      </c>
      <c r="F79" s="327">
        <v>31.5</v>
      </c>
      <c r="G79" s="231">
        <f t="shared" si="3"/>
        <v>101</v>
      </c>
    </row>
    <row r="80" spans="1:11">
      <c r="A80" s="319" t="s">
        <v>4500</v>
      </c>
      <c r="B80" s="204">
        <v>6</v>
      </c>
      <c r="C80" s="27">
        <v>20</v>
      </c>
      <c r="D80" s="27">
        <v>14</v>
      </c>
      <c r="E80" s="27">
        <v>13</v>
      </c>
      <c r="F80" s="589">
        <v>57</v>
      </c>
      <c r="G80" s="590">
        <f t="shared" si="3"/>
        <v>110</v>
      </c>
    </row>
    <row r="81" spans="1:8">
      <c r="A81" s="224" t="s">
        <v>5384</v>
      </c>
      <c r="B81" s="221">
        <v>16</v>
      </c>
      <c r="C81" s="24">
        <v>20.5</v>
      </c>
      <c r="D81" s="24">
        <v>17</v>
      </c>
      <c r="E81" s="24">
        <v>13</v>
      </c>
      <c r="F81" s="228">
        <v>51</v>
      </c>
      <c r="G81" s="231">
        <f t="shared" si="3"/>
        <v>117.5</v>
      </c>
    </row>
    <row r="82" spans="1:8">
      <c r="A82" s="319" t="s">
        <v>2119</v>
      </c>
      <c r="B82" s="204">
        <v>12</v>
      </c>
      <c r="C82" s="27">
        <v>22</v>
      </c>
      <c r="D82" s="27">
        <v>14</v>
      </c>
      <c r="E82" s="27">
        <v>15</v>
      </c>
      <c r="F82" s="198">
        <v>49</v>
      </c>
      <c r="G82" s="201">
        <f t="shared" si="3"/>
        <v>112</v>
      </c>
    </row>
    <row r="83" spans="1:8" s="516" customFormat="1">
      <c r="A83" s="225" t="s">
        <v>3405</v>
      </c>
      <c r="B83" s="203">
        <v>13</v>
      </c>
      <c r="C83" s="47">
        <v>20</v>
      </c>
      <c r="D83" s="47">
        <v>18.5</v>
      </c>
      <c r="E83" s="47">
        <v>18.7</v>
      </c>
      <c r="F83" s="429">
        <v>47.8</v>
      </c>
      <c r="G83" s="231">
        <f t="shared" si="3"/>
        <v>118</v>
      </c>
    </row>
    <row r="84" spans="1:8" s="516" customFormat="1">
      <c r="A84" s="319" t="s">
        <v>2902</v>
      </c>
      <c r="B84" s="204">
        <v>11.5</v>
      </c>
      <c r="C84" s="27">
        <v>23</v>
      </c>
      <c r="D84" s="27">
        <v>13.5</v>
      </c>
      <c r="E84" s="27">
        <v>18</v>
      </c>
      <c r="F84" s="623">
        <v>47</v>
      </c>
      <c r="G84" s="201">
        <f t="shared" si="3"/>
        <v>113</v>
      </c>
    </row>
    <row r="85" spans="1:8" s="516" customFormat="1">
      <c r="A85" s="225" t="s">
        <v>803</v>
      </c>
      <c r="B85" s="203">
        <v>15.5</v>
      </c>
      <c r="C85" s="47">
        <v>27</v>
      </c>
      <c r="D85" s="47">
        <v>13.5</v>
      </c>
      <c r="E85" s="47">
        <v>17</v>
      </c>
      <c r="F85" s="429">
        <v>37</v>
      </c>
      <c r="G85" s="200">
        <f t="shared" si="3"/>
        <v>110</v>
      </c>
    </row>
    <row r="86" spans="1:8" s="516" customFormat="1">
      <c r="A86" s="319" t="s">
        <v>888</v>
      </c>
      <c r="B86" s="204">
        <v>11</v>
      </c>
      <c r="C86" s="27">
        <v>14</v>
      </c>
      <c r="D86" s="27">
        <v>9</v>
      </c>
      <c r="E86" s="27">
        <v>17</v>
      </c>
      <c r="F86" s="623">
        <v>32</v>
      </c>
      <c r="G86" s="204">
        <f t="shared" si="3"/>
        <v>83</v>
      </c>
    </row>
    <row r="87" spans="1:8" s="516" customFormat="1">
      <c r="A87" s="225" t="s">
        <v>6629</v>
      </c>
      <c r="B87" s="203">
        <v>8</v>
      </c>
      <c r="C87" s="47">
        <v>9</v>
      </c>
      <c r="D87" s="47">
        <v>3</v>
      </c>
      <c r="E87" s="47">
        <v>8.5</v>
      </c>
      <c r="F87" s="429">
        <v>22.5</v>
      </c>
      <c r="G87" s="203">
        <f t="shared" si="3"/>
        <v>51</v>
      </c>
    </row>
    <row r="88" spans="1:8" s="516" customFormat="1">
      <c r="A88" s="1863" t="s">
        <v>1117</v>
      </c>
      <c r="B88" s="201">
        <v>12</v>
      </c>
      <c r="C88" s="27">
        <v>18</v>
      </c>
      <c r="D88" s="27">
        <v>8</v>
      </c>
      <c r="E88" s="27">
        <v>20</v>
      </c>
      <c r="F88" s="623">
        <v>32</v>
      </c>
      <c r="G88" s="204">
        <f t="shared" si="3"/>
        <v>90</v>
      </c>
    </row>
    <row r="89" spans="1:8" s="516" customFormat="1">
      <c r="A89" s="1738" t="s">
        <v>7251</v>
      </c>
      <c r="B89" s="200">
        <v>9.5</v>
      </c>
      <c r="C89" s="47">
        <v>10.5</v>
      </c>
      <c r="D89" s="47">
        <v>7.5</v>
      </c>
      <c r="E89" s="47">
        <v>11</v>
      </c>
      <c r="F89" s="197">
        <v>20</v>
      </c>
      <c r="G89" s="200">
        <f t="shared" si="3"/>
        <v>58.5</v>
      </c>
    </row>
    <row r="90" spans="1:8" s="516" customFormat="1">
      <c r="A90" s="1864" t="s">
        <v>7987</v>
      </c>
      <c r="B90" s="1865">
        <v>17.5</v>
      </c>
      <c r="C90" s="1770">
        <v>14</v>
      </c>
      <c r="D90" s="1770">
        <v>7</v>
      </c>
      <c r="E90" s="1770">
        <v>10</v>
      </c>
      <c r="F90" s="1861">
        <v>29</v>
      </c>
      <c r="G90" s="1865">
        <f t="shared" si="3"/>
        <v>77.5</v>
      </c>
    </row>
    <row r="91" spans="1:8" s="516" customFormat="1">
      <c r="A91" s="225" t="s">
        <v>8585</v>
      </c>
      <c r="B91" s="203">
        <v>10</v>
      </c>
      <c r="C91" s="47">
        <v>11</v>
      </c>
      <c r="D91" s="47">
        <v>6.5</v>
      </c>
      <c r="E91" s="47">
        <v>11.5</v>
      </c>
      <c r="F91" s="47">
        <v>24</v>
      </c>
      <c r="G91" s="200">
        <f t="shared" si="3"/>
        <v>63</v>
      </c>
    </row>
    <row r="92" spans="1:8" s="516" customFormat="1">
      <c r="A92" s="2399" t="s">
        <v>9498</v>
      </c>
      <c r="B92" s="1865">
        <v>9</v>
      </c>
      <c r="C92" s="1490">
        <v>17</v>
      </c>
      <c r="D92" s="1490">
        <v>6</v>
      </c>
      <c r="E92" s="1770">
        <v>13.5</v>
      </c>
      <c r="F92" s="1862">
        <v>40</v>
      </c>
      <c r="G92" s="2400">
        <f t="shared" si="3"/>
        <v>85.5</v>
      </c>
    </row>
    <row r="93" spans="1:8" s="516" customFormat="1">
      <c r="A93" s="225" t="s">
        <v>10068</v>
      </c>
      <c r="B93" s="2601">
        <v>10</v>
      </c>
      <c r="C93" s="47">
        <v>8</v>
      </c>
      <c r="D93" s="47">
        <v>5</v>
      </c>
      <c r="E93" s="47">
        <v>12</v>
      </c>
      <c r="F93" s="429">
        <v>23.5</v>
      </c>
      <c r="G93" s="200">
        <f t="shared" si="3"/>
        <v>58.5</v>
      </c>
      <c r="H93" s="2397"/>
    </row>
    <row r="94" spans="1:8" s="516" customFormat="1">
      <c r="A94" s="2399" t="s">
        <v>10806</v>
      </c>
      <c r="B94" s="1865">
        <v>17</v>
      </c>
      <c r="C94" s="1770">
        <v>17.5</v>
      </c>
      <c r="D94" s="1862">
        <v>7</v>
      </c>
      <c r="E94" s="1490">
        <v>26</v>
      </c>
      <c r="F94" s="1491">
        <v>36.5</v>
      </c>
      <c r="G94" s="2711">
        <f t="shared" si="3"/>
        <v>104</v>
      </c>
      <c r="H94" s="2397"/>
    </row>
    <row r="95" spans="1:8" s="516" customFormat="1">
      <c r="A95" s="225" t="s">
        <v>11393</v>
      </c>
      <c r="B95" s="2709">
        <v>17</v>
      </c>
      <c r="C95" s="2710">
        <v>30.5</v>
      </c>
      <c r="D95" s="197">
        <v>9.5</v>
      </c>
      <c r="E95" s="47">
        <v>15.5</v>
      </c>
      <c r="F95" s="1857">
        <v>30.5</v>
      </c>
      <c r="G95" s="2709">
        <f t="shared" si="3"/>
        <v>103</v>
      </c>
      <c r="H95" s="2397"/>
    </row>
    <row r="96" spans="1:8">
      <c r="A96" s="25"/>
      <c r="B96" s="25"/>
      <c r="C96" s="2398"/>
      <c r="D96" s="2398"/>
      <c r="E96" s="2398"/>
      <c r="F96" s="2398"/>
    </row>
  </sheetData>
  <mergeCells count="2">
    <mergeCell ref="A2:G2"/>
    <mergeCell ref="A65:G65"/>
  </mergeCells>
  <phoneticPr fontId="5"/>
  <pageMargins left="0.75" right="0.75" top="1" bottom="1" header="0.51200000000000001" footer="0.51200000000000001"/>
  <pageSetup paperSize="9" scale="89" orientation="portrait" r:id="rId1"/>
  <headerFooter alignWithMargins="0"/>
  <rowBreaks count="1" manualBreakCount="1">
    <brk id="62" max="16383" man="1"/>
  </row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28"/>
  <sheetViews>
    <sheetView workbookViewId="0"/>
  </sheetViews>
  <sheetFormatPr defaultRowHeight="13.5"/>
  <cols>
    <col min="1" max="1" width="12.25" customWidth="1"/>
    <col min="2" max="3" width="13.875" customWidth="1"/>
  </cols>
  <sheetData>
    <row r="1" spans="1:3" ht="17.25">
      <c r="A1" s="79" t="s">
        <v>2304</v>
      </c>
      <c r="B1" s="79"/>
      <c r="C1" s="79"/>
    </row>
    <row r="2" spans="1:3">
      <c r="A2" s="1"/>
      <c r="B2" s="73" t="s">
        <v>1023</v>
      </c>
      <c r="C2" s="73" t="s">
        <v>4569</v>
      </c>
    </row>
    <row r="3" spans="1:3">
      <c r="A3" s="336" t="s">
        <v>1017</v>
      </c>
      <c r="B3" s="80">
        <v>5</v>
      </c>
      <c r="C3" s="80">
        <v>2</v>
      </c>
    </row>
    <row r="4" spans="1:3">
      <c r="A4" s="73" t="s">
        <v>1018</v>
      </c>
      <c r="B4" s="1">
        <v>4</v>
      </c>
      <c r="C4" s="1">
        <v>1</v>
      </c>
    </row>
    <row r="5" spans="1:3">
      <c r="A5" s="336" t="s">
        <v>1019</v>
      </c>
      <c r="B5" s="80">
        <v>10</v>
      </c>
      <c r="C5" s="80">
        <v>2</v>
      </c>
    </row>
    <row r="6" spans="1:3">
      <c r="A6" s="73" t="s">
        <v>1020</v>
      </c>
      <c r="B6" s="1">
        <v>3</v>
      </c>
      <c r="C6" s="1">
        <v>1</v>
      </c>
    </row>
    <row r="7" spans="1:3">
      <c r="A7" s="336" t="s">
        <v>1021</v>
      </c>
      <c r="B7" s="80">
        <v>4</v>
      </c>
      <c r="C7" s="80">
        <v>1</v>
      </c>
    </row>
    <row r="8" spans="1:3">
      <c r="A8" s="73" t="s">
        <v>1022</v>
      </c>
      <c r="B8" s="1">
        <v>4</v>
      </c>
      <c r="C8" s="1">
        <v>2</v>
      </c>
    </row>
    <row r="9" spans="1:3">
      <c r="A9" s="336" t="s">
        <v>1192</v>
      </c>
      <c r="B9" s="80">
        <v>2</v>
      </c>
      <c r="C9" s="80">
        <v>1</v>
      </c>
    </row>
    <row r="10" spans="1:3">
      <c r="A10" s="73" t="s">
        <v>1655</v>
      </c>
      <c r="B10" s="1">
        <v>3</v>
      </c>
      <c r="C10" s="1">
        <v>2</v>
      </c>
    </row>
    <row r="11" spans="1:3">
      <c r="A11" s="336" t="s">
        <v>2785</v>
      </c>
      <c r="B11" s="80">
        <v>2</v>
      </c>
      <c r="C11" s="80">
        <v>1</v>
      </c>
    </row>
    <row r="12" spans="1:3">
      <c r="A12" s="73" t="s">
        <v>4107</v>
      </c>
      <c r="B12" s="1">
        <v>2</v>
      </c>
      <c r="C12" s="1">
        <v>1</v>
      </c>
    </row>
    <row r="13" spans="1:3">
      <c r="A13" s="336" t="s">
        <v>67</v>
      </c>
      <c r="B13" s="80">
        <v>2</v>
      </c>
      <c r="C13" s="80">
        <v>1</v>
      </c>
    </row>
    <row r="14" spans="1:3">
      <c r="A14" s="306" t="s">
        <v>4588</v>
      </c>
      <c r="B14" s="3">
        <v>0</v>
      </c>
      <c r="C14" s="3">
        <v>0</v>
      </c>
    </row>
    <row r="15" spans="1:3">
      <c r="A15" s="336" t="s">
        <v>4210</v>
      </c>
      <c r="B15" s="80">
        <v>3</v>
      </c>
      <c r="C15" s="80">
        <v>1</v>
      </c>
    </row>
    <row r="16" spans="1:3">
      <c r="A16" s="306" t="s">
        <v>3407</v>
      </c>
      <c r="B16" s="3">
        <v>1</v>
      </c>
      <c r="C16" s="1">
        <v>1</v>
      </c>
    </row>
    <row r="17" spans="1:3">
      <c r="A17" s="336" t="s">
        <v>1033</v>
      </c>
      <c r="B17" s="80">
        <v>0</v>
      </c>
      <c r="C17" s="80">
        <v>0</v>
      </c>
    </row>
    <row r="18" spans="1:3">
      <c r="A18" s="306" t="s">
        <v>907</v>
      </c>
      <c r="B18" s="3">
        <v>0</v>
      </c>
      <c r="C18" s="3">
        <v>0</v>
      </c>
    </row>
    <row r="19" spans="1:3">
      <c r="A19" s="336" t="s">
        <v>2686</v>
      </c>
      <c r="B19" s="80">
        <v>2</v>
      </c>
      <c r="C19" s="80">
        <v>0</v>
      </c>
    </row>
    <row r="20" spans="1:3">
      <c r="A20" s="306" t="s">
        <v>996</v>
      </c>
      <c r="B20" s="3">
        <v>1</v>
      </c>
      <c r="C20" s="3">
        <v>1</v>
      </c>
    </row>
    <row r="21" spans="1:3">
      <c r="A21" s="1525" t="s">
        <v>5814</v>
      </c>
      <c r="B21" s="80">
        <v>1</v>
      </c>
      <c r="C21" s="80">
        <v>0</v>
      </c>
    </row>
    <row r="22" spans="1:3">
      <c r="A22" s="306" t="s">
        <v>7245</v>
      </c>
      <c r="B22" s="3">
        <v>0</v>
      </c>
      <c r="C22" s="3">
        <v>0</v>
      </c>
    </row>
    <row r="23" spans="1:3">
      <c r="A23" s="1525" t="s">
        <v>7965</v>
      </c>
      <c r="B23" s="1437">
        <v>2</v>
      </c>
      <c r="C23" s="1437">
        <v>0</v>
      </c>
    </row>
    <row r="24" spans="1:3">
      <c r="A24" s="306" t="s">
        <v>8574</v>
      </c>
      <c r="B24" s="3">
        <v>4</v>
      </c>
      <c r="C24" s="3">
        <v>1</v>
      </c>
    </row>
    <row r="25" spans="1:3">
      <c r="A25" s="1525" t="s">
        <v>8936</v>
      </c>
      <c r="B25" s="1437">
        <v>1</v>
      </c>
      <c r="C25" s="1437">
        <v>0</v>
      </c>
    </row>
    <row r="26" spans="1:3">
      <c r="A26" s="306" t="s">
        <v>9775</v>
      </c>
      <c r="B26" s="3">
        <v>0</v>
      </c>
      <c r="C26" s="3">
        <v>0</v>
      </c>
    </row>
    <row r="27" spans="1:3">
      <c r="A27" s="1525" t="s">
        <v>10807</v>
      </c>
      <c r="B27" s="1437">
        <v>1</v>
      </c>
      <c r="C27" s="1437">
        <v>0</v>
      </c>
    </row>
    <row r="28" spans="1:3">
      <c r="A28" s="306" t="s">
        <v>11391</v>
      </c>
      <c r="B28" s="3">
        <v>4</v>
      </c>
      <c r="C28" s="3">
        <v>1</v>
      </c>
    </row>
  </sheetData>
  <phoneticPr fontId="5"/>
  <pageMargins left="0.75" right="0.75" top="1" bottom="1" header="0.51200000000000001" footer="0.51200000000000001"/>
  <pageSetup paperSize="9" orientation="portrait" verticalDpi="1200" r:id="rId1"/>
  <headerFooter alignWithMargins="0"/>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H22"/>
  <sheetViews>
    <sheetView workbookViewId="0">
      <selection sqref="A1:E1"/>
    </sheetView>
  </sheetViews>
  <sheetFormatPr defaultRowHeight="13.5"/>
  <cols>
    <col min="1" max="1" width="10" customWidth="1"/>
    <col min="2" max="2" width="15.75" customWidth="1"/>
    <col min="3" max="3" width="37.875" customWidth="1"/>
    <col min="5" max="5" width="6.375" customWidth="1"/>
    <col min="6" max="6" width="10.25" customWidth="1"/>
    <col min="7" max="7" width="11.5" customWidth="1"/>
    <col min="8" max="8" width="10.25" customWidth="1"/>
  </cols>
  <sheetData>
    <row r="1" spans="1:8" ht="17.25">
      <c r="A1" s="2974" t="s">
        <v>2303</v>
      </c>
      <c r="B1" s="2974"/>
      <c r="C1" s="2974"/>
      <c r="D1" s="2974"/>
      <c r="E1" s="2974"/>
    </row>
    <row r="2" spans="1:8" ht="39" customHeight="1">
      <c r="A2" s="232" t="s">
        <v>3205</v>
      </c>
      <c r="B2" s="232" t="s">
        <v>3206</v>
      </c>
      <c r="C2" s="232" t="s">
        <v>3207</v>
      </c>
      <c r="D2" s="232" t="s">
        <v>4864</v>
      </c>
      <c r="E2" s="232" t="s">
        <v>6022</v>
      </c>
      <c r="F2" s="555" t="s">
        <v>115</v>
      </c>
      <c r="G2" s="232" t="s">
        <v>5200</v>
      </c>
      <c r="H2" s="232" t="s">
        <v>5201</v>
      </c>
    </row>
    <row r="3" spans="1:8" ht="39" customHeight="1">
      <c r="A3" s="234" t="s">
        <v>2154</v>
      </c>
      <c r="B3" s="234" t="s">
        <v>283</v>
      </c>
      <c r="C3" s="234" t="s">
        <v>2153</v>
      </c>
      <c r="D3" s="234" t="s">
        <v>6627</v>
      </c>
      <c r="E3" s="235" t="s">
        <v>775</v>
      </c>
      <c r="F3" s="1624" t="s">
        <v>7749</v>
      </c>
      <c r="G3" s="64" t="s">
        <v>5537</v>
      </c>
      <c r="H3" s="234" t="s">
        <v>5202</v>
      </c>
    </row>
    <row r="4" spans="1:8" ht="39" customHeight="1">
      <c r="A4" s="234" t="s">
        <v>6628</v>
      </c>
      <c r="B4" s="234" t="s">
        <v>284</v>
      </c>
      <c r="C4" s="234" t="s">
        <v>6403</v>
      </c>
      <c r="D4" s="234" t="s">
        <v>5735</v>
      </c>
      <c r="E4" s="235">
        <v>5</v>
      </c>
      <c r="F4" s="64"/>
      <c r="G4" s="64" t="s">
        <v>5537</v>
      </c>
      <c r="H4" s="234" t="s">
        <v>5202</v>
      </c>
    </row>
    <row r="5" spans="1:8" ht="39" customHeight="1">
      <c r="A5" s="31" t="s">
        <v>6404</v>
      </c>
      <c r="B5" s="31" t="s">
        <v>4508</v>
      </c>
      <c r="C5" s="31" t="s">
        <v>2780</v>
      </c>
      <c r="D5" s="31" t="s">
        <v>2781</v>
      </c>
      <c r="E5" s="32">
        <v>10</v>
      </c>
      <c r="F5" s="517"/>
      <c r="G5" s="517" t="s">
        <v>5537</v>
      </c>
      <c r="H5" s="31" t="s">
        <v>5202</v>
      </c>
    </row>
    <row r="6" spans="1:8" ht="39" customHeight="1">
      <c r="A6" s="236" t="s">
        <v>2782</v>
      </c>
      <c r="B6" s="234" t="s">
        <v>1227</v>
      </c>
      <c r="C6" s="234" t="s">
        <v>2784</v>
      </c>
      <c r="D6" s="234" t="s">
        <v>5736</v>
      </c>
      <c r="E6" s="235">
        <v>5</v>
      </c>
      <c r="F6" s="64"/>
      <c r="G6" s="64" t="s">
        <v>5538</v>
      </c>
      <c r="H6" s="234" t="s">
        <v>5202</v>
      </c>
    </row>
    <row r="7" spans="1:8" ht="39" customHeight="1">
      <c r="A7" s="236" t="s">
        <v>2783</v>
      </c>
      <c r="B7" s="234" t="s">
        <v>1228</v>
      </c>
      <c r="C7" s="234" t="s">
        <v>4032</v>
      </c>
      <c r="D7" s="234" t="s">
        <v>5737</v>
      </c>
      <c r="E7" s="235">
        <v>5</v>
      </c>
      <c r="F7" s="64"/>
      <c r="G7" s="64" t="s">
        <v>2908</v>
      </c>
      <c r="H7" s="234" t="s">
        <v>5202</v>
      </c>
    </row>
    <row r="8" spans="1:8" ht="39" customHeight="1">
      <c r="A8" s="31" t="s">
        <v>4033</v>
      </c>
      <c r="B8" s="31" t="s">
        <v>284</v>
      </c>
      <c r="C8" s="31" t="s">
        <v>3208</v>
      </c>
      <c r="D8" s="31" t="s">
        <v>4034</v>
      </c>
      <c r="E8" s="32">
        <v>10</v>
      </c>
      <c r="F8" s="517"/>
      <c r="G8" s="517" t="s">
        <v>2910</v>
      </c>
      <c r="H8" s="31" t="s">
        <v>5202</v>
      </c>
    </row>
    <row r="9" spans="1:8" ht="39" customHeight="1">
      <c r="A9" s="234" t="s">
        <v>4035</v>
      </c>
      <c r="B9" s="234" t="s">
        <v>1229</v>
      </c>
      <c r="C9" s="234" t="s">
        <v>3543</v>
      </c>
      <c r="D9" s="234" t="s">
        <v>6627</v>
      </c>
      <c r="E9" s="235">
        <v>10</v>
      </c>
      <c r="F9" s="64"/>
      <c r="G9" s="64" t="s">
        <v>2911</v>
      </c>
      <c r="H9" s="234" t="s">
        <v>5202</v>
      </c>
    </row>
    <row r="10" spans="1:8" ht="39" customHeight="1">
      <c r="A10" s="31" t="s">
        <v>4036</v>
      </c>
      <c r="B10" s="31" t="s">
        <v>284</v>
      </c>
      <c r="C10" s="31" t="s">
        <v>6490</v>
      </c>
      <c r="D10" s="31" t="s">
        <v>5737</v>
      </c>
      <c r="E10" s="32">
        <v>8</v>
      </c>
      <c r="F10" s="517"/>
      <c r="G10" s="517" t="s">
        <v>2909</v>
      </c>
      <c r="H10" s="31" t="s">
        <v>5202</v>
      </c>
    </row>
    <row r="11" spans="1:8" ht="39" customHeight="1">
      <c r="A11" s="31" t="s">
        <v>3204</v>
      </c>
      <c r="B11" s="31" t="s">
        <v>1230</v>
      </c>
      <c r="C11" s="31" t="s">
        <v>1992</v>
      </c>
      <c r="D11" s="31" t="s">
        <v>2574</v>
      </c>
      <c r="E11" s="32">
        <v>5</v>
      </c>
      <c r="F11" s="517"/>
      <c r="G11" s="517" t="s">
        <v>4204</v>
      </c>
      <c r="H11" s="31" t="s">
        <v>3565</v>
      </c>
    </row>
    <row r="12" spans="1:8" ht="39" customHeight="1">
      <c r="A12" s="234" t="s">
        <v>1991</v>
      </c>
      <c r="B12" s="234" t="s">
        <v>1231</v>
      </c>
      <c r="C12" s="234" t="s">
        <v>532</v>
      </c>
      <c r="D12" s="234" t="s">
        <v>5738</v>
      </c>
      <c r="E12" s="235" t="s">
        <v>6394</v>
      </c>
      <c r="F12" s="234" t="s">
        <v>116</v>
      </c>
      <c r="G12" s="64" t="s">
        <v>2911</v>
      </c>
      <c r="H12" s="234" t="s">
        <v>5202</v>
      </c>
    </row>
    <row r="13" spans="1:8" ht="39" customHeight="1">
      <c r="A13" s="31" t="s">
        <v>2263</v>
      </c>
      <c r="B13" s="31" t="s">
        <v>284</v>
      </c>
      <c r="C13" s="233" t="s">
        <v>528</v>
      </c>
      <c r="D13" s="31" t="s">
        <v>3278</v>
      </c>
      <c r="E13" s="32" t="s">
        <v>6393</v>
      </c>
      <c r="F13" s="31" t="s">
        <v>2785</v>
      </c>
      <c r="G13" s="517" t="s">
        <v>4205</v>
      </c>
      <c r="H13" s="31" t="s">
        <v>5202</v>
      </c>
    </row>
    <row r="14" spans="1:8" ht="39" customHeight="1">
      <c r="A14" s="31" t="s">
        <v>529</v>
      </c>
      <c r="B14" s="31" t="s">
        <v>4081</v>
      </c>
      <c r="C14" s="233" t="s">
        <v>4136</v>
      </c>
      <c r="D14" s="31" t="s">
        <v>4915</v>
      </c>
      <c r="E14" s="32" t="s">
        <v>6393</v>
      </c>
      <c r="F14" s="31" t="s">
        <v>2785</v>
      </c>
      <c r="G14" s="517" t="s">
        <v>4206</v>
      </c>
      <c r="H14" s="31" t="s">
        <v>5202</v>
      </c>
    </row>
    <row r="15" spans="1:8" ht="39" customHeight="1">
      <c r="A15" s="234" t="s">
        <v>2258</v>
      </c>
      <c r="B15" s="234" t="s">
        <v>4082</v>
      </c>
      <c r="C15" s="64" t="s">
        <v>2257</v>
      </c>
      <c r="D15" s="234" t="s">
        <v>3280</v>
      </c>
      <c r="E15" s="235" t="s">
        <v>6392</v>
      </c>
      <c r="F15" s="234" t="s">
        <v>4107</v>
      </c>
      <c r="G15" s="64" t="s">
        <v>4207</v>
      </c>
      <c r="H15" s="64" t="s">
        <v>4148</v>
      </c>
    </row>
    <row r="16" spans="1:8" ht="39" customHeight="1">
      <c r="A16" s="31" t="s">
        <v>4061</v>
      </c>
      <c r="B16" s="31" t="s">
        <v>4081</v>
      </c>
      <c r="C16" s="58" t="s">
        <v>4136</v>
      </c>
      <c r="D16" s="31" t="s">
        <v>4915</v>
      </c>
      <c r="E16" s="32" t="s">
        <v>6391</v>
      </c>
      <c r="F16" s="31" t="s">
        <v>67</v>
      </c>
      <c r="G16" s="517" t="s">
        <v>5537</v>
      </c>
      <c r="H16" s="31" t="s">
        <v>5202</v>
      </c>
    </row>
    <row r="17" spans="1:8" ht="39" customHeight="1">
      <c r="A17" s="234" t="s">
        <v>3880</v>
      </c>
      <c r="B17" s="234" t="s">
        <v>4083</v>
      </c>
      <c r="C17" s="64" t="s">
        <v>3879</v>
      </c>
      <c r="D17" s="234" t="s">
        <v>2786</v>
      </c>
      <c r="E17" s="235" t="s">
        <v>6390</v>
      </c>
      <c r="F17" s="234" t="s">
        <v>6275</v>
      </c>
      <c r="G17" s="64" t="s">
        <v>4208</v>
      </c>
      <c r="H17" s="234" t="s">
        <v>5202</v>
      </c>
    </row>
    <row r="18" spans="1:8" ht="39" customHeight="1">
      <c r="A18" s="234" t="s">
        <v>2121</v>
      </c>
      <c r="B18" s="234" t="s">
        <v>4084</v>
      </c>
      <c r="C18" s="410" t="s">
        <v>2122</v>
      </c>
      <c r="D18" s="234" t="s">
        <v>3280</v>
      </c>
      <c r="E18" s="235" t="s">
        <v>2123</v>
      </c>
      <c r="F18" s="234" t="s">
        <v>1123</v>
      </c>
      <c r="G18" s="64" t="s">
        <v>282</v>
      </c>
      <c r="H18" s="234" t="s">
        <v>2024</v>
      </c>
    </row>
    <row r="19" spans="1:8" ht="51" customHeight="1">
      <c r="A19" s="31" t="s">
        <v>4695</v>
      </c>
      <c r="B19" s="517" t="s">
        <v>3772</v>
      </c>
      <c r="C19" s="518" t="s">
        <v>4697</v>
      </c>
      <c r="D19" s="517" t="s">
        <v>4696</v>
      </c>
      <c r="E19" s="517" t="s">
        <v>5121</v>
      </c>
      <c r="F19" s="31" t="s">
        <v>2568</v>
      </c>
      <c r="G19" s="517" t="s">
        <v>2911</v>
      </c>
      <c r="H19" s="517" t="s">
        <v>5202</v>
      </c>
    </row>
    <row r="20" spans="1:8" ht="34.5" customHeight="1">
      <c r="A20" s="2008" t="s">
        <v>6208</v>
      </c>
      <c r="B20" s="2008" t="s">
        <v>6209</v>
      </c>
      <c r="C20" s="2009" t="s">
        <v>6207</v>
      </c>
      <c r="D20" s="2008" t="s">
        <v>6210</v>
      </c>
      <c r="E20" s="2010" t="s">
        <v>6211</v>
      </c>
      <c r="F20" s="2010" t="s">
        <v>6212</v>
      </c>
      <c r="G20" s="517" t="s">
        <v>5075</v>
      </c>
      <c r="H20" s="517" t="s">
        <v>5202</v>
      </c>
    </row>
    <row r="21" spans="1:8" ht="33" customHeight="1">
      <c r="A21" s="2715" t="s">
        <v>8586</v>
      </c>
      <c r="B21" s="35" t="s">
        <v>8587</v>
      </c>
      <c r="C21" s="1255" t="s">
        <v>8588</v>
      </c>
      <c r="D21" s="35" t="s">
        <v>8589</v>
      </c>
      <c r="E21" s="35" t="s">
        <v>10069</v>
      </c>
      <c r="F21" s="35" t="s">
        <v>8590</v>
      </c>
      <c r="G21" s="2716" t="s">
        <v>2911</v>
      </c>
      <c r="H21" s="2010" t="s">
        <v>5202</v>
      </c>
    </row>
    <row r="22" spans="1:8" ht="34.5" customHeight="1">
      <c r="A22" s="1" t="s">
        <v>11394</v>
      </c>
      <c r="B22" s="1" t="s">
        <v>11395</v>
      </c>
      <c r="C22" s="75" t="s">
        <v>11398</v>
      </c>
      <c r="D22" s="1" t="s">
        <v>11396</v>
      </c>
      <c r="E22" s="1">
        <v>9</v>
      </c>
      <c r="F22" s="1" t="s">
        <v>11397</v>
      </c>
      <c r="G22" s="1" t="s">
        <v>11399</v>
      </c>
      <c r="H22" s="75" t="s">
        <v>2024</v>
      </c>
    </row>
  </sheetData>
  <mergeCells count="1">
    <mergeCell ref="A1:E1"/>
  </mergeCells>
  <phoneticPr fontId="5"/>
  <pageMargins left="0.75" right="0.75" top="1" bottom="1" header="0.51200000000000001" footer="0.51200000000000001"/>
  <pageSetup paperSize="9" scale="77" orientation="portrait" verticalDpi="1200"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
  <sheetViews>
    <sheetView workbookViewId="0"/>
  </sheetViews>
  <sheetFormatPr defaultRowHeight="13.5"/>
  <sheetData>
    <row r="1" spans="1:1" ht="17.25">
      <c r="A1" s="79" t="s">
        <v>192</v>
      </c>
    </row>
  </sheetData>
  <phoneticPr fontId="5"/>
  <pageMargins left="0.75" right="0.75" top="1" bottom="1" header="0.51200000000000001" footer="0.5120000000000000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D128"/>
  <sheetViews>
    <sheetView workbookViewId="0"/>
  </sheetViews>
  <sheetFormatPr defaultRowHeight="13.5"/>
  <cols>
    <col min="1" max="1" width="12.875" customWidth="1"/>
    <col min="2" max="2" width="56.25" style="33" customWidth="1"/>
    <col min="3" max="3" width="49.25" customWidth="1"/>
    <col min="4" max="4" width="38.125" customWidth="1"/>
    <col min="5" max="5" width="8" customWidth="1"/>
    <col min="6" max="6" width="14.625" customWidth="1"/>
    <col min="7" max="7" width="27.25" customWidth="1"/>
    <col min="8" max="8" width="18" customWidth="1"/>
    <col min="9" max="9" width="17.375" customWidth="1"/>
  </cols>
  <sheetData>
    <row r="1" spans="1:4" ht="17.25">
      <c r="A1" s="79" t="s">
        <v>196</v>
      </c>
    </row>
    <row r="2" spans="1:4">
      <c r="A2" s="1" t="s">
        <v>6693</v>
      </c>
      <c r="B2" s="75" t="s">
        <v>6687</v>
      </c>
      <c r="C2" s="1" t="s">
        <v>6694</v>
      </c>
      <c r="D2" s="1" t="s">
        <v>9499</v>
      </c>
    </row>
    <row r="3" spans="1:4">
      <c r="A3" s="1" t="s">
        <v>6695</v>
      </c>
      <c r="B3" s="75" t="s">
        <v>6714</v>
      </c>
      <c r="C3" s="1" t="s">
        <v>6713</v>
      </c>
      <c r="D3" s="1" t="s">
        <v>9500</v>
      </c>
    </row>
    <row r="4" spans="1:4">
      <c r="A4" s="1" t="s">
        <v>6696</v>
      </c>
      <c r="B4" s="75" t="s">
        <v>6697</v>
      </c>
      <c r="C4" s="1" t="s">
        <v>4421</v>
      </c>
      <c r="D4" s="1" t="s">
        <v>9501</v>
      </c>
    </row>
    <row r="5" spans="1:4">
      <c r="A5" s="1" t="s">
        <v>1278</v>
      </c>
      <c r="B5" s="75" t="s">
        <v>6698</v>
      </c>
      <c r="C5" s="1" t="s">
        <v>6715</v>
      </c>
      <c r="D5" s="1" t="s">
        <v>9502</v>
      </c>
    </row>
    <row r="6" spans="1:4">
      <c r="A6" s="1" t="s">
        <v>6688</v>
      </c>
      <c r="B6" s="75" t="s">
        <v>6699</v>
      </c>
      <c r="C6" s="1" t="s">
        <v>6716</v>
      </c>
      <c r="D6" s="1" t="s">
        <v>9503</v>
      </c>
    </row>
    <row r="7" spans="1:4">
      <c r="A7" s="1" t="s">
        <v>1023</v>
      </c>
      <c r="B7" s="1254">
        <v>2</v>
      </c>
      <c r="C7" s="1329" t="s">
        <v>6963</v>
      </c>
      <c r="D7" s="1329">
        <v>1</v>
      </c>
    </row>
    <row r="8" spans="1:4">
      <c r="A8" s="1" t="s">
        <v>6689</v>
      </c>
      <c r="B8" s="75" t="s">
        <v>6701</v>
      </c>
      <c r="C8" s="1" t="s">
        <v>8591</v>
      </c>
      <c r="D8" s="1" t="s">
        <v>10071</v>
      </c>
    </row>
    <row r="9" spans="1:4">
      <c r="A9" s="1" t="s">
        <v>6700</v>
      </c>
      <c r="B9" s="75" t="s">
        <v>6707</v>
      </c>
      <c r="C9" s="1" t="s">
        <v>7988</v>
      </c>
      <c r="D9" s="1" t="s">
        <v>10257</v>
      </c>
    </row>
    <row r="10" spans="1:4" ht="54">
      <c r="A10" s="1" t="s">
        <v>6690</v>
      </c>
      <c r="B10" s="75" t="s">
        <v>6706</v>
      </c>
      <c r="C10" s="75" t="s">
        <v>7569</v>
      </c>
      <c r="D10" s="75" t="s">
        <v>9776</v>
      </c>
    </row>
    <row r="11" spans="1:4">
      <c r="A11" s="1" t="s">
        <v>6691</v>
      </c>
      <c r="B11" s="75" t="s">
        <v>6702</v>
      </c>
      <c r="C11" s="1" t="s">
        <v>7570</v>
      </c>
      <c r="D11" s="1" t="s">
        <v>10471</v>
      </c>
    </row>
    <row r="12" spans="1:4">
      <c r="A12" s="1" t="s">
        <v>6703</v>
      </c>
      <c r="B12" s="75" t="s">
        <v>6704</v>
      </c>
      <c r="C12" s="1" t="s">
        <v>8592</v>
      </c>
      <c r="D12" s="1" t="s">
        <v>10070</v>
      </c>
    </row>
    <row r="13" spans="1:4">
      <c r="A13" s="35" t="s">
        <v>6692</v>
      </c>
      <c r="B13" s="1255" t="s">
        <v>6705</v>
      </c>
      <c r="C13" s="1090" t="s">
        <v>7571</v>
      </c>
      <c r="D13" s="35" t="s">
        <v>9777</v>
      </c>
    </row>
    <row r="14" spans="1:4">
      <c r="A14" s="19"/>
      <c r="B14" s="1256" t="s">
        <v>6710</v>
      </c>
      <c r="C14" s="1207"/>
      <c r="D14" s="19"/>
    </row>
    <row r="15" spans="1:4" ht="40.5">
      <c r="A15" s="19"/>
      <c r="B15" s="1256" t="s">
        <v>6709</v>
      </c>
      <c r="C15" s="1207"/>
      <c r="D15" s="19"/>
    </row>
    <row r="16" spans="1:4" ht="40.5">
      <c r="A16" s="1258"/>
      <c r="B16" s="1256" t="s">
        <v>6708</v>
      </c>
      <c r="C16" s="1207"/>
      <c r="D16" s="19"/>
    </row>
    <row r="17" spans="1:4">
      <c r="A17" s="14"/>
      <c r="B17" s="1257" t="s">
        <v>6711</v>
      </c>
      <c r="C17" s="275"/>
      <c r="D17" s="14"/>
    </row>
    <row r="22" spans="1:4">
      <c r="A22" s="1194"/>
    </row>
    <row r="23" spans="1:4">
      <c r="A23" s="1194"/>
    </row>
    <row r="29" spans="1:4">
      <c r="A29" s="1195"/>
    </row>
    <row r="31" spans="1:4">
      <c r="A31" s="1195"/>
    </row>
    <row r="35" spans="1:1" ht="21">
      <c r="A35" s="1193"/>
    </row>
    <row r="37" spans="1:1">
      <c r="A37" s="50"/>
    </row>
    <row r="41" spans="1:1">
      <c r="A41" s="50"/>
    </row>
    <row r="44" spans="1:1">
      <c r="A44" s="1194"/>
    </row>
    <row r="46" spans="1:1">
      <c r="A46" s="1194"/>
    </row>
    <row r="48" spans="1:1">
      <c r="A48" s="1194"/>
    </row>
    <row r="49" spans="1:1">
      <c r="A49" s="1194"/>
    </row>
    <row r="51" spans="1:1">
      <c r="A51" s="1194"/>
    </row>
    <row r="52" spans="1:1">
      <c r="A52" s="1194"/>
    </row>
    <row r="54" spans="1:1">
      <c r="A54" s="1194"/>
    </row>
    <row r="56" spans="1:1">
      <c r="A56" s="50"/>
    </row>
    <row r="58" spans="1:1">
      <c r="A58" s="441"/>
    </row>
    <row r="62" spans="1:1">
      <c r="A62" s="50"/>
    </row>
    <row r="67" spans="1:1">
      <c r="A67" s="1194"/>
    </row>
    <row r="69" spans="1:1">
      <c r="A69" s="1194"/>
    </row>
    <row r="70" spans="1:1">
      <c r="A70" s="1194"/>
    </row>
    <row r="72" spans="1:1">
      <c r="A72" s="1194"/>
    </row>
    <row r="73" spans="1:1">
      <c r="A73" s="1194"/>
    </row>
    <row r="75" spans="1:1">
      <c r="A75" s="1194"/>
    </row>
    <row r="76" spans="1:1">
      <c r="A76" s="1194"/>
    </row>
    <row r="78" spans="1:1">
      <c r="A78" s="50"/>
    </row>
    <row r="82" spans="1:1">
      <c r="A82" s="1194"/>
    </row>
    <row r="83" spans="1:1">
      <c r="A83" s="1194"/>
    </row>
    <row r="84" spans="1:1">
      <c r="A84" s="1194"/>
    </row>
    <row r="85" spans="1:1">
      <c r="A85" s="1196"/>
    </row>
    <row r="86" spans="1:1">
      <c r="A86" s="1194"/>
    </row>
    <row r="87" spans="1:1">
      <c r="A87" s="1194"/>
    </row>
    <row r="88" spans="1:1">
      <c r="A88" s="1194"/>
    </row>
    <row r="89" spans="1:1">
      <c r="A89" s="1194"/>
    </row>
    <row r="91" spans="1:1">
      <c r="A91" s="50"/>
    </row>
    <row r="93" spans="1:1">
      <c r="A93" s="50"/>
    </row>
    <row r="95" spans="1:1">
      <c r="A95" s="1194"/>
    </row>
    <row r="96" spans="1:1">
      <c r="A96" s="1194"/>
    </row>
    <row r="97" spans="1:1">
      <c r="A97" s="1194"/>
    </row>
    <row r="98" spans="1:1">
      <c r="A98" s="1194"/>
    </row>
    <row r="100" spans="1:1">
      <c r="A100" s="1194"/>
    </row>
    <row r="101" spans="1:1">
      <c r="A101" s="1194"/>
    </row>
    <row r="103" spans="1:1">
      <c r="A103" s="50"/>
    </row>
    <row r="109" spans="1:1">
      <c r="A109" s="50"/>
    </row>
    <row r="113" spans="1:2">
      <c r="A113" s="50"/>
    </row>
    <row r="117" spans="1:2">
      <c r="A117" s="50"/>
    </row>
    <row r="123" spans="1:2">
      <c r="A123" s="441"/>
    </row>
    <row r="125" spans="1:2">
      <c r="A125" s="441"/>
    </row>
    <row r="128" spans="1:2">
      <c r="B128" s="1197"/>
    </row>
  </sheetData>
  <phoneticPr fontId="5"/>
  <pageMargins left="0.75" right="0.75" top="1" bottom="1" header="0.51200000000000001" footer="0.51200000000000001"/>
  <pageSetup paperSize="9" orientation="landscape"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M195"/>
  <sheetViews>
    <sheetView workbookViewId="0"/>
  </sheetViews>
  <sheetFormatPr defaultRowHeight="13.5"/>
  <cols>
    <col min="1" max="1" width="10.875" customWidth="1"/>
    <col min="2" max="8" width="9.125" customWidth="1"/>
    <col min="9" max="9" width="9.875" customWidth="1"/>
    <col min="10" max="10" width="9.875" style="7" customWidth="1"/>
    <col min="11" max="12" width="9.875" customWidth="1"/>
  </cols>
  <sheetData>
    <row r="1" spans="1:13" ht="18.75" customHeight="1">
      <c r="A1" t="s">
        <v>593</v>
      </c>
    </row>
    <row r="2" spans="1:13" ht="17.25">
      <c r="A2" s="2968" t="s">
        <v>4722</v>
      </c>
      <c r="B2" s="2968"/>
      <c r="C2" s="2968"/>
      <c r="D2" s="2968"/>
      <c r="E2" s="2968"/>
      <c r="G2" s="50" t="s">
        <v>829</v>
      </c>
    </row>
    <row r="3" spans="1:13">
      <c r="A3" s="1"/>
      <c r="B3" s="522" t="s">
        <v>1023</v>
      </c>
      <c r="C3" s="522" t="s">
        <v>6749</v>
      </c>
      <c r="D3" s="73" t="s">
        <v>5747</v>
      </c>
      <c r="E3" s="72" t="s">
        <v>5746</v>
      </c>
      <c r="F3" s="7"/>
      <c r="G3" s="1183" t="s">
        <v>6183</v>
      </c>
      <c r="H3" s="1184" t="s">
        <v>6184</v>
      </c>
      <c r="I3" s="1185" t="s">
        <v>6185</v>
      </c>
      <c r="J3" s="1186" t="s">
        <v>6186</v>
      </c>
      <c r="K3" s="1187" t="s">
        <v>6184</v>
      </c>
      <c r="L3" s="1184" t="s">
        <v>6187</v>
      </c>
    </row>
    <row r="4" spans="1:13">
      <c r="A4" s="81" t="s">
        <v>1019</v>
      </c>
      <c r="B4" s="519">
        <v>19</v>
      </c>
      <c r="C4" s="519">
        <v>6</v>
      </c>
      <c r="D4" s="281">
        <v>3</v>
      </c>
      <c r="E4" s="35"/>
      <c r="F4" s="7"/>
      <c r="G4" s="1">
        <v>8</v>
      </c>
      <c r="H4" s="3">
        <v>5</v>
      </c>
      <c r="I4" s="1030">
        <f>H4/G4</f>
        <v>0.625</v>
      </c>
      <c r="J4" s="1182">
        <v>11</v>
      </c>
      <c r="K4" s="63">
        <v>1</v>
      </c>
      <c r="L4" s="103">
        <f>K4/J4</f>
        <v>9.0909090909090912E-2</v>
      </c>
    </row>
    <row r="5" spans="1:13">
      <c r="A5" s="72" t="s">
        <v>1020</v>
      </c>
      <c r="B5" s="520">
        <v>15</v>
      </c>
      <c r="C5" s="520">
        <v>4</v>
      </c>
      <c r="D5" s="307">
        <v>3</v>
      </c>
      <c r="E5" s="19"/>
      <c r="F5" s="7"/>
      <c r="G5" s="1">
        <v>6</v>
      </c>
      <c r="H5" s="1">
        <v>3</v>
      </c>
      <c r="I5" s="1030">
        <f t="shared" ref="I5:I25" si="0">H5/G5</f>
        <v>0.5</v>
      </c>
      <c r="J5" s="1182">
        <v>9</v>
      </c>
      <c r="K5" s="63">
        <v>1</v>
      </c>
      <c r="L5" s="103">
        <f t="shared" ref="L5:L25" si="1">K5/J5</f>
        <v>0.1111111111111111</v>
      </c>
    </row>
    <row r="6" spans="1:13">
      <c r="A6" s="81" t="s">
        <v>1021</v>
      </c>
      <c r="B6" s="519">
        <v>33</v>
      </c>
      <c r="C6" s="519">
        <v>14</v>
      </c>
      <c r="D6" s="281">
        <v>5</v>
      </c>
      <c r="E6" s="19"/>
      <c r="F6" s="7"/>
      <c r="G6" s="1">
        <v>8</v>
      </c>
      <c r="H6" s="1">
        <v>7</v>
      </c>
      <c r="I6" s="1030">
        <f t="shared" si="0"/>
        <v>0.875</v>
      </c>
      <c r="J6" s="1182">
        <v>25</v>
      </c>
      <c r="K6" s="63">
        <v>7</v>
      </c>
      <c r="L6" s="103">
        <f t="shared" si="1"/>
        <v>0.28000000000000003</v>
      </c>
    </row>
    <row r="7" spans="1:13">
      <c r="A7" s="72" t="s">
        <v>1022</v>
      </c>
      <c r="B7" s="520">
        <v>25</v>
      </c>
      <c r="C7" s="520">
        <v>9</v>
      </c>
      <c r="D7" s="307">
        <v>5</v>
      </c>
      <c r="E7" s="19"/>
      <c r="F7" s="7"/>
      <c r="G7" s="1">
        <v>7</v>
      </c>
      <c r="H7" s="1">
        <v>7</v>
      </c>
      <c r="I7" s="1030">
        <f t="shared" si="0"/>
        <v>1</v>
      </c>
      <c r="J7" s="1182">
        <v>18</v>
      </c>
      <c r="K7" s="63">
        <v>2</v>
      </c>
      <c r="L7" s="103">
        <f t="shared" si="1"/>
        <v>0.1111111111111111</v>
      </c>
    </row>
    <row r="8" spans="1:13">
      <c r="A8" s="81" t="s">
        <v>1192</v>
      </c>
      <c r="B8" s="519">
        <v>32</v>
      </c>
      <c r="C8" s="519">
        <v>11</v>
      </c>
      <c r="D8" s="281">
        <v>5</v>
      </c>
      <c r="E8" s="19"/>
      <c r="F8" s="7"/>
      <c r="G8" s="1">
        <v>9</v>
      </c>
      <c r="H8" s="1">
        <v>6</v>
      </c>
      <c r="I8" s="1030">
        <f t="shared" si="0"/>
        <v>0.66666666666666663</v>
      </c>
      <c r="J8" s="1182">
        <v>23</v>
      </c>
      <c r="K8" s="63">
        <v>5</v>
      </c>
      <c r="L8" s="103">
        <f t="shared" si="1"/>
        <v>0.21739130434782608</v>
      </c>
    </row>
    <row r="9" spans="1:13">
      <c r="A9" s="72" t="s">
        <v>1655</v>
      </c>
      <c r="B9" s="520">
        <v>27</v>
      </c>
      <c r="C9" s="520">
        <v>14</v>
      </c>
      <c r="D9" s="307">
        <v>5</v>
      </c>
      <c r="E9" s="19"/>
      <c r="F9" s="7"/>
      <c r="G9" s="1">
        <v>11</v>
      </c>
      <c r="H9" s="1">
        <v>9</v>
      </c>
      <c r="I9" s="1030">
        <f t="shared" si="0"/>
        <v>0.81818181818181823</v>
      </c>
      <c r="J9" s="1182">
        <v>16</v>
      </c>
      <c r="K9" s="63">
        <v>5</v>
      </c>
      <c r="L9" s="103">
        <f t="shared" si="1"/>
        <v>0.3125</v>
      </c>
    </row>
    <row r="10" spans="1:13">
      <c r="A10" s="81" t="s">
        <v>2785</v>
      </c>
      <c r="B10" s="519">
        <v>19</v>
      </c>
      <c r="C10" s="519">
        <v>6</v>
      </c>
      <c r="D10" s="281">
        <v>3</v>
      </c>
      <c r="E10" s="19"/>
      <c r="F10" s="7"/>
      <c r="G10" s="1">
        <v>6</v>
      </c>
      <c r="H10" s="1">
        <v>4</v>
      </c>
      <c r="I10" s="1030">
        <f t="shared" si="0"/>
        <v>0.66666666666666663</v>
      </c>
      <c r="J10" s="1182">
        <v>13</v>
      </c>
      <c r="K10" s="63">
        <v>2</v>
      </c>
      <c r="L10" s="103">
        <f t="shared" si="1"/>
        <v>0.15384615384615385</v>
      </c>
    </row>
    <row r="11" spans="1:13">
      <c r="A11" s="109" t="s">
        <v>4107</v>
      </c>
      <c r="B11" s="521">
        <v>29</v>
      </c>
      <c r="C11" s="520">
        <v>6</v>
      </c>
      <c r="D11" s="199">
        <v>3</v>
      </c>
      <c r="E11" s="19"/>
      <c r="F11" s="7"/>
      <c r="G11" s="1">
        <v>7</v>
      </c>
      <c r="H11" s="1">
        <v>4</v>
      </c>
      <c r="I11" s="1030">
        <f t="shared" si="0"/>
        <v>0.5714285714285714</v>
      </c>
      <c r="J11" s="1182">
        <v>22</v>
      </c>
      <c r="K11" s="63">
        <v>2</v>
      </c>
      <c r="L11" s="103">
        <f t="shared" si="1"/>
        <v>9.0909090909090912E-2</v>
      </c>
    </row>
    <row r="12" spans="1:13">
      <c r="A12" s="81" t="s">
        <v>67</v>
      </c>
      <c r="B12" s="519">
        <v>34</v>
      </c>
      <c r="C12" s="519">
        <v>11</v>
      </c>
      <c r="D12" s="281">
        <v>5</v>
      </c>
      <c r="E12" s="19">
        <v>13</v>
      </c>
      <c r="F12" s="7"/>
      <c r="G12" s="1">
        <v>8</v>
      </c>
      <c r="H12" s="1">
        <v>6</v>
      </c>
      <c r="I12" s="1030">
        <f t="shared" si="0"/>
        <v>0.75</v>
      </c>
      <c r="J12" s="1182">
        <v>26</v>
      </c>
      <c r="K12" s="63">
        <v>5</v>
      </c>
      <c r="L12" s="103">
        <f t="shared" si="1"/>
        <v>0.19230769230769232</v>
      </c>
    </row>
    <row r="13" spans="1:13">
      <c r="A13" s="109" t="s">
        <v>4588</v>
      </c>
      <c r="B13" s="521">
        <v>43</v>
      </c>
      <c r="C13" s="520">
        <v>17</v>
      </c>
      <c r="D13" s="199">
        <v>6</v>
      </c>
      <c r="E13" s="19">
        <v>15</v>
      </c>
      <c r="F13" s="7"/>
      <c r="G13" s="1">
        <v>11</v>
      </c>
      <c r="H13" s="1">
        <v>11</v>
      </c>
      <c r="I13" s="1030">
        <f t="shared" si="0"/>
        <v>1</v>
      </c>
      <c r="J13" s="1182">
        <v>32</v>
      </c>
      <c r="K13" s="63">
        <v>6</v>
      </c>
      <c r="L13" s="103">
        <f t="shared" si="1"/>
        <v>0.1875</v>
      </c>
    </row>
    <row r="14" spans="1:13">
      <c r="A14" s="81" t="s">
        <v>4210</v>
      </c>
      <c r="B14" s="390">
        <v>34</v>
      </c>
      <c r="C14" s="1031">
        <v>12</v>
      </c>
      <c r="D14" s="281">
        <v>5</v>
      </c>
      <c r="E14" s="19">
        <v>7</v>
      </c>
      <c r="G14" s="1">
        <v>11</v>
      </c>
      <c r="H14" s="1">
        <v>10</v>
      </c>
      <c r="I14" s="1030">
        <f t="shared" si="0"/>
        <v>0.90909090909090906</v>
      </c>
      <c r="J14" s="1182">
        <v>23</v>
      </c>
      <c r="K14" s="63">
        <v>2</v>
      </c>
      <c r="L14" s="103">
        <f t="shared" si="1"/>
        <v>8.6956521739130432E-2</v>
      </c>
    </row>
    <row r="15" spans="1:13">
      <c r="A15" s="109" t="s">
        <v>1618</v>
      </c>
      <c r="B15" s="1">
        <v>38</v>
      </c>
      <c r="C15" s="383">
        <v>12</v>
      </c>
      <c r="D15" s="307">
        <v>5</v>
      </c>
      <c r="E15" s="19">
        <v>3.5</v>
      </c>
      <c r="G15" s="3">
        <v>11</v>
      </c>
      <c r="H15" s="1">
        <v>11</v>
      </c>
      <c r="I15" s="1030">
        <f t="shared" si="0"/>
        <v>1</v>
      </c>
      <c r="J15" s="1182">
        <v>26</v>
      </c>
      <c r="K15" s="63">
        <v>1</v>
      </c>
      <c r="L15" s="103">
        <f t="shared" si="1"/>
        <v>3.8461538461538464E-2</v>
      </c>
      <c r="M15" t="s">
        <v>828</v>
      </c>
    </row>
    <row r="16" spans="1:13">
      <c r="A16" s="81" t="s">
        <v>4705</v>
      </c>
      <c r="B16" s="281">
        <v>34</v>
      </c>
      <c r="C16" s="281">
        <v>11</v>
      </c>
      <c r="D16" s="281">
        <v>5</v>
      </c>
      <c r="E16" s="1029">
        <v>8.5</v>
      </c>
      <c r="F16" s="7"/>
      <c r="G16" s="1">
        <v>14</v>
      </c>
      <c r="H16" s="1">
        <v>10</v>
      </c>
      <c r="I16" s="1030">
        <f t="shared" si="0"/>
        <v>0.7142857142857143</v>
      </c>
      <c r="J16" s="1182">
        <v>20</v>
      </c>
      <c r="K16" s="63">
        <v>1</v>
      </c>
      <c r="L16" s="103">
        <f t="shared" si="1"/>
        <v>0.05</v>
      </c>
    </row>
    <row r="17" spans="1:13">
      <c r="A17" s="791" t="s">
        <v>804</v>
      </c>
      <c r="B17" s="199">
        <v>29</v>
      </c>
      <c r="C17" s="1">
        <v>11</v>
      </c>
      <c r="D17" s="383">
        <v>4</v>
      </c>
      <c r="E17" s="19">
        <v>4</v>
      </c>
      <c r="F17" s="7"/>
      <c r="G17" s="1">
        <v>10</v>
      </c>
      <c r="H17" s="1">
        <v>9</v>
      </c>
      <c r="I17" s="1030">
        <f t="shared" si="0"/>
        <v>0.9</v>
      </c>
      <c r="J17" s="1182">
        <v>19</v>
      </c>
      <c r="K17" s="63">
        <v>2</v>
      </c>
      <c r="L17" s="103">
        <f t="shared" si="1"/>
        <v>0.10526315789473684</v>
      </c>
    </row>
    <row r="18" spans="1:13">
      <c r="A18" s="81" t="s">
        <v>1949</v>
      </c>
      <c r="B18" s="281">
        <v>43</v>
      </c>
      <c r="C18" s="281">
        <v>16</v>
      </c>
      <c r="D18" s="281">
        <v>5</v>
      </c>
      <c r="E18" s="19">
        <v>6</v>
      </c>
      <c r="F18" s="7"/>
      <c r="G18" s="1">
        <v>13</v>
      </c>
      <c r="H18" s="1">
        <v>12</v>
      </c>
      <c r="I18" s="1030">
        <f t="shared" si="0"/>
        <v>0.92307692307692313</v>
      </c>
      <c r="J18" s="1182">
        <v>30</v>
      </c>
      <c r="K18" s="63">
        <v>4</v>
      </c>
      <c r="L18" s="103">
        <f t="shared" si="1"/>
        <v>0.13333333333333333</v>
      </c>
    </row>
    <row r="19" spans="1:13">
      <c r="A19" s="109" t="s">
        <v>996</v>
      </c>
      <c r="B19" s="199">
        <v>39</v>
      </c>
      <c r="C19" s="307">
        <v>9</v>
      </c>
      <c r="D19" s="307">
        <v>4</v>
      </c>
      <c r="E19" s="19">
        <v>4</v>
      </c>
      <c r="F19" s="7"/>
      <c r="G19" s="1">
        <v>9</v>
      </c>
      <c r="H19" s="1">
        <v>5</v>
      </c>
      <c r="I19" s="1030">
        <f t="shared" si="0"/>
        <v>0.55555555555555558</v>
      </c>
      <c r="J19" s="1182">
        <v>30</v>
      </c>
      <c r="K19" s="63">
        <v>4</v>
      </c>
      <c r="L19" s="103">
        <f t="shared" si="1"/>
        <v>0.13333333333333333</v>
      </c>
    </row>
    <row r="20" spans="1:13">
      <c r="A20" s="81" t="s">
        <v>6212</v>
      </c>
      <c r="B20" s="80">
        <v>41</v>
      </c>
      <c r="C20" s="1914">
        <v>9</v>
      </c>
      <c r="D20" s="281">
        <v>5</v>
      </c>
      <c r="E20" s="19">
        <v>4</v>
      </c>
      <c r="F20" s="7"/>
      <c r="G20" s="3">
        <v>10</v>
      </c>
      <c r="H20" s="1">
        <v>5</v>
      </c>
      <c r="I20" s="1030">
        <f t="shared" si="0"/>
        <v>0.5</v>
      </c>
      <c r="J20" s="205">
        <v>31</v>
      </c>
      <c r="K20" s="1913">
        <v>4</v>
      </c>
      <c r="L20" s="103">
        <f t="shared" si="1"/>
        <v>0.12903225806451613</v>
      </c>
      <c r="M20" s="1915" t="s">
        <v>8184</v>
      </c>
    </row>
    <row r="21" spans="1:13">
      <c r="A21" s="109" t="s">
        <v>7245</v>
      </c>
      <c r="B21" s="3">
        <v>41</v>
      </c>
      <c r="C21" s="3">
        <v>12</v>
      </c>
      <c r="D21" s="199">
        <v>5.5</v>
      </c>
      <c r="E21" s="19">
        <v>8.5</v>
      </c>
      <c r="F21" s="7"/>
      <c r="G21" s="45">
        <v>12</v>
      </c>
      <c r="H21" s="35">
        <v>6</v>
      </c>
      <c r="I21" s="1902">
        <f t="shared" si="0"/>
        <v>0.5</v>
      </c>
      <c r="J21" s="1903">
        <v>29</v>
      </c>
      <c r="K21" s="35">
        <v>6</v>
      </c>
      <c r="L21" s="1916">
        <f t="shared" si="1"/>
        <v>0.20689655172413793</v>
      </c>
    </row>
    <row r="22" spans="1:13">
      <c r="A22" s="1735" t="s">
        <v>7966</v>
      </c>
      <c r="B22" s="1437">
        <v>35</v>
      </c>
      <c r="C22" s="1437">
        <v>10</v>
      </c>
      <c r="D22" s="1737">
        <v>4</v>
      </c>
      <c r="E22" s="19">
        <v>4.5</v>
      </c>
      <c r="G22" s="1">
        <v>9</v>
      </c>
      <c r="H22" s="1">
        <v>7</v>
      </c>
      <c r="I22" s="2100">
        <f t="shared" si="0"/>
        <v>0.77777777777777779</v>
      </c>
      <c r="J22" s="1182">
        <v>26</v>
      </c>
      <c r="K22" s="1">
        <v>3</v>
      </c>
      <c r="L22" s="103">
        <f t="shared" si="1"/>
        <v>0.11538461538461539</v>
      </c>
    </row>
    <row r="23" spans="1:13">
      <c r="A23" s="72" t="s">
        <v>8574</v>
      </c>
      <c r="B23" s="1">
        <v>38</v>
      </c>
      <c r="C23" s="1">
        <v>16</v>
      </c>
      <c r="D23" s="307">
        <v>3</v>
      </c>
      <c r="E23" s="19">
        <v>15.5</v>
      </c>
      <c r="G23" s="1">
        <v>8</v>
      </c>
      <c r="H23" s="1">
        <v>8</v>
      </c>
      <c r="I23" s="103">
        <f t="shared" si="0"/>
        <v>1</v>
      </c>
      <c r="J23" s="1">
        <v>30</v>
      </c>
      <c r="K23" s="1">
        <v>8</v>
      </c>
      <c r="L23" s="103">
        <f t="shared" si="1"/>
        <v>0.26666666666666666</v>
      </c>
    </row>
    <row r="24" spans="1:13">
      <c r="A24" s="1735" t="s">
        <v>9504</v>
      </c>
      <c r="B24" s="1437">
        <v>50</v>
      </c>
      <c r="C24" s="1437">
        <v>14</v>
      </c>
      <c r="D24" s="1737">
        <v>4</v>
      </c>
      <c r="E24" s="19">
        <v>7</v>
      </c>
      <c r="F24" t="s">
        <v>11160</v>
      </c>
      <c r="G24" s="1">
        <v>8</v>
      </c>
      <c r="H24" s="1">
        <v>4</v>
      </c>
      <c r="I24" s="103">
        <f t="shared" si="0"/>
        <v>0.5</v>
      </c>
      <c r="J24" s="1">
        <v>39</v>
      </c>
      <c r="K24" s="1">
        <v>10</v>
      </c>
      <c r="L24" s="103">
        <f t="shared" si="1"/>
        <v>0.25641025641025639</v>
      </c>
      <c r="M24" t="s">
        <v>9505</v>
      </c>
    </row>
    <row r="25" spans="1:13">
      <c r="A25" s="109" t="s">
        <v>10072</v>
      </c>
      <c r="B25" s="3">
        <v>39</v>
      </c>
      <c r="C25" s="3">
        <v>5</v>
      </c>
      <c r="D25" s="3">
        <v>3</v>
      </c>
      <c r="E25" s="19">
        <v>6.5</v>
      </c>
      <c r="G25" s="3">
        <v>6</v>
      </c>
      <c r="H25" s="1">
        <v>3</v>
      </c>
      <c r="I25" s="103">
        <f t="shared" si="0"/>
        <v>0.5</v>
      </c>
      <c r="J25" s="3">
        <v>33</v>
      </c>
      <c r="K25" s="1">
        <v>2</v>
      </c>
      <c r="L25" s="103">
        <f t="shared" si="1"/>
        <v>6.0606060606060608E-2</v>
      </c>
    </row>
    <row r="26" spans="1:13">
      <c r="A26" s="1735" t="s">
        <v>10880</v>
      </c>
      <c r="B26" s="1437">
        <v>51</v>
      </c>
      <c r="C26" s="1437"/>
      <c r="D26" s="1437">
        <v>4.5</v>
      </c>
      <c r="E26" s="19">
        <v>5</v>
      </c>
      <c r="G26" s="3">
        <v>10</v>
      </c>
      <c r="H26" s="1"/>
      <c r="I26" s="1"/>
      <c r="J26" s="3">
        <v>41</v>
      </c>
      <c r="K26" s="1"/>
      <c r="L26" s="1"/>
    </row>
    <row r="27" spans="1:13">
      <c r="A27" s="109" t="s">
        <v>11391</v>
      </c>
      <c r="B27" s="3">
        <v>35</v>
      </c>
      <c r="C27" s="3"/>
      <c r="D27" s="3">
        <v>2.5</v>
      </c>
      <c r="E27" s="14"/>
      <c r="G27" s="3">
        <v>6</v>
      </c>
      <c r="H27" s="1"/>
      <c r="I27" s="1"/>
      <c r="J27" s="3">
        <v>29</v>
      </c>
      <c r="K27" s="1"/>
      <c r="L27" s="1"/>
    </row>
    <row r="28" spans="1:13">
      <c r="H28" t="s">
        <v>2859</v>
      </c>
      <c r="I28" s="691">
        <f>AVERAGE(I4:I25)</f>
        <v>0.73876048194230004</v>
      </c>
      <c r="K28" t="s">
        <v>2859</v>
      </c>
      <c r="L28" s="691">
        <f>AVERAGE(L4:L25)</f>
        <v>0.15136044764365461</v>
      </c>
    </row>
    <row r="29" spans="1:13">
      <c r="I29" s="691"/>
      <c r="L29" s="691"/>
    </row>
    <row r="47" spans="10:12">
      <c r="J47"/>
      <c r="L47" s="7"/>
    </row>
    <row r="48" spans="10:12">
      <c r="J48"/>
      <c r="L48" s="7"/>
    </row>
    <row r="49" spans="1:13">
      <c r="J49"/>
      <c r="L49" s="7"/>
    </row>
    <row r="50" spans="1:13">
      <c r="J50"/>
      <c r="L50" s="7"/>
    </row>
    <row r="51" spans="1:13">
      <c r="J51"/>
      <c r="L51" s="7"/>
    </row>
    <row r="52" spans="1:13">
      <c r="J52"/>
      <c r="L52" s="7"/>
    </row>
    <row r="53" spans="1:13">
      <c r="J53"/>
      <c r="L53" s="7"/>
    </row>
    <row r="54" spans="1:13">
      <c r="J54"/>
      <c r="L54" s="7"/>
    </row>
    <row r="55" spans="1:13">
      <c r="J55"/>
      <c r="L55" s="7"/>
    </row>
    <row r="56" spans="1:13">
      <c r="J56"/>
      <c r="L56" s="7"/>
    </row>
    <row r="57" spans="1:13" ht="20.25" customHeight="1">
      <c r="A57" s="2975" t="s">
        <v>5120</v>
      </c>
      <c r="B57" s="2975"/>
      <c r="C57" s="2975"/>
      <c r="D57" s="2975"/>
      <c r="E57" s="2975"/>
      <c r="F57" s="2975"/>
      <c r="J57"/>
      <c r="L57" s="7"/>
    </row>
    <row r="58" spans="1:13" ht="19.5" customHeight="1">
      <c r="A58" s="1"/>
      <c r="B58" s="72" t="s">
        <v>3278</v>
      </c>
      <c r="C58" s="72" t="s">
        <v>3286</v>
      </c>
      <c r="D58" s="72" t="s">
        <v>3283</v>
      </c>
      <c r="E58" s="72" t="s">
        <v>3280</v>
      </c>
      <c r="F58" s="72" t="s">
        <v>3281</v>
      </c>
      <c r="G58" s="791" t="s">
        <v>2786</v>
      </c>
      <c r="H58" s="109" t="s">
        <v>4915</v>
      </c>
      <c r="I58" s="7"/>
      <c r="J58"/>
      <c r="K58" s="7"/>
      <c r="L58" s="7"/>
      <c r="M58" s="7"/>
    </row>
    <row r="59" spans="1:13" ht="19.5" customHeight="1">
      <c r="A59" s="81" t="s">
        <v>1019</v>
      </c>
      <c r="B59" s="80">
        <v>2</v>
      </c>
      <c r="C59" s="80">
        <v>3</v>
      </c>
      <c r="D59" s="80">
        <v>1</v>
      </c>
      <c r="E59" s="80"/>
      <c r="F59" s="80"/>
      <c r="G59" s="1221"/>
      <c r="H59" s="382"/>
      <c r="I59" s="7"/>
      <c r="J59"/>
      <c r="K59" s="7"/>
      <c r="L59" s="7"/>
      <c r="M59" s="7"/>
    </row>
    <row r="60" spans="1:13" ht="19.5" customHeight="1">
      <c r="A60" s="72" t="s">
        <v>1020</v>
      </c>
      <c r="B60" s="1"/>
      <c r="C60" s="1">
        <v>2</v>
      </c>
      <c r="D60" s="1">
        <v>2</v>
      </c>
      <c r="E60" s="1"/>
      <c r="F60" s="1"/>
      <c r="G60" s="1222"/>
      <c r="H60" s="124"/>
      <c r="I60" s="7"/>
      <c r="J60"/>
      <c r="K60" s="7"/>
      <c r="L60" s="7"/>
      <c r="M60" s="7"/>
    </row>
    <row r="61" spans="1:13" ht="19.5" customHeight="1">
      <c r="A61" s="81" t="s">
        <v>1021</v>
      </c>
      <c r="B61" s="80">
        <v>2</v>
      </c>
      <c r="C61" s="80">
        <v>3</v>
      </c>
      <c r="D61" s="80">
        <v>5</v>
      </c>
      <c r="E61" s="80">
        <v>4</v>
      </c>
      <c r="F61" s="80"/>
      <c r="G61" s="1221"/>
      <c r="H61" s="382"/>
      <c r="I61" s="7"/>
      <c r="J61"/>
      <c r="K61" s="7"/>
      <c r="L61" s="7"/>
      <c r="M61" s="7"/>
    </row>
    <row r="62" spans="1:13" ht="19.5" customHeight="1">
      <c r="A62" s="72" t="s">
        <v>1022</v>
      </c>
      <c r="B62" s="1">
        <v>4</v>
      </c>
      <c r="C62" s="1"/>
      <c r="D62" s="1">
        <v>2</v>
      </c>
      <c r="E62" s="1">
        <v>2</v>
      </c>
      <c r="F62" s="1">
        <v>1</v>
      </c>
      <c r="G62" s="1222"/>
      <c r="H62" s="124"/>
      <c r="I62" s="7"/>
      <c r="J62"/>
      <c r="K62" s="7"/>
      <c r="L62" s="7"/>
      <c r="M62" s="7"/>
    </row>
    <row r="63" spans="1:13" ht="19.5" customHeight="1">
      <c r="A63" s="81" t="s">
        <v>1192</v>
      </c>
      <c r="B63" s="80">
        <v>2</v>
      </c>
      <c r="C63" s="80"/>
      <c r="D63" s="80">
        <v>2</v>
      </c>
      <c r="E63" s="80">
        <v>7</v>
      </c>
      <c r="F63" s="80"/>
      <c r="G63" s="1221"/>
      <c r="H63" s="382"/>
      <c r="I63" s="7"/>
      <c r="J63"/>
      <c r="K63" s="7"/>
      <c r="L63" s="7"/>
      <c r="M63" s="7"/>
    </row>
    <row r="64" spans="1:13" ht="19.5" customHeight="1">
      <c r="A64" s="72" t="s">
        <v>1655</v>
      </c>
      <c r="B64" s="1">
        <v>3</v>
      </c>
      <c r="C64" s="1"/>
      <c r="D64" s="1">
        <v>2</v>
      </c>
      <c r="E64" s="1">
        <v>9</v>
      </c>
      <c r="F64" s="1"/>
      <c r="G64" s="1222"/>
      <c r="H64" s="124"/>
      <c r="I64" s="7"/>
      <c r="J64"/>
      <c r="K64" s="7"/>
      <c r="L64" s="7"/>
      <c r="M64" s="7"/>
    </row>
    <row r="65" spans="1:13" ht="19.5" customHeight="1">
      <c r="A65" s="81" t="s">
        <v>2785</v>
      </c>
      <c r="B65" s="80">
        <v>2</v>
      </c>
      <c r="C65" s="80">
        <v>1</v>
      </c>
      <c r="D65" s="80"/>
      <c r="E65" s="80">
        <v>3</v>
      </c>
      <c r="F65" s="80"/>
      <c r="G65" s="1221"/>
      <c r="H65" s="382"/>
      <c r="I65" s="7"/>
      <c r="J65"/>
      <c r="K65" s="7"/>
      <c r="L65" s="7"/>
      <c r="M65" s="7"/>
    </row>
    <row r="66" spans="1:13" ht="19.5" customHeight="1">
      <c r="A66" s="109" t="s">
        <v>4107</v>
      </c>
      <c r="B66" s="1">
        <v>3</v>
      </c>
      <c r="C66" s="1">
        <v>2</v>
      </c>
      <c r="D66" s="1"/>
      <c r="E66" s="1">
        <v>1</v>
      </c>
      <c r="F66" s="1"/>
      <c r="G66" s="1222"/>
      <c r="H66" s="124"/>
      <c r="I66" s="7"/>
      <c r="J66"/>
      <c r="K66" s="7"/>
      <c r="L66" s="7"/>
      <c r="M66" s="7"/>
    </row>
    <row r="67" spans="1:13" ht="19.5" customHeight="1">
      <c r="A67" s="81" t="s">
        <v>67</v>
      </c>
      <c r="B67" s="80">
        <v>2</v>
      </c>
      <c r="C67" s="80"/>
      <c r="D67" s="382"/>
      <c r="E67" s="80">
        <v>4</v>
      </c>
      <c r="F67" s="80">
        <v>2</v>
      </c>
      <c r="G67" s="281">
        <v>4</v>
      </c>
      <c r="H67" s="382"/>
      <c r="I67" s="431" t="s">
        <v>1592</v>
      </c>
      <c r="J67"/>
      <c r="K67" s="431"/>
      <c r="L67" s="7"/>
      <c r="M67" s="7"/>
    </row>
    <row r="68" spans="1:13" ht="19.5" customHeight="1">
      <c r="A68" s="109" t="s">
        <v>4588</v>
      </c>
      <c r="B68" s="3">
        <v>6</v>
      </c>
      <c r="C68" s="3"/>
      <c r="D68" s="433"/>
      <c r="E68" s="3">
        <v>8</v>
      </c>
      <c r="F68" s="3">
        <v>1</v>
      </c>
      <c r="G68" s="199">
        <v>2</v>
      </c>
      <c r="H68" s="433"/>
      <c r="I68" s="7"/>
      <c r="J68"/>
      <c r="K68" s="7"/>
      <c r="L68" s="7"/>
      <c r="M68" s="7"/>
    </row>
    <row r="69" spans="1:13" ht="19.5" customHeight="1">
      <c r="A69" s="81" t="s">
        <v>6277</v>
      </c>
      <c r="B69" s="80">
        <v>4</v>
      </c>
      <c r="C69" s="80">
        <v>1</v>
      </c>
      <c r="D69" s="382"/>
      <c r="E69" s="80">
        <v>7</v>
      </c>
      <c r="F69" s="80"/>
      <c r="G69" s="281"/>
      <c r="H69" s="382"/>
      <c r="I69" s="7"/>
      <c r="J69"/>
      <c r="K69" s="7"/>
      <c r="L69" s="7"/>
      <c r="M69" s="7"/>
    </row>
    <row r="70" spans="1:13" ht="19.5" customHeight="1">
      <c r="A70" s="109" t="s">
        <v>1618</v>
      </c>
      <c r="B70" s="3">
        <v>5</v>
      </c>
      <c r="C70" s="3"/>
      <c r="D70" s="433"/>
      <c r="E70" s="3">
        <v>5</v>
      </c>
      <c r="F70" s="3">
        <v>2</v>
      </c>
      <c r="G70" s="199"/>
      <c r="H70" s="433"/>
      <c r="I70" s="7"/>
      <c r="J70"/>
      <c r="K70" s="7"/>
      <c r="L70" s="7"/>
      <c r="M70" s="7"/>
    </row>
    <row r="71" spans="1:13" ht="19.5" customHeight="1">
      <c r="A71" s="1735" t="s">
        <v>1033</v>
      </c>
      <c r="B71" s="1437">
        <v>4</v>
      </c>
      <c r="C71" s="1437"/>
      <c r="D71" s="1736"/>
      <c r="E71" s="1437">
        <v>7</v>
      </c>
      <c r="F71" s="1437"/>
      <c r="G71" s="1737"/>
      <c r="H71" s="1736"/>
      <c r="I71" s="7"/>
      <c r="J71"/>
      <c r="K71" s="7"/>
      <c r="L71" s="7"/>
      <c r="M71" s="7"/>
    </row>
    <row r="72" spans="1:13" ht="19.5" customHeight="1">
      <c r="A72" s="109" t="s">
        <v>804</v>
      </c>
      <c r="B72" s="1">
        <v>7</v>
      </c>
      <c r="C72" s="1">
        <v>2</v>
      </c>
      <c r="D72" s="1"/>
      <c r="E72" s="1">
        <v>2</v>
      </c>
      <c r="F72" s="1"/>
      <c r="G72" s="307"/>
      <c r="H72" s="124"/>
      <c r="I72" s="7"/>
      <c r="J72"/>
      <c r="K72" s="7"/>
      <c r="L72" s="7"/>
      <c r="M72" s="7"/>
    </row>
    <row r="73" spans="1:13" ht="19.5" customHeight="1">
      <c r="A73" s="1735" t="s">
        <v>1949</v>
      </c>
      <c r="B73" s="1437">
        <v>7</v>
      </c>
      <c r="C73" s="1437">
        <v>2</v>
      </c>
      <c r="D73" s="1437"/>
      <c r="E73" s="1437">
        <v>1</v>
      </c>
      <c r="F73" s="1437"/>
      <c r="G73" s="1437">
        <v>3</v>
      </c>
      <c r="H73" s="1437">
        <v>4</v>
      </c>
      <c r="I73" s="431" t="s">
        <v>1592</v>
      </c>
      <c r="J73"/>
      <c r="K73" s="431"/>
      <c r="L73" s="7"/>
      <c r="M73" s="7"/>
    </row>
    <row r="74" spans="1:13" ht="18.75" customHeight="1">
      <c r="A74" s="109" t="s">
        <v>996</v>
      </c>
      <c r="B74" s="1">
        <v>4</v>
      </c>
      <c r="C74" s="1">
        <v>1</v>
      </c>
      <c r="D74" s="124"/>
      <c r="E74" s="1">
        <v>3</v>
      </c>
      <c r="F74" s="1">
        <v>1</v>
      </c>
      <c r="G74" s="1"/>
      <c r="H74" s="1"/>
      <c r="I74" s="7"/>
      <c r="J74"/>
      <c r="K74" s="7"/>
      <c r="L74" s="7"/>
    </row>
    <row r="75" spans="1:13" ht="18.75" customHeight="1">
      <c r="A75" s="1904" t="s">
        <v>7967</v>
      </c>
      <c r="B75" s="1905">
        <v>1</v>
      </c>
      <c r="C75" s="1905"/>
      <c r="D75" s="1905"/>
      <c r="E75" s="1905">
        <v>2</v>
      </c>
      <c r="F75" s="1905">
        <v>2</v>
      </c>
      <c r="G75" s="1905">
        <v>1</v>
      </c>
      <c r="H75" s="1905">
        <v>2</v>
      </c>
      <c r="I75" s="7"/>
      <c r="J75"/>
      <c r="K75" s="7"/>
      <c r="L75" s="7"/>
    </row>
    <row r="76" spans="1:13" ht="18" customHeight="1">
      <c r="A76" s="72" t="s">
        <v>7245</v>
      </c>
      <c r="B76" s="1"/>
      <c r="C76" s="1"/>
      <c r="D76" s="1"/>
      <c r="E76" s="1">
        <v>7</v>
      </c>
      <c r="F76" s="1">
        <v>3</v>
      </c>
      <c r="G76" s="1">
        <v>2</v>
      </c>
      <c r="H76" s="1"/>
      <c r="I76" s="7"/>
      <c r="J76"/>
      <c r="K76" s="7"/>
      <c r="L76" s="7"/>
    </row>
    <row r="77" spans="1:13" ht="18" customHeight="1">
      <c r="A77" s="1735" t="s">
        <v>8593</v>
      </c>
      <c r="B77" s="1437">
        <v>1</v>
      </c>
      <c r="C77" s="1437"/>
      <c r="D77" s="1437"/>
      <c r="E77" s="1437">
        <v>5</v>
      </c>
      <c r="F77" s="1437">
        <v>2</v>
      </c>
      <c r="G77" s="1437">
        <v>2</v>
      </c>
      <c r="H77" s="1736"/>
      <c r="I77" s="7"/>
      <c r="J77"/>
      <c r="K77" s="7"/>
      <c r="L77" s="7"/>
    </row>
    <row r="78" spans="1:13" ht="18" customHeight="1">
      <c r="A78" s="109" t="s">
        <v>9506</v>
      </c>
      <c r="B78" s="3">
        <v>2</v>
      </c>
      <c r="C78" s="3"/>
      <c r="D78" s="3"/>
      <c r="E78" s="3">
        <v>7</v>
      </c>
      <c r="F78" s="3">
        <v>4</v>
      </c>
      <c r="G78" s="3"/>
      <c r="H78" s="3">
        <v>4</v>
      </c>
      <c r="I78" s="431" t="s">
        <v>1592</v>
      </c>
      <c r="J78"/>
      <c r="K78" s="7"/>
      <c r="L78" s="7"/>
    </row>
    <row r="79" spans="1:13" ht="20.25" customHeight="1">
      <c r="A79" s="1735" t="s">
        <v>10258</v>
      </c>
      <c r="B79" s="1437">
        <v>2</v>
      </c>
      <c r="C79" s="1437"/>
      <c r="D79" s="1437"/>
      <c r="E79" s="1437">
        <v>3</v>
      </c>
      <c r="F79" s="1437">
        <v>2</v>
      </c>
      <c r="G79" s="1437">
        <v>2</v>
      </c>
      <c r="H79" s="1437">
        <v>5</v>
      </c>
      <c r="I79" s="431"/>
      <c r="J79"/>
      <c r="K79" s="7"/>
      <c r="L79" s="7"/>
    </row>
    <row r="80" spans="1:13" ht="20.25" customHeight="1">
      <c r="A80" s="109" t="s">
        <v>10808</v>
      </c>
      <c r="B80" s="3"/>
      <c r="C80" s="3"/>
      <c r="D80" s="3"/>
      <c r="E80" s="3">
        <v>4</v>
      </c>
      <c r="F80" s="3"/>
      <c r="G80" s="3"/>
      <c r="H80" s="3">
        <v>1</v>
      </c>
      <c r="I80" s="431"/>
      <c r="J80"/>
      <c r="K80" s="7"/>
      <c r="L80" s="7"/>
    </row>
    <row r="81" spans="1:12" ht="23.25" customHeight="1">
      <c r="A81" s="1735" t="s">
        <v>11400</v>
      </c>
      <c r="B81" s="1437"/>
      <c r="C81" s="1437"/>
      <c r="D81" s="1437"/>
      <c r="E81" s="1437"/>
      <c r="F81" s="1437"/>
      <c r="G81" s="1437"/>
      <c r="H81" s="1437"/>
      <c r="I81" s="431"/>
      <c r="J81"/>
      <c r="K81" s="7"/>
      <c r="L81" s="7"/>
    </row>
    <row r="82" spans="1:12">
      <c r="J82"/>
      <c r="L82" s="7"/>
    </row>
    <row r="83" spans="1:12" ht="17.25">
      <c r="A83" s="2968" t="s">
        <v>5698</v>
      </c>
      <c r="B83" s="2968"/>
      <c r="C83" s="2968"/>
      <c r="D83" s="2968"/>
      <c r="E83" s="2968"/>
      <c r="F83" s="2968"/>
      <c r="G83" s="2968"/>
      <c r="J83"/>
      <c r="L83" s="7"/>
    </row>
    <row r="84" spans="1:12" ht="41.25" customHeight="1" thickBot="1">
      <c r="A84" s="310"/>
      <c r="B84" s="311" t="s">
        <v>4148</v>
      </c>
      <c r="C84" s="218" t="s">
        <v>2024</v>
      </c>
      <c r="D84" s="218" t="s">
        <v>2300</v>
      </c>
      <c r="E84" s="218" t="s">
        <v>3565</v>
      </c>
      <c r="F84" s="226" t="s">
        <v>1191</v>
      </c>
      <c r="G84" s="312" t="s">
        <v>5695</v>
      </c>
      <c r="J84"/>
      <c r="L84" s="7"/>
    </row>
    <row r="85" spans="1:12" ht="14.25" thickTop="1">
      <c r="A85" s="309" t="s">
        <v>3833</v>
      </c>
      <c r="B85" s="210">
        <v>1</v>
      </c>
      <c r="C85" s="46">
        <v>4</v>
      </c>
      <c r="D85" s="46">
        <v>6</v>
      </c>
      <c r="E85" s="46">
        <v>5</v>
      </c>
      <c r="F85" s="211">
        <v>9</v>
      </c>
      <c r="G85" s="212">
        <v>25</v>
      </c>
      <c r="J85"/>
      <c r="L85" s="7"/>
    </row>
    <row r="86" spans="1:12">
      <c r="A86" s="224" t="s">
        <v>5696</v>
      </c>
      <c r="B86" s="221">
        <v>2</v>
      </c>
      <c r="C86" s="24">
        <v>10</v>
      </c>
      <c r="D86" s="24">
        <v>3</v>
      </c>
      <c r="E86" s="24">
        <v>3</v>
      </c>
      <c r="F86" s="228">
        <v>14</v>
      </c>
      <c r="G86" s="231">
        <v>32</v>
      </c>
      <c r="J86"/>
      <c r="L86" s="7"/>
    </row>
    <row r="87" spans="1:12">
      <c r="A87" s="224" t="s">
        <v>5697</v>
      </c>
      <c r="B87" s="221">
        <v>3</v>
      </c>
      <c r="C87" s="24">
        <v>12</v>
      </c>
      <c r="D87" s="24">
        <v>1</v>
      </c>
      <c r="E87" s="24">
        <v>3</v>
      </c>
      <c r="F87" s="228">
        <v>8</v>
      </c>
      <c r="G87" s="231">
        <v>27</v>
      </c>
      <c r="J87"/>
      <c r="L87" s="7"/>
    </row>
    <row r="88" spans="1:12">
      <c r="A88" s="224" t="s">
        <v>2788</v>
      </c>
      <c r="B88" s="221">
        <v>1</v>
      </c>
      <c r="C88" s="24">
        <v>8</v>
      </c>
      <c r="D88" s="24">
        <v>3</v>
      </c>
      <c r="E88" s="24">
        <v>4</v>
      </c>
      <c r="F88" s="228">
        <v>3</v>
      </c>
      <c r="G88" s="231">
        <v>19</v>
      </c>
      <c r="J88"/>
      <c r="L88" s="7"/>
    </row>
    <row r="89" spans="1:12">
      <c r="A89" s="225" t="s">
        <v>3276</v>
      </c>
      <c r="B89" s="63">
        <v>3</v>
      </c>
      <c r="C89" s="1">
        <v>8</v>
      </c>
      <c r="D89" s="1">
        <v>8</v>
      </c>
      <c r="E89" s="1">
        <v>4</v>
      </c>
      <c r="F89" s="307">
        <v>6</v>
      </c>
      <c r="G89" s="308">
        <f t="shared" ref="G89:G105" si="2">SUM(B89:F89)</f>
        <v>29</v>
      </c>
      <c r="J89"/>
      <c r="L89" s="7"/>
    </row>
    <row r="90" spans="1:12">
      <c r="A90" s="225" t="s">
        <v>3882</v>
      </c>
      <c r="B90" s="203">
        <v>2</v>
      </c>
      <c r="C90" s="47">
        <v>13</v>
      </c>
      <c r="D90" s="47">
        <v>10</v>
      </c>
      <c r="E90" s="47">
        <v>4</v>
      </c>
      <c r="F90" s="197">
        <v>5</v>
      </c>
      <c r="G90" s="308">
        <f t="shared" si="2"/>
        <v>34</v>
      </c>
      <c r="J90"/>
      <c r="L90" s="7"/>
    </row>
    <row r="91" spans="1:12">
      <c r="A91" s="225" t="s">
        <v>3930</v>
      </c>
      <c r="B91" s="203">
        <v>4</v>
      </c>
      <c r="C91" s="47">
        <v>11</v>
      </c>
      <c r="D91" s="47">
        <v>12</v>
      </c>
      <c r="E91" s="47">
        <v>4</v>
      </c>
      <c r="F91" s="197">
        <v>12</v>
      </c>
      <c r="G91" s="308">
        <f t="shared" si="2"/>
        <v>43</v>
      </c>
      <c r="J91"/>
      <c r="L91" s="7"/>
    </row>
    <row r="92" spans="1:12">
      <c r="A92" s="225" t="s">
        <v>6267</v>
      </c>
      <c r="B92" s="63">
        <v>1</v>
      </c>
      <c r="C92" s="1">
        <v>11</v>
      </c>
      <c r="D92" s="1">
        <v>8</v>
      </c>
      <c r="E92" s="1">
        <v>4</v>
      </c>
      <c r="F92" s="428">
        <v>10</v>
      </c>
      <c r="G92" s="308">
        <f t="shared" si="2"/>
        <v>34</v>
      </c>
      <c r="J92"/>
      <c r="L92" s="7"/>
    </row>
    <row r="93" spans="1:12">
      <c r="A93" s="225" t="s">
        <v>331</v>
      </c>
      <c r="B93" s="63">
        <v>4</v>
      </c>
      <c r="C93" s="1">
        <v>11</v>
      </c>
      <c r="D93" s="1">
        <v>7</v>
      </c>
      <c r="E93" s="1">
        <v>1</v>
      </c>
      <c r="F93" s="428">
        <v>15</v>
      </c>
      <c r="G93" s="63">
        <f t="shared" si="2"/>
        <v>38</v>
      </c>
      <c r="J93"/>
      <c r="L93" s="7"/>
    </row>
    <row r="94" spans="1:12">
      <c r="A94" s="225" t="s">
        <v>4707</v>
      </c>
      <c r="B94" s="205">
        <v>3</v>
      </c>
      <c r="C94" s="3">
        <v>8</v>
      </c>
      <c r="D94" s="3">
        <v>9</v>
      </c>
      <c r="E94" s="3">
        <v>6</v>
      </c>
      <c r="F94" s="199">
        <v>8</v>
      </c>
      <c r="G94" s="202">
        <f t="shared" si="2"/>
        <v>34</v>
      </c>
      <c r="J94"/>
      <c r="L94" s="7"/>
    </row>
    <row r="95" spans="1:12">
      <c r="A95" s="225" t="s">
        <v>805</v>
      </c>
      <c r="B95" s="205">
        <v>1</v>
      </c>
      <c r="C95" s="3">
        <v>10</v>
      </c>
      <c r="D95" s="3">
        <v>7</v>
      </c>
      <c r="E95" s="3">
        <v>5</v>
      </c>
      <c r="F95" s="199">
        <v>6</v>
      </c>
      <c r="G95" s="202">
        <f t="shared" si="2"/>
        <v>29</v>
      </c>
      <c r="J95"/>
      <c r="L95" s="7"/>
    </row>
    <row r="96" spans="1:12">
      <c r="A96" s="225" t="s">
        <v>887</v>
      </c>
      <c r="B96" s="205">
        <v>6</v>
      </c>
      <c r="C96" s="3">
        <v>15</v>
      </c>
      <c r="D96" s="3">
        <v>7</v>
      </c>
      <c r="E96" s="3">
        <v>5</v>
      </c>
      <c r="F96" s="432">
        <v>10</v>
      </c>
      <c r="G96" s="205">
        <f t="shared" si="2"/>
        <v>43</v>
      </c>
      <c r="J96"/>
      <c r="L96" s="7"/>
    </row>
    <row r="97" spans="1:12">
      <c r="A97" s="225" t="s">
        <v>5748</v>
      </c>
      <c r="B97" s="205">
        <v>5</v>
      </c>
      <c r="C97" s="3">
        <v>13</v>
      </c>
      <c r="D97" s="3">
        <v>11</v>
      </c>
      <c r="E97" s="3">
        <v>4</v>
      </c>
      <c r="F97" s="432">
        <v>6</v>
      </c>
      <c r="G97" s="205">
        <f t="shared" si="2"/>
        <v>39</v>
      </c>
      <c r="J97"/>
      <c r="L97" s="7"/>
    </row>
    <row r="98" spans="1:12">
      <c r="A98" s="225" t="s">
        <v>1116</v>
      </c>
      <c r="B98" s="205">
        <v>8</v>
      </c>
      <c r="C98" s="3">
        <v>13</v>
      </c>
      <c r="D98" s="3">
        <v>4</v>
      </c>
      <c r="E98" s="3">
        <v>8</v>
      </c>
      <c r="F98" s="432">
        <v>8</v>
      </c>
      <c r="G98" s="205">
        <f t="shared" si="2"/>
        <v>41</v>
      </c>
      <c r="J98"/>
      <c r="L98" s="7"/>
    </row>
    <row r="99" spans="1:12">
      <c r="A99" s="225" t="s">
        <v>7254</v>
      </c>
      <c r="B99" s="205">
        <v>2</v>
      </c>
      <c r="C99" s="3">
        <v>15</v>
      </c>
      <c r="D99" s="3">
        <v>1</v>
      </c>
      <c r="E99" s="3">
        <v>6</v>
      </c>
      <c r="F99" s="199">
        <v>17</v>
      </c>
      <c r="G99" s="202">
        <f t="shared" si="2"/>
        <v>41</v>
      </c>
      <c r="J99"/>
      <c r="L99" s="7"/>
    </row>
    <row r="100" spans="1:12">
      <c r="A100" s="1738" t="s">
        <v>7968</v>
      </c>
      <c r="B100" s="202">
        <v>4</v>
      </c>
      <c r="C100" s="3">
        <v>8</v>
      </c>
      <c r="D100" s="3">
        <v>9</v>
      </c>
      <c r="E100" s="3">
        <v>3</v>
      </c>
      <c r="F100" s="199">
        <v>11</v>
      </c>
      <c r="G100" s="202">
        <f t="shared" si="2"/>
        <v>35</v>
      </c>
      <c r="J100"/>
      <c r="L100" s="7"/>
    </row>
    <row r="101" spans="1:12">
      <c r="A101" s="1738" t="s">
        <v>8575</v>
      </c>
      <c r="B101" s="202">
        <v>5</v>
      </c>
      <c r="C101" s="3">
        <v>12</v>
      </c>
      <c r="D101" s="3">
        <v>11</v>
      </c>
      <c r="E101" s="3">
        <v>3</v>
      </c>
      <c r="F101" s="199">
        <v>7</v>
      </c>
      <c r="G101" s="2011">
        <f t="shared" si="2"/>
        <v>38</v>
      </c>
      <c r="J101"/>
      <c r="L101" s="7"/>
    </row>
    <row r="102" spans="1:12">
      <c r="A102" s="1738" t="s">
        <v>9507</v>
      </c>
      <c r="B102" s="202">
        <v>5</v>
      </c>
      <c r="C102" s="3">
        <v>11</v>
      </c>
      <c r="D102" s="3">
        <v>11</v>
      </c>
      <c r="E102" s="3">
        <v>10</v>
      </c>
      <c r="F102" s="199">
        <v>13</v>
      </c>
      <c r="G102" s="202">
        <f t="shared" si="2"/>
        <v>50</v>
      </c>
      <c r="J102"/>
      <c r="L102" s="7"/>
    </row>
    <row r="103" spans="1:12">
      <c r="A103" s="1738" t="s">
        <v>10073</v>
      </c>
      <c r="B103" s="202">
        <v>3</v>
      </c>
      <c r="C103" s="3">
        <v>17</v>
      </c>
      <c r="D103" s="3">
        <v>3</v>
      </c>
      <c r="E103" s="3">
        <v>6</v>
      </c>
      <c r="F103" s="199">
        <v>10</v>
      </c>
      <c r="G103" s="202">
        <f t="shared" si="2"/>
        <v>39</v>
      </c>
      <c r="J103"/>
      <c r="L103" s="7"/>
    </row>
    <row r="104" spans="1:12">
      <c r="A104" s="1738" t="s">
        <v>10809</v>
      </c>
      <c r="B104" s="202">
        <v>2</v>
      </c>
      <c r="C104" s="3">
        <v>15</v>
      </c>
      <c r="D104" s="3">
        <v>11</v>
      </c>
      <c r="E104" s="3">
        <v>5</v>
      </c>
      <c r="F104" s="199">
        <v>18</v>
      </c>
      <c r="G104" s="2011">
        <f t="shared" si="2"/>
        <v>51</v>
      </c>
      <c r="J104"/>
      <c r="L104" s="7"/>
    </row>
    <row r="105" spans="1:12">
      <c r="A105" s="1738" t="s">
        <v>11403</v>
      </c>
      <c r="B105" s="202">
        <v>1</v>
      </c>
      <c r="C105" s="3">
        <v>14</v>
      </c>
      <c r="D105" s="3">
        <v>1</v>
      </c>
      <c r="E105" s="3">
        <v>10</v>
      </c>
      <c r="F105" s="199">
        <v>9</v>
      </c>
      <c r="G105" s="202">
        <f t="shared" si="2"/>
        <v>35</v>
      </c>
      <c r="J105"/>
      <c r="L105" s="7"/>
    </row>
    <row r="106" spans="1:12">
      <c r="E106" s="1029"/>
      <c r="G106" s="7"/>
      <c r="J106"/>
      <c r="L106" s="7"/>
    </row>
    <row r="107" spans="1:12" ht="17.25">
      <c r="A107" s="2968" t="s">
        <v>5699</v>
      </c>
      <c r="B107" s="2968"/>
      <c r="C107" s="2968"/>
      <c r="D107" s="2968"/>
      <c r="E107" s="2968"/>
      <c r="F107" s="2968"/>
      <c r="G107" s="2968"/>
      <c r="J107"/>
      <c r="L107" s="7"/>
    </row>
    <row r="108" spans="1:12" ht="41.25" thickBot="1">
      <c r="A108" s="310"/>
      <c r="B108" s="311" t="s">
        <v>4148</v>
      </c>
      <c r="C108" s="218" t="s">
        <v>2024</v>
      </c>
      <c r="D108" s="218" t="s">
        <v>2300</v>
      </c>
      <c r="E108" s="218" t="s">
        <v>3565</v>
      </c>
      <c r="F108" s="226" t="s">
        <v>1191</v>
      </c>
      <c r="G108" s="312" t="s">
        <v>5695</v>
      </c>
      <c r="J108"/>
      <c r="L108" s="7"/>
    </row>
    <row r="109" spans="1:12" ht="14.25" thickTop="1">
      <c r="A109" s="309" t="s">
        <v>5700</v>
      </c>
      <c r="B109" s="794">
        <v>1</v>
      </c>
      <c r="C109" s="46">
        <v>3</v>
      </c>
      <c r="D109" s="46"/>
      <c r="E109" s="46">
        <v>3</v>
      </c>
      <c r="F109" s="211">
        <v>2</v>
      </c>
      <c r="G109" s="212">
        <v>9</v>
      </c>
      <c r="J109"/>
      <c r="L109" s="7"/>
    </row>
    <row r="110" spans="1:12">
      <c r="A110" s="225" t="s">
        <v>6302</v>
      </c>
      <c r="B110" s="795">
        <v>1</v>
      </c>
      <c r="C110" s="47">
        <v>5</v>
      </c>
      <c r="D110" s="47"/>
      <c r="E110" s="47">
        <v>1</v>
      </c>
      <c r="F110" s="197">
        <v>4</v>
      </c>
      <c r="G110" s="200">
        <v>11</v>
      </c>
      <c r="J110"/>
      <c r="L110" s="7"/>
    </row>
    <row r="111" spans="1:12">
      <c r="A111" s="225" t="s">
        <v>2113</v>
      </c>
      <c r="B111" s="795"/>
      <c r="C111" s="47">
        <v>10</v>
      </c>
      <c r="D111" s="47"/>
      <c r="E111" s="47">
        <v>2</v>
      </c>
      <c r="F111" s="197">
        <v>2</v>
      </c>
      <c r="G111" s="200">
        <f>SUM(B111:F111)</f>
        <v>14</v>
      </c>
      <c r="J111"/>
      <c r="L111" s="7"/>
    </row>
    <row r="112" spans="1:12">
      <c r="A112" s="225" t="s">
        <v>2114</v>
      </c>
      <c r="B112" s="795">
        <v>1</v>
      </c>
      <c r="C112" s="47"/>
      <c r="D112" s="792">
        <v>2</v>
      </c>
      <c r="E112" s="47">
        <v>2</v>
      </c>
      <c r="F112" s="197">
        <v>1</v>
      </c>
      <c r="G112" s="200">
        <f>SUM(B112:F112)</f>
        <v>6</v>
      </c>
      <c r="J112"/>
      <c r="L112" s="7"/>
    </row>
    <row r="113" spans="1:12">
      <c r="A113" s="225" t="s">
        <v>3883</v>
      </c>
      <c r="B113" s="796"/>
      <c r="C113" s="3"/>
      <c r="D113" s="12">
        <v>3</v>
      </c>
      <c r="E113" s="3">
        <v>1</v>
      </c>
      <c r="F113" s="199">
        <v>2</v>
      </c>
      <c r="G113" s="202">
        <v>6</v>
      </c>
      <c r="J113"/>
      <c r="L113" s="7"/>
    </row>
    <row r="114" spans="1:12">
      <c r="A114" s="225" t="s">
        <v>5266</v>
      </c>
      <c r="B114" s="793"/>
      <c r="C114" s="47">
        <v>3</v>
      </c>
      <c r="D114" s="793">
        <v>4</v>
      </c>
      <c r="E114" s="47">
        <v>2</v>
      </c>
      <c r="F114" s="197">
        <v>2</v>
      </c>
      <c r="G114" s="200">
        <v>11</v>
      </c>
      <c r="J114"/>
      <c r="L114" s="7"/>
    </row>
    <row r="115" spans="1:12">
      <c r="A115" s="225" t="s">
        <v>5588</v>
      </c>
      <c r="B115" s="797">
        <v>1</v>
      </c>
      <c r="C115" s="47">
        <v>6</v>
      </c>
      <c r="D115" s="5">
        <v>3</v>
      </c>
      <c r="E115" s="47">
        <v>2</v>
      </c>
      <c r="F115" s="429">
        <v>5</v>
      </c>
      <c r="G115" s="203">
        <f t="shared" ref="G115:G127" si="3">SUM(B115:F115)</f>
        <v>17</v>
      </c>
      <c r="J115"/>
      <c r="L115" s="7"/>
    </row>
    <row r="116" spans="1:12">
      <c r="A116" s="225" t="s">
        <v>547</v>
      </c>
      <c r="B116" s="797">
        <v>1</v>
      </c>
      <c r="C116" s="47">
        <v>7</v>
      </c>
      <c r="D116" s="5">
        <v>1</v>
      </c>
      <c r="E116" s="47">
        <v>1</v>
      </c>
      <c r="F116" s="429">
        <v>2</v>
      </c>
      <c r="G116" s="203">
        <f t="shared" si="3"/>
        <v>12</v>
      </c>
      <c r="J116"/>
      <c r="L116" s="7"/>
    </row>
    <row r="117" spans="1:12">
      <c r="A117" s="225" t="s">
        <v>2468</v>
      </c>
      <c r="B117" s="797">
        <v>1</v>
      </c>
      <c r="C117" s="47">
        <v>4</v>
      </c>
      <c r="D117" s="5">
        <v>2</v>
      </c>
      <c r="E117" s="47"/>
      <c r="F117" s="429">
        <v>5</v>
      </c>
      <c r="G117" s="203">
        <f t="shared" si="3"/>
        <v>12</v>
      </c>
      <c r="J117"/>
      <c r="L117" s="7"/>
    </row>
    <row r="118" spans="1:12" ht="13.5" customHeight="1">
      <c r="A118" s="225" t="s">
        <v>3224</v>
      </c>
      <c r="B118" s="797">
        <v>1</v>
      </c>
      <c r="C118" s="47">
        <v>4</v>
      </c>
      <c r="D118" s="5">
        <v>3</v>
      </c>
      <c r="E118" s="47">
        <v>1</v>
      </c>
      <c r="F118" s="429">
        <v>2</v>
      </c>
      <c r="G118" s="203">
        <f t="shared" si="3"/>
        <v>11</v>
      </c>
      <c r="J118"/>
      <c r="L118" s="7"/>
    </row>
    <row r="119" spans="1:12" ht="15" customHeight="1">
      <c r="A119" s="225" t="s">
        <v>5749</v>
      </c>
      <c r="B119" s="797"/>
      <c r="C119" s="47">
        <v>4</v>
      </c>
      <c r="D119" s="5">
        <v>3</v>
      </c>
      <c r="E119" s="47">
        <v>2</v>
      </c>
      <c r="F119" s="429">
        <v>2</v>
      </c>
      <c r="G119" s="203">
        <f t="shared" si="3"/>
        <v>11</v>
      </c>
      <c r="J119"/>
      <c r="L119" s="7"/>
    </row>
    <row r="120" spans="1:12" ht="15" customHeight="1">
      <c r="A120" s="225" t="s">
        <v>2984</v>
      </c>
      <c r="B120" s="797"/>
      <c r="C120" s="47">
        <v>5</v>
      </c>
      <c r="D120" s="5">
        <v>3</v>
      </c>
      <c r="E120" s="47">
        <v>3</v>
      </c>
      <c r="F120" s="429">
        <v>5</v>
      </c>
      <c r="G120" s="203">
        <f t="shared" si="3"/>
        <v>16</v>
      </c>
      <c r="J120"/>
      <c r="L120" s="7"/>
    </row>
    <row r="121" spans="1:12" ht="15" customHeight="1">
      <c r="A121" s="158" t="s">
        <v>1118</v>
      </c>
      <c r="B121" s="308">
        <v>3</v>
      </c>
      <c r="C121" s="35">
        <v>2</v>
      </c>
      <c r="D121" s="1">
        <v>2</v>
      </c>
      <c r="E121" s="35">
        <v>1</v>
      </c>
      <c r="F121" s="1739">
        <v>1</v>
      </c>
      <c r="G121" s="200">
        <f t="shared" si="3"/>
        <v>9</v>
      </c>
      <c r="H121" s="1207"/>
      <c r="J121"/>
      <c r="L121" s="7"/>
    </row>
    <row r="122" spans="1:12" ht="15" customHeight="1">
      <c r="A122" s="1741" t="s">
        <v>7969</v>
      </c>
      <c r="B122" s="1740">
        <v>4</v>
      </c>
      <c r="C122" s="1090"/>
      <c r="D122" s="1">
        <v>2</v>
      </c>
      <c r="E122" s="1">
        <v>1</v>
      </c>
      <c r="F122" s="1090">
        <v>1</v>
      </c>
      <c r="G122" s="200">
        <f t="shared" si="3"/>
        <v>8</v>
      </c>
      <c r="J122"/>
      <c r="L122" s="7"/>
    </row>
    <row r="123" spans="1:12" ht="15" customHeight="1">
      <c r="A123" s="414" t="s">
        <v>8177</v>
      </c>
      <c r="B123" s="308">
        <v>1</v>
      </c>
      <c r="C123" s="1">
        <v>8</v>
      </c>
      <c r="D123" s="1"/>
      <c r="E123" s="1">
        <v>1</v>
      </c>
      <c r="F123" s="307">
        <v>2</v>
      </c>
      <c r="G123" s="200">
        <f t="shared" si="3"/>
        <v>12</v>
      </c>
      <c r="J123"/>
      <c r="L123" s="7"/>
    </row>
    <row r="124" spans="1:12" ht="15" customHeight="1">
      <c r="A124" s="414" t="s">
        <v>8594</v>
      </c>
      <c r="B124" s="308">
        <v>1</v>
      </c>
      <c r="C124" s="1">
        <v>4</v>
      </c>
      <c r="D124" s="1">
        <v>3</v>
      </c>
      <c r="E124" s="1"/>
      <c r="F124" s="307">
        <v>2</v>
      </c>
      <c r="G124" s="200">
        <f t="shared" si="3"/>
        <v>10</v>
      </c>
      <c r="J124"/>
      <c r="L124" s="7"/>
    </row>
    <row r="125" spans="1:12" ht="15" customHeight="1">
      <c r="A125" s="414" t="s">
        <v>9508</v>
      </c>
      <c r="B125" s="308">
        <v>2</v>
      </c>
      <c r="C125" s="1">
        <v>7</v>
      </c>
      <c r="D125" s="1">
        <v>3</v>
      </c>
      <c r="E125" s="1">
        <v>1</v>
      </c>
      <c r="F125" s="307">
        <v>3</v>
      </c>
      <c r="G125" s="200">
        <f t="shared" si="3"/>
        <v>16</v>
      </c>
      <c r="J125"/>
      <c r="L125" s="7"/>
    </row>
    <row r="126" spans="1:12" ht="15" customHeight="1">
      <c r="A126" s="158" t="s">
        <v>10259</v>
      </c>
      <c r="B126" s="63"/>
      <c r="C126" s="1">
        <v>4</v>
      </c>
      <c r="D126" s="1">
        <v>3</v>
      </c>
      <c r="E126" s="1">
        <v>4</v>
      </c>
      <c r="F126" s="428">
        <v>3</v>
      </c>
      <c r="G126" s="200">
        <f t="shared" si="3"/>
        <v>14</v>
      </c>
      <c r="J126"/>
      <c r="L126" s="7"/>
    </row>
    <row r="127" spans="1:12" ht="15" customHeight="1">
      <c r="A127" s="158" t="s">
        <v>10810</v>
      </c>
      <c r="B127" s="63"/>
      <c r="C127" s="1">
        <v>4</v>
      </c>
      <c r="D127" s="1"/>
      <c r="E127" s="1"/>
      <c r="F127" s="1">
        <v>1</v>
      </c>
      <c r="G127" s="200">
        <f t="shared" si="3"/>
        <v>5</v>
      </c>
      <c r="J127"/>
      <c r="L127" s="7"/>
    </row>
    <row r="128" spans="1:12" ht="15" customHeight="1">
      <c r="A128" s="158" t="s">
        <v>11401</v>
      </c>
      <c r="B128" s="63"/>
      <c r="C128" s="1"/>
      <c r="D128" s="1"/>
      <c r="E128" s="1"/>
      <c r="F128" s="428"/>
      <c r="G128" s="63"/>
      <c r="J128"/>
      <c r="L128" s="7"/>
    </row>
    <row r="129" spans="1:12" ht="15" customHeight="1">
      <c r="A129" s="158" t="s">
        <v>11402</v>
      </c>
      <c r="B129" s="63"/>
      <c r="C129" s="1"/>
      <c r="D129" s="1"/>
      <c r="E129" s="1"/>
      <c r="F129" s="428"/>
      <c r="G129" s="63"/>
      <c r="J129"/>
      <c r="L129" s="7"/>
    </row>
    <row r="130" spans="1:12" ht="15" customHeight="1">
      <c r="J130"/>
      <c r="L130" s="7"/>
    </row>
    <row r="131" spans="1:12">
      <c r="J131"/>
      <c r="L131" s="7"/>
    </row>
    <row r="132" spans="1:12">
      <c r="J132"/>
      <c r="L132" s="7"/>
    </row>
    <row r="133" spans="1:12">
      <c r="J133"/>
      <c r="L133" s="7"/>
    </row>
    <row r="134" spans="1:12">
      <c r="J134"/>
      <c r="L134" s="7"/>
    </row>
    <row r="135" spans="1:12">
      <c r="J135"/>
      <c r="L135" s="7"/>
    </row>
    <row r="136" spans="1:12">
      <c r="J136"/>
      <c r="L136" s="7"/>
    </row>
    <row r="137" spans="1:12">
      <c r="J137"/>
      <c r="L137" s="7"/>
    </row>
    <row r="138" spans="1:12">
      <c r="J138"/>
      <c r="L138" s="7"/>
    </row>
    <row r="139" spans="1:12">
      <c r="J139"/>
      <c r="L139" s="7"/>
    </row>
    <row r="140" spans="1:12">
      <c r="J140"/>
      <c r="L140" s="7"/>
    </row>
    <row r="141" spans="1:12">
      <c r="J141"/>
      <c r="L141" s="7"/>
    </row>
    <row r="142" spans="1:12">
      <c r="J142"/>
      <c r="L142" s="7"/>
    </row>
    <row r="143" spans="1:12">
      <c r="J143"/>
      <c r="L143" s="7"/>
    </row>
    <row r="144" spans="1:12">
      <c r="J144"/>
      <c r="L144" s="7"/>
    </row>
    <row r="145" spans="10:12">
      <c r="J145"/>
      <c r="L145" s="7"/>
    </row>
    <row r="146" spans="10:12">
      <c r="J146"/>
      <c r="L146" s="7"/>
    </row>
    <row r="147" spans="10:12">
      <c r="J147"/>
      <c r="L147" s="7"/>
    </row>
    <row r="148" spans="10:12">
      <c r="J148"/>
      <c r="L148" s="7"/>
    </row>
    <row r="149" spans="10:12">
      <c r="J149"/>
      <c r="L149" s="7"/>
    </row>
    <row r="150" spans="10:12">
      <c r="J150"/>
      <c r="L150" s="7"/>
    </row>
    <row r="151" spans="10:12">
      <c r="J151"/>
      <c r="L151" s="7"/>
    </row>
    <row r="152" spans="10:12">
      <c r="J152"/>
      <c r="L152" s="7"/>
    </row>
    <row r="153" spans="10:12">
      <c r="J153"/>
      <c r="L153" s="7"/>
    </row>
    <row r="154" spans="10:12">
      <c r="J154"/>
      <c r="L154" s="7"/>
    </row>
    <row r="155" spans="10:12">
      <c r="J155"/>
      <c r="L155" s="7"/>
    </row>
    <row r="156" spans="10:12">
      <c r="J156"/>
      <c r="L156" s="7"/>
    </row>
    <row r="157" spans="10:12">
      <c r="J157"/>
      <c r="L157" s="7"/>
    </row>
    <row r="158" spans="10:12">
      <c r="J158"/>
      <c r="L158" s="7"/>
    </row>
    <row r="159" spans="10:12">
      <c r="K159" s="7"/>
    </row>
    <row r="160" spans="10:12">
      <c r="K160" s="7"/>
    </row>
    <row r="161" spans="11:11">
      <c r="K161" s="7"/>
    </row>
    <row r="162" spans="11:11">
      <c r="K162" s="7"/>
    </row>
    <row r="163" spans="11:11">
      <c r="K163" s="7"/>
    </row>
    <row r="164" spans="11:11">
      <c r="K164" s="7"/>
    </row>
    <row r="165" spans="11:11">
      <c r="K165" s="7"/>
    </row>
    <row r="166" spans="11:11">
      <c r="K166" s="7"/>
    </row>
    <row r="167" spans="11:11">
      <c r="K167" s="7"/>
    </row>
    <row r="168" spans="11:11">
      <c r="K168" s="7"/>
    </row>
    <row r="169" spans="11:11">
      <c r="K169" s="7"/>
    </row>
    <row r="170" spans="11:11">
      <c r="K170" s="7"/>
    </row>
    <row r="171" spans="11:11">
      <c r="K171" s="7"/>
    </row>
    <row r="172" spans="11:11">
      <c r="K172" s="7"/>
    </row>
    <row r="173" spans="11:11">
      <c r="K173" s="7"/>
    </row>
    <row r="174" spans="11:11">
      <c r="K174" s="7"/>
    </row>
    <row r="175" spans="11:11">
      <c r="K175" s="7"/>
    </row>
    <row r="176" spans="11:11">
      <c r="K176" s="7"/>
    </row>
    <row r="177" spans="11:11">
      <c r="K177" s="7"/>
    </row>
    <row r="178" spans="11:11">
      <c r="K178" s="7"/>
    </row>
    <row r="179" spans="11:11">
      <c r="K179" s="7"/>
    </row>
    <row r="180" spans="11:11">
      <c r="K180" s="7"/>
    </row>
    <row r="181" spans="11:11">
      <c r="K181" s="7"/>
    </row>
    <row r="182" spans="11:11">
      <c r="K182" s="7"/>
    </row>
    <row r="183" spans="11:11">
      <c r="K183" s="7"/>
    </row>
    <row r="184" spans="11:11">
      <c r="K184" s="7"/>
    </row>
    <row r="185" spans="11:11">
      <c r="K185" s="7"/>
    </row>
    <row r="186" spans="11:11">
      <c r="K186" s="7"/>
    </row>
    <row r="187" spans="11:11">
      <c r="K187" s="7"/>
    </row>
    <row r="188" spans="11:11">
      <c r="K188" s="7"/>
    </row>
    <row r="189" spans="11:11">
      <c r="K189" s="7"/>
    </row>
    <row r="190" spans="11:11">
      <c r="K190" s="7"/>
    </row>
    <row r="191" spans="11:11">
      <c r="K191" s="7"/>
    </row>
    <row r="192" spans="11:11">
      <c r="K192" s="7"/>
    </row>
    <row r="193" spans="11:11">
      <c r="K193" s="7"/>
    </row>
    <row r="194" spans="11:11">
      <c r="K194" s="7"/>
    </row>
    <row r="195" spans="11:11">
      <c r="K195" s="7"/>
    </row>
  </sheetData>
  <mergeCells count="4">
    <mergeCell ref="A2:E2"/>
    <mergeCell ref="A107:G107"/>
    <mergeCell ref="A57:F57"/>
    <mergeCell ref="A83:G83"/>
  </mergeCells>
  <phoneticPr fontId="5"/>
  <pageMargins left="0.75" right="0.75" top="0.39" bottom="0.22" header="0.26" footer="0.17"/>
  <pageSetup paperSize="9" scale="70" orientation="landscape" verticalDpi="1200" r:id="rId1"/>
  <headerFooter alignWithMargins="0">
    <oddHeader>&amp;A</oddHeader>
    <oddFooter>&amp;P / &amp;N ページ</oddFooter>
  </headerFooter>
  <rowBreaks count="3" manualBreakCount="3">
    <brk id="55" max="19" man="1"/>
    <brk id="119" max="16" man="1"/>
    <brk id="198" max="16383"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259"/>
  <sheetViews>
    <sheetView workbookViewId="0"/>
  </sheetViews>
  <sheetFormatPr defaultRowHeight="13.5"/>
  <cols>
    <col min="2" max="2" width="8.125" customWidth="1"/>
    <col min="11" max="11" width="9.125" customWidth="1"/>
    <col min="13" max="13" width="10.25" customWidth="1"/>
    <col min="17" max="18" width="8.5" customWidth="1"/>
  </cols>
  <sheetData>
    <row r="1" spans="1:19" ht="21" customHeight="1">
      <c r="A1" s="50" t="s">
        <v>4468</v>
      </c>
      <c r="Q1" s="1330" t="s">
        <v>10660</v>
      </c>
      <c r="R1" s="554"/>
      <c r="S1" s="554"/>
    </row>
    <row r="2" spans="1:19">
      <c r="A2" s="1"/>
      <c r="B2" s="307"/>
      <c r="C2" s="1102" t="s">
        <v>10661</v>
      </c>
      <c r="D2" s="1103"/>
      <c r="E2" s="293" t="s">
        <v>10662</v>
      </c>
      <c r="F2" s="1103"/>
      <c r="G2" s="293" t="s">
        <v>10663</v>
      </c>
      <c r="H2" s="1103"/>
      <c r="I2" s="293" t="s">
        <v>10664</v>
      </c>
      <c r="J2" s="1103"/>
      <c r="K2" s="2996" t="s">
        <v>10665</v>
      </c>
      <c r="L2" s="2997"/>
      <c r="M2" s="2998"/>
      <c r="N2" s="2999" t="s">
        <v>1119</v>
      </c>
      <c r="O2" s="3000"/>
      <c r="Q2" s="1330" t="s">
        <v>1120</v>
      </c>
      <c r="R2" s="1330"/>
      <c r="S2" s="1330"/>
    </row>
    <row r="3" spans="1:19" ht="14.25" thickBot="1">
      <c r="A3" s="35"/>
      <c r="B3" s="1090"/>
      <c r="C3" s="1104" t="s">
        <v>2041</v>
      </c>
      <c r="D3" s="1105" t="s">
        <v>2042</v>
      </c>
      <c r="E3" s="1094" t="s">
        <v>2041</v>
      </c>
      <c r="F3" s="1105" t="s">
        <v>2042</v>
      </c>
      <c r="G3" s="1094" t="s">
        <v>2041</v>
      </c>
      <c r="H3" s="1105" t="s">
        <v>2042</v>
      </c>
      <c r="I3" s="1094" t="s">
        <v>2041</v>
      </c>
      <c r="J3" s="1105" t="s">
        <v>2042</v>
      </c>
      <c r="K3" s="3001"/>
      <c r="L3" s="3002"/>
      <c r="M3" s="3003"/>
      <c r="N3" s="1142" t="s">
        <v>2041</v>
      </c>
      <c r="O3" s="1129" t="s">
        <v>6410</v>
      </c>
      <c r="P3" s="41" t="s">
        <v>10811</v>
      </c>
    </row>
    <row r="4" spans="1:19" ht="35.25" customHeight="1">
      <c r="A4" s="3004" t="s">
        <v>2043</v>
      </c>
      <c r="B4" s="1091" t="s">
        <v>2044</v>
      </c>
      <c r="C4" s="1106"/>
      <c r="D4" s="1107"/>
      <c r="E4" s="1095"/>
      <c r="F4" s="1121"/>
      <c r="G4" s="1097"/>
      <c r="H4" s="1107"/>
      <c r="I4" s="1101">
        <v>4</v>
      </c>
      <c r="J4" s="1119">
        <v>4</v>
      </c>
      <c r="K4" s="2983" t="s">
        <v>10966</v>
      </c>
      <c r="L4" s="2984"/>
      <c r="M4" s="2985"/>
      <c r="N4" s="1122"/>
      <c r="O4" s="1123"/>
      <c r="P4" s="1915" t="s">
        <v>10904</v>
      </c>
    </row>
    <row r="5" spans="1:19" ht="30.75" customHeight="1" thickBot="1">
      <c r="A5" s="3005"/>
      <c r="B5" s="1092" t="s">
        <v>2252</v>
      </c>
      <c r="C5" s="1108"/>
      <c r="D5" s="1109"/>
      <c r="E5" s="1096"/>
      <c r="F5" s="1129"/>
      <c r="G5" s="1126"/>
      <c r="H5" s="1109"/>
      <c r="I5" s="1134">
        <v>1</v>
      </c>
      <c r="J5" s="1129">
        <v>1</v>
      </c>
      <c r="K5" s="2989"/>
      <c r="L5" s="2990"/>
      <c r="M5" s="2991"/>
      <c r="N5" s="1143"/>
      <c r="O5" s="1140"/>
    </row>
    <row r="6" spans="1:19" ht="31.5" customHeight="1">
      <c r="A6" s="2994" t="s">
        <v>10666</v>
      </c>
      <c r="B6" s="1091" t="s">
        <v>2044</v>
      </c>
      <c r="C6" s="1110">
        <v>8</v>
      </c>
      <c r="D6" s="1111" t="s">
        <v>10667</v>
      </c>
      <c r="E6" s="1097"/>
      <c r="F6" s="1107"/>
      <c r="G6" s="1101">
        <v>7</v>
      </c>
      <c r="H6" s="1111" t="s">
        <v>10668</v>
      </c>
      <c r="I6" s="1097"/>
      <c r="J6" s="1107"/>
      <c r="K6" s="2983" t="s">
        <v>2045</v>
      </c>
      <c r="L6" s="2984"/>
      <c r="M6" s="2985"/>
      <c r="N6" s="1141">
        <v>118</v>
      </c>
      <c r="O6" s="1123">
        <v>369.7</v>
      </c>
    </row>
    <row r="7" spans="1:19" ht="31.5" customHeight="1">
      <c r="A7" s="2981"/>
      <c r="B7" s="307" t="s">
        <v>2252</v>
      </c>
      <c r="C7" s="1112"/>
      <c r="D7" s="1113" t="s">
        <v>10669</v>
      </c>
      <c r="E7" s="1098"/>
      <c r="F7" s="1130"/>
      <c r="G7" s="258">
        <v>2</v>
      </c>
      <c r="H7" s="1113" t="s">
        <v>10669</v>
      </c>
      <c r="I7" s="1098"/>
      <c r="J7" s="1130"/>
      <c r="K7" s="2986"/>
      <c r="L7" s="2987"/>
      <c r="M7" s="2988"/>
      <c r="N7" s="1138">
        <v>40</v>
      </c>
      <c r="O7" s="1139">
        <v>101</v>
      </c>
    </row>
    <row r="8" spans="1:19" ht="18.75" customHeight="1" thickBot="1">
      <c r="A8" s="2995"/>
      <c r="B8" s="1092" t="s">
        <v>5102</v>
      </c>
      <c r="C8" s="1114"/>
      <c r="D8" s="1115">
        <f>40/79.2</f>
        <v>0.50505050505050508</v>
      </c>
      <c r="E8" s="1099"/>
      <c r="F8" s="1131"/>
      <c r="G8" s="1127">
        <f>2/7</f>
        <v>0.2857142857142857</v>
      </c>
      <c r="H8" s="1115">
        <f>40/112</f>
        <v>0.35714285714285715</v>
      </c>
      <c r="I8" s="1099"/>
      <c r="J8" s="1131"/>
      <c r="K8" s="2989"/>
      <c r="L8" s="2990"/>
      <c r="M8" s="2991"/>
      <c r="N8" s="1144">
        <f>N7/N6</f>
        <v>0.33898305084745761</v>
      </c>
      <c r="O8" s="1145">
        <f>O7/O6</f>
        <v>0.27319448201244251</v>
      </c>
    </row>
    <row r="9" spans="1:19" ht="31.5" customHeight="1">
      <c r="A9" s="2994" t="s">
        <v>10670</v>
      </c>
      <c r="B9" s="1091" t="s">
        <v>2044</v>
      </c>
      <c r="C9" s="1116"/>
      <c r="D9" s="1117"/>
      <c r="E9" s="1097"/>
      <c r="F9" s="1107"/>
      <c r="G9" s="1101">
        <v>1</v>
      </c>
      <c r="H9" s="1111" t="s">
        <v>10671</v>
      </c>
      <c r="I9" s="1097"/>
      <c r="J9" s="1107"/>
      <c r="K9" s="2983" t="s">
        <v>2045</v>
      </c>
      <c r="L9" s="2984"/>
      <c r="M9" s="2985"/>
      <c r="N9" s="1137">
        <v>125</v>
      </c>
      <c r="O9" s="1119">
        <v>391.9</v>
      </c>
    </row>
    <row r="10" spans="1:19" ht="31.5" customHeight="1">
      <c r="A10" s="2981"/>
      <c r="B10" s="307" t="s">
        <v>2252</v>
      </c>
      <c r="C10" s="1112"/>
      <c r="D10" s="1113" t="s">
        <v>10672</v>
      </c>
      <c r="E10" s="1098"/>
      <c r="F10" s="1130"/>
      <c r="G10" s="258">
        <v>1</v>
      </c>
      <c r="H10" s="1113">
        <v>3</v>
      </c>
      <c r="I10" s="1098"/>
      <c r="J10" s="1130"/>
      <c r="K10" s="2986"/>
      <c r="L10" s="2987"/>
      <c r="M10" s="2988"/>
      <c r="N10" s="1138">
        <v>45</v>
      </c>
      <c r="O10" s="1139">
        <v>110</v>
      </c>
    </row>
    <row r="11" spans="1:19" ht="18" customHeight="1" thickBot="1">
      <c r="A11" s="2995"/>
      <c r="B11" s="1092"/>
      <c r="C11" s="1114"/>
      <c r="D11" s="1115"/>
      <c r="E11" s="1099"/>
      <c r="F11" s="1131"/>
      <c r="G11" s="1127">
        <v>1</v>
      </c>
      <c r="H11" s="1115">
        <v>1</v>
      </c>
      <c r="I11" s="1099"/>
      <c r="J11" s="1131"/>
      <c r="K11" s="2989"/>
      <c r="L11" s="2990"/>
      <c r="M11" s="2991"/>
      <c r="N11" s="1144">
        <f>N10/N9</f>
        <v>0.36</v>
      </c>
      <c r="O11" s="1145">
        <f>O10/O9</f>
        <v>0.28068384792038786</v>
      </c>
    </row>
    <row r="12" spans="1:19" ht="36.75" customHeight="1">
      <c r="A12" s="2994" t="s">
        <v>10673</v>
      </c>
      <c r="B12" s="1091" t="s">
        <v>2044</v>
      </c>
      <c r="C12" s="1110">
        <v>14</v>
      </c>
      <c r="D12" s="1111" t="s">
        <v>10674</v>
      </c>
      <c r="E12" s="1095" t="s">
        <v>4399</v>
      </c>
      <c r="F12" s="1121" t="s">
        <v>4399</v>
      </c>
      <c r="G12" s="1101">
        <v>6</v>
      </c>
      <c r="H12" s="1111" t="s">
        <v>10675</v>
      </c>
      <c r="I12" s="1101">
        <v>10</v>
      </c>
      <c r="J12" s="1119">
        <v>21.5</v>
      </c>
      <c r="K12" s="2983" t="s">
        <v>6412</v>
      </c>
      <c r="L12" s="2984"/>
      <c r="M12" s="2985"/>
      <c r="N12" s="1137">
        <v>138</v>
      </c>
      <c r="O12" s="1119">
        <v>407.8</v>
      </c>
    </row>
    <row r="13" spans="1:19" ht="31.5" customHeight="1">
      <c r="A13" s="2981"/>
      <c r="B13" s="307" t="s">
        <v>2252</v>
      </c>
      <c r="C13" s="1112">
        <v>6</v>
      </c>
      <c r="D13" s="1113" t="s">
        <v>10676</v>
      </c>
      <c r="E13" s="258">
        <v>2</v>
      </c>
      <c r="F13" s="1120">
        <v>4</v>
      </c>
      <c r="G13" s="258">
        <v>3</v>
      </c>
      <c r="H13" s="1113">
        <v>5</v>
      </c>
      <c r="I13" s="258">
        <v>2</v>
      </c>
      <c r="J13" s="1120">
        <v>4</v>
      </c>
      <c r="K13" s="2986"/>
      <c r="L13" s="2987"/>
      <c r="M13" s="2988"/>
      <c r="N13" s="1138">
        <v>53</v>
      </c>
      <c r="O13" s="1139">
        <v>117.5</v>
      </c>
    </row>
    <row r="14" spans="1:19" ht="18" customHeight="1" thickBot="1">
      <c r="A14" s="2995"/>
      <c r="B14" s="1092" t="s">
        <v>5102</v>
      </c>
      <c r="C14" s="1118">
        <f>6/14</f>
        <v>0.42857142857142855</v>
      </c>
      <c r="D14" s="1115">
        <f>53/180</f>
        <v>0.29444444444444445</v>
      </c>
      <c r="E14" s="1100"/>
      <c r="F14" s="1132"/>
      <c r="G14" s="1127">
        <f>3/6</f>
        <v>0.5</v>
      </c>
      <c r="H14" s="1115">
        <f>50/169</f>
        <v>0.29585798816568049</v>
      </c>
      <c r="I14" s="1127">
        <f>2/10</f>
        <v>0.2</v>
      </c>
      <c r="J14" s="1135">
        <f>4/21.5</f>
        <v>0.18604651162790697</v>
      </c>
      <c r="K14" s="2989"/>
      <c r="L14" s="2990"/>
      <c r="M14" s="2991"/>
      <c r="N14" s="1144">
        <f>N13/N12</f>
        <v>0.38405797101449274</v>
      </c>
      <c r="O14" s="1145">
        <f>O13/O12</f>
        <v>0.28813143697891125</v>
      </c>
    </row>
    <row r="15" spans="1:19" ht="31.5" customHeight="1">
      <c r="A15" s="2994" t="s">
        <v>2120</v>
      </c>
      <c r="B15" s="1091" t="s">
        <v>2044</v>
      </c>
      <c r="C15" s="1110">
        <v>14</v>
      </c>
      <c r="D15" s="2594">
        <v>21</v>
      </c>
      <c r="E15" s="1101" t="s">
        <v>4399</v>
      </c>
      <c r="F15" s="1119" t="s">
        <v>4399</v>
      </c>
      <c r="G15" s="1101">
        <v>4</v>
      </c>
      <c r="H15" s="1119">
        <v>7</v>
      </c>
      <c r="I15" s="1101">
        <v>9</v>
      </c>
      <c r="J15" s="1119">
        <v>17</v>
      </c>
      <c r="K15" s="2983" t="s">
        <v>6413</v>
      </c>
      <c r="L15" s="2984"/>
      <c r="M15" s="2985"/>
      <c r="N15" s="1137">
        <v>150</v>
      </c>
      <c r="O15" s="1119">
        <v>452.5</v>
      </c>
    </row>
    <row r="16" spans="1:19" ht="31.5" customHeight="1">
      <c r="A16" s="2981"/>
      <c r="B16" s="307" t="s">
        <v>2252</v>
      </c>
      <c r="C16" s="1112">
        <v>5</v>
      </c>
      <c r="D16" s="1120">
        <v>5</v>
      </c>
      <c r="E16" s="258">
        <v>2</v>
      </c>
      <c r="F16" s="1120">
        <v>4</v>
      </c>
      <c r="G16" s="258">
        <v>3</v>
      </c>
      <c r="H16" s="1120">
        <v>5</v>
      </c>
      <c r="I16" s="258">
        <v>2</v>
      </c>
      <c r="J16" s="1120">
        <v>4</v>
      </c>
      <c r="K16" s="2986"/>
      <c r="L16" s="2987"/>
      <c r="M16" s="2988"/>
      <c r="N16" s="1138">
        <v>50</v>
      </c>
      <c r="O16" s="1139">
        <v>112</v>
      </c>
    </row>
    <row r="17" spans="1:15" ht="18" customHeight="1" thickBot="1">
      <c r="A17" s="2995"/>
      <c r="B17" s="1092" t="s">
        <v>5102</v>
      </c>
      <c r="C17" s="1118">
        <f>5/14</f>
        <v>0.35714285714285715</v>
      </c>
      <c r="D17" s="1115">
        <f>5/18</f>
        <v>0.27777777777777779</v>
      </c>
      <c r="E17" s="1100"/>
      <c r="F17" s="1132"/>
      <c r="G17" s="1127">
        <f>3/4</f>
        <v>0.75</v>
      </c>
      <c r="H17" s="1115">
        <f>5/7</f>
        <v>0.7142857142857143</v>
      </c>
      <c r="I17" s="1127">
        <f>2/9</f>
        <v>0.22222222222222221</v>
      </c>
      <c r="J17" s="1135">
        <f>4/17</f>
        <v>0.23529411764705882</v>
      </c>
      <c r="K17" s="2989"/>
      <c r="L17" s="2990"/>
      <c r="M17" s="2991"/>
      <c r="N17" s="1144">
        <f>N16/N15</f>
        <v>0.33333333333333331</v>
      </c>
      <c r="O17" s="1145">
        <f>O16/O15</f>
        <v>0.24751381215469614</v>
      </c>
    </row>
    <row r="18" spans="1:15" ht="31.5" customHeight="1">
      <c r="A18" s="2994" t="s">
        <v>1618</v>
      </c>
      <c r="B18" s="1091" t="s">
        <v>2044</v>
      </c>
      <c r="C18" s="1110">
        <v>8</v>
      </c>
      <c r="D18" s="2595">
        <v>17</v>
      </c>
      <c r="E18" s="1101" t="s">
        <v>4399</v>
      </c>
      <c r="F18" s="1119" t="s">
        <v>4399</v>
      </c>
      <c r="G18" s="1101">
        <v>4</v>
      </c>
      <c r="H18" s="1111">
        <v>13</v>
      </c>
      <c r="I18" s="1101">
        <v>15</v>
      </c>
      <c r="J18" s="1119">
        <v>27</v>
      </c>
      <c r="K18" s="2983" t="s">
        <v>6766</v>
      </c>
      <c r="L18" s="2984"/>
      <c r="M18" s="2985"/>
      <c r="N18" s="1137">
        <v>141</v>
      </c>
      <c r="O18" s="1119">
        <v>419</v>
      </c>
    </row>
    <row r="19" spans="1:15" ht="31.5" customHeight="1">
      <c r="A19" s="2981"/>
      <c r="B19" s="307" t="s">
        <v>2252</v>
      </c>
      <c r="C19" s="1112">
        <v>5</v>
      </c>
      <c r="D19" s="1120">
        <v>5</v>
      </c>
      <c r="E19" s="258">
        <v>2</v>
      </c>
      <c r="F19" s="1120">
        <v>4</v>
      </c>
      <c r="G19" s="258">
        <v>3</v>
      </c>
      <c r="H19" s="1120">
        <v>5</v>
      </c>
      <c r="I19" s="258">
        <v>3</v>
      </c>
      <c r="J19" s="1120">
        <v>4</v>
      </c>
      <c r="K19" s="2986"/>
      <c r="L19" s="2987"/>
      <c r="M19" s="2988"/>
      <c r="N19" s="1138">
        <v>57</v>
      </c>
      <c r="O19" s="1139">
        <v>118</v>
      </c>
    </row>
    <row r="20" spans="1:15" ht="18" customHeight="1" thickBot="1">
      <c r="A20" s="2995"/>
      <c r="B20" s="1092" t="s">
        <v>5102</v>
      </c>
      <c r="C20" s="1118">
        <f>5/8</f>
        <v>0.625</v>
      </c>
      <c r="D20" s="1115">
        <f>5/17</f>
        <v>0.29411764705882354</v>
      </c>
      <c r="E20" s="1100"/>
      <c r="F20" s="1132"/>
      <c r="G20" s="1127">
        <f>3/4</f>
        <v>0.75</v>
      </c>
      <c r="H20" s="1115">
        <f>5/13</f>
        <v>0.38461538461538464</v>
      </c>
      <c r="I20" s="1127">
        <f>3/15</f>
        <v>0.2</v>
      </c>
      <c r="J20" s="1135">
        <f>4/27</f>
        <v>0.14814814814814814</v>
      </c>
      <c r="K20" s="2989"/>
      <c r="L20" s="2990"/>
      <c r="M20" s="2991"/>
      <c r="N20" s="1144">
        <f>N19/N18</f>
        <v>0.40425531914893614</v>
      </c>
      <c r="O20" s="1145">
        <f>O19/O18</f>
        <v>0.28162291169451076</v>
      </c>
    </row>
    <row r="21" spans="1:15" ht="30.75" customHeight="1">
      <c r="A21" s="2994" t="s">
        <v>133</v>
      </c>
      <c r="B21" s="1091" t="s">
        <v>2044</v>
      </c>
      <c r="C21" s="1110">
        <v>7</v>
      </c>
      <c r="D21" s="2594">
        <v>11</v>
      </c>
      <c r="E21" s="1101" t="s">
        <v>4399</v>
      </c>
      <c r="F21" s="1119" t="s">
        <v>4399</v>
      </c>
      <c r="G21" s="1101">
        <v>6</v>
      </c>
      <c r="H21" s="1119">
        <v>14</v>
      </c>
      <c r="I21" s="1101">
        <v>10</v>
      </c>
      <c r="J21" s="1119">
        <v>19</v>
      </c>
      <c r="K21" s="2983" t="s">
        <v>9763</v>
      </c>
      <c r="L21" s="2984"/>
      <c r="M21" s="2985"/>
      <c r="N21" s="1137">
        <v>151</v>
      </c>
      <c r="O21" s="1119">
        <v>429.5</v>
      </c>
    </row>
    <row r="22" spans="1:15" ht="30.75" customHeight="1">
      <c r="A22" s="2981"/>
      <c r="B22" s="307" t="s">
        <v>2252</v>
      </c>
      <c r="C22" s="1112">
        <v>4</v>
      </c>
      <c r="D22" s="1120">
        <v>5</v>
      </c>
      <c r="E22" s="258">
        <v>2</v>
      </c>
      <c r="F22" s="1120">
        <v>3</v>
      </c>
      <c r="G22" s="258">
        <v>3</v>
      </c>
      <c r="H22" s="1120">
        <v>5</v>
      </c>
      <c r="I22" s="258">
        <v>3</v>
      </c>
      <c r="J22" s="1120">
        <v>4</v>
      </c>
      <c r="K22" s="2986"/>
      <c r="L22" s="2987"/>
      <c r="M22" s="2988"/>
      <c r="N22" s="1138">
        <v>53</v>
      </c>
      <c r="O22" s="1139">
        <v>113</v>
      </c>
    </row>
    <row r="23" spans="1:15" ht="18" customHeight="1" thickBot="1">
      <c r="A23" s="2995"/>
      <c r="B23" s="1092" t="s">
        <v>5102</v>
      </c>
      <c r="C23" s="1118">
        <f>4/7</f>
        <v>0.5714285714285714</v>
      </c>
      <c r="D23" s="1115">
        <f>5/11</f>
        <v>0.45454545454545453</v>
      </c>
      <c r="E23" s="1100"/>
      <c r="F23" s="1132"/>
      <c r="G23" s="1127">
        <f>3/6</f>
        <v>0.5</v>
      </c>
      <c r="H23" s="1115">
        <f>5/14</f>
        <v>0.35714285714285715</v>
      </c>
      <c r="I23" s="1127">
        <f>3/10</f>
        <v>0.3</v>
      </c>
      <c r="J23" s="1135">
        <f>4/19</f>
        <v>0.21052631578947367</v>
      </c>
      <c r="K23" s="2989"/>
      <c r="L23" s="2990"/>
      <c r="M23" s="2991"/>
      <c r="N23" s="1144">
        <f>N22/N21</f>
        <v>0.35099337748344372</v>
      </c>
      <c r="O23" s="1145">
        <f>O22/O21</f>
        <v>0.26309662398137368</v>
      </c>
    </row>
    <row r="24" spans="1:15" ht="30.75" customHeight="1">
      <c r="A24" s="2994" t="s">
        <v>134</v>
      </c>
      <c r="B24" s="1093" t="s">
        <v>2044</v>
      </c>
      <c r="C24" s="1116">
        <v>7</v>
      </c>
      <c r="D24" s="2596">
        <v>13</v>
      </c>
      <c r="E24" s="1101" t="s">
        <v>4399</v>
      </c>
      <c r="F24" s="1119" t="s">
        <v>4399</v>
      </c>
      <c r="G24" s="1101">
        <v>12</v>
      </c>
      <c r="H24" s="1119">
        <v>31.5</v>
      </c>
      <c r="I24" s="1101">
        <v>6</v>
      </c>
      <c r="J24" s="1119">
        <v>11.5</v>
      </c>
      <c r="K24" s="2983" t="s">
        <v>5017</v>
      </c>
      <c r="L24" s="2984"/>
      <c r="M24" s="2985"/>
      <c r="N24" s="1137">
        <v>140</v>
      </c>
      <c r="O24" s="1119">
        <v>379.5</v>
      </c>
    </row>
    <row r="25" spans="1:15" ht="30.75" customHeight="1">
      <c r="A25" s="2981"/>
      <c r="B25" s="199" t="s">
        <v>2252</v>
      </c>
      <c r="C25" s="1112">
        <v>4</v>
      </c>
      <c r="D25" s="1120">
        <v>6</v>
      </c>
      <c r="E25" s="258">
        <v>2</v>
      </c>
      <c r="F25" s="1120">
        <v>3</v>
      </c>
      <c r="G25" s="258">
        <v>3</v>
      </c>
      <c r="H25" s="1120">
        <v>6</v>
      </c>
      <c r="I25" s="258">
        <v>1</v>
      </c>
      <c r="J25" s="1120">
        <v>2</v>
      </c>
      <c r="K25" s="2986"/>
      <c r="L25" s="2987"/>
      <c r="M25" s="2988"/>
      <c r="N25" s="1138">
        <v>45</v>
      </c>
      <c r="O25" s="1139">
        <v>110</v>
      </c>
    </row>
    <row r="26" spans="1:15" ht="18" customHeight="1" thickBot="1">
      <c r="A26" s="2995"/>
      <c r="B26" s="1092" t="s">
        <v>5102</v>
      </c>
      <c r="C26" s="1118">
        <f>4/7</f>
        <v>0.5714285714285714</v>
      </c>
      <c r="D26" s="1115">
        <f>6/13</f>
        <v>0.46153846153846156</v>
      </c>
      <c r="E26" s="1100"/>
      <c r="F26" s="1132"/>
      <c r="G26" s="1127">
        <f>3/12</f>
        <v>0.25</v>
      </c>
      <c r="H26" s="1115">
        <f>6/31.5</f>
        <v>0.19047619047619047</v>
      </c>
      <c r="I26" s="1127">
        <f>1/6</f>
        <v>0.16666666666666666</v>
      </c>
      <c r="J26" s="1135">
        <f>2/11.5</f>
        <v>0.17391304347826086</v>
      </c>
      <c r="K26" s="2989"/>
      <c r="L26" s="2990"/>
      <c r="M26" s="2991"/>
      <c r="N26" s="1144">
        <f>N25/N24</f>
        <v>0.32142857142857145</v>
      </c>
      <c r="O26" s="1145">
        <f>O25/O24</f>
        <v>0.28985507246376813</v>
      </c>
    </row>
    <row r="27" spans="1:15" ht="30.75" customHeight="1">
      <c r="A27" s="2994" t="s">
        <v>10677</v>
      </c>
      <c r="B27" s="1091" t="s">
        <v>2044</v>
      </c>
      <c r="C27" s="1110">
        <v>17</v>
      </c>
      <c r="D27" s="1119">
        <v>38</v>
      </c>
      <c r="E27" s="1101" t="s">
        <v>4399</v>
      </c>
      <c r="F27" s="1119" t="s">
        <v>4399</v>
      </c>
      <c r="G27" s="1101">
        <v>5</v>
      </c>
      <c r="H27" s="1119">
        <v>12</v>
      </c>
      <c r="I27" s="1101">
        <v>1</v>
      </c>
      <c r="J27" s="1119">
        <v>3</v>
      </c>
      <c r="K27" s="2983" t="s">
        <v>8505</v>
      </c>
      <c r="L27" s="2984"/>
      <c r="M27" s="2985"/>
      <c r="N27" s="1137">
        <v>141</v>
      </c>
      <c r="O27" s="1119">
        <v>413.1</v>
      </c>
    </row>
    <row r="28" spans="1:15" ht="30.75" customHeight="1">
      <c r="A28" s="2981"/>
      <c r="B28" s="307" t="s">
        <v>2252</v>
      </c>
      <c r="C28" s="1112">
        <v>2</v>
      </c>
      <c r="D28" s="1120">
        <v>5</v>
      </c>
      <c r="E28" s="258">
        <v>2</v>
      </c>
      <c r="F28" s="1120">
        <v>3</v>
      </c>
      <c r="G28" s="258">
        <v>3</v>
      </c>
      <c r="H28" s="1120">
        <v>5</v>
      </c>
      <c r="I28" s="258">
        <v>1</v>
      </c>
      <c r="J28" s="1120">
        <v>3</v>
      </c>
      <c r="K28" s="2986"/>
      <c r="L28" s="2987"/>
      <c r="M28" s="2988"/>
      <c r="N28" s="1138">
        <v>43</v>
      </c>
      <c r="O28" s="1139">
        <v>83</v>
      </c>
    </row>
    <row r="29" spans="1:15" ht="18" customHeight="1" thickBot="1">
      <c r="A29" s="2995"/>
      <c r="B29" s="1092" t="s">
        <v>5102</v>
      </c>
      <c r="C29" s="1118">
        <f>2/17</f>
        <v>0.11764705882352941</v>
      </c>
      <c r="D29" s="1115">
        <f>5/38</f>
        <v>0.13157894736842105</v>
      </c>
      <c r="E29" s="1100"/>
      <c r="F29" s="1132"/>
      <c r="G29" s="1127">
        <f>3/5</f>
        <v>0.6</v>
      </c>
      <c r="H29" s="1115">
        <f>5/12</f>
        <v>0.41666666666666669</v>
      </c>
      <c r="I29" s="1127">
        <f>1/1</f>
        <v>1</v>
      </c>
      <c r="J29" s="1135">
        <f>3/3</f>
        <v>1</v>
      </c>
      <c r="K29" s="2989"/>
      <c r="L29" s="2990"/>
      <c r="M29" s="2991"/>
      <c r="N29" s="1144">
        <f>N28/N27</f>
        <v>0.30496453900709219</v>
      </c>
      <c r="O29" s="1145">
        <f>O28/O27</f>
        <v>0.20091987412248849</v>
      </c>
    </row>
    <row r="30" spans="1:15" ht="27" customHeight="1">
      <c r="A30" s="2981" t="s">
        <v>10678</v>
      </c>
      <c r="B30" s="275" t="s">
        <v>2044</v>
      </c>
      <c r="C30" s="1122">
        <v>18</v>
      </c>
      <c r="D30" s="2593">
        <v>28.6</v>
      </c>
      <c r="E30" s="255" t="s">
        <v>4399</v>
      </c>
      <c r="F30" s="1123" t="s">
        <v>4399</v>
      </c>
      <c r="G30" s="255">
        <v>14</v>
      </c>
      <c r="H30" s="1123">
        <v>30.5</v>
      </c>
      <c r="I30" s="255">
        <v>9</v>
      </c>
      <c r="J30" s="1123">
        <v>14</v>
      </c>
      <c r="K30" s="2983" t="s">
        <v>6411</v>
      </c>
      <c r="L30" s="2984"/>
      <c r="M30" s="2985"/>
      <c r="N30" s="1137">
        <v>137</v>
      </c>
      <c r="O30" s="1119">
        <v>380.5</v>
      </c>
    </row>
    <row r="31" spans="1:15" ht="27" customHeight="1">
      <c r="A31" s="2981"/>
      <c r="B31" s="307" t="s">
        <v>2252</v>
      </c>
      <c r="C31" s="1112">
        <v>3</v>
      </c>
      <c r="D31" s="1120">
        <v>5</v>
      </c>
      <c r="E31" s="258">
        <v>3</v>
      </c>
      <c r="F31" s="1120">
        <v>4</v>
      </c>
      <c r="G31" s="258">
        <v>5</v>
      </c>
      <c r="H31" s="1120">
        <v>5</v>
      </c>
      <c r="I31" s="258">
        <v>3</v>
      </c>
      <c r="J31" s="1120">
        <v>4</v>
      </c>
      <c r="K31" s="2986"/>
      <c r="L31" s="2987"/>
      <c r="M31" s="2988"/>
      <c r="N31" s="1138">
        <v>30</v>
      </c>
      <c r="O31" s="1139">
        <v>51</v>
      </c>
    </row>
    <row r="32" spans="1:15" ht="18" customHeight="1" thickBot="1">
      <c r="A32" s="2982"/>
      <c r="B32" s="307" t="s">
        <v>5102</v>
      </c>
      <c r="C32" s="1124">
        <f>3/18</f>
        <v>0.16666666666666666</v>
      </c>
      <c r="D32" s="1125">
        <f>5/28</f>
        <v>0.17857142857142858</v>
      </c>
      <c r="E32" s="1081"/>
      <c r="F32" s="1133"/>
      <c r="G32" s="1128">
        <f>5/14</f>
        <v>0.35714285714285715</v>
      </c>
      <c r="H32" s="1125">
        <f>5/30.5</f>
        <v>0.16393442622950818</v>
      </c>
      <c r="I32" s="1128">
        <f>3/9</f>
        <v>0.33333333333333331</v>
      </c>
      <c r="J32" s="1136">
        <f>4/14</f>
        <v>0.2857142857142857</v>
      </c>
      <c r="K32" s="2989"/>
      <c r="L32" s="2990"/>
      <c r="M32" s="2991"/>
      <c r="N32" s="1144">
        <f>N31/N30</f>
        <v>0.21897810218978103</v>
      </c>
      <c r="O32" s="1145">
        <f>O31/O30</f>
        <v>0.13403416557161629</v>
      </c>
    </row>
    <row r="33" spans="1:17" ht="27" customHeight="1">
      <c r="A33" s="2981" t="s">
        <v>1115</v>
      </c>
      <c r="B33" s="275" t="s">
        <v>2044</v>
      </c>
      <c r="C33" s="1122">
        <v>18</v>
      </c>
      <c r="D33" s="1123">
        <v>32</v>
      </c>
      <c r="E33" s="255" t="s">
        <v>4399</v>
      </c>
      <c r="F33" s="1123" t="s">
        <v>4399</v>
      </c>
      <c r="G33" s="255">
        <v>5</v>
      </c>
      <c r="H33" s="1123">
        <v>12</v>
      </c>
      <c r="I33" s="255">
        <v>4</v>
      </c>
      <c r="J33" s="1123">
        <v>7</v>
      </c>
      <c r="K33" s="2983" t="s">
        <v>9764</v>
      </c>
      <c r="L33" s="2984"/>
      <c r="M33" s="2985"/>
      <c r="N33" s="1137">
        <v>152</v>
      </c>
      <c r="O33" s="1119">
        <v>441</v>
      </c>
    </row>
    <row r="34" spans="1:17" ht="27" customHeight="1">
      <c r="A34" s="2981"/>
      <c r="B34" s="307" t="s">
        <v>2252</v>
      </c>
      <c r="C34" s="1112">
        <v>3</v>
      </c>
      <c r="D34" s="1120">
        <v>3</v>
      </c>
      <c r="E34" s="258">
        <v>3</v>
      </c>
      <c r="F34" s="1120">
        <v>4</v>
      </c>
      <c r="G34" s="258">
        <v>2</v>
      </c>
      <c r="H34" s="1120">
        <v>3</v>
      </c>
      <c r="I34" s="258">
        <v>2</v>
      </c>
      <c r="J34" s="1120">
        <v>4</v>
      </c>
      <c r="K34" s="2986"/>
      <c r="L34" s="2987"/>
      <c r="M34" s="2988"/>
      <c r="N34" s="1138">
        <v>50</v>
      </c>
      <c r="O34" s="1139">
        <v>90</v>
      </c>
    </row>
    <row r="35" spans="1:17" ht="27" customHeight="1" thickBot="1">
      <c r="A35" s="2982"/>
      <c r="B35" s="307" t="s">
        <v>5102</v>
      </c>
      <c r="C35" s="1124">
        <f>C34/C33</f>
        <v>0.16666666666666666</v>
      </c>
      <c r="D35" s="1136">
        <f>D34/D33</f>
        <v>9.375E-2</v>
      </c>
      <c r="E35" s="1081"/>
      <c r="F35" s="1133"/>
      <c r="G35" s="1128">
        <f>G34/G33</f>
        <v>0.4</v>
      </c>
      <c r="H35" s="1136">
        <f>H34/H33</f>
        <v>0.25</v>
      </c>
      <c r="I35" s="1128">
        <f>I34/I33</f>
        <v>0.5</v>
      </c>
      <c r="J35" s="1128">
        <f>J34/J33</f>
        <v>0.5714285714285714</v>
      </c>
      <c r="K35" s="2989"/>
      <c r="L35" s="2990"/>
      <c r="M35" s="2991"/>
      <c r="N35" s="1144">
        <f>N34/N33</f>
        <v>0.32894736842105265</v>
      </c>
      <c r="O35" s="1145">
        <f>O34/O33</f>
        <v>0.20408163265306123</v>
      </c>
    </row>
    <row r="36" spans="1:17" ht="18" customHeight="1">
      <c r="A36" s="2981" t="s">
        <v>7245</v>
      </c>
      <c r="B36" s="275" t="s">
        <v>2044</v>
      </c>
      <c r="C36" s="1122">
        <v>22</v>
      </c>
      <c r="D36" s="1123">
        <v>37.5</v>
      </c>
      <c r="E36" s="255" t="s">
        <v>4399</v>
      </c>
      <c r="F36" s="1123" t="s">
        <v>4399</v>
      </c>
      <c r="G36" s="255">
        <v>10</v>
      </c>
      <c r="H36" s="1123">
        <v>24</v>
      </c>
      <c r="I36" s="255">
        <v>5</v>
      </c>
      <c r="J36" s="1123">
        <v>12</v>
      </c>
      <c r="K36" s="2983" t="s">
        <v>7572</v>
      </c>
      <c r="L36" s="2984"/>
      <c r="M36" s="2985"/>
      <c r="N36" s="1137">
        <v>119</v>
      </c>
      <c r="O36" s="1119">
        <v>291</v>
      </c>
    </row>
    <row r="37" spans="1:17" ht="18" customHeight="1">
      <c r="A37" s="2981"/>
      <c r="B37" s="307" t="s">
        <v>2252</v>
      </c>
      <c r="C37" s="1112">
        <v>4</v>
      </c>
      <c r="D37" s="1120">
        <v>6</v>
      </c>
      <c r="E37" s="258">
        <v>3</v>
      </c>
      <c r="F37" s="1120">
        <v>6</v>
      </c>
      <c r="G37" s="258">
        <v>5</v>
      </c>
      <c r="H37" s="1120">
        <v>6</v>
      </c>
      <c r="I37" s="258">
        <v>3</v>
      </c>
      <c r="J37" s="1120">
        <v>6</v>
      </c>
      <c r="K37" s="2986"/>
      <c r="L37" s="2987"/>
      <c r="M37" s="2988"/>
      <c r="N37" s="1138">
        <v>39</v>
      </c>
      <c r="O37" s="1139">
        <v>59.5</v>
      </c>
    </row>
    <row r="38" spans="1:17" ht="18" customHeight="1" thickBot="1">
      <c r="A38" s="2982"/>
      <c r="B38" s="307" t="s">
        <v>5102</v>
      </c>
      <c r="C38" s="1124">
        <f>C37/C36</f>
        <v>0.18181818181818182</v>
      </c>
      <c r="D38" s="1136">
        <f>D37/D36</f>
        <v>0.16</v>
      </c>
      <c r="E38" s="1081"/>
      <c r="F38" s="1133"/>
      <c r="G38" s="1128">
        <f>G37/G36</f>
        <v>0.5</v>
      </c>
      <c r="H38" s="1136">
        <f>H37/H36</f>
        <v>0.25</v>
      </c>
      <c r="I38" s="1128">
        <f>I37/I36</f>
        <v>0.6</v>
      </c>
      <c r="J38" s="1128">
        <f>J37/J36</f>
        <v>0.5</v>
      </c>
      <c r="K38" s="2989"/>
      <c r="L38" s="2990"/>
      <c r="M38" s="2991"/>
      <c r="N38" s="1144">
        <f>N37/N36</f>
        <v>0.32773109243697479</v>
      </c>
      <c r="O38" s="1145">
        <f>O37/O36</f>
        <v>0.20446735395189003</v>
      </c>
    </row>
    <row r="39" spans="1:17" ht="18" customHeight="1">
      <c r="A39" s="2981" t="s">
        <v>10679</v>
      </c>
      <c r="B39" s="275" t="s">
        <v>2044</v>
      </c>
      <c r="C39" s="1122">
        <v>18</v>
      </c>
      <c r="D39" s="1123">
        <v>33.5</v>
      </c>
      <c r="E39" s="255" t="s">
        <v>4399</v>
      </c>
      <c r="F39" s="1123" t="s">
        <v>4399</v>
      </c>
      <c r="G39" s="255">
        <v>13</v>
      </c>
      <c r="H39" s="1123">
        <v>25.5</v>
      </c>
      <c r="I39" s="255">
        <v>8</v>
      </c>
      <c r="J39" s="1123">
        <v>12</v>
      </c>
      <c r="K39" s="2983" t="s">
        <v>9801</v>
      </c>
      <c r="L39" s="2984"/>
      <c r="M39" s="2985"/>
      <c r="N39" s="1137">
        <v>114</v>
      </c>
      <c r="O39" s="1119">
        <v>312</v>
      </c>
      <c r="Q39" s="1915" t="s">
        <v>9803</v>
      </c>
    </row>
    <row r="40" spans="1:17" ht="18" customHeight="1">
      <c r="A40" s="2981"/>
      <c r="B40" s="307" t="s">
        <v>2252</v>
      </c>
      <c r="C40" s="1112">
        <v>5</v>
      </c>
      <c r="D40" s="1120">
        <v>8</v>
      </c>
      <c r="E40" s="258">
        <v>2</v>
      </c>
      <c r="F40" s="1120">
        <v>2</v>
      </c>
      <c r="G40" s="258">
        <v>5</v>
      </c>
      <c r="H40" s="1120">
        <v>8</v>
      </c>
      <c r="I40" s="258">
        <v>2</v>
      </c>
      <c r="J40" s="1120">
        <v>2</v>
      </c>
      <c r="K40" s="2986"/>
      <c r="L40" s="2987"/>
      <c r="M40" s="2988"/>
      <c r="N40" s="1138">
        <v>48</v>
      </c>
      <c r="O40" s="1139">
        <v>77.5</v>
      </c>
    </row>
    <row r="41" spans="1:17" ht="18" customHeight="1" thickBot="1">
      <c r="A41" s="2982"/>
      <c r="B41" s="307" t="s">
        <v>5102</v>
      </c>
      <c r="C41" s="1124">
        <f>C40/C39</f>
        <v>0.27777777777777779</v>
      </c>
      <c r="D41" s="1136">
        <f>D40/D39</f>
        <v>0.23880597014925373</v>
      </c>
      <c r="E41" s="1081"/>
      <c r="F41" s="1133"/>
      <c r="G41" s="1128">
        <f>G40/G39</f>
        <v>0.38461538461538464</v>
      </c>
      <c r="H41" s="1136">
        <f>H40/H39</f>
        <v>0.31372549019607843</v>
      </c>
      <c r="I41" s="1128">
        <f>I40/I39</f>
        <v>0.25</v>
      </c>
      <c r="J41" s="1128">
        <f>J40/J39</f>
        <v>0.16666666666666666</v>
      </c>
      <c r="K41" s="2989"/>
      <c r="L41" s="2990"/>
      <c r="M41" s="2991"/>
      <c r="N41" s="1144">
        <f>N40/N39</f>
        <v>0.42105263157894735</v>
      </c>
      <c r="O41" s="1145">
        <f>O40/O39</f>
        <v>0.2483974358974359</v>
      </c>
    </row>
    <row r="42" spans="1:17" ht="18" customHeight="1">
      <c r="A42" s="2981" t="s">
        <v>10680</v>
      </c>
      <c r="B42" s="275" t="s">
        <v>2044</v>
      </c>
      <c r="C42" s="1122">
        <v>12</v>
      </c>
      <c r="D42" s="1123">
        <v>24</v>
      </c>
      <c r="E42" s="255" t="s">
        <v>4399</v>
      </c>
      <c r="F42" s="1123" t="s">
        <v>4399</v>
      </c>
      <c r="G42" s="255">
        <v>13</v>
      </c>
      <c r="H42" s="1123">
        <v>22.8</v>
      </c>
      <c r="I42" s="255">
        <v>11</v>
      </c>
      <c r="J42" s="1123">
        <v>22</v>
      </c>
      <c r="K42" s="2983" t="s">
        <v>9802</v>
      </c>
      <c r="L42" s="2984"/>
      <c r="M42" s="2985"/>
      <c r="N42" s="1137">
        <v>132</v>
      </c>
      <c r="O42" s="1119">
        <v>350</v>
      </c>
      <c r="Q42" s="1915" t="s">
        <v>9804</v>
      </c>
    </row>
    <row r="43" spans="1:17" ht="18" customHeight="1">
      <c r="A43" s="2981"/>
      <c r="B43" s="307" t="s">
        <v>2252</v>
      </c>
      <c r="C43" s="1112">
        <v>3</v>
      </c>
      <c r="D43" s="2016">
        <v>3</v>
      </c>
      <c r="E43" s="258">
        <v>3</v>
      </c>
      <c r="F43" s="1120">
        <v>4</v>
      </c>
      <c r="G43" s="258">
        <v>2</v>
      </c>
      <c r="H43" s="1120">
        <v>3</v>
      </c>
      <c r="I43" s="258">
        <v>2</v>
      </c>
      <c r="J43" s="1120">
        <v>4</v>
      </c>
      <c r="K43" s="2986"/>
      <c r="L43" s="2987"/>
      <c r="M43" s="2988"/>
      <c r="N43" s="1138">
        <v>39</v>
      </c>
      <c r="O43" s="1139">
        <v>63</v>
      </c>
    </row>
    <row r="44" spans="1:17" ht="18" customHeight="1" thickBot="1">
      <c r="A44" s="2982"/>
      <c r="B44" s="307" t="s">
        <v>5102</v>
      </c>
      <c r="C44" s="1124">
        <f>C43/C42</f>
        <v>0.25</v>
      </c>
      <c r="D44" s="1136">
        <f>D43/D42</f>
        <v>0.125</v>
      </c>
      <c r="E44" s="1081"/>
      <c r="F44" s="1133"/>
      <c r="G44" s="1128">
        <f>G43/G42</f>
        <v>0.15384615384615385</v>
      </c>
      <c r="H44" s="1136">
        <f>H43/H42</f>
        <v>0.13157894736842105</v>
      </c>
      <c r="I44" s="1128">
        <f>I43/I42</f>
        <v>0.18181818181818182</v>
      </c>
      <c r="J44" s="1128">
        <f>J43/J42</f>
        <v>0.18181818181818182</v>
      </c>
      <c r="K44" s="2989"/>
      <c r="L44" s="2990"/>
      <c r="M44" s="2991"/>
      <c r="N44" s="1144">
        <f>N43/N42</f>
        <v>0.29545454545454547</v>
      </c>
      <c r="O44" s="1145">
        <f>O43/O42</f>
        <v>0.18</v>
      </c>
    </row>
    <row r="45" spans="1:17" ht="18" customHeight="1">
      <c r="A45" s="2981" t="s">
        <v>10681</v>
      </c>
      <c r="B45" s="275" t="s">
        <v>2044</v>
      </c>
      <c r="C45" s="1122">
        <v>20</v>
      </c>
      <c r="D45" s="2593">
        <v>28.5</v>
      </c>
      <c r="E45" s="255" t="s">
        <v>4399</v>
      </c>
      <c r="F45" s="1123" t="s">
        <v>4399</v>
      </c>
      <c r="G45" s="255">
        <v>8</v>
      </c>
      <c r="H45" s="1123">
        <v>10.5</v>
      </c>
      <c r="I45" s="255">
        <v>14</v>
      </c>
      <c r="J45" s="1123">
        <v>34</v>
      </c>
      <c r="K45" s="2983" t="s">
        <v>11142</v>
      </c>
      <c r="L45" s="2984"/>
      <c r="M45" s="2985"/>
      <c r="N45" s="1137">
        <v>143</v>
      </c>
      <c r="O45" s="1119">
        <v>368</v>
      </c>
      <c r="Q45" s="1915" t="s">
        <v>8994</v>
      </c>
    </row>
    <row r="46" spans="1:17" ht="18" customHeight="1">
      <c r="A46" s="2981"/>
      <c r="B46" s="307" t="s">
        <v>2252</v>
      </c>
      <c r="C46" s="1112">
        <v>3</v>
      </c>
      <c r="D46" s="2016">
        <v>3</v>
      </c>
      <c r="E46" s="258">
        <v>4</v>
      </c>
      <c r="F46" s="1120">
        <v>7</v>
      </c>
      <c r="G46" s="258">
        <v>2</v>
      </c>
      <c r="H46" s="1120">
        <v>2</v>
      </c>
      <c r="I46" s="258">
        <v>3</v>
      </c>
      <c r="J46" s="1120">
        <v>4</v>
      </c>
      <c r="K46" s="2986"/>
      <c r="L46" s="2987"/>
      <c r="M46" s="2988"/>
      <c r="N46" s="1138">
        <v>52</v>
      </c>
      <c r="O46" s="1139">
        <v>85.5</v>
      </c>
      <c r="Q46" s="1915" t="s">
        <v>9509</v>
      </c>
    </row>
    <row r="47" spans="1:17" ht="18" customHeight="1" thickBot="1">
      <c r="A47" s="2982"/>
      <c r="B47" s="307" t="s">
        <v>5102</v>
      </c>
      <c r="C47" s="1124">
        <f>C46/C45</f>
        <v>0.15</v>
      </c>
      <c r="D47" s="1136">
        <f>D46/D45</f>
        <v>0.10526315789473684</v>
      </c>
      <c r="E47" s="1081"/>
      <c r="F47" s="1133"/>
      <c r="G47" s="1128">
        <f>G46/G45</f>
        <v>0.25</v>
      </c>
      <c r="H47" s="1136">
        <f>H46/H45</f>
        <v>0.19047619047619047</v>
      </c>
      <c r="I47" s="1128">
        <f>I46/I45</f>
        <v>0.21428571428571427</v>
      </c>
      <c r="J47" s="1128">
        <f>J46/J45</f>
        <v>0.11764705882352941</v>
      </c>
      <c r="K47" s="2989"/>
      <c r="L47" s="2990"/>
      <c r="M47" s="2991"/>
      <c r="N47" s="1144">
        <f>N46/N45</f>
        <v>0.36363636363636365</v>
      </c>
      <c r="O47" s="1145">
        <f>O46/O45</f>
        <v>0.23233695652173914</v>
      </c>
      <c r="Q47" s="1915" t="s">
        <v>9222</v>
      </c>
    </row>
    <row r="48" spans="1:17" ht="18" customHeight="1">
      <c r="A48" s="2981" t="s">
        <v>10682</v>
      </c>
      <c r="B48" s="275" t="s">
        <v>2044</v>
      </c>
      <c r="C48" s="2592">
        <v>14</v>
      </c>
      <c r="D48" s="2593">
        <v>26.5</v>
      </c>
      <c r="E48" s="255" t="s">
        <v>4399</v>
      </c>
      <c r="F48" s="1123" t="s">
        <v>4399</v>
      </c>
      <c r="G48" s="255">
        <v>14</v>
      </c>
      <c r="H48" s="1123">
        <v>27.9</v>
      </c>
      <c r="I48" s="255">
        <v>11</v>
      </c>
      <c r="J48" s="1123">
        <v>23</v>
      </c>
      <c r="K48" s="2983" t="s">
        <v>11143</v>
      </c>
      <c r="L48" s="2984"/>
      <c r="M48" s="2985"/>
      <c r="N48" s="1137">
        <v>146</v>
      </c>
      <c r="O48" s="1119">
        <v>362.6</v>
      </c>
      <c r="Q48" s="1915"/>
    </row>
    <row r="49" spans="1:22" ht="18" customHeight="1">
      <c r="A49" s="2981"/>
      <c r="B49" s="307" t="s">
        <v>2252</v>
      </c>
      <c r="C49" s="1112">
        <v>4</v>
      </c>
      <c r="D49" s="2016">
        <v>4.5</v>
      </c>
      <c r="E49" s="258">
        <v>3</v>
      </c>
      <c r="F49" s="1120">
        <v>3</v>
      </c>
      <c r="G49" s="258">
        <v>3</v>
      </c>
      <c r="H49" s="1120">
        <v>2.5</v>
      </c>
      <c r="I49" s="258">
        <v>5</v>
      </c>
      <c r="J49" s="1120">
        <v>6</v>
      </c>
      <c r="K49" s="2986"/>
      <c r="L49" s="2987"/>
      <c r="M49" s="2988"/>
      <c r="N49" s="1138">
        <v>41</v>
      </c>
      <c r="O49" s="1139">
        <v>62.5</v>
      </c>
      <c r="Q49" s="1915" t="s">
        <v>10683</v>
      </c>
    </row>
    <row r="50" spans="1:22" ht="18" customHeight="1" thickBot="1">
      <c r="A50" s="2982"/>
      <c r="B50" s="307" t="s">
        <v>5102</v>
      </c>
      <c r="C50" s="1124">
        <f>C49/C48</f>
        <v>0.2857142857142857</v>
      </c>
      <c r="D50" s="1136">
        <f>D49/D48</f>
        <v>0.16981132075471697</v>
      </c>
      <c r="E50" s="1081"/>
      <c r="F50" s="1133"/>
      <c r="G50" s="1128">
        <f>G49/G48</f>
        <v>0.21428571428571427</v>
      </c>
      <c r="H50" s="1136">
        <f>H49/H48</f>
        <v>8.9605734767025089E-2</v>
      </c>
      <c r="I50" s="1128">
        <f>I49/I48</f>
        <v>0.45454545454545453</v>
      </c>
      <c r="J50" s="1128">
        <f>J49/J48</f>
        <v>0.2608695652173913</v>
      </c>
      <c r="K50" s="2989"/>
      <c r="L50" s="2990"/>
      <c r="M50" s="2991"/>
      <c r="N50" s="1144">
        <f>N49/N48</f>
        <v>0.28082191780821919</v>
      </c>
      <c r="O50" s="1145">
        <f>O49/O48</f>
        <v>0.17236624379481522</v>
      </c>
      <c r="Q50" s="1915" t="s">
        <v>10684</v>
      </c>
    </row>
    <row r="51" spans="1:22" ht="18" customHeight="1">
      <c r="A51" s="2981" t="s">
        <v>10685</v>
      </c>
      <c r="B51" s="275" t="s">
        <v>2044</v>
      </c>
      <c r="C51" s="1122">
        <v>15</v>
      </c>
      <c r="D51" s="1123">
        <v>31</v>
      </c>
      <c r="E51" s="255" t="s">
        <v>4399</v>
      </c>
      <c r="F51" s="1123" t="s">
        <v>4399</v>
      </c>
      <c r="G51" s="255">
        <v>15</v>
      </c>
      <c r="H51" s="1123">
        <v>35</v>
      </c>
      <c r="I51" s="255">
        <v>9</v>
      </c>
      <c r="J51" s="1123">
        <v>19.5</v>
      </c>
      <c r="K51" s="2983" t="s">
        <v>10641</v>
      </c>
      <c r="L51" s="2984"/>
      <c r="M51" s="2985"/>
      <c r="N51" s="1137">
        <v>163</v>
      </c>
      <c r="O51" s="1119">
        <v>403.6</v>
      </c>
      <c r="Q51" s="1915"/>
    </row>
    <row r="52" spans="1:22" ht="18" customHeight="1">
      <c r="A52" s="2981"/>
      <c r="B52" s="307" t="s">
        <v>2252</v>
      </c>
      <c r="C52" s="1112">
        <v>4</v>
      </c>
      <c r="D52" s="2016">
        <v>5</v>
      </c>
      <c r="E52" s="258">
        <v>4</v>
      </c>
      <c r="F52" s="1120">
        <v>6</v>
      </c>
      <c r="G52" s="258">
        <v>5</v>
      </c>
      <c r="H52" s="1120">
        <v>5</v>
      </c>
      <c r="I52" s="258">
        <v>5</v>
      </c>
      <c r="J52" s="1120">
        <v>6</v>
      </c>
      <c r="K52" s="2986"/>
      <c r="L52" s="2987"/>
      <c r="M52" s="2988"/>
      <c r="N52" s="1138">
        <v>70</v>
      </c>
      <c r="O52" s="1139">
        <v>104</v>
      </c>
      <c r="Q52" s="1915"/>
    </row>
    <row r="53" spans="1:22" ht="18" customHeight="1" thickBot="1">
      <c r="A53" s="2982"/>
      <c r="B53" s="307" t="s">
        <v>5102</v>
      </c>
      <c r="C53" s="1124">
        <f>C52/C51</f>
        <v>0.26666666666666666</v>
      </c>
      <c r="D53" s="1136">
        <f>D52/D51</f>
        <v>0.16129032258064516</v>
      </c>
      <c r="E53" s="1081"/>
      <c r="F53" s="1133"/>
      <c r="G53" s="1128">
        <f>G52/G51</f>
        <v>0.33333333333333331</v>
      </c>
      <c r="H53" s="1136">
        <f>H52/H51</f>
        <v>0.14285714285714285</v>
      </c>
      <c r="I53" s="1128">
        <f>I52/I51</f>
        <v>0.55555555555555558</v>
      </c>
      <c r="J53" s="1128">
        <f>J52/J51</f>
        <v>0.30769230769230771</v>
      </c>
      <c r="K53" s="2989"/>
      <c r="L53" s="2990"/>
      <c r="M53" s="2991"/>
      <c r="N53" s="1144">
        <f>N52/N51</f>
        <v>0.42944785276073622</v>
      </c>
      <c r="O53" s="1145">
        <f>O52/O51</f>
        <v>0.25768087215064417</v>
      </c>
      <c r="Q53" s="1915"/>
    </row>
    <row r="54" spans="1:22" ht="18" customHeight="1">
      <c r="A54" s="2981" t="s">
        <v>11067</v>
      </c>
      <c r="B54" s="275" t="s">
        <v>2044</v>
      </c>
      <c r="C54" s="1122">
        <v>33</v>
      </c>
      <c r="D54" s="1123">
        <v>48.6</v>
      </c>
      <c r="E54" s="255" t="s">
        <v>4399</v>
      </c>
      <c r="F54" s="1123" t="s">
        <v>4399</v>
      </c>
      <c r="G54" s="255">
        <v>5</v>
      </c>
      <c r="H54" s="1123">
        <v>12</v>
      </c>
      <c r="I54" s="255">
        <v>8</v>
      </c>
      <c r="J54" s="1123">
        <v>19</v>
      </c>
      <c r="K54" s="2983" t="s">
        <v>11404</v>
      </c>
      <c r="L54" s="2984"/>
      <c r="M54" s="2985"/>
      <c r="N54" s="1137">
        <v>133</v>
      </c>
      <c r="O54" s="1119">
        <v>366.7</v>
      </c>
      <c r="Q54" s="1915"/>
    </row>
    <row r="55" spans="1:22" ht="18" customHeight="1">
      <c r="A55" s="2981"/>
      <c r="B55" s="307" t="s">
        <v>2252</v>
      </c>
      <c r="C55" s="1112">
        <v>2</v>
      </c>
      <c r="D55" s="2016">
        <v>3</v>
      </c>
      <c r="E55" s="258">
        <v>4</v>
      </c>
      <c r="F55" s="1120">
        <v>5</v>
      </c>
      <c r="G55" s="258">
        <v>3</v>
      </c>
      <c r="H55" s="1120">
        <v>3</v>
      </c>
      <c r="I55" s="258">
        <v>3</v>
      </c>
      <c r="J55" s="1120">
        <v>5</v>
      </c>
      <c r="K55" s="2986"/>
      <c r="L55" s="2987"/>
      <c r="M55" s="2988"/>
      <c r="N55" s="1138">
        <v>58</v>
      </c>
      <c r="O55" s="1139">
        <v>103</v>
      </c>
      <c r="Q55" s="1915"/>
    </row>
    <row r="56" spans="1:22" ht="18" customHeight="1" thickBot="1">
      <c r="A56" s="2982"/>
      <c r="B56" s="307" t="s">
        <v>5102</v>
      </c>
      <c r="C56" s="1124">
        <f>C55/C54</f>
        <v>6.0606060606060608E-2</v>
      </c>
      <c r="D56" s="1136">
        <f>D55/D54</f>
        <v>6.1728395061728392E-2</v>
      </c>
      <c r="E56" s="1081"/>
      <c r="F56" s="1133"/>
      <c r="G56" s="1128">
        <f>G55/G54</f>
        <v>0.6</v>
      </c>
      <c r="H56" s="1136">
        <f>H55/H54</f>
        <v>0.25</v>
      </c>
      <c r="I56" s="1128">
        <f>I55/I54</f>
        <v>0.375</v>
      </c>
      <c r="J56" s="1128">
        <f>J55/J54</f>
        <v>0.26315789473684209</v>
      </c>
      <c r="K56" s="2989"/>
      <c r="L56" s="2990"/>
      <c r="M56" s="2991"/>
      <c r="N56" s="1144">
        <f>N55/N54</f>
        <v>0.43609022556390975</v>
      </c>
      <c r="O56" s="1145">
        <f>O55/O54</f>
        <v>0.28088355604035997</v>
      </c>
      <c r="Q56" s="1915"/>
    </row>
    <row r="57" spans="1:22" ht="12" customHeight="1"/>
    <row r="58" spans="1:22" ht="19.5" customHeight="1">
      <c r="A58" s="50" t="s">
        <v>10649</v>
      </c>
    </row>
    <row r="59" spans="1:22">
      <c r="A59" s="1"/>
      <c r="B59" s="1" t="s">
        <v>10686</v>
      </c>
      <c r="C59" s="894" t="s">
        <v>10687</v>
      </c>
      <c r="D59" s="894" t="s">
        <v>10688</v>
      </c>
      <c r="E59" s="894" t="s">
        <v>10689</v>
      </c>
      <c r="F59" s="894" t="s">
        <v>10690</v>
      </c>
      <c r="G59" s="894" t="s">
        <v>10691</v>
      </c>
      <c r="H59" s="894" t="s">
        <v>10692</v>
      </c>
      <c r="I59" s="894" t="s">
        <v>10693</v>
      </c>
      <c r="J59" s="894" t="s">
        <v>10694</v>
      </c>
      <c r="K59" s="894" t="s">
        <v>10695</v>
      </c>
      <c r="L59" s="894" t="s">
        <v>10696</v>
      </c>
      <c r="M59" s="894" t="s">
        <v>10697</v>
      </c>
      <c r="N59" s="112" t="s">
        <v>10698</v>
      </c>
      <c r="O59" s="112" t="s">
        <v>10699</v>
      </c>
      <c r="P59" s="112" t="s">
        <v>10700</v>
      </c>
      <c r="Q59" s="112" t="s">
        <v>10701</v>
      </c>
      <c r="R59" s="112" t="s">
        <v>10702</v>
      </c>
      <c r="S59" s="112" t="s">
        <v>10703</v>
      </c>
      <c r="T59" s="112" t="s">
        <v>10704</v>
      </c>
      <c r="U59" s="112" t="s">
        <v>10705</v>
      </c>
      <c r="V59" s="112" t="s">
        <v>11068</v>
      </c>
    </row>
    <row r="60" spans="1:22">
      <c r="A60" s="2992" t="s">
        <v>1023</v>
      </c>
      <c r="B60" s="1" t="s">
        <v>10706</v>
      </c>
      <c r="C60" s="3">
        <v>3</v>
      </c>
      <c r="D60" s="3"/>
      <c r="E60" s="3">
        <v>2</v>
      </c>
      <c r="F60" s="3"/>
      <c r="G60" s="3"/>
      <c r="H60" s="3"/>
      <c r="I60" s="3">
        <v>1</v>
      </c>
      <c r="J60" s="3"/>
      <c r="K60" s="3"/>
      <c r="L60" s="433"/>
      <c r="M60" s="433"/>
      <c r="N60" s="3">
        <v>5</v>
      </c>
      <c r="O60" s="3"/>
      <c r="P60" s="3"/>
      <c r="Q60" s="3"/>
      <c r="R60" s="3">
        <v>4</v>
      </c>
      <c r="S60" s="3"/>
      <c r="T60" s="3">
        <v>1</v>
      </c>
      <c r="U60" s="433"/>
      <c r="V60" s="433"/>
    </row>
    <row r="61" spans="1:22">
      <c r="A61" s="2979"/>
      <c r="B61" s="1" t="s">
        <v>10707</v>
      </c>
      <c r="C61" s="3">
        <v>1</v>
      </c>
      <c r="D61" s="3"/>
      <c r="E61" s="3"/>
      <c r="F61" s="3"/>
      <c r="G61" s="3"/>
      <c r="H61" s="3"/>
      <c r="I61" s="3"/>
      <c r="J61" s="3">
        <v>3</v>
      </c>
      <c r="K61" s="3"/>
      <c r="L61" s="433"/>
      <c r="M61" s="433"/>
      <c r="N61" s="3">
        <v>5</v>
      </c>
      <c r="O61" s="3"/>
      <c r="P61" s="3">
        <v>1</v>
      </c>
      <c r="Q61" s="3">
        <v>1</v>
      </c>
      <c r="R61" s="3"/>
      <c r="S61" s="895" t="s">
        <v>10708</v>
      </c>
      <c r="T61" s="3">
        <v>2</v>
      </c>
      <c r="U61" s="433"/>
      <c r="V61" s="433"/>
    </row>
    <row r="62" spans="1:22">
      <c r="A62" s="2979"/>
      <c r="B62" s="1" t="s">
        <v>10709</v>
      </c>
      <c r="C62" s="3"/>
      <c r="D62" s="3"/>
      <c r="E62" s="3">
        <v>2</v>
      </c>
      <c r="F62" s="3"/>
      <c r="G62" s="3"/>
      <c r="H62" s="3">
        <v>2</v>
      </c>
      <c r="I62" s="3">
        <v>1</v>
      </c>
      <c r="J62" s="3">
        <v>1</v>
      </c>
      <c r="K62" s="3"/>
      <c r="L62" s="433"/>
      <c r="M62" s="433"/>
      <c r="N62" s="3">
        <v>6</v>
      </c>
      <c r="O62" s="3">
        <v>1</v>
      </c>
      <c r="P62" s="3">
        <v>3</v>
      </c>
      <c r="Q62" s="3">
        <v>1</v>
      </c>
      <c r="R62" s="3">
        <v>2</v>
      </c>
      <c r="S62" s="895" t="s">
        <v>10710</v>
      </c>
      <c r="T62" s="3">
        <v>2</v>
      </c>
      <c r="U62" s="433"/>
      <c r="V62" s="433"/>
    </row>
    <row r="63" spans="1:22">
      <c r="A63" s="2979"/>
      <c r="B63" s="1" t="s">
        <v>10711</v>
      </c>
      <c r="C63" s="3">
        <v>2</v>
      </c>
      <c r="D63" s="3">
        <v>1</v>
      </c>
      <c r="E63" s="3">
        <v>1</v>
      </c>
      <c r="F63" s="3"/>
      <c r="G63" s="3"/>
      <c r="H63" s="3"/>
      <c r="I63" s="3"/>
      <c r="J63" s="3">
        <v>2</v>
      </c>
      <c r="K63" s="3"/>
      <c r="L63" s="433"/>
      <c r="M63" s="433"/>
      <c r="N63" s="3">
        <v>4</v>
      </c>
      <c r="O63" s="3"/>
      <c r="P63" s="3">
        <v>2</v>
      </c>
      <c r="Q63" s="3">
        <v>2</v>
      </c>
      <c r="R63" s="3">
        <v>1</v>
      </c>
      <c r="S63" s="895"/>
      <c r="T63" s="3">
        <v>1</v>
      </c>
      <c r="U63" s="433"/>
      <c r="V63" s="433"/>
    </row>
    <row r="64" spans="1:22">
      <c r="A64" s="2979"/>
      <c r="B64" s="35" t="s">
        <v>10712</v>
      </c>
      <c r="C64" s="45">
        <v>5</v>
      </c>
      <c r="D64" s="45">
        <v>1</v>
      </c>
      <c r="E64" s="45">
        <v>2</v>
      </c>
      <c r="F64" s="45"/>
      <c r="G64" s="45"/>
      <c r="H64" s="45">
        <v>3</v>
      </c>
      <c r="I64" s="45">
        <v>2</v>
      </c>
      <c r="J64" s="45">
        <v>2</v>
      </c>
      <c r="K64" s="45"/>
      <c r="L64" s="2345"/>
      <c r="M64" s="2345"/>
      <c r="N64" s="45">
        <v>4</v>
      </c>
      <c r="O64" s="45"/>
      <c r="P64" s="45">
        <v>1</v>
      </c>
      <c r="Q64" s="45"/>
      <c r="R64" s="45"/>
      <c r="S64" s="896"/>
      <c r="T64" s="45">
        <v>1</v>
      </c>
      <c r="U64" s="433"/>
      <c r="V64" s="433"/>
    </row>
    <row r="65" spans="1:23">
      <c r="A65" s="2979"/>
      <c r="B65" s="35" t="s">
        <v>10713</v>
      </c>
      <c r="C65" s="45">
        <v>2</v>
      </c>
      <c r="D65" s="45"/>
      <c r="E65" s="45"/>
      <c r="F65" s="45">
        <v>1</v>
      </c>
      <c r="G65" s="45"/>
      <c r="H65" s="45"/>
      <c r="I65" s="45"/>
      <c r="J65" s="45">
        <v>2</v>
      </c>
      <c r="K65" s="45"/>
      <c r="L65" s="2345"/>
      <c r="M65" s="2345"/>
      <c r="N65" s="45">
        <v>1</v>
      </c>
      <c r="O65" s="45"/>
      <c r="P65" s="45"/>
      <c r="Q65" s="45"/>
      <c r="R65" s="45"/>
      <c r="S65" s="896"/>
      <c r="T65" s="45"/>
      <c r="U65" s="433"/>
      <c r="V65" s="433"/>
    </row>
    <row r="66" spans="1:23">
      <c r="A66" s="2979"/>
      <c r="B66" s="35" t="s">
        <v>10714</v>
      </c>
      <c r="C66" s="45">
        <v>2</v>
      </c>
      <c r="D66" s="45">
        <v>3</v>
      </c>
      <c r="E66" s="45">
        <v>2</v>
      </c>
      <c r="F66" s="45"/>
      <c r="G66" s="45"/>
      <c r="H66" s="45">
        <v>5</v>
      </c>
      <c r="I66" s="45">
        <v>1</v>
      </c>
      <c r="J66" s="45">
        <v>5</v>
      </c>
      <c r="K66" s="45">
        <v>1</v>
      </c>
      <c r="L66" s="2345"/>
      <c r="M66" s="2345"/>
      <c r="N66" s="45">
        <v>3</v>
      </c>
      <c r="O66" s="45"/>
      <c r="P66" s="45">
        <v>2</v>
      </c>
      <c r="Q66" s="45">
        <v>1</v>
      </c>
      <c r="R66" s="45">
        <v>2</v>
      </c>
      <c r="S66" s="896" t="s">
        <v>10715</v>
      </c>
      <c r="T66" s="45">
        <v>1</v>
      </c>
      <c r="U66" s="433"/>
      <c r="V66" s="433"/>
    </row>
    <row r="67" spans="1:23">
      <c r="A67" s="2979"/>
      <c r="B67" s="35" t="s">
        <v>10716</v>
      </c>
      <c r="C67" s="45">
        <v>1</v>
      </c>
      <c r="D67" s="45">
        <v>2</v>
      </c>
      <c r="E67" s="45"/>
      <c r="F67" s="45"/>
      <c r="G67" s="45"/>
      <c r="H67" s="45">
        <v>2</v>
      </c>
      <c r="I67" s="45">
        <v>1</v>
      </c>
      <c r="J67" s="45">
        <v>2</v>
      </c>
      <c r="K67" s="45"/>
      <c r="L67" s="2345"/>
      <c r="M67" s="2345"/>
      <c r="N67" s="45">
        <v>1</v>
      </c>
      <c r="O67" s="45"/>
      <c r="P67" s="45">
        <v>1</v>
      </c>
      <c r="Q67" s="45"/>
      <c r="R67" s="45">
        <v>1</v>
      </c>
      <c r="S67" s="896" t="s">
        <v>10715</v>
      </c>
      <c r="T67" s="45">
        <v>1</v>
      </c>
      <c r="U67" s="433"/>
      <c r="V67" s="433"/>
      <c r="W67" t="s">
        <v>1121</v>
      </c>
    </row>
    <row r="68" spans="1:23">
      <c r="A68" s="2979"/>
      <c r="B68" s="35" t="s">
        <v>10717</v>
      </c>
      <c r="C68" s="3">
        <v>3</v>
      </c>
      <c r="D68" s="3">
        <v>2</v>
      </c>
      <c r="E68" s="3"/>
      <c r="F68" s="3"/>
      <c r="G68" s="3"/>
      <c r="H68" s="3">
        <v>2</v>
      </c>
      <c r="I68" s="3"/>
      <c r="J68" s="3">
        <v>3</v>
      </c>
      <c r="K68" s="3"/>
      <c r="L68" s="433"/>
      <c r="M68" s="433"/>
      <c r="N68" s="3">
        <v>2</v>
      </c>
      <c r="O68" s="3"/>
      <c r="P68" s="3">
        <v>1</v>
      </c>
      <c r="Q68" s="3"/>
      <c r="R68" s="3">
        <v>2</v>
      </c>
      <c r="S68" s="895" t="s">
        <v>10715</v>
      </c>
      <c r="T68" s="3"/>
      <c r="U68" s="433"/>
      <c r="V68" s="433"/>
    </row>
    <row r="69" spans="1:23">
      <c r="A69" s="2979"/>
      <c r="B69" s="1" t="s">
        <v>10718</v>
      </c>
      <c r="C69" s="3">
        <v>7</v>
      </c>
      <c r="D69" s="3">
        <v>2</v>
      </c>
      <c r="E69" s="3"/>
      <c r="F69" s="3"/>
      <c r="G69" s="3">
        <v>1</v>
      </c>
      <c r="H69" s="3">
        <v>3</v>
      </c>
      <c r="I69" s="3"/>
      <c r="J69" s="3">
        <v>2</v>
      </c>
      <c r="K69" s="3">
        <v>1</v>
      </c>
      <c r="L69" s="433"/>
      <c r="M69" s="433"/>
      <c r="N69" s="3"/>
      <c r="O69" s="3"/>
      <c r="P69" s="3"/>
      <c r="Q69" s="3"/>
      <c r="R69" s="3"/>
      <c r="S69" s="895"/>
      <c r="T69" s="3"/>
      <c r="U69" s="433"/>
      <c r="V69" s="433"/>
    </row>
    <row r="70" spans="1:23">
      <c r="A70" s="2979"/>
      <c r="B70" s="35" t="s">
        <v>10719</v>
      </c>
      <c r="C70" s="3">
        <v>5</v>
      </c>
      <c r="D70" s="3">
        <v>2</v>
      </c>
      <c r="E70" s="3">
        <v>3</v>
      </c>
      <c r="F70" s="3"/>
      <c r="G70" s="3">
        <v>2</v>
      </c>
      <c r="H70" s="3"/>
      <c r="I70" s="3">
        <v>3</v>
      </c>
      <c r="J70" s="3"/>
      <c r="K70" s="3">
        <v>1</v>
      </c>
      <c r="L70" s="433"/>
      <c r="M70" s="433"/>
      <c r="N70" s="3">
        <v>6</v>
      </c>
      <c r="O70" s="3">
        <v>1</v>
      </c>
      <c r="P70" s="3">
        <v>3</v>
      </c>
      <c r="Q70" s="3"/>
      <c r="R70" s="3"/>
      <c r="S70" s="895"/>
      <c r="T70" s="3">
        <v>1</v>
      </c>
      <c r="U70" s="433"/>
      <c r="V70" s="433"/>
      <c r="W70" t="s">
        <v>8602</v>
      </c>
    </row>
    <row r="71" spans="1:23">
      <c r="A71" s="2979"/>
      <c r="B71" s="1" t="s">
        <v>10720</v>
      </c>
      <c r="C71" s="3">
        <v>2</v>
      </c>
      <c r="D71" s="3">
        <v>2</v>
      </c>
      <c r="E71" s="3">
        <v>1</v>
      </c>
      <c r="F71" s="433"/>
      <c r="G71" s="3">
        <v>1</v>
      </c>
      <c r="H71" s="3"/>
      <c r="I71" s="3">
        <v>1</v>
      </c>
      <c r="J71" s="433"/>
      <c r="K71" s="3">
        <v>2</v>
      </c>
      <c r="L71" s="433"/>
      <c r="M71" s="433"/>
      <c r="N71" s="3">
        <v>7</v>
      </c>
      <c r="O71" s="3">
        <v>2</v>
      </c>
      <c r="P71" s="3">
        <v>2</v>
      </c>
      <c r="Q71" s="3"/>
      <c r="R71" s="3">
        <v>1</v>
      </c>
      <c r="S71" s="895"/>
      <c r="T71" s="3">
        <v>1</v>
      </c>
      <c r="U71" s="3">
        <v>2</v>
      </c>
      <c r="V71" s="433"/>
      <c r="W71" t="s">
        <v>8938</v>
      </c>
    </row>
    <row r="72" spans="1:23">
      <c r="A72" s="2979"/>
      <c r="B72" s="1" t="s">
        <v>10682</v>
      </c>
      <c r="C72" s="3">
        <v>3</v>
      </c>
      <c r="D72" s="3">
        <v>5</v>
      </c>
      <c r="E72" s="3">
        <v>3</v>
      </c>
      <c r="F72" s="433"/>
      <c r="G72" s="3">
        <v>3</v>
      </c>
      <c r="H72" s="3"/>
      <c r="I72" s="3">
        <v>2</v>
      </c>
      <c r="J72" s="433"/>
      <c r="K72" s="3"/>
      <c r="L72" s="3"/>
      <c r="M72" s="3">
        <v>1</v>
      </c>
      <c r="N72" s="3">
        <v>3</v>
      </c>
      <c r="O72" s="3"/>
      <c r="P72" s="3">
        <v>1</v>
      </c>
      <c r="Q72" s="3"/>
      <c r="R72" s="3"/>
      <c r="S72" s="895"/>
      <c r="T72" s="3">
        <v>2</v>
      </c>
      <c r="U72" s="3">
        <v>5</v>
      </c>
      <c r="V72" s="433"/>
    </row>
    <row r="73" spans="1:23">
      <c r="A73" s="2979"/>
      <c r="B73" s="19" t="s">
        <v>10252</v>
      </c>
      <c r="C73" s="1029">
        <v>4</v>
      </c>
      <c r="D73" s="1029">
        <v>7</v>
      </c>
      <c r="E73" s="1029"/>
      <c r="F73" s="2647"/>
      <c r="G73" s="1029">
        <v>3</v>
      </c>
      <c r="H73" s="2649"/>
      <c r="I73" s="1029">
        <v>1</v>
      </c>
      <c r="J73" s="2647"/>
      <c r="K73" s="1029"/>
      <c r="L73" s="1029">
        <v>1</v>
      </c>
      <c r="M73" s="1029"/>
      <c r="N73" s="1029">
        <v>1</v>
      </c>
      <c r="O73" s="1029"/>
      <c r="P73" s="1029">
        <v>2</v>
      </c>
      <c r="Q73" s="1029"/>
      <c r="R73" s="1029">
        <v>1</v>
      </c>
      <c r="S73" s="2648" t="s">
        <v>10721</v>
      </c>
      <c r="T73" s="1029">
        <v>1</v>
      </c>
      <c r="U73" s="1029">
        <v>4</v>
      </c>
      <c r="V73" s="433"/>
    </row>
    <row r="74" spans="1:23" ht="14.25" thickBot="1">
      <c r="A74" s="2993"/>
      <c r="B74" s="2650" t="s">
        <v>11067</v>
      </c>
      <c r="C74" s="2651">
        <v>1</v>
      </c>
      <c r="D74" s="2651">
        <v>1</v>
      </c>
      <c r="E74" s="2651"/>
      <c r="F74" s="2652"/>
      <c r="G74" s="2651">
        <v>3</v>
      </c>
      <c r="H74" s="2653"/>
      <c r="I74" s="2651">
        <v>1</v>
      </c>
      <c r="J74" s="2652"/>
      <c r="K74" s="2651"/>
      <c r="L74" s="2651"/>
      <c r="M74" s="2651"/>
      <c r="N74" s="2651"/>
      <c r="O74" s="2651"/>
      <c r="P74" s="2651"/>
      <c r="Q74" s="2651"/>
      <c r="R74" s="2651"/>
      <c r="S74" s="2654"/>
      <c r="T74" s="2651">
        <v>1</v>
      </c>
      <c r="U74" s="2651">
        <v>6</v>
      </c>
      <c r="V74" s="2651">
        <v>1</v>
      </c>
    </row>
    <row r="75" spans="1:23">
      <c r="A75" s="2978" t="s">
        <v>4467</v>
      </c>
      <c r="B75" s="14" t="s">
        <v>10722</v>
      </c>
      <c r="C75" s="14">
        <v>6.5</v>
      </c>
      <c r="D75" s="14"/>
      <c r="E75" s="14">
        <v>4.4000000000000004</v>
      </c>
      <c r="F75" s="14"/>
      <c r="G75" s="14"/>
      <c r="H75" s="14"/>
      <c r="I75" s="14">
        <v>6</v>
      </c>
      <c r="J75" s="14"/>
      <c r="K75" s="14"/>
      <c r="L75" s="2568"/>
      <c r="M75" s="14"/>
      <c r="N75" s="14">
        <v>11</v>
      </c>
      <c r="O75" s="14"/>
      <c r="P75" s="14"/>
      <c r="Q75" s="14"/>
      <c r="R75" s="14">
        <v>8.5</v>
      </c>
      <c r="S75" s="14"/>
      <c r="T75" s="14">
        <v>2</v>
      </c>
      <c r="U75" s="2101"/>
      <c r="V75" s="2657"/>
    </row>
    <row r="76" spans="1:23">
      <c r="A76" s="2979"/>
      <c r="B76" s="1" t="s">
        <v>10723</v>
      </c>
      <c r="C76" s="392">
        <v>2</v>
      </c>
      <c r="D76" s="392"/>
      <c r="E76" s="392"/>
      <c r="F76" s="392"/>
      <c r="G76" s="392"/>
      <c r="H76" s="392"/>
      <c r="I76" s="392"/>
      <c r="J76" s="392">
        <v>5</v>
      </c>
      <c r="K76" s="392"/>
      <c r="L76" s="2569"/>
      <c r="M76" s="392"/>
      <c r="N76" s="3">
        <v>8.5</v>
      </c>
      <c r="O76" s="3"/>
      <c r="P76" s="3">
        <v>2</v>
      </c>
      <c r="Q76" s="3">
        <v>3</v>
      </c>
      <c r="R76" s="3"/>
      <c r="S76" s="895" t="s">
        <v>10724</v>
      </c>
      <c r="T76" s="3">
        <v>3.5</v>
      </c>
      <c r="U76" s="3"/>
      <c r="V76" s="433"/>
    </row>
    <row r="77" spans="1:23">
      <c r="A77" s="2979"/>
      <c r="B77" s="1" t="s">
        <v>10725</v>
      </c>
      <c r="C77" s="392"/>
      <c r="D77" s="392"/>
      <c r="E77" s="392">
        <v>4</v>
      </c>
      <c r="F77" s="392"/>
      <c r="G77" s="392"/>
      <c r="H77" s="392">
        <v>4</v>
      </c>
      <c r="I77" s="392">
        <v>6</v>
      </c>
      <c r="J77" s="392">
        <v>3</v>
      </c>
      <c r="K77" s="392"/>
      <c r="L77" s="2569"/>
      <c r="M77" s="392"/>
      <c r="N77" s="3">
        <v>12</v>
      </c>
      <c r="O77" s="3">
        <v>2</v>
      </c>
      <c r="P77" s="3">
        <v>6</v>
      </c>
      <c r="Q77" s="3">
        <v>2</v>
      </c>
      <c r="R77" s="3">
        <v>2</v>
      </c>
      <c r="S77" s="895" t="s">
        <v>10726</v>
      </c>
      <c r="T77" s="3">
        <v>3</v>
      </c>
      <c r="U77" s="3"/>
      <c r="V77" s="433"/>
    </row>
    <row r="78" spans="1:23">
      <c r="A78" s="2979"/>
      <c r="B78" s="1" t="s">
        <v>10727</v>
      </c>
      <c r="C78" s="897">
        <v>5</v>
      </c>
      <c r="D78" s="897">
        <v>1</v>
      </c>
      <c r="E78" s="897">
        <v>2</v>
      </c>
      <c r="F78" s="897"/>
      <c r="G78" s="897"/>
      <c r="H78" s="897">
        <v>8</v>
      </c>
      <c r="I78" s="897"/>
      <c r="J78" s="897">
        <v>6</v>
      </c>
      <c r="K78" s="897"/>
      <c r="L78" s="2570"/>
      <c r="M78" s="897"/>
      <c r="N78" s="898">
        <v>8</v>
      </c>
      <c r="O78" s="898"/>
      <c r="P78" s="898">
        <v>4</v>
      </c>
      <c r="Q78" s="898">
        <v>4</v>
      </c>
      <c r="R78" s="898">
        <v>1</v>
      </c>
      <c r="S78" s="897">
        <v>2</v>
      </c>
      <c r="T78" s="898">
        <v>2</v>
      </c>
      <c r="U78" s="898"/>
      <c r="V78" s="1012"/>
    </row>
    <row r="79" spans="1:23">
      <c r="A79" s="2979"/>
      <c r="B79" s="1" t="s">
        <v>10728</v>
      </c>
      <c r="C79" s="897">
        <v>12.5</v>
      </c>
      <c r="D79" s="897">
        <v>3</v>
      </c>
      <c r="E79" s="897">
        <v>5</v>
      </c>
      <c r="F79" s="897"/>
      <c r="G79" s="897"/>
      <c r="H79" s="897">
        <v>8</v>
      </c>
      <c r="I79" s="897">
        <v>4</v>
      </c>
      <c r="J79" s="897">
        <v>5</v>
      </c>
      <c r="K79" s="897"/>
      <c r="L79" s="2570"/>
      <c r="M79" s="897"/>
      <c r="N79" s="898">
        <v>7.5</v>
      </c>
      <c r="O79" s="898"/>
      <c r="P79" s="898">
        <v>2</v>
      </c>
      <c r="Q79" s="898"/>
      <c r="R79" s="898"/>
      <c r="S79" s="897"/>
      <c r="T79" s="898">
        <v>2</v>
      </c>
      <c r="U79" s="898"/>
      <c r="V79" s="1012"/>
    </row>
    <row r="80" spans="1:23">
      <c r="A80" s="2979"/>
      <c r="B80" s="1" t="s">
        <v>10729</v>
      </c>
      <c r="C80" s="897">
        <v>4</v>
      </c>
      <c r="D80" s="897"/>
      <c r="E80" s="897"/>
      <c r="F80" s="897">
        <v>3</v>
      </c>
      <c r="G80" s="897"/>
      <c r="H80" s="897"/>
      <c r="I80" s="897"/>
      <c r="J80" s="897">
        <v>5</v>
      </c>
      <c r="K80" s="897"/>
      <c r="L80" s="2570"/>
      <c r="M80" s="897"/>
      <c r="N80" s="898">
        <v>3</v>
      </c>
      <c r="O80" s="898"/>
      <c r="P80" s="898"/>
      <c r="Q80" s="898"/>
      <c r="R80" s="898"/>
      <c r="S80" s="897"/>
      <c r="T80" s="898"/>
      <c r="U80" s="898"/>
      <c r="V80" s="1012"/>
    </row>
    <row r="81" spans="1:22">
      <c r="A81" s="2979"/>
      <c r="B81" s="3" t="s">
        <v>10730</v>
      </c>
      <c r="C81" s="897">
        <v>6.5</v>
      </c>
      <c r="D81" s="897">
        <v>6</v>
      </c>
      <c r="E81" s="897">
        <v>3</v>
      </c>
      <c r="F81" s="897"/>
      <c r="G81" s="897"/>
      <c r="H81" s="897">
        <v>9</v>
      </c>
      <c r="I81" s="897">
        <v>3</v>
      </c>
      <c r="J81" s="897">
        <v>10</v>
      </c>
      <c r="K81" s="897">
        <v>2</v>
      </c>
      <c r="L81" s="2570"/>
      <c r="M81" s="897"/>
      <c r="N81" s="898">
        <v>6</v>
      </c>
      <c r="O81" s="898"/>
      <c r="P81" s="898">
        <v>3</v>
      </c>
      <c r="Q81" s="898">
        <v>1</v>
      </c>
      <c r="R81" s="898">
        <v>2</v>
      </c>
      <c r="S81" s="897">
        <v>2</v>
      </c>
      <c r="T81" s="898">
        <v>2</v>
      </c>
      <c r="U81" s="898"/>
      <c r="V81" s="1012"/>
    </row>
    <row r="82" spans="1:22">
      <c r="A82" s="2979"/>
      <c r="B82" s="3" t="s">
        <v>10731</v>
      </c>
      <c r="C82" s="897">
        <v>1.5</v>
      </c>
      <c r="D82" s="897">
        <v>5</v>
      </c>
      <c r="E82" s="897"/>
      <c r="F82" s="897"/>
      <c r="G82" s="897"/>
      <c r="H82" s="897">
        <v>5</v>
      </c>
      <c r="I82" s="897">
        <v>1.5</v>
      </c>
      <c r="J82" s="897">
        <v>4</v>
      </c>
      <c r="K82" s="897"/>
      <c r="L82" s="2570"/>
      <c r="M82" s="897"/>
      <c r="N82" s="898">
        <v>2</v>
      </c>
      <c r="O82" s="898"/>
      <c r="P82" s="898">
        <v>2</v>
      </c>
      <c r="Q82" s="898"/>
      <c r="R82" s="898">
        <v>2</v>
      </c>
      <c r="S82" s="897">
        <v>2</v>
      </c>
      <c r="T82" s="898">
        <v>1</v>
      </c>
      <c r="U82" s="898"/>
      <c r="V82" s="1012"/>
    </row>
    <row r="83" spans="1:22">
      <c r="A83" s="2979"/>
      <c r="B83" s="3" t="s">
        <v>10732</v>
      </c>
      <c r="C83" s="897">
        <v>9.5</v>
      </c>
      <c r="D83" s="897">
        <v>5</v>
      </c>
      <c r="E83" s="897"/>
      <c r="F83" s="897"/>
      <c r="G83" s="897"/>
      <c r="H83" s="897">
        <v>5</v>
      </c>
      <c r="I83" s="897"/>
      <c r="J83" s="897">
        <v>6.5</v>
      </c>
      <c r="K83" s="897"/>
      <c r="L83" s="2570"/>
      <c r="M83" s="897"/>
      <c r="N83" s="898">
        <v>5</v>
      </c>
      <c r="O83" s="898"/>
      <c r="P83" s="898">
        <v>2</v>
      </c>
      <c r="Q83" s="898"/>
      <c r="R83" s="898">
        <v>5</v>
      </c>
      <c r="S83" s="897">
        <v>2</v>
      </c>
      <c r="T83" s="898"/>
      <c r="U83" s="898"/>
      <c r="V83" s="1012"/>
    </row>
    <row r="84" spans="1:22">
      <c r="A84" s="2979"/>
      <c r="B84" s="3" t="s">
        <v>10733</v>
      </c>
      <c r="C84" s="897">
        <v>12.5</v>
      </c>
      <c r="D84" s="897">
        <v>5</v>
      </c>
      <c r="E84" s="897"/>
      <c r="F84" s="897"/>
      <c r="G84" s="897">
        <v>2</v>
      </c>
      <c r="H84" s="897">
        <v>6</v>
      </c>
      <c r="I84" s="897"/>
      <c r="J84" s="897">
        <v>5</v>
      </c>
      <c r="K84" s="897">
        <v>1</v>
      </c>
      <c r="L84" s="2570"/>
      <c r="M84" s="897"/>
      <c r="N84" s="898">
        <v>1</v>
      </c>
      <c r="O84" s="898">
        <v>2</v>
      </c>
      <c r="P84" s="898">
        <v>5</v>
      </c>
      <c r="Q84" s="898"/>
      <c r="R84" s="898">
        <v>1</v>
      </c>
      <c r="S84" s="897">
        <v>2</v>
      </c>
      <c r="T84" s="898">
        <v>3</v>
      </c>
      <c r="U84" s="898"/>
      <c r="V84" s="1012"/>
    </row>
    <row r="85" spans="1:22">
      <c r="A85" s="2979"/>
      <c r="B85" s="45" t="s">
        <v>10734</v>
      </c>
      <c r="C85" s="2102">
        <v>6.5</v>
      </c>
      <c r="D85" s="2102">
        <v>6</v>
      </c>
      <c r="E85" s="2102">
        <v>3.2</v>
      </c>
      <c r="F85" s="2102"/>
      <c r="G85" s="2102">
        <v>2.8</v>
      </c>
      <c r="H85" s="2102"/>
      <c r="I85" s="2103">
        <v>1.25</v>
      </c>
      <c r="J85" s="2102"/>
      <c r="K85" s="2102">
        <v>3</v>
      </c>
      <c r="L85" s="2571"/>
      <c r="M85" s="2102"/>
      <c r="N85" s="2104">
        <v>13</v>
      </c>
      <c r="O85" s="2104">
        <v>2</v>
      </c>
      <c r="P85" s="2104">
        <v>5</v>
      </c>
      <c r="Q85" s="2104"/>
      <c r="R85" s="2104"/>
      <c r="S85" s="2102"/>
      <c r="T85" s="2104">
        <v>2</v>
      </c>
      <c r="U85" s="2104"/>
      <c r="V85" s="1012"/>
    </row>
    <row r="86" spans="1:22">
      <c r="A86" s="2979"/>
      <c r="B86" s="3" t="s">
        <v>10735</v>
      </c>
      <c r="C86" s="2108">
        <v>2</v>
      </c>
      <c r="D86" s="2106">
        <v>2.5</v>
      </c>
      <c r="E86" s="897">
        <v>1</v>
      </c>
      <c r="F86" s="433"/>
      <c r="G86" s="2107">
        <v>2</v>
      </c>
      <c r="H86" s="897"/>
      <c r="I86" s="2014">
        <v>1</v>
      </c>
      <c r="J86" s="433"/>
      <c r="K86" s="897">
        <v>2</v>
      </c>
      <c r="L86" s="2570"/>
      <c r="M86" s="2106"/>
      <c r="N86" s="898">
        <v>18</v>
      </c>
      <c r="O86" s="898">
        <v>5</v>
      </c>
      <c r="P86" s="898">
        <v>4</v>
      </c>
      <c r="Q86" s="898"/>
      <c r="R86" s="2105">
        <v>2</v>
      </c>
      <c r="S86" s="897"/>
      <c r="T86" s="898">
        <v>2</v>
      </c>
      <c r="U86" s="1011">
        <v>3</v>
      </c>
      <c r="V86" s="1012"/>
    </row>
    <row r="87" spans="1:22">
      <c r="A87" s="2979"/>
      <c r="B87" s="3" t="s">
        <v>10736</v>
      </c>
      <c r="C87" s="2108">
        <v>6</v>
      </c>
      <c r="D87" s="2106">
        <v>5.4</v>
      </c>
      <c r="E87" s="897">
        <v>2.5</v>
      </c>
      <c r="F87" s="433"/>
      <c r="G87" s="2107">
        <v>6</v>
      </c>
      <c r="H87" s="897"/>
      <c r="I87" s="2014">
        <v>6</v>
      </c>
      <c r="J87" s="433"/>
      <c r="K87" s="897"/>
      <c r="L87" s="897"/>
      <c r="M87" s="2106">
        <v>4</v>
      </c>
      <c r="N87" s="898">
        <v>7</v>
      </c>
      <c r="O87" s="898"/>
      <c r="P87" s="898">
        <v>2</v>
      </c>
      <c r="Q87" s="898"/>
      <c r="R87" s="2105"/>
      <c r="S87" s="897"/>
      <c r="T87" s="898">
        <v>3</v>
      </c>
      <c r="U87" s="1011">
        <v>11</v>
      </c>
      <c r="V87" s="1012"/>
    </row>
    <row r="88" spans="1:22" ht="14.25" thickBot="1">
      <c r="A88" s="2979"/>
      <c r="B88" s="3" t="s">
        <v>10252</v>
      </c>
      <c r="C88" s="2108">
        <v>9</v>
      </c>
      <c r="D88" s="2106">
        <v>15</v>
      </c>
      <c r="E88" s="897"/>
      <c r="F88" s="2585"/>
      <c r="G88" s="2107">
        <v>9</v>
      </c>
      <c r="H88" s="2572"/>
      <c r="I88" s="2014">
        <v>1</v>
      </c>
      <c r="J88" s="2585"/>
      <c r="K88" s="897"/>
      <c r="L88" s="897">
        <v>1</v>
      </c>
      <c r="M88" s="2106"/>
      <c r="N88" s="898">
        <v>3</v>
      </c>
      <c r="O88" s="898"/>
      <c r="P88" s="898">
        <v>4</v>
      </c>
      <c r="Q88" s="898"/>
      <c r="R88" s="2105">
        <v>1</v>
      </c>
      <c r="S88" s="897">
        <v>4</v>
      </c>
      <c r="T88" s="898">
        <v>2</v>
      </c>
      <c r="U88" s="1011">
        <v>9.5</v>
      </c>
      <c r="V88" s="1012"/>
    </row>
    <row r="89" spans="1:22" ht="14.25" thickBot="1">
      <c r="A89" s="2980"/>
      <c r="B89" s="3" t="s">
        <v>11067</v>
      </c>
      <c r="C89" s="2108">
        <v>2.2999999999999998</v>
      </c>
      <c r="D89" s="2106">
        <v>1</v>
      </c>
      <c r="E89" s="897"/>
      <c r="F89" s="2585"/>
      <c r="G89" s="2107">
        <v>8</v>
      </c>
      <c r="H89" s="2572"/>
      <c r="I89" s="2014">
        <v>0.7</v>
      </c>
      <c r="J89" s="2585"/>
      <c r="K89" s="897"/>
      <c r="L89" s="897"/>
      <c r="M89" s="2106"/>
      <c r="N89" s="898"/>
      <c r="O89" s="898"/>
      <c r="P89" s="898"/>
      <c r="Q89" s="898"/>
      <c r="R89" s="2105"/>
      <c r="S89" s="897"/>
      <c r="T89" s="898">
        <v>2</v>
      </c>
      <c r="U89" s="1011">
        <v>16</v>
      </c>
      <c r="V89" s="898">
        <v>1</v>
      </c>
    </row>
    <row r="91" spans="1:22" ht="19.5" customHeight="1">
      <c r="A91" s="50" t="s">
        <v>10650</v>
      </c>
    </row>
    <row r="92" spans="1:22">
      <c r="A92" s="1"/>
      <c r="B92" s="1" t="s">
        <v>10738</v>
      </c>
      <c r="C92" s="894" t="s">
        <v>10739</v>
      </c>
      <c r="D92" s="894" t="s">
        <v>10740</v>
      </c>
      <c r="E92" s="894" t="s">
        <v>10741</v>
      </c>
      <c r="F92" s="894" t="s">
        <v>10742</v>
      </c>
      <c r="G92" s="894" t="s">
        <v>10743</v>
      </c>
      <c r="H92" s="894" t="s">
        <v>10744</v>
      </c>
      <c r="I92" s="894" t="s">
        <v>10745</v>
      </c>
      <c r="J92" s="894" t="s">
        <v>10746</v>
      </c>
      <c r="K92" s="894" t="s">
        <v>10747</v>
      </c>
      <c r="L92" s="894" t="s">
        <v>10748</v>
      </c>
      <c r="M92" s="894" t="s">
        <v>10749</v>
      </c>
      <c r="N92" s="112" t="s">
        <v>10750</v>
      </c>
      <c r="O92" s="112" t="s">
        <v>10751</v>
      </c>
      <c r="P92" s="112" t="s">
        <v>10752</v>
      </c>
      <c r="Q92" s="112" t="s">
        <v>10753</v>
      </c>
      <c r="R92" s="112" t="s">
        <v>10754</v>
      </c>
      <c r="S92" s="112" t="s">
        <v>10755</v>
      </c>
      <c r="T92" s="112" t="s">
        <v>10756</v>
      </c>
      <c r="U92" s="112" t="s">
        <v>10757</v>
      </c>
      <c r="V92" s="112" t="s">
        <v>11068</v>
      </c>
    </row>
    <row r="93" spans="1:22">
      <c r="A93" s="2992" t="s">
        <v>4569</v>
      </c>
      <c r="B93" s="1" t="s">
        <v>10722</v>
      </c>
      <c r="C93" s="3">
        <v>1</v>
      </c>
      <c r="D93" s="3"/>
      <c r="E93" s="3">
        <v>1</v>
      </c>
      <c r="F93" s="3"/>
      <c r="G93" s="3"/>
      <c r="H93" s="1787"/>
      <c r="I93" s="3">
        <v>1</v>
      </c>
      <c r="J93" s="3"/>
      <c r="K93" s="3"/>
      <c r="L93" s="433"/>
      <c r="M93" s="433"/>
      <c r="N93" s="3">
        <v>1</v>
      </c>
      <c r="O93" s="3"/>
      <c r="P93" s="3"/>
      <c r="Q93" s="3"/>
      <c r="R93" s="3">
        <v>1</v>
      </c>
      <c r="S93" s="1787"/>
      <c r="T93" s="3"/>
      <c r="U93" s="433"/>
      <c r="V93" s="433"/>
    </row>
    <row r="94" spans="1:22">
      <c r="A94" s="2979"/>
      <c r="B94" s="1" t="s">
        <v>10723</v>
      </c>
      <c r="C94" s="3">
        <v>1</v>
      </c>
      <c r="D94" s="3"/>
      <c r="E94" s="3"/>
      <c r="F94" s="3"/>
      <c r="G94" s="3"/>
      <c r="H94" s="1787"/>
      <c r="I94" s="3"/>
      <c r="J94" s="3">
        <v>2</v>
      </c>
      <c r="K94" s="3"/>
      <c r="L94" s="433"/>
      <c r="M94" s="433"/>
      <c r="N94" s="3">
        <v>2</v>
      </c>
      <c r="O94" s="3"/>
      <c r="P94" s="3"/>
      <c r="Q94" s="3"/>
      <c r="R94" s="3"/>
      <c r="S94" s="2579"/>
      <c r="T94" s="3"/>
      <c r="U94" s="433"/>
      <c r="V94" s="433"/>
    </row>
    <row r="95" spans="1:22">
      <c r="A95" s="2979"/>
      <c r="B95" s="1" t="s">
        <v>10725</v>
      </c>
      <c r="C95" s="3"/>
      <c r="D95" s="3"/>
      <c r="E95" s="3">
        <v>1</v>
      </c>
      <c r="F95" s="3"/>
      <c r="G95" s="3"/>
      <c r="H95" s="1787"/>
      <c r="I95" s="3">
        <v>1</v>
      </c>
      <c r="J95" s="3">
        <v>1</v>
      </c>
      <c r="K95" s="3"/>
      <c r="L95" s="433"/>
      <c r="M95" s="433"/>
      <c r="N95" s="3">
        <v>2</v>
      </c>
      <c r="O95" s="3"/>
      <c r="P95" s="3">
        <v>1</v>
      </c>
      <c r="Q95" s="3"/>
      <c r="R95" s="3"/>
      <c r="S95" s="2579"/>
      <c r="T95" s="3"/>
      <c r="U95" s="433"/>
      <c r="V95" s="433"/>
    </row>
    <row r="96" spans="1:22">
      <c r="A96" s="2979"/>
      <c r="B96" s="1" t="s">
        <v>10727</v>
      </c>
      <c r="C96" s="3">
        <v>1</v>
      </c>
      <c r="D96" s="3">
        <v>1</v>
      </c>
      <c r="E96" s="3"/>
      <c r="F96" s="3"/>
      <c r="G96" s="3"/>
      <c r="H96" s="1787"/>
      <c r="I96" s="3"/>
      <c r="J96" s="3">
        <v>1</v>
      </c>
      <c r="K96" s="3"/>
      <c r="L96" s="433"/>
      <c r="M96" s="433"/>
      <c r="N96" s="3">
        <v>1</v>
      </c>
      <c r="O96" s="3"/>
      <c r="P96" s="3">
        <v>1</v>
      </c>
      <c r="Q96" s="3"/>
      <c r="R96" s="3"/>
      <c r="S96" s="2579"/>
      <c r="T96" s="3">
        <v>1</v>
      </c>
      <c r="U96" s="433"/>
      <c r="V96" s="433"/>
    </row>
    <row r="97" spans="1:22">
      <c r="A97" s="2979"/>
      <c r="B97" s="35" t="s">
        <v>10728</v>
      </c>
      <c r="C97" s="45">
        <v>1</v>
      </c>
      <c r="D97" s="45"/>
      <c r="E97" s="45">
        <v>1</v>
      </c>
      <c r="F97" s="45"/>
      <c r="G97" s="45"/>
      <c r="H97" s="2583"/>
      <c r="I97" s="45"/>
      <c r="J97" s="45">
        <v>1</v>
      </c>
      <c r="K97" s="45"/>
      <c r="L97" s="2345"/>
      <c r="M97" s="2345"/>
      <c r="N97" s="45">
        <v>1</v>
      </c>
      <c r="O97" s="45"/>
      <c r="P97" s="45"/>
      <c r="Q97" s="45"/>
      <c r="R97" s="45"/>
      <c r="S97" s="2580"/>
      <c r="T97" s="45"/>
      <c r="U97" s="433"/>
      <c r="V97" s="433"/>
    </row>
    <row r="98" spans="1:22">
      <c r="A98" s="2979"/>
      <c r="B98" s="35" t="s">
        <v>10729</v>
      </c>
      <c r="C98" s="45">
        <v>1</v>
      </c>
      <c r="D98" s="45"/>
      <c r="E98" s="45"/>
      <c r="F98" s="45">
        <v>1</v>
      </c>
      <c r="G98" s="45"/>
      <c r="H98" s="2583"/>
      <c r="I98" s="45"/>
      <c r="J98" s="45">
        <v>1</v>
      </c>
      <c r="K98" s="45"/>
      <c r="L98" s="2345"/>
      <c r="M98" s="2345"/>
      <c r="N98" s="45">
        <v>1</v>
      </c>
      <c r="O98" s="45"/>
      <c r="P98" s="45"/>
      <c r="Q98" s="45"/>
      <c r="R98" s="45"/>
      <c r="S98" s="2580"/>
      <c r="T98" s="45"/>
      <c r="U98" s="433"/>
      <c r="V98" s="433"/>
    </row>
    <row r="99" spans="1:22">
      <c r="A99" s="2979"/>
      <c r="B99" s="35" t="s">
        <v>10730</v>
      </c>
      <c r="C99" s="45">
        <v>1</v>
      </c>
      <c r="D99" s="45">
        <v>1</v>
      </c>
      <c r="E99" s="45"/>
      <c r="F99" s="45"/>
      <c r="G99" s="45"/>
      <c r="H99" s="2583"/>
      <c r="I99" s="45"/>
      <c r="J99" s="45">
        <v>3</v>
      </c>
      <c r="K99" s="45"/>
      <c r="L99" s="2345"/>
      <c r="M99" s="2345"/>
      <c r="N99" s="45">
        <v>1</v>
      </c>
      <c r="O99" s="45"/>
      <c r="P99" s="45"/>
      <c r="Q99" s="45"/>
      <c r="R99" s="45">
        <v>1</v>
      </c>
      <c r="S99" s="2580"/>
      <c r="T99" s="45">
        <v>1</v>
      </c>
      <c r="U99" s="433"/>
      <c r="V99" s="433"/>
    </row>
    <row r="100" spans="1:22">
      <c r="A100" s="2979"/>
      <c r="B100" s="35" t="s">
        <v>10731</v>
      </c>
      <c r="C100" s="45">
        <v>1</v>
      </c>
      <c r="D100" s="45"/>
      <c r="E100" s="45"/>
      <c r="F100" s="45"/>
      <c r="G100" s="45"/>
      <c r="H100" s="2583"/>
      <c r="I100" s="45"/>
      <c r="J100" s="45">
        <v>1</v>
      </c>
      <c r="K100" s="45"/>
      <c r="L100" s="2345"/>
      <c r="M100" s="2345"/>
      <c r="N100" s="45"/>
      <c r="O100" s="45"/>
      <c r="P100" s="45"/>
      <c r="Q100" s="45"/>
      <c r="R100" s="45">
        <v>1</v>
      </c>
      <c r="S100" s="2580"/>
      <c r="T100" s="45">
        <v>1</v>
      </c>
      <c r="U100" s="433"/>
      <c r="V100" s="433"/>
    </row>
    <row r="101" spans="1:22">
      <c r="A101" s="2979"/>
      <c r="B101" s="35" t="s">
        <v>10732</v>
      </c>
      <c r="C101" s="3">
        <v>2</v>
      </c>
      <c r="D101" s="3">
        <v>1</v>
      </c>
      <c r="E101" s="3"/>
      <c r="F101" s="3"/>
      <c r="G101" s="3"/>
      <c r="H101" s="1787"/>
      <c r="I101" s="3"/>
      <c r="J101" s="3">
        <v>2</v>
      </c>
      <c r="K101" s="3"/>
      <c r="L101" s="433"/>
      <c r="M101" s="433"/>
      <c r="N101" s="3"/>
      <c r="O101" s="3"/>
      <c r="P101" s="3">
        <v>1</v>
      </c>
      <c r="Q101" s="3"/>
      <c r="R101" s="3">
        <v>2</v>
      </c>
      <c r="S101" s="2579"/>
      <c r="T101" s="3"/>
      <c r="U101" s="433"/>
      <c r="V101" s="433"/>
    </row>
    <row r="102" spans="1:22">
      <c r="A102" s="2979"/>
      <c r="B102" s="1" t="s">
        <v>10733</v>
      </c>
      <c r="C102" s="3">
        <v>1</v>
      </c>
      <c r="D102" s="3"/>
      <c r="E102" s="3"/>
      <c r="F102" s="3"/>
      <c r="G102" s="3">
        <v>1</v>
      </c>
      <c r="H102" s="1787"/>
      <c r="I102" s="3"/>
      <c r="J102" s="3">
        <v>2</v>
      </c>
      <c r="K102" s="3">
        <v>1</v>
      </c>
      <c r="L102" s="433"/>
      <c r="M102" s="433"/>
      <c r="N102" s="3">
        <v>2</v>
      </c>
      <c r="O102" s="3"/>
      <c r="P102" s="3"/>
      <c r="Q102" s="3"/>
      <c r="R102" s="3"/>
      <c r="S102" s="2579"/>
      <c r="T102" s="3"/>
      <c r="U102" s="433"/>
      <c r="V102" s="433"/>
    </row>
    <row r="103" spans="1:22">
      <c r="A103" s="2979"/>
      <c r="B103" s="35" t="s">
        <v>10734</v>
      </c>
      <c r="C103" s="3">
        <v>1</v>
      </c>
      <c r="D103" s="3">
        <v>1</v>
      </c>
      <c r="E103" s="3"/>
      <c r="F103" s="3"/>
      <c r="G103" s="3"/>
      <c r="H103" s="1787"/>
      <c r="I103" s="3"/>
      <c r="J103" s="3"/>
      <c r="K103" s="3"/>
      <c r="L103" s="433"/>
      <c r="M103" s="433"/>
      <c r="N103" s="3">
        <v>1</v>
      </c>
      <c r="O103" s="3"/>
      <c r="P103" s="3"/>
      <c r="Q103" s="3"/>
      <c r="R103" s="3"/>
      <c r="S103" s="2579"/>
      <c r="T103" s="3">
        <v>1</v>
      </c>
      <c r="U103" s="433"/>
      <c r="V103" s="433"/>
    </row>
    <row r="104" spans="1:22">
      <c r="A104" s="2979"/>
      <c r="B104" s="1" t="s">
        <v>10735</v>
      </c>
      <c r="C104" s="3">
        <v>1</v>
      </c>
      <c r="D104" s="3"/>
      <c r="E104" s="3"/>
      <c r="F104" s="433"/>
      <c r="G104" s="3"/>
      <c r="H104" s="1787"/>
      <c r="I104" s="3"/>
      <c r="J104" s="433"/>
      <c r="K104" s="3">
        <v>1</v>
      </c>
      <c r="L104" s="433"/>
      <c r="M104" s="433"/>
      <c r="N104" s="3">
        <v>2</v>
      </c>
      <c r="O104" s="3"/>
      <c r="P104" s="3">
        <v>1</v>
      </c>
      <c r="Q104" s="3"/>
      <c r="R104" s="3"/>
      <c r="S104" s="2579"/>
      <c r="T104" s="3"/>
      <c r="U104" s="3"/>
      <c r="V104" s="433"/>
    </row>
    <row r="105" spans="1:22">
      <c r="A105" s="2979"/>
      <c r="B105" s="1" t="s">
        <v>10736</v>
      </c>
      <c r="C105" s="3">
        <v>1</v>
      </c>
      <c r="D105" s="3">
        <v>1</v>
      </c>
      <c r="E105" s="3">
        <v>1</v>
      </c>
      <c r="F105" s="433"/>
      <c r="G105" s="3"/>
      <c r="H105" s="1787"/>
      <c r="I105" s="3"/>
      <c r="J105" s="433"/>
      <c r="K105" s="3"/>
      <c r="L105" s="3"/>
      <c r="M105" s="3"/>
      <c r="N105" s="3">
        <v>1</v>
      </c>
      <c r="O105" s="3"/>
      <c r="P105" s="3"/>
      <c r="Q105" s="3"/>
      <c r="R105" s="3"/>
      <c r="S105" s="2579"/>
      <c r="T105" s="3">
        <v>1</v>
      </c>
      <c r="U105" s="3">
        <v>3</v>
      </c>
      <c r="V105" s="433"/>
    </row>
    <row r="106" spans="1:22">
      <c r="A106" s="2979"/>
      <c r="B106" s="19" t="s">
        <v>10252</v>
      </c>
      <c r="C106" s="1029"/>
      <c r="D106" s="1029">
        <v>4</v>
      </c>
      <c r="E106" s="1029"/>
      <c r="F106" s="2647"/>
      <c r="G106" s="1029">
        <v>1</v>
      </c>
      <c r="H106" s="2649"/>
      <c r="I106" s="1029"/>
      <c r="J106" s="2647"/>
      <c r="K106" s="1029"/>
      <c r="L106" s="1029"/>
      <c r="M106" s="1029"/>
      <c r="N106" s="1029">
        <v>1</v>
      </c>
      <c r="O106" s="1029"/>
      <c r="P106" s="1029">
        <v>1</v>
      </c>
      <c r="Q106" s="1029"/>
      <c r="R106" s="1029"/>
      <c r="S106" s="2655"/>
      <c r="T106" s="1029">
        <v>1</v>
      </c>
      <c r="U106" s="1029">
        <v>2</v>
      </c>
      <c r="V106" s="433"/>
    </row>
    <row r="107" spans="1:22" ht="14.25" thickBot="1">
      <c r="A107" s="2993"/>
      <c r="B107" s="2650" t="s">
        <v>11064</v>
      </c>
      <c r="C107" s="2651"/>
      <c r="D107" s="2651">
        <v>1</v>
      </c>
      <c r="E107" s="2651">
        <v>2</v>
      </c>
      <c r="F107" s="2652"/>
      <c r="G107" s="2651"/>
      <c r="H107" s="2653"/>
      <c r="I107" s="2651"/>
      <c r="J107" s="2652"/>
      <c r="K107" s="2651"/>
      <c r="L107" s="2651"/>
      <c r="M107" s="2651"/>
      <c r="N107" s="2651"/>
      <c r="O107" s="2651"/>
      <c r="P107" s="2651"/>
      <c r="Q107" s="2651"/>
      <c r="R107" s="2651"/>
      <c r="S107" s="2656"/>
      <c r="T107" s="2651"/>
      <c r="U107" s="2651">
        <v>3</v>
      </c>
      <c r="V107" s="2651"/>
    </row>
    <row r="108" spans="1:22">
      <c r="A108" s="2978" t="s">
        <v>6691</v>
      </c>
      <c r="B108" s="14" t="s">
        <v>10722</v>
      </c>
      <c r="C108" s="14">
        <v>0.5</v>
      </c>
      <c r="D108" s="14"/>
      <c r="E108" s="14">
        <v>2.5</v>
      </c>
      <c r="F108" s="14"/>
      <c r="G108" s="14"/>
      <c r="H108" s="2581"/>
      <c r="I108" s="14">
        <v>2</v>
      </c>
      <c r="J108" s="14"/>
      <c r="K108" s="14"/>
      <c r="L108" s="2568"/>
      <c r="M108" s="14"/>
      <c r="N108" s="14">
        <v>2</v>
      </c>
      <c r="O108" s="14"/>
      <c r="P108" s="14"/>
      <c r="Q108" s="14"/>
      <c r="R108" s="14">
        <v>2</v>
      </c>
      <c r="S108" s="2581"/>
      <c r="T108" s="14"/>
      <c r="U108" s="2101"/>
      <c r="V108" s="2657"/>
    </row>
    <row r="109" spans="1:22">
      <c r="A109" s="2979"/>
      <c r="B109" s="1" t="s">
        <v>10723</v>
      </c>
      <c r="C109" s="392">
        <v>2</v>
      </c>
      <c r="D109" s="392"/>
      <c r="E109" s="392"/>
      <c r="F109" s="392"/>
      <c r="G109" s="392"/>
      <c r="H109" s="2584"/>
      <c r="I109" s="392"/>
      <c r="J109" s="392">
        <v>3</v>
      </c>
      <c r="K109" s="392"/>
      <c r="L109" s="2569"/>
      <c r="M109" s="392"/>
      <c r="N109" s="3">
        <v>4</v>
      </c>
      <c r="O109" s="3"/>
      <c r="P109" s="3"/>
      <c r="Q109" s="3"/>
      <c r="R109" s="3"/>
      <c r="S109" s="2579"/>
      <c r="T109" s="3"/>
      <c r="U109" s="3"/>
      <c r="V109" s="433"/>
    </row>
    <row r="110" spans="1:22">
      <c r="A110" s="2979"/>
      <c r="B110" s="1" t="s">
        <v>10725</v>
      </c>
      <c r="C110" s="392"/>
      <c r="D110" s="392"/>
      <c r="E110" s="392">
        <v>1</v>
      </c>
      <c r="F110" s="392"/>
      <c r="G110" s="392"/>
      <c r="H110" s="2584"/>
      <c r="I110" s="392">
        <v>1</v>
      </c>
      <c r="J110" s="392">
        <v>3</v>
      </c>
      <c r="K110" s="392"/>
      <c r="L110" s="2569"/>
      <c r="M110" s="392"/>
      <c r="N110" s="3">
        <v>3</v>
      </c>
      <c r="O110" s="3"/>
      <c r="P110" s="3">
        <v>1</v>
      </c>
      <c r="Q110" s="3"/>
      <c r="R110" s="3"/>
      <c r="S110" s="2579"/>
      <c r="T110" s="3"/>
      <c r="U110" s="3"/>
      <c r="V110" s="433"/>
    </row>
    <row r="111" spans="1:22">
      <c r="A111" s="2979"/>
      <c r="B111" s="1" t="s">
        <v>10727</v>
      </c>
      <c r="C111" s="897">
        <v>1</v>
      </c>
      <c r="D111" s="897">
        <v>1</v>
      </c>
      <c r="E111" s="897"/>
      <c r="F111" s="897"/>
      <c r="G111" s="897"/>
      <c r="H111" s="2572"/>
      <c r="I111" s="897"/>
      <c r="J111" s="897">
        <v>3</v>
      </c>
      <c r="K111" s="897"/>
      <c r="L111" s="2570"/>
      <c r="M111" s="897"/>
      <c r="N111" s="898">
        <v>2</v>
      </c>
      <c r="O111" s="898"/>
      <c r="P111" s="898">
        <v>1</v>
      </c>
      <c r="Q111" s="898"/>
      <c r="R111" s="898"/>
      <c r="S111" s="2572"/>
      <c r="T111" s="898">
        <v>1</v>
      </c>
      <c r="U111" s="898"/>
      <c r="V111" s="1012"/>
    </row>
    <row r="112" spans="1:22">
      <c r="A112" s="2979"/>
      <c r="B112" s="1" t="s">
        <v>10728</v>
      </c>
      <c r="C112" s="897">
        <v>2</v>
      </c>
      <c r="D112" s="897"/>
      <c r="E112" s="897">
        <v>2</v>
      </c>
      <c r="F112" s="897"/>
      <c r="G112" s="897"/>
      <c r="H112" s="2572"/>
      <c r="I112" s="897"/>
      <c r="J112" s="897">
        <v>2</v>
      </c>
      <c r="K112" s="897"/>
      <c r="L112" s="2570"/>
      <c r="M112" s="897"/>
      <c r="N112" s="898">
        <v>2</v>
      </c>
      <c r="O112" s="898"/>
      <c r="P112" s="898"/>
      <c r="Q112" s="898"/>
      <c r="R112" s="898"/>
      <c r="S112" s="2572"/>
      <c r="T112" s="898"/>
      <c r="U112" s="898"/>
      <c r="V112" s="1012"/>
    </row>
    <row r="113" spans="1:22">
      <c r="A113" s="2979"/>
      <c r="B113" s="1" t="s">
        <v>10729</v>
      </c>
      <c r="C113" s="897">
        <v>1</v>
      </c>
      <c r="D113" s="897"/>
      <c r="E113" s="897"/>
      <c r="F113" s="897">
        <v>2</v>
      </c>
      <c r="G113" s="897"/>
      <c r="H113" s="2572"/>
      <c r="I113" s="897"/>
      <c r="J113" s="897">
        <v>2</v>
      </c>
      <c r="K113" s="897"/>
      <c r="L113" s="2570"/>
      <c r="M113" s="897"/>
      <c r="N113" s="898">
        <v>3</v>
      </c>
      <c r="O113" s="898"/>
      <c r="P113" s="898"/>
      <c r="Q113" s="898"/>
      <c r="R113" s="898"/>
      <c r="S113" s="2572"/>
      <c r="T113" s="898"/>
      <c r="U113" s="898"/>
      <c r="V113" s="1012"/>
    </row>
    <row r="114" spans="1:22">
      <c r="A114" s="2979"/>
      <c r="B114" s="3" t="s">
        <v>10730</v>
      </c>
      <c r="C114" s="897">
        <v>1.5</v>
      </c>
      <c r="D114" s="897">
        <v>0.5</v>
      </c>
      <c r="E114" s="897"/>
      <c r="F114" s="897"/>
      <c r="G114" s="897"/>
      <c r="H114" s="2572"/>
      <c r="I114" s="897"/>
      <c r="J114" s="897">
        <v>3</v>
      </c>
      <c r="K114" s="897"/>
      <c r="L114" s="2570"/>
      <c r="M114" s="897"/>
      <c r="N114" s="898">
        <v>2</v>
      </c>
      <c r="O114" s="898"/>
      <c r="P114" s="898"/>
      <c r="Q114" s="898"/>
      <c r="R114" s="898">
        <v>1</v>
      </c>
      <c r="S114" s="2572"/>
      <c r="T114" s="898">
        <v>1</v>
      </c>
      <c r="U114" s="898"/>
      <c r="V114" s="1012"/>
    </row>
    <row r="115" spans="1:22">
      <c r="A115" s="2979"/>
      <c r="B115" s="3" t="s">
        <v>10731</v>
      </c>
      <c r="C115" s="897">
        <v>1</v>
      </c>
      <c r="D115" s="897"/>
      <c r="E115" s="897"/>
      <c r="F115" s="897"/>
      <c r="G115" s="897"/>
      <c r="H115" s="2572"/>
      <c r="I115" s="897"/>
      <c r="J115" s="897">
        <v>2</v>
      </c>
      <c r="K115" s="897"/>
      <c r="L115" s="2570"/>
      <c r="M115" s="897"/>
      <c r="N115" s="898"/>
      <c r="O115" s="898"/>
      <c r="P115" s="898"/>
      <c r="Q115" s="898"/>
      <c r="R115" s="898">
        <v>2</v>
      </c>
      <c r="S115" s="2572"/>
      <c r="T115" s="898">
        <v>2</v>
      </c>
      <c r="U115" s="898"/>
      <c r="V115" s="1012"/>
    </row>
    <row r="116" spans="1:22">
      <c r="A116" s="2979"/>
      <c r="B116" s="3" t="s">
        <v>10732</v>
      </c>
      <c r="C116" s="897">
        <v>3</v>
      </c>
      <c r="D116" s="897">
        <v>1</v>
      </c>
      <c r="E116" s="897"/>
      <c r="F116" s="897"/>
      <c r="G116" s="897"/>
      <c r="H116" s="2572"/>
      <c r="I116" s="897"/>
      <c r="J116" s="897">
        <v>2</v>
      </c>
      <c r="K116" s="897"/>
      <c r="L116" s="2570"/>
      <c r="M116" s="897"/>
      <c r="N116" s="898"/>
      <c r="O116" s="898"/>
      <c r="P116" s="898">
        <v>1</v>
      </c>
      <c r="Q116" s="898"/>
      <c r="R116" s="898">
        <v>5</v>
      </c>
      <c r="S116" s="2572"/>
      <c r="T116" s="898"/>
      <c r="U116" s="898"/>
      <c r="V116" s="1012"/>
    </row>
    <row r="117" spans="1:22">
      <c r="A117" s="2979"/>
      <c r="B117" s="3" t="s">
        <v>10733</v>
      </c>
      <c r="C117" s="897">
        <v>1</v>
      </c>
      <c r="D117" s="897"/>
      <c r="E117" s="897"/>
      <c r="F117" s="897"/>
      <c r="G117" s="897">
        <v>2</v>
      </c>
      <c r="H117" s="2572"/>
      <c r="I117" s="897"/>
      <c r="J117" s="897">
        <v>3</v>
      </c>
      <c r="K117" s="897">
        <v>2</v>
      </c>
      <c r="L117" s="2570"/>
      <c r="M117" s="897"/>
      <c r="N117" s="898">
        <v>2</v>
      </c>
      <c r="O117" s="898"/>
      <c r="P117" s="898"/>
      <c r="Q117" s="898"/>
      <c r="R117" s="898"/>
      <c r="S117" s="2572"/>
      <c r="T117" s="898"/>
      <c r="U117" s="898"/>
      <c r="V117" s="1012"/>
    </row>
    <row r="118" spans="1:22">
      <c r="A118" s="2979"/>
      <c r="B118" s="45" t="s">
        <v>10734</v>
      </c>
      <c r="C118" s="2102">
        <v>2</v>
      </c>
      <c r="D118" s="2102">
        <v>1</v>
      </c>
      <c r="E118" s="2102"/>
      <c r="F118" s="2102"/>
      <c r="G118" s="2102"/>
      <c r="H118" s="2582"/>
      <c r="I118" s="2103"/>
      <c r="J118" s="2102"/>
      <c r="K118" s="2102"/>
      <c r="L118" s="2571"/>
      <c r="M118" s="2102"/>
      <c r="N118" s="2104">
        <v>2</v>
      </c>
      <c r="O118" s="2104"/>
      <c r="P118" s="2104"/>
      <c r="Q118" s="2104"/>
      <c r="R118" s="2104"/>
      <c r="S118" s="2582"/>
      <c r="T118" s="2104">
        <v>2</v>
      </c>
      <c r="U118" s="2104"/>
      <c r="V118" s="1012"/>
    </row>
    <row r="119" spans="1:22">
      <c r="A119" s="2979"/>
      <c r="B119" s="3" t="s">
        <v>10735</v>
      </c>
      <c r="C119" s="2108">
        <v>1</v>
      </c>
      <c r="D119" s="2106"/>
      <c r="E119" s="897"/>
      <c r="F119" s="2570"/>
      <c r="G119" s="2107"/>
      <c r="H119" s="2572"/>
      <c r="I119" s="2014"/>
      <c r="J119" s="433"/>
      <c r="K119" s="897">
        <v>1</v>
      </c>
      <c r="L119" s="2570"/>
      <c r="M119" s="2106"/>
      <c r="N119" s="898">
        <v>3</v>
      </c>
      <c r="O119" s="898"/>
      <c r="P119" s="898">
        <v>1</v>
      </c>
      <c r="Q119" s="898"/>
      <c r="R119" s="2105"/>
      <c r="S119" s="2572"/>
      <c r="T119" s="898"/>
      <c r="U119" s="1011"/>
      <c r="V119" s="1012"/>
    </row>
    <row r="120" spans="1:22">
      <c r="A120" s="2979"/>
      <c r="B120" s="3" t="s">
        <v>10736</v>
      </c>
      <c r="C120" s="2108">
        <v>1</v>
      </c>
      <c r="D120" s="2106">
        <v>1</v>
      </c>
      <c r="E120" s="897">
        <v>0.5</v>
      </c>
      <c r="F120" s="2570"/>
      <c r="G120" s="2107"/>
      <c r="H120" s="2572"/>
      <c r="I120" s="2014"/>
      <c r="J120" s="433"/>
      <c r="K120" s="897"/>
      <c r="L120" s="897"/>
      <c r="M120" s="2106"/>
      <c r="N120" s="898">
        <v>1</v>
      </c>
      <c r="O120" s="898"/>
      <c r="P120" s="898"/>
      <c r="Q120" s="898"/>
      <c r="R120" s="2105"/>
      <c r="S120" s="2572"/>
      <c r="T120" s="898">
        <v>1</v>
      </c>
      <c r="U120" s="1011">
        <v>4</v>
      </c>
      <c r="V120" s="1012"/>
    </row>
    <row r="121" spans="1:22" ht="14.25" thickBot="1">
      <c r="A121" s="2979"/>
      <c r="B121" s="3" t="s">
        <v>10252</v>
      </c>
      <c r="C121" s="2108"/>
      <c r="D121" s="2106">
        <v>3</v>
      </c>
      <c r="E121" s="897"/>
      <c r="F121" s="2570"/>
      <c r="G121" s="2107">
        <v>2</v>
      </c>
      <c r="H121" s="2572"/>
      <c r="I121" s="2014"/>
      <c r="J121" s="2585"/>
      <c r="K121" s="897"/>
      <c r="L121" s="897"/>
      <c r="M121" s="2106"/>
      <c r="N121" s="898">
        <v>1</v>
      </c>
      <c r="O121" s="898"/>
      <c r="P121" s="898">
        <v>1</v>
      </c>
      <c r="Q121" s="898"/>
      <c r="R121" s="2105"/>
      <c r="S121" s="2572"/>
      <c r="T121" s="898">
        <v>1</v>
      </c>
      <c r="U121" s="1011">
        <v>3</v>
      </c>
      <c r="V121" s="1012"/>
    </row>
    <row r="122" spans="1:22" ht="14.25" thickBot="1">
      <c r="A122" s="2980"/>
      <c r="B122" s="3" t="s">
        <v>11067</v>
      </c>
      <c r="C122" s="2108"/>
      <c r="D122" s="2106">
        <v>1</v>
      </c>
      <c r="E122" s="897">
        <v>2</v>
      </c>
      <c r="F122" s="2570"/>
      <c r="G122" s="2107"/>
      <c r="H122" s="2572"/>
      <c r="I122" s="2014"/>
      <c r="J122" s="2585"/>
      <c r="K122" s="897"/>
      <c r="L122" s="897"/>
      <c r="M122" s="2106"/>
      <c r="N122" s="898"/>
      <c r="O122" s="898"/>
      <c r="P122" s="898"/>
      <c r="Q122" s="898"/>
      <c r="R122" s="2105"/>
      <c r="S122" s="2572"/>
      <c r="T122" s="898"/>
      <c r="U122" s="1011">
        <v>3</v>
      </c>
      <c r="V122" s="898"/>
    </row>
    <row r="123" spans="1:22">
      <c r="A123" s="121"/>
      <c r="B123" s="41"/>
      <c r="C123" s="2577"/>
      <c r="D123" s="2577"/>
      <c r="E123" s="2577"/>
      <c r="F123" s="2577"/>
      <c r="G123" s="2577"/>
      <c r="H123" s="2577"/>
      <c r="I123" s="2578"/>
      <c r="J123" s="2577"/>
      <c r="K123" s="2577"/>
      <c r="L123" s="2577"/>
      <c r="M123" s="2577"/>
      <c r="N123" s="2488"/>
      <c r="O123" s="2488"/>
      <c r="P123" s="2488"/>
      <c r="Q123" s="2488"/>
      <c r="R123" s="2488"/>
      <c r="S123" s="2577"/>
      <c r="T123" s="2488"/>
      <c r="U123" s="2488"/>
    </row>
    <row r="124" spans="1:22">
      <c r="A124" s="121"/>
      <c r="B124" s="41"/>
      <c r="C124" s="2577"/>
      <c r="D124" s="2577"/>
      <c r="E124" s="2577"/>
      <c r="F124" s="2577"/>
      <c r="G124" s="2577"/>
      <c r="H124" s="2577"/>
      <c r="I124" s="2578"/>
      <c r="J124" s="2577"/>
      <c r="K124" s="2577"/>
      <c r="L124" s="2577"/>
      <c r="M124" s="2577"/>
      <c r="N124" s="2488"/>
      <c r="O124" s="2488"/>
      <c r="P124" s="2488"/>
      <c r="Q124" s="2488"/>
      <c r="R124" s="2488"/>
      <c r="S124" s="2577"/>
      <c r="T124" s="2488"/>
      <c r="U124" s="2488"/>
    </row>
    <row r="125" spans="1:22">
      <c r="A125" s="50" t="s">
        <v>2398</v>
      </c>
      <c r="H125" s="50" t="s">
        <v>10758</v>
      </c>
    </row>
    <row r="126" spans="1:22">
      <c r="B126" t="s">
        <v>10759</v>
      </c>
      <c r="D126" t="s">
        <v>10760</v>
      </c>
      <c r="H126" t="s">
        <v>10761</v>
      </c>
      <c r="J126" t="s">
        <v>10762</v>
      </c>
    </row>
    <row r="127" spans="1:22">
      <c r="B127" t="s">
        <v>2044</v>
      </c>
      <c r="C127" t="s">
        <v>2252</v>
      </c>
      <c r="D127" t="s">
        <v>2044</v>
      </c>
      <c r="E127" t="s">
        <v>2252</v>
      </c>
      <c r="H127" t="s">
        <v>2044</v>
      </c>
      <c r="I127" t="s">
        <v>2252</v>
      </c>
      <c r="J127" t="s">
        <v>2044</v>
      </c>
      <c r="K127" t="s">
        <v>2252</v>
      </c>
    </row>
    <row r="128" spans="1:22">
      <c r="A128" t="s">
        <v>10722</v>
      </c>
      <c r="B128">
        <v>16.899999999999999</v>
      </c>
      <c r="C128">
        <v>5</v>
      </c>
      <c r="D128">
        <v>18</v>
      </c>
      <c r="E128">
        <v>5.3</v>
      </c>
      <c r="G128" t="s">
        <v>10722</v>
      </c>
      <c r="H128">
        <v>21.5</v>
      </c>
      <c r="I128">
        <v>4</v>
      </c>
      <c r="K128">
        <v>4</v>
      </c>
    </row>
    <row r="129" spans="1:11">
      <c r="A129" t="s">
        <v>10723</v>
      </c>
      <c r="B129">
        <v>7</v>
      </c>
      <c r="C129">
        <v>5</v>
      </c>
      <c r="D129">
        <v>18</v>
      </c>
      <c r="E129">
        <v>5</v>
      </c>
      <c r="G129" t="s">
        <v>10723</v>
      </c>
      <c r="H129">
        <v>17</v>
      </c>
      <c r="I129">
        <v>4</v>
      </c>
      <c r="K129">
        <v>4</v>
      </c>
    </row>
    <row r="130" spans="1:11">
      <c r="A130" t="s">
        <v>10725</v>
      </c>
      <c r="B130">
        <v>13</v>
      </c>
      <c r="C130">
        <v>5</v>
      </c>
      <c r="D130">
        <v>17</v>
      </c>
      <c r="E130">
        <v>5</v>
      </c>
      <c r="G130" t="s">
        <v>10725</v>
      </c>
      <c r="H130">
        <v>27</v>
      </c>
      <c r="I130">
        <v>4</v>
      </c>
      <c r="K130">
        <v>4</v>
      </c>
    </row>
    <row r="131" spans="1:11">
      <c r="A131" t="s">
        <v>10727</v>
      </c>
      <c r="B131">
        <v>14</v>
      </c>
      <c r="C131">
        <v>5</v>
      </c>
      <c r="D131">
        <v>11</v>
      </c>
      <c r="E131">
        <v>5</v>
      </c>
      <c r="G131" t="s">
        <v>10727</v>
      </c>
      <c r="H131">
        <v>19</v>
      </c>
      <c r="I131">
        <v>4</v>
      </c>
      <c r="K131">
        <v>3</v>
      </c>
    </row>
    <row r="132" spans="1:11">
      <c r="A132" t="s">
        <v>10728</v>
      </c>
      <c r="B132">
        <v>31.5</v>
      </c>
      <c r="C132">
        <v>6</v>
      </c>
      <c r="D132">
        <v>13</v>
      </c>
      <c r="E132">
        <v>6</v>
      </c>
      <c r="G132" t="s">
        <v>10728</v>
      </c>
      <c r="H132">
        <v>11.5</v>
      </c>
      <c r="I132">
        <v>2</v>
      </c>
      <c r="K132">
        <v>3</v>
      </c>
    </row>
    <row r="133" spans="1:11">
      <c r="A133" t="s">
        <v>10729</v>
      </c>
      <c r="B133">
        <v>12</v>
      </c>
      <c r="C133">
        <v>5</v>
      </c>
      <c r="D133">
        <v>38</v>
      </c>
      <c r="E133">
        <v>5</v>
      </c>
      <c r="G133" t="s">
        <v>10729</v>
      </c>
      <c r="H133">
        <v>3</v>
      </c>
      <c r="I133">
        <v>3</v>
      </c>
      <c r="K133">
        <v>3</v>
      </c>
    </row>
    <row r="134" spans="1:11">
      <c r="A134" t="s">
        <v>10730</v>
      </c>
      <c r="B134">
        <v>30.5</v>
      </c>
      <c r="C134">
        <v>5</v>
      </c>
      <c r="D134">
        <v>28</v>
      </c>
      <c r="E134">
        <v>5</v>
      </c>
      <c r="G134" t="s">
        <v>10730</v>
      </c>
      <c r="H134">
        <v>14</v>
      </c>
      <c r="I134">
        <v>4</v>
      </c>
      <c r="K134">
        <v>4</v>
      </c>
    </row>
    <row r="135" spans="1:11">
      <c r="A135" t="s">
        <v>10731</v>
      </c>
      <c r="B135">
        <v>12</v>
      </c>
      <c r="C135">
        <v>3</v>
      </c>
      <c r="D135">
        <v>32</v>
      </c>
      <c r="E135">
        <v>3</v>
      </c>
      <c r="G135" t="s">
        <v>10731</v>
      </c>
      <c r="H135">
        <v>7</v>
      </c>
      <c r="I135">
        <v>4</v>
      </c>
      <c r="K135">
        <v>4</v>
      </c>
    </row>
    <row r="136" spans="1:11">
      <c r="A136" t="s">
        <v>10732</v>
      </c>
      <c r="B136">
        <v>24</v>
      </c>
      <c r="C136">
        <v>6</v>
      </c>
      <c r="D136">
        <v>37.5</v>
      </c>
      <c r="E136">
        <v>6</v>
      </c>
      <c r="G136" t="s">
        <v>10732</v>
      </c>
      <c r="H136">
        <v>12</v>
      </c>
      <c r="I136">
        <v>6</v>
      </c>
      <c r="K136">
        <v>6</v>
      </c>
    </row>
    <row r="137" spans="1:11" ht="12.75" customHeight="1">
      <c r="A137" t="s">
        <v>10733</v>
      </c>
      <c r="B137">
        <v>25.5</v>
      </c>
      <c r="C137">
        <v>8</v>
      </c>
      <c r="D137">
        <v>33.5</v>
      </c>
      <c r="E137">
        <v>8</v>
      </c>
      <c r="G137" t="s">
        <v>10733</v>
      </c>
      <c r="H137">
        <v>12</v>
      </c>
      <c r="I137">
        <v>2</v>
      </c>
      <c r="K137">
        <v>2</v>
      </c>
    </row>
    <row r="138" spans="1:11" ht="12.75" customHeight="1">
      <c r="A138" t="s">
        <v>10734</v>
      </c>
      <c r="B138">
        <v>22.8</v>
      </c>
      <c r="C138">
        <v>3</v>
      </c>
      <c r="D138">
        <v>24</v>
      </c>
      <c r="E138">
        <v>3</v>
      </c>
      <c r="G138" t="s">
        <v>10734</v>
      </c>
      <c r="H138">
        <v>22</v>
      </c>
      <c r="I138">
        <v>4</v>
      </c>
      <c r="K138">
        <v>4</v>
      </c>
    </row>
    <row r="139" spans="1:11" ht="12.75" customHeight="1">
      <c r="A139" t="s">
        <v>10735</v>
      </c>
      <c r="B139">
        <v>10.5</v>
      </c>
      <c r="C139">
        <v>2</v>
      </c>
      <c r="D139">
        <v>26</v>
      </c>
      <c r="E139">
        <v>3</v>
      </c>
      <c r="G139" t="s">
        <v>10735</v>
      </c>
      <c r="H139">
        <v>34</v>
      </c>
      <c r="I139">
        <v>4</v>
      </c>
      <c r="K139">
        <v>7</v>
      </c>
    </row>
    <row r="140" spans="1:11" ht="12.75" customHeight="1">
      <c r="A140" t="s">
        <v>10736</v>
      </c>
      <c r="B140">
        <v>27.9</v>
      </c>
      <c r="C140">
        <v>2.5</v>
      </c>
      <c r="D140">
        <v>28.5</v>
      </c>
      <c r="E140">
        <v>4.5</v>
      </c>
      <c r="G140" t="s">
        <v>10736</v>
      </c>
      <c r="H140">
        <v>23</v>
      </c>
      <c r="I140">
        <v>6</v>
      </c>
      <c r="K140">
        <v>3</v>
      </c>
    </row>
    <row r="141" spans="1:11" ht="12.75" customHeight="1">
      <c r="A141" t="s">
        <v>10737</v>
      </c>
      <c r="B141">
        <v>35</v>
      </c>
      <c r="C141">
        <v>5</v>
      </c>
      <c r="D141">
        <v>31</v>
      </c>
      <c r="E141">
        <v>5</v>
      </c>
      <c r="G141" t="s">
        <v>10737</v>
      </c>
      <c r="H141">
        <v>19.5</v>
      </c>
      <c r="I141">
        <v>6</v>
      </c>
      <c r="K141">
        <v>6</v>
      </c>
    </row>
    <row r="142" spans="1:11" ht="12.75" customHeight="1">
      <c r="A142" t="s">
        <v>11069</v>
      </c>
      <c r="B142">
        <v>12</v>
      </c>
      <c r="C142">
        <v>3</v>
      </c>
      <c r="D142">
        <v>48.6</v>
      </c>
      <c r="E142">
        <v>3</v>
      </c>
      <c r="G142" t="s">
        <v>11069</v>
      </c>
      <c r="H142">
        <v>19</v>
      </c>
      <c r="I142">
        <v>5</v>
      </c>
      <c r="K142">
        <v>5</v>
      </c>
    </row>
    <row r="143" spans="1:11" ht="12.75" customHeight="1"/>
    <row r="196" spans="1:23" s="56" customFormat="1">
      <c r="A196" s="544" t="s">
        <v>10760</v>
      </c>
      <c r="L196" s="544" t="s">
        <v>10760</v>
      </c>
    </row>
    <row r="197" spans="1:23" s="56" customFormat="1">
      <c r="A197" s="3"/>
      <c r="B197" s="3"/>
      <c r="C197" s="3" t="s">
        <v>10763</v>
      </c>
      <c r="D197" s="3" t="s">
        <v>10764</v>
      </c>
      <c r="E197" s="3" t="s">
        <v>10765</v>
      </c>
      <c r="F197" s="3" t="s">
        <v>10766</v>
      </c>
      <c r="G197" s="3" t="s">
        <v>10767</v>
      </c>
      <c r="H197" s="3" t="s">
        <v>10768</v>
      </c>
      <c r="I197" s="3" t="s">
        <v>10769</v>
      </c>
      <c r="J197" s="3" t="s">
        <v>10770</v>
      </c>
      <c r="K197" s="3" t="s">
        <v>11073</v>
      </c>
      <c r="M197" s="3"/>
      <c r="N197" s="3"/>
      <c r="O197" s="3" t="s">
        <v>10771</v>
      </c>
      <c r="P197" s="3" t="s">
        <v>10772</v>
      </c>
      <c r="Q197" s="3" t="s">
        <v>10773</v>
      </c>
      <c r="R197" s="3" t="s">
        <v>10774</v>
      </c>
      <c r="S197" s="3" t="s">
        <v>10775</v>
      </c>
      <c r="T197" s="3" t="s">
        <v>10776</v>
      </c>
      <c r="U197" s="3" t="s">
        <v>10777</v>
      </c>
      <c r="V197" s="3" t="s">
        <v>10770</v>
      </c>
      <c r="W197" s="3" t="s">
        <v>11072</v>
      </c>
    </row>
    <row r="198" spans="1:23" s="56" customFormat="1">
      <c r="A198" s="2976" t="s">
        <v>10778</v>
      </c>
      <c r="B198" s="3" t="s">
        <v>1023</v>
      </c>
      <c r="C198" s="3">
        <v>7</v>
      </c>
      <c r="D198" s="3"/>
      <c r="E198" s="3"/>
      <c r="F198" s="3"/>
      <c r="G198" s="3">
        <v>7</v>
      </c>
      <c r="H198" s="3"/>
      <c r="I198" s="433"/>
      <c r="J198" s="433"/>
      <c r="K198" s="433"/>
      <c r="M198" s="2976" t="s">
        <v>10778</v>
      </c>
      <c r="N198" s="3" t="s">
        <v>10647</v>
      </c>
      <c r="O198" s="1590">
        <v>8</v>
      </c>
      <c r="P198" s="3"/>
      <c r="Q198" s="3"/>
      <c r="R198" s="3"/>
      <c r="S198" s="1590">
        <v>13</v>
      </c>
      <c r="T198" s="3"/>
      <c r="U198" s="433"/>
      <c r="V198" s="433"/>
      <c r="W198" s="433"/>
    </row>
    <row r="199" spans="1:23" s="56" customFormat="1">
      <c r="A199" s="2977"/>
      <c r="B199" s="1437" t="s">
        <v>4569</v>
      </c>
      <c r="C199" s="1437">
        <v>3</v>
      </c>
      <c r="D199" s="1437"/>
      <c r="E199" s="1437"/>
      <c r="F199" s="1437"/>
      <c r="G199" s="1437">
        <v>2</v>
      </c>
      <c r="H199" s="1437"/>
      <c r="I199" s="1736"/>
      <c r="J199" s="1736"/>
      <c r="K199" s="1736"/>
      <c r="M199" s="2977"/>
      <c r="N199" s="1437" t="s">
        <v>10648</v>
      </c>
      <c r="O199" s="1437">
        <v>3</v>
      </c>
      <c r="P199" s="1437"/>
      <c r="Q199" s="1437"/>
      <c r="R199" s="1437"/>
      <c r="S199" s="1437">
        <v>2</v>
      </c>
      <c r="T199" s="1437"/>
      <c r="U199" s="1736"/>
      <c r="V199" s="1736"/>
      <c r="W199" s="1736"/>
    </row>
    <row r="200" spans="1:23" s="56" customFormat="1">
      <c r="A200" s="2976" t="s">
        <v>10779</v>
      </c>
      <c r="B200" s="3" t="s">
        <v>1023</v>
      </c>
      <c r="C200" s="3">
        <v>4</v>
      </c>
      <c r="D200" s="3"/>
      <c r="E200" s="3"/>
      <c r="F200" s="3"/>
      <c r="G200" s="3">
        <v>4</v>
      </c>
      <c r="H200" s="3"/>
      <c r="I200" s="433"/>
      <c r="J200" s="433"/>
      <c r="K200" s="433"/>
      <c r="M200" s="2976" t="s">
        <v>10779</v>
      </c>
      <c r="N200" s="3" t="s">
        <v>10647</v>
      </c>
      <c r="O200" s="3">
        <v>11</v>
      </c>
      <c r="P200" s="3"/>
      <c r="Q200" s="3"/>
      <c r="R200" s="3"/>
      <c r="S200" s="1590">
        <v>6</v>
      </c>
      <c r="T200" s="3"/>
      <c r="U200" s="433"/>
      <c r="V200" s="433"/>
      <c r="W200" s="433"/>
    </row>
    <row r="201" spans="1:23" s="56" customFormat="1">
      <c r="A201" s="2977"/>
      <c r="B201" s="1437" t="s">
        <v>4569</v>
      </c>
      <c r="C201" s="1437">
        <v>1</v>
      </c>
      <c r="D201" s="1437"/>
      <c r="E201" s="1437"/>
      <c r="F201" s="1437"/>
      <c r="G201" s="1437">
        <v>4</v>
      </c>
      <c r="H201" s="1437"/>
      <c r="I201" s="1736"/>
      <c r="J201" s="1736"/>
      <c r="K201" s="1736"/>
      <c r="M201" s="2977"/>
      <c r="N201" s="1437" t="s">
        <v>10648</v>
      </c>
      <c r="O201" s="1437">
        <v>1</v>
      </c>
      <c r="P201" s="1437"/>
      <c r="Q201" s="1437"/>
      <c r="R201" s="1437"/>
      <c r="S201" s="1437">
        <v>4</v>
      </c>
      <c r="T201" s="1437"/>
      <c r="U201" s="1736"/>
      <c r="V201" s="1736"/>
      <c r="W201" s="1736"/>
    </row>
    <row r="202" spans="1:23" s="56" customFormat="1">
      <c r="A202" s="2976" t="s">
        <v>10780</v>
      </c>
      <c r="B202" s="3" t="s">
        <v>1023</v>
      </c>
      <c r="C202" s="3">
        <v>4</v>
      </c>
      <c r="D202" s="3"/>
      <c r="E202" s="3"/>
      <c r="F202" s="3"/>
      <c r="G202" s="3">
        <v>3</v>
      </c>
      <c r="H202" s="3"/>
      <c r="I202" s="433"/>
      <c r="J202" s="433"/>
      <c r="K202" s="433"/>
      <c r="M202" s="2976" t="s">
        <v>10780</v>
      </c>
      <c r="N202" s="3" t="s">
        <v>10647</v>
      </c>
      <c r="O202" s="1590">
        <v>8</v>
      </c>
      <c r="P202" s="3"/>
      <c r="Q202" s="3"/>
      <c r="R202" s="3"/>
      <c r="S202" s="1590">
        <v>3</v>
      </c>
      <c r="T202" s="3"/>
      <c r="U202" s="433"/>
      <c r="V202" s="433"/>
      <c r="W202" s="433"/>
    </row>
    <row r="203" spans="1:23" s="56" customFormat="1">
      <c r="A203" s="2977"/>
      <c r="B203" s="1437" t="s">
        <v>4569</v>
      </c>
      <c r="C203" s="1437">
        <v>3</v>
      </c>
      <c r="D203" s="1437"/>
      <c r="E203" s="1437"/>
      <c r="F203" s="1437"/>
      <c r="G203" s="1437">
        <v>1</v>
      </c>
      <c r="H203" s="1437"/>
      <c r="I203" s="1736"/>
      <c r="J203" s="1736"/>
      <c r="K203" s="1736"/>
      <c r="M203" s="2977"/>
      <c r="N203" s="1437" t="s">
        <v>10648</v>
      </c>
      <c r="O203" s="1437">
        <v>4</v>
      </c>
      <c r="P203" s="1437"/>
      <c r="Q203" s="1437"/>
      <c r="R203" s="1437"/>
      <c r="S203" s="1437">
        <v>1</v>
      </c>
      <c r="T203" s="1437"/>
      <c r="U203" s="1736"/>
      <c r="V203" s="1736"/>
      <c r="W203" s="1736"/>
    </row>
    <row r="204" spans="1:23" s="56" customFormat="1">
      <c r="A204" s="2976" t="s">
        <v>10781</v>
      </c>
      <c r="B204" s="3" t="s">
        <v>1023</v>
      </c>
      <c r="C204" s="3">
        <v>6</v>
      </c>
      <c r="D204" s="3"/>
      <c r="E204" s="3"/>
      <c r="F204" s="3"/>
      <c r="G204" s="3">
        <v>1</v>
      </c>
      <c r="H204" s="3"/>
      <c r="I204" s="433"/>
      <c r="J204" s="433"/>
      <c r="K204" s="433"/>
      <c r="M204" s="2976" t="s">
        <v>10781</v>
      </c>
      <c r="N204" s="3" t="s">
        <v>10647</v>
      </c>
      <c r="O204" s="1590">
        <v>11</v>
      </c>
      <c r="P204" s="3"/>
      <c r="Q204" s="3"/>
      <c r="R204" s="3"/>
      <c r="S204" s="1590">
        <v>2</v>
      </c>
      <c r="T204" s="3"/>
      <c r="U204" s="433"/>
      <c r="V204" s="433"/>
      <c r="W204" s="433"/>
    </row>
    <row r="205" spans="1:23" s="56" customFormat="1">
      <c r="A205" s="2977"/>
      <c r="B205" s="1437" t="s">
        <v>4569</v>
      </c>
      <c r="C205" s="1437">
        <v>4</v>
      </c>
      <c r="D205" s="1437"/>
      <c r="E205" s="1437"/>
      <c r="F205" s="1437"/>
      <c r="G205" s="1437"/>
      <c r="H205" s="1437"/>
      <c r="I205" s="1736"/>
      <c r="J205" s="1736"/>
      <c r="K205" s="1736"/>
      <c r="M205" s="2977"/>
      <c r="N205" s="1437" t="s">
        <v>10648</v>
      </c>
      <c r="O205" s="1437">
        <v>6</v>
      </c>
      <c r="P205" s="1437"/>
      <c r="Q205" s="1437"/>
      <c r="R205" s="1437"/>
      <c r="S205" s="1437"/>
      <c r="T205" s="1437"/>
      <c r="U205" s="1736"/>
      <c r="V205" s="1736"/>
      <c r="W205" s="1736"/>
    </row>
    <row r="206" spans="1:23" s="56" customFormat="1">
      <c r="A206" s="2976" t="s">
        <v>10782</v>
      </c>
      <c r="B206" s="3" t="s">
        <v>1023</v>
      </c>
      <c r="C206" s="3">
        <v>10</v>
      </c>
      <c r="D206" s="3">
        <v>3</v>
      </c>
      <c r="E206" s="3"/>
      <c r="F206" s="3"/>
      <c r="G206" s="3">
        <v>4</v>
      </c>
      <c r="H206" s="3"/>
      <c r="I206" s="3"/>
      <c r="J206" s="433"/>
      <c r="K206" s="433"/>
      <c r="M206" s="2976" t="s">
        <v>10782</v>
      </c>
      <c r="N206" s="3" t="s">
        <v>10647</v>
      </c>
      <c r="O206" s="3">
        <v>20</v>
      </c>
      <c r="P206" s="3">
        <v>7</v>
      </c>
      <c r="Q206" s="3"/>
      <c r="R206" s="3"/>
      <c r="S206" s="3">
        <v>11</v>
      </c>
      <c r="T206" s="3"/>
      <c r="U206" s="3"/>
      <c r="V206" s="433"/>
      <c r="W206" s="433"/>
    </row>
    <row r="207" spans="1:23" s="56" customFormat="1">
      <c r="A207" s="2977"/>
      <c r="B207" s="1437" t="s">
        <v>4569</v>
      </c>
      <c r="C207" s="1437">
        <v>2</v>
      </c>
      <c r="D207" s="1437"/>
      <c r="E207" s="1437"/>
      <c r="F207" s="1437"/>
      <c r="G207" s="1437"/>
      <c r="H207" s="1437"/>
      <c r="I207" s="1437"/>
      <c r="J207" s="1736"/>
      <c r="K207" s="1736"/>
      <c r="M207" s="2977"/>
      <c r="N207" s="1437" t="s">
        <v>10648</v>
      </c>
      <c r="O207" s="1437">
        <v>5</v>
      </c>
      <c r="P207" s="1437"/>
      <c r="Q207" s="1437"/>
      <c r="R207" s="1437"/>
      <c r="S207" s="1437"/>
      <c r="T207" s="1437"/>
      <c r="U207" s="1437"/>
      <c r="V207" s="1736"/>
      <c r="W207" s="1736"/>
    </row>
    <row r="208" spans="1:23" s="56" customFormat="1">
      <c r="A208" s="2976" t="s">
        <v>10783</v>
      </c>
      <c r="B208" s="3" t="s">
        <v>1023</v>
      </c>
      <c r="C208" s="3">
        <v>8</v>
      </c>
      <c r="D208" s="3">
        <v>2</v>
      </c>
      <c r="E208" s="3">
        <v>2</v>
      </c>
      <c r="F208" s="3">
        <v>1</v>
      </c>
      <c r="G208" s="3">
        <v>4</v>
      </c>
      <c r="H208" s="3">
        <v>1</v>
      </c>
      <c r="I208" s="3"/>
      <c r="J208" s="433"/>
      <c r="K208" s="433"/>
      <c r="M208" s="2976" t="s">
        <v>10783</v>
      </c>
      <c r="N208" s="3" t="s">
        <v>10647</v>
      </c>
      <c r="O208" s="1590">
        <v>14.5</v>
      </c>
      <c r="P208" s="3">
        <v>4</v>
      </c>
      <c r="Q208" s="3">
        <v>2.2999999999999998</v>
      </c>
      <c r="R208" s="3">
        <v>1</v>
      </c>
      <c r="S208" s="3">
        <v>5.8</v>
      </c>
      <c r="T208" s="3">
        <v>1</v>
      </c>
      <c r="U208" s="3"/>
      <c r="V208" s="433"/>
      <c r="W208" s="433"/>
    </row>
    <row r="209" spans="1:24" s="56" customFormat="1">
      <c r="A209" s="2977"/>
      <c r="B209" s="1437" t="s">
        <v>4569</v>
      </c>
      <c r="C209" s="1437">
        <v>2</v>
      </c>
      <c r="D209" s="1437"/>
      <c r="E209" s="1437"/>
      <c r="F209" s="1437"/>
      <c r="G209" s="1437">
        <v>1</v>
      </c>
      <c r="H209" s="1437"/>
      <c r="I209" s="1437"/>
      <c r="J209" s="1736"/>
      <c r="K209" s="1736"/>
      <c r="M209" s="2977"/>
      <c r="N209" s="1437" t="s">
        <v>10648</v>
      </c>
      <c r="O209" s="1437">
        <v>3</v>
      </c>
      <c r="P209" s="1437"/>
      <c r="Q209" s="1437"/>
      <c r="R209" s="1437"/>
      <c r="S209" s="1437">
        <v>2</v>
      </c>
      <c r="T209" s="1437"/>
      <c r="U209" s="1437"/>
      <c r="V209" s="1736"/>
      <c r="W209" s="1736"/>
    </row>
    <row r="210" spans="1:24" s="56" customFormat="1">
      <c r="A210" s="2976" t="s">
        <v>10784</v>
      </c>
      <c r="B210" s="3" t="s">
        <v>1023</v>
      </c>
      <c r="C210" s="3">
        <v>9</v>
      </c>
      <c r="D210" s="3">
        <v>3</v>
      </c>
      <c r="E210" s="3">
        <v>2</v>
      </c>
      <c r="F210" s="3"/>
      <c r="G210" s="3">
        <v>4</v>
      </c>
      <c r="H210" s="3"/>
      <c r="I210" s="3"/>
      <c r="J210" s="433"/>
      <c r="K210" s="433"/>
      <c r="M210" s="2976" t="s">
        <v>10784</v>
      </c>
      <c r="N210" s="3" t="s">
        <v>10647</v>
      </c>
      <c r="O210" s="3">
        <v>17</v>
      </c>
      <c r="P210" s="3">
        <v>5</v>
      </c>
      <c r="Q210" s="3">
        <v>4</v>
      </c>
      <c r="R210" s="3"/>
      <c r="S210" s="3">
        <v>6</v>
      </c>
      <c r="T210" s="3"/>
      <c r="U210" s="3"/>
      <c r="V210" s="433"/>
      <c r="W210" s="433"/>
    </row>
    <row r="211" spans="1:24" s="56" customFormat="1">
      <c r="A211" s="2977"/>
      <c r="B211" s="1437" t="s">
        <v>4569</v>
      </c>
      <c r="C211" s="1437">
        <v>2</v>
      </c>
      <c r="D211" s="1437">
        <v>1</v>
      </c>
      <c r="E211" s="1437"/>
      <c r="F211" s="1437"/>
      <c r="G211" s="1437"/>
      <c r="H211" s="1437"/>
      <c r="I211" s="1437"/>
      <c r="J211" s="1736"/>
      <c r="K211" s="1736"/>
      <c r="M211" s="2977"/>
      <c r="N211" s="1437" t="s">
        <v>10648</v>
      </c>
      <c r="O211" s="1437">
        <v>2</v>
      </c>
      <c r="P211" s="1437">
        <v>1</v>
      </c>
      <c r="Q211" s="1437"/>
      <c r="R211" s="1437"/>
      <c r="S211" s="1437"/>
      <c r="T211" s="1437"/>
      <c r="U211" s="1437"/>
      <c r="V211" s="1736"/>
      <c r="W211" s="1736"/>
    </row>
    <row r="212" spans="1:24" s="56" customFormat="1">
      <c r="A212" s="2976" t="s">
        <v>10785</v>
      </c>
      <c r="B212" s="3" t="s">
        <v>1023</v>
      </c>
      <c r="C212" s="3">
        <v>8</v>
      </c>
      <c r="D212" s="3">
        <v>6</v>
      </c>
      <c r="E212" s="3">
        <v>2</v>
      </c>
      <c r="F212" s="3">
        <v>1</v>
      </c>
      <c r="G212" s="3">
        <v>2</v>
      </c>
      <c r="H212" s="3"/>
      <c r="I212" s="3">
        <v>3</v>
      </c>
      <c r="J212" s="433"/>
      <c r="K212" s="433"/>
      <c r="M212" s="2976" t="s">
        <v>10785</v>
      </c>
      <c r="N212" s="3" t="s">
        <v>10647</v>
      </c>
      <c r="O212" s="3">
        <v>15.2</v>
      </c>
      <c r="P212" s="3">
        <v>11.5</v>
      </c>
      <c r="Q212" s="3">
        <v>2.8</v>
      </c>
      <c r="R212" s="3">
        <v>0.2</v>
      </c>
      <c r="S212" s="3">
        <v>3</v>
      </c>
      <c r="T212" s="3"/>
      <c r="U212" s="3">
        <v>4.8</v>
      </c>
      <c r="V212" s="433"/>
      <c r="W212" s="433"/>
    </row>
    <row r="213" spans="1:24" s="56" customFormat="1">
      <c r="A213" s="2977"/>
      <c r="B213" s="1437" t="s">
        <v>4569</v>
      </c>
      <c r="C213" s="1437">
        <v>1</v>
      </c>
      <c r="D213" s="1437">
        <v>2</v>
      </c>
      <c r="E213" s="1437"/>
      <c r="F213" s="1437"/>
      <c r="G213" s="1437"/>
      <c r="H213" s="1437"/>
      <c r="I213" s="1437">
        <v>1</v>
      </c>
      <c r="J213" s="1736"/>
      <c r="K213" s="1736"/>
      <c r="M213" s="2977"/>
      <c r="N213" s="1437" t="s">
        <v>10648</v>
      </c>
      <c r="O213" s="1437">
        <v>1</v>
      </c>
      <c r="P213" s="1437">
        <v>4</v>
      </c>
      <c r="Q213" s="1437"/>
      <c r="R213" s="1437"/>
      <c r="S213" s="1437"/>
      <c r="T213" s="1437"/>
      <c r="U213" s="1437">
        <v>1</v>
      </c>
      <c r="V213" s="1736"/>
      <c r="W213" s="1736"/>
    </row>
    <row r="214" spans="1:24" s="56" customFormat="1">
      <c r="A214" s="2976" t="s">
        <v>10786</v>
      </c>
      <c r="B214" s="3" t="s">
        <v>1023</v>
      </c>
      <c r="C214" s="3">
        <v>4</v>
      </c>
      <c r="D214" s="3">
        <v>9</v>
      </c>
      <c r="E214" s="3">
        <v>2</v>
      </c>
      <c r="F214" s="3"/>
      <c r="G214" s="3">
        <v>1</v>
      </c>
      <c r="H214" s="3"/>
      <c r="I214" s="3">
        <v>2</v>
      </c>
      <c r="J214" s="433"/>
      <c r="K214" s="433"/>
      <c r="M214" s="2976" t="s">
        <v>10786</v>
      </c>
      <c r="N214" s="3" t="s">
        <v>10647</v>
      </c>
      <c r="O214" s="3">
        <v>7.5</v>
      </c>
      <c r="P214" s="3">
        <v>17</v>
      </c>
      <c r="Q214" s="3">
        <v>3</v>
      </c>
      <c r="R214" s="3"/>
      <c r="S214" s="3">
        <v>2</v>
      </c>
      <c r="T214" s="3"/>
      <c r="U214" s="3">
        <v>4</v>
      </c>
      <c r="V214" s="433"/>
      <c r="W214" s="433"/>
    </row>
    <row r="215" spans="1:24" s="56" customFormat="1">
      <c r="A215" s="2977"/>
      <c r="B215" s="1437" t="s">
        <v>4569</v>
      </c>
      <c r="C215" s="1437"/>
      <c r="D215" s="1437">
        <v>3</v>
      </c>
      <c r="E215" s="1437">
        <v>1</v>
      </c>
      <c r="F215" s="1437"/>
      <c r="G215" s="1437"/>
      <c r="H215" s="1437"/>
      <c r="I215" s="1437">
        <v>1</v>
      </c>
      <c r="J215" s="1736"/>
      <c r="K215" s="1736"/>
      <c r="M215" s="2977"/>
      <c r="N215" s="1437" t="s">
        <v>10648</v>
      </c>
      <c r="O215" s="1437"/>
      <c r="P215" s="1437">
        <v>4</v>
      </c>
      <c r="Q215" s="1437">
        <v>2</v>
      </c>
      <c r="R215" s="1437"/>
      <c r="S215" s="1437"/>
      <c r="T215" s="1437"/>
      <c r="U215" s="1437">
        <v>2</v>
      </c>
      <c r="V215" s="1736"/>
      <c r="W215" s="1736"/>
    </row>
    <row r="216" spans="1:24" s="56" customFormat="1">
      <c r="A216" s="2976" t="s">
        <v>10787</v>
      </c>
      <c r="B216" s="3" t="s">
        <v>1023</v>
      </c>
      <c r="C216" s="3">
        <v>2</v>
      </c>
      <c r="D216" s="3">
        <v>6</v>
      </c>
      <c r="E216" s="3"/>
      <c r="F216" s="3"/>
      <c r="G216" s="3"/>
      <c r="H216" s="3">
        <v>1</v>
      </c>
      <c r="I216" s="3">
        <v>3</v>
      </c>
      <c r="J216" s="433"/>
      <c r="K216" s="433"/>
      <c r="M216" s="2976" t="s">
        <v>10787</v>
      </c>
      <c r="N216" s="3" t="s">
        <v>10647</v>
      </c>
      <c r="O216" s="3">
        <v>3</v>
      </c>
      <c r="P216" s="3">
        <v>13</v>
      </c>
      <c r="Q216" s="3"/>
      <c r="R216" s="3"/>
      <c r="S216" s="3"/>
      <c r="T216" s="3">
        <v>1</v>
      </c>
      <c r="U216" s="3">
        <v>7</v>
      </c>
      <c r="V216" s="433"/>
      <c r="W216" s="433"/>
    </row>
    <row r="217" spans="1:24" s="56" customFormat="1">
      <c r="A217" s="2977"/>
      <c r="B217" s="1437" t="s">
        <v>4569</v>
      </c>
      <c r="C217" s="1437">
        <v>1</v>
      </c>
      <c r="D217" s="1437">
        <v>2</v>
      </c>
      <c r="E217" s="1437"/>
      <c r="F217" s="1437"/>
      <c r="G217" s="1437"/>
      <c r="H217" s="1437"/>
      <c r="I217" s="1437"/>
      <c r="J217" s="1736"/>
      <c r="K217" s="1736"/>
      <c r="M217" s="2977"/>
      <c r="N217" s="1437" t="s">
        <v>10648</v>
      </c>
      <c r="O217" s="1437">
        <v>2</v>
      </c>
      <c r="P217" s="1437">
        <v>1.5</v>
      </c>
      <c r="Q217" s="1437"/>
      <c r="R217" s="1437"/>
      <c r="S217" s="1437"/>
      <c r="T217" s="1437"/>
      <c r="U217" s="1437"/>
      <c r="V217" s="1736"/>
      <c r="W217" s="1736"/>
    </row>
    <row r="218" spans="1:24" s="56" customFormat="1">
      <c r="A218" s="2976" t="s">
        <v>10788</v>
      </c>
      <c r="B218" s="3" t="s">
        <v>1023</v>
      </c>
      <c r="C218" s="3">
        <v>6</v>
      </c>
      <c r="D218" s="3">
        <v>8</v>
      </c>
      <c r="E218" s="3">
        <v>1</v>
      </c>
      <c r="F218" s="3"/>
      <c r="G218" s="3">
        <v>1</v>
      </c>
      <c r="H218" s="3">
        <v>4</v>
      </c>
      <c r="I218" s="3"/>
      <c r="J218" s="433"/>
      <c r="K218" s="433"/>
      <c r="M218" s="2976" t="s">
        <v>10788</v>
      </c>
      <c r="N218" s="3" t="s">
        <v>10647</v>
      </c>
      <c r="O218" s="3">
        <v>6.5</v>
      </c>
      <c r="P218" s="3">
        <v>15.5</v>
      </c>
      <c r="Q218" s="3">
        <v>1</v>
      </c>
      <c r="R218" s="3"/>
      <c r="S218" s="3">
        <v>2</v>
      </c>
      <c r="T218" s="3">
        <v>3.5</v>
      </c>
      <c r="U218" s="3"/>
      <c r="V218" s="433"/>
      <c r="W218" s="433"/>
    </row>
    <row r="219" spans="1:24" s="56" customFormat="1">
      <c r="A219" s="2977"/>
      <c r="B219" s="1437" t="s">
        <v>4569</v>
      </c>
      <c r="C219" s="1437">
        <v>2</v>
      </c>
      <c r="D219" s="1437"/>
      <c r="E219" s="1437">
        <v>1</v>
      </c>
      <c r="F219" s="1437"/>
      <c r="G219" s="1437"/>
      <c r="H219" s="1437"/>
      <c r="I219" s="1437"/>
      <c r="J219" s="1736"/>
      <c r="K219" s="1736"/>
      <c r="M219" s="2977"/>
      <c r="N219" s="1437" t="s">
        <v>10648</v>
      </c>
      <c r="O219" s="1437">
        <v>2</v>
      </c>
      <c r="P219" s="1437"/>
      <c r="Q219" s="1437">
        <v>1</v>
      </c>
      <c r="R219" s="1437"/>
      <c r="S219" s="1437"/>
      <c r="T219" s="1437"/>
      <c r="U219" s="1437"/>
      <c r="V219" s="1736"/>
      <c r="W219" s="1736"/>
    </row>
    <row r="220" spans="1:24" s="56" customFormat="1">
      <c r="A220" s="2976" t="s">
        <v>10789</v>
      </c>
      <c r="B220" s="3" t="s">
        <v>1023</v>
      </c>
      <c r="C220" s="3">
        <v>3</v>
      </c>
      <c r="D220" s="3">
        <v>3</v>
      </c>
      <c r="E220" s="1590">
        <v>3</v>
      </c>
      <c r="F220" s="1590">
        <v>1</v>
      </c>
      <c r="G220" s="3"/>
      <c r="H220" s="3">
        <v>3</v>
      </c>
      <c r="I220" s="3">
        <v>1</v>
      </c>
      <c r="J220" s="433"/>
      <c r="K220" s="433"/>
      <c r="M220" s="2976" t="s">
        <v>10789</v>
      </c>
      <c r="N220" s="3" t="s">
        <v>10647</v>
      </c>
      <c r="O220" s="3">
        <v>6</v>
      </c>
      <c r="P220" s="3">
        <v>6.5</v>
      </c>
      <c r="Q220" s="1590">
        <v>6</v>
      </c>
      <c r="R220" s="1590">
        <v>1</v>
      </c>
      <c r="S220" s="3"/>
      <c r="T220" s="3">
        <v>4</v>
      </c>
      <c r="U220" s="3">
        <v>3</v>
      </c>
      <c r="V220" s="433"/>
      <c r="W220" s="433"/>
    </row>
    <row r="221" spans="1:24" s="56" customFormat="1">
      <c r="A221" s="2977"/>
      <c r="B221" s="1437" t="s">
        <v>4569</v>
      </c>
      <c r="C221" s="1437">
        <v>1</v>
      </c>
      <c r="D221" s="1437">
        <v>1</v>
      </c>
      <c r="E221" s="1437"/>
      <c r="F221" s="1437">
        <v>1</v>
      </c>
      <c r="G221" s="1437"/>
      <c r="H221" s="1437">
        <v>1</v>
      </c>
      <c r="I221" s="1437"/>
      <c r="J221" s="1736"/>
      <c r="K221" s="1736"/>
      <c r="M221" s="2977"/>
      <c r="N221" s="1437" t="s">
        <v>10648</v>
      </c>
      <c r="O221" s="1437">
        <v>1</v>
      </c>
      <c r="P221" s="1437">
        <v>1</v>
      </c>
      <c r="Q221" s="1437"/>
      <c r="R221" s="1437">
        <v>1.5</v>
      </c>
      <c r="S221" s="1437"/>
      <c r="T221" s="1437">
        <v>1</v>
      </c>
      <c r="U221" s="1437"/>
      <c r="V221" s="1736"/>
      <c r="W221" s="1736"/>
    </row>
    <row r="222" spans="1:24" s="56" customFormat="1">
      <c r="A222" s="2976" t="s">
        <v>10790</v>
      </c>
      <c r="B222" s="3" t="s">
        <v>1023</v>
      </c>
      <c r="C222" s="3">
        <v>4</v>
      </c>
      <c r="D222" s="3">
        <v>6</v>
      </c>
      <c r="E222" s="3">
        <v>2</v>
      </c>
      <c r="F222" s="3">
        <v>1</v>
      </c>
      <c r="G222" s="3"/>
      <c r="H222" s="3">
        <v>1</v>
      </c>
      <c r="I222" s="3"/>
      <c r="J222" s="3">
        <v>2</v>
      </c>
      <c r="K222" s="433"/>
      <c r="M222" s="2976" t="s">
        <v>10790</v>
      </c>
      <c r="N222" s="3" t="s">
        <v>10647</v>
      </c>
      <c r="O222" s="3">
        <v>9</v>
      </c>
      <c r="P222" s="3">
        <v>10</v>
      </c>
      <c r="Q222" s="3">
        <v>4.5</v>
      </c>
      <c r="R222" s="3">
        <v>1.5</v>
      </c>
      <c r="S222" s="3"/>
      <c r="T222" s="3">
        <v>1</v>
      </c>
      <c r="U222" s="3"/>
      <c r="V222" s="3">
        <v>5</v>
      </c>
      <c r="W222" s="433"/>
    </row>
    <row r="223" spans="1:24" s="56" customFormat="1">
      <c r="A223" s="2977"/>
      <c r="B223" s="1437" t="s">
        <v>4569</v>
      </c>
      <c r="C223" s="1437">
        <v>1</v>
      </c>
      <c r="D223" s="1437">
        <v>1</v>
      </c>
      <c r="E223" s="1437"/>
      <c r="F223" s="1437"/>
      <c r="G223" s="1437"/>
      <c r="H223" s="1437">
        <v>1</v>
      </c>
      <c r="I223" s="1437"/>
      <c r="J223" s="1437">
        <v>1</v>
      </c>
      <c r="K223" s="1736"/>
      <c r="M223" s="2977"/>
      <c r="N223" s="1437" t="s">
        <v>10648</v>
      </c>
      <c r="O223" s="1437">
        <v>1</v>
      </c>
      <c r="P223" s="1437">
        <v>1</v>
      </c>
      <c r="Q223" s="1437"/>
      <c r="R223" s="1437"/>
      <c r="S223" s="1437"/>
      <c r="T223" s="1437">
        <v>1</v>
      </c>
      <c r="U223" s="1437"/>
      <c r="V223" s="1437">
        <v>2</v>
      </c>
      <c r="W223" s="1736"/>
    </row>
    <row r="224" spans="1:24" s="56" customFormat="1">
      <c r="A224" s="2976" t="s">
        <v>11070</v>
      </c>
      <c r="B224" s="3" t="s">
        <v>1023</v>
      </c>
      <c r="C224" s="3">
        <v>3</v>
      </c>
      <c r="D224" s="3">
        <v>12</v>
      </c>
      <c r="E224" s="3">
        <v>2</v>
      </c>
      <c r="F224" s="3">
        <v>2</v>
      </c>
      <c r="G224" s="3">
        <v>2</v>
      </c>
      <c r="H224" s="3">
        <v>3</v>
      </c>
      <c r="I224" s="3">
        <v>3</v>
      </c>
      <c r="J224" s="3">
        <v>3</v>
      </c>
      <c r="K224" s="3">
        <v>3</v>
      </c>
      <c r="M224" s="2976" t="s">
        <v>11071</v>
      </c>
      <c r="N224" s="3" t="s">
        <v>10647</v>
      </c>
      <c r="O224" s="3">
        <v>6</v>
      </c>
      <c r="P224" s="3">
        <v>18.100000000000001</v>
      </c>
      <c r="Q224" s="3">
        <v>2</v>
      </c>
      <c r="R224" s="3">
        <v>3</v>
      </c>
      <c r="S224" s="3">
        <v>2.2000000000000002</v>
      </c>
      <c r="T224" s="3">
        <v>2.9</v>
      </c>
      <c r="U224" s="3">
        <v>6</v>
      </c>
      <c r="V224" s="3">
        <v>4</v>
      </c>
      <c r="W224" s="3">
        <v>4.4000000000000004</v>
      </c>
      <c r="X224" s="41"/>
    </row>
    <row r="225" spans="1:23" s="56" customFormat="1">
      <c r="A225" s="2977"/>
      <c r="B225" s="1437" t="s">
        <v>4569</v>
      </c>
      <c r="C225" s="1437">
        <v>1</v>
      </c>
      <c r="D225" s="1437">
        <v>1</v>
      </c>
      <c r="E225" s="1437"/>
      <c r="F225" s="1437"/>
      <c r="G225" s="1437"/>
      <c r="H225" s="1437"/>
      <c r="I225" s="1437"/>
      <c r="J225" s="1437"/>
      <c r="K225" s="1437"/>
      <c r="M225" s="2977"/>
      <c r="N225" s="1437" t="s">
        <v>10648</v>
      </c>
      <c r="O225" s="1437">
        <v>1</v>
      </c>
      <c r="P225" s="1437">
        <v>2</v>
      </c>
      <c r="Q225" s="1437"/>
      <c r="R225" s="1437"/>
      <c r="S225" s="1437"/>
      <c r="T225" s="1437"/>
      <c r="U225" s="1437"/>
      <c r="V225" s="1437"/>
      <c r="W225" s="1437"/>
    </row>
    <row r="226" spans="1:23" s="56" customFormat="1">
      <c r="A226" s="247"/>
      <c r="B226" s="41"/>
      <c r="C226" s="41"/>
      <c r="D226" s="41"/>
      <c r="E226" s="41"/>
      <c r="F226" s="41"/>
      <c r="G226" s="41"/>
      <c r="H226" s="41"/>
      <c r="I226" s="41"/>
      <c r="J226" s="41"/>
      <c r="L226" s="247"/>
      <c r="M226" s="41"/>
      <c r="N226" s="41"/>
      <c r="O226" s="41"/>
      <c r="P226" s="41"/>
      <c r="Q226" s="41"/>
      <c r="R226" s="41"/>
      <c r="S226" s="41"/>
      <c r="T226" s="41"/>
      <c r="U226" s="41"/>
    </row>
    <row r="227" spans="1:23">
      <c r="A227" s="50" t="s">
        <v>10791</v>
      </c>
    </row>
    <row r="228" spans="1:23">
      <c r="A228" s="3"/>
      <c r="B228" s="3" t="s">
        <v>10771</v>
      </c>
      <c r="C228" s="3" t="s">
        <v>10772</v>
      </c>
      <c r="D228" s="3" t="s">
        <v>10773</v>
      </c>
      <c r="E228" s="3" t="s">
        <v>10774</v>
      </c>
      <c r="F228" s="3" t="s">
        <v>10775</v>
      </c>
      <c r="G228" s="3" t="s">
        <v>10776</v>
      </c>
      <c r="H228" s="3" t="s">
        <v>10777</v>
      </c>
      <c r="I228" s="3" t="s">
        <v>10770</v>
      </c>
    </row>
    <row r="229" spans="1:23">
      <c r="A229" s="2597" t="s">
        <v>10778</v>
      </c>
      <c r="B229" s="1590">
        <v>8</v>
      </c>
      <c r="C229" s="3"/>
      <c r="D229" s="3"/>
      <c r="E229" s="3"/>
      <c r="F229" s="1590">
        <v>13</v>
      </c>
      <c r="G229" s="3"/>
      <c r="H229" s="433"/>
      <c r="I229" s="433"/>
    </row>
    <row r="230" spans="1:23">
      <c r="A230" s="2597" t="s">
        <v>10779</v>
      </c>
      <c r="B230" s="3">
        <v>11</v>
      </c>
      <c r="C230" s="3"/>
      <c r="D230" s="3"/>
      <c r="E230" s="3"/>
      <c r="F230" s="1590">
        <v>6</v>
      </c>
      <c r="G230" s="3"/>
      <c r="H230" s="433"/>
      <c r="I230" s="433"/>
    </row>
    <row r="231" spans="1:23">
      <c r="A231" s="2597" t="s">
        <v>10780</v>
      </c>
      <c r="B231" s="1590">
        <v>8</v>
      </c>
      <c r="C231" s="3"/>
      <c r="D231" s="3"/>
      <c r="E231" s="3"/>
      <c r="F231" s="1590">
        <v>3</v>
      </c>
      <c r="G231" s="3"/>
      <c r="H231" s="433"/>
      <c r="I231" s="433"/>
    </row>
    <row r="232" spans="1:23">
      <c r="A232" s="2597" t="s">
        <v>10781</v>
      </c>
      <c r="B232" s="1590">
        <v>11</v>
      </c>
      <c r="C232" s="3"/>
      <c r="D232" s="3"/>
      <c r="E232" s="3"/>
      <c r="F232" s="1590">
        <v>2</v>
      </c>
      <c r="G232" s="3"/>
      <c r="H232" s="433"/>
      <c r="I232" s="433"/>
    </row>
    <row r="233" spans="1:23">
      <c r="A233" s="2597" t="s">
        <v>10782</v>
      </c>
      <c r="B233" s="3">
        <v>20</v>
      </c>
      <c r="C233" s="3">
        <v>7</v>
      </c>
      <c r="D233" s="3"/>
      <c r="E233" s="3"/>
      <c r="F233" s="3">
        <v>11</v>
      </c>
      <c r="G233" s="3"/>
      <c r="H233" s="3"/>
      <c r="I233" s="433"/>
    </row>
    <row r="234" spans="1:23">
      <c r="A234" s="2597" t="s">
        <v>10783</v>
      </c>
      <c r="B234" s="1590">
        <v>14.5</v>
      </c>
      <c r="C234" s="3">
        <v>4</v>
      </c>
      <c r="D234" s="3">
        <v>2.2999999999999998</v>
      </c>
      <c r="E234" s="3">
        <v>1</v>
      </c>
      <c r="F234" s="3">
        <v>5.8</v>
      </c>
      <c r="G234" s="3">
        <v>1</v>
      </c>
      <c r="H234" s="3"/>
      <c r="I234" s="433"/>
    </row>
    <row r="235" spans="1:23">
      <c r="A235" s="2597" t="s">
        <v>10784</v>
      </c>
      <c r="B235" s="3">
        <v>17</v>
      </c>
      <c r="C235" s="3">
        <v>5</v>
      </c>
      <c r="D235" s="3">
        <v>4</v>
      </c>
      <c r="E235" s="3"/>
      <c r="F235" s="3">
        <v>6</v>
      </c>
      <c r="G235" s="3"/>
      <c r="H235" s="3"/>
      <c r="I235" s="433"/>
    </row>
    <row r="236" spans="1:23">
      <c r="A236" s="2597" t="s">
        <v>10785</v>
      </c>
      <c r="B236" s="3">
        <v>15.2</v>
      </c>
      <c r="C236" s="3">
        <v>11.5</v>
      </c>
      <c r="D236" s="3">
        <v>2.8</v>
      </c>
      <c r="E236" s="3">
        <v>0.2</v>
      </c>
      <c r="F236" s="3">
        <v>3</v>
      </c>
      <c r="G236" s="3"/>
      <c r="H236" s="3">
        <v>4.8</v>
      </c>
      <c r="I236" s="433"/>
    </row>
    <row r="237" spans="1:23">
      <c r="A237" s="2597" t="s">
        <v>10786</v>
      </c>
      <c r="B237" s="3">
        <v>7.5</v>
      </c>
      <c r="C237" s="3">
        <v>17</v>
      </c>
      <c r="D237" s="3">
        <v>3</v>
      </c>
      <c r="E237" s="3"/>
      <c r="F237" s="3">
        <v>2</v>
      </c>
      <c r="G237" s="3"/>
      <c r="H237" s="3">
        <v>4</v>
      </c>
      <c r="I237" s="433"/>
    </row>
    <row r="238" spans="1:23">
      <c r="A238" s="2597" t="s">
        <v>10787</v>
      </c>
      <c r="B238" s="3">
        <v>3</v>
      </c>
      <c r="C238" s="3">
        <v>13</v>
      </c>
      <c r="D238" s="3"/>
      <c r="E238" s="3"/>
      <c r="F238" s="3"/>
      <c r="G238" s="3">
        <v>1</v>
      </c>
      <c r="H238" s="3">
        <v>7</v>
      </c>
      <c r="I238" s="433"/>
    </row>
    <row r="239" spans="1:23">
      <c r="A239" s="2597" t="s">
        <v>10788</v>
      </c>
      <c r="B239" s="3">
        <v>6.5</v>
      </c>
      <c r="C239" s="3">
        <v>15.5</v>
      </c>
      <c r="D239" s="3">
        <v>1</v>
      </c>
      <c r="E239" s="3"/>
      <c r="F239" s="3">
        <v>2</v>
      </c>
      <c r="G239" s="3">
        <v>3.5</v>
      </c>
      <c r="H239" s="3"/>
      <c r="I239" s="433"/>
    </row>
    <row r="240" spans="1:23">
      <c r="A240" s="2597" t="s">
        <v>10789</v>
      </c>
      <c r="B240" s="3">
        <v>6</v>
      </c>
      <c r="C240" s="3">
        <v>6.5</v>
      </c>
      <c r="D240" s="1590">
        <v>6</v>
      </c>
      <c r="E240" s="1590">
        <v>1</v>
      </c>
      <c r="F240" s="3"/>
      <c r="G240" s="3">
        <v>4</v>
      </c>
      <c r="H240" s="3">
        <v>3</v>
      </c>
      <c r="I240" s="433"/>
    </row>
    <row r="241" spans="1:9">
      <c r="A241" s="2598" t="s">
        <v>10790</v>
      </c>
      <c r="B241" s="3">
        <v>9</v>
      </c>
      <c r="C241" s="3">
        <v>10</v>
      </c>
      <c r="D241" s="3">
        <v>4.5</v>
      </c>
      <c r="E241" s="3">
        <v>1.5</v>
      </c>
      <c r="F241" s="3"/>
      <c r="G241" s="3">
        <v>1</v>
      </c>
      <c r="H241" s="3"/>
      <c r="I241" s="3">
        <v>5</v>
      </c>
    </row>
    <row r="242" spans="1:9">
      <c r="A242" s="2646" t="s">
        <v>11069</v>
      </c>
      <c r="B242" s="3">
        <v>6</v>
      </c>
      <c r="C242" s="3">
        <v>18.100000000000001</v>
      </c>
      <c r="D242" s="3">
        <v>2</v>
      </c>
      <c r="E242" s="3">
        <v>3</v>
      </c>
      <c r="F242" s="3">
        <v>2.2000000000000002</v>
      </c>
      <c r="G242" s="3">
        <v>2.9</v>
      </c>
      <c r="H242" s="3">
        <v>6</v>
      </c>
      <c r="I242" s="3">
        <v>4</v>
      </c>
    </row>
    <row r="243" spans="1:9">
      <c r="A243" s="247"/>
      <c r="B243" s="41"/>
      <c r="C243" s="41"/>
      <c r="D243" s="41"/>
      <c r="E243" s="41"/>
      <c r="F243" s="41"/>
      <c r="G243" s="41"/>
      <c r="H243" s="41"/>
      <c r="I243" s="41"/>
    </row>
    <row r="244" spans="1:9">
      <c r="A244" s="2599" t="s">
        <v>10792</v>
      </c>
    </row>
    <row r="245" spans="1:9">
      <c r="A245" s="3"/>
      <c r="B245" s="3" t="s">
        <v>10771</v>
      </c>
      <c r="C245" s="3" t="s">
        <v>10772</v>
      </c>
      <c r="D245" s="3" t="s">
        <v>10773</v>
      </c>
      <c r="E245" s="3" t="s">
        <v>10774</v>
      </c>
      <c r="F245" s="3" t="s">
        <v>10775</v>
      </c>
      <c r="G245" s="3" t="s">
        <v>10776</v>
      </c>
      <c r="H245" s="3" t="s">
        <v>10777</v>
      </c>
      <c r="I245" s="3" t="s">
        <v>10770</v>
      </c>
    </row>
    <row r="246" spans="1:9">
      <c r="A246" s="2597" t="s">
        <v>10778</v>
      </c>
      <c r="B246" s="1437">
        <v>3</v>
      </c>
      <c r="C246" s="1437"/>
      <c r="D246" s="1437"/>
      <c r="E246" s="1437"/>
      <c r="F246" s="1437">
        <v>2</v>
      </c>
      <c r="G246" s="1437"/>
      <c r="H246" s="1736"/>
      <c r="I246" s="1736"/>
    </row>
    <row r="247" spans="1:9">
      <c r="A247" s="2597" t="s">
        <v>10779</v>
      </c>
      <c r="B247" s="1437">
        <v>1</v>
      </c>
      <c r="C247" s="1437"/>
      <c r="D247" s="1437"/>
      <c r="E247" s="1437"/>
      <c r="F247" s="1437">
        <v>4</v>
      </c>
      <c r="G247" s="1437"/>
      <c r="H247" s="1736"/>
      <c r="I247" s="1736"/>
    </row>
    <row r="248" spans="1:9">
      <c r="A248" s="2597" t="s">
        <v>10780</v>
      </c>
      <c r="B248" s="1437">
        <v>4</v>
      </c>
      <c r="C248" s="1437"/>
      <c r="D248" s="1437"/>
      <c r="E248" s="1437"/>
      <c r="F248" s="1437">
        <v>1</v>
      </c>
      <c r="G248" s="1437"/>
      <c r="H248" s="1736"/>
      <c r="I248" s="1736"/>
    </row>
    <row r="249" spans="1:9">
      <c r="A249" s="2597" t="s">
        <v>10781</v>
      </c>
      <c r="B249" s="1437">
        <v>6</v>
      </c>
      <c r="C249" s="1437"/>
      <c r="D249" s="1437"/>
      <c r="E249" s="1437"/>
      <c r="F249" s="1437"/>
      <c r="G249" s="1437"/>
      <c r="H249" s="1736"/>
      <c r="I249" s="1736"/>
    </row>
    <row r="250" spans="1:9">
      <c r="A250" s="2597" t="s">
        <v>10782</v>
      </c>
      <c r="B250" s="1437">
        <v>5</v>
      </c>
      <c r="C250" s="1437"/>
      <c r="D250" s="1437"/>
      <c r="E250" s="1437"/>
      <c r="F250" s="1437"/>
      <c r="G250" s="1437"/>
      <c r="H250" s="1437"/>
      <c r="I250" s="1736"/>
    </row>
    <row r="251" spans="1:9">
      <c r="A251" s="2597" t="s">
        <v>10783</v>
      </c>
      <c r="B251" s="1437">
        <v>3</v>
      </c>
      <c r="C251" s="1437"/>
      <c r="D251" s="1437"/>
      <c r="E251" s="1437"/>
      <c r="F251" s="1437">
        <v>2</v>
      </c>
      <c r="G251" s="1437"/>
      <c r="H251" s="1437"/>
      <c r="I251" s="1736"/>
    </row>
    <row r="252" spans="1:9">
      <c r="A252" s="2597" t="s">
        <v>10784</v>
      </c>
      <c r="B252" s="1437">
        <v>2</v>
      </c>
      <c r="C252" s="1437">
        <v>1</v>
      </c>
      <c r="D252" s="1437"/>
      <c r="E252" s="1437"/>
      <c r="F252" s="1437"/>
      <c r="G252" s="1437"/>
      <c r="H252" s="1437"/>
      <c r="I252" s="1736"/>
    </row>
    <row r="253" spans="1:9">
      <c r="A253" s="2597" t="s">
        <v>10785</v>
      </c>
      <c r="B253" s="1437">
        <v>1</v>
      </c>
      <c r="C253" s="1437">
        <v>4</v>
      </c>
      <c r="D253" s="1437"/>
      <c r="E253" s="1437"/>
      <c r="F253" s="1437"/>
      <c r="G253" s="1437"/>
      <c r="H253" s="1437">
        <v>1</v>
      </c>
      <c r="I253" s="1736"/>
    </row>
    <row r="254" spans="1:9">
      <c r="A254" s="2597" t="s">
        <v>10786</v>
      </c>
      <c r="B254" s="1437"/>
      <c r="C254" s="1437">
        <v>4</v>
      </c>
      <c r="D254" s="1437">
        <v>2</v>
      </c>
      <c r="E254" s="1437"/>
      <c r="F254" s="1437"/>
      <c r="G254" s="1437"/>
      <c r="H254" s="1437">
        <v>2</v>
      </c>
      <c r="I254" s="1736"/>
    </row>
    <row r="255" spans="1:9">
      <c r="A255" s="2597" t="s">
        <v>10787</v>
      </c>
      <c r="B255" s="1437">
        <v>2</v>
      </c>
      <c r="C255" s="1437">
        <v>1.5</v>
      </c>
      <c r="D255" s="1437"/>
      <c r="E255" s="1437"/>
      <c r="F255" s="1437"/>
      <c r="G255" s="1437"/>
      <c r="H255" s="1437"/>
      <c r="I255" s="1736"/>
    </row>
    <row r="256" spans="1:9">
      <c r="A256" s="2597" t="s">
        <v>10788</v>
      </c>
      <c r="B256" s="1437">
        <v>2</v>
      </c>
      <c r="C256" s="1437"/>
      <c r="D256" s="1437">
        <v>1</v>
      </c>
      <c r="E256" s="1437"/>
      <c r="F256" s="1437"/>
      <c r="G256" s="1437"/>
      <c r="H256" s="1437"/>
      <c r="I256" s="1736"/>
    </row>
    <row r="257" spans="1:9">
      <c r="A257" s="2597" t="s">
        <v>10789</v>
      </c>
      <c r="B257" s="1437">
        <v>1</v>
      </c>
      <c r="C257" s="1437">
        <v>1</v>
      </c>
      <c r="D257" s="1437"/>
      <c r="E257" s="1437">
        <v>1.5</v>
      </c>
      <c r="F257" s="1437"/>
      <c r="G257" s="1437">
        <v>1</v>
      </c>
      <c r="H257" s="1437"/>
      <c r="I257" s="1736"/>
    </row>
    <row r="258" spans="1:9">
      <c r="A258" s="2645" t="s">
        <v>10790</v>
      </c>
      <c r="B258" s="1905">
        <v>1</v>
      </c>
      <c r="C258" s="1905">
        <v>1</v>
      </c>
      <c r="D258" s="1905"/>
      <c r="E258" s="1905"/>
      <c r="F258" s="1905"/>
      <c r="G258" s="1905">
        <v>1</v>
      </c>
      <c r="H258" s="1905"/>
      <c r="I258" s="1905">
        <v>2</v>
      </c>
    </row>
    <row r="259" spans="1:9">
      <c r="A259" s="2646" t="s">
        <v>11069</v>
      </c>
      <c r="B259" s="1437">
        <v>1</v>
      </c>
      <c r="C259" s="1437">
        <v>2</v>
      </c>
      <c r="D259" s="1437"/>
      <c r="E259" s="1437"/>
      <c r="F259" s="1437"/>
      <c r="G259" s="1437"/>
      <c r="H259" s="1437"/>
      <c r="I259" s="1437"/>
    </row>
  </sheetData>
  <mergeCells count="71">
    <mergeCell ref="K2:M2"/>
    <mergeCell ref="N2:O2"/>
    <mergeCell ref="K3:M3"/>
    <mergeCell ref="A4:A5"/>
    <mergeCell ref="K4:M5"/>
    <mergeCell ref="A6:A8"/>
    <mergeCell ref="K6:M8"/>
    <mergeCell ref="A9:A11"/>
    <mergeCell ref="K9:M11"/>
    <mergeCell ref="A12:A14"/>
    <mergeCell ref="K12:M14"/>
    <mergeCell ref="A15:A17"/>
    <mergeCell ref="K15:M17"/>
    <mergeCell ref="A18:A20"/>
    <mergeCell ref="K18:M20"/>
    <mergeCell ref="A21:A23"/>
    <mergeCell ref="K21:M23"/>
    <mergeCell ref="A24:A26"/>
    <mergeCell ref="K24:M26"/>
    <mergeCell ref="A27:A29"/>
    <mergeCell ref="K27:M29"/>
    <mergeCell ref="A30:A32"/>
    <mergeCell ref="K30:M32"/>
    <mergeCell ref="A33:A35"/>
    <mergeCell ref="K33:M35"/>
    <mergeCell ref="A36:A38"/>
    <mergeCell ref="K36:M38"/>
    <mergeCell ref="A39:A41"/>
    <mergeCell ref="K39:M41"/>
    <mergeCell ref="A108:A122"/>
    <mergeCell ref="A42:A44"/>
    <mergeCell ref="K42:M44"/>
    <mergeCell ref="A45:A47"/>
    <mergeCell ref="K45:M47"/>
    <mergeCell ref="A48:A50"/>
    <mergeCell ref="K48:M50"/>
    <mergeCell ref="A51:A53"/>
    <mergeCell ref="K51:M53"/>
    <mergeCell ref="A60:A74"/>
    <mergeCell ref="A75:A89"/>
    <mergeCell ref="A93:A107"/>
    <mergeCell ref="A54:A56"/>
    <mergeCell ref="K54:M56"/>
    <mergeCell ref="A198:A199"/>
    <mergeCell ref="M198:M199"/>
    <mergeCell ref="A200:A201"/>
    <mergeCell ref="M200:M201"/>
    <mergeCell ref="A202:A203"/>
    <mergeCell ref="M202:M203"/>
    <mergeCell ref="A204:A205"/>
    <mergeCell ref="M204:M205"/>
    <mergeCell ref="A206:A207"/>
    <mergeCell ref="M206:M207"/>
    <mergeCell ref="A208:A209"/>
    <mergeCell ref="M208:M209"/>
    <mergeCell ref="A210:A211"/>
    <mergeCell ref="M210:M211"/>
    <mergeCell ref="A212:A213"/>
    <mergeCell ref="M212:M213"/>
    <mergeCell ref="A214:A215"/>
    <mergeCell ref="M214:M215"/>
    <mergeCell ref="A224:A225"/>
    <mergeCell ref="M224:M225"/>
    <mergeCell ref="A222:A223"/>
    <mergeCell ref="M222:M223"/>
    <mergeCell ref="A216:A217"/>
    <mergeCell ref="M216:M217"/>
    <mergeCell ref="A218:A219"/>
    <mergeCell ref="M218:M219"/>
    <mergeCell ref="A220:A221"/>
    <mergeCell ref="M220:M221"/>
  </mergeCells>
  <phoneticPr fontId="5"/>
  <pageMargins left="0.75" right="0.75" top="0.33" bottom="0.24" header="0.33" footer="0.22"/>
  <pageSetup paperSize="9" scale="62" orientation="landscape" horizontalDpi="300" verticalDpi="300" r:id="rId1"/>
  <headerFooter alignWithMargins="0"/>
  <rowBreaks count="4" manualBreakCount="4">
    <brk id="29" max="16383" man="1"/>
    <brk id="56" max="16383" man="1"/>
    <brk id="123" max="25" man="1"/>
    <brk id="195" max="16383" man="1"/>
  </rowBreaks>
  <colBreaks count="1" manualBreakCount="1">
    <brk id="21" max="1048575" man="1"/>
  </col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J96"/>
  <sheetViews>
    <sheetView workbookViewId="0"/>
  </sheetViews>
  <sheetFormatPr defaultRowHeight="13.5"/>
  <sheetData>
    <row r="1" spans="1:10" ht="18.75" customHeight="1">
      <c r="A1" t="s">
        <v>206</v>
      </c>
    </row>
    <row r="2" spans="1:10" ht="17.25">
      <c r="A2" s="3007" t="s">
        <v>207</v>
      </c>
      <c r="B2" s="3007"/>
      <c r="C2" s="3007"/>
      <c r="D2" s="3007"/>
      <c r="E2" s="3007"/>
      <c r="F2" s="3007"/>
      <c r="G2" s="3007"/>
      <c r="H2" s="3007"/>
      <c r="I2" s="3007"/>
      <c r="J2" s="3007"/>
    </row>
    <row r="3" spans="1:10">
      <c r="A3" s="1"/>
      <c r="B3" s="347" t="s">
        <v>1202</v>
      </c>
      <c r="C3" s="347" t="s">
        <v>1203</v>
      </c>
      <c r="D3" s="347" t="s">
        <v>1205</v>
      </c>
      <c r="E3" s="347" t="s">
        <v>4524</v>
      </c>
      <c r="F3" s="347" t="s">
        <v>4525</v>
      </c>
      <c r="G3" s="347" t="s">
        <v>3929</v>
      </c>
      <c r="H3" s="347" t="s">
        <v>5473</v>
      </c>
      <c r="I3" s="347" t="s">
        <v>3252</v>
      </c>
      <c r="J3" s="347" t="s">
        <v>3253</v>
      </c>
    </row>
    <row r="4" spans="1:10">
      <c r="A4" s="72" t="s">
        <v>3254</v>
      </c>
      <c r="B4" s="1">
        <v>51</v>
      </c>
      <c r="C4" s="1">
        <v>0</v>
      </c>
      <c r="D4" s="1">
        <v>3</v>
      </c>
      <c r="E4" s="1">
        <v>26</v>
      </c>
      <c r="F4" s="1">
        <v>1</v>
      </c>
      <c r="G4" s="1">
        <v>5</v>
      </c>
      <c r="H4" s="1">
        <v>0</v>
      </c>
      <c r="I4" s="1">
        <v>28</v>
      </c>
      <c r="J4" s="72">
        <f>SUM(B4:I4)</f>
        <v>114</v>
      </c>
    </row>
    <row r="5" spans="1:10">
      <c r="A5" s="81" t="s">
        <v>1717</v>
      </c>
      <c r="B5" s="80">
        <v>48</v>
      </c>
      <c r="C5" s="80">
        <v>0</v>
      </c>
      <c r="D5" s="80">
        <v>2</v>
      </c>
      <c r="E5" s="80">
        <v>28</v>
      </c>
      <c r="F5" s="80">
        <v>3</v>
      </c>
      <c r="G5" s="80">
        <v>3</v>
      </c>
      <c r="H5" s="80">
        <v>0</v>
      </c>
      <c r="I5" s="80">
        <v>21</v>
      </c>
      <c r="J5" s="81">
        <f t="shared" ref="J5:J32" si="0">SUM(B5:I5)</f>
        <v>105</v>
      </c>
    </row>
    <row r="6" spans="1:10">
      <c r="A6" s="72" t="s">
        <v>4653</v>
      </c>
      <c r="B6" s="1">
        <v>77</v>
      </c>
      <c r="C6" s="1">
        <v>1</v>
      </c>
      <c r="D6" s="1">
        <v>7</v>
      </c>
      <c r="E6" s="1">
        <v>42</v>
      </c>
      <c r="F6" s="1">
        <v>2</v>
      </c>
      <c r="G6" s="1">
        <v>2</v>
      </c>
      <c r="H6" s="1">
        <v>0</v>
      </c>
      <c r="I6" s="1">
        <v>29</v>
      </c>
      <c r="J6" s="72">
        <f t="shared" si="0"/>
        <v>160</v>
      </c>
    </row>
    <row r="7" spans="1:10">
      <c r="A7" s="81" t="s">
        <v>1012</v>
      </c>
      <c r="B7" s="80">
        <v>69</v>
      </c>
      <c r="C7" s="80">
        <v>2</v>
      </c>
      <c r="D7" s="80">
        <v>7</v>
      </c>
      <c r="E7" s="80">
        <v>61</v>
      </c>
      <c r="F7" s="80">
        <v>7</v>
      </c>
      <c r="G7" s="80">
        <v>3</v>
      </c>
      <c r="H7" s="80">
        <v>2</v>
      </c>
      <c r="I7" s="80">
        <v>40</v>
      </c>
      <c r="J7" s="81">
        <f t="shared" si="0"/>
        <v>191</v>
      </c>
    </row>
    <row r="8" spans="1:10">
      <c r="A8" s="72" t="s">
        <v>1013</v>
      </c>
      <c r="B8" s="1">
        <v>70</v>
      </c>
      <c r="C8" s="1">
        <v>2</v>
      </c>
      <c r="D8" s="1">
        <v>7</v>
      </c>
      <c r="E8" s="1">
        <v>79</v>
      </c>
      <c r="F8" s="1">
        <v>6</v>
      </c>
      <c r="G8" s="1">
        <v>2</v>
      </c>
      <c r="H8" s="1">
        <v>0</v>
      </c>
      <c r="I8" s="1">
        <v>31</v>
      </c>
      <c r="J8" s="72">
        <f t="shared" si="0"/>
        <v>197</v>
      </c>
    </row>
    <row r="9" spans="1:10">
      <c r="A9" s="81" t="s">
        <v>1014</v>
      </c>
      <c r="B9" s="80">
        <v>67</v>
      </c>
      <c r="C9" s="80">
        <v>1</v>
      </c>
      <c r="D9" s="80">
        <v>5</v>
      </c>
      <c r="E9" s="80">
        <v>70</v>
      </c>
      <c r="F9" s="80">
        <v>4</v>
      </c>
      <c r="G9" s="80">
        <v>1</v>
      </c>
      <c r="H9" s="80">
        <v>0</v>
      </c>
      <c r="I9" s="80">
        <v>57</v>
      </c>
      <c r="J9" s="81">
        <f t="shared" si="0"/>
        <v>205</v>
      </c>
    </row>
    <row r="10" spans="1:10">
      <c r="A10" s="72" t="s">
        <v>1015</v>
      </c>
      <c r="B10" s="1">
        <v>62</v>
      </c>
      <c r="C10" s="1">
        <v>2</v>
      </c>
      <c r="D10" s="1">
        <v>6</v>
      </c>
      <c r="E10" s="1">
        <v>72</v>
      </c>
      <c r="F10" s="1">
        <v>4</v>
      </c>
      <c r="G10" s="1">
        <v>5</v>
      </c>
      <c r="H10" s="1">
        <v>0</v>
      </c>
      <c r="I10" s="1">
        <v>45</v>
      </c>
      <c r="J10" s="72">
        <f t="shared" si="0"/>
        <v>196</v>
      </c>
    </row>
    <row r="11" spans="1:10">
      <c r="A11" s="81" t="s">
        <v>1016</v>
      </c>
      <c r="B11" s="80">
        <v>58</v>
      </c>
      <c r="C11" s="80">
        <v>0</v>
      </c>
      <c r="D11" s="80">
        <v>5</v>
      </c>
      <c r="E11" s="80">
        <v>53</v>
      </c>
      <c r="F11" s="80">
        <v>7</v>
      </c>
      <c r="G11" s="80">
        <v>3</v>
      </c>
      <c r="H11" s="80">
        <v>0</v>
      </c>
      <c r="I11" s="80">
        <v>42</v>
      </c>
      <c r="J11" s="81">
        <f t="shared" si="0"/>
        <v>168</v>
      </c>
    </row>
    <row r="12" spans="1:10">
      <c r="A12" s="72" t="s">
        <v>4515</v>
      </c>
      <c r="B12" s="1">
        <v>52</v>
      </c>
      <c r="C12" s="1">
        <v>1</v>
      </c>
      <c r="D12" s="1">
        <v>6</v>
      </c>
      <c r="E12" s="1">
        <v>51</v>
      </c>
      <c r="F12" s="1">
        <v>4</v>
      </c>
      <c r="G12" s="1">
        <v>4</v>
      </c>
      <c r="H12" s="1">
        <v>0</v>
      </c>
      <c r="I12" s="1">
        <v>42</v>
      </c>
      <c r="J12" s="72">
        <f t="shared" si="0"/>
        <v>160</v>
      </c>
    </row>
    <row r="13" spans="1:10">
      <c r="A13" s="81" t="s">
        <v>4516</v>
      </c>
      <c r="B13" s="80">
        <v>49</v>
      </c>
      <c r="C13" s="80">
        <v>0</v>
      </c>
      <c r="D13" s="80">
        <v>3</v>
      </c>
      <c r="E13" s="80">
        <v>37</v>
      </c>
      <c r="F13" s="80">
        <v>4</v>
      </c>
      <c r="G13" s="80">
        <v>2</v>
      </c>
      <c r="H13" s="80">
        <v>0</v>
      </c>
      <c r="I13" s="80">
        <v>44</v>
      </c>
      <c r="J13" s="81">
        <f t="shared" si="0"/>
        <v>139</v>
      </c>
    </row>
    <row r="14" spans="1:10">
      <c r="A14" s="72" t="s">
        <v>4517</v>
      </c>
      <c r="B14" s="1">
        <v>42</v>
      </c>
      <c r="C14" s="1">
        <v>0</v>
      </c>
      <c r="D14" s="1">
        <v>1</v>
      </c>
      <c r="E14" s="1">
        <v>27</v>
      </c>
      <c r="F14" s="1">
        <v>6</v>
      </c>
      <c r="G14" s="1">
        <v>0</v>
      </c>
      <c r="H14" s="1">
        <v>0</v>
      </c>
      <c r="I14" s="1">
        <v>40</v>
      </c>
      <c r="J14" s="72">
        <f t="shared" si="0"/>
        <v>116</v>
      </c>
    </row>
    <row r="15" spans="1:10">
      <c r="A15" s="81" t="s">
        <v>4518</v>
      </c>
      <c r="B15" s="80">
        <v>40</v>
      </c>
      <c r="C15" s="80">
        <v>0</v>
      </c>
      <c r="D15" s="80">
        <v>6</v>
      </c>
      <c r="E15" s="80">
        <v>48</v>
      </c>
      <c r="F15" s="80">
        <v>7</v>
      </c>
      <c r="G15" s="80">
        <v>2</v>
      </c>
      <c r="H15" s="80">
        <v>0</v>
      </c>
      <c r="I15" s="80">
        <v>42</v>
      </c>
      <c r="J15" s="81">
        <f t="shared" si="0"/>
        <v>145</v>
      </c>
    </row>
    <row r="16" spans="1:10">
      <c r="A16" s="72" t="s">
        <v>4519</v>
      </c>
      <c r="B16" s="1">
        <v>47</v>
      </c>
      <c r="C16" s="1">
        <v>1</v>
      </c>
      <c r="D16" s="1">
        <v>5</v>
      </c>
      <c r="E16" s="1">
        <v>32</v>
      </c>
      <c r="F16" s="1">
        <v>3</v>
      </c>
      <c r="G16" s="1">
        <v>2</v>
      </c>
      <c r="H16" s="1">
        <v>0</v>
      </c>
      <c r="I16" s="1">
        <v>28</v>
      </c>
      <c r="J16" s="72">
        <f t="shared" si="0"/>
        <v>118</v>
      </c>
    </row>
    <row r="17" spans="1:10">
      <c r="A17" s="81" t="s">
        <v>4520</v>
      </c>
      <c r="B17" s="80">
        <v>48</v>
      </c>
      <c r="C17" s="80">
        <v>0</v>
      </c>
      <c r="D17" s="80">
        <v>5</v>
      </c>
      <c r="E17" s="80">
        <v>32</v>
      </c>
      <c r="F17" s="80">
        <v>6</v>
      </c>
      <c r="G17" s="80">
        <v>0</v>
      </c>
      <c r="H17" s="80">
        <v>0</v>
      </c>
      <c r="I17" s="80">
        <v>34</v>
      </c>
      <c r="J17" s="81">
        <f t="shared" si="0"/>
        <v>125</v>
      </c>
    </row>
    <row r="18" spans="1:10">
      <c r="A18" s="72" t="s">
        <v>4521</v>
      </c>
      <c r="B18" s="1">
        <v>44</v>
      </c>
      <c r="C18" s="1">
        <v>1</v>
      </c>
      <c r="D18" s="1">
        <v>7</v>
      </c>
      <c r="E18" s="1">
        <v>39</v>
      </c>
      <c r="F18" s="1">
        <v>5</v>
      </c>
      <c r="G18" s="1">
        <v>0</v>
      </c>
      <c r="H18" s="1">
        <v>1</v>
      </c>
      <c r="I18" s="1">
        <v>41</v>
      </c>
      <c r="J18" s="72">
        <f t="shared" si="0"/>
        <v>138</v>
      </c>
    </row>
    <row r="19" spans="1:10">
      <c r="A19" s="81" t="s">
        <v>240</v>
      </c>
      <c r="B19" s="80">
        <v>45</v>
      </c>
      <c r="C19" s="80">
        <v>0</v>
      </c>
      <c r="D19" s="80">
        <v>5</v>
      </c>
      <c r="E19" s="80">
        <v>33</v>
      </c>
      <c r="F19" s="80">
        <v>6</v>
      </c>
      <c r="G19" s="80">
        <v>4</v>
      </c>
      <c r="H19" s="80">
        <v>0</v>
      </c>
      <c r="I19" s="80">
        <v>57</v>
      </c>
      <c r="J19" s="81">
        <f t="shared" si="0"/>
        <v>150</v>
      </c>
    </row>
    <row r="20" spans="1:10">
      <c r="A20" s="109" t="s">
        <v>3406</v>
      </c>
      <c r="B20" s="3">
        <v>53</v>
      </c>
      <c r="C20" s="3">
        <v>0</v>
      </c>
      <c r="D20" s="3">
        <v>4</v>
      </c>
      <c r="E20" s="3">
        <v>31</v>
      </c>
      <c r="F20" s="3">
        <v>5</v>
      </c>
      <c r="G20" s="3">
        <v>3</v>
      </c>
      <c r="H20" s="3">
        <v>0</v>
      </c>
      <c r="I20" s="3">
        <v>45</v>
      </c>
      <c r="J20" s="72">
        <f t="shared" si="0"/>
        <v>141</v>
      </c>
    </row>
    <row r="21" spans="1:10">
      <c r="A21" s="81" t="s">
        <v>4705</v>
      </c>
      <c r="B21" s="80">
        <v>48</v>
      </c>
      <c r="C21" s="80">
        <v>0</v>
      </c>
      <c r="D21" s="80">
        <v>6</v>
      </c>
      <c r="E21" s="80">
        <v>31</v>
      </c>
      <c r="F21" s="80">
        <v>3</v>
      </c>
      <c r="G21" s="80">
        <v>7</v>
      </c>
      <c r="H21" s="80">
        <v>0</v>
      </c>
      <c r="I21" s="80">
        <v>56</v>
      </c>
      <c r="J21" s="81">
        <f t="shared" si="0"/>
        <v>151</v>
      </c>
    </row>
    <row r="22" spans="1:10">
      <c r="A22" s="109" t="s">
        <v>903</v>
      </c>
      <c r="B22" s="1">
        <v>43</v>
      </c>
      <c r="C22" s="1">
        <v>0</v>
      </c>
      <c r="D22" s="1">
        <v>5</v>
      </c>
      <c r="E22" s="1">
        <v>24</v>
      </c>
      <c r="F22" s="1">
        <v>6</v>
      </c>
      <c r="G22" s="1">
        <v>5</v>
      </c>
      <c r="H22" s="1">
        <v>0</v>
      </c>
      <c r="I22" s="1">
        <v>57</v>
      </c>
      <c r="J22" s="109">
        <f t="shared" si="0"/>
        <v>140</v>
      </c>
    </row>
    <row r="23" spans="1:10">
      <c r="A23" s="81" t="s">
        <v>1949</v>
      </c>
      <c r="B23" s="80">
        <v>40</v>
      </c>
      <c r="C23" s="80">
        <v>0</v>
      </c>
      <c r="D23" s="80">
        <v>6</v>
      </c>
      <c r="E23" s="80">
        <v>30</v>
      </c>
      <c r="F23" s="80">
        <v>2</v>
      </c>
      <c r="G23" s="80">
        <v>7</v>
      </c>
      <c r="H23" s="80">
        <v>0</v>
      </c>
      <c r="I23" s="80">
        <v>56</v>
      </c>
      <c r="J23" s="81">
        <f t="shared" si="0"/>
        <v>141</v>
      </c>
    </row>
    <row r="24" spans="1:10">
      <c r="A24" s="109" t="s">
        <v>996</v>
      </c>
      <c r="B24" s="3">
        <v>57</v>
      </c>
      <c r="C24" s="3">
        <v>0</v>
      </c>
      <c r="D24" s="3">
        <v>9</v>
      </c>
      <c r="E24" s="3">
        <v>20</v>
      </c>
      <c r="F24" s="3">
        <v>4</v>
      </c>
      <c r="G24" s="3">
        <v>2</v>
      </c>
      <c r="H24" s="3">
        <v>0</v>
      </c>
      <c r="I24" s="3">
        <v>45</v>
      </c>
      <c r="J24" s="109">
        <f t="shared" si="0"/>
        <v>137</v>
      </c>
    </row>
    <row r="25" spans="1:10">
      <c r="A25" s="1526" t="s">
        <v>6212</v>
      </c>
      <c r="B25" s="184">
        <v>63</v>
      </c>
      <c r="C25" s="184">
        <v>0</v>
      </c>
      <c r="D25" s="184">
        <v>7</v>
      </c>
      <c r="E25" s="184">
        <v>23</v>
      </c>
      <c r="F25" s="184">
        <v>3</v>
      </c>
      <c r="G25" s="184">
        <v>0</v>
      </c>
      <c r="H25" s="184">
        <v>0</v>
      </c>
      <c r="I25" s="184">
        <v>54</v>
      </c>
      <c r="J25" s="1526">
        <f t="shared" si="0"/>
        <v>150</v>
      </c>
    </row>
    <row r="26" spans="1:10">
      <c r="A26" s="109" t="s">
        <v>7400</v>
      </c>
      <c r="B26" s="3">
        <v>57</v>
      </c>
      <c r="C26" s="1527">
        <v>1</v>
      </c>
      <c r="D26" s="3">
        <v>8</v>
      </c>
      <c r="E26" s="1527">
        <v>18</v>
      </c>
      <c r="F26" s="3">
        <v>1</v>
      </c>
      <c r="G26" s="1527">
        <v>0</v>
      </c>
      <c r="H26" s="199">
        <v>0</v>
      </c>
      <c r="I26" s="199">
        <v>34</v>
      </c>
      <c r="J26" s="109">
        <f t="shared" si="0"/>
        <v>119</v>
      </c>
    </row>
    <row r="27" spans="1:10">
      <c r="A27" s="1735" t="s">
        <v>7922</v>
      </c>
      <c r="B27" s="1437">
        <v>44</v>
      </c>
      <c r="C27" s="1437">
        <v>1</v>
      </c>
      <c r="D27" s="1437">
        <v>4</v>
      </c>
      <c r="E27" s="1437">
        <v>17</v>
      </c>
      <c r="F27" s="1437">
        <v>3</v>
      </c>
      <c r="G27" s="1437">
        <v>3</v>
      </c>
      <c r="H27" s="1437">
        <v>0</v>
      </c>
      <c r="I27" s="1437">
        <v>42</v>
      </c>
      <c r="J27" s="1735">
        <f t="shared" si="0"/>
        <v>114</v>
      </c>
    </row>
    <row r="28" spans="1:10">
      <c r="A28" s="109" t="s">
        <v>8603</v>
      </c>
      <c r="B28" s="3">
        <v>61</v>
      </c>
      <c r="C28" s="3">
        <v>0</v>
      </c>
      <c r="D28" s="3">
        <v>5</v>
      </c>
      <c r="E28" s="3">
        <v>23</v>
      </c>
      <c r="F28" s="3">
        <v>5</v>
      </c>
      <c r="G28" s="3">
        <v>1</v>
      </c>
      <c r="H28" s="3">
        <v>0</v>
      </c>
      <c r="I28" s="3">
        <v>37</v>
      </c>
      <c r="J28" s="109">
        <f t="shared" si="0"/>
        <v>132</v>
      </c>
    </row>
    <row r="29" spans="1:10">
      <c r="A29" s="1735" t="s">
        <v>8939</v>
      </c>
      <c r="B29" s="1437">
        <v>60</v>
      </c>
      <c r="C29" s="1437">
        <v>1</v>
      </c>
      <c r="D29" s="1437">
        <v>7</v>
      </c>
      <c r="E29" s="1437">
        <v>27</v>
      </c>
      <c r="F29" s="1437">
        <v>5</v>
      </c>
      <c r="G29" s="1437">
        <v>2</v>
      </c>
      <c r="H29" s="1437">
        <v>0</v>
      </c>
      <c r="I29" s="1437">
        <v>41</v>
      </c>
      <c r="J29" s="1735">
        <f t="shared" si="0"/>
        <v>143</v>
      </c>
    </row>
    <row r="30" spans="1:10">
      <c r="A30" s="109" t="s">
        <v>9770</v>
      </c>
      <c r="B30" s="1590">
        <v>71</v>
      </c>
      <c r="C30" s="3">
        <v>1</v>
      </c>
      <c r="D30" s="3">
        <v>6</v>
      </c>
      <c r="E30" s="3">
        <v>32</v>
      </c>
      <c r="F30" s="1590">
        <v>1</v>
      </c>
      <c r="G30" s="3">
        <v>2</v>
      </c>
      <c r="H30" s="3">
        <v>0</v>
      </c>
      <c r="I30" s="3">
        <v>33</v>
      </c>
      <c r="J30" s="109">
        <f t="shared" si="0"/>
        <v>146</v>
      </c>
    </row>
    <row r="31" spans="1:10">
      <c r="A31" s="1735" t="s">
        <v>10812</v>
      </c>
      <c r="B31" s="1437">
        <v>68</v>
      </c>
      <c r="C31" s="1437">
        <v>4</v>
      </c>
      <c r="D31" s="1437">
        <v>7</v>
      </c>
      <c r="E31" s="1437">
        <v>32</v>
      </c>
      <c r="F31" s="1437">
        <v>3</v>
      </c>
      <c r="G31" s="1437">
        <v>2</v>
      </c>
      <c r="H31" s="1437">
        <v>0</v>
      </c>
      <c r="I31" s="1437">
        <v>47</v>
      </c>
      <c r="J31" s="1735">
        <f t="shared" si="0"/>
        <v>163</v>
      </c>
    </row>
    <row r="32" spans="1:10">
      <c r="A32" s="109" t="s">
        <v>11391</v>
      </c>
      <c r="B32" s="3">
        <v>55</v>
      </c>
      <c r="C32" s="3">
        <v>3</v>
      </c>
      <c r="D32" s="3">
        <v>4</v>
      </c>
      <c r="E32" s="3">
        <v>33</v>
      </c>
      <c r="F32" s="3">
        <v>2</v>
      </c>
      <c r="G32" s="3">
        <v>3</v>
      </c>
      <c r="H32" s="3">
        <v>0</v>
      </c>
      <c r="I32" s="3">
        <v>33</v>
      </c>
      <c r="J32" s="109">
        <f t="shared" si="0"/>
        <v>133</v>
      </c>
    </row>
    <row r="66" spans="1:9" ht="18">
      <c r="A66" s="3006" t="s">
        <v>4513</v>
      </c>
      <c r="B66" s="3006"/>
      <c r="C66" s="3006"/>
      <c r="D66" s="3006"/>
      <c r="E66" s="3006"/>
      <c r="F66" s="3006"/>
      <c r="G66" s="3006"/>
      <c r="H66" s="3006"/>
      <c r="I66" s="3006"/>
    </row>
    <row r="67" spans="1:9" ht="14.25">
      <c r="A67" s="340"/>
      <c r="B67" s="341" t="s">
        <v>1202</v>
      </c>
      <c r="C67" s="341" t="s">
        <v>1203</v>
      </c>
      <c r="D67" s="341" t="s">
        <v>1205</v>
      </c>
      <c r="E67" s="342" t="s">
        <v>4522</v>
      </c>
      <c r="F67" s="342" t="s">
        <v>4523</v>
      </c>
      <c r="G67" s="341" t="s">
        <v>4514</v>
      </c>
      <c r="H67" s="341" t="s">
        <v>3252</v>
      </c>
      <c r="I67" s="341" t="s">
        <v>3253</v>
      </c>
    </row>
    <row r="68" spans="1:9" ht="14.25">
      <c r="A68" s="342" t="s">
        <v>3254</v>
      </c>
      <c r="B68" s="340">
        <v>7</v>
      </c>
      <c r="C68" s="340">
        <v>0</v>
      </c>
      <c r="D68" s="340">
        <v>0</v>
      </c>
      <c r="E68" s="340">
        <v>12</v>
      </c>
      <c r="F68" s="340">
        <v>0</v>
      </c>
      <c r="G68" s="340">
        <v>0</v>
      </c>
      <c r="H68" s="340">
        <v>7</v>
      </c>
      <c r="I68" s="343">
        <v>26</v>
      </c>
    </row>
    <row r="69" spans="1:9" ht="14.25">
      <c r="A69" s="344" t="s">
        <v>1717</v>
      </c>
      <c r="B69" s="345">
        <v>11</v>
      </c>
      <c r="C69" s="345">
        <v>0</v>
      </c>
      <c r="D69" s="345">
        <v>1</v>
      </c>
      <c r="E69" s="345">
        <v>9</v>
      </c>
      <c r="F69" s="345">
        <v>1</v>
      </c>
      <c r="G69" s="345">
        <v>0</v>
      </c>
      <c r="H69" s="345">
        <v>5</v>
      </c>
      <c r="I69" s="346">
        <v>27</v>
      </c>
    </row>
    <row r="70" spans="1:9" ht="14.25">
      <c r="A70" s="342" t="s">
        <v>4653</v>
      </c>
      <c r="B70" s="340">
        <v>11</v>
      </c>
      <c r="C70" s="340">
        <v>0</v>
      </c>
      <c r="D70" s="340">
        <v>2</v>
      </c>
      <c r="E70" s="340">
        <v>9</v>
      </c>
      <c r="F70" s="340">
        <v>0</v>
      </c>
      <c r="G70" s="340">
        <v>1</v>
      </c>
      <c r="H70" s="340">
        <v>6</v>
      </c>
      <c r="I70" s="343">
        <v>29</v>
      </c>
    </row>
    <row r="71" spans="1:9" ht="14.25">
      <c r="A71" s="344" t="s">
        <v>1012</v>
      </c>
      <c r="B71" s="345">
        <v>12</v>
      </c>
      <c r="C71" s="345">
        <v>1</v>
      </c>
      <c r="D71" s="345">
        <v>0</v>
      </c>
      <c r="E71" s="345">
        <v>18</v>
      </c>
      <c r="F71" s="345">
        <v>1</v>
      </c>
      <c r="G71" s="345">
        <v>0</v>
      </c>
      <c r="H71" s="345">
        <v>7</v>
      </c>
      <c r="I71" s="346">
        <v>39</v>
      </c>
    </row>
    <row r="72" spans="1:9" ht="14.25">
      <c r="A72" s="342" t="s">
        <v>1013</v>
      </c>
      <c r="B72" s="340">
        <v>14</v>
      </c>
      <c r="C72" s="340">
        <v>1</v>
      </c>
      <c r="D72" s="340">
        <v>1</v>
      </c>
      <c r="E72" s="340">
        <v>17</v>
      </c>
      <c r="F72" s="340">
        <v>0</v>
      </c>
      <c r="G72" s="340">
        <v>0</v>
      </c>
      <c r="H72" s="340">
        <v>6</v>
      </c>
      <c r="I72" s="343">
        <v>39</v>
      </c>
    </row>
    <row r="73" spans="1:9" ht="14.25">
      <c r="A73" s="344" t="s">
        <v>1014</v>
      </c>
      <c r="B73" s="345">
        <v>14</v>
      </c>
      <c r="C73" s="345">
        <v>1</v>
      </c>
      <c r="D73" s="345">
        <v>0</v>
      </c>
      <c r="E73" s="345">
        <v>18</v>
      </c>
      <c r="F73" s="345">
        <v>1</v>
      </c>
      <c r="G73" s="345">
        <v>1</v>
      </c>
      <c r="H73" s="345">
        <v>7</v>
      </c>
      <c r="I73" s="346">
        <v>42</v>
      </c>
    </row>
    <row r="74" spans="1:9" ht="14.25">
      <c r="A74" s="342" t="s">
        <v>1015</v>
      </c>
      <c r="B74" s="340">
        <v>16</v>
      </c>
      <c r="C74" s="340">
        <v>0</v>
      </c>
      <c r="D74" s="340">
        <v>1</v>
      </c>
      <c r="E74" s="340">
        <v>19</v>
      </c>
      <c r="F74" s="340">
        <v>2</v>
      </c>
      <c r="G74" s="340">
        <v>2</v>
      </c>
      <c r="H74" s="340">
        <v>5</v>
      </c>
      <c r="I74" s="343">
        <v>45</v>
      </c>
    </row>
    <row r="75" spans="1:9" ht="14.25">
      <c r="A75" s="344" t="s">
        <v>1016</v>
      </c>
      <c r="B75" s="345">
        <v>16</v>
      </c>
      <c r="C75" s="345">
        <v>0</v>
      </c>
      <c r="D75" s="345">
        <v>0</v>
      </c>
      <c r="E75" s="345">
        <v>19</v>
      </c>
      <c r="F75" s="345">
        <v>2</v>
      </c>
      <c r="G75" s="345">
        <v>2</v>
      </c>
      <c r="H75" s="345">
        <v>4</v>
      </c>
      <c r="I75" s="346">
        <v>43</v>
      </c>
    </row>
    <row r="76" spans="1:9" ht="14.25">
      <c r="A76" s="342" t="s">
        <v>4515</v>
      </c>
      <c r="B76" s="340">
        <v>14</v>
      </c>
      <c r="C76" s="340">
        <v>0</v>
      </c>
      <c r="D76" s="340">
        <v>1</v>
      </c>
      <c r="E76" s="340">
        <v>21</v>
      </c>
      <c r="F76" s="340">
        <v>1</v>
      </c>
      <c r="G76" s="340">
        <v>0</v>
      </c>
      <c r="H76" s="340">
        <v>5</v>
      </c>
      <c r="I76" s="343">
        <v>42</v>
      </c>
    </row>
    <row r="77" spans="1:9" ht="14.25">
      <c r="A77" s="344" t="s">
        <v>4516</v>
      </c>
      <c r="B77" s="345">
        <v>13</v>
      </c>
      <c r="C77" s="345">
        <v>0</v>
      </c>
      <c r="D77" s="345">
        <v>0</v>
      </c>
      <c r="E77" s="345">
        <v>13</v>
      </c>
      <c r="F77" s="345">
        <v>1</v>
      </c>
      <c r="G77" s="345">
        <v>0</v>
      </c>
      <c r="H77" s="345">
        <v>8</v>
      </c>
      <c r="I77" s="346">
        <v>35</v>
      </c>
    </row>
    <row r="78" spans="1:9" ht="14.25">
      <c r="A78" s="342" t="s">
        <v>4517</v>
      </c>
      <c r="B78" s="340">
        <v>12</v>
      </c>
      <c r="C78" s="340">
        <v>0</v>
      </c>
      <c r="D78" s="340">
        <v>0</v>
      </c>
      <c r="E78" s="340">
        <v>13</v>
      </c>
      <c r="F78" s="340">
        <v>2</v>
      </c>
      <c r="G78" s="340">
        <v>0</v>
      </c>
      <c r="H78" s="340">
        <v>6</v>
      </c>
      <c r="I78" s="343">
        <v>33</v>
      </c>
    </row>
    <row r="79" spans="1:9" ht="14.25">
      <c r="A79" s="344" t="s">
        <v>4518</v>
      </c>
      <c r="B79" s="345">
        <v>8</v>
      </c>
      <c r="C79" s="345">
        <v>0</v>
      </c>
      <c r="D79" s="345">
        <v>1</v>
      </c>
      <c r="E79" s="345">
        <v>17</v>
      </c>
      <c r="F79" s="345">
        <v>1</v>
      </c>
      <c r="G79" s="345">
        <v>0</v>
      </c>
      <c r="H79" s="345">
        <v>7</v>
      </c>
      <c r="I79" s="346">
        <v>34</v>
      </c>
    </row>
    <row r="80" spans="1:9" ht="14.25">
      <c r="A80" s="342" t="s">
        <v>4519</v>
      </c>
      <c r="B80" s="340">
        <v>20</v>
      </c>
      <c r="C80" s="340">
        <v>0</v>
      </c>
      <c r="D80" s="340">
        <v>1</v>
      </c>
      <c r="E80" s="340">
        <v>12</v>
      </c>
      <c r="F80" s="340">
        <v>0</v>
      </c>
      <c r="G80" s="340">
        <v>0</v>
      </c>
      <c r="H80" s="340">
        <v>7</v>
      </c>
      <c r="I80" s="343">
        <v>40</v>
      </c>
    </row>
    <row r="81" spans="1:9" ht="14.25">
      <c r="A81" s="346" t="s">
        <v>4520</v>
      </c>
      <c r="B81" s="345">
        <v>16</v>
      </c>
      <c r="C81" s="345">
        <v>0</v>
      </c>
      <c r="D81" s="345">
        <v>2</v>
      </c>
      <c r="E81" s="345">
        <v>14</v>
      </c>
      <c r="F81" s="345">
        <v>0</v>
      </c>
      <c r="G81" s="345">
        <v>0</v>
      </c>
      <c r="H81" s="345">
        <v>13</v>
      </c>
      <c r="I81" s="346">
        <v>45</v>
      </c>
    </row>
    <row r="82" spans="1:9" ht="14.25">
      <c r="A82" s="343" t="s">
        <v>4521</v>
      </c>
      <c r="B82" s="340">
        <v>16</v>
      </c>
      <c r="C82" s="340">
        <v>0</v>
      </c>
      <c r="D82" s="340">
        <v>1</v>
      </c>
      <c r="E82" s="340">
        <v>16</v>
      </c>
      <c r="F82" s="340">
        <v>3</v>
      </c>
      <c r="G82" s="340">
        <v>1</v>
      </c>
      <c r="H82" s="340">
        <v>16</v>
      </c>
      <c r="I82" s="343">
        <v>53</v>
      </c>
    </row>
    <row r="83" spans="1:9" ht="14.25">
      <c r="A83" s="346" t="s">
        <v>2120</v>
      </c>
      <c r="B83" s="345">
        <v>15</v>
      </c>
      <c r="C83" s="345">
        <v>0</v>
      </c>
      <c r="D83" s="345">
        <v>1</v>
      </c>
      <c r="E83" s="345">
        <v>15</v>
      </c>
      <c r="F83" s="345">
        <v>2</v>
      </c>
      <c r="G83" s="345">
        <v>1</v>
      </c>
      <c r="H83" s="345">
        <v>16</v>
      </c>
      <c r="I83" s="346">
        <v>50</v>
      </c>
    </row>
    <row r="84" spans="1:9" ht="14.25">
      <c r="A84" s="374" t="s">
        <v>3402</v>
      </c>
      <c r="B84" s="120">
        <v>18</v>
      </c>
      <c r="C84" s="120">
        <v>0</v>
      </c>
      <c r="D84" s="120">
        <v>2</v>
      </c>
      <c r="E84" s="120">
        <v>16</v>
      </c>
      <c r="F84" s="120">
        <v>2</v>
      </c>
      <c r="G84" s="120">
        <v>3</v>
      </c>
      <c r="H84" s="120">
        <v>16</v>
      </c>
      <c r="I84" s="343">
        <f t="shared" ref="I84:I96" si="1">SUM(B84:H84)</f>
        <v>57</v>
      </c>
    </row>
    <row r="85" spans="1:9" ht="14.25">
      <c r="A85" s="346" t="s">
        <v>4705</v>
      </c>
      <c r="B85" s="345">
        <v>17</v>
      </c>
      <c r="C85" s="345">
        <v>0</v>
      </c>
      <c r="D85" s="345">
        <v>2</v>
      </c>
      <c r="E85" s="345">
        <v>15</v>
      </c>
      <c r="F85" s="345">
        <v>0</v>
      </c>
      <c r="G85" s="345">
        <v>2</v>
      </c>
      <c r="H85" s="345">
        <v>17</v>
      </c>
      <c r="I85" s="346">
        <f t="shared" si="1"/>
        <v>53</v>
      </c>
    </row>
    <row r="86" spans="1:9" ht="14.25">
      <c r="A86" s="374" t="s">
        <v>903</v>
      </c>
      <c r="B86" s="340">
        <v>11</v>
      </c>
      <c r="C86" s="340">
        <v>0</v>
      </c>
      <c r="D86" s="340">
        <v>1</v>
      </c>
      <c r="E86" s="340">
        <v>13</v>
      </c>
      <c r="F86" s="340">
        <v>2</v>
      </c>
      <c r="G86" s="340">
        <v>1</v>
      </c>
      <c r="H86" s="340">
        <v>17</v>
      </c>
      <c r="I86" s="374">
        <f t="shared" si="1"/>
        <v>45</v>
      </c>
    </row>
    <row r="87" spans="1:9" ht="14.25">
      <c r="A87" s="346" t="s">
        <v>889</v>
      </c>
      <c r="B87" s="345">
        <v>14</v>
      </c>
      <c r="C87" s="345">
        <v>0</v>
      </c>
      <c r="D87" s="345">
        <v>1</v>
      </c>
      <c r="E87" s="345">
        <v>11</v>
      </c>
      <c r="F87" s="345">
        <v>0</v>
      </c>
      <c r="G87" s="345">
        <v>3</v>
      </c>
      <c r="H87" s="345">
        <v>14</v>
      </c>
      <c r="I87" s="346">
        <f t="shared" si="1"/>
        <v>43</v>
      </c>
    </row>
    <row r="88" spans="1:9" ht="14.25">
      <c r="A88" s="374" t="s">
        <v>996</v>
      </c>
      <c r="B88" s="120">
        <v>13</v>
      </c>
      <c r="C88" s="120">
        <v>0</v>
      </c>
      <c r="D88" s="120">
        <v>2</v>
      </c>
      <c r="E88" s="120">
        <v>5</v>
      </c>
      <c r="F88" s="120">
        <v>1</v>
      </c>
      <c r="G88" s="120">
        <v>1</v>
      </c>
      <c r="H88" s="120">
        <v>8</v>
      </c>
      <c r="I88" s="374">
        <f t="shared" si="1"/>
        <v>30</v>
      </c>
    </row>
    <row r="89" spans="1:9" ht="14.25">
      <c r="A89" s="346" t="s">
        <v>6212</v>
      </c>
      <c r="B89" s="345">
        <v>21</v>
      </c>
      <c r="C89" s="345">
        <v>0</v>
      </c>
      <c r="D89" s="345">
        <v>2</v>
      </c>
      <c r="E89" s="345">
        <v>12</v>
      </c>
      <c r="F89" s="345">
        <v>1</v>
      </c>
      <c r="G89" s="345">
        <v>0</v>
      </c>
      <c r="H89" s="345">
        <v>14</v>
      </c>
      <c r="I89" s="346">
        <f t="shared" si="1"/>
        <v>50</v>
      </c>
    </row>
    <row r="90" spans="1:9" ht="14.25">
      <c r="A90" s="374" t="s">
        <v>7245</v>
      </c>
      <c r="B90" s="118">
        <v>20</v>
      </c>
      <c r="C90" s="118">
        <v>0</v>
      </c>
      <c r="D90" s="118">
        <v>3</v>
      </c>
      <c r="E90" s="118">
        <v>7</v>
      </c>
      <c r="F90" s="118">
        <v>1</v>
      </c>
      <c r="G90" s="118">
        <v>0</v>
      </c>
      <c r="H90" s="120">
        <v>8</v>
      </c>
      <c r="I90" s="374">
        <f t="shared" si="1"/>
        <v>39</v>
      </c>
    </row>
    <row r="91" spans="1:9" ht="14.25">
      <c r="A91" s="1584" t="s">
        <v>7970</v>
      </c>
      <c r="B91" s="1742">
        <v>22</v>
      </c>
      <c r="C91" s="1742">
        <v>0</v>
      </c>
      <c r="D91" s="1742">
        <v>2</v>
      </c>
      <c r="E91" s="1742">
        <v>5</v>
      </c>
      <c r="F91" s="1742">
        <v>3</v>
      </c>
      <c r="G91" s="1742">
        <v>0</v>
      </c>
      <c r="H91" s="1585">
        <v>16</v>
      </c>
      <c r="I91" s="1584">
        <f t="shared" si="1"/>
        <v>48</v>
      </c>
    </row>
    <row r="92" spans="1:9" ht="14.25">
      <c r="A92" s="374" t="s">
        <v>8603</v>
      </c>
      <c r="B92" s="118">
        <v>19</v>
      </c>
      <c r="C92" s="118">
        <v>0</v>
      </c>
      <c r="D92" s="118">
        <v>2</v>
      </c>
      <c r="E92" s="118">
        <v>7</v>
      </c>
      <c r="F92" s="118">
        <v>1</v>
      </c>
      <c r="G92" s="118">
        <v>0</v>
      </c>
      <c r="H92" s="120">
        <v>10</v>
      </c>
      <c r="I92" s="374">
        <f t="shared" si="1"/>
        <v>39</v>
      </c>
    </row>
    <row r="93" spans="1:9" ht="14.25">
      <c r="A93" s="1584" t="s">
        <v>9510</v>
      </c>
      <c r="B93" s="1742">
        <v>19</v>
      </c>
      <c r="C93" s="1742">
        <v>1</v>
      </c>
      <c r="D93" s="1742">
        <v>4</v>
      </c>
      <c r="E93" s="1742">
        <v>12</v>
      </c>
      <c r="F93" s="1742">
        <v>1</v>
      </c>
      <c r="G93" s="1742">
        <v>0</v>
      </c>
      <c r="H93" s="1585">
        <v>15</v>
      </c>
      <c r="I93" s="1584">
        <f t="shared" si="1"/>
        <v>52</v>
      </c>
    </row>
    <row r="94" spans="1:9" ht="14.25">
      <c r="A94" s="374" t="s">
        <v>10074</v>
      </c>
      <c r="B94" s="118">
        <v>20</v>
      </c>
      <c r="C94" s="118">
        <v>1</v>
      </c>
      <c r="D94" s="118">
        <v>3</v>
      </c>
      <c r="E94" s="118">
        <v>9</v>
      </c>
      <c r="F94" s="118">
        <v>0</v>
      </c>
      <c r="G94" s="118">
        <v>0</v>
      </c>
      <c r="H94" s="120">
        <v>8</v>
      </c>
      <c r="I94" s="374">
        <f t="shared" si="1"/>
        <v>41</v>
      </c>
    </row>
    <row r="95" spans="1:9" ht="14.25">
      <c r="A95" s="1584" t="s">
        <v>10812</v>
      </c>
      <c r="B95" s="1742">
        <v>27</v>
      </c>
      <c r="C95" s="1742">
        <v>1</v>
      </c>
      <c r="D95" s="1742">
        <v>5</v>
      </c>
      <c r="E95" s="1742">
        <v>13</v>
      </c>
      <c r="F95" s="1742">
        <v>3</v>
      </c>
      <c r="G95" s="1742">
        <v>1</v>
      </c>
      <c r="H95" s="1585">
        <v>20</v>
      </c>
      <c r="I95" s="1584">
        <f t="shared" si="1"/>
        <v>70</v>
      </c>
    </row>
    <row r="96" spans="1:9" ht="14.25">
      <c r="A96" s="374" t="s">
        <v>11391</v>
      </c>
      <c r="B96" s="118">
        <v>21</v>
      </c>
      <c r="C96" s="118">
        <v>1</v>
      </c>
      <c r="D96" s="118">
        <v>4</v>
      </c>
      <c r="E96" s="118">
        <v>21</v>
      </c>
      <c r="F96" s="118">
        <v>0</v>
      </c>
      <c r="G96" s="118">
        <v>0</v>
      </c>
      <c r="H96" s="120">
        <v>11</v>
      </c>
      <c r="I96" s="374">
        <f t="shared" si="1"/>
        <v>58</v>
      </c>
    </row>
  </sheetData>
  <mergeCells count="2">
    <mergeCell ref="A66:I66"/>
    <mergeCell ref="A2:J2"/>
  </mergeCells>
  <phoneticPr fontId="5"/>
  <pageMargins left="0.75" right="0.75" top="1" bottom="1" header="0.51200000000000001" footer="0.51200000000000001"/>
  <pageSetup paperSize="9" scale="85" orientation="portrait" horizontalDpi="300" verticalDpi="300" r:id="rId1"/>
  <headerFooter alignWithMargins="0"/>
  <rowBreaks count="1" manualBreakCount="1">
    <brk id="65" max="16383" man="1"/>
  </rowBreaks>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M216"/>
  <sheetViews>
    <sheetView workbookViewId="0"/>
  </sheetViews>
  <sheetFormatPr defaultRowHeight="13.5"/>
  <cols>
    <col min="11" max="11" width="34.875" customWidth="1"/>
  </cols>
  <sheetData>
    <row r="1" spans="1:10">
      <c r="A1" t="s">
        <v>210</v>
      </c>
    </row>
    <row r="2" spans="1:10" ht="17.25">
      <c r="A2" s="2968" t="s">
        <v>4724</v>
      </c>
      <c r="B2" s="2968"/>
      <c r="C2" s="2968"/>
      <c r="D2" s="2968"/>
      <c r="E2" s="2968"/>
      <c r="F2" s="2968"/>
      <c r="G2" s="2968"/>
      <c r="H2" s="2968"/>
      <c r="I2" s="2968"/>
      <c r="J2" s="2968"/>
    </row>
    <row r="3" spans="1:10" ht="14.25" thickBot="1">
      <c r="A3" s="30" t="s">
        <v>1182</v>
      </c>
      <c r="B3" s="30" t="s">
        <v>1202</v>
      </c>
      <c r="C3" s="30" t="s">
        <v>1203</v>
      </c>
      <c r="D3" s="30" t="s">
        <v>1205</v>
      </c>
      <c r="E3" s="30" t="s">
        <v>4589</v>
      </c>
      <c r="F3" s="30" t="s">
        <v>1994</v>
      </c>
      <c r="G3" s="30" t="s">
        <v>3929</v>
      </c>
      <c r="H3" s="30" t="s">
        <v>5473</v>
      </c>
      <c r="I3" s="30" t="s">
        <v>3252</v>
      </c>
      <c r="J3" s="30" t="s">
        <v>3253</v>
      </c>
    </row>
    <row r="4" spans="1:10" ht="14.25" thickTop="1">
      <c r="A4" s="241" t="s">
        <v>6491</v>
      </c>
      <c r="B4" s="14">
        <v>51</v>
      </c>
      <c r="C4" s="14">
        <v>0</v>
      </c>
      <c r="D4" s="14">
        <v>3</v>
      </c>
      <c r="E4" s="14">
        <v>26</v>
      </c>
      <c r="F4" s="14">
        <v>1</v>
      </c>
      <c r="G4" s="14">
        <v>5</v>
      </c>
      <c r="H4" s="14">
        <v>0</v>
      </c>
      <c r="I4" s="14">
        <v>28</v>
      </c>
      <c r="J4" s="241">
        <f t="shared" ref="J4:J30" si="0">SUM(B4:I4)</f>
        <v>114</v>
      </c>
    </row>
    <row r="5" spans="1:10">
      <c r="A5" s="81" t="s">
        <v>2773</v>
      </c>
      <c r="B5" s="80">
        <v>48</v>
      </c>
      <c r="C5" s="80">
        <v>0</v>
      </c>
      <c r="D5" s="80">
        <v>2</v>
      </c>
      <c r="E5" s="80">
        <v>28</v>
      </c>
      <c r="F5" s="80">
        <v>3</v>
      </c>
      <c r="G5" s="80">
        <v>3</v>
      </c>
      <c r="H5" s="80">
        <v>0</v>
      </c>
      <c r="I5" s="80">
        <v>21</v>
      </c>
      <c r="J5" s="376">
        <f t="shared" si="0"/>
        <v>105</v>
      </c>
    </row>
    <row r="6" spans="1:10">
      <c r="A6" s="72" t="s">
        <v>2774</v>
      </c>
      <c r="B6" s="1">
        <v>77</v>
      </c>
      <c r="C6" s="1">
        <v>1</v>
      </c>
      <c r="D6" s="1">
        <v>7</v>
      </c>
      <c r="E6" s="1">
        <v>42</v>
      </c>
      <c r="F6" s="1">
        <v>2</v>
      </c>
      <c r="G6" s="1">
        <v>2</v>
      </c>
      <c r="H6" s="1">
        <v>0</v>
      </c>
      <c r="I6" s="1">
        <v>29</v>
      </c>
      <c r="J6" s="241">
        <f t="shared" si="0"/>
        <v>160</v>
      </c>
    </row>
    <row r="7" spans="1:10">
      <c r="A7" s="81" t="s">
        <v>1017</v>
      </c>
      <c r="B7" s="80">
        <v>69</v>
      </c>
      <c r="C7" s="80">
        <v>2</v>
      </c>
      <c r="D7" s="80">
        <v>7</v>
      </c>
      <c r="E7" s="80">
        <v>61</v>
      </c>
      <c r="F7" s="80">
        <v>7</v>
      </c>
      <c r="G7" s="80">
        <v>3</v>
      </c>
      <c r="H7" s="80">
        <v>2</v>
      </c>
      <c r="I7" s="80">
        <v>40</v>
      </c>
      <c r="J7" s="376">
        <f t="shared" si="0"/>
        <v>191</v>
      </c>
    </row>
    <row r="8" spans="1:10">
      <c r="A8" s="72" t="s">
        <v>1018</v>
      </c>
      <c r="B8" s="1">
        <v>70</v>
      </c>
      <c r="C8" s="1">
        <v>2</v>
      </c>
      <c r="D8" s="1">
        <v>7</v>
      </c>
      <c r="E8" s="1">
        <v>79</v>
      </c>
      <c r="F8" s="1">
        <v>6</v>
      </c>
      <c r="G8" s="1">
        <v>2</v>
      </c>
      <c r="H8" s="1">
        <v>0</v>
      </c>
      <c r="I8" s="1">
        <v>31</v>
      </c>
      <c r="J8" s="241">
        <f t="shared" si="0"/>
        <v>197</v>
      </c>
    </row>
    <row r="9" spans="1:10">
      <c r="A9" s="81" t="s">
        <v>1019</v>
      </c>
      <c r="B9" s="80">
        <v>67</v>
      </c>
      <c r="C9" s="80">
        <v>1</v>
      </c>
      <c r="D9" s="80">
        <v>5</v>
      </c>
      <c r="E9" s="80">
        <v>70</v>
      </c>
      <c r="F9" s="80">
        <v>4</v>
      </c>
      <c r="G9" s="80">
        <v>1</v>
      </c>
      <c r="H9" s="80">
        <v>0</v>
      </c>
      <c r="I9" s="80">
        <v>57</v>
      </c>
      <c r="J9" s="376">
        <f t="shared" si="0"/>
        <v>205</v>
      </c>
    </row>
    <row r="10" spans="1:10">
      <c r="A10" s="109" t="s">
        <v>1020</v>
      </c>
      <c r="B10" s="3">
        <v>62</v>
      </c>
      <c r="C10" s="3">
        <v>2</v>
      </c>
      <c r="D10" s="3">
        <v>6</v>
      </c>
      <c r="E10" s="3">
        <v>72</v>
      </c>
      <c r="F10" s="3">
        <v>4</v>
      </c>
      <c r="G10" s="3">
        <v>5</v>
      </c>
      <c r="H10" s="3">
        <v>0</v>
      </c>
      <c r="I10" s="3">
        <v>45</v>
      </c>
      <c r="J10" s="241">
        <f t="shared" si="0"/>
        <v>196</v>
      </c>
    </row>
    <row r="11" spans="1:10">
      <c r="A11" s="81" t="s">
        <v>1021</v>
      </c>
      <c r="B11" s="80">
        <v>58</v>
      </c>
      <c r="C11" s="80">
        <v>0</v>
      </c>
      <c r="D11" s="80">
        <v>5</v>
      </c>
      <c r="E11" s="80">
        <v>53</v>
      </c>
      <c r="F11" s="80">
        <v>7</v>
      </c>
      <c r="G11" s="80">
        <v>3</v>
      </c>
      <c r="H11" s="80">
        <v>0</v>
      </c>
      <c r="I11" s="80">
        <v>42</v>
      </c>
      <c r="J11" s="376">
        <f t="shared" si="0"/>
        <v>168</v>
      </c>
    </row>
    <row r="12" spans="1:10">
      <c r="A12" s="109" t="s">
        <v>1022</v>
      </c>
      <c r="B12" s="3">
        <v>52</v>
      </c>
      <c r="C12" s="3">
        <v>1</v>
      </c>
      <c r="D12" s="3">
        <v>6</v>
      </c>
      <c r="E12" s="3">
        <v>51</v>
      </c>
      <c r="F12" s="3">
        <v>4</v>
      </c>
      <c r="G12" s="3">
        <v>4</v>
      </c>
      <c r="H12" s="3">
        <v>0</v>
      </c>
      <c r="I12" s="3">
        <v>42</v>
      </c>
      <c r="J12" s="241">
        <f t="shared" si="0"/>
        <v>160</v>
      </c>
    </row>
    <row r="13" spans="1:10">
      <c r="A13" s="81" t="s">
        <v>1192</v>
      </c>
      <c r="B13" s="80">
        <v>49</v>
      </c>
      <c r="C13" s="80">
        <v>0</v>
      </c>
      <c r="D13" s="80">
        <v>3</v>
      </c>
      <c r="E13" s="80">
        <v>37</v>
      </c>
      <c r="F13" s="80">
        <v>4</v>
      </c>
      <c r="G13" s="80">
        <v>2</v>
      </c>
      <c r="H13" s="80">
        <v>0</v>
      </c>
      <c r="I13" s="80">
        <v>44</v>
      </c>
      <c r="J13" s="376">
        <f t="shared" si="0"/>
        <v>139</v>
      </c>
    </row>
    <row r="14" spans="1:10">
      <c r="A14" s="109" t="s">
        <v>1655</v>
      </c>
      <c r="B14" s="3">
        <v>42</v>
      </c>
      <c r="C14" s="3">
        <v>0</v>
      </c>
      <c r="D14" s="3">
        <v>1</v>
      </c>
      <c r="E14" s="3">
        <v>27</v>
      </c>
      <c r="F14" s="3">
        <v>6</v>
      </c>
      <c r="G14" s="3">
        <v>0</v>
      </c>
      <c r="H14" s="3">
        <v>0</v>
      </c>
      <c r="I14" s="3">
        <v>40</v>
      </c>
      <c r="J14" s="241">
        <f t="shared" si="0"/>
        <v>116</v>
      </c>
    </row>
    <row r="15" spans="1:10">
      <c r="A15" s="81" t="s">
        <v>2785</v>
      </c>
      <c r="B15" s="80">
        <v>40</v>
      </c>
      <c r="C15" s="80">
        <v>0</v>
      </c>
      <c r="D15" s="80">
        <v>6</v>
      </c>
      <c r="E15" s="80">
        <v>48</v>
      </c>
      <c r="F15" s="80">
        <v>7</v>
      </c>
      <c r="G15" s="80">
        <v>2</v>
      </c>
      <c r="H15" s="80">
        <v>0</v>
      </c>
      <c r="I15" s="80">
        <v>42</v>
      </c>
      <c r="J15" s="376">
        <f t="shared" si="0"/>
        <v>145</v>
      </c>
    </row>
    <row r="16" spans="1:10">
      <c r="A16" s="109" t="s">
        <v>4107</v>
      </c>
      <c r="B16" s="3">
        <v>47</v>
      </c>
      <c r="C16" s="3">
        <v>1</v>
      </c>
      <c r="D16" s="3">
        <v>5</v>
      </c>
      <c r="E16" s="3">
        <v>32</v>
      </c>
      <c r="F16" s="3">
        <v>3</v>
      </c>
      <c r="G16" s="3">
        <v>2</v>
      </c>
      <c r="H16" s="3">
        <v>0</v>
      </c>
      <c r="I16" s="3">
        <v>28</v>
      </c>
      <c r="J16" s="241">
        <f t="shared" si="0"/>
        <v>118</v>
      </c>
    </row>
    <row r="17" spans="1:10">
      <c r="A17" s="81" t="s">
        <v>67</v>
      </c>
      <c r="B17" s="80">
        <v>48</v>
      </c>
      <c r="C17" s="80">
        <v>0</v>
      </c>
      <c r="D17" s="80">
        <v>5</v>
      </c>
      <c r="E17" s="80">
        <v>32</v>
      </c>
      <c r="F17" s="80">
        <v>6</v>
      </c>
      <c r="G17" s="80">
        <v>0</v>
      </c>
      <c r="H17" s="80">
        <v>0</v>
      </c>
      <c r="I17" s="80">
        <v>34</v>
      </c>
      <c r="J17" s="376">
        <f t="shared" si="0"/>
        <v>125</v>
      </c>
    </row>
    <row r="18" spans="1:10">
      <c r="A18" s="109" t="s">
        <v>4588</v>
      </c>
      <c r="B18" s="3">
        <v>44</v>
      </c>
      <c r="C18" s="3">
        <v>1</v>
      </c>
      <c r="D18" s="3">
        <v>7</v>
      </c>
      <c r="E18" s="3">
        <v>39</v>
      </c>
      <c r="F18" s="3">
        <v>5</v>
      </c>
      <c r="G18" s="3">
        <v>0</v>
      </c>
      <c r="H18" s="3">
        <v>1</v>
      </c>
      <c r="I18" s="3">
        <v>41</v>
      </c>
      <c r="J18" s="241">
        <f t="shared" si="0"/>
        <v>138</v>
      </c>
    </row>
    <row r="19" spans="1:10">
      <c r="A19" s="81" t="s">
        <v>4210</v>
      </c>
      <c r="B19" s="80">
        <v>45</v>
      </c>
      <c r="C19" s="80">
        <v>0</v>
      </c>
      <c r="D19" s="80">
        <v>5</v>
      </c>
      <c r="E19" s="80">
        <v>33</v>
      </c>
      <c r="F19" s="80">
        <v>6</v>
      </c>
      <c r="G19" s="80">
        <v>4</v>
      </c>
      <c r="H19" s="80">
        <v>0</v>
      </c>
      <c r="I19" s="80">
        <v>57</v>
      </c>
      <c r="J19" s="376">
        <f t="shared" si="0"/>
        <v>150</v>
      </c>
    </row>
    <row r="20" spans="1:10">
      <c r="A20" s="109" t="s">
        <v>3403</v>
      </c>
      <c r="B20" s="3">
        <v>53</v>
      </c>
      <c r="C20" s="3">
        <v>0</v>
      </c>
      <c r="D20" s="3">
        <v>4</v>
      </c>
      <c r="E20" s="3">
        <v>31</v>
      </c>
      <c r="F20" s="3">
        <v>5</v>
      </c>
      <c r="G20" s="3">
        <v>3</v>
      </c>
      <c r="H20" s="3">
        <v>0</v>
      </c>
      <c r="I20" s="3">
        <v>45</v>
      </c>
      <c r="J20" s="241">
        <f t="shared" si="0"/>
        <v>141</v>
      </c>
    </row>
    <row r="21" spans="1:10">
      <c r="A21" s="81" t="s">
        <v>4705</v>
      </c>
      <c r="B21" s="80">
        <v>48</v>
      </c>
      <c r="C21" s="80">
        <v>0</v>
      </c>
      <c r="D21" s="80">
        <v>6</v>
      </c>
      <c r="E21" s="80">
        <v>31</v>
      </c>
      <c r="F21" s="80">
        <v>3</v>
      </c>
      <c r="G21" s="80">
        <v>7</v>
      </c>
      <c r="H21" s="80">
        <v>0</v>
      </c>
      <c r="I21" s="80">
        <v>56</v>
      </c>
      <c r="J21" s="376">
        <f t="shared" si="0"/>
        <v>151</v>
      </c>
    </row>
    <row r="22" spans="1:10">
      <c r="A22" s="109" t="s">
        <v>804</v>
      </c>
      <c r="B22" s="1">
        <v>43</v>
      </c>
      <c r="C22" s="1">
        <v>0</v>
      </c>
      <c r="D22" s="1">
        <v>5</v>
      </c>
      <c r="E22" s="1">
        <v>24</v>
      </c>
      <c r="F22" s="1">
        <v>6</v>
      </c>
      <c r="G22" s="1">
        <v>5</v>
      </c>
      <c r="H22" s="1">
        <v>0</v>
      </c>
      <c r="I22" s="1">
        <v>57</v>
      </c>
      <c r="J22" s="783">
        <f t="shared" si="0"/>
        <v>140</v>
      </c>
    </row>
    <row r="23" spans="1:10">
      <c r="A23" s="81" t="s">
        <v>1949</v>
      </c>
      <c r="B23" s="80">
        <v>40</v>
      </c>
      <c r="C23" s="80">
        <v>0</v>
      </c>
      <c r="D23" s="80">
        <v>6</v>
      </c>
      <c r="E23" s="80">
        <v>30</v>
      </c>
      <c r="F23" s="80">
        <v>2</v>
      </c>
      <c r="G23" s="80">
        <v>7</v>
      </c>
      <c r="H23" s="80">
        <v>0</v>
      </c>
      <c r="I23" s="80">
        <v>56</v>
      </c>
      <c r="J23" s="376">
        <f t="shared" si="0"/>
        <v>141</v>
      </c>
    </row>
    <row r="24" spans="1:10">
      <c r="A24" s="109" t="s">
        <v>1708</v>
      </c>
      <c r="B24" s="3">
        <v>57</v>
      </c>
      <c r="C24" s="3">
        <v>0</v>
      </c>
      <c r="D24" s="3">
        <v>9</v>
      </c>
      <c r="E24" s="3">
        <v>20</v>
      </c>
      <c r="F24" s="3">
        <v>4</v>
      </c>
      <c r="G24" s="3">
        <v>2</v>
      </c>
      <c r="H24" s="3">
        <v>0</v>
      </c>
      <c r="I24" s="3">
        <v>45</v>
      </c>
      <c r="J24" s="109">
        <f t="shared" si="0"/>
        <v>137</v>
      </c>
    </row>
    <row r="25" spans="1:10">
      <c r="A25" s="81" t="s">
        <v>6212</v>
      </c>
      <c r="B25" s="80">
        <v>63</v>
      </c>
      <c r="C25" s="80">
        <v>0</v>
      </c>
      <c r="D25" s="80">
        <v>7</v>
      </c>
      <c r="E25" s="80">
        <v>23</v>
      </c>
      <c r="F25" s="80">
        <v>3</v>
      </c>
      <c r="G25" s="80">
        <v>0</v>
      </c>
      <c r="H25" s="80">
        <v>0</v>
      </c>
      <c r="I25" s="80">
        <v>54</v>
      </c>
      <c r="J25" s="81">
        <f t="shared" si="0"/>
        <v>150</v>
      </c>
    </row>
    <row r="26" spans="1:10">
      <c r="A26" s="109" t="s">
        <v>7401</v>
      </c>
      <c r="B26" s="3">
        <v>57</v>
      </c>
      <c r="C26" s="1527">
        <v>1</v>
      </c>
      <c r="D26" s="3">
        <v>8</v>
      </c>
      <c r="E26" s="1527">
        <v>18</v>
      </c>
      <c r="F26" s="3">
        <v>1</v>
      </c>
      <c r="G26" s="1527">
        <v>0</v>
      </c>
      <c r="H26" s="199">
        <v>0</v>
      </c>
      <c r="I26" s="199">
        <v>34</v>
      </c>
      <c r="J26" s="109">
        <f t="shared" si="0"/>
        <v>119</v>
      </c>
    </row>
    <row r="27" spans="1:10">
      <c r="A27" s="1735" t="s">
        <v>7971</v>
      </c>
      <c r="B27" s="1437">
        <v>44</v>
      </c>
      <c r="C27" s="1437">
        <v>1</v>
      </c>
      <c r="D27" s="1437">
        <v>4</v>
      </c>
      <c r="E27" s="1437">
        <v>17</v>
      </c>
      <c r="F27" s="1437">
        <v>3</v>
      </c>
      <c r="G27" s="1437">
        <v>3</v>
      </c>
      <c r="H27" s="1437">
        <v>0</v>
      </c>
      <c r="I27" s="1437">
        <v>42</v>
      </c>
      <c r="J27" s="1735">
        <f t="shared" si="0"/>
        <v>114</v>
      </c>
    </row>
    <row r="28" spans="1:10">
      <c r="A28" s="109" t="s">
        <v>8603</v>
      </c>
      <c r="B28" s="3">
        <v>61</v>
      </c>
      <c r="C28" s="3">
        <v>0</v>
      </c>
      <c r="D28" s="3">
        <v>5</v>
      </c>
      <c r="E28" s="3">
        <v>23</v>
      </c>
      <c r="F28" s="3">
        <v>5</v>
      </c>
      <c r="G28" s="3">
        <v>1</v>
      </c>
      <c r="H28" s="3">
        <v>0</v>
      </c>
      <c r="I28" s="3">
        <v>37</v>
      </c>
      <c r="J28" s="109">
        <f t="shared" si="0"/>
        <v>132</v>
      </c>
    </row>
    <row r="29" spans="1:10">
      <c r="A29" s="1735" t="s">
        <v>8937</v>
      </c>
      <c r="B29" s="1437">
        <v>60</v>
      </c>
      <c r="C29" s="1437">
        <v>1</v>
      </c>
      <c r="D29" s="1437">
        <v>7</v>
      </c>
      <c r="E29" s="1437">
        <v>27</v>
      </c>
      <c r="F29" s="1437">
        <v>5</v>
      </c>
      <c r="G29" s="1437">
        <v>2</v>
      </c>
      <c r="H29" s="1437">
        <v>0</v>
      </c>
      <c r="I29" s="1437">
        <v>41</v>
      </c>
      <c r="J29" s="1735">
        <f t="shared" si="0"/>
        <v>143</v>
      </c>
    </row>
    <row r="30" spans="1:10">
      <c r="A30" s="72" t="s">
        <v>9778</v>
      </c>
      <c r="B30" s="1">
        <v>71</v>
      </c>
      <c r="C30" s="1">
        <v>1</v>
      </c>
      <c r="D30" s="1">
        <v>6</v>
      </c>
      <c r="E30" s="1">
        <v>32</v>
      </c>
      <c r="F30" s="1">
        <v>1</v>
      </c>
      <c r="G30" s="1">
        <v>2</v>
      </c>
      <c r="H30" s="1">
        <v>0</v>
      </c>
      <c r="I30" s="1">
        <v>33</v>
      </c>
      <c r="J30" s="109">
        <f t="shared" si="0"/>
        <v>146</v>
      </c>
    </row>
    <row r="31" spans="1:10">
      <c r="A31" s="1735" t="s">
        <v>10813</v>
      </c>
      <c r="B31" s="1437">
        <v>68</v>
      </c>
      <c r="C31" s="1437">
        <v>4</v>
      </c>
      <c r="D31" s="1437">
        <v>7</v>
      </c>
      <c r="E31" s="1437">
        <v>32</v>
      </c>
      <c r="F31" s="1437">
        <v>3</v>
      </c>
      <c r="G31" s="1437">
        <v>2</v>
      </c>
      <c r="H31" s="1437">
        <v>0</v>
      </c>
      <c r="I31" s="1437">
        <v>47</v>
      </c>
      <c r="J31" s="1735">
        <f>SUM(B31:I31)</f>
        <v>163</v>
      </c>
    </row>
    <row r="32" spans="1:10">
      <c r="A32" s="109" t="s">
        <v>11391</v>
      </c>
      <c r="B32" s="3">
        <v>55</v>
      </c>
      <c r="C32" s="3">
        <v>3</v>
      </c>
      <c r="D32" s="3">
        <v>4</v>
      </c>
      <c r="E32" s="3">
        <v>33</v>
      </c>
      <c r="F32" s="3">
        <v>2</v>
      </c>
      <c r="G32" s="3">
        <v>3</v>
      </c>
      <c r="H32" s="3">
        <v>0</v>
      </c>
      <c r="I32" s="3">
        <v>33</v>
      </c>
      <c r="J32" s="109">
        <f>SUM(B32:I32)</f>
        <v>133</v>
      </c>
    </row>
    <row r="61" spans="1:12">
      <c r="A61" s="56"/>
      <c r="B61" s="56"/>
      <c r="C61" s="56"/>
    </row>
    <row r="62" spans="1:12">
      <c r="A62" s="56"/>
      <c r="B62" s="56"/>
      <c r="C62" s="56"/>
    </row>
    <row r="63" spans="1:12">
      <c r="B63" s="56"/>
      <c r="C63" s="56"/>
      <c r="D63" s="56"/>
    </row>
    <row r="64" spans="1:12" ht="17.25">
      <c r="A64" s="2968" t="s">
        <v>5910</v>
      </c>
      <c r="B64" s="2968"/>
      <c r="C64" s="2968"/>
      <c r="D64" s="2968"/>
      <c r="E64" s="2968"/>
      <c r="F64" s="2968"/>
      <c r="G64" s="2968"/>
      <c r="H64" s="2968"/>
      <c r="I64" s="2968"/>
      <c r="J64" s="2968"/>
      <c r="L64" s="50" t="s">
        <v>4569</v>
      </c>
    </row>
    <row r="65" spans="1:13" ht="14.25" thickBot="1">
      <c r="A65" s="30" t="s">
        <v>1182</v>
      </c>
      <c r="B65" s="30" t="s">
        <v>1202</v>
      </c>
      <c r="C65" s="30" t="s">
        <v>1203</v>
      </c>
      <c r="D65" s="30" t="s">
        <v>1205</v>
      </c>
      <c r="E65" s="30" t="s">
        <v>4592</v>
      </c>
      <c r="F65" s="30" t="s">
        <v>4593</v>
      </c>
      <c r="G65" s="30" t="s">
        <v>3929</v>
      </c>
      <c r="H65" s="30" t="s">
        <v>5473</v>
      </c>
      <c r="I65" s="30" t="s">
        <v>3252</v>
      </c>
      <c r="J65" s="30" t="s">
        <v>3253</v>
      </c>
      <c r="L65" s="373" t="s">
        <v>5798</v>
      </c>
      <c r="M65" s="373" t="s">
        <v>1124</v>
      </c>
    </row>
    <row r="66" spans="1:13" ht="14.25" thickTop="1">
      <c r="A66" s="241" t="s">
        <v>6491</v>
      </c>
      <c r="B66" s="14">
        <v>7</v>
      </c>
      <c r="C66" s="14">
        <v>0</v>
      </c>
      <c r="D66" s="14">
        <v>0</v>
      </c>
      <c r="E66" s="14">
        <v>12</v>
      </c>
      <c r="F66" s="14">
        <v>0</v>
      </c>
      <c r="G66" s="14">
        <v>0</v>
      </c>
      <c r="H66" s="14">
        <v>0</v>
      </c>
      <c r="I66" s="14">
        <v>7</v>
      </c>
      <c r="J66" s="241">
        <f t="shared" ref="J66:J94" si="1">SUM(B66:I66)</f>
        <v>26</v>
      </c>
      <c r="L66">
        <v>24</v>
      </c>
      <c r="M66">
        <v>2</v>
      </c>
    </row>
    <row r="67" spans="1:13">
      <c r="A67" s="81" t="s">
        <v>2773</v>
      </c>
      <c r="B67" s="80">
        <v>11</v>
      </c>
      <c r="C67" s="80">
        <v>0</v>
      </c>
      <c r="D67" s="80">
        <v>1</v>
      </c>
      <c r="E67" s="80">
        <v>9</v>
      </c>
      <c r="F67" s="80">
        <v>1</v>
      </c>
      <c r="G67" s="80">
        <v>0</v>
      </c>
      <c r="H67" s="80">
        <v>0</v>
      </c>
      <c r="I67" s="80">
        <v>5</v>
      </c>
      <c r="J67" s="376">
        <f t="shared" si="1"/>
        <v>27</v>
      </c>
      <c r="K67" s="56"/>
      <c r="L67" s="375">
        <v>24</v>
      </c>
      <c r="M67" s="375">
        <v>3</v>
      </c>
    </row>
    <row r="68" spans="1:13">
      <c r="A68" s="72" t="s">
        <v>2774</v>
      </c>
      <c r="B68" s="1">
        <v>11</v>
      </c>
      <c r="C68" s="1">
        <v>0</v>
      </c>
      <c r="D68" s="1">
        <v>2</v>
      </c>
      <c r="E68" s="1">
        <v>9</v>
      </c>
      <c r="F68" s="1">
        <v>0</v>
      </c>
      <c r="G68" s="1">
        <v>1</v>
      </c>
      <c r="H68" s="1">
        <v>0</v>
      </c>
      <c r="I68" s="1">
        <v>6</v>
      </c>
      <c r="J68" s="241">
        <f t="shared" si="1"/>
        <v>29</v>
      </c>
      <c r="K68" s="56"/>
      <c r="L68">
        <v>25</v>
      </c>
      <c r="M68">
        <v>4</v>
      </c>
    </row>
    <row r="69" spans="1:13">
      <c r="A69" s="81" t="s">
        <v>1017</v>
      </c>
      <c r="B69" s="80">
        <v>12</v>
      </c>
      <c r="C69" s="80">
        <v>1</v>
      </c>
      <c r="D69" s="80">
        <v>0</v>
      </c>
      <c r="E69" s="80">
        <v>18</v>
      </c>
      <c r="F69" s="80">
        <v>1</v>
      </c>
      <c r="G69" s="80">
        <v>0</v>
      </c>
      <c r="H69" s="80">
        <v>0</v>
      </c>
      <c r="I69" s="80">
        <v>7</v>
      </c>
      <c r="J69" s="376">
        <f t="shared" si="1"/>
        <v>39</v>
      </c>
      <c r="K69" s="56"/>
      <c r="L69" s="375">
        <v>35</v>
      </c>
      <c r="M69" s="375">
        <v>3</v>
      </c>
    </row>
    <row r="70" spans="1:13">
      <c r="A70" s="72" t="s">
        <v>1018</v>
      </c>
      <c r="B70" s="1">
        <v>14</v>
      </c>
      <c r="C70" s="1">
        <v>1</v>
      </c>
      <c r="D70" s="1">
        <v>1</v>
      </c>
      <c r="E70" s="1">
        <v>16</v>
      </c>
      <c r="F70" s="1">
        <v>1</v>
      </c>
      <c r="G70" s="1">
        <v>0</v>
      </c>
      <c r="H70" s="1">
        <v>0</v>
      </c>
      <c r="I70" s="1">
        <v>6</v>
      </c>
      <c r="J70" s="241">
        <f t="shared" si="1"/>
        <v>39</v>
      </c>
      <c r="K70" s="56"/>
      <c r="L70">
        <v>36</v>
      </c>
      <c r="M70">
        <v>3</v>
      </c>
    </row>
    <row r="71" spans="1:13">
      <c r="A71" s="81" t="s">
        <v>1019</v>
      </c>
      <c r="B71" s="80">
        <v>14</v>
      </c>
      <c r="C71" s="80">
        <v>1</v>
      </c>
      <c r="D71" s="80">
        <v>0</v>
      </c>
      <c r="E71" s="80">
        <v>18</v>
      </c>
      <c r="F71" s="80">
        <v>1</v>
      </c>
      <c r="G71" s="80">
        <v>1</v>
      </c>
      <c r="H71" s="80">
        <v>0</v>
      </c>
      <c r="I71" s="80">
        <v>7</v>
      </c>
      <c r="J71" s="376">
        <f t="shared" si="1"/>
        <v>42</v>
      </c>
      <c r="K71" s="56"/>
      <c r="L71" s="375">
        <v>37</v>
      </c>
      <c r="M71" s="375">
        <v>5</v>
      </c>
    </row>
    <row r="72" spans="1:13">
      <c r="A72" s="109" t="s">
        <v>1020</v>
      </c>
      <c r="B72" s="3">
        <v>16</v>
      </c>
      <c r="C72" s="3">
        <v>0</v>
      </c>
      <c r="D72" s="3">
        <v>1</v>
      </c>
      <c r="E72" s="3">
        <v>19</v>
      </c>
      <c r="F72" s="3">
        <v>2</v>
      </c>
      <c r="G72" s="3">
        <v>2</v>
      </c>
      <c r="H72" s="3">
        <v>0</v>
      </c>
      <c r="I72" s="3">
        <v>5</v>
      </c>
      <c r="J72" s="241">
        <f t="shared" si="1"/>
        <v>45</v>
      </c>
      <c r="K72" s="56"/>
      <c r="L72">
        <v>43</v>
      </c>
      <c r="M72">
        <v>2</v>
      </c>
    </row>
    <row r="73" spans="1:13">
      <c r="A73" s="81" t="s">
        <v>1021</v>
      </c>
      <c r="B73" s="80">
        <v>17</v>
      </c>
      <c r="C73" s="80">
        <v>0</v>
      </c>
      <c r="D73" s="80">
        <v>0</v>
      </c>
      <c r="E73" s="80">
        <v>18</v>
      </c>
      <c r="F73" s="80">
        <v>2</v>
      </c>
      <c r="G73" s="80">
        <v>2</v>
      </c>
      <c r="H73" s="80">
        <v>0</v>
      </c>
      <c r="I73" s="80">
        <v>4</v>
      </c>
      <c r="J73" s="376">
        <f t="shared" si="1"/>
        <v>43</v>
      </c>
      <c r="K73" s="56"/>
      <c r="L73" s="375">
        <v>39</v>
      </c>
      <c r="M73" s="375">
        <v>4</v>
      </c>
    </row>
    <row r="74" spans="1:13">
      <c r="A74" s="109" t="s">
        <v>1022</v>
      </c>
      <c r="B74" s="3">
        <v>14</v>
      </c>
      <c r="C74" s="3">
        <v>0</v>
      </c>
      <c r="D74" s="3">
        <v>1</v>
      </c>
      <c r="E74" s="3">
        <v>21</v>
      </c>
      <c r="F74" s="3">
        <v>1</v>
      </c>
      <c r="G74" s="3">
        <v>0</v>
      </c>
      <c r="H74" s="3">
        <v>0</v>
      </c>
      <c r="I74" s="3">
        <v>5</v>
      </c>
      <c r="J74" s="241">
        <f t="shared" si="1"/>
        <v>42</v>
      </c>
      <c r="K74" s="56"/>
      <c r="L74">
        <v>38</v>
      </c>
      <c r="M74">
        <v>4</v>
      </c>
    </row>
    <row r="75" spans="1:13">
      <c r="A75" s="81" t="s">
        <v>1192</v>
      </c>
      <c r="B75" s="80">
        <v>13</v>
      </c>
      <c r="C75" s="80">
        <v>0</v>
      </c>
      <c r="D75" s="80">
        <v>0</v>
      </c>
      <c r="E75" s="80">
        <v>13</v>
      </c>
      <c r="F75" s="80">
        <v>1</v>
      </c>
      <c r="G75" s="80">
        <v>0</v>
      </c>
      <c r="H75" s="80">
        <v>0</v>
      </c>
      <c r="I75" s="80">
        <v>8</v>
      </c>
      <c r="J75" s="376">
        <f t="shared" si="1"/>
        <v>35</v>
      </c>
      <c r="K75" s="56"/>
      <c r="L75" s="375">
        <v>31</v>
      </c>
      <c r="M75" s="375">
        <v>4</v>
      </c>
    </row>
    <row r="76" spans="1:13">
      <c r="A76" s="109" t="s">
        <v>1655</v>
      </c>
      <c r="B76" s="3">
        <v>12</v>
      </c>
      <c r="C76" s="3">
        <v>0</v>
      </c>
      <c r="D76" s="3">
        <v>0</v>
      </c>
      <c r="E76" s="3">
        <v>13</v>
      </c>
      <c r="F76" s="3">
        <v>2</v>
      </c>
      <c r="G76" s="3">
        <v>0</v>
      </c>
      <c r="H76" s="3">
        <v>0</v>
      </c>
      <c r="I76" s="3">
        <v>6</v>
      </c>
      <c r="J76" s="241">
        <f t="shared" si="1"/>
        <v>33</v>
      </c>
      <c r="K76" s="56"/>
      <c r="L76">
        <v>29</v>
      </c>
      <c r="M76">
        <v>4</v>
      </c>
    </row>
    <row r="77" spans="1:13">
      <c r="A77" s="81" t="s">
        <v>2785</v>
      </c>
      <c r="B77" s="80">
        <v>8</v>
      </c>
      <c r="C77" s="80">
        <v>0</v>
      </c>
      <c r="D77" s="80">
        <v>1</v>
      </c>
      <c r="E77" s="80">
        <v>17</v>
      </c>
      <c r="F77" s="80">
        <v>1</v>
      </c>
      <c r="G77" s="80">
        <v>0</v>
      </c>
      <c r="H77" s="80">
        <v>0</v>
      </c>
      <c r="I77" s="80">
        <v>7</v>
      </c>
      <c r="J77" s="376">
        <f t="shared" si="1"/>
        <v>34</v>
      </c>
      <c r="K77" s="56"/>
      <c r="L77" s="375">
        <v>32</v>
      </c>
      <c r="M77" s="375">
        <v>2</v>
      </c>
    </row>
    <row r="78" spans="1:13">
      <c r="A78" s="109" t="s">
        <v>4107</v>
      </c>
      <c r="B78" s="3">
        <v>20</v>
      </c>
      <c r="C78" s="3">
        <v>0</v>
      </c>
      <c r="D78" s="3">
        <v>1</v>
      </c>
      <c r="E78" s="3">
        <v>12</v>
      </c>
      <c r="F78" s="3">
        <v>0</v>
      </c>
      <c r="G78" s="3">
        <v>0</v>
      </c>
      <c r="H78" s="3">
        <v>0</v>
      </c>
      <c r="I78" s="3">
        <v>7</v>
      </c>
      <c r="J78" s="241">
        <f t="shared" si="1"/>
        <v>40</v>
      </c>
      <c r="K78" s="56"/>
      <c r="L78">
        <v>37</v>
      </c>
      <c r="M78">
        <v>3</v>
      </c>
    </row>
    <row r="79" spans="1:13">
      <c r="A79" s="81" t="s">
        <v>67</v>
      </c>
      <c r="B79" s="80">
        <v>16</v>
      </c>
      <c r="C79" s="80">
        <v>0</v>
      </c>
      <c r="D79" s="80">
        <v>2</v>
      </c>
      <c r="E79" s="80">
        <v>14</v>
      </c>
      <c r="F79" s="80">
        <v>0</v>
      </c>
      <c r="G79" s="80">
        <v>0</v>
      </c>
      <c r="H79" s="80">
        <v>0</v>
      </c>
      <c r="I79" s="80">
        <v>13</v>
      </c>
      <c r="J79" s="376">
        <f t="shared" si="1"/>
        <v>45</v>
      </c>
      <c r="K79" s="56"/>
      <c r="L79" s="375">
        <v>38</v>
      </c>
      <c r="M79" s="375">
        <v>7</v>
      </c>
    </row>
    <row r="80" spans="1:13">
      <c r="A80" s="109" t="s">
        <v>4588</v>
      </c>
      <c r="B80" s="3">
        <v>16</v>
      </c>
      <c r="C80" s="3">
        <v>0</v>
      </c>
      <c r="D80" s="3">
        <v>1</v>
      </c>
      <c r="E80" s="3">
        <v>16</v>
      </c>
      <c r="F80" s="3">
        <v>3</v>
      </c>
      <c r="G80" s="3">
        <v>0</v>
      </c>
      <c r="H80" s="3">
        <v>1</v>
      </c>
      <c r="I80" s="3">
        <v>16</v>
      </c>
      <c r="J80" s="241">
        <f t="shared" si="1"/>
        <v>53</v>
      </c>
      <c r="K80" s="56"/>
      <c r="L80">
        <v>43</v>
      </c>
      <c r="M80">
        <v>10</v>
      </c>
    </row>
    <row r="81" spans="1:13">
      <c r="A81" s="81" t="s">
        <v>4210</v>
      </c>
      <c r="B81" s="80">
        <v>15</v>
      </c>
      <c r="C81" s="80">
        <v>0</v>
      </c>
      <c r="D81" s="80">
        <v>1</v>
      </c>
      <c r="E81" s="80">
        <v>15</v>
      </c>
      <c r="F81" s="80">
        <v>2</v>
      </c>
      <c r="G81" s="80">
        <v>1</v>
      </c>
      <c r="H81" s="80">
        <v>0</v>
      </c>
      <c r="I81" s="80">
        <v>16</v>
      </c>
      <c r="J81" s="376">
        <f t="shared" si="1"/>
        <v>50</v>
      </c>
      <c r="L81" s="375">
        <v>39</v>
      </c>
      <c r="M81" s="375">
        <v>11</v>
      </c>
    </row>
    <row r="82" spans="1:13">
      <c r="A82" s="109" t="s">
        <v>3407</v>
      </c>
      <c r="B82" s="3">
        <v>18</v>
      </c>
      <c r="C82" s="3">
        <v>0</v>
      </c>
      <c r="D82" s="3">
        <v>2</v>
      </c>
      <c r="E82" s="3">
        <v>16</v>
      </c>
      <c r="F82" s="3">
        <v>2</v>
      </c>
      <c r="G82" s="3">
        <v>3</v>
      </c>
      <c r="H82" s="3">
        <v>0</v>
      </c>
      <c r="I82" s="3">
        <v>16</v>
      </c>
      <c r="J82" s="241">
        <f t="shared" si="1"/>
        <v>57</v>
      </c>
      <c r="L82">
        <v>48</v>
      </c>
      <c r="M82">
        <v>9</v>
      </c>
    </row>
    <row r="83" spans="1:13">
      <c r="A83" s="81" t="s">
        <v>4705</v>
      </c>
      <c r="B83" s="80">
        <v>17</v>
      </c>
      <c r="C83" s="80">
        <v>0</v>
      </c>
      <c r="D83" s="80">
        <v>2</v>
      </c>
      <c r="E83" s="80">
        <v>15</v>
      </c>
      <c r="F83" s="80">
        <v>0</v>
      </c>
      <c r="G83" s="80">
        <v>2</v>
      </c>
      <c r="H83" s="80">
        <v>0</v>
      </c>
      <c r="I83" s="80">
        <v>17</v>
      </c>
      <c r="J83" s="376">
        <f t="shared" si="1"/>
        <v>53</v>
      </c>
      <c r="L83" s="375">
        <v>42</v>
      </c>
      <c r="M83" s="375">
        <v>11</v>
      </c>
    </row>
    <row r="84" spans="1:13">
      <c r="A84" s="109" t="s">
        <v>804</v>
      </c>
      <c r="B84" s="3">
        <v>11</v>
      </c>
      <c r="C84" s="3">
        <v>0</v>
      </c>
      <c r="D84" s="3">
        <v>1</v>
      </c>
      <c r="E84" s="3">
        <v>13</v>
      </c>
      <c r="F84" s="3">
        <v>2</v>
      </c>
      <c r="G84" s="3">
        <v>1</v>
      </c>
      <c r="H84" s="3">
        <v>0</v>
      </c>
      <c r="I84" s="3">
        <v>17</v>
      </c>
      <c r="J84" s="109">
        <f t="shared" si="1"/>
        <v>45</v>
      </c>
      <c r="L84" s="56">
        <v>32</v>
      </c>
      <c r="M84" s="56">
        <v>13</v>
      </c>
    </row>
    <row r="85" spans="1:13">
      <c r="A85" s="81" t="s">
        <v>455</v>
      </c>
      <c r="B85" s="80">
        <v>14</v>
      </c>
      <c r="C85" s="80">
        <v>0</v>
      </c>
      <c r="D85" s="80">
        <v>1</v>
      </c>
      <c r="E85" s="80">
        <v>11</v>
      </c>
      <c r="F85" s="80">
        <v>0</v>
      </c>
      <c r="G85" s="80">
        <v>3</v>
      </c>
      <c r="H85" s="80">
        <v>0</v>
      </c>
      <c r="I85" s="80">
        <v>14</v>
      </c>
      <c r="J85" s="81">
        <f t="shared" si="1"/>
        <v>43</v>
      </c>
      <c r="L85" s="375">
        <v>35</v>
      </c>
      <c r="M85" s="375">
        <v>8</v>
      </c>
    </row>
    <row r="86" spans="1:13">
      <c r="A86" s="109" t="s">
        <v>1708</v>
      </c>
      <c r="B86" s="3">
        <v>13</v>
      </c>
      <c r="C86" s="3">
        <v>0</v>
      </c>
      <c r="D86" s="3">
        <v>2</v>
      </c>
      <c r="E86" s="3">
        <v>5</v>
      </c>
      <c r="F86" s="3">
        <v>1</v>
      </c>
      <c r="G86" s="3">
        <v>1</v>
      </c>
      <c r="H86" s="3">
        <v>0</v>
      </c>
      <c r="I86" s="3">
        <v>8</v>
      </c>
      <c r="J86" s="109">
        <f t="shared" si="1"/>
        <v>30</v>
      </c>
      <c r="K86" s="56"/>
      <c r="L86" s="41">
        <v>25</v>
      </c>
      <c r="M86" s="41">
        <v>5</v>
      </c>
    </row>
    <row r="87" spans="1:13">
      <c r="A87" s="81" t="s">
        <v>6212</v>
      </c>
      <c r="B87" s="704">
        <v>21</v>
      </c>
      <c r="C87" s="704">
        <v>0</v>
      </c>
      <c r="D87" s="704">
        <v>2</v>
      </c>
      <c r="E87" s="704">
        <v>12</v>
      </c>
      <c r="F87" s="704">
        <v>1</v>
      </c>
      <c r="G87" s="704">
        <v>0</v>
      </c>
      <c r="H87" s="704">
        <v>0</v>
      </c>
      <c r="I87" s="704">
        <v>14</v>
      </c>
      <c r="J87" s="81">
        <f t="shared" si="1"/>
        <v>50</v>
      </c>
      <c r="K87" s="56"/>
      <c r="L87" s="1331">
        <v>41</v>
      </c>
      <c r="M87" s="1331">
        <v>9</v>
      </c>
    </row>
    <row r="88" spans="1:13">
      <c r="A88" s="1866" t="s">
        <v>7245</v>
      </c>
      <c r="B88" s="1867">
        <v>20</v>
      </c>
      <c r="C88" s="1867">
        <v>0</v>
      </c>
      <c r="D88" s="1867">
        <v>3</v>
      </c>
      <c r="E88" s="1867">
        <v>7</v>
      </c>
      <c r="F88" s="1867">
        <v>1</v>
      </c>
      <c r="G88" s="89">
        <v>0</v>
      </c>
      <c r="H88" s="1867">
        <v>0</v>
      </c>
      <c r="I88" s="1867">
        <v>8</v>
      </c>
      <c r="J88" s="1866">
        <f t="shared" si="1"/>
        <v>39</v>
      </c>
      <c r="K88" s="56"/>
      <c r="L88" s="41">
        <v>32</v>
      </c>
      <c r="M88" s="41">
        <v>7</v>
      </c>
    </row>
    <row r="89" spans="1:13">
      <c r="A89" s="1868" t="s">
        <v>8150</v>
      </c>
      <c r="B89" s="1869">
        <v>22</v>
      </c>
      <c r="C89" s="1870">
        <v>0</v>
      </c>
      <c r="D89" s="1870">
        <v>2</v>
      </c>
      <c r="E89" s="1870">
        <v>5</v>
      </c>
      <c r="F89" s="1871">
        <v>3</v>
      </c>
      <c r="G89" s="1869">
        <v>0</v>
      </c>
      <c r="H89" s="1869">
        <v>0</v>
      </c>
      <c r="I89" s="1870">
        <v>16</v>
      </c>
      <c r="J89" s="1872">
        <f t="shared" si="1"/>
        <v>48</v>
      </c>
      <c r="K89" s="1852"/>
      <c r="L89" s="1331">
        <v>36</v>
      </c>
      <c r="M89" s="1331">
        <v>12</v>
      </c>
    </row>
    <row r="90" spans="1:13">
      <c r="A90" s="109" t="s">
        <v>8604</v>
      </c>
      <c r="B90" s="89">
        <v>19</v>
      </c>
      <c r="C90" s="89">
        <v>0</v>
      </c>
      <c r="D90" s="89">
        <v>2</v>
      </c>
      <c r="E90" s="89">
        <v>7</v>
      </c>
      <c r="F90" s="89">
        <v>1</v>
      </c>
      <c r="G90" s="89">
        <v>0</v>
      </c>
      <c r="H90" s="89">
        <v>0</v>
      </c>
      <c r="I90" s="89">
        <v>10</v>
      </c>
      <c r="J90" s="1866">
        <f t="shared" si="1"/>
        <v>39</v>
      </c>
      <c r="K90" s="41"/>
      <c r="L90" s="41">
        <v>33</v>
      </c>
      <c r="M90" s="41">
        <v>6</v>
      </c>
    </row>
    <row r="91" spans="1:13">
      <c r="A91" s="1735" t="s">
        <v>9511</v>
      </c>
      <c r="B91" s="1869">
        <v>19</v>
      </c>
      <c r="C91" s="1869">
        <v>1</v>
      </c>
      <c r="D91" s="1869">
        <v>4</v>
      </c>
      <c r="E91" s="1869">
        <v>12</v>
      </c>
      <c r="F91" s="1869">
        <v>1</v>
      </c>
      <c r="G91" s="1869">
        <v>0</v>
      </c>
      <c r="H91" s="1869">
        <v>0</v>
      </c>
      <c r="I91" s="1869">
        <v>15</v>
      </c>
      <c r="J91" s="1904">
        <f t="shared" si="1"/>
        <v>52</v>
      </c>
      <c r="K91" s="41"/>
      <c r="L91" s="1331">
        <v>42</v>
      </c>
      <c r="M91" s="1331">
        <v>10</v>
      </c>
    </row>
    <row r="92" spans="1:13">
      <c r="A92" s="109" t="s">
        <v>10075</v>
      </c>
      <c r="B92" s="89">
        <v>20</v>
      </c>
      <c r="C92" s="89">
        <v>1</v>
      </c>
      <c r="D92" s="89">
        <v>3</v>
      </c>
      <c r="E92" s="89">
        <v>9</v>
      </c>
      <c r="F92" s="89">
        <v>0</v>
      </c>
      <c r="G92" s="89">
        <v>0</v>
      </c>
      <c r="H92" s="89">
        <v>0</v>
      </c>
      <c r="I92" s="89">
        <v>8</v>
      </c>
      <c r="J92" s="1866">
        <f t="shared" si="1"/>
        <v>41</v>
      </c>
      <c r="K92" s="41"/>
      <c r="L92" s="41">
        <v>39</v>
      </c>
      <c r="M92" s="41">
        <v>2</v>
      </c>
    </row>
    <row r="93" spans="1:13">
      <c r="A93" s="1735" t="s">
        <v>10814</v>
      </c>
      <c r="B93" s="1869">
        <v>27</v>
      </c>
      <c r="C93" s="1869">
        <v>1</v>
      </c>
      <c r="D93" s="1869">
        <v>5</v>
      </c>
      <c r="E93" s="1869">
        <v>13</v>
      </c>
      <c r="F93" s="1869">
        <v>3</v>
      </c>
      <c r="G93" s="1869">
        <v>1</v>
      </c>
      <c r="H93" s="1869">
        <v>0</v>
      </c>
      <c r="I93" s="1869">
        <v>20</v>
      </c>
      <c r="J93" s="1735">
        <f t="shared" si="1"/>
        <v>70</v>
      </c>
      <c r="K93" s="41"/>
      <c r="L93" s="1331">
        <v>59</v>
      </c>
      <c r="M93" s="1331">
        <v>11</v>
      </c>
    </row>
    <row r="94" spans="1:13">
      <c r="A94" s="109" t="s">
        <v>11391</v>
      </c>
      <c r="B94" s="89">
        <v>21</v>
      </c>
      <c r="C94" s="89">
        <v>1</v>
      </c>
      <c r="D94" s="89">
        <v>4</v>
      </c>
      <c r="E94" s="89">
        <v>21</v>
      </c>
      <c r="F94" s="89">
        <v>0</v>
      </c>
      <c r="G94" s="89">
        <v>0</v>
      </c>
      <c r="H94" s="89">
        <v>0</v>
      </c>
      <c r="I94" s="89">
        <v>11</v>
      </c>
      <c r="J94" s="109">
        <f t="shared" si="1"/>
        <v>58</v>
      </c>
      <c r="K94" s="41"/>
      <c r="L94" s="41">
        <v>55</v>
      </c>
      <c r="M94" s="41">
        <v>3</v>
      </c>
    </row>
    <row r="95" spans="1:13">
      <c r="A95" s="1205"/>
      <c r="B95" s="1205"/>
      <c r="C95" s="1205"/>
      <c r="D95" s="1205"/>
      <c r="E95" s="1205"/>
      <c r="F95" s="1205"/>
      <c r="G95" s="1205"/>
      <c r="H95" s="1205"/>
      <c r="I95" s="1205"/>
      <c r="J95" s="1205"/>
    </row>
    <row r="126" spans="1:10" ht="14.25">
      <c r="A126" s="2054" t="s">
        <v>8728</v>
      </c>
      <c r="B126" s="2055"/>
      <c r="C126" s="2055"/>
      <c r="D126" s="2055"/>
      <c r="E126" s="2055"/>
      <c r="F126" s="2055"/>
      <c r="G126" s="2055"/>
      <c r="H126" s="2055"/>
      <c r="I126" s="2055"/>
      <c r="J126" s="2055"/>
    </row>
    <row r="127" spans="1:10" ht="14.25">
      <c r="A127" s="2056"/>
      <c r="B127" s="341" t="s">
        <v>1202</v>
      </c>
      <c r="C127" s="341" t="s">
        <v>1203</v>
      </c>
      <c r="D127" s="341" t="s">
        <v>1205</v>
      </c>
      <c r="E127" s="342" t="s">
        <v>5477</v>
      </c>
      <c r="F127" s="342" t="s">
        <v>5478</v>
      </c>
      <c r="G127" s="341" t="s">
        <v>3929</v>
      </c>
      <c r="H127" s="341" t="s">
        <v>5473</v>
      </c>
      <c r="I127" s="341" t="s">
        <v>3252</v>
      </c>
      <c r="J127" s="2056" t="s">
        <v>3253</v>
      </c>
    </row>
    <row r="128" spans="1:10">
      <c r="A128" s="2056" t="s">
        <v>4603</v>
      </c>
      <c r="B128" s="2057">
        <v>105</v>
      </c>
      <c r="C128" s="2057">
        <v>0</v>
      </c>
      <c r="D128" s="2057">
        <v>6</v>
      </c>
      <c r="E128" s="2057">
        <v>58</v>
      </c>
      <c r="F128" s="2057">
        <v>1</v>
      </c>
      <c r="G128" s="2057">
        <v>9</v>
      </c>
      <c r="H128" s="2057">
        <v>0</v>
      </c>
      <c r="I128" s="2057">
        <v>44</v>
      </c>
      <c r="J128" s="2056">
        <v>223</v>
      </c>
    </row>
    <row r="129" spans="1:10">
      <c r="A129" s="2056" t="s">
        <v>1986</v>
      </c>
      <c r="B129" s="2057">
        <v>97</v>
      </c>
      <c r="C129" s="2057">
        <v>0</v>
      </c>
      <c r="D129" s="2057">
        <v>4</v>
      </c>
      <c r="E129" s="2057">
        <v>55</v>
      </c>
      <c r="F129" s="2057">
        <v>6</v>
      </c>
      <c r="G129" s="2057">
        <v>5</v>
      </c>
      <c r="H129" s="2057">
        <v>0</v>
      </c>
      <c r="I129" s="2057">
        <v>37</v>
      </c>
      <c r="J129" s="2056">
        <v>204</v>
      </c>
    </row>
    <row r="130" spans="1:10">
      <c r="A130" s="2056" t="s">
        <v>1988</v>
      </c>
      <c r="B130" s="2057">
        <v>170</v>
      </c>
      <c r="C130" s="2057">
        <v>2</v>
      </c>
      <c r="D130" s="2057">
        <v>13</v>
      </c>
      <c r="E130" s="2057">
        <v>97</v>
      </c>
      <c r="F130" s="2057">
        <v>2</v>
      </c>
      <c r="G130" s="2057">
        <v>2</v>
      </c>
      <c r="H130" s="2057">
        <v>0</v>
      </c>
      <c r="I130" s="2057">
        <v>51</v>
      </c>
      <c r="J130" s="2056">
        <v>337</v>
      </c>
    </row>
    <row r="131" spans="1:10">
      <c r="A131" s="2056" t="s">
        <v>1990</v>
      </c>
      <c r="B131" s="2057">
        <v>190</v>
      </c>
      <c r="C131" s="2057">
        <v>4</v>
      </c>
      <c r="D131" s="2057">
        <v>17</v>
      </c>
      <c r="E131" s="2057">
        <v>145</v>
      </c>
      <c r="F131" s="2057">
        <v>12</v>
      </c>
      <c r="G131" s="2057">
        <v>5</v>
      </c>
      <c r="H131" s="2057">
        <v>4</v>
      </c>
      <c r="I131" s="2057">
        <v>83</v>
      </c>
      <c r="J131" s="2056">
        <v>460</v>
      </c>
    </row>
    <row r="132" spans="1:10">
      <c r="A132" s="2056" t="s">
        <v>2589</v>
      </c>
      <c r="B132" s="2057">
        <v>176</v>
      </c>
      <c r="C132" s="2057">
        <v>5</v>
      </c>
      <c r="D132" s="2057">
        <v>16</v>
      </c>
      <c r="E132" s="2057">
        <v>202.5</v>
      </c>
      <c r="F132" s="2057">
        <v>13</v>
      </c>
      <c r="G132" s="2057">
        <v>4</v>
      </c>
      <c r="H132" s="2057">
        <v>0</v>
      </c>
      <c r="I132" s="2057">
        <v>71</v>
      </c>
      <c r="J132" s="2056">
        <v>487.5</v>
      </c>
    </row>
    <row r="133" spans="1:10">
      <c r="A133" s="2056" t="s">
        <v>5101</v>
      </c>
      <c r="B133" s="2057">
        <v>183.5</v>
      </c>
      <c r="C133" s="2057">
        <v>3</v>
      </c>
      <c r="D133" s="2057">
        <v>10</v>
      </c>
      <c r="E133" s="2057">
        <v>203.5</v>
      </c>
      <c r="F133" s="2057">
        <v>10</v>
      </c>
      <c r="G133" s="2057">
        <v>2</v>
      </c>
      <c r="H133" s="2057">
        <v>0</v>
      </c>
      <c r="I133" s="2057">
        <v>125.05</v>
      </c>
      <c r="J133" s="2056">
        <v>537.04999999999995</v>
      </c>
    </row>
    <row r="134" spans="1:10">
      <c r="A134" s="2056" t="s">
        <v>3490</v>
      </c>
      <c r="B134" s="2057">
        <v>201</v>
      </c>
      <c r="C134" s="2057">
        <v>5</v>
      </c>
      <c r="D134" s="2057">
        <v>15</v>
      </c>
      <c r="E134" s="2057">
        <v>200</v>
      </c>
      <c r="F134" s="2057">
        <v>9</v>
      </c>
      <c r="G134" s="2057">
        <v>9</v>
      </c>
      <c r="H134" s="2057">
        <v>0</v>
      </c>
      <c r="I134" s="2057">
        <v>116</v>
      </c>
      <c r="J134" s="2056">
        <v>555</v>
      </c>
    </row>
    <row r="135" spans="1:10">
      <c r="A135" s="2056" t="s">
        <v>3492</v>
      </c>
      <c r="B135" s="2057">
        <v>202</v>
      </c>
      <c r="C135" s="2057">
        <v>0</v>
      </c>
      <c r="D135" s="2057">
        <v>13</v>
      </c>
      <c r="E135" s="2057">
        <v>171.5</v>
      </c>
      <c r="F135" s="2057">
        <v>19</v>
      </c>
      <c r="G135" s="2057">
        <v>6</v>
      </c>
      <c r="H135" s="2057">
        <v>0</v>
      </c>
      <c r="I135" s="2057">
        <v>116.3</v>
      </c>
      <c r="J135" s="2056">
        <v>527.79999999999995</v>
      </c>
    </row>
    <row r="136" spans="1:10">
      <c r="A136" s="2056" t="s">
        <v>3494</v>
      </c>
      <c r="B136" s="2057">
        <v>184.5</v>
      </c>
      <c r="C136" s="2057">
        <v>3</v>
      </c>
      <c r="D136" s="2057">
        <v>17</v>
      </c>
      <c r="E136" s="2057">
        <v>181.5</v>
      </c>
      <c r="F136" s="2057">
        <v>11</v>
      </c>
      <c r="G136" s="2057">
        <v>4</v>
      </c>
      <c r="H136" s="2057">
        <v>0</v>
      </c>
      <c r="I136" s="2057">
        <v>132</v>
      </c>
      <c r="J136" s="2056">
        <v>533</v>
      </c>
    </row>
    <row r="137" spans="1:10">
      <c r="A137" s="2056" t="s">
        <v>5480</v>
      </c>
      <c r="B137" s="2057">
        <v>163.5</v>
      </c>
      <c r="C137" s="2057">
        <v>0</v>
      </c>
      <c r="D137" s="2057">
        <v>9.5</v>
      </c>
      <c r="E137" s="2057">
        <v>142.5</v>
      </c>
      <c r="F137" s="2057">
        <v>7</v>
      </c>
      <c r="G137" s="2057">
        <v>4</v>
      </c>
      <c r="H137" s="2057">
        <v>0</v>
      </c>
      <c r="I137" s="2057">
        <v>130</v>
      </c>
      <c r="J137" s="2056">
        <v>456.5</v>
      </c>
    </row>
    <row r="138" spans="1:10">
      <c r="A138" s="2056" t="s">
        <v>5481</v>
      </c>
      <c r="B138" s="2057">
        <v>167</v>
      </c>
      <c r="C138" s="2057">
        <v>0</v>
      </c>
      <c r="D138" s="2057">
        <v>1</v>
      </c>
      <c r="E138" s="2057">
        <v>89</v>
      </c>
      <c r="F138" s="2057">
        <v>15</v>
      </c>
      <c r="G138" s="2057">
        <v>0</v>
      </c>
      <c r="H138" s="2057">
        <v>0</v>
      </c>
      <c r="I138" s="2057">
        <v>96.5</v>
      </c>
      <c r="J138" s="2056">
        <v>368.5</v>
      </c>
    </row>
    <row r="139" spans="1:10">
      <c r="A139" s="2056" t="s">
        <v>5482</v>
      </c>
      <c r="B139" s="2057">
        <v>144</v>
      </c>
      <c r="C139" s="2057">
        <v>0</v>
      </c>
      <c r="D139" s="2057">
        <v>16</v>
      </c>
      <c r="E139" s="2057">
        <v>182.5</v>
      </c>
      <c r="F139" s="2057">
        <v>17</v>
      </c>
      <c r="G139" s="2057">
        <v>8</v>
      </c>
      <c r="H139" s="2057">
        <v>0</v>
      </c>
      <c r="I139" s="2057">
        <v>106</v>
      </c>
      <c r="J139" s="2056">
        <v>473.5</v>
      </c>
    </row>
    <row r="140" spans="1:10">
      <c r="A140" s="2056" t="s">
        <v>5483</v>
      </c>
      <c r="B140" s="2057">
        <v>158</v>
      </c>
      <c r="C140" s="2057">
        <v>3</v>
      </c>
      <c r="D140" s="2057">
        <v>10.5</v>
      </c>
      <c r="E140" s="2057">
        <v>108.2</v>
      </c>
      <c r="F140" s="2057">
        <v>7</v>
      </c>
      <c r="G140" s="2057">
        <v>8</v>
      </c>
      <c r="H140" s="2057">
        <v>0</v>
      </c>
      <c r="I140" s="2057">
        <v>75</v>
      </c>
      <c r="J140" s="2056">
        <v>369.7</v>
      </c>
    </row>
    <row r="141" spans="1:10">
      <c r="A141" s="2056" t="s">
        <v>5711</v>
      </c>
      <c r="B141" s="2057">
        <v>162.9</v>
      </c>
      <c r="C141" s="2057">
        <v>0</v>
      </c>
      <c r="D141" s="2057">
        <v>8</v>
      </c>
      <c r="E141" s="2057">
        <v>116.5</v>
      </c>
      <c r="F141" s="2057">
        <v>15</v>
      </c>
      <c r="G141" s="2057">
        <v>0</v>
      </c>
      <c r="H141" s="2057">
        <v>0</v>
      </c>
      <c r="I141" s="2057">
        <v>89.5</v>
      </c>
      <c r="J141" s="2056">
        <v>391.9</v>
      </c>
    </row>
    <row r="142" spans="1:10">
      <c r="A142" s="2056" t="s">
        <v>1097</v>
      </c>
      <c r="B142" s="2057">
        <v>149</v>
      </c>
      <c r="C142" s="2057">
        <v>1</v>
      </c>
      <c r="D142" s="2057">
        <v>19.5</v>
      </c>
      <c r="E142" s="2057">
        <v>123.10000000000001</v>
      </c>
      <c r="F142" s="2057">
        <v>15</v>
      </c>
      <c r="G142" s="2057">
        <v>0</v>
      </c>
      <c r="H142" s="2057">
        <v>2</v>
      </c>
      <c r="I142" s="2057">
        <v>98.2</v>
      </c>
      <c r="J142" s="2056">
        <v>407.8</v>
      </c>
    </row>
    <row r="143" spans="1:10">
      <c r="A143" s="2056" t="s">
        <v>240</v>
      </c>
      <c r="B143" s="2057">
        <v>140</v>
      </c>
      <c r="C143" s="2057">
        <v>0</v>
      </c>
      <c r="D143" s="2057">
        <v>9.5</v>
      </c>
      <c r="E143" s="2057">
        <v>137.5</v>
      </c>
      <c r="F143" s="2057">
        <v>16</v>
      </c>
      <c r="G143" s="2057">
        <v>10</v>
      </c>
      <c r="H143" s="2057">
        <v>0</v>
      </c>
      <c r="I143" s="2057">
        <v>139.5</v>
      </c>
      <c r="J143" s="2056">
        <v>452.5</v>
      </c>
    </row>
    <row r="144" spans="1:10">
      <c r="A144" s="2056" t="s">
        <v>6083</v>
      </c>
      <c r="B144" s="2057">
        <v>167</v>
      </c>
      <c r="C144" s="2057">
        <v>0</v>
      </c>
      <c r="D144" s="2057">
        <v>13.5</v>
      </c>
      <c r="E144" s="2057">
        <v>98.5</v>
      </c>
      <c r="F144" s="2057">
        <v>16</v>
      </c>
      <c r="G144" s="2057">
        <v>9</v>
      </c>
      <c r="H144" s="2057">
        <v>0</v>
      </c>
      <c r="I144" s="2057">
        <v>115</v>
      </c>
      <c r="J144" s="2056">
        <v>419</v>
      </c>
    </row>
    <row r="145" spans="1:10">
      <c r="A145" s="2056" t="s">
        <v>8729</v>
      </c>
      <c r="B145" s="2057">
        <v>143.5</v>
      </c>
      <c r="C145" s="2057">
        <v>0</v>
      </c>
      <c r="D145" s="2057">
        <v>14</v>
      </c>
      <c r="E145" s="2057">
        <v>93</v>
      </c>
      <c r="F145" s="2057">
        <v>6</v>
      </c>
      <c r="G145" s="2057">
        <v>20.5</v>
      </c>
      <c r="H145" s="2057">
        <v>0</v>
      </c>
      <c r="I145" s="2057">
        <v>152.5</v>
      </c>
      <c r="J145" s="2056">
        <v>429.5</v>
      </c>
    </row>
    <row r="146" spans="1:10">
      <c r="A146" s="2056" t="s">
        <v>8730</v>
      </c>
      <c r="B146" s="2057">
        <v>122.5</v>
      </c>
      <c r="C146" s="2057">
        <v>0</v>
      </c>
      <c r="D146" s="2057">
        <v>16</v>
      </c>
      <c r="E146" s="2057">
        <v>73</v>
      </c>
      <c r="F146" s="2057">
        <v>13.5</v>
      </c>
      <c r="G146" s="2057">
        <v>10</v>
      </c>
      <c r="H146" s="2057">
        <v>0</v>
      </c>
      <c r="I146" s="2057">
        <v>144.5</v>
      </c>
      <c r="J146" s="2056">
        <v>379.5</v>
      </c>
    </row>
    <row r="147" spans="1:10">
      <c r="A147" s="2056" t="s">
        <v>8731</v>
      </c>
      <c r="B147" s="2057">
        <v>130</v>
      </c>
      <c r="C147" s="2057">
        <v>0</v>
      </c>
      <c r="D147" s="2057">
        <v>15.5</v>
      </c>
      <c r="E147" s="2057">
        <v>86</v>
      </c>
      <c r="F147" s="2057">
        <v>4.5</v>
      </c>
      <c r="G147" s="2057">
        <v>16.5</v>
      </c>
      <c r="H147" s="2057">
        <v>0</v>
      </c>
      <c r="I147" s="2057">
        <v>160.6</v>
      </c>
      <c r="J147" s="2056">
        <v>413.1</v>
      </c>
    </row>
    <row r="148" spans="1:10">
      <c r="A148" s="2056" t="s">
        <v>8732</v>
      </c>
      <c r="B148" s="2057">
        <v>174</v>
      </c>
      <c r="C148" s="2057">
        <v>0</v>
      </c>
      <c r="D148" s="2057">
        <v>19</v>
      </c>
      <c r="E148" s="2057">
        <v>59</v>
      </c>
      <c r="F148" s="2057">
        <v>5.5</v>
      </c>
      <c r="G148" s="2057">
        <v>7</v>
      </c>
      <c r="H148" s="2057">
        <v>0</v>
      </c>
      <c r="I148" s="2057">
        <v>116</v>
      </c>
      <c r="J148" s="2056">
        <v>380.5</v>
      </c>
    </row>
    <row r="149" spans="1:10">
      <c r="A149" s="2056" t="s">
        <v>1112</v>
      </c>
      <c r="B149" s="2057">
        <v>205</v>
      </c>
      <c r="C149" s="2057">
        <v>0</v>
      </c>
      <c r="D149" s="2057">
        <v>16.5</v>
      </c>
      <c r="E149" s="2057">
        <v>74</v>
      </c>
      <c r="F149" s="2057">
        <v>8.5</v>
      </c>
      <c r="G149" s="2057">
        <v>0</v>
      </c>
      <c r="H149" s="2057">
        <v>0</v>
      </c>
      <c r="I149" s="2057">
        <v>137</v>
      </c>
      <c r="J149" s="2056">
        <v>441</v>
      </c>
    </row>
    <row r="150" spans="1:10">
      <c r="A150" s="2056" t="s">
        <v>8733</v>
      </c>
      <c r="B150" s="2057">
        <v>153.5</v>
      </c>
      <c r="C150" s="2057">
        <v>1</v>
      </c>
      <c r="D150" s="2057">
        <v>21</v>
      </c>
      <c r="E150" s="2057">
        <v>42.5</v>
      </c>
      <c r="F150" s="2057">
        <v>1</v>
      </c>
      <c r="G150" s="2057">
        <v>0</v>
      </c>
      <c r="H150" s="2057">
        <v>0</v>
      </c>
      <c r="I150" s="2057">
        <v>72</v>
      </c>
      <c r="J150" s="2056">
        <v>291</v>
      </c>
    </row>
    <row r="151" spans="1:10">
      <c r="A151" s="2056" t="s">
        <v>8734</v>
      </c>
      <c r="B151" s="2057">
        <v>137.5</v>
      </c>
      <c r="C151" s="2057">
        <v>1</v>
      </c>
      <c r="D151" s="2057">
        <v>9</v>
      </c>
      <c r="E151" s="2057">
        <v>58</v>
      </c>
      <c r="F151" s="2057">
        <v>4</v>
      </c>
      <c r="G151" s="2057">
        <v>6</v>
      </c>
      <c r="H151" s="2057">
        <v>0</v>
      </c>
      <c r="I151" s="2057">
        <v>96.5</v>
      </c>
      <c r="J151" s="2056">
        <v>312</v>
      </c>
    </row>
    <row r="152" spans="1:10">
      <c r="A152" s="2056" t="s">
        <v>8735</v>
      </c>
      <c r="B152" s="2057">
        <v>182.75</v>
      </c>
      <c r="C152" s="2057">
        <v>0</v>
      </c>
      <c r="D152" s="2057">
        <v>11</v>
      </c>
      <c r="E152" s="2057">
        <v>58</v>
      </c>
      <c r="F152" s="2057">
        <v>7.5</v>
      </c>
      <c r="G152" s="2057">
        <v>1</v>
      </c>
      <c r="H152" s="2057">
        <v>0</v>
      </c>
      <c r="I152" s="2057">
        <v>89.75</v>
      </c>
      <c r="J152" s="2056">
        <v>350</v>
      </c>
    </row>
    <row r="153" spans="1:10">
      <c r="A153" s="2056" t="s">
        <v>8937</v>
      </c>
      <c r="B153" s="2057">
        <v>155.5</v>
      </c>
      <c r="C153" s="2057">
        <v>3</v>
      </c>
      <c r="D153" s="2057">
        <v>10.5</v>
      </c>
      <c r="E153" s="2057">
        <v>84.5</v>
      </c>
      <c r="F153" s="2057">
        <v>15</v>
      </c>
      <c r="G153" s="2057">
        <v>2</v>
      </c>
      <c r="H153" s="2057">
        <v>0</v>
      </c>
      <c r="I153" s="2057">
        <v>97.5</v>
      </c>
      <c r="J153" s="2056">
        <v>368</v>
      </c>
    </row>
    <row r="154" spans="1:10">
      <c r="A154" s="2056" t="s">
        <v>9778</v>
      </c>
      <c r="B154" s="2057">
        <v>168.9</v>
      </c>
      <c r="C154" s="2057">
        <v>3</v>
      </c>
      <c r="D154" s="2057">
        <v>18.5</v>
      </c>
      <c r="E154" s="2057">
        <v>73</v>
      </c>
      <c r="F154" s="2057">
        <v>2</v>
      </c>
      <c r="G154" s="2057">
        <v>6</v>
      </c>
      <c r="H154" s="2057">
        <v>0</v>
      </c>
      <c r="I154" s="2057">
        <v>91.2</v>
      </c>
      <c r="J154" s="2056">
        <v>362.6</v>
      </c>
    </row>
    <row r="155" spans="1:10">
      <c r="A155" s="2056" t="s">
        <v>10815</v>
      </c>
      <c r="B155" s="2057">
        <v>156.5</v>
      </c>
      <c r="C155" s="2057">
        <v>8</v>
      </c>
      <c r="D155" s="2057">
        <v>18</v>
      </c>
      <c r="E155" s="2057">
        <v>106.5</v>
      </c>
      <c r="F155" s="2057">
        <v>5.5</v>
      </c>
      <c r="G155" s="2057">
        <v>3</v>
      </c>
      <c r="H155" s="2057">
        <v>0</v>
      </c>
      <c r="I155" s="2057">
        <v>106.1</v>
      </c>
      <c r="J155" s="2056">
        <f>SUM(B155:I155)</f>
        <v>403.6</v>
      </c>
    </row>
    <row r="156" spans="1:10">
      <c r="A156" s="2056" t="s">
        <v>11391</v>
      </c>
      <c r="B156" s="2057">
        <v>160.5</v>
      </c>
      <c r="C156" s="2057">
        <v>9</v>
      </c>
      <c r="D156" s="2057">
        <v>6.5</v>
      </c>
      <c r="E156" s="2057">
        <v>99.5</v>
      </c>
      <c r="F156" s="2057">
        <v>5.5</v>
      </c>
      <c r="G156" s="2057">
        <v>4</v>
      </c>
      <c r="H156" s="2057">
        <v>0</v>
      </c>
      <c r="I156" s="2057">
        <v>81.7</v>
      </c>
      <c r="J156" s="2056">
        <v>366.7</v>
      </c>
    </row>
    <row r="157" spans="1:10">
      <c r="A157" s="2058"/>
      <c r="B157" s="2059"/>
      <c r="C157" s="2059"/>
      <c r="D157" s="2059"/>
      <c r="E157" s="2059"/>
      <c r="F157" s="2059"/>
      <c r="G157" s="2059"/>
      <c r="H157" s="2059"/>
      <c r="I157" s="2059"/>
      <c r="J157" s="2058"/>
    </row>
    <row r="158" spans="1:10">
      <c r="A158" s="2058"/>
      <c r="B158" s="2059"/>
      <c r="C158" s="2059"/>
      <c r="D158" s="2059"/>
      <c r="E158" s="2059"/>
      <c r="F158" s="2059"/>
      <c r="G158" s="2059"/>
      <c r="H158" s="2059"/>
      <c r="I158" s="2059"/>
      <c r="J158" s="2058"/>
    </row>
    <row r="159" spans="1:10">
      <c r="A159" s="2058"/>
      <c r="B159" s="2059"/>
      <c r="C159" s="2059"/>
      <c r="D159" s="2059"/>
      <c r="E159" s="2059"/>
      <c r="F159" s="2059"/>
      <c r="G159" s="2059"/>
      <c r="H159" s="2059"/>
      <c r="I159" s="2059"/>
      <c r="J159" s="2058"/>
    </row>
    <row r="160" spans="1:10">
      <c r="A160" s="2058"/>
      <c r="B160" s="2059"/>
      <c r="C160" s="2059"/>
      <c r="D160" s="2059"/>
      <c r="E160" s="2059"/>
      <c r="F160" s="2059"/>
      <c r="G160" s="2059"/>
      <c r="H160" s="2059"/>
      <c r="I160" s="2059"/>
      <c r="J160" s="2058"/>
    </row>
    <row r="161" spans="1:10">
      <c r="A161" s="2058"/>
      <c r="B161" s="2059"/>
      <c r="C161" s="2059"/>
      <c r="D161" s="2059"/>
      <c r="E161" s="2059"/>
      <c r="F161" s="2059"/>
      <c r="G161" s="2059"/>
      <c r="H161" s="2059"/>
      <c r="I161" s="2059"/>
      <c r="J161" s="2058"/>
    </row>
    <row r="162" spans="1:10">
      <c r="A162" s="2058"/>
      <c r="B162" s="2059"/>
      <c r="C162" s="2059"/>
      <c r="D162" s="2059"/>
      <c r="E162" s="2059"/>
      <c r="F162" s="2059"/>
      <c r="G162" s="2059"/>
      <c r="H162" s="2059"/>
      <c r="I162" s="2059"/>
      <c r="J162" s="2058"/>
    </row>
    <row r="163" spans="1:10">
      <c r="A163" s="2058"/>
      <c r="B163" s="2059"/>
      <c r="C163" s="2059"/>
      <c r="D163" s="2059"/>
      <c r="E163" s="2059"/>
      <c r="F163" s="2059"/>
      <c r="G163" s="2059"/>
      <c r="H163" s="2059"/>
      <c r="I163" s="2059"/>
      <c r="J163" s="2058"/>
    </row>
    <row r="164" spans="1:10">
      <c r="A164" s="2058"/>
      <c r="B164" s="2059"/>
      <c r="C164" s="2059"/>
      <c r="D164" s="2059"/>
      <c r="E164" s="2059"/>
      <c r="F164" s="2059"/>
      <c r="G164" s="2059"/>
      <c r="H164" s="2059"/>
      <c r="I164" s="2059"/>
      <c r="J164" s="2058"/>
    </row>
    <row r="165" spans="1:10">
      <c r="A165" s="2058"/>
      <c r="B165" s="2059"/>
      <c r="C165" s="2059"/>
      <c r="D165" s="2059"/>
      <c r="E165" s="2059"/>
      <c r="F165" s="2059"/>
      <c r="G165" s="2059"/>
      <c r="H165" s="2059"/>
      <c r="I165" s="2059"/>
      <c r="J165" s="2058"/>
    </row>
    <row r="166" spans="1:10">
      <c r="A166" s="2058"/>
      <c r="B166" s="2059"/>
      <c r="C166" s="2059"/>
      <c r="D166" s="2059"/>
      <c r="E166" s="2059"/>
      <c r="F166" s="2059"/>
      <c r="G166" s="2059"/>
      <c r="H166" s="2059"/>
      <c r="I166" s="2059"/>
      <c r="J166" s="2058"/>
    </row>
    <row r="167" spans="1:10">
      <c r="A167" s="2058"/>
      <c r="B167" s="2059"/>
      <c r="C167" s="2059"/>
      <c r="D167" s="2059"/>
      <c r="E167" s="2059"/>
      <c r="F167" s="2059"/>
      <c r="G167" s="2059"/>
      <c r="H167" s="2059"/>
      <c r="I167" s="2059"/>
      <c r="J167" s="2058"/>
    </row>
    <row r="186" spans="1:13" ht="18">
      <c r="A186" s="3008" t="s">
        <v>313</v>
      </c>
      <c r="B186" s="3008"/>
      <c r="C186" s="3008"/>
      <c r="D186" s="3008"/>
      <c r="E186" s="3008"/>
      <c r="F186" s="3008"/>
      <c r="G186" s="3008"/>
      <c r="H186" s="3008"/>
      <c r="I186" s="3008"/>
      <c r="J186" s="3008"/>
      <c r="L186" s="50" t="s">
        <v>5797</v>
      </c>
    </row>
    <row r="187" spans="1:13" ht="14.25">
      <c r="A187" s="340"/>
      <c r="B187" s="341" t="s">
        <v>1202</v>
      </c>
      <c r="C187" s="341" t="s">
        <v>1203</v>
      </c>
      <c r="D187" s="341" t="s">
        <v>1205</v>
      </c>
      <c r="E187" s="342" t="s">
        <v>2018</v>
      </c>
      <c r="F187" s="342" t="s">
        <v>2019</v>
      </c>
      <c r="G187" s="341" t="s">
        <v>3929</v>
      </c>
      <c r="H187" s="341" t="s">
        <v>5473</v>
      </c>
      <c r="I187" s="341" t="s">
        <v>3252</v>
      </c>
      <c r="J187" s="341" t="s">
        <v>3253</v>
      </c>
      <c r="L187" s="1873" t="s">
        <v>5798</v>
      </c>
      <c r="M187" s="1873" t="s">
        <v>1124</v>
      </c>
    </row>
    <row r="188" spans="1:13" ht="14.25">
      <c r="A188" s="342" t="s">
        <v>2020</v>
      </c>
      <c r="B188" s="340">
        <v>9</v>
      </c>
      <c r="C188" s="340">
        <v>0</v>
      </c>
      <c r="D188" s="340">
        <v>0</v>
      </c>
      <c r="E188" s="340">
        <v>19</v>
      </c>
      <c r="F188" s="340">
        <v>0</v>
      </c>
      <c r="G188" s="340">
        <v>0</v>
      </c>
      <c r="H188" s="340">
        <v>0</v>
      </c>
      <c r="I188" s="340">
        <v>8</v>
      </c>
      <c r="J188" s="343">
        <f>SUM(B188:I188)</f>
        <v>36</v>
      </c>
      <c r="L188">
        <v>34</v>
      </c>
      <c r="M188">
        <v>2</v>
      </c>
    </row>
    <row r="189" spans="1:13" ht="14.25">
      <c r="A189" s="344" t="s">
        <v>2021</v>
      </c>
      <c r="B189" s="345">
        <v>17</v>
      </c>
      <c r="C189" s="345">
        <v>0</v>
      </c>
      <c r="D189" s="345">
        <v>1</v>
      </c>
      <c r="E189" s="345">
        <v>11</v>
      </c>
      <c r="F189" s="345">
        <v>1</v>
      </c>
      <c r="G189" s="345">
        <v>0</v>
      </c>
      <c r="H189" s="345">
        <v>0</v>
      </c>
      <c r="I189" s="345">
        <v>6</v>
      </c>
      <c r="J189" s="346">
        <f t="shared" ref="J189:J211" si="2">SUM(B189:I189)</f>
        <v>36</v>
      </c>
      <c r="L189" s="1874">
        <v>32</v>
      </c>
      <c r="M189" s="1874">
        <v>4</v>
      </c>
    </row>
    <row r="190" spans="1:13" ht="14.25">
      <c r="A190" s="342" t="s">
        <v>2022</v>
      </c>
      <c r="B190" s="120">
        <v>21</v>
      </c>
      <c r="C190" s="120">
        <v>0</v>
      </c>
      <c r="D190" s="120">
        <v>2</v>
      </c>
      <c r="E190" s="120">
        <v>15</v>
      </c>
      <c r="F190" s="120">
        <v>0</v>
      </c>
      <c r="G190" s="120">
        <v>1</v>
      </c>
      <c r="H190" s="120">
        <v>0</v>
      </c>
      <c r="I190" s="120">
        <v>8</v>
      </c>
      <c r="J190" s="343">
        <f t="shared" si="2"/>
        <v>47</v>
      </c>
      <c r="L190">
        <v>40</v>
      </c>
      <c r="M190">
        <v>7</v>
      </c>
    </row>
    <row r="191" spans="1:13" ht="14.25">
      <c r="A191" s="344" t="s">
        <v>2023</v>
      </c>
      <c r="B191" s="557">
        <v>30</v>
      </c>
      <c r="C191" s="345">
        <v>1.5</v>
      </c>
      <c r="D191" s="345">
        <v>0</v>
      </c>
      <c r="E191" s="345">
        <v>34.5</v>
      </c>
      <c r="F191" s="345">
        <v>2</v>
      </c>
      <c r="G191" s="345">
        <v>0</v>
      </c>
      <c r="H191" s="345">
        <v>0</v>
      </c>
      <c r="I191" s="345">
        <v>11</v>
      </c>
      <c r="J191" s="346">
        <f t="shared" si="2"/>
        <v>79</v>
      </c>
      <c r="K191" s="558" t="s">
        <v>1972</v>
      </c>
      <c r="L191" s="1875">
        <v>73</v>
      </c>
      <c r="M191" s="1874">
        <v>6</v>
      </c>
    </row>
    <row r="192" spans="1:13" ht="14.25">
      <c r="A192" s="342" t="s">
        <v>1973</v>
      </c>
      <c r="B192" s="559">
        <v>46</v>
      </c>
      <c r="C192" s="120">
        <v>2</v>
      </c>
      <c r="D192" s="120">
        <v>2</v>
      </c>
      <c r="E192" s="120">
        <v>29</v>
      </c>
      <c r="F192" s="120">
        <v>2</v>
      </c>
      <c r="G192" s="120">
        <v>0</v>
      </c>
      <c r="H192" s="120">
        <v>0</v>
      </c>
      <c r="I192" s="120">
        <v>8</v>
      </c>
      <c r="J192" s="343">
        <f t="shared" si="2"/>
        <v>89</v>
      </c>
      <c r="K192" s="554" t="s">
        <v>1974</v>
      </c>
      <c r="L192" s="554">
        <v>85</v>
      </c>
      <c r="M192">
        <v>4</v>
      </c>
    </row>
    <row r="193" spans="1:13" ht="14.25">
      <c r="A193" s="344" t="s">
        <v>1975</v>
      </c>
      <c r="B193" s="345">
        <v>28</v>
      </c>
      <c r="C193" s="345">
        <v>2</v>
      </c>
      <c r="D193" s="345">
        <v>0</v>
      </c>
      <c r="E193" s="345">
        <v>36</v>
      </c>
      <c r="F193" s="345">
        <v>2</v>
      </c>
      <c r="G193" s="345">
        <v>1</v>
      </c>
      <c r="H193" s="345">
        <v>0</v>
      </c>
      <c r="I193" s="345">
        <v>17</v>
      </c>
      <c r="J193" s="346">
        <f t="shared" si="2"/>
        <v>86</v>
      </c>
      <c r="L193" s="1874">
        <v>76</v>
      </c>
      <c r="M193" s="1874">
        <v>10</v>
      </c>
    </row>
    <row r="194" spans="1:13" ht="14.25">
      <c r="A194" s="342" t="s">
        <v>1976</v>
      </c>
      <c r="B194" s="120">
        <v>43.5</v>
      </c>
      <c r="C194" s="120">
        <v>0</v>
      </c>
      <c r="D194" s="120">
        <v>1.5</v>
      </c>
      <c r="E194" s="120">
        <v>33.5</v>
      </c>
      <c r="F194" s="120">
        <v>5</v>
      </c>
      <c r="G194" s="120">
        <v>2</v>
      </c>
      <c r="H194" s="120">
        <v>0</v>
      </c>
      <c r="I194" s="120">
        <v>9</v>
      </c>
      <c r="J194" s="343">
        <f t="shared" si="2"/>
        <v>94.5</v>
      </c>
      <c r="L194">
        <v>91.5</v>
      </c>
      <c r="M194">
        <v>3</v>
      </c>
    </row>
    <row r="195" spans="1:13" ht="14.25">
      <c r="A195" s="344" t="s">
        <v>1977</v>
      </c>
      <c r="B195" s="345">
        <v>36.5</v>
      </c>
      <c r="C195" s="345">
        <v>0</v>
      </c>
      <c r="D195" s="345">
        <v>0</v>
      </c>
      <c r="E195" s="345">
        <v>56.5</v>
      </c>
      <c r="F195" s="345">
        <v>4</v>
      </c>
      <c r="G195" s="345">
        <v>2.5</v>
      </c>
      <c r="H195" s="345">
        <v>0</v>
      </c>
      <c r="I195" s="345">
        <v>8</v>
      </c>
      <c r="J195" s="346">
        <f t="shared" si="2"/>
        <v>107.5</v>
      </c>
      <c r="L195" s="1874">
        <v>99.5</v>
      </c>
      <c r="M195" s="1874">
        <v>8</v>
      </c>
    </row>
    <row r="196" spans="1:13" ht="14.25">
      <c r="A196" s="342" t="s">
        <v>1978</v>
      </c>
      <c r="B196" s="120">
        <v>35</v>
      </c>
      <c r="C196" s="120">
        <v>0</v>
      </c>
      <c r="D196" s="120">
        <v>2</v>
      </c>
      <c r="E196" s="120">
        <v>61</v>
      </c>
      <c r="F196" s="120">
        <v>5</v>
      </c>
      <c r="G196" s="120">
        <v>0</v>
      </c>
      <c r="H196" s="120">
        <v>0</v>
      </c>
      <c r="I196" s="120">
        <v>8</v>
      </c>
      <c r="J196" s="343">
        <f t="shared" si="2"/>
        <v>111</v>
      </c>
      <c r="L196">
        <v>105</v>
      </c>
      <c r="M196">
        <v>6</v>
      </c>
    </row>
    <row r="197" spans="1:13" ht="14.25">
      <c r="A197" s="344" t="s">
        <v>1979</v>
      </c>
      <c r="B197" s="345">
        <v>30</v>
      </c>
      <c r="C197" s="345">
        <v>0</v>
      </c>
      <c r="D197" s="345">
        <v>0</v>
      </c>
      <c r="E197" s="345">
        <v>42</v>
      </c>
      <c r="F197" s="345">
        <v>2</v>
      </c>
      <c r="G197" s="345">
        <v>0</v>
      </c>
      <c r="H197" s="345">
        <v>0</v>
      </c>
      <c r="I197" s="345">
        <v>15</v>
      </c>
      <c r="J197" s="346">
        <f t="shared" si="2"/>
        <v>89</v>
      </c>
      <c r="L197" s="1874">
        <v>84</v>
      </c>
      <c r="M197" s="1874">
        <v>5</v>
      </c>
    </row>
    <row r="198" spans="1:13" ht="14.25">
      <c r="A198" s="342" t="s">
        <v>1980</v>
      </c>
      <c r="B198" s="120">
        <v>30</v>
      </c>
      <c r="C198" s="120">
        <v>0</v>
      </c>
      <c r="D198" s="120">
        <v>0</v>
      </c>
      <c r="E198" s="559">
        <v>44</v>
      </c>
      <c r="F198" s="120">
        <v>3</v>
      </c>
      <c r="G198" s="120">
        <v>0</v>
      </c>
      <c r="H198" s="120">
        <v>0</v>
      </c>
      <c r="I198" s="120">
        <v>11</v>
      </c>
      <c r="J198" s="343">
        <f t="shared" si="2"/>
        <v>88</v>
      </c>
      <c r="K198" s="554" t="s">
        <v>1981</v>
      </c>
      <c r="L198" s="554">
        <v>83</v>
      </c>
      <c r="M198">
        <v>5</v>
      </c>
    </row>
    <row r="199" spans="1:13" ht="14.25">
      <c r="A199" s="344" t="s">
        <v>1982</v>
      </c>
      <c r="B199" s="560">
        <v>30</v>
      </c>
      <c r="C199" s="345">
        <v>0</v>
      </c>
      <c r="D199" s="345">
        <v>2</v>
      </c>
      <c r="E199" s="345">
        <v>47.5</v>
      </c>
      <c r="F199" s="345">
        <v>2</v>
      </c>
      <c r="G199" s="345">
        <v>0</v>
      </c>
      <c r="H199" s="345">
        <v>0</v>
      </c>
      <c r="I199" s="345">
        <v>12.5</v>
      </c>
      <c r="J199" s="346">
        <f t="shared" si="2"/>
        <v>94</v>
      </c>
      <c r="K199" s="554" t="s">
        <v>1983</v>
      </c>
      <c r="L199" s="1876">
        <v>92</v>
      </c>
      <c r="M199" s="1874">
        <v>2</v>
      </c>
    </row>
    <row r="200" spans="1:13" ht="14.25">
      <c r="A200" s="342" t="s">
        <v>1984</v>
      </c>
      <c r="B200" s="120">
        <v>47.2</v>
      </c>
      <c r="C200" s="120">
        <v>0</v>
      </c>
      <c r="D200" s="120">
        <v>0.5</v>
      </c>
      <c r="E200" s="559">
        <v>37.5</v>
      </c>
      <c r="F200" s="120">
        <v>0</v>
      </c>
      <c r="G200" s="120">
        <v>0</v>
      </c>
      <c r="H200" s="120">
        <v>0</v>
      </c>
      <c r="I200" s="120">
        <v>15.8</v>
      </c>
      <c r="J200" s="343">
        <f t="shared" si="2"/>
        <v>101</v>
      </c>
      <c r="K200" s="554" t="s">
        <v>766</v>
      </c>
      <c r="L200" s="554">
        <v>94</v>
      </c>
      <c r="M200">
        <v>7</v>
      </c>
    </row>
    <row r="201" spans="1:13" ht="14.25">
      <c r="A201" s="346" t="s">
        <v>767</v>
      </c>
      <c r="B201" s="560">
        <v>40</v>
      </c>
      <c r="C201" s="345">
        <v>0</v>
      </c>
      <c r="D201" s="345">
        <v>3.5</v>
      </c>
      <c r="E201" s="560">
        <v>39</v>
      </c>
      <c r="F201" s="345">
        <v>0</v>
      </c>
      <c r="G201" s="345">
        <v>0</v>
      </c>
      <c r="H201" s="345">
        <v>0</v>
      </c>
      <c r="I201" s="345">
        <v>27.5</v>
      </c>
      <c r="J201" s="346">
        <f t="shared" si="2"/>
        <v>110</v>
      </c>
      <c r="K201" s="554" t="s">
        <v>768</v>
      </c>
      <c r="L201" s="1876">
        <v>93</v>
      </c>
      <c r="M201" s="1874">
        <v>16</v>
      </c>
    </row>
    <row r="202" spans="1:13" ht="14.25">
      <c r="A202" s="343" t="s">
        <v>3145</v>
      </c>
      <c r="B202" s="120">
        <v>41</v>
      </c>
      <c r="C202" s="120">
        <v>0</v>
      </c>
      <c r="D202" s="120">
        <v>5</v>
      </c>
      <c r="E202" s="120">
        <v>36</v>
      </c>
      <c r="F202" s="120">
        <v>7</v>
      </c>
      <c r="G202" s="120">
        <v>0</v>
      </c>
      <c r="H202" s="120">
        <v>2</v>
      </c>
      <c r="I202" s="120">
        <v>26.5</v>
      </c>
      <c r="J202" s="343">
        <f t="shared" si="2"/>
        <v>117.5</v>
      </c>
      <c r="K202" s="554" t="s">
        <v>769</v>
      </c>
      <c r="L202">
        <v>101</v>
      </c>
      <c r="M202">
        <v>16.5</v>
      </c>
    </row>
    <row r="203" spans="1:13" ht="14.25">
      <c r="A203" s="346" t="s">
        <v>240</v>
      </c>
      <c r="B203" s="560">
        <v>37.5</v>
      </c>
      <c r="C203" s="345">
        <v>0</v>
      </c>
      <c r="D203" s="345">
        <v>1.5</v>
      </c>
      <c r="E203" s="345">
        <v>38.5</v>
      </c>
      <c r="F203" s="345">
        <v>2</v>
      </c>
      <c r="G203" s="345">
        <v>2</v>
      </c>
      <c r="H203" s="345">
        <v>0</v>
      </c>
      <c r="I203" s="345">
        <v>30.5</v>
      </c>
      <c r="J203" s="346">
        <f t="shared" si="2"/>
        <v>112</v>
      </c>
      <c r="K203" s="554" t="s">
        <v>100</v>
      </c>
      <c r="L203" s="1876">
        <v>92.5</v>
      </c>
      <c r="M203" s="1874">
        <v>19.5</v>
      </c>
    </row>
    <row r="204" spans="1:13" ht="14.25">
      <c r="A204" s="374" t="s">
        <v>1618</v>
      </c>
      <c r="B204" s="534">
        <v>31.5</v>
      </c>
      <c r="C204" s="534">
        <v>0</v>
      </c>
      <c r="D204" s="534">
        <v>4</v>
      </c>
      <c r="E204" s="561">
        <v>41.5</v>
      </c>
      <c r="F204" s="534">
        <v>1.7</v>
      </c>
      <c r="G204" s="534">
        <v>6</v>
      </c>
      <c r="H204" s="534">
        <v>0</v>
      </c>
      <c r="I204" s="534">
        <v>33.299999999999997</v>
      </c>
      <c r="J204" s="343">
        <f t="shared" si="2"/>
        <v>118</v>
      </c>
      <c r="K204" s="554" t="s">
        <v>311</v>
      </c>
      <c r="L204" s="554">
        <v>101</v>
      </c>
      <c r="M204">
        <v>17</v>
      </c>
    </row>
    <row r="205" spans="1:13" ht="14.25">
      <c r="A205" s="346" t="s">
        <v>1033</v>
      </c>
      <c r="B205" s="345">
        <v>27</v>
      </c>
      <c r="C205" s="345">
        <v>0</v>
      </c>
      <c r="D205" s="345">
        <v>3</v>
      </c>
      <c r="E205" s="560">
        <v>44</v>
      </c>
      <c r="F205" s="345">
        <v>0</v>
      </c>
      <c r="G205" s="345">
        <v>5.5</v>
      </c>
      <c r="H205" s="345">
        <v>0</v>
      </c>
      <c r="I205" s="345">
        <v>33.5</v>
      </c>
      <c r="J205" s="346">
        <f t="shared" si="2"/>
        <v>113</v>
      </c>
      <c r="K205" s="554" t="s">
        <v>5405</v>
      </c>
      <c r="L205" s="1876">
        <v>93</v>
      </c>
      <c r="M205" s="1874">
        <v>20</v>
      </c>
    </row>
    <row r="206" spans="1:13" ht="14.25">
      <c r="A206" s="343" t="s">
        <v>312</v>
      </c>
      <c r="B206" s="340">
        <v>23</v>
      </c>
      <c r="C206" s="340">
        <v>0</v>
      </c>
      <c r="D206" s="340">
        <v>1</v>
      </c>
      <c r="E206" s="807">
        <v>40.5</v>
      </c>
      <c r="F206" s="340">
        <v>5</v>
      </c>
      <c r="G206" s="340">
        <v>2</v>
      </c>
      <c r="H206" s="340">
        <v>0</v>
      </c>
      <c r="I206" s="340">
        <v>38.5</v>
      </c>
      <c r="J206" s="343">
        <f t="shared" si="2"/>
        <v>110</v>
      </c>
      <c r="K206" s="562" t="s">
        <v>5140</v>
      </c>
      <c r="L206" s="554">
        <v>83</v>
      </c>
      <c r="M206">
        <v>27</v>
      </c>
    </row>
    <row r="207" spans="1:13" ht="14.25">
      <c r="A207" s="346" t="s">
        <v>455</v>
      </c>
      <c r="B207" s="80">
        <v>23</v>
      </c>
      <c r="C207" s="80">
        <v>0</v>
      </c>
      <c r="D207" s="80">
        <v>1</v>
      </c>
      <c r="E207" s="80">
        <v>27</v>
      </c>
      <c r="F207" s="80">
        <v>0</v>
      </c>
      <c r="G207" s="80">
        <v>4</v>
      </c>
      <c r="H207" s="80">
        <v>0</v>
      </c>
      <c r="I207" s="80">
        <v>28</v>
      </c>
      <c r="J207" s="346">
        <f t="shared" si="2"/>
        <v>83</v>
      </c>
      <c r="L207" s="1877">
        <v>65</v>
      </c>
      <c r="M207" s="1874">
        <v>18</v>
      </c>
    </row>
    <row r="208" spans="1:13" ht="14.25">
      <c r="A208" s="374" t="s">
        <v>1708</v>
      </c>
      <c r="B208" s="3">
        <v>17.5</v>
      </c>
      <c r="C208" s="3">
        <v>0</v>
      </c>
      <c r="D208" s="3">
        <v>2</v>
      </c>
      <c r="E208" s="3">
        <v>11</v>
      </c>
      <c r="F208" s="3">
        <v>1</v>
      </c>
      <c r="G208" s="3">
        <v>2</v>
      </c>
      <c r="H208" s="3">
        <v>0</v>
      </c>
      <c r="I208" s="3">
        <v>17.5</v>
      </c>
      <c r="J208" s="374">
        <f t="shared" si="2"/>
        <v>51</v>
      </c>
      <c r="L208" s="191">
        <v>42</v>
      </c>
      <c r="M208">
        <v>9</v>
      </c>
    </row>
    <row r="209" spans="1:13" ht="14.25">
      <c r="A209" s="1584" t="s">
        <v>1112</v>
      </c>
      <c r="B209" s="1585">
        <v>36.5</v>
      </c>
      <c r="C209" s="1585">
        <v>0</v>
      </c>
      <c r="D209" s="1585">
        <v>3</v>
      </c>
      <c r="E209" s="1586">
        <v>28.5</v>
      </c>
      <c r="F209" s="1585">
        <v>3</v>
      </c>
      <c r="G209" s="1585">
        <v>0</v>
      </c>
      <c r="H209" s="1585">
        <v>0</v>
      </c>
      <c r="I209" s="1585">
        <v>22</v>
      </c>
      <c r="J209" s="1584">
        <f t="shared" si="2"/>
        <v>93</v>
      </c>
      <c r="K209" s="562" t="s">
        <v>1122</v>
      </c>
      <c r="L209" s="1876">
        <v>80</v>
      </c>
      <c r="M209" s="1874">
        <v>13</v>
      </c>
    </row>
    <row r="210" spans="1:13" ht="14.25">
      <c r="A210" s="343" t="s">
        <v>7245</v>
      </c>
      <c r="B210" s="1583">
        <v>29.5</v>
      </c>
      <c r="C210" s="1583">
        <v>0</v>
      </c>
      <c r="D210" s="1583">
        <v>6</v>
      </c>
      <c r="E210" s="1583">
        <v>11.5</v>
      </c>
      <c r="F210" s="1583">
        <v>1</v>
      </c>
      <c r="G210" s="1583">
        <v>0</v>
      </c>
      <c r="H210" s="1583">
        <v>0</v>
      </c>
      <c r="I210" s="1583">
        <v>10.5</v>
      </c>
      <c r="J210" s="374">
        <f t="shared" si="2"/>
        <v>58.5</v>
      </c>
      <c r="K210" s="562"/>
      <c r="L210" s="1533">
        <v>51</v>
      </c>
      <c r="M210">
        <v>8.5</v>
      </c>
    </row>
    <row r="211" spans="1:13" ht="14.25">
      <c r="A211" s="1584" t="s">
        <v>8151</v>
      </c>
      <c r="B211" s="1742">
        <v>38</v>
      </c>
      <c r="C211" s="1742">
        <v>0</v>
      </c>
      <c r="D211" s="1742">
        <v>4</v>
      </c>
      <c r="E211" s="1742">
        <v>9.5</v>
      </c>
      <c r="F211" s="1742">
        <v>3.5</v>
      </c>
      <c r="G211" s="1742">
        <v>0</v>
      </c>
      <c r="H211" s="1742">
        <v>0</v>
      </c>
      <c r="I211" s="1742">
        <v>22.5</v>
      </c>
      <c r="J211" s="1584">
        <f t="shared" si="2"/>
        <v>77.5</v>
      </c>
      <c r="K211" s="562"/>
      <c r="L211" s="1878">
        <v>59.5</v>
      </c>
      <c r="M211" s="1878">
        <v>18</v>
      </c>
    </row>
    <row r="212" spans="1:13" ht="14.25">
      <c r="A212" s="374" t="s">
        <v>8605</v>
      </c>
      <c r="B212" s="118">
        <v>33.5</v>
      </c>
      <c r="C212" s="118">
        <v>0</v>
      </c>
      <c r="D212" s="118">
        <v>3</v>
      </c>
      <c r="E212" s="118">
        <v>10</v>
      </c>
      <c r="F212" s="118">
        <v>1</v>
      </c>
      <c r="G212" s="118">
        <v>0</v>
      </c>
      <c r="H212" s="118">
        <v>0</v>
      </c>
      <c r="I212" s="118">
        <v>15.5</v>
      </c>
      <c r="J212" s="374">
        <f>SUM(B212:I212)</f>
        <v>63</v>
      </c>
      <c r="K212" s="562"/>
      <c r="L212" s="2017">
        <v>52.5</v>
      </c>
      <c r="M212" s="2017">
        <v>10.5</v>
      </c>
    </row>
    <row r="213" spans="1:13" ht="14.25">
      <c r="A213" s="1584" t="s">
        <v>9512</v>
      </c>
      <c r="B213" s="1742">
        <v>34</v>
      </c>
      <c r="C213" s="1742">
        <v>3</v>
      </c>
      <c r="D213" s="1742">
        <v>4</v>
      </c>
      <c r="E213" s="1742">
        <v>23</v>
      </c>
      <c r="F213" s="1742">
        <v>1</v>
      </c>
      <c r="G213" s="1742">
        <v>0</v>
      </c>
      <c r="H213" s="1742">
        <v>0</v>
      </c>
      <c r="I213" s="1742">
        <v>20.5</v>
      </c>
      <c r="J213" s="1584">
        <f>SUM(B213:I213)</f>
        <v>85.5</v>
      </c>
      <c r="K213" s="562" t="s">
        <v>9513</v>
      </c>
      <c r="L213" s="1878">
        <v>71</v>
      </c>
      <c r="M213" s="1878">
        <v>14.5</v>
      </c>
    </row>
    <row r="214" spans="1:13" s="56" customFormat="1" ht="14.25">
      <c r="A214" s="374" t="s">
        <v>10076</v>
      </c>
      <c r="B214" s="2425">
        <v>30.9</v>
      </c>
      <c r="C214" s="118">
        <v>3</v>
      </c>
      <c r="D214" s="118">
        <v>4</v>
      </c>
      <c r="E214" s="118">
        <v>11.5</v>
      </c>
      <c r="F214" s="118">
        <v>0</v>
      </c>
      <c r="G214" s="118">
        <v>0</v>
      </c>
      <c r="H214" s="118">
        <v>0</v>
      </c>
      <c r="I214" s="118">
        <v>13.1</v>
      </c>
      <c r="J214" s="2426">
        <v>62.5</v>
      </c>
      <c r="K214" s="2427" t="s">
        <v>10260</v>
      </c>
      <c r="L214" s="2017">
        <v>60.5</v>
      </c>
      <c r="M214" s="2017">
        <v>2</v>
      </c>
    </row>
    <row r="215" spans="1:13" s="56" customFormat="1" ht="14.25">
      <c r="A215" s="1584" t="s">
        <v>10816</v>
      </c>
      <c r="B215" s="1742">
        <v>40.5</v>
      </c>
      <c r="C215" s="1742">
        <v>1</v>
      </c>
      <c r="D215" s="1742">
        <v>6</v>
      </c>
      <c r="E215" s="1742">
        <v>25</v>
      </c>
      <c r="F215" s="1742">
        <v>3.5</v>
      </c>
      <c r="G215" s="1742">
        <v>1</v>
      </c>
      <c r="H215" s="1742">
        <v>0</v>
      </c>
      <c r="I215" s="1742">
        <v>27</v>
      </c>
      <c r="J215" s="1584">
        <f>SUM(B215:I215)</f>
        <v>104</v>
      </c>
      <c r="K215" s="2602" t="s">
        <v>10817</v>
      </c>
      <c r="L215" s="1878">
        <v>88</v>
      </c>
      <c r="M215" s="1878">
        <v>16</v>
      </c>
    </row>
    <row r="216" spans="1:13" s="56" customFormat="1" ht="14.25">
      <c r="A216" s="374" t="s">
        <v>11391</v>
      </c>
      <c r="B216" s="118">
        <v>39.5</v>
      </c>
      <c r="C216" s="118">
        <v>1</v>
      </c>
      <c r="D216" s="118">
        <v>4.5</v>
      </c>
      <c r="E216" s="118">
        <v>35.5</v>
      </c>
      <c r="F216" s="118">
        <v>0</v>
      </c>
      <c r="G216" s="118">
        <v>0</v>
      </c>
      <c r="H216" s="118">
        <v>0</v>
      </c>
      <c r="I216" s="118">
        <v>22.5</v>
      </c>
      <c r="J216" s="374">
        <f>SUM(B216:I216)</f>
        <v>103</v>
      </c>
      <c r="K216" s="2602"/>
      <c r="L216" s="2017">
        <v>97.5</v>
      </c>
      <c r="M216" s="2017">
        <v>5.5</v>
      </c>
    </row>
  </sheetData>
  <mergeCells count="3">
    <mergeCell ref="A186:J186"/>
    <mergeCell ref="A2:J2"/>
    <mergeCell ref="A64:J64"/>
  </mergeCells>
  <phoneticPr fontId="5"/>
  <pageMargins left="0.75" right="0.4" top="0.44" bottom="0.51" header="0.44" footer="0.51200000000000001"/>
  <pageSetup paperSize="9" scale="70" orientation="portrait" horizontalDpi="300" verticalDpi="300" r:id="rId1"/>
  <headerFooter alignWithMargins="0"/>
  <rowBreaks count="2" manualBreakCount="2">
    <brk id="62" max="10" man="1"/>
    <brk id="167" max="10" man="1"/>
  </rowBreaks>
  <colBreaks count="1" manualBreakCount="1">
    <brk id="11" max="1048575" man="1"/>
  </col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P98"/>
  <sheetViews>
    <sheetView workbookViewId="0"/>
  </sheetViews>
  <sheetFormatPr defaultRowHeight="13.5"/>
  <cols>
    <col min="2" max="10" width="7.375" customWidth="1"/>
  </cols>
  <sheetData>
    <row r="1" spans="1:15">
      <c r="A1" t="s">
        <v>2313</v>
      </c>
    </row>
    <row r="2" spans="1:15" ht="21" customHeight="1">
      <c r="A2" s="2968" t="s">
        <v>403</v>
      </c>
      <c r="B2" s="2968"/>
      <c r="C2" s="2968"/>
      <c r="D2" s="2968"/>
      <c r="E2" s="2968"/>
      <c r="F2" s="2968"/>
      <c r="G2" s="2968"/>
      <c r="H2" s="2968"/>
      <c r="I2" s="2968"/>
      <c r="J2" s="2968"/>
      <c r="K2" s="368" t="s">
        <v>1026</v>
      </c>
      <c r="L2" s="368"/>
    </row>
    <row r="3" spans="1:15" ht="21" customHeight="1" thickBot="1">
      <c r="A3" s="279" t="s">
        <v>1182</v>
      </c>
      <c r="B3" s="278" t="s">
        <v>1202</v>
      </c>
      <c r="C3" s="30" t="s">
        <v>1203</v>
      </c>
      <c r="D3" s="30" t="s">
        <v>1205</v>
      </c>
      <c r="E3" s="30" t="s">
        <v>4589</v>
      </c>
      <c r="F3" s="30" t="s">
        <v>4590</v>
      </c>
      <c r="G3" s="889" t="s">
        <v>4591</v>
      </c>
      <c r="H3" s="30" t="s">
        <v>5473</v>
      </c>
      <c r="I3" s="274" t="s">
        <v>3252</v>
      </c>
      <c r="J3" s="276" t="s">
        <v>3253</v>
      </c>
    </row>
    <row r="4" spans="1:15" ht="21" customHeight="1" thickTop="1">
      <c r="A4" s="156" t="s">
        <v>6491</v>
      </c>
      <c r="B4" s="255">
        <v>26</v>
      </c>
      <c r="C4" s="14">
        <v>0</v>
      </c>
      <c r="D4" s="14">
        <v>1</v>
      </c>
      <c r="E4" s="14">
        <v>18</v>
      </c>
      <c r="F4" s="14">
        <v>0</v>
      </c>
      <c r="G4" s="14">
        <v>2</v>
      </c>
      <c r="H4" s="14">
        <v>1</v>
      </c>
      <c r="I4" s="275">
        <v>10</v>
      </c>
      <c r="J4" s="277">
        <f t="shared" ref="J4:J27" si="0">SUM(B4:I4)</f>
        <v>58</v>
      </c>
    </row>
    <row r="5" spans="1:15" ht="21" customHeight="1">
      <c r="A5" s="157" t="s">
        <v>2773</v>
      </c>
      <c r="B5" s="258">
        <v>33</v>
      </c>
      <c r="C5" s="80">
        <v>0</v>
      </c>
      <c r="D5" s="80">
        <v>2</v>
      </c>
      <c r="E5" s="80">
        <v>16</v>
      </c>
      <c r="F5" s="80">
        <v>4</v>
      </c>
      <c r="G5" s="80">
        <v>2</v>
      </c>
      <c r="H5" s="80">
        <v>0</v>
      </c>
      <c r="I5" s="281">
        <v>13</v>
      </c>
      <c r="J5" s="282">
        <f t="shared" si="0"/>
        <v>70</v>
      </c>
    </row>
    <row r="6" spans="1:15" ht="21" customHeight="1">
      <c r="A6" s="280" t="s">
        <v>2774</v>
      </c>
      <c r="B6" s="205">
        <v>39</v>
      </c>
      <c r="C6" s="3">
        <v>0</v>
      </c>
      <c r="D6" s="3">
        <v>9</v>
      </c>
      <c r="E6" s="3">
        <v>17</v>
      </c>
      <c r="F6" s="3">
        <v>2</v>
      </c>
      <c r="G6" s="3">
        <v>1</v>
      </c>
      <c r="H6" s="3">
        <v>0</v>
      </c>
      <c r="I6" s="199">
        <v>20</v>
      </c>
      <c r="J6" s="202">
        <f t="shared" si="0"/>
        <v>88</v>
      </c>
    </row>
    <row r="7" spans="1:15" ht="21" customHeight="1">
      <c r="A7" s="157" t="s">
        <v>1017</v>
      </c>
      <c r="B7" s="258">
        <v>43</v>
      </c>
      <c r="C7" s="80">
        <v>1</v>
      </c>
      <c r="D7" s="80">
        <v>4</v>
      </c>
      <c r="E7" s="80">
        <v>39</v>
      </c>
      <c r="F7" s="80">
        <v>3</v>
      </c>
      <c r="G7" s="80">
        <v>1</v>
      </c>
      <c r="H7" s="80">
        <v>0</v>
      </c>
      <c r="I7" s="281">
        <v>24</v>
      </c>
      <c r="J7" s="282">
        <f t="shared" si="0"/>
        <v>115</v>
      </c>
    </row>
    <row r="8" spans="1:15" ht="21" customHeight="1">
      <c r="A8" s="280" t="s">
        <v>1018</v>
      </c>
      <c r="B8" s="205">
        <v>53</v>
      </c>
      <c r="C8" s="3">
        <v>1</v>
      </c>
      <c r="D8" s="3">
        <v>4</v>
      </c>
      <c r="E8" s="3">
        <v>45</v>
      </c>
      <c r="F8" s="3">
        <v>1</v>
      </c>
      <c r="G8" s="3">
        <v>2</v>
      </c>
      <c r="H8" s="3">
        <v>0</v>
      </c>
      <c r="I8" s="199">
        <v>24</v>
      </c>
      <c r="J8" s="202">
        <f t="shared" si="0"/>
        <v>130</v>
      </c>
    </row>
    <row r="9" spans="1:15" ht="21" customHeight="1">
      <c r="A9" s="157" t="s">
        <v>1019</v>
      </c>
      <c r="B9" s="258">
        <v>57</v>
      </c>
      <c r="C9" s="80">
        <v>1</v>
      </c>
      <c r="D9" s="80">
        <v>3</v>
      </c>
      <c r="E9" s="80">
        <v>44</v>
      </c>
      <c r="F9" s="80">
        <v>4</v>
      </c>
      <c r="G9" s="80">
        <v>2</v>
      </c>
      <c r="H9" s="80">
        <v>0</v>
      </c>
      <c r="I9" s="281">
        <v>23</v>
      </c>
      <c r="J9" s="282">
        <f t="shared" si="0"/>
        <v>134</v>
      </c>
    </row>
    <row r="10" spans="1:15" ht="21" customHeight="1">
      <c r="A10" s="280" t="s">
        <v>1020</v>
      </c>
      <c r="B10" s="205">
        <v>90</v>
      </c>
      <c r="C10" s="3">
        <v>0</v>
      </c>
      <c r="D10" s="3">
        <v>7</v>
      </c>
      <c r="E10" s="3">
        <v>44</v>
      </c>
      <c r="F10" s="3">
        <v>5</v>
      </c>
      <c r="G10" s="3">
        <v>1</v>
      </c>
      <c r="H10" s="3">
        <v>0</v>
      </c>
      <c r="I10" s="199">
        <v>26</v>
      </c>
      <c r="J10" s="202">
        <f t="shared" si="0"/>
        <v>173</v>
      </c>
    </row>
    <row r="11" spans="1:15" ht="21" customHeight="1">
      <c r="A11" s="157" t="s">
        <v>1021</v>
      </c>
      <c r="B11" s="258">
        <v>89</v>
      </c>
      <c r="C11" s="80">
        <v>0</v>
      </c>
      <c r="D11" s="80">
        <v>3</v>
      </c>
      <c r="E11" s="80">
        <v>51</v>
      </c>
      <c r="F11" s="80">
        <v>0</v>
      </c>
      <c r="G11" s="80">
        <v>1</v>
      </c>
      <c r="H11" s="80">
        <v>0</v>
      </c>
      <c r="I11" s="281">
        <v>22</v>
      </c>
      <c r="J11" s="282">
        <f t="shared" si="0"/>
        <v>166</v>
      </c>
    </row>
    <row r="12" spans="1:15" ht="21" customHeight="1">
      <c r="A12" s="280" t="s">
        <v>1022</v>
      </c>
      <c r="B12" s="205">
        <v>65</v>
      </c>
      <c r="C12" s="3">
        <v>0</v>
      </c>
      <c r="D12" s="3">
        <v>1</v>
      </c>
      <c r="E12" s="3">
        <v>47</v>
      </c>
      <c r="F12" s="3">
        <v>3</v>
      </c>
      <c r="G12" s="3">
        <v>0</v>
      </c>
      <c r="H12" s="3">
        <v>1</v>
      </c>
      <c r="I12" s="199">
        <v>17</v>
      </c>
      <c r="J12" s="202">
        <f t="shared" si="0"/>
        <v>134</v>
      </c>
    </row>
    <row r="13" spans="1:15" ht="21" customHeight="1">
      <c r="A13" s="157" t="s">
        <v>1192</v>
      </c>
      <c r="B13" s="258">
        <v>65</v>
      </c>
      <c r="C13" s="80">
        <v>0</v>
      </c>
      <c r="D13" s="80">
        <v>4</v>
      </c>
      <c r="E13" s="80">
        <v>41</v>
      </c>
      <c r="F13" s="80">
        <v>7</v>
      </c>
      <c r="G13" s="80">
        <v>1</v>
      </c>
      <c r="H13" s="80">
        <v>0</v>
      </c>
      <c r="I13" s="281">
        <v>26</v>
      </c>
      <c r="J13" s="282">
        <f t="shared" si="0"/>
        <v>144</v>
      </c>
      <c r="K13" t="s">
        <v>1038</v>
      </c>
    </row>
    <row r="14" spans="1:15" ht="21" customHeight="1">
      <c r="A14" s="280" t="s">
        <v>1655</v>
      </c>
      <c r="B14" s="205">
        <v>76</v>
      </c>
      <c r="C14" s="3">
        <v>0</v>
      </c>
      <c r="D14" s="3">
        <v>1</v>
      </c>
      <c r="E14" s="3">
        <v>31</v>
      </c>
      <c r="F14" s="3">
        <v>2</v>
      </c>
      <c r="G14" s="3">
        <v>0</v>
      </c>
      <c r="H14" s="3">
        <v>0</v>
      </c>
      <c r="I14" s="199">
        <v>13</v>
      </c>
      <c r="J14" s="202">
        <f t="shared" si="0"/>
        <v>123</v>
      </c>
      <c r="K14" t="s">
        <v>1039</v>
      </c>
    </row>
    <row r="15" spans="1:15" ht="21" customHeight="1">
      <c r="A15" s="157" t="s">
        <v>2785</v>
      </c>
      <c r="B15" s="258">
        <v>59</v>
      </c>
      <c r="C15" s="80">
        <v>0</v>
      </c>
      <c r="D15" s="80">
        <v>6</v>
      </c>
      <c r="E15" s="80">
        <v>42</v>
      </c>
      <c r="F15" s="80">
        <v>2</v>
      </c>
      <c r="G15" s="80">
        <v>0</v>
      </c>
      <c r="H15" s="80">
        <v>0</v>
      </c>
      <c r="I15" s="281">
        <v>19</v>
      </c>
      <c r="J15" s="282">
        <f t="shared" si="0"/>
        <v>128</v>
      </c>
    </row>
    <row r="16" spans="1:15" ht="21" customHeight="1">
      <c r="A16" s="280" t="s">
        <v>4107</v>
      </c>
      <c r="B16" s="205">
        <v>85</v>
      </c>
      <c r="C16" s="3">
        <v>0</v>
      </c>
      <c r="D16" s="3">
        <v>5</v>
      </c>
      <c r="E16" s="3">
        <v>25</v>
      </c>
      <c r="F16" s="3">
        <v>4</v>
      </c>
      <c r="G16" s="3">
        <v>0</v>
      </c>
      <c r="H16" s="3">
        <v>0</v>
      </c>
      <c r="I16" s="199">
        <v>26</v>
      </c>
      <c r="J16" s="202">
        <f t="shared" si="0"/>
        <v>145</v>
      </c>
      <c r="K16" s="191" t="s">
        <v>1211</v>
      </c>
      <c r="L16" s="191"/>
      <c r="M16" s="191"/>
      <c r="N16" s="191"/>
      <c r="O16" s="191"/>
    </row>
    <row r="17" spans="1:15" ht="21" customHeight="1">
      <c r="A17" s="157" t="s">
        <v>67</v>
      </c>
      <c r="B17" s="258">
        <v>67</v>
      </c>
      <c r="C17" s="80">
        <v>0</v>
      </c>
      <c r="D17" s="80">
        <v>6</v>
      </c>
      <c r="E17" s="80">
        <v>29</v>
      </c>
      <c r="F17" s="80">
        <v>2</v>
      </c>
      <c r="G17" s="80">
        <v>2</v>
      </c>
      <c r="H17" s="80">
        <v>0</v>
      </c>
      <c r="I17" s="281">
        <v>37</v>
      </c>
      <c r="J17" s="282">
        <f t="shared" si="0"/>
        <v>143</v>
      </c>
      <c r="K17" s="191" t="s">
        <v>3735</v>
      </c>
      <c r="L17" s="191"/>
      <c r="M17" s="191"/>
      <c r="N17" s="191"/>
      <c r="O17" s="191"/>
    </row>
    <row r="18" spans="1:15" ht="21" customHeight="1">
      <c r="A18" s="280" t="s">
        <v>347</v>
      </c>
      <c r="B18" s="205">
        <v>90</v>
      </c>
      <c r="C18" s="3">
        <v>1</v>
      </c>
      <c r="D18" s="3">
        <v>5</v>
      </c>
      <c r="E18" s="3">
        <v>30</v>
      </c>
      <c r="F18" s="3">
        <v>5</v>
      </c>
      <c r="G18" s="3">
        <v>0</v>
      </c>
      <c r="H18" s="3">
        <v>1</v>
      </c>
      <c r="I18" s="432">
        <v>36</v>
      </c>
      <c r="J18" s="205">
        <f t="shared" si="0"/>
        <v>168</v>
      </c>
    </row>
    <row r="19" spans="1:15" ht="21" customHeight="1">
      <c r="A19" s="157" t="s">
        <v>3594</v>
      </c>
      <c r="B19" s="798">
        <v>89</v>
      </c>
      <c r="C19" s="704">
        <v>0</v>
      </c>
      <c r="D19" s="704">
        <v>6</v>
      </c>
      <c r="E19" s="704">
        <v>41</v>
      </c>
      <c r="F19" s="704">
        <v>6</v>
      </c>
      <c r="G19" s="704">
        <v>3</v>
      </c>
      <c r="H19" s="704">
        <v>0</v>
      </c>
      <c r="I19" s="799">
        <v>40</v>
      </c>
      <c r="J19" s="798">
        <f t="shared" si="0"/>
        <v>185</v>
      </c>
      <c r="K19" s="554"/>
    </row>
    <row r="20" spans="1:15" ht="21" customHeight="1">
      <c r="A20" s="280" t="s">
        <v>3403</v>
      </c>
      <c r="B20" s="205">
        <v>100</v>
      </c>
      <c r="C20" s="3">
        <v>1</v>
      </c>
      <c r="D20" s="3">
        <v>6</v>
      </c>
      <c r="E20" s="3">
        <v>43</v>
      </c>
      <c r="F20" s="3">
        <v>4</v>
      </c>
      <c r="G20" s="3">
        <v>8</v>
      </c>
      <c r="H20" s="3">
        <v>0</v>
      </c>
      <c r="I20" s="432">
        <v>34</v>
      </c>
      <c r="J20" s="696">
        <f t="shared" si="0"/>
        <v>196</v>
      </c>
    </row>
    <row r="21" spans="1:15" ht="21" customHeight="1">
      <c r="A21" s="157" t="s">
        <v>3688</v>
      </c>
      <c r="B21" s="258">
        <v>77</v>
      </c>
      <c r="C21" s="80">
        <v>0</v>
      </c>
      <c r="D21" s="80">
        <v>7</v>
      </c>
      <c r="E21" s="80">
        <v>47</v>
      </c>
      <c r="F21" s="80">
        <v>0</v>
      </c>
      <c r="G21" s="80">
        <v>10</v>
      </c>
      <c r="H21" s="80">
        <v>0</v>
      </c>
      <c r="I21" s="890">
        <v>44</v>
      </c>
      <c r="J21" s="798">
        <f t="shared" si="0"/>
        <v>185</v>
      </c>
    </row>
    <row r="22" spans="1:15" ht="21" customHeight="1">
      <c r="A22" s="280" t="s">
        <v>903</v>
      </c>
      <c r="B22" s="784">
        <v>77</v>
      </c>
      <c r="C22" s="3">
        <v>0</v>
      </c>
      <c r="D22" s="3">
        <v>7</v>
      </c>
      <c r="E22" s="3">
        <v>52</v>
      </c>
      <c r="F22" s="3">
        <v>7</v>
      </c>
      <c r="G22" s="3">
        <v>2</v>
      </c>
      <c r="H22" s="3">
        <v>0</v>
      </c>
      <c r="I22" s="1010">
        <v>27</v>
      </c>
      <c r="J22" s="696">
        <f t="shared" si="0"/>
        <v>172</v>
      </c>
      <c r="K22" s="554" t="s">
        <v>1362</v>
      </c>
    </row>
    <row r="23" spans="1:15" ht="21" customHeight="1">
      <c r="A23" s="1834" t="s">
        <v>455</v>
      </c>
      <c r="B23" s="2310">
        <v>53</v>
      </c>
      <c r="C23" s="1437">
        <v>0</v>
      </c>
      <c r="D23" s="1437">
        <v>3</v>
      </c>
      <c r="E23" s="1437">
        <v>32</v>
      </c>
      <c r="F23" s="1437">
        <v>2</v>
      </c>
      <c r="G23" s="1437">
        <v>3</v>
      </c>
      <c r="H23" s="1437">
        <v>0</v>
      </c>
      <c r="I23" s="2311">
        <v>40</v>
      </c>
      <c r="J23" s="2310">
        <f t="shared" si="0"/>
        <v>133</v>
      </c>
      <c r="K23" s="554"/>
    </row>
    <row r="24" spans="1:15" ht="21" customHeight="1">
      <c r="A24" s="1643" t="s">
        <v>6949</v>
      </c>
      <c r="B24" s="1644">
        <v>57</v>
      </c>
      <c r="C24" s="45">
        <v>0</v>
      </c>
      <c r="D24" s="45">
        <v>8</v>
      </c>
      <c r="E24" s="45">
        <v>36</v>
      </c>
      <c r="F24" s="45">
        <v>1</v>
      </c>
      <c r="G24" s="45">
        <v>2</v>
      </c>
      <c r="H24" s="45">
        <v>1</v>
      </c>
      <c r="I24" s="1645">
        <v>25</v>
      </c>
      <c r="J24" s="1644">
        <f t="shared" si="0"/>
        <v>130</v>
      </c>
      <c r="K24" s="554"/>
    </row>
    <row r="25" spans="1:15" ht="21" customHeight="1">
      <c r="A25" s="2312" t="s">
        <v>7810</v>
      </c>
      <c r="B25" s="2313">
        <v>68</v>
      </c>
      <c r="C25" s="1437">
        <v>0</v>
      </c>
      <c r="D25" s="1437">
        <v>3</v>
      </c>
      <c r="E25" s="1437">
        <v>47</v>
      </c>
      <c r="F25" s="1437">
        <v>1</v>
      </c>
      <c r="G25" s="1437">
        <v>1</v>
      </c>
      <c r="H25" s="1437">
        <v>0</v>
      </c>
      <c r="I25" s="2314">
        <v>34</v>
      </c>
      <c r="J25" s="2315">
        <f t="shared" si="0"/>
        <v>154</v>
      </c>
      <c r="K25" s="554"/>
    </row>
    <row r="26" spans="1:15" ht="21" customHeight="1">
      <c r="A26" s="280" t="s">
        <v>7245</v>
      </c>
      <c r="B26" s="1647">
        <v>84</v>
      </c>
      <c r="C26" s="3">
        <v>0</v>
      </c>
      <c r="D26" s="3">
        <v>6</v>
      </c>
      <c r="E26" s="3">
        <v>56</v>
      </c>
      <c r="F26" s="3">
        <v>1</v>
      </c>
      <c r="G26" s="3">
        <v>0</v>
      </c>
      <c r="H26" s="3">
        <v>0</v>
      </c>
      <c r="I26" s="1879">
        <v>10</v>
      </c>
      <c r="J26" s="696">
        <f t="shared" si="0"/>
        <v>157</v>
      </c>
      <c r="K26" s="554"/>
    </row>
    <row r="27" spans="1:15" ht="21" customHeight="1">
      <c r="A27" s="1834" t="s">
        <v>8606</v>
      </c>
      <c r="B27" s="2422">
        <v>107</v>
      </c>
      <c r="C27" s="1437">
        <v>0</v>
      </c>
      <c r="D27" s="1437">
        <v>5</v>
      </c>
      <c r="E27" s="1437">
        <v>68</v>
      </c>
      <c r="F27" s="1437">
        <v>6</v>
      </c>
      <c r="G27" s="1437">
        <v>2</v>
      </c>
      <c r="H27" s="1437">
        <v>0</v>
      </c>
      <c r="I27" s="2402">
        <v>34</v>
      </c>
      <c r="J27" s="2310">
        <f t="shared" si="0"/>
        <v>222</v>
      </c>
      <c r="K27" s="554" t="s">
        <v>10246</v>
      </c>
    </row>
    <row r="28" spans="1:15" ht="21" customHeight="1">
      <c r="A28" s="280" t="s">
        <v>9779</v>
      </c>
      <c r="B28" s="1589">
        <v>88</v>
      </c>
      <c r="C28" s="3">
        <v>1</v>
      </c>
      <c r="D28" s="1590">
        <v>2</v>
      </c>
      <c r="E28" s="3">
        <v>42</v>
      </c>
      <c r="F28" s="3">
        <v>4</v>
      </c>
      <c r="G28" s="3">
        <v>0</v>
      </c>
      <c r="H28" s="3">
        <v>0</v>
      </c>
      <c r="I28" s="1879">
        <v>17</v>
      </c>
      <c r="J28" s="696">
        <f>SUM(B28:I28)</f>
        <v>154</v>
      </c>
      <c r="K28" s="554" t="s">
        <v>10247</v>
      </c>
    </row>
    <row r="29" spans="1:15" ht="21" customHeight="1">
      <c r="A29" s="1834" t="s">
        <v>10078</v>
      </c>
      <c r="B29" s="2662">
        <v>81</v>
      </c>
      <c r="C29" s="1437">
        <v>5</v>
      </c>
      <c r="D29" s="1437">
        <v>8</v>
      </c>
      <c r="E29" s="1544">
        <v>43</v>
      </c>
      <c r="F29" s="1437">
        <v>5</v>
      </c>
      <c r="G29" s="1437">
        <v>1</v>
      </c>
      <c r="H29" s="1437">
        <v>1</v>
      </c>
      <c r="I29" s="2402">
        <v>34</v>
      </c>
      <c r="J29" s="2310">
        <f>SUM(B29:I29)</f>
        <v>178</v>
      </c>
      <c r="K29" s="556" t="s">
        <v>11161</v>
      </c>
    </row>
    <row r="30" spans="1:15" ht="21" customHeight="1">
      <c r="A30" s="791" t="s">
        <v>10819</v>
      </c>
      <c r="B30" s="2603">
        <v>75</v>
      </c>
      <c r="C30" s="3">
        <v>1</v>
      </c>
      <c r="D30" s="3">
        <v>5</v>
      </c>
      <c r="E30" s="3">
        <v>49</v>
      </c>
      <c r="F30" s="3">
        <v>7</v>
      </c>
      <c r="G30" s="3">
        <v>0</v>
      </c>
      <c r="H30" s="3">
        <v>0</v>
      </c>
      <c r="I30" s="1473">
        <v>27</v>
      </c>
      <c r="J30" s="1646">
        <f>SUM(B30:I30)</f>
        <v>164</v>
      </c>
      <c r="K30" s="554"/>
    </row>
    <row r="31" spans="1:15">
      <c r="A31" s="283"/>
      <c r="B31" s="41"/>
      <c r="C31" s="41"/>
      <c r="D31" s="41"/>
      <c r="E31" s="41"/>
      <c r="F31" s="41"/>
      <c r="G31" s="41"/>
      <c r="H31" s="41"/>
      <c r="I31" s="41"/>
      <c r="J31" s="289">
        <f>SUM(J4:J30)</f>
        <v>3949</v>
      </c>
      <c r="K31" s="7"/>
    </row>
    <row r="32" spans="1:15">
      <c r="A32" s="283"/>
      <c r="B32" s="41"/>
      <c r="C32" s="41"/>
      <c r="D32" s="41"/>
      <c r="E32" s="41"/>
      <c r="F32" s="41"/>
      <c r="G32" s="41"/>
      <c r="H32" s="41"/>
      <c r="I32" s="41"/>
      <c r="J32" s="41"/>
    </row>
    <row r="33" spans="1:16">
      <c r="A33" s="283"/>
      <c r="B33" s="41"/>
      <c r="C33" s="41"/>
      <c r="D33" s="41"/>
      <c r="E33" s="41"/>
      <c r="F33" s="41"/>
      <c r="G33" s="41"/>
      <c r="H33" s="41"/>
      <c r="I33" s="41"/>
      <c r="J33" s="41"/>
    </row>
    <row r="34" spans="1:16">
      <c r="A34" s="283"/>
      <c r="B34" s="41"/>
      <c r="C34" s="41"/>
      <c r="D34" s="41"/>
      <c r="E34" s="41"/>
      <c r="F34" s="41"/>
      <c r="G34" s="41"/>
      <c r="H34" s="41"/>
      <c r="I34" s="41"/>
      <c r="J34" s="41"/>
    </row>
    <row r="35" spans="1:16">
      <c r="A35" s="283"/>
      <c r="B35" s="41"/>
      <c r="C35" s="41"/>
      <c r="D35" s="41"/>
      <c r="E35" s="41"/>
      <c r="F35" s="41"/>
      <c r="G35" s="41"/>
      <c r="H35" s="41"/>
      <c r="I35" s="41"/>
      <c r="J35" s="41"/>
    </row>
    <row r="36" spans="1:16">
      <c r="A36" s="283"/>
      <c r="B36" s="41"/>
      <c r="C36" s="41"/>
      <c r="D36" s="41"/>
      <c r="E36" s="41"/>
      <c r="F36" s="41"/>
      <c r="G36" s="41"/>
      <c r="H36" s="41"/>
      <c r="I36" s="41"/>
      <c r="J36" s="41"/>
    </row>
    <row r="37" spans="1:16">
      <c r="H37" s="41"/>
    </row>
    <row r="38" spans="1:16">
      <c r="L38" s="56"/>
      <c r="M38" s="56"/>
      <c r="N38" s="56"/>
      <c r="O38" s="56"/>
      <c r="P38" s="56"/>
    </row>
    <row r="39" spans="1:16">
      <c r="L39" s="56"/>
      <c r="M39" s="56"/>
      <c r="N39" s="56"/>
      <c r="O39" s="56"/>
      <c r="P39" s="56"/>
    </row>
    <row r="40" spans="1:16">
      <c r="L40" s="56"/>
      <c r="M40" s="56"/>
      <c r="N40" s="56"/>
      <c r="O40" s="56"/>
      <c r="P40" s="56"/>
    </row>
    <row r="65" spans="1:15" ht="17.25" customHeight="1">
      <c r="A65" s="3009" t="s">
        <v>3025</v>
      </c>
      <c r="B65" s="3009"/>
      <c r="C65" s="3009"/>
      <c r="D65" s="3009"/>
      <c r="E65" s="3009"/>
      <c r="F65" s="3009"/>
      <c r="G65" s="3009"/>
      <c r="H65" s="3009"/>
      <c r="I65" t="s">
        <v>2299</v>
      </c>
      <c r="M65" s="1915" t="s">
        <v>11162</v>
      </c>
    </row>
    <row r="66" spans="1:15" ht="24.75" customHeight="1">
      <c r="A66" s="158"/>
      <c r="B66" s="293" t="s">
        <v>1202</v>
      </c>
      <c r="C66" s="72" t="s">
        <v>1203</v>
      </c>
      <c r="D66" s="72" t="s">
        <v>1205</v>
      </c>
      <c r="E66" s="72" t="s">
        <v>5477</v>
      </c>
      <c r="F66" s="72" t="s">
        <v>6021</v>
      </c>
      <c r="G66" s="287" t="s">
        <v>5469</v>
      </c>
      <c r="H66" s="414" t="s">
        <v>3252</v>
      </c>
      <c r="I66" s="416" t="s">
        <v>5478</v>
      </c>
      <c r="J66" s="284"/>
      <c r="K66" s="290" t="s">
        <v>5469</v>
      </c>
      <c r="L66" s="285"/>
      <c r="M66" s="286" t="s">
        <v>3252</v>
      </c>
      <c r="N66" s="423"/>
      <c r="O66" s="293" t="s">
        <v>5470</v>
      </c>
    </row>
    <row r="67" spans="1:15" ht="24.75" customHeight="1" thickBot="1">
      <c r="A67" s="299"/>
      <c r="B67" s="254"/>
      <c r="C67" s="252"/>
      <c r="D67" s="252"/>
      <c r="E67" s="252"/>
      <c r="F67" s="252"/>
      <c r="G67" s="252"/>
      <c r="H67" s="415"/>
      <c r="I67" s="417" t="s">
        <v>5479</v>
      </c>
      <c r="J67" s="300" t="s">
        <v>5471</v>
      </c>
      <c r="K67" s="301" t="s">
        <v>5472</v>
      </c>
      <c r="L67" s="302" t="s">
        <v>5473</v>
      </c>
      <c r="M67" s="303" t="s">
        <v>5475</v>
      </c>
      <c r="N67" s="424" t="s">
        <v>5476</v>
      </c>
      <c r="O67" s="254"/>
    </row>
    <row r="68" spans="1:15" ht="24.75" customHeight="1" thickTop="1">
      <c r="A68" s="156" t="s">
        <v>4603</v>
      </c>
      <c r="B68" s="255">
        <v>52</v>
      </c>
      <c r="C68" s="14">
        <v>0</v>
      </c>
      <c r="D68" s="14">
        <v>3</v>
      </c>
      <c r="E68" s="14">
        <v>45</v>
      </c>
      <c r="F68" s="14">
        <f t="shared" ref="F68:F80" si="1">I68+J68</f>
        <v>3</v>
      </c>
      <c r="G68" s="14">
        <f t="shared" ref="G68:G80" si="2">K68+L68</f>
        <v>1</v>
      </c>
      <c r="H68" s="275">
        <f t="shared" ref="H68:H80" si="3">M68+N68</f>
        <v>48</v>
      </c>
      <c r="I68" s="418">
        <v>3</v>
      </c>
      <c r="J68" s="295">
        <v>0</v>
      </c>
      <c r="K68" s="296">
        <v>1</v>
      </c>
      <c r="L68" s="297">
        <v>0</v>
      </c>
      <c r="M68" s="298">
        <v>10</v>
      </c>
      <c r="N68" s="425">
        <v>38</v>
      </c>
      <c r="O68" s="421">
        <v>152</v>
      </c>
    </row>
    <row r="69" spans="1:15" ht="24.75" customHeight="1">
      <c r="A69" s="158" t="s">
        <v>1986</v>
      </c>
      <c r="B69" s="63">
        <v>54</v>
      </c>
      <c r="C69" s="1">
        <v>0</v>
      </c>
      <c r="D69" s="1">
        <v>5</v>
      </c>
      <c r="E69" s="1">
        <v>48</v>
      </c>
      <c r="F69" s="1">
        <f t="shared" si="1"/>
        <v>6</v>
      </c>
      <c r="G69" s="1">
        <f t="shared" si="2"/>
        <v>5</v>
      </c>
      <c r="H69" s="307">
        <f t="shared" si="3"/>
        <v>27</v>
      </c>
      <c r="I69" s="419">
        <v>5</v>
      </c>
      <c r="J69" s="96">
        <v>1</v>
      </c>
      <c r="K69" s="291">
        <v>5</v>
      </c>
      <c r="L69" s="104">
        <v>0</v>
      </c>
      <c r="M69" s="105">
        <v>5</v>
      </c>
      <c r="N69" s="426">
        <v>22</v>
      </c>
      <c r="O69" s="293">
        <v>145</v>
      </c>
    </row>
    <row r="70" spans="1:15" ht="24.75" customHeight="1">
      <c r="A70" s="158" t="s">
        <v>1988</v>
      </c>
      <c r="B70" s="63">
        <v>76</v>
      </c>
      <c r="C70" s="1">
        <v>1</v>
      </c>
      <c r="D70" s="1">
        <v>8</v>
      </c>
      <c r="E70" s="1">
        <v>62</v>
      </c>
      <c r="F70" s="1">
        <f t="shared" si="1"/>
        <v>7</v>
      </c>
      <c r="G70" s="1">
        <f t="shared" si="2"/>
        <v>5</v>
      </c>
      <c r="H70" s="307">
        <f t="shared" si="3"/>
        <v>52</v>
      </c>
      <c r="I70" s="419">
        <v>6</v>
      </c>
      <c r="J70" s="96">
        <v>1</v>
      </c>
      <c r="K70" s="291">
        <v>4</v>
      </c>
      <c r="L70" s="104">
        <v>1</v>
      </c>
      <c r="M70" s="105">
        <v>7</v>
      </c>
      <c r="N70" s="426">
        <v>45</v>
      </c>
      <c r="O70" s="293">
        <v>211</v>
      </c>
    </row>
    <row r="71" spans="1:15" ht="24.75" customHeight="1">
      <c r="A71" s="158" t="s">
        <v>1990</v>
      </c>
      <c r="B71" s="63">
        <v>93</v>
      </c>
      <c r="C71" s="1">
        <v>1</v>
      </c>
      <c r="D71" s="1">
        <v>3</v>
      </c>
      <c r="E71" s="1">
        <v>76</v>
      </c>
      <c r="F71" s="1">
        <f t="shared" si="1"/>
        <v>4</v>
      </c>
      <c r="G71" s="1">
        <f t="shared" si="2"/>
        <v>1</v>
      </c>
      <c r="H71" s="307">
        <f t="shared" si="3"/>
        <v>69</v>
      </c>
      <c r="I71" s="419">
        <v>3</v>
      </c>
      <c r="J71" s="96">
        <v>1</v>
      </c>
      <c r="K71" s="291">
        <v>1</v>
      </c>
      <c r="L71" s="104">
        <v>0</v>
      </c>
      <c r="M71" s="105">
        <v>7</v>
      </c>
      <c r="N71" s="426">
        <v>62</v>
      </c>
      <c r="O71" s="293">
        <v>247</v>
      </c>
    </row>
    <row r="72" spans="1:15" ht="24.75" customHeight="1">
      <c r="A72" s="158" t="s">
        <v>2589</v>
      </c>
      <c r="B72" s="63">
        <v>101</v>
      </c>
      <c r="C72" s="1">
        <v>1</v>
      </c>
      <c r="D72" s="1">
        <v>10</v>
      </c>
      <c r="E72" s="1">
        <v>105</v>
      </c>
      <c r="F72" s="1">
        <f t="shared" si="1"/>
        <v>6</v>
      </c>
      <c r="G72" s="1">
        <f t="shared" si="2"/>
        <v>3</v>
      </c>
      <c r="H72" s="307">
        <f t="shared" si="3"/>
        <v>84</v>
      </c>
      <c r="I72" s="419">
        <v>5</v>
      </c>
      <c r="J72" s="96">
        <v>1</v>
      </c>
      <c r="K72" s="291">
        <v>3</v>
      </c>
      <c r="L72" s="104">
        <v>0</v>
      </c>
      <c r="M72" s="105">
        <v>13</v>
      </c>
      <c r="N72" s="426">
        <v>71</v>
      </c>
      <c r="O72" s="293">
        <v>310</v>
      </c>
    </row>
    <row r="73" spans="1:15" ht="24.75" customHeight="1">
      <c r="A73" s="158" t="s">
        <v>5101</v>
      </c>
      <c r="B73" s="63">
        <v>98</v>
      </c>
      <c r="C73" s="1">
        <v>3</v>
      </c>
      <c r="D73" s="1">
        <v>8</v>
      </c>
      <c r="E73" s="1">
        <v>123</v>
      </c>
      <c r="F73" s="1">
        <f t="shared" si="1"/>
        <v>16</v>
      </c>
      <c r="G73" s="1">
        <f t="shared" si="2"/>
        <v>8</v>
      </c>
      <c r="H73" s="307">
        <f t="shared" si="3"/>
        <v>73</v>
      </c>
      <c r="I73" s="419">
        <v>15</v>
      </c>
      <c r="J73" s="96">
        <v>1</v>
      </c>
      <c r="K73" s="291">
        <v>8</v>
      </c>
      <c r="L73" s="104">
        <v>0</v>
      </c>
      <c r="M73" s="105">
        <v>14</v>
      </c>
      <c r="N73" s="426">
        <v>59</v>
      </c>
      <c r="O73" s="293">
        <v>329</v>
      </c>
    </row>
    <row r="74" spans="1:15" ht="24.75" customHeight="1">
      <c r="A74" s="158" t="s">
        <v>3490</v>
      </c>
      <c r="B74" s="63">
        <v>141</v>
      </c>
      <c r="C74" s="1">
        <v>1</v>
      </c>
      <c r="D74" s="1">
        <v>8</v>
      </c>
      <c r="E74" s="1">
        <v>153</v>
      </c>
      <c r="F74" s="1">
        <f t="shared" si="1"/>
        <v>17</v>
      </c>
      <c r="G74" s="1">
        <f t="shared" si="2"/>
        <v>7</v>
      </c>
      <c r="H74" s="307">
        <f t="shared" si="3"/>
        <v>67</v>
      </c>
      <c r="I74" s="419">
        <v>16</v>
      </c>
      <c r="J74" s="96">
        <v>1</v>
      </c>
      <c r="K74" s="291">
        <v>7</v>
      </c>
      <c r="L74" s="104">
        <v>0</v>
      </c>
      <c r="M74" s="105">
        <v>8</v>
      </c>
      <c r="N74" s="426">
        <v>59</v>
      </c>
      <c r="O74" s="293">
        <v>394</v>
      </c>
    </row>
    <row r="75" spans="1:15" ht="24.75" customHeight="1">
      <c r="A75" s="158" t="s">
        <v>3492</v>
      </c>
      <c r="B75" s="63">
        <v>116</v>
      </c>
      <c r="C75" s="1">
        <v>1</v>
      </c>
      <c r="D75" s="1">
        <v>8</v>
      </c>
      <c r="E75" s="1">
        <v>127</v>
      </c>
      <c r="F75" s="1">
        <f t="shared" si="1"/>
        <v>14</v>
      </c>
      <c r="G75" s="1">
        <f t="shared" si="2"/>
        <v>7</v>
      </c>
      <c r="H75" s="307">
        <f t="shared" si="3"/>
        <v>82</v>
      </c>
      <c r="I75" s="419">
        <v>14</v>
      </c>
      <c r="J75" s="96">
        <v>0</v>
      </c>
      <c r="K75" s="291">
        <v>7</v>
      </c>
      <c r="L75" s="104">
        <v>0</v>
      </c>
      <c r="M75" s="105">
        <v>12</v>
      </c>
      <c r="N75" s="426">
        <v>70</v>
      </c>
      <c r="O75" s="293">
        <v>355</v>
      </c>
    </row>
    <row r="76" spans="1:15" ht="24.75" customHeight="1">
      <c r="A76" s="158" t="s">
        <v>3494</v>
      </c>
      <c r="B76" s="63">
        <v>139</v>
      </c>
      <c r="C76" s="1">
        <v>0</v>
      </c>
      <c r="D76" s="1">
        <v>10</v>
      </c>
      <c r="E76" s="1">
        <v>164</v>
      </c>
      <c r="F76" s="1">
        <f t="shared" si="1"/>
        <v>17</v>
      </c>
      <c r="G76" s="1">
        <f t="shared" si="2"/>
        <v>7</v>
      </c>
      <c r="H76" s="307">
        <f t="shared" si="3"/>
        <v>91</v>
      </c>
      <c r="I76" s="419">
        <v>17</v>
      </c>
      <c r="J76" s="96">
        <v>0</v>
      </c>
      <c r="K76" s="291">
        <v>7</v>
      </c>
      <c r="L76" s="104">
        <v>0</v>
      </c>
      <c r="M76" s="105">
        <v>17</v>
      </c>
      <c r="N76" s="426">
        <v>74</v>
      </c>
      <c r="O76" s="293">
        <v>428</v>
      </c>
    </row>
    <row r="77" spans="1:15" ht="24.75" customHeight="1">
      <c r="A77" s="158" t="s">
        <v>5480</v>
      </c>
      <c r="B77" s="63">
        <v>122</v>
      </c>
      <c r="C77" s="1">
        <v>0</v>
      </c>
      <c r="D77" s="1">
        <v>6</v>
      </c>
      <c r="E77" s="1">
        <v>103</v>
      </c>
      <c r="F77" s="1">
        <f t="shared" si="1"/>
        <v>11</v>
      </c>
      <c r="G77" s="1">
        <f t="shared" si="2"/>
        <v>5</v>
      </c>
      <c r="H77" s="307">
        <f t="shared" si="3"/>
        <v>93</v>
      </c>
      <c r="I77" s="419">
        <v>11</v>
      </c>
      <c r="J77" s="96">
        <v>0</v>
      </c>
      <c r="K77" s="291">
        <v>5</v>
      </c>
      <c r="L77" s="104">
        <v>0</v>
      </c>
      <c r="M77" s="105">
        <v>20</v>
      </c>
      <c r="N77" s="426">
        <v>73</v>
      </c>
      <c r="O77" s="293">
        <v>340</v>
      </c>
    </row>
    <row r="78" spans="1:15" ht="24.75" customHeight="1">
      <c r="A78" s="158" t="s">
        <v>5481</v>
      </c>
      <c r="B78" s="63">
        <v>110</v>
      </c>
      <c r="C78" s="1">
        <v>0</v>
      </c>
      <c r="D78" s="1">
        <v>2</v>
      </c>
      <c r="E78" s="1">
        <v>103</v>
      </c>
      <c r="F78" s="1">
        <f t="shared" si="1"/>
        <v>11</v>
      </c>
      <c r="G78" s="1">
        <f t="shared" si="2"/>
        <v>3</v>
      </c>
      <c r="H78" s="307">
        <f t="shared" si="3"/>
        <v>91</v>
      </c>
      <c r="I78" s="419">
        <v>11</v>
      </c>
      <c r="J78" s="96">
        <v>0</v>
      </c>
      <c r="K78" s="291">
        <v>3</v>
      </c>
      <c r="L78" s="104">
        <v>0</v>
      </c>
      <c r="M78" s="105">
        <v>10</v>
      </c>
      <c r="N78" s="426">
        <v>81</v>
      </c>
      <c r="O78" s="293">
        <v>320</v>
      </c>
    </row>
    <row r="79" spans="1:15" ht="24.75" customHeight="1">
      <c r="A79" s="158" t="s">
        <v>5482</v>
      </c>
      <c r="B79" s="63">
        <v>91</v>
      </c>
      <c r="C79" s="1">
        <v>0</v>
      </c>
      <c r="D79" s="1">
        <v>7</v>
      </c>
      <c r="E79" s="1">
        <v>114</v>
      </c>
      <c r="F79" s="1">
        <f t="shared" si="1"/>
        <v>6</v>
      </c>
      <c r="G79" s="1">
        <f t="shared" si="2"/>
        <v>4</v>
      </c>
      <c r="H79" s="307">
        <f t="shared" si="3"/>
        <v>83</v>
      </c>
      <c r="I79" s="419">
        <v>6</v>
      </c>
      <c r="J79" s="96">
        <v>0</v>
      </c>
      <c r="K79" s="291">
        <v>4</v>
      </c>
      <c r="L79" s="104">
        <v>0</v>
      </c>
      <c r="M79" s="105">
        <v>16</v>
      </c>
      <c r="N79" s="426">
        <v>67</v>
      </c>
      <c r="O79" s="293">
        <v>305</v>
      </c>
    </row>
    <row r="80" spans="1:15" ht="24.75" customHeight="1">
      <c r="A80" s="158" t="s">
        <v>5483</v>
      </c>
      <c r="B80" s="63">
        <v>142</v>
      </c>
      <c r="C80" s="1">
        <v>0</v>
      </c>
      <c r="D80" s="1">
        <v>8</v>
      </c>
      <c r="E80" s="1">
        <v>110</v>
      </c>
      <c r="F80" s="1">
        <f t="shared" si="1"/>
        <v>14</v>
      </c>
      <c r="G80" s="1">
        <f t="shared" si="2"/>
        <v>2</v>
      </c>
      <c r="H80" s="307">
        <f t="shared" si="3"/>
        <v>114</v>
      </c>
      <c r="I80" s="419">
        <v>14</v>
      </c>
      <c r="J80" s="96">
        <v>0</v>
      </c>
      <c r="K80" s="291">
        <v>2</v>
      </c>
      <c r="L80" s="104">
        <v>0</v>
      </c>
      <c r="M80" s="105">
        <v>14</v>
      </c>
      <c r="N80" s="426">
        <v>100</v>
      </c>
      <c r="O80" s="293">
        <v>390</v>
      </c>
    </row>
    <row r="81" spans="1:16" ht="24.75" customHeight="1">
      <c r="A81" s="280" t="s">
        <v>67</v>
      </c>
      <c r="B81" s="294">
        <v>135</v>
      </c>
      <c r="C81" s="106">
        <v>0</v>
      </c>
      <c r="D81" s="106">
        <v>9</v>
      </c>
      <c r="E81" s="106">
        <v>122</v>
      </c>
      <c r="F81" s="106">
        <v>10</v>
      </c>
      <c r="G81" s="106">
        <v>3</v>
      </c>
      <c r="H81" s="192">
        <v>173</v>
      </c>
      <c r="I81" s="420">
        <v>10</v>
      </c>
      <c r="J81" s="95">
        <v>0</v>
      </c>
      <c r="K81" s="292">
        <v>3</v>
      </c>
      <c r="L81" s="107">
        <v>0</v>
      </c>
      <c r="M81" s="108">
        <v>18</v>
      </c>
      <c r="N81" s="427">
        <v>155</v>
      </c>
      <c r="O81" s="422">
        <v>452</v>
      </c>
    </row>
    <row r="82" spans="1:16" ht="24" customHeight="1">
      <c r="A82" s="280" t="s">
        <v>4588</v>
      </c>
      <c r="B82" s="193">
        <v>143</v>
      </c>
      <c r="C82" s="106">
        <v>1</v>
      </c>
      <c r="D82" s="106">
        <v>13</v>
      </c>
      <c r="E82" s="106">
        <v>150</v>
      </c>
      <c r="F82" s="106">
        <v>22</v>
      </c>
      <c r="G82" s="106">
        <v>4</v>
      </c>
      <c r="H82" s="192">
        <v>165</v>
      </c>
      <c r="I82" s="420">
        <v>22</v>
      </c>
      <c r="J82" s="95">
        <v>0</v>
      </c>
      <c r="K82" s="292">
        <v>2</v>
      </c>
      <c r="L82" s="107">
        <v>2</v>
      </c>
      <c r="M82" s="108">
        <v>17</v>
      </c>
      <c r="N82" s="1146">
        <v>148</v>
      </c>
      <c r="O82" s="1147">
        <v>498</v>
      </c>
      <c r="P82" s="554" t="s">
        <v>6764</v>
      </c>
    </row>
    <row r="83" spans="1:16" ht="24.75" customHeight="1">
      <c r="A83" s="280" t="s">
        <v>4210</v>
      </c>
      <c r="B83" s="294">
        <v>146</v>
      </c>
      <c r="C83" s="106">
        <v>0</v>
      </c>
      <c r="D83" s="106">
        <v>11</v>
      </c>
      <c r="E83" s="106">
        <v>92</v>
      </c>
      <c r="F83" s="89">
        <v>20</v>
      </c>
      <c r="G83" s="89">
        <v>8</v>
      </c>
      <c r="H83" s="194">
        <v>160</v>
      </c>
      <c r="I83" s="420">
        <v>20</v>
      </c>
      <c r="J83" s="95">
        <v>0</v>
      </c>
      <c r="K83" s="292">
        <v>8</v>
      </c>
      <c r="L83" s="107">
        <v>0</v>
      </c>
      <c r="M83" s="108">
        <v>20</v>
      </c>
      <c r="N83" s="1146">
        <v>140</v>
      </c>
      <c r="O83" s="1147">
        <v>437</v>
      </c>
      <c r="P83" s="554" t="s">
        <v>3176</v>
      </c>
    </row>
    <row r="84" spans="1:16" ht="24.75" customHeight="1">
      <c r="A84" s="280" t="s">
        <v>3407</v>
      </c>
      <c r="B84" s="294">
        <v>166</v>
      </c>
      <c r="C84" s="106">
        <v>1</v>
      </c>
      <c r="D84" s="106">
        <v>22</v>
      </c>
      <c r="E84" s="564">
        <v>142</v>
      </c>
      <c r="F84" s="89">
        <v>14</v>
      </c>
      <c r="G84" s="89">
        <v>13</v>
      </c>
      <c r="H84" s="525">
        <v>159</v>
      </c>
      <c r="I84" s="524">
        <v>14</v>
      </c>
      <c r="J84" s="95">
        <v>0</v>
      </c>
      <c r="K84" s="107">
        <v>13</v>
      </c>
      <c r="L84" s="107">
        <v>0</v>
      </c>
      <c r="M84" s="108">
        <v>26</v>
      </c>
      <c r="N84" s="1146">
        <v>134</v>
      </c>
      <c r="O84" s="1147">
        <v>518</v>
      </c>
      <c r="P84" s="554" t="s">
        <v>557</v>
      </c>
    </row>
    <row r="85" spans="1:16" ht="24.75" customHeight="1">
      <c r="A85" s="280" t="s">
        <v>4705</v>
      </c>
      <c r="B85" s="696">
        <v>137</v>
      </c>
      <c r="C85" s="89">
        <v>0</v>
      </c>
      <c r="D85" s="89">
        <v>17</v>
      </c>
      <c r="E85" s="89">
        <v>116</v>
      </c>
      <c r="F85" s="89">
        <v>22</v>
      </c>
      <c r="G85" s="89">
        <v>18</v>
      </c>
      <c r="H85" s="525">
        <v>195</v>
      </c>
      <c r="I85" s="524">
        <v>22</v>
      </c>
      <c r="J85" s="95">
        <v>0</v>
      </c>
      <c r="K85" s="107">
        <v>18</v>
      </c>
      <c r="L85" s="107">
        <v>0</v>
      </c>
      <c r="M85" s="108">
        <v>23</v>
      </c>
      <c r="N85" s="427">
        <v>172</v>
      </c>
      <c r="O85" s="1147">
        <v>505</v>
      </c>
      <c r="P85" s="554" t="s">
        <v>6764</v>
      </c>
    </row>
    <row r="86" spans="1:16" ht="24.75" customHeight="1">
      <c r="A86" s="280" t="s">
        <v>804</v>
      </c>
      <c r="B86" s="696">
        <v>138</v>
      </c>
      <c r="C86" s="89">
        <v>0</v>
      </c>
      <c r="D86" s="89">
        <v>13</v>
      </c>
      <c r="E86" s="89">
        <v>108</v>
      </c>
      <c r="F86" s="89">
        <v>18</v>
      </c>
      <c r="G86" s="89">
        <v>12</v>
      </c>
      <c r="H86" s="525">
        <v>102</v>
      </c>
      <c r="I86" s="524">
        <v>18</v>
      </c>
      <c r="J86" s="95">
        <v>0</v>
      </c>
      <c r="K86" s="107">
        <v>11</v>
      </c>
      <c r="L86" s="107">
        <v>1</v>
      </c>
      <c r="M86" s="108">
        <v>18</v>
      </c>
      <c r="N86" s="808">
        <v>84</v>
      </c>
      <c r="O86" s="809">
        <v>391</v>
      </c>
    </row>
    <row r="87" spans="1:16" ht="24.75" customHeight="1">
      <c r="A87" s="280" t="s">
        <v>2686</v>
      </c>
      <c r="B87" s="696">
        <v>138</v>
      </c>
      <c r="C87" s="89">
        <v>0</v>
      </c>
      <c r="D87" s="89">
        <v>7</v>
      </c>
      <c r="E87" s="89">
        <v>96</v>
      </c>
      <c r="F87" s="89">
        <v>4</v>
      </c>
      <c r="G87" s="89">
        <v>13</v>
      </c>
      <c r="H87" s="525">
        <v>144</v>
      </c>
      <c r="I87" s="524">
        <v>4</v>
      </c>
      <c r="J87" s="95">
        <v>0</v>
      </c>
      <c r="K87" s="107">
        <v>12</v>
      </c>
      <c r="L87" s="107">
        <v>1</v>
      </c>
      <c r="M87" s="108">
        <v>18</v>
      </c>
      <c r="N87" s="427">
        <v>126</v>
      </c>
      <c r="O87" s="422">
        <v>402</v>
      </c>
    </row>
    <row r="88" spans="1:16" ht="21.75" customHeight="1">
      <c r="A88" s="280" t="s">
        <v>996</v>
      </c>
      <c r="B88" s="696">
        <v>114</v>
      </c>
      <c r="C88" s="565">
        <v>0</v>
      </c>
      <c r="D88" s="565">
        <v>16</v>
      </c>
      <c r="E88" s="89">
        <v>71</v>
      </c>
      <c r="F88" s="89">
        <v>5</v>
      </c>
      <c r="G88" s="89">
        <v>5</v>
      </c>
      <c r="H88" s="525">
        <v>125</v>
      </c>
      <c r="I88" s="524">
        <v>5</v>
      </c>
      <c r="J88" s="95">
        <v>0</v>
      </c>
      <c r="K88" s="107">
        <v>5</v>
      </c>
      <c r="L88" s="107">
        <v>0</v>
      </c>
      <c r="M88" s="108">
        <v>13</v>
      </c>
      <c r="N88" s="427">
        <v>112</v>
      </c>
      <c r="O88" s="1147">
        <v>336</v>
      </c>
      <c r="P88" s="554" t="s">
        <v>4484</v>
      </c>
    </row>
    <row r="89" spans="1:16" ht="21.75" customHeight="1">
      <c r="A89" s="280" t="s">
        <v>5815</v>
      </c>
      <c r="B89" s="1589">
        <v>161</v>
      </c>
      <c r="C89" s="89">
        <v>1</v>
      </c>
      <c r="D89" s="89">
        <v>13</v>
      </c>
      <c r="E89" s="1590">
        <v>102</v>
      </c>
      <c r="F89" s="89">
        <v>10</v>
      </c>
      <c r="G89" s="89">
        <v>4</v>
      </c>
      <c r="H89" s="525">
        <v>141</v>
      </c>
      <c r="I89" s="524">
        <v>10</v>
      </c>
      <c r="J89" s="95">
        <v>0</v>
      </c>
      <c r="K89" s="107">
        <v>4</v>
      </c>
      <c r="L89" s="107">
        <v>0</v>
      </c>
      <c r="M89" s="108">
        <v>19</v>
      </c>
      <c r="N89" s="427">
        <v>122</v>
      </c>
      <c r="O89" s="422">
        <v>432</v>
      </c>
      <c r="P89" s="554" t="s">
        <v>7579</v>
      </c>
    </row>
    <row r="90" spans="1:16" ht="21.75" customHeight="1">
      <c r="A90" s="1643" t="s">
        <v>7245</v>
      </c>
      <c r="B90" s="1644">
        <v>156</v>
      </c>
      <c r="C90" s="1867">
        <v>2</v>
      </c>
      <c r="D90" s="1867">
        <v>17</v>
      </c>
      <c r="E90" s="1867">
        <v>78</v>
      </c>
      <c r="F90" s="1867">
        <v>7</v>
      </c>
      <c r="G90" s="1867">
        <v>5</v>
      </c>
      <c r="H90" s="1880">
        <v>101</v>
      </c>
      <c r="I90" s="1881">
        <v>7</v>
      </c>
      <c r="J90" s="1882">
        <v>0</v>
      </c>
      <c r="K90" s="1883">
        <v>4</v>
      </c>
      <c r="L90" s="1883">
        <v>1</v>
      </c>
      <c r="M90" s="1884">
        <v>9</v>
      </c>
      <c r="N90" s="1885">
        <v>92</v>
      </c>
      <c r="O90" s="1886">
        <v>366</v>
      </c>
      <c r="P90" s="554"/>
    </row>
    <row r="91" spans="1:16" ht="21.75" customHeight="1">
      <c r="A91" s="791" t="s">
        <v>7922</v>
      </c>
      <c r="B91" s="1646">
        <v>149</v>
      </c>
      <c r="C91" s="89">
        <v>0</v>
      </c>
      <c r="D91" s="89">
        <v>15</v>
      </c>
      <c r="E91" s="89">
        <v>69</v>
      </c>
      <c r="F91" s="89">
        <v>9</v>
      </c>
      <c r="G91" s="89">
        <v>2</v>
      </c>
      <c r="H91" s="194">
        <v>179</v>
      </c>
      <c r="I91" s="420">
        <v>9</v>
      </c>
      <c r="J91" s="95">
        <v>0</v>
      </c>
      <c r="K91" s="107">
        <v>2</v>
      </c>
      <c r="L91" s="107">
        <v>0</v>
      </c>
      <c r="M91" s="108">
        <v>12</v>
      </c>
      <c r="N91" s="808">
        <v>167</v>
      </c>
      <c r="O91" s="809">
        <v>423</v>
      </c>
      <c r="P91" s="554"/>
    </row>
    <row r="92" spans="1:16" ht="21.75" customHeight="1">
      <c r="A92" s="280" t="s">
        <v>8603</v>
      </c>
      <c r="B92" s="696">
        <v>153</v>
      </c>
      <c r="C92" s="89">
        <v>2</v>
      </c>
      <c r="D92" s="89">
        <v>8</v>
      </c>
      <c r="E92" s="89">
        <v>73</v>
      </c>
      <c r="F92" s="89">
        <v>4</v>
      </c>
      <c r="G92" s="89">
        <v>0</v>
      </c>
      <c r="H92" s="194">
        <v>100</v>
      </c>
      <c r="I92" s="420">
        <v>4</v>
      </c>
      <c r="J92" s="95">
        <v>0</v>
      </c>
      <c r="K92" s="107">
        <v>0</v>
      </c>
      <c r="L92" s="107">
        <v>0</v>
      </c>
      <c r="M92" s="108">
        <v>14</v>
      </c>
      <c r="N92" s="808">
        <v>86</v>
      </c>
      <c r="O92" s="809">
        <v>340</v>
      </c>
      <c r="P92" s="554"/>
    </row>
    <row r="93" spans="1:16" ht="21.75" customHeight="1">
      <c r="A93" s="791" t="s">
        <v>9514</v>
      </c>
      <c r="B93" s="1646">
        <v>169</v>
      </c>
      <c r="C93" s="89">
        <v>3</v>
      </c>
      <c r="D93" s="89">
        <v>21</v>
      </c>
      <c r="E93" s="89">
        <v>92</v>
      </c>
      <c r="F93" s="89">
        <v>12</v>
      </c>
      <c r="G93" s="89">
        <v>4</v>
      </c>
      <c r="H93" s="194">
        <v>151</v>
      </c>
      <c r="I93" s="420">
        <v>12</v>
      </c>
      <c r="J93" s="95">
        <v>0</v>
      </c>
      <c r="K93" s="107">
        <v>4</v>
      </c>
      <c r="L93" s="107">
        <v>0</v>
      </c>
      <c r="M93" s="108">
        <v>16</v>
      </c>
      <c r="N93" s="427">
        <v>135</v>
      </c>
      <c r="O93" s="422">
        <v>452</v>
      </c>
      <c r="P93" s="554"/>
    </row>
    <row r="94" spans="1:16" ht="21.75" customHeight="1">
      <c r="A94" s="791" t="s">
        <v>10077</v>
      </c>
      <c r="B94" s="1646">
        <v>164</v>
      </c>
      <c r="C94" s="89">
        <v>4</v>
      </c>
      <c r="D94" s="89">
        <v>14</v>
      </c>
      <c r="E94" s="89">
        <v>81</v>
      </c>
      <c r="F94" s="89">
        <v>10</v>
      </c>
      <c r="G94" s="89">
        <v>3</v>
      </c>
      <c r="H94" s="194">
        <v>102</v>
      </c>
      <c r="I94" s="420">
        <v>10</v>
      </c>
      <c r="J94" s="95">
        <v>0</v>
      </c>
      <c r="K94" s="107">
        <v>3</v>
      </c>
      <c r="L94" s="107">
        <v>0</v>
      </c>
      <c r="M94" s="108">
        <v>12</v>
      </c>
      <c r="N94" s="808">
        <v>90</v>
      </c>
      <c r="O94" s="809">
        <v>378</v>
      </c>
      <c r="P94" s="554"/>
    </row>
    <row r="95" spans="1:16" ht="21.75" customHeight="1">
      <c r="A95" s="791" t="s">
        <v>10818</v>
      </c>
      <c r="B95" s="1646">
        <v>225</v>
      </c>
      <c r="C95" s="89">
        <v>4</v>
      </c>
      <c r="D95" s="89">
        <v>34</v>
      </c>
      <c r="E95" s="89">
        <v>127</v>
      </c>
      <c r="F95" s="89">
        <v>33</v>
      </c>
      <c r="G95" s="89">
        <v>10</v>
      </c>
      <c r="H95" s="194">
        <v>155</v>
      </c>
      <c r="I95" s="420">
        <v>33</v>
      </c>
      <c r="J95" s="95">
        <v>0</v>
      </c>
      <c r="K95" s="107">
        <v>9</v>
      </c>
      <c r="L95" s="107">
        <v>1</v>
      </c>
      <c r="M95" s="108">
        <v>29</v>
      </c>
      <c r="N95" s="808">
        <v>126</v>
      </c>
      <c r="O95" s="809">
        <v>588</v>
      </c>
      <c r="P95" s="554"/>
    </row>
    <row r="96" spans="1:16" ht="21.75" customHeight="1">
      <c r="A96" s="791" t="s">
        <v>11405</v>
      </c>
      <c r="B96" s="1646">
        <v>232</v>
      </c>
      <c r="C96" s="89">
        <v>3</v>
      </c>
      <c r="D96" s="89">
        <v>26</v>
      </c>
      <c r="E96" s="89">
        <v>129</v>
      </c>
      <c r="F96" s="89">
        <v>11</v>
      </c>
      <c r="G96" s="89">
        <v>10</v>
      </c>
      <c r="H96" s="194">
        <v>152</v>
      </c>
      <c r="I96" s="420">
        <v>11</v>
      </c>
      <c r="J96" s="95">
        <v>0</v>
      </c>
      <c r="K96" s="107">
        <v>9</v>
      </c>
      <c r="L96" s="107">
        <v>1</v>
      </c>
      <c r="M96" s="108">
        <v>18</v>
      </c>
      <c r="N96" s="808">
        <v>134</v>
      </c>
      <c r="O96" s="809">
        <v>563</v>
      </c>
      <c r="P96" s="554"/>
    </row>
    <row r="97" spans="1:15">
      <c r="A97" s="283"/>
      <c r="B97" s="288"/>
      <c r="C97" s="288"/>
      <c r="D97" s="288"/>
      <c r="E97" s="288"/>
      <c r="F97" s="288"/>
      <c r="G97" s="288"/>
      <c r="H97" s="288"/>
      <c r="I97" s="289"/>
      <c r="J97" s="289"/>
      <c r="K97" s="289"/>
      <c r="L97" s="289"/>
      <c r="M97" s="289"/>
      <c r="N97" s="289"/>
      <c r="O97" s="283"/>
    </row>
    <row r="98" spans="1:15">
      <c r="A98" s="283"/>
      <c r="B98" s="288"/>
      <c r="C98" s="288"/>
      <c r="D98" s="288"/>
      <c r="E98" s="288"/>
      <c r="F98" s="288"/>
      <c r="G98" s="288"/>
      <c r="H98" s="288"/>
      <c r="I98" s="289"/>
      <c r="J98" s="289"/>
      <c r="K98" s="289"/>
      <c r="L98" s="289"/>
      <c r="M98" s="289"/>
      <c r="N98" s="289"/>
      <c r="O98" s="283"/>
    </row>
  </sheetData>
  <mergeCells count="2">
    <mergeCell ref="A2:J2"/>
    <mergeCell ref="A65:H65"/>
  </mergeCells>
  <phoneticPr fontId="5"/>
  <pageMargins left="0.75" right="0.75" top="1" bottom="1" header="0.51200000000000001" footer="0.51200000000000001"/>
  <pageSetup paperSize="9" scale="70" orientation="portrait" verticalDpi="300" r:id="rId1"/>
  <headerFooter alignWithMargins="0">
    <oddHeader>&amp;A</oddHeader>
    <oddFooter>&amp;P / &amp;N ページ</oddFooter>
  </headerFooter>
  <rowBreaks count="1" manualBreakCount="1">
    <brk id="63" max="14"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Q36"/>
  <sheetViews>
    <sheetView workbookViewId="0"/>
  </sheetViews>
  <sheetFormatPr defaultRowHeight="13.5"/>
  <cols>
    <col min="9" max="9" width="10.5" customWidth="1"/>
    <col min="13" max="13" width="11.875" customWidth="1"/>
  </cols>
  <sheetData>
    <row r="1" spans="1:17" ht="17.25">
      <c r="A1" s="79" t="s">
        <v>1817</v>
      </c>
      <c r="P1" t="s">
        <v>7806</v>
      </c>
    </row>
    <row r="2" spans="1:17">
      <c r="A2" t="s">
        <v>784</v>
      </c>
      <c r="M2" s="1"/>
      <c r="N2" s="2964" t="s">
        <v>4832</v>
      </c>
      <c r="O2" s="2964"/>
      <c r="P2" s="2965" t="s">
        <v>2252</v>
      </c>
      <c r="Q2" s="2965"/>
    </row>
    <row r="3" spans="1:17">
      <c r="A3" t="s">
        <v>2066</v>
      </c>
      <c r="M3" s="1"/>
      <c r="N3" s="1272" t="s">
        <v>2167</v>
      </c>
      <c r="O3" s="1272" t="s">
        <v>2041</v>
      </c>
      <c r="P3" s="564" t="s">
        <v>2167</v>
      </c>
      <c r="Q3" s="564" t="s">
        <v>2041</v>
      </c>
    </row>
    <row r="4" spans="1:17">
      <c r="A4" t="s">
        <v>5528</v>
      </c>
      <c r="M4" s="1" t="s">
        <v>217</v>
      </c>
      <c r="N4" s="1272">
        <v>413</v>
      </c>
      <c r="O4" s="1272">
        <v>2511</v>
      </c>
      <c r="P4" s="564">
        <v>197</v>
      </c>
      <c r="Q4" s="564">
        <v>727</v>
      </c>
    </row>
    <row r="5" spans="1:17">
      <c r="A5" t="s">
        <v>5529</v>
      </c>
      <c r="M5" s="1" t="s">
        <v>216</v>
      </c>
      <c r="N5" s="1272">
        <v>296</v>
      </c>
      <c r="O5" s="1272">
        <v>626</v>
      </c>
      <c r="P5" s="564">
        <v>75</v>
      </c>
      <c r="Q5" s="564">
        <v>123</v>
      </c>
    </row>
    <row r="6" spans="1:17">
      <c r="M6" s="1" t="s">
        <v>3253</v>
      </c>
      <c r="N6" s="1273">
        <f>SUM(N4:N5)</f>
        <v>709</v>
      </c>
      <c r="O6" s="1273">
        <f>SUM(O4:O5)</f>
        <v>3137</v>
      </c>
      <c r="P6" s="564">
        <f>SUM(P4:P5)</f>
        <v>272</v>
      </c>
      <c r="Q6" s="564">
        <f>SUM(Q4:Q5)</f>
        <v>850</v>
      </c>
    </row>
    <row r="7" spans="1:17">
      <c r="A7" t="s">
        <v>3615</v>
      </c>
    </row>
    <row r="8" spans="1:17">
      <c r="A8" t="s">
        <v>3614</v>
      </c>
    </row>
    <row r="9" spans="1:17">
      <c r="A9" t="s">
        <v>3612</v>
      </c>
      <c r="M9" s="50" t="s">
        <v>7808</v>
      </c>
      <c r="N9" s="50"/>
      <c r="O9" s="50"/>
      <c r="P9" s="50" t="s">
        <v>7807</v>
      </c>
      <c r="Q9" s="50"/>
    </row>
    <row r="10" spans="1:17">
      <c r="A10" t="s">
        <v>3613</v>
      </c>
      <c r="M10" s="72"/>
      <c r="N10" s="2966" t="s">
        <v>4832</v>
      </c>
      <c r="O10" s="2966"/>
      <c r="P10" s="2967" t="s">
        <v>2252</v>
      </c>
      <c r="Q10" s="2967"/>
    </row>
    <row r="11" spans="1:17">
      <c r="A11" t="s">
        <v>3617</v>
      </c>
      <c r="I11" t="s">
        <v>7809</v>
      </c>
      <c r="M11" s="72"/>
      <c r="N11" s="1640" t="s">
        <v>2167</v>
      </c>
      <c r="O11" s="1640" t="s">
        <v>2041</v>
      </c>
      <c r="P11" s="1641" t="s">
        <v>2167</v>
      </c>
      <c r="Q11" s="1641" t="s">
        <v>2041</v>
      </c>
    </row>
    <row r="12" spans="1:17">
      <c r="A12" t="s">
        <v>3616</v>
      </c>
      <c r="M12" s="72" t="s">
        <v>217</v>
      </c>
      <c r="N12" s="1640">
        <v>431</v>
      </c>
      <c r="O12" s="1640">
        <v>2755</v>
      </c>
      <c r="P12" s="1641">
        <v>213</v>
      </c>
      <c r="Q12" s="1641">
        <v>806</v>
      </c>
    </row>
    <row r="13" spans="1:17">
      <c r="M13" s="72" t="s">
        <v>216</v>
      </c>
      <c r="N13" s="1640">
        <v>319</v>
      </c>
      <c r="O13" s="1640">
        <v>651</v>
      </c>
      <c r="P13" s="1641">
        <v>80</v>
      </c>
      <c r="Q13" s="1641">
        <v>133</v>
      </c>
    </row>
    <row r="14" spans="1:17">
      <c r="A14" t="s">
        <v>785</v>
      </c>
      <c r="M14" s="72" t="s">
        <v>3253</v>
      </c>
      <c r="N14" s="1642">
        <f>SUM(N12:N13)</f>
        <v>750</v>
      </c>
      <c r="O14" s="1642">
        <f>SUM(O12:O13)</f>
        <v>3406</v>
      </c>
      <c r="P14" s="1641">
        <f>SUM(P12:P13)</f>
        <v>293</v>
      </c>
      <c r="Q14" s="1641">
        <f>SUM(Q12:Q13)</f>
        <v>939</v>
      </c>
    </row>
    <row r="15" spans="1:17">
      <c r="A15" t="s">
        <v>789</v>
      </c>
    </row>
    <row r="16" spans="1:17">
      <c r="A16" t="s">
        <v>787</v>
      </c>
    </row>
    <row r="17" spans="1:10">
      <c r="A17" t="s">
        <v>788</v>
      </c>
    </row>
    <row r="19" spans="1:10">
      <c r="A19" t="s">
        <v>3602</v>
      </c>
    </row>
    <row r="20" spans="1:10">
      <c r="A20" t="s">
        <v>3603</v>
      </c>
    </row>
    <row r="21" spans="1:10">
      <c r="A21" t="s">
        <v>10293</v>
      </c>
      <c r="J21" s="1915" t="s">
        <v>10292</v>
      </c>
    </row>
    <row r="22" spans="1:10">
      <c r="I22" s="1915" t="s">
        <v>10294</v>
      </c>
    </row>
    <row r="23" spans="1:10">
      <c r="A23" t="s">
        <v>3189</v>
      </c>
    </row>
    <row r="24" spans="1:10">
      <c r="A24" t="s">
        <v>3190</v>
      </c>
    </row>
    <row r="26" spans="1:10">
      <c r="A26" t="s">
        <v>3604</v>
      </c>
    </row>
    <row r="27" spans="1:10">
      <c r="A27" t="s">
        <v>3605</v>
      </c>
    </row>
    <row r="28" spans="1:10">
      <c r="A28" t="s">
        <v>3606</v>
      </c>
    </row>
    <row r="29" spans="1:10">
      <c r="A29" t="s">
        <v>5532</v>
      </c>
    </row>
    <row r="30" spans="1:10">
      <c r="A30" t="s">
        <v>3607</v>
      </c>
    </row>
    <row r="32" spans="1:10">
      <c r="A32" t="s">
        <v>790</v>
      </c>
    </row>
    <row r="33" spans="1:1">
      <c r="A33" t="s">
        <v>3609</v>
      </c>
    </row>
    <row r="34" spans="1:1">
      <c r="A34" t="s">
        <v>3608</v>
      </c>
    </row>
    <row r="35" spans="1:1">
      <c r="A35" t="s">
        <v>3610</v>
      </c>
    </row>
    <row r="36" spans="1:1">
      <c r="A36" t="s">
        <v>3611</v>
      </c>
    </row>
  </sheetData>
  <mergeCells count="4">
    <mergeCell ref="N2:O2"/>
    <mergeCell ref="P2:Q2"/>
    <mergeCell ref="N10:O10"/>
    <mergeCell ref="P10:Q10"/>
  </mergeCells>
  <phoneticPr fontId="5"/>
  <pageMargins left="0.75" right="0.75" top="1" bottom="1" header="0.51200000000000001" footer="0.51200000000000001"/>
  <pageSetup paperSize="9" scale="88"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L35"/>
  <sheetViews>
    <sheetView workbookViewId="0"/>
  </sheetViews>
  <sheetFormatPr defaultRowHeight="13.5"/>
  <cols>
    <col min="1" max="1" width="8.25" customWidth="1"/>
    <col min="2" max="7" width="11.375" customWidth="1"/>
    <col min="8" max="10" width="9.75" customWidth="1"/>
    <col min="11" max="11" width="7.125" customWidth="1"/>
    <col min="12" max="13" width="9.125" customWidth="1"/>
  </cols>
  <sheetData>
    <row r="1" spans="1:12" ht="22.5" customHeight="1">
      <c r="A1" s="591" t="s">
        <v>2305</v>
      </c>
      <c r="B1" s="591"/>
      <c r="C1" s="591"/>
      <c r="D1" s="591"/>
      <c r="E1" s="591"/>
      <c r="F1" t="s">
        <v>1993</v>
      </c>
      <c r="I1" t="s">
        <v>5898</v>
      </c>
      <c r="K1" s="52" t="s">
        <v>6378</v>
      </c>
      <c r="L1" s="52"/>
    </row>
    <row r="2" spans="1:12" ht="22.5" customHeight="1">
      <c r="A2" s="596"/>
      <c r="B2" s="3010" t="s">
        <v>3681</v>
      </c>
      <c r="C2" s="3011"/>
      <c r="D2" s="3012"/>
      <c r="E2" s="3013" t="s">
        <v>1357</v>
      </c>
      <c r="F2" s="3014"/>
      <c r="G2" s="3015"/>
      <c r="H2" t="s">
        <v>6720</v>
      </c>
      <c r="K2" s="52"/>
      <c r="L2" s="52"/>
    </row>
    <row r="3" spans="1:12" ht="36" customHeight="1">
      <c r="A3" s="1"/>
      <c r="B3" s="592" t="s">
        <v>1358</v>
      </c>
      <c r="C3" s="592" t="s">
        <v>1359</v>
      </c>
      <c r="D3" s="537" t="s">
        <v>3253</v>
      </c>
      <c r="E3" s="597" t="s">
        <v>1360</v>
      </c>
      <c r="F3" s="593" t="s">
        <v>1361</v>
      </c>
      <c r="G3" s="537" t="s">
        <v>3253</v>
      </c>
    </row>
    <row r="4" spans="1:12" ht="23.25" customHeight="1">
      <c r="A4" s="72" t="s">
        <v>6491</v>
      </c>
      <c r="B4" s="520">
        <v>477</v>
      </c>
      <c r="C4" s="520">
        <v>130</v>
      </c>
      <c r="D4" s="600">
        <f>B4+C4</f>
        <v>607</v>
      </c>
      <c r="E4" s="598">
        <v>114</v>
      </c>
      <c r="F4" s="595">
        <v>38</v>
      </c>
      <c r="G4" s="601">
        <f>E4+F4</f>
        <v>152</v>
      </c>
    </row>
    <row r="5" spans="1:12" ht="23.25" customHeight="1">
      <c r="A5" s="81" t="s">
        <v>2773</v>
      </c>
      <c r="B5" s="519">
        <v>413</v>
      </c>
      <c r="C5" s="519">
        <v>123</v>
      </c>
      <c r="D5" s="602">
        <f t="shared" ref="D5:D32" si="0">B5+C5</f>
        <v>536</v>
      </c>
      <c r="E5" s="599">
        <v>123</v>
      </c>
      <c r="F5" s="594">
        <v>22</v>
      </c>
      <c r="G5" s="601">
        <f t="shared" ref="G5:G32" si="1">E5+F5</f>
        <v>145</v>
      </c>
    </row>
    <row r="6" spans="1:12" ht="23.25" customHeight="1">
      <c r="A6" s="72" t="s">
        <v>2774</v>
      </c>
      <c r="B6" s="520">
        <v>808</v>
      </c>
      <c r="C6" s="520">
        <v>190</v>
      </c>
      <c r="D6" s="600">
        <f t="shared" si="0"/>
        <v>998</v>
      </c>
      <c r="E6" s="598">
        <v>166</v>
      </c>
      <c r="F6" s="595">
        <v>45</v>
      </c>
      <c r="G6" s="601">
        <f t="shared" si="1"/>
        <v>211</v>
      </c>
    </row>
    <row r="7" spans="1:12" ht="23.25" customHeight="1">
      <c r="A7" s="81" t="s">
        <v>1017</v>
      </c>
      <c r="B7" s="519">
        <v>954</v>
      </c>
      <c r="C7" s="519">
        <v>246</v>
      </c>
      <c r="D7" s="602">
        <f t="shared" si="0"/>
        <v>1200</v>
      </c>
      <c r="E7" s="599">
        <v>185</v>
      </c>
      <c r="F7" s="594">
        <v>62</v>
      </c>
      <c r="G7" s="601">
        <f t="shared" si="1"/>
        <v>247</v>
      </c>
    </row>
    <row r="8" spans="1:12" ht="23.25" customHeight="1">
      <c r="A8" s="72" t="s">
        <v>1018</v>
      </c>
      <c r="B8" s="520">
        <v>1089</v>
      </c>
      <c r="C8" s="520">
        <v>256</v>
      </c>
      <c r="D8" s="600">
        <f t="shared" si="0"/>
        <v>1345</v>
      </c>
      <c r="E8" s="598">
        <v>239</v>
      </c>
      <c r="F8" s="595">
        <v>71</v>
      </c>
      <c r="G8" s="601">
        <f t="shared" si="1"/>
        <v>310</v>
      </c>
    </row>
    <row r="9" spans="1:12" ht="23.25" customHeight="1">
      <c r="A9" s="81" t="s">
        <v>1019</v>
      </c>
      <c r="B9" s="519">
        <v>1050</v>
      </c>
      <c r="C9" s="519">
        <v>316</v>
      </c>
      <c r="D9" s="602">
        <f t="shared" si="0"/>
        <v>1366</v>
      </c>
      <c r="E9" s="599">
        <v>270</v>
      </c>
      <c r="F9" s="594">
        <v>59</v>
      </c>
      <c r="G9" s="601">
        <f t="shared" si="1"/>
        <v>329</v>
      </c>
    </row>
    <row r="10" spans="1:12" ht="23.25" customHeight="1">
      <c r="A10" s="72" t="s">
        <v>1020</v>
      </c>
      <c r="B10" s="520">
        <v>1322</v>
      </c>
      <c r="C10" s="520">
        <v>347</v>
      </c>
      <c r="D10" s="600">
        <f t="shared" si="0"/>
        <v>1669</v>
      </c>
      <c r="E10" s="598">
        <v>335</v>
      </c>
      <c r="F10" s="595">
        <v>59</v>
      </c>
      <c r="G10" s="601">
        <f t="shared" si="1"/>
        <v>394</v>
      </c>
    </row>
    <row r="11" spans="1:12" ht="23.25" customHeight="1">
      <c r="A11" s="81" t="s">
        <v>1021</v>
      </c>
      <c r="B11" s="519">
        <v>1026</v>
      </c>
      <c r="C11" s="519">
        <v>299</v>
      </c>
      <c r="D11" s="602">
        <f t="shared" si="0"/>
        <v>1325</v>
      </c>
      <c r="E11" s="599">
        <v>285</v>
      </c>
      <c r="F11" s="594">
        <v>70</v>
      </c>
      <c r="G11" s="601">
        <f t="shared" si="1"/>
        <v>355</v>
      </c>
    </row>
    <row r="12" spans="1:12" ht="23.25" customHeight="1">
      <c r="A12" s="72" t="s">
        <v>1022</v>
      </c>
      <c r="B12" s="520">
        <v>1165</v>
      </c>
      <c r="C12" s="520">
        <v>294</v>
      </c>
      <c r="D12" s="600">
        <f t="shared" si="0"/>
        <v>1459</v>
      </c>
      <c r="E12" s="598">
        <v>354</v>
      </c>
      <c r="F12" s="595">
        <v>74</v>
      </c>
      <c r="G12" s="601">
        <f t="shared" si="1"/>
        <v>428</v>
      </c>
    </row>
    <row r="13" spans="1:12" ht="23.25" customHeight="1">
      <c r="A13" s="81" t="s">
        <v>1192</v>
      </c>
      <c r="B13" s="519">
        <v>814</v>
      </c>
      <c r="C13" s="519">
        <v>246</v>
      </c>
      <c r="D13" s="602">
        <f t="shared" si="0"/>
        <v>1060</v>
      </c>
      <c r="E13" s="599">
        <v>267</v>
      </c>
      <c r="F13" s="594">
        <v>73</v>
      </c>
      <c r="G13" s="601">
        <f t="shared" si="1"/>
        <v>340</v>
      </c>
    </row>
    <row r="14" spans="1:12" ht="23.25" customHeight="1">
      <c r="A14" s="72" t="s">
        <v>1655</v>
      </c>
      <c r="B14" s="520">
        <v>682</v>
      </c>
      <c r="C14" s="520">
        <v>263</v>
      </c>
      <c r="D14" s="600">
        <f t="shared" si="0"/>
        <v>945</v>
      </c>
      <c r="E14" s="598">
        <v>239</v>
      </c>
      <c r="F14" s="595">
        <v>81</v>
      </c>
      <c r="G14" s="601">
        <f t="shared" si="1"/>
        <v>320</v>
      </c>
    </row>
    <row r="15" spans="1:12" ht="23.25" customHeight="1">
      <c r="A15" s="81" t="s">
        <v>2785</v>
      </c>
      <c r="B15" s="519">
        <v>849</v>
      </c>
      <c r="C15" s="519">
        <v>254</v>
      </c>
      <c r="D15" s="602">
        <f t="shared" si="0"/>
        <v>1103</v>
      </c>
      <c r="E15" s="599">
        <v>238</v>
      </c>
      <c r="F15" s="594">
        <v>67</v>
      </c>
      <c r="G15" s="601">
        <f t="shared" si="1"/>
        <v>305</v>
      </c>
    </row>
    <row r="16" spans="1:12" ht="23.25" customHeight="1">
      <c r="A16" s="72" t="s">
        <v>4107</v>
      </c>
      <c r="B16" s="520">
        <v>669</v>
      </c>
      <c r="C16" s="520">
        <v>249</v>
      </c>
      <c r="D16" s="600">
        <f t="shared" si="0"/>
        <v>918</v>
      </c>
      <c r="E16" s="598">
        <v>290</v>
      </c>
      <c r="F16" s="595">
        <v>100</v>
      </c>
      <c r="G16" s="601">
        <f t="shared" si="1"/>
        <v>390</v>
      </c>
    </row>
    <row r="17" spans="1:9" ht="23.25" customHeight="1">
      <c r="A17" s="81" t="s">
        <v>67</v>
      </c>
      <c r="B17" s="519">
        <v>755</v>
      </c>
      <c r="C17" s="519">
        <v>277</v>
      </c>
      <c r="D17" s="602">
        <f t="shared" si="0"/>
        <v>1032</v>
      </c>
      <c r="E17" s="599">
        <v>297</v>
      </c>
      <c r="F17" s="594">
        <v>155</v>
      </c>
      <c r="G17" s="601">
        <f t="shared" si="1"/>
        <v>452</v>
      </c>
    </row>
    <row r="18" spans="1:9" ht="23.25" customHeight="1">
      <c r="A18" s="109" t="s">
        <v>4588</v>
      </c>
      <c r="B18" s="521">
        <v>809</v>
      </c>
      <c r="C18" s="521">
        <v>314</v>
      </c>
      <c r="D18" s="600">
        <f t="shared" si="0"/>
        <v>1123</v>
      </c>
      <c r="E18" s="598">
        <v>350</v>
      </c>
      <c r="F18" s="694">
        <v>148</v>
      </c>
      <c r="G18" s="1351">
        <f t="shared" si="1"/>
        <v>498</v>
      </c>
      <c r="I18" s="52" t="s">
        <v>6765</v>
      </c>
    </row>
    <row r="19" spans="1:9" ht="23.25" customHeight="1">
      <c r="A19" s="81" t="s">
        <v>4210</v>
      </c>
      <c r="B19" s="519">
        <v>812</v>
      </c>
      <c r="C19" s="519">
        <v>407</v>
      </c>
      <c r="D19" s="602">
        <f t="shared" si="0"/>
        <v>1219</v>
      </c>
      <c r="E19" s="599">
        <v>297</v>
      </c>
      <c r="F19" s="694">
        <v>140</v>
      </c>
      <c r="G19" s="1351">
        <f t="shared" si="1"/>
        <v>437</v>
      </c>
      <c r="I19" s="52" t="s">
        <v>6765</v>
      </c>
    </row>
    <row r="20" spans="1:9" ht="23.25" customHeight="1">
      <c r="A20" s="109" t="s">
        <v>3407</v>
      </c>
      <c r="B20" s="521">
        <v>790</v>
      </c>
      <c r="C20" s="521">
        <v>350</v>
      </c>
      <c r="D20" s="600">
        <f t="shared" si="0"/>
        <v>1140</v>
      </c>
      <c r="E20" s="693">
        <v>384</v>
      </c>
      <c r="F20" s="694">
        <v>134</v>
      </c>
      <c r="G20" s="1351">
        <f t="shared" si="1"/>
        <v>518</v>
      </c>
      <c r="I20" s="52" t="s">
        <v>6765</v>
      </c>
    </row>
    <row r="21" spans="1:9" ht="24" customHeight="1">
      <c r="A21" s="81" t="s">
        <v>4705</v>
      </c>
      <c r="B21" s="594">
        <v>898</v>
      </c>
      <c r="C21" s="594">
        <v>399</v>
      </c>
      <c r="D21" s="602">
        <f t="shared" si="0"/>
        <v>1297</v>
      </c>
      <c r="E21" s="950">
        <v>333</v>
      </c>
      <c r="F21" s="950">
        <v>172</v>
      </c>
      <c r="G21" s="601">
        <f t="shared" si="1"/>
        <v>505</v>
      </c>
      <c r="I21" s="951" t="s">
        <v>4037</v>
      </c>
    </row>
    <row r="22" spans="1:9" ht="24" customHeight="1">
      <c r="A22" s="109" t="s">
        <v>804</v>
      </c>
      <c r="B22" s="595">
        <v>845</v>
      </c>
      <c r="C22" s="595">
        <v>306</v>
      </c>
      <c r="D22" s="781">
        <f t="shared" si="0"/>
        <v>1151</v>
      </c>
      <c r="E22" s="595">
        <v>307</v>
      </c>
      <c r="F22" s="595">
        <v>84</v>
      </c>
      <c r="G22" s="601">
        <f t="shared" si="1"/>
        <v>391</v>
      </c>
    </row>
    <row r="23" spans="1:9" ht="24" customHeight="1">
      <c r="A23" s="81" t="s">
        <v>1949</v>
      </c>
      <c r="B23" s="594">
        <v>804</v>
      </c>
      <c r="C23" s="594">
        <v>375</v>
      </c>
      <c r="D23" s="602">
        <f t="shared" si="0"/>
        <v>1179</v>
      </c>
      <c r="E23" s="594">
        <v>276</v>
      </c>
      <c r="F23" s="594">
        <v>126</v>
      </c>
      <c r="G23" s="601">
        <f t="shared" si="1"/>
        <v>402</v>
      </c>
    </row>
    <row r="24" spans="1:9" ht="24" customHeight="1">
      <c r="A24" s="109" t="s">
        <v>1708</v>
      </c>
      <c r="B24" s="595">
        <v>840</v>
      </c>
      <c r="C24" s="595">
        <v>348</v>
      </c>
      <c r="D24" s="781">
        <f t="shared" si="0"/>
        <v>1188</v>
      </c>
      <c r="E24" s="595">
        <v>224</v>
      </c>
      <c r="F24" s="595">
        <v>112</v>
      </c>
      <c r="G24" s="1351">
        <f t="shared" si="1"/>
        <v>336</v>
      </c>
    </row>
    <row r="25" spans="1:9" ht="24" customHeight="1">
      <c r="A25" s="109" t="s">
        <v>3138</v>
      </c>
      <c r="B25" s="595">
        <v>799</v>
      </c>
      <c r="C25" s="595">
        <v>383</v>
      </c>
      <c r="D25" s="781">
        <f t="shared" si="0"/>
        <v>1182</v>
      </c>
      <c r="E25" s="595">
        <v>310</v>
      </c>
      <c r="F25" s="595">
        <v>122</v>
      </c>
      <c r="G25" s="601">
        <f t="shared" si="1"/>
        <v>432</v>
      </c>
    </row>
    <row r="26" spans="1:9" ht="24" customHeight="1">
      <c r="A26" s="109" t="s">
        <v>7402</v>
      </c>
      <c r="B26" s="595">
        <v>721</v>
      </c>
      <c r="C26" s="595">
        <v>275</v>
      </c>
      <c r="D26" s="781">
        <f t="shared" si="0"/>
        <v>996</v>
      </c>
      <c r="E26" s="595">
        <v>274</v>
      </c>
      <c r="F26" s="1887">
        <v>92</v>
      </c>
      <c r="G26" s="601">
        <f t="shared" si="1"/>
        <v>366</v>
      </c>
      <c r="I26" s="1503" t="s">
        <v>8152</v>
      </c>
    </row>
    <row r="27" spans="1:9" ht="24" customHeight="1">
      <c r="A27" s="109" t="s">
        <v>7972</v>
      </c>
      <c r="B27" s="595">
        <v>592</v>
      </c>
      <c r="C27" s="595">
        <v>346</v>
      </c>
      <c r="D27" s="781">
        <f t="shared" si="0"/>
        <v>938</v>
      </c>
      <c r="E27" s="595">
        <v>256</v>
      </c>
      <c r="F27" s="595">
        <v>167</v>
      </c>
      <c r="G27" s="601">
        <f t="shared" si="1"/>
        <v>423</v>
      </c>
    </row>
    <row r="28" spans="1:9" ht="24" customHeight="1">
      <c r="A28" s="109" t="s">
        <v>8603</v>
      </c>
      <c r="B28" s="595">
        <v>771</v>
      </c>
      <c r="C28" s="595">
        <v>286</v>
      </c>
      <c r="D28" s="781">
        <f t="shared" si="0"/>
        <v>1057</v>
      </c>
      <c r="E28" s="595">
        <v>254</v>
      </c>
      <c r="F28" s="595">
        <v>86</v>
      </c>
      <c r="G28" s="601">
        <f t="shared" si="1"/>
        <v>340</v>
      </c>
    </row>
    <row r="29" spans="1:9" ht="24" customHeight="1">
      <c r="A29" s="109" t="s">
        <v>9515</v>
      </c>
      <c r="B29" s="595">
        <v>844</v>
      </c>
      <c r="C29" s="595">
        <v>281</v>
      </c>
      <c r="D29" s="781">
        <f t="shared" si="0"/>
        <v>1125</v>
      </c>
      <c r="E29" s="2404">
        <v>317</v>
      </c>
      <c r="F29" s="2412">
        <v>135</v>
      </c>
      <c r="G29" s="2405">
        <f t="shared" si="1"/>
        <v>452</v>
      </c>
      <c r="I29" s="2413" t="s">
        <v>10117</v>
      </c>
    </row>
    <row r="30" spans="1:9" ht="24" customHeight="1">
      <c r="A30" s="109" t="s">
        <v>9778</v>
      </c>
      <c r="B30" s="2605">
        <v>897</v>
      </c>
      <c r="C30" s="2605">
        <v>251</v>
      </c>
      <c r="D30" s="781">
        <f t="shared" si="0"/>
        <v>1148</v>
      </c>
      <c r="E30" s="595">
        <v>288</v>
      </c>
      <c r="F30" s="595">
        <v>90</v>
      </c>
      <c r="G30" s="601">
        <f t="shared" si="1"/>
        <v>378</v>
      </c>
      <c r="I30" s="1915" t="s">
        <v>10851</v>
      </c>
    </row>
    <row r="31" spans="1:9" ht="24" customHeight="1">
      <c r="A31" s="109" t="s">
        <v>10820</v>
      </c>
      <c r="B31" s="595">
        <v>955</v>
      </c>
      <c r="C31" s="595">
        <v>350</v>
      </c>
      <c r="D31" s="781">
        <f t="shared" si="0"/>
        <v>1305</v>
      </c>
      <c r="E31" s="595">
        <v>462</v>
      </c>
      <c r="F31" s="595">
        <v>126</v>
      </c>
      <c r="G31" s="601">
        <f t="shared" si="1"/>
        <v>588</v>
      </c>
    </row>
    <row r="32" spans="1:9" ht="24" customHeight="1">
      <c r="A32" s="109" t="s">
        <v>11405</v>
      </c>
      <c r="B32" s="595">
        <v>851</v>
      </c>
      <c r="C32" s="595">
        <v>292</v>
      </c>
      <c r="D32" s="781">
        <f t="shared" si="0"/>
        <v>1143</v>
      </c>
      <c r="E32" s="595">
        <v>429</v>
      </c>
      <c r="F32" s="595">
        <v>134</v>
      </c>
      <c r="G32" s="601">
        <f t="shared" si="1"/>
        <v>563</v>
      </c>
    </row>
    <row r="33" spans="1:7" ht="24" customHeight="1">
      <c r="A33" s="285" t="s">
        <v>1866</v>
      </c>
      <c r="B33" s="285">
        <f t="shared" ref="B33:G33" si="2">SUM(B4:B32)</f>
        <v>24301</v>
      </c>
      <c r="C33" s="285">
        <f t="shared" si="2"/>
        <v>8453</v>
      </c>
      <c r="D33" s="782">
        <f t="shared" si="2"/>
        <v>32754</v>
      </c>
      <c r="E33" s="285">
        <f t="shared" si="2"/>
        <v>8163</v>
      </c>
      <c r="F33" s="285">
        <f t="shared" si="2"/>
        <v>2844</v>
      </c>
      <c r="G33" s="1350">
        <f t="shared" si="2"/>
        <v>11007</v>
      </c>
    </row>
    <row r="34" spans="1:7">
      <c r="B34" s="716">
        <f>B33/D33</f>
        <v>0.74192465042437561</v>
      </c>
      <c r="C34" s="716">
        <f>C33/D33</f>
        <v>0.25807534957562434</v>
      </c>
      <c r="E34" s="716">
        <f>E33/G33</f>
        <v>0.74161896974652497</v>
      </c>
      <c r="F34" s="716">
        <f>F33/G33</f>
        <v>0.25838103025347509</v>
      </c>
      <c r="G34" s="715"/>
    </row>
    <row r="35" spans="1:7">
      <c r="B35" s="716"/>
      <c r="C35" s="716"/>
      <c r="E35" s="716"/>
      <c r="F35" s="716"/>
      <c r="G35" s="1049"/>
    </row>
  </sheetData>
  <mergeCells count="2">
    <mergeCell ref="B2:D2"/>
    <mergeCell ref="E2:G2"/>
  </mergeCells>
  <phoneticPr fontId="5"/>
  <pageMargins left="0.75" right="0.75" top="0.5" bottom="0.52" header="0.51200000000000001" footer="0.51200000000000001"/>
  <pageSetup paperSize="9" scale="78" orientation="portrait" verticalDpi="1200" r:id="rId1"/>
  <headerFooter alignWithMargins="0"/>
  <rowBreaks count="2" manualBreakCount="2">
    <brk id="98" max="16383" man="1"/>
    <brk id="147" max="10" man="1"/>
  </rowBreaks>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62"/>
  <sheetViews>
    <sheetView workbookViewId="0">
      <selection sqref="A1:I1"/>
    </sheetView>
  </sheetViews>
  <sheetFormatPr defaultRowHeight="13.5"/>
  <cols>
    <col min="1" max="1" width="9" style="348"/>
    <col min="2" max="9" width="14.625" style="348" customWidth="1"/>
    <col min="10" max="16384" width="9" style="348"/>
  </cols>
  <sheetData>
    <row r="1" spans="1:11" ht="21" customHeight="1" thickBot="1">
      <c r="A1" s="3016" t="s">
        <v>8153</v>
      </c>
      <c r="B1" s="3016"/>
      <c r="C1" s="3016"/>
      <c r="D1" s="3017"/>
      <c r="E1" s="3017"/>
      <c r="F1" s="3016"/>
      <c r="G1" s="3016"/>
      <c r="H1" s="3016"/>
      <c r="I1" s="3016"/>
    </row>
    <row r="2" spans="1:11" ht="21" customHeight="1">
      <c r="A2" s="349"/>
      <c r="B2" s="350" t="s">
        <v>9636</v>
      </c>
      <c r="C2" s="2268" t="s">
        <v>9637</v>
      </c>
      <c r="D2" s="2281" t="s">
        <v>4437</v>
      </c>
      <c r="E2" s="2300" t="s">
        <v>3140</v>
      </c>
      <c r="F2" s="2276" t="s">
        <v>2306</v>
      </c>
      <c r="G2" s="1174" t="s">
        <v>2307</v>
      </c>
      <c r="H2" s="364" t="s">
        <v>2309</v>
      </c>
      <c r="I2" s="1175" t="s">
        <v>2308</v>
      </c>
    </row>
    <row r="3" spans="1:11" s="1020" customFormat="1" ht="21" customHeight="1" thickBot="1">
      <c r="A3" s="1018"/>
      <c r="B3" s="1018"/>
      <c r="C3" s="2295"/>
      <c r="D3" s="2301"/>
      <c r="E3" s="2302"/>
      <c r="F3" s="2277" t="s">
        <v>9632</v>
      </c>
      <c r="G3" s="1021" t="s">
        <v>9633</v>
      </c>
      <c r="H3" s="1022" t="s">
        <v>6244</v>
      </c>
      <c r="I3" s="1019" t="s">
        <v>6243</v>
      </c>
      <c r="K3" s="658"/>
    </row>
    <row r="4" spans="1:11" ht="15.75" customHeight="1" thickTop="1">
      <c r="A4" s="352" t="s">
        <v>9606</v>
      </c>
      <c r="B4" s="353">
        <v>114</v>
      </c>
      <c r="C4" s="2270">
        <v>26</v>
      </c>
      <c r="D4" s="2284">
        <v>28</v>
      </c>
      <c r="E4" s="2285">
        <v>4</v>
      </c>
      <c r="F4" s="2278">
        <f t="shared" ref="F4:G32" si="0">D4/B4</f>
        <v>0.24561403508771928</v>
      </c>
      <c r="G4" s="354">
        <f t="shared" si="0"/>
        <v>0.15384615384615385</v>
      </c>
      <c r="H4" s="366">
        <f t="shared" ref="H4:H32" si="1">C4/B4</f>
        <v>0.22807017543859648</v>
      </c>
      <c r="I4" s="355">
        <f t="shared" ref="I4:I32" si="2">E4/D4</f>
        <v>0.14285714285714285</v>
      </c>
      <c r="K4"/>
    </row>
    <row r="5" spans="1:11" ht="15.75" customHeight="1">
      <c r="A5" s="356" t="s">
        <v>9607</v>
      </c>
      <c r="B5" s="357">
        <v>105</v>
      </c>
      <c r="C5" s="2271">
        <v>27</v>
      </c>
      <c r="D5" s="2286">
        <v>26</v>
      </c>
      <c r="E5" s="2287">
        <v>2</v>
      </c>
      <c r="F5" s="2279">
        <f t="shared" si="0"/>
        <v>0.24761904761904763</v>
      </c>
      <c r="G5" s="359">
        <f t="shared" si="0"/>
        <v>7.407407407407407E-2</v>
      </c>
      <c r="H5" s="367">
        <f t="shared" si="1"/>
        <v>0.25714285714285712</v>
      </c>
      <c r="I5" s="360">
        <f t="shared" si="2"/>
        <v>7.6923076923076927E-2</v>
      </c>
      <c r="K5"/>
    </row>
    <row r="6" spans="1:11" ht="15.75" customHeight="1">
      <c r="A6" s="350" t="s">
        <v>9608</v>
      </c>
      <c r="B6" s="361">
        <v>160</v>
      </c>
      <c r="C6" s="2272">
        <v>29</v>
      </c>
      <c r="D6" s="2288">
        <v>30</v>
      </c>
      <c r="E6" s="2289">
        <v>6</v>
      </c>
      <c r="F6" s="2280">
        <f t="shared" si="0"/>
        <v>0.1875</v>
      </c>
      <c r="G6" s="362">
        <f t="shared" si="0"/>
        <v>0.20689655172413793</v>
      </c>
      <c r="H6" s="365">
        <f t="shared" si="1"/>
        <v>0.18124999999999999</v>
      </c>
      <c r="I6" s="363">
        <f t="shared" si="2"/>
        <v>0.2</v>
      </c>
      <c r="K6"/>
    </row>
    <row r="7" spans="1:11" ht="15.75" customHeight="1">
      <c r="A7" s="356" t="s">
        <v>9609</v>
      </c>
      <c r="B7" s="357">
        <v>191</v>
      </c>
      <c r="C7" s="2271">
        <v>39</v>
      </c>
      <c r="D7" s="2286">
        <v>30</v>
      </c>
      <c r="E7" s="2287">
        <v>4</v>
      </c>
      <c r="F7" s="2279">
        <f t="shared" si="0"/>
        <v>0.15706806282722513</v>
      </c>
      <c r="G7" s="359">
        <f t="shared" si="0"/>
        <v>0.10256410256410256</v>
      </c>
      <c r="H7" s="367">
        <f t="shared" si="1"/>
        <v>0.20418848167539266</v>
      </c>
      <c r="I7" s="360">
        <f t="shared" si="2"/>
        <v>0.13333333333333333</v>
      </c>
      <c r="K7"/>
    </row>
    <row r="8" spans="1:11" ht="15.75" customHeight="1">
      <c r="A8" s="350" t="s">
        <v>9610</v>
      </c>
      <c r="B8" s="361">
        <v>197</v>
      </c>
      <c r="C8" s="2272">
        <v>39</v>
      </c>
      <c r="D8" s="2288">
        <v>38</v>
      </c>
      <c r="E8" s="2289">
        <v>5</v>
      </c>
      <c r="F8" s="2280">
        <f t="shared" si="0"/>
        <v>0.19289340101522842</v>
      </c>
      <c r="G8" s="362">
        <f t="shared" si="0"/>
        <v>0.12820512820512819</v>
      </c>
      <c r="H8" s="365">
        <f t="shared" si="1"/>
        <v>0.19796954314720813</v>
      </c>
      <c r="I8" s="363">
        <f t="shared" si="2"/>
        <v>0.13157894736842105</v>
      </c>
      <c r="K8"/>
    </row>
    <row r="9" spans="1:11" ht="15.75" customHeight="1">
      <c r="A9" s="356" t="s">
        <v>9611</v>
      </c>
      <c r="B9" s="357">
        <v>205</v>
      </c>
      <c r="C9" s="2271">
        <v>42</v>
      </c>
      <c r="D9" s="2286">
        <v>29</v>
      </c>
      <c r="E9" s="2287">
        <v>5</v>
      </c>
      <c r="F9" s="2279">
        <f t="shared" si="0"/>
        <v>0.14146341463414633</v>
      </c>
      <c r="G9" s="359">
        <f t="shared" si="0"/>
        <v>0.11904761904761904</v>
      </c>
      <c r="H9" s="367">
        <f t="shared" si="1"/>
        <v>0.20487804878048779</v>
      </c>
      <c r="I9" s="360">
        <f t="shared" si="2"/>
        <v>0.17241379310344829</v>
      </c>
      <c r="K9"/>
    </row>
    <row r="10" spans="1:11" ht="15.75" customHeight="1">
      <c r="A10" s="350" t="s">
        <v>9612</v>
      </c>
      <c r="B10" s="361">
        <v>196</v>
      </c>
      <c r="C10" s="2272">
        <v>45</v>
      </c>
      <c r="D10" s="2288">
        <v>32</v>
      </c>
      <c r="E10" s="2289">
        <v>6</v>
      </c>
      <c r="F10" s="2280">
        <f t="shared" si="0"/>
        <v>0.16326530612244897</v>
      </c>
      <c r="G10" s="362">
        <f t="shared" si="0"/>
        <v>0.13333333333333333</v>
      </c>
      <c r="H10" s="365">
        <f t="shared" si="1"/>
        <v>0.22959183673469388</v>
      </c>
      <c r="I10" s="363">
        <f t="shared" si="2"/>
        <v>0.1875</v>
      </c>
      <c r="K10"/>
    </row>
    <row r="11" spans="1:11" ht="15.75" customHeight="1">
      <c r="A11" s="356" t="s">
        <v>9613</v>
      </c>
      <c r="B11" s="357">
        <v>168</v>
      </c>
      <c r="C11" s="2271">
        <v>43</v>
      </c>
      <c r="D11" s="2286">
        <v>26</v>
      </c>
      <c r="E11" s="2287">
        <v>7</v>
      </c>
      <c r="F11" s="2279">
        <f t="shared" si="0"/>
        <v>0.15476190476190477</v>
      </c>
      <c r="G11" s="359">
        <f t="shared" si="0"/>
        <v>0.16279069767441862</v>
      </c>
      <c r="H11" s="367">
        <f t="shared" si="1"/>
        <v>0.25595238095238093</v>
      </c>
      <c r="I11" s="360">
        <f t="shared" si="2"/>
        <v>0.26923076923076922</v>
      </c>
      <c r="K11"/>
    </row>
    <row r="12" spans="1:11" ht="15.75" customHeight="1">
      <c r="A12" s="350" t="s">
        <v>9614</v>
      </c>
      <c r="B12" s="361">
        <v>160</v>
      </c>
      <c r="C12" s="2272">
        <v>42</v>
      </c>
      <c r="D12" s="2288">
        <v>16</v>
      </c>
      <c r="E12" s="2289">
        <v>1</v>
      </c>
      <c r="F12" s="2280">
        <f t="shared" si="0"/>
        <v>0.1</v>
      </c>
      <c r="G12" s="362">
        <f t="shared" si="0"/>
        <v>2.3809523809523808E-2</v>
      </c>
      <c r="H12" s="365">
        <f t="shared" si="1"/>
        <v>0.26250000000000001</v>
      </c>
      <c r="I12" s="363">
        <f t="shared" si="2"/>
        <v>6.25E-2</v>
      </c>
      <c r="K12"/>
    </row>
    <row r="13" spans="1:11" ht="15.75" customHeight="1">
      <c r="A13" s="356" t="s">
        <v>9615</v>
      </c>
      <c r="B13" s="357">
        <v>139</v>
      </c>
      <c r="C13" s="2271">
        <v>35</v>
      </c>
      <c r="D13" s="2286">
        <v>25</v>
      </c>
      <c r="E13" s="2287">
        <v>6</v>
      </c>
      <c r="F13" s="2279">
        <f t="shared" si="0"/>
        <v>0.17985611510791366</v>
      </c>
      <c r="G13" s="359">
        <f t="shared" si="0"/>
        <v>0.17142857142857143</v>
      </c>
      <c r="H13" s="367">
        <f t="shared" si="1"/>
        <v>0.25179856115107913</v>
      </c>
      <c r="I13" s="360">
        <f t="shared" si="2"/>
        <v>0.24</v>
      </c>
      <c r="J13" s="348" t="s">
        <v>6138</v>
      </c>
      <c r="K13"/>
    </row>
    <row r="14" spans="1:11" ht="15.75" customHeight="1">
      <c r="A14" s="350" t="s">
        <v>9616</v>
      </c>
      <c r="B14" s="361">
        <v>116</v>
      </c>
      <c r="C14" s="2272">
        <v>33</v>
      </c>
      <c r="D14" s="2288">
        <v>16</v>
      </c>
      <c r="E14" s="2289">
        <v>1</v>
      </c>
      <c r="F14" s="2280">
        <f t="shared" si="0"/>
        <v>0.13793103448275862</v>
      </c>
      <c r="G14" s="362">
        <f t="shared" si="0"/>
        <v>3.0303030303030304E-2</v>
      </c>
      <c r="H14" s="365">
        <f t="shared" si="1"/>
        <v>0.28448275862068967</v>
      </c>
      <c r="I14" s="363">
        <f t="shared" si="2"/>
        <v>6.25E-2</v>
      </c>
      <c r="J14" s="348" t="s">
        <v>6138</v>
      </c>
      <c r="K14"/>
    </row>
    <row r="15" spans="1:11" ht="15.75" customHeight="1">
      <c r="A15" s="356" t="s">
        <v>9617</v>
      </c>
      <c r="B15" s="357">
        <v>145</v>
      </c>
      <c r="C15" s="2271">
        <v>34</v>
      </c>
      <c r="D15" s="2286">
        <v>22</v>
      </c>
      <c r="E15" s="2287">
        <v>4</v>
      </c>
      <c r="F15" s="2279">
        <f t="shared" si="0"/>
        <v>0.15172413793103448</v>
      </c>
      <c r="G15" s="359">
        <f t="shared" si="0"/>
        <v>0.11764705882352941</v>
      </c>
      <c r="H15" s="367">
        <f t="shared" si="1"/>
        <v>0.23448275862068965</v>
      </c>
      <c r="I15" s="360">
        <f t="shared" si="2"/>
        <v>0.18181818181818182</v>
      </c>
      <c r="K15"/>
    </row>
    <row r="16" spans="1:11" ht="15.75" customHeight="1">
      <c r="A16" s="350" t="s">
        <v>9618</v>
      </c>
      <c r="B16" s="361">
        <v>118</v>
      </c>
      <c r="C16" s="2272">
        <v>40</v>
      </c>
      <c r="D16" s="2288">
        <v>19</v>
      </c>
      <c r="E16" s="2289">
        <v>4</v>
      </c>
      <c r="F16" s="2280">
        <f t="shared" si="0"/>
        <v>0.16101694915254236</v>
      </c>
      <c r="G16" s="362">
        <f t="shared" si="0"/>
        <v>0.1</v>
      </c>
      <c r="H16" s="365">
        <f t="shared" si="1"/>
        <v>0.33898305084745761</v>
      </c>
      <c r="I16" s="363">
        <f t="shared" si="2"/>
        <v>0.21052631578947367</v>
      </c>
      <c r="K16"/>
    </row>
    <row r="17" spans="1:11" ht="15.75" customHeight="1">
      <c r="A17" s="356" t="s">
        <v>9619</v>
      </c>
      <c r="B17" s="357">
        <v>125</v>
      </c>
      <c r="C17" s="2271">
        <v>45</v>
      </c>
      <c r="D17" s="2286">
        <v>19</v>
      </c>
      <c r="E17" s="2287">
        <v>5</v>
      </c>
      <c r="F17" s="2279">
        <f t="shared" si="0"/>
        <v>0.152</v>
      </c>
      <c r="G17" s="359">
        <f t="shared" si="0"/>
        <v>0.1111111111111111</v>
      </c>
      <c r="H17" s="367">
        <f t="shared" si="1"/>
        <v>0.36</v>
      </c>
      <c r="I17" s="360">
        <f t="shared" si="2"/>
        <v>0.26315789473684209</v>
      </c>
      <c r="K17"/>
    </row>
    <row r="18" spans="1:11" ht="15.75" customHeight="1">
      <c r="A18" s="350" t="s">
        <v>9620</v>
      </c>
      <c r="B18" s="361">
        <v>138</v>
      </c>
      <c r="C18" s="2272">
        <v>53</v>
      </c>
      <c r="D18" s="2610">
        <v>14</v>
      </c>
      <c r="E18" s="2289">
        <v>3</v>
      </c>
      <c r="F18" s="2280">
        <f t="shared" si="0"/>
        <v>0.10144927536231885</v>
      </c>
      <c r="G18" s="362">
        <f t="shared" si="0"/>
        <v>5.6603773584905662E-2</v>
      </c>
      <c r="H18" s="365">
        <f t="shared" si="1"/>
        <v>0.38405797101449274</v>
      </c>
      <c r="I18" s="363">
        <f t="shared" si="2"/>
        <v>0.21428571428571427</v>
      </c>
      <c r="K18"/>
    </row>
    <row r="19" spans="1:11" ht="15.75" customHeight="1">
      <c r="A19" s="356" t="s">
        <v>9621</v>
      </c>
      <c r="B19" s="357">
        <v>150</v>
      </c>
      <c r="C19" s="2271">
        <v>50</v>
      </c>
      <c r="D19" s="2611">
        <v>17</v>
      </c>
      <c r="E19" s="2287">
        <v>8</v>
      </c>
      <c r="F19" s="2279">
        <f t="shared" si="0"/>
        <v>0.11333333333333333</v>
      </c>
      <c r="G19" s="359">
        <f t="shared" si="0"/>
        <v>0.16</v>
      </c>
      <c r="H19" s="413">
        <f t="shared" si="1"/>
        <v>0.33333333333333331</v>
      </c>
      <c r="I19" s="412">
        <f t="shared" si="2"/>
        <v>0.47058823529411764</v>
      </c>
    </row>
    <row r="20" spans="1:11" ht="15.75" customHeight="1">
      <c r="A20" s="350" t="s">
        <v>9622</v>
      </c>
      <c r="B20" s="349">
        <v>141</v>
      </c>
      <c r="C20" s="2272">
        <v>57</v>
      </c>
      <c r="D20" s="2303">
        <v>22</v>
      </c>
      <c r="E20" s="2304">
        <v>5</v>
      </c>
      <c r="F20" s="2280">
        <f t="shared" si="0"/>
        <v>0.15602836879432624</v>
      </c>
      <c r="G20" s="362">
        <f t="shared" si="0"/>
        <v>8.771929824561403E-2</v>
      </c>
      <c r="H20" s="526">
        <f t="shared" si="1"/>
        <v>0.40425531914893614</v>
      </c>
      <c r="I20" s="695">
        <f t="shared" si="2"/>
        <v>0.22727272727272727</v>
      </c>
      <c r="J20" s="527" t="s">
        <v>1258</v>
      </c>
    </row>
    <row r="21" spans="1:11" ht="15.75" customHeight="1">
      <c r="A21" s="356" t="s">
        <v>9623</v>
      </c>
      <c r="B21" s="358">
        <v>151</v>
      </c>
      <c r="C21" s="2271">
        <v>53</v>
      </c>
      <c r="D21" s="2286">
        <v>28</v>
      </c>
      <c r="E21" s="2305">
        <v>9</v>
      </c>
      <c r="F21" s="2279">
        <f t="shared" si="0"/>
        <v>0.18543046357615894</v>
      </c>
      <c r="G21" s="359">
        <f t="shared" si="0"/>
        <v>0.16981132075471697</v>
      </c>
      <c r="H21" s="413">
        <f t="shared" si="1"/>
        <v>0.35099337748344372</v>
      </c>
      <c r="I21" s="412">
        <f t="shared" si="2"/>
        <v>0.32142857142857145</v>
      </c>
      <c r="J21" s="527"/>
    </row>
    <row r="22" spans="1:11" ht="15.75" customHeight="1">
      <c r="A22" s="350" t="s">
        <v>9624</v>
      </c>
      <c r="B22" s="349">
        <v>140</v>
      </c>
      <c r="C22" s="2272">
        <v>45</v>
      </c>
      <c r="D22" s="2288">
        <v>23</v>
      </c>
      <c r="E22" s="2306">
        <v>6</v>
      </c>
      <c r="F22" s="2280">
        <f t="shared" si="0"/>
        <v>0.16428571428571428</v>
      </c>
      <c r="G22" s="530">
        <f t="shared" si="0"/>
        <v>0.13333333333333333</v>
      </c>
      <c r="H22" s="365">
        <f t="shared" si="1"/>
        <v>0.32142857142857145</v>
      </c>
      <c r="I22" s="533">
        <f t="shared" si="2"/>
        <v>0.2608695652173913</v>
      </c>
    </row>
    <row r="23" spans="1:11" ht="15.75" customHeight="1">
      <c r="A23" s="2260" t="s">
        <v>9625</v>
      </c>
      <c r="B23" s="2261">
        <v>141</v>
      </c>
      <c r="C23" s="2296">
        <v>43</v>
      </c>
      <c r="D23" s="2307">
        <v>18</v>
      </c>
      <c r="E23" s="2308">
        <v>7</v>
      </c>
      <c r="F23" s="2298">
        <f t="shared" si="0"/>
        <v>0.1276595744680851</v>
      </c>
      <c r="G23" s="2262">
        <f t="shared" si="0"/>
        <v>0.16279069767441862</v>
      </c>
      <c r="H23" s="2263">
        <f t="shared" si="1"/>
        <v>0.30496453900709219</v>
      </c>
      <c r="I23" s="2264">
        <f t="shared" si="2"/>
        <v>0.3888888888888889</v>
      </c>
    </row>
    <row r="24" spans="1:11" ht="15.75" customHeight="1">
      <c r="A24" s="350" t="s">
        <v>9626</v>
      </c>
      <c r="B24" s="349">
        <v>137</v>
      </c>
      <c r="C24" s="2272">
        <v>30</v>
      </c>
      <c r="D24" s="2610">
        <v>28</v>
      </c>
      <c r="E24" s="2306">
        <v>5</v>
      </c>
      <c r="F24" s="2280">
        <f t="shared" si="0"/>
        <v>0.20437956204379562</v>
      </c>
      <c r="G24" s="530">
        <f t="shared" si="0"/>
        <v>0.16666666666666666</v>
      </c>
      <c r="H24" s="995">
        <f t="shared" si="1"/>
        <v>0.21897810218978103</v>
      </c>
      <c r="I24" s="533">
        <f t="shared" si="2"/>
        <v>0.17857142857142858</v>
      </c>
    </row>
    <row r="25" spans="1:11" ht="15.75" customHeight="1">
      <c r="A25" s="2260" t="s">
        <v>9627</v>
      </c>
      <c r="B25" s="2261">
        <v>150</v>
      </c>
      <c r="C25" s="2296">
        <v>50</v>
      </c>
      <c r="D25" s="2612">
        <v>28</v>
      </c>
      <c r="E25" s="2308">
        <v>7</v>
      </c>
      <c r="F25" s="2298">
        <f t="shared" si="0"/>
        <v>0.18666666666666668</v>
      </c>
      <c r="G25" s="2262">
        <f t="shared" si="0"/>
        <v>0.14000000000000001</v>
      </c>
      <c r="H25" s="2265">
        <f t="shared" si="1"/>
        <v>0.33333333333333331</v>
      </c>
      <c r="I25" s="2264">
        <f t="shared" si="2"/>
        <v>0.25</v>
      </c>
    </row>
    <row r="26" spans="1:11" ht="15.75" customHeight="1">
      <c r="A26" s="350" t="s">
        <v>9628</v>
      </c>
      <c r="B26" s="349">
        <v>119</v>
      </c>
      <c r="C26" s="2272">
        <v>39</v>
      </c>
      <c r="D26" s="2610">
        <v>27</v>
      </c>
      <c r="E26" s="2306">
        <v>7</v>
      </c>
      <c r="F26" s="2280">
        <f t="shared" si="0"/>
        <v>0.22689075630252101</v>
      </c>
      <c r="G26" s="530">
        <f t="shared" si="0"/>
        <v>0.17948717948717949</v>
      </c>
      <c r="H26" s="995">
        <f t="shared" si="1"/>
        <v>0.32773109243697479</v>
      </c>
      <c r="I26" s="533">
        <f t="shared" si="2"/>
        <v>0.25925925925925924</v>
      </c>
    </row>
    <row r="27" spans="1:11" ht="15.75" customHeight="1">
      <c r="A27" s="2260" t="s">
        <v>9629</v>
      </c>
      <c r="B27" s="2261">
        <v>114</v>
      </c>
      <c r="C27" s="2297">
        <v>48</v>
      </c>
      <c r="D27" s="2307">
        <v>21</v>
      </c>
      <c r="E27" s="2308">
        <v>8</v>
      </c>
      <c r="F27" s="2299">
        <f t="shared" si="0"/>
        <v>0.18421052631578946</v>
      </c>
      <c r="G27" s="2266">
        <f t="shared" si="0"/>
        <v>0.16666666666666666</v>
      </c>
      <c r="H27" s="2263">
        <f t="shared" si="1"/>
        <v>0.42105263157894735</v>
      </c>
      <c r="I27" s="2264">
        <f t="shared" si="2"/>
        <v>0.38095238095238093</v>
      </c>
      <c r="J27" s="1743" t="s">
        <v>7973</v>
      </c>
    </row>
    <row r="28" spans="1:11" ht="15.75" customHeight="1">
      <c r="A28" s="531" t="s">
        <v>9630</v>
      </c>
      <c r="B28" s="532">
        <v>132</v>
      </c>
      <c r="C28" s="2267">
        <v>39</v>
      </c>
      <c r="D28" s="2293">
        <v>25</v>
      </c>
      <c r="E28" s="2309">
        <v>8</v>
      </c>
      <c r="F28" s="526">
        <f t="shared" si="0"/>
        <v>0.18939393939393939</v>
      </c>
      <c r="G28" s="2023">
        <f t="shared" si="0"/>
        <v>0.20512820512820512</v>
      </c>
      <c r="H28" s="2023">
        <f t="shared" si="1"/>
        <v>0.29545454545454547</v>
      </c>
      <c r="I28" s="533">
        <f t="shared" si="2"/>
        <v>0.32</v>
      </c>
      <c r="J28" s="1743"/>
    </row>
    <row r="29" spans="1:11" ht="15.75" customHeight="1">
      <c r="A29" s="2346" t="s">
        <v>9631</v>
      </c>
      <c r="B29" s="2347">
        <v>143</v>
      </c>
      <c r="C29" s="2348">
        <v>52</v>
      </c>
      <c r="D29" s="2613">
        <v>26</v>
      </c>
      <c r="E29" s="2349">
        <v>9</v>
      </c>
      <c r="F29" s="2350">
        <f t="shared" si="0"/>
        <v>0.18181818181818182</v>
      </c>
      <c r="G29" s="2351">
        <f t="shared" si="0"/>
        <v>0.17307692307692307</v>
      </c>
      <c r="H29" s="2351">
        <f t="shared" si="1"/>
        <v>0.36363636363636365</v>
      </c>
      <c r="I29" s="2352">
        <f t="shared" si="2"/>
        <v>0.34615384615384615</v>
      </c>
      <c r="J29" s="2615" t="s">
        <v>10853</v>
      </c>
    </row>
    <row r="30" spans="1:11" ht="15.75" customHeight="1">
      <c r="A30" s="531" t="s">
        <v>9778</v>
      </c>
      <c r="B30" s="532">
        <v>146</v>
      </c>
      <c r="C30" s="532">
        <v>41</v>
      </c>
      <c r="D30" s="2614">
        <v>29</v>
      </c>
      <c r="E30" s="532">
        <v>8</v>
      </c>
      <c r="F30" s="2023">
        <f t="shared" si="0"/>
        <v>0.19863013698630136</v>
      </c>
      <c r="G30" s="2023">
        <f t="shared" si="0"/>
        <v>0.1951219512195122</v>
      </c>
      <c r="H30" s="2023">
        <f t="shared" si="1"/>
        <v>0.28082191780821919</v>
      </c>
      <c r="I30" s="533">
        <f t="shared" si="2"/>
        <v>0.27586206896551724</v>
      </c>
      <c r="J30" s="1743"/>
    </row>
    <row r="31" spans="1:11" ht="15.75" customHeight="1">
      <c r="A31" s="2353" t="s">
        <v>10852</v>
      </c>
      <c r="B31" s="2607">
        <v>163</v>
      </c>
      <c r="C31" s="2607">
        <v>70</v>
      </c>
      <c r="D31" s="2607">
        <v>29</v>
      </c>
      <c r="E31" s="2607">
        <v>8</v>
      </c>
      <c r="F31" s="2608">
        <f t="shared" si="0"/>
        <v>0.17791411042944785</v>
      </c>
      <c r="G31" s="2608">
        <f t="shared" si="0"/>
        <v>0.11428571428571428</v>
      </c>
      <c r="H31" s="2356">
        <f t="shared" si="1"/>
        <v>0.42944785276073622</v>
      </c>
      <c r="I31" s="2025">
        <f t="shared" si="2"/>
        <v>0.27586206896551724</v>
      </c>
      <c r="J31" s="1743"/>
    </row>
    <row r="32" spans="1:11" ht="15.75" customHeight="1">
      <c r="A32" s="2718" t="s">
        <v>11405</v>
      </c>
      <c r="B32" s="2719">
        <v>133</v>
      </c>
      <c r="C32" s="2719">
        <v>58</v>
      </c>
      <c r="D32" s="532">
        <v>16</v>
      </c>
      <c r="E32" s="532">
        <v>3</v>
      </c>
      <c r="F32" s="2722">
        <f t="shared" si="0"/>
        <v>0.12030075187969924</v>
      </c>
      <c r="G32" s="2023">
        <f t="shared" si="0"/>
        <v>5.1724137931034482E-2</v>
      </c>
      <c r="H32" s="2023">
        <f t="shared" si="1"/>
        <v>0.43609022556390975</v>
      </c>
      <c r="I32" s="533">
        <f t="shared" si="2"/>
        <v>0.1875</v>
      </c>
      <c r="J32" s="2720"/>
    </row>
    <row r="33" spans="1:10">
      <c r="A33" s="2717"/>
      <c r="H33" s="888">
        <f>AVERAGE(H4:H32)</f>
        <v>0.29989205618242104</v>
      </c>
      <c r="I33" s="2721">
        <f>AVERAGE(I4:I32)</f>
        <v>0.23075290380745</v>
      </c>
      <c r="J33" s="527" t="s">
        <v>2859</v>
      </c>
    </row>
    <row r="34" spans="1:10" ht="17.25" customHeight="1"/>
    <row r="35" spans="1:10" ht="17.25" customHeight="1"/>
    <row r="36" spans="1:10" ht="17.25" customHeight="1"/>
    <row r="37" spans="1:10" ht="17.25" customHeight="1"/>
    <row r="38" spans="1:10" ht="17.25" customHeight="1"/>
    <row r="39" spans="1:10" ht="17.25" customHeight="1"/>
    <row r="40" spans="1:10" ht="17.25" customHeight="1"/>
    <row r="41" spans="1:10" ht="17.25" customHeight="1"/>
    <row r="42" spans="1:10" ht="17.25" customHeight="1"/>
    <row r="43" spans="1:10" ht="17.25" customHeight="1"/>
    <row r="44" spans="1:10" ht="17.25" customHeight="1"/>
    <row r="45" spans="1:10" ht="17.25" customHeight="1"/>
    <row r="46" spans="1:10" ht="17.25" customHeight="1"/>
    <row r="47" spans="1:10" ht="17.25" customHeight="1"/>
    <row r="48" spans="1:10"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row r="59" ht="17.25" customHeight="1"/>
    <row r="60" ht="17.25" customHeight="1"/>
    <row r="61" ht="17.25" customHeight="1"/>
    <row r="62" ht="17.25" customHeight="1"/>
  </sheetData>
  <mergeCells count="1">
    <mergeCell ref="A1:I1"/>
  </mergeCells>
  <phoneticPr fontId="5"/>
  <pageMargins left="0.75" right="0.75" top="1" bottom="1" header="0.51200000000000001" footer="0.51200000000000001"/>
  <pageSetup paperSize="9" scale="62" orientation="portrait" horizontalDpi="300" verticalDpi="300"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M63"/>
  <sheetViews>
    <sheetView workbookViewId="0">
      <selection sqref="A1:I1"/>
    </sheetView>
  </sheetViews>
  <sheetFormatPr defaultRowHeight="13.5"/>
  <cols>
    <col min="1" max="1" width="9" style="348"/>
    <col min="2" max="5" width="17.5" style="348" customWidth="1"/>
    <col min="6" max="6" width="17.5" style="371" customWidth="1"/>
    <col min="7" max="9" width="17.5" style="348" customWidth="1"/>
    <col min="10" max="16384" width="9" style="348"/>
  </cols>
  <sheetData>
    <row r="1" spans="1:13" ht="37.5" customHeight="1" thickBot="1">
      <c r="A1" s="3016" t="s">
        <v>8154</v>
      </c>
      <c r="B1" s="3016"/>
      <c r="C1" s="3016"/>
      <c r="D1" s="3017"/>
      <c r="E1" s="3017"/>
      <c r="F1" s="3017"/>
      <c r="G1" s="3017"/>
      <c r="H1" s="3016"/>
      <c r="I1" s="3016"/>
      <c r="J1" s="569" t="s">
        <v>6084</v>
      </c>
    </row>
    <row r="2" spans="1:13" ht="24.75" customHeight="1">
      <c r="A2" s="349"/>
      <c r="B2" s="350" t="s">
        <v>9634</v>
      </c>
      <c r="C2" s="2268" t="s">
        <v>9635</v>
      </c>
      <c r="D2" s="2281" t="s">
        <v>2857</v>
      </c>
      <c r="E2" s="2282" t="s">
        <v>2858</v>
      </c>
      <c r="F2" s="2735" t="s">
        <v>2310</v>
      </c>
      <c r="G2" s="2729" t="s">
        <v>2311</v>
      </c>
      <c r="H2" s="2725" t="s">
        <v>2312</v>
      </c>
      <c r="I2" s="1176" t="s">
        <v>2308</v>
      </c>
    </row>
    <row r="3" spans="1:13" ht="21" customHeight="1" thickBot="1">
      <c r="A3" s="351"/>
      <c r="B3" s="351"/>
      <c r="C3" s="2269"/>
      <c r="D3" s="2738"/>
      <c r="E3" s="2283"/>
      <c r="F3" s="2736" t="s">
        <v>5547</v>
      </c>
      <c r="G3" s="2733" t="s">
        <v>5548</v>
      </c>
      <c r="H3" s="1019" t="s">
        <v>5549</v>
      </c>
      <c r="I3" s="1019" t="s">
        <v>5550</v>
      </c>
      <c r="K3"/>
    </row>
    <row r="4" spans="1:13" ht="21" customHeight="1" thickTop="1">
      <c r="A4" s="352" t="s">
        <v>4873</v>
      </c>
      <c r="B4" s="353">
        <v>223</v>
      </c>
      <c r="C4" s="2270">
        <v>36</v>
      </c>
      <c r="D4" s="2739">
        <v>56</v>
      </c>
      <c r="E4" s="2285">
        <v>4</v>
      </c>
      <c r="F4" s="2737">
        <f t="shared" ref="F4:F32" si="0">D4/B4</f>
        <v>0.25112107623318386</v>
      </c>
      <c r="G4" s="2734">
        <f t="shared" ref="G4:G32" si="1">E4/C4</f>
        <v>0.1111111111111111</v>
      </c>
      <c r="H4" s="2726">
        <f t="shared" ref="H4:H32" si="2">C4/B4</f>
        <v>0.16143497757847533</v>
      </c>
      <c r="I4" s="355">
        <f t="shared" ref="I4:I32" si="3">E4/D4</f>
        <v>7.1428571428571425E-2</v>
      </c>
      <c r="K4"/>
    </row>
    <row r="5" spans="1:13" ht="21" customHeight="1">
      <c r="A5" s="356" t="s">
        <v>4874</v>
      </c>
      <c r="B5" s="357">
        <v>204</v>
      </c>
      <c r="C5" s="2271">
        <v>36</v>
      </c>
      <c r="D5" s="2286">
        <v>53</v>
      </c>
      <c r="E5" s="2287">
        <v>3</v>
      </c>
      <c r="F5" s="413">
        <f t="shared" si="0"/>
        <v>0.25980392156862747</v>
      </c>
      <c r="G5" s="2731">
        <f t="shared" si="1"/>
        <v>8.3333333333333329E-2</v>
      </c>
      <c r="H5" s="413">
        <f t="shared" si="2"/>
        <v>0.17647058823529413</v>
      </c>
      <c r="I5" s="360">
        <f t="shared" si="3"/>
        <v>5.6603773584905662E-2</v>
      </c>
      <c r="K5"/>
    </row>
    <row r="6" spans="1:13" ht="21" customHeight="1">
      <c r="A6" s="350" t="s">
        <v>4875</v>
      </c>
      <c r="B6" s="361">
        <v>337</v>
      </c>
      <c r="C6" s="2272">
        <v>47</v>
      </c>
      <c r="D6" s="2288">
        <v>62</v>
      </c>
      <c r="E6" s="2289">
        <v>6</v>
      </c>
      <c r="F6" s="995">
        <f t="shared" si="0"/>
        <v>0.18397626112759644</v>
      </c>
      <c r="G6" s="2730">
        <f t="shared" si="1"/>
        <v>0.1276595744680851</v>
      </c>
      <c r="H6" s="995">
        <f t="shared" si="2"/>
        <v>0.1394658753709199</v>
      </c>
      <c r="I6" s="363">
        <f t="shared" si="3"/>
        <v>9.6774193548387094E-2</v>
      </c>
      <c r="K6"/>
    </row>
    <row r="7" spans="1:13" ht="21" customHeight="1">
      <c r="A7" s="356" t="s">
        <v>1125</v>
      </c>
      <c r="B7" s="357">
        <v>460</v>
      </c>
      <c r="C7" s="2271">
        <v>79</v>
      </c>
      <c r="D7" s="2286">
        <v>64</v>
      </c>
      <c r="E7" s="2287">
        <v>7.5</v>
      </c>
      <c r="F7" s="413">
        <f t="shared" si="0"/>
        <v>0.1391304347826087</v>
      </c>
      <c r="G7" s="2731">
        <f t="shared" si="1"/>
        <v>9.49367088607595E-2</v>
      </c>
      <c r="H7" s="413">
        <f t="shared" si="2"/>
        <v>0.17173913043478262</v>
      </c>
      <c r="I7" s="360">
        <f t="shared" si="3"/>
        <v>0.1171875</v>
      </c>
      <c r="K7"/>
    </row>
    <row r="8" spans="1:13" ht="21" customHeight="1">
      <c r="A8" s="350" t="s">
        <v>1126</v>
      </c>
      <c r="B8" s="361">
        <v>487.5</v>
      </c>
      <c r="C8" s="2272">
        <v>89</v>
      </c>
      <c r="D8" s="2288">
        <v>94</v>
      </c>
      <c r="E8" s="2289">
        <v>12</v>
      </c>
      <c r="F8" s="995">
        <f t="shared" si="0"/>
        <v>0.19282051282051282</v>
      </c>
      <c r="G8" s="2730">
        <f t="shared" si="1"/>
        <v>0.1348314606741573</v>
      </c>
      <c r="H8" s="995">
        <f t="shared" si="2"/>
        <v>0.18256410256410258</v>
      </c>
      <c r="I8" s="363">
        <f t="shared" si="3"/>
        <v>0.1276595744680851</v>
      </c>
      <c r="K8"/>
    </row>
    <row r="9" spans="1:13" ht="21" customHeight="1">
      <c r="A9" s="356" t="s">
        <v>1127</v>
      </c>
      <c r="B9" s="357">
        <v>537</v>
      </c>
      <c r="C9" s="2271">
        <v>86</v>
      </c>
      <c r="D9" s="2286">
        <v>70.5</v>
      </c>
      <c r="E9" s="2287">
        <v>9</v>
      </c>
      <c r="F9" s="413">
        <f t="shared" si="0"/>
        <v>0.13128491620111732</v>
      </c>
      <c r="G9" s="2731">
        <f t="shared" si="1"/>
        <v>0.10465116279069768</v>
      </c>
      <c r="H9" s="413">
        <f t="shared" si="2"/>
        <v>0.16014897579143389</v>
      </c>
      <c r="I9" s="360">
        <f t="shared" si="3"/>
        <v>0.1276595744680851</v>
      </c>
      <c r="K9"/>
    </row>
    <row r="10" spans="1:13" ht="21" customHeight="1">
      <c r="A10" s="350" t="s">
        <v>1128</v>
      </c>
      <c r="B10" s="361">
        <v>555</v>
      </c>
      <c r="C10" s="2272">
        <v>94.5</v>
      </c>
      <c r="D10" s="2288">
        <v>90.5</v>
      </c>
      <c r="E10" s="2289">
        <v>11.5</v>
      </c>
      <c r="F10" s="995">
        <f t="shared" si="0"/>
        <v>0.16306306306306306</v>
      </c>
      <c r="G10" s="2730">
        <f t="shared" si="1"/>
        <v>0.12169312169312169</v>
      </c>
      <c r="H10" s="995">
        <f t="shared" si="2"/>
        <v>0.17027027027027028</v>
      </c>
      <c r="I10" s="363">
        <f t="shared" si="3"/>
        <v>0.1270718232044199</v>
      </c>
      <c r="K10"/>
    </row>
    <row r="11" spans="1:13" ht="21" customHeight="1">
      <c r="A11" s="356" t="s">
        <v>1129</v>
      </c>
      <c r="B11" s="357">
        <v>527.79999999999995</v>
      </c>
      <c r="C11" s="2271">
        <v>107.5</v>
      </c>
      <c r="D11" s="2286">
        <v>78.5</v>
      </c>
      <c r="E11" s="2287">
        <v>14</v>
      </c>
      <c r="F11" s="413">
        <f t="shared" si="0"/>
        <v>0.14873057976506254</v>
      </c>
      <c r="G11" s="2731">
        <f t="shared" si="1"/>
        <v>0.13023255813953488</v>
      </c>
      <c r="H11" s="413">
        <f t="shared" si="2"/>
        <v>0.20367563471011749</v>
      </c>
      <c r="I11" s="360">
        <f t="shared" si="3"/>
        <v>0.17834394904458598</v>
      </c>
      <c r="K11"/>
    </row>
    <row r="12" spans="1:13" ht="21" customHeight="1">
      <c r="A12" s="350" t="s">
        <v>1130</v>
      </c>
      <c r="B12" s="361">
        <v>533</v>
      </c>
      <c r="C12" s="2272">
        <v>111</v>
      </c>
      <c r="D12" s="2288">
        <v>45.5</v>
      </c>
      <c r="E12" s="2289">
        <v>1</v>
      </c>
      <c r="F12" s="995">
        <f t="shared" si="0"/>
        <v>8.5365853658536592E-2</v>
      </c>
      <c r="G12" s="2730">
        <f t="shared" si="1"/>
        <v>9.0090090090090089E-3</v>
      </c>
      <c r="H12" s="995">
        <f t="shared" si="2"/>
        <v>0.20825515947467166</v>
      </c>
      <c r="I12" s="363">
        <f t="shared" si="3"/>
        <v>2.197802197802198E-2</v>
      </c>
      <c r="K12"/>
      <c r="M12" s="2732"/>
    </row>
    <row r="13" spans="1:13" ht="21" customHeight="1">
      <c r="A13" s="356" t="s">
        <v>1131</v>
      </c>
      <c r="B13" s="357">
        <v>456.5</v>
      </c>
      <c r="C13" s="2271">
        <v>89</v>
      </c>
      <c r="D13" s="2286">
        <v>75.5</v>
      </c>
      <c r="E13" s="2287">
        <v>14</v>
      </c>
      <c r="F13" s="413">
        <f t="shared" si="0"/>
        <v>0.16538882803943045</v>
      </c>
      <c r="G13" s="2731">
        <f t="shared" si="1"/>
        <v>0.15730337078651685</v>
      </c>
      <c r="H13" s="413">
        <f t="shared" si="2"/>
        <v>0.19496166484118291</v>
      </c>
      <c r="I13" s="360">
        <f t="shared" si="3"/>
        <v>0.18543046357615894</v>
      </c>
      <c r="J13" s="348" t="s">
        <v>6138</v>
      </c>
      <c r="K13"/>
    </row>
    <row r="14" spans="1:13" ht="21" customHeight="1">
      <c r="A14" s="350" t="s">
        <v>3141</v>
      </c>
      <c r="B14" s="361">
        <v>368.5</v>
      </c>
      <c r="C14" s="2272">
        <v>88</v>
      </c>
      <c r="D14" s="2288">
        <v>51</v>
      </c>
      <c r="E14" s="2289">
        <v>1</v>
      </c>
      <c r="F14" s="995">
        <f t="shared" si="0"/>
        <v>0.13839891451831751</v>
      </c>
      <c r="G14" s="2730">
        <f t="shared" si="1"/>
        <v>1.1363636363636364E-2</v>
      </c>
      <c r="H14" s="995">
        <f t="shared" si="2"/>
        <v>0.23880597014925373</v>
      </c>
      <c r="I14" s="363">
        <f t="shared" si="3"/>
        <v>1.9607843137254902E-2</v>
      </c>
      <c r="J14" s="348" t="s">
        <v>6138</v>
      </c>
      <c r="K14"/>
    </row>
    <row r="15" spans="1:13" ht="21" customHeight="1">
      <c r="A15" s="356" t="s">
        <v>3142</v>
      </c>
      <c r="B15" s="357">
        <v>473.5</v>
      </c>
      <c r="C15" s="2271">
        <v>94</v>
      </c>
      <c r="D15" s="2286">
        <v>74</v>
      </c>
      <c r="E15" s="2287">
        <v>11.5</v>
      </c>
      <c r="F15" s="413">
        <f t="shared" si="0"/>
        <v>0.1562829989440338</v>
      </c>
      <c r="G15" s="2731">
        <f t="shared" si="1"/>
        <v>0.12234042553191489</v>
      </c>
      <c r="H15" s="413">
        <f t="shared" si="2"/>
        <v>0.19852164730728616</v>
      </c>
      <c r="I15" s="360">
        <f t="shared" si="3"/>
        <v>0.1554054054054054</v>
      </c>
      <c r="K15"/>
    </row>
    <row r="16" spans="1:13" ht="21" customHeight="1">
      <c r="A16" s="350" t="s">
        <v>3143</v>
      </c>
      <c r="B16" s="361">
        <v>369.7</v>
      </c>
      <c r="C16" s="2272">
        <v>101</v>
      </c>
      <c r="D16" s="2288">
        <v>55</v>
      </c>
      <c r="E16" s="2289">
        <v>10.1</v>
      </c>
      <c r="F16" s="995">
        <f t="shared" si="0"/>
        <v>0.14876927238301327</v>
      </c>
      <c r="G16" s="2730">
        <f t="shared" si="1"/>
        <v>9.9999999999999992E-2</v>
      </c>
      <c r="H16" s="995">
        <f t="shared" si="2"/>
        <v>0.27319448201244251</v>
      </c>
      <c r="I16" s="363">
        <f t="shared" si="3"/>
        <v>0.18363636363636363</v>
      </c>
      <c r="K16"/>
    </row>
    <row r="17" spans="1:11" ht="21" customHeight="1">
      <c r="A17" s="356" t="s">
        <v>3144</v>
      </c>
      <c r="B17" s="357">
        <v>391.9</v>
      </c>
      <c r="C17" s="2271">
        <v>110</v>
      </c>
      <c r="D17" s="2286">
        <v>53</v>
      </c>
      <c r="E17" s="2287">
        <v>8</v>
      </c>
      <c r="F17" s="413">
        <f t="shared" si="0"/>
        <v>0.13523858127073235</v>
      </c>
      <c r="G17" s="2731">
        <f t="shared" si="1"/>
        <v>7.2727272727272724E-2</v>
      </c>
      <c r="H17" s="413">
        <f t="shared" si="2"/>
        <v>0.28068384792038786</v>
      </c>
      <c r="I17" s="360">
        <f t="shared" si="3"/>
        <v>0.15094339622641509</v>
      </c>
      <c r="K17"/>
    </row>
    <row r="18" spans="1:11" ht="21" customHeight="1">
      <c r="A18" s="350" t="s">
        <v>3145</v>
      </c>
      <c r="B18" s="583">
        <v>407.8</v>
      </c>
      <c r="C18" s="2272">
        <v>117.5</v>
      </c>
      <c r="D18" s="2288">
        <v>45.5</v>
      </c>
      <c r="E18" s="2289">
        <v>9</v>
      </c>
      <c r="F18" s="995">
        <f t="shared" si="0"/>
        <v>0.11157430112800391</v>
      </c>
      <c r="G18" s="2730">
        <f t="shared" si="1"/>
        <v>7.6595744680851063E-2</v>
      </c>
      <c r="H18" s="995">
        <f t="shared" si="2"/>
        <v>0.28813143697891125</v>
      </c>
      <c r="I18" s="363">
        <f t="shared" si="3"/>
        <v>0.19780219780219779</v>
      </c>
      <c r="K18"/>
    </row>
    <row r="19" spans="1:11" ht="21" customHeight="1">
      <c r="A19" s="356" t="s">
        <v>6276</v>
      </c>
      <c r="B19" s="358">
        <v>452.5</v>
      </c>
      <c r="C19" s="2271">
        <v>112</v>
      </c>
      <c r="D19" s="2286">
        <v>48.5</v>
      </c>
      <c r="E19" s="2290">
        <v>14.5</v>
      </c>
      <c r="F19" s="413">
        <f t="shared" si="0"/>
        <v>0.10718232044198896</v>
      </c>
      <c r="G19" s="2731">
        <f t="shared" si="1"/>
        <v>0.12946428571428573</v>
      </c>
      <c r="H19" s="413">
        <f t="shared" si="2"/>
        <v>0.24751381215469614</v>
      </c>
      <c r="I19" s="360">
        <f t="shared" si="3"/>
        <v>0.29896907216494845</v>
      </c>
      <c r="J19" s="372"/>
      <c r="K19"/>
    </row>
    <row r="20" spans="1:11" s="529" customFormat="1" ht="21" customHeight="1">
      <c r="A20" s="531" t="s">
        <v>3407</v>
      </c>
      <c r="B20" s="532">
        <v>419</v>
      </c>
      <c r="C20" s="2273">
        <v>118</v>
      </c>
      <c r="D20" s="2291">
        <v>69.5</v>
      </c>
      <c r="E20" s="2292">
        <v>11</v>
      </c>
      <c r="F20" s="526">
        <f t="shared" si="0"/>
        <v>0.16587112171837709</v>
      </c>
      <c r="G20" s="2023">
        <f t="shared" si="1"/>
        <v>9.3220338983050849E-2</v>
      </c>
      <c r="H20" s="526">
        <f t="shared" si="2"/>
        <v>0.28162291169451076</v>
      </c>
      <c r="I20" s="533">
        <f t="shared" si="3"/>
        <v>0.15827338129496402</v>
      </c>
      <c r="J20" s="844" t="s">
        <v>1259</v>
      </c>
      <c r="K20" s="56"/>
    </row>
    <row r="21" spans="1:11" s="529" customFormat="1" ht="21" customHeight="1">
      <c r="A21" s="356" t="s">
        <v>4705</v>
      </c>
      <c r="B21" s="358">
        <v>429.5</v>
      </c>
      <c r="C21" s="2271">
        <v>113</v>
      </c>
      <c r="D21" s="2286">
        <v>78.5</v>
      </c>
      <c r="E21" s="2290">
        <v>14.5</v>
      </c>
      <c r="F21" s="413">
        <f t="shared" si="0"/>
        <v>0.18277066356228172</v>
      </c>
      <c r="G21" s="2731">
        <f t="shared" si="1"/>
        <v>0.12831858407079647</v>
      </c>
      <c r="H21" s="413">
        <f t="shared" si="2"/>
        <v>0.26309662398137368</v>
      </c>
      <c r="I21" s="412">
        <f t="shared" si="3"/>
        <v>0.18471337579617833</v>
      </c>
      <c r="J21" s="528"/>
      <c r="K21" s="56"/>
    </row>
    <row r="22" spans="1:11" s="529" customFormat="1" ht="21" customHeight="1">
      <c r="A22" s="531" t="s">
        <v>903</v>
      </c>
      <c r="B22" s="532">
        <v>379.5</v>
      </c>
      <c r="C22" s="2273">
        <v>110</v>
      </c>
      <c r="D22" s="2293">
        <v>53</v>
      </c>
      <c r="E22" s="2294">
        <v>8</v>
      </c>
      <c r="F22" s="526">
        <f t="shared" si="0"/>
        <v>0.13965744400527008</v>
      </c>
      <c r="G22" s="2023">
        <f t="shared" si="1"/>
        <v>7.2727272727272724E-2</v>
      </c>
      <c r="H22" s="526">
        <f t="shared" si="2"/>
        <v>0.28985507246376813</v>
      </c>
      <c r="I22" s="533">
        <f t="shared" si="3"/>
        <v>0.15094339622641509</v>
      </c>
      <c r="J22" s="528"/>
      <c r="K22" s="56"/>
    </row>
    <row r="23" spans="1:11" s="529" customFormat="1" ht="19.5" customHeight="1">
      <c r="A23" s="356" t="s">
        <v>997</v>
      </c>
      <c r="B23" s="1622">
        <v>413.1</v>
      </c>
      <c r="C23" s="2271">
        <v>83</v>
      </c>
      <c r="D23" s="2286">
        <v>57</v>
      </c>
      <c r="E23" s="2616">
        <v>13</v>
      </c>
      <c r="F23" s="413">
        <f t="shared" si="0"/>
        <v>0.13798111837327523</v>
      </c>
      <c r="G23" s="2731">
        <f t="shared" si="1"/>
        <v>0.15662650602409639</v>
      </c>
      <c r="H23" s="413">
        <f t="shared" si="2"/>
        <v>0.20091987412248849</v>
      </c>
      <c r="I23" s="412">
        <f t="shared" si="3"/>
        <v>0.22807017543859648</v>
      </c>
      <c r="J23" s="1623" t="s">
        <v>7748</v>
      </c>
      <c r="K23" s="56"/>
    </row>
    <row r="24" spans="1:11" s="529" customFormat="1" ht="19.5" customHeight="1">
      <c r="A24" s="531" t="s">
        <v>1708</v>
      </c>
      <c r="B24" s="532">
        <v>380.5</v>
      </c>
      <c r="C24" s="2273">
        <v>51</v>
      </c>
      <c r="D24" s="2293">
        <v>66.5</v>
      </c>
      <c r="E24" s="2294">
        <v>5.5</v>
      </c>
      <c r="F24" s="526">
        <f t="shared" si="0"/>
        <v>0.17477003942181341</v>
      </c>
      <c r="G24" s="2023">
        <f t="shared" si="1"/>
        <v>0.10784313725490197</v>
      </c>
      <c r="H24" s="526">
        <f t="shared" si="2"/>
        <v>0.13403416557161629</v>
      </c>
      <c r="I24" s="533">
        <f t="shared" si="3"/>
        <v>8.2706766917293228E-2</v>
      </c>
      <c r="J24" s="528"/>
      <c r="K24" s="56"/>
    </row>
    <row r="25" spans="1:11" s="529" customFormat="1" ht="19.5" customHeight="1">
      <c r="A25" s="356" t="s">
        <v>1115</v>
      </c>
      <c r="B25" s="358">
        <v>441</v>
      </c>
      <c r="C25" s="2271">
        <v>90</v>
      </c>
      <c r="D25" s="2286">
        <v>95.5</v>
      </c>
      <c r="E25" s="2290">
        <v>8.5</v>
      </c>
      <c r="F25" s="413">
        <f t="shared" si="0"/>
        <v>0.21655328798185941</v>
      </c>
      <c r="G25" s="2731">
        <f t="shared" si="1"/>
        <v>9.4444444444444442E-2</v>
      </c>
      <c r="H25" s="413">
        <f t="shared" si="2"/>
        <v>0.20408163265306123</v>
      </c>
      <c r="I25" s="412">
        <f t="shared" si="3"/>
        <v>8.9005235602094238E-2</v>
      </c>
      <c r="J25" s="528"/>
      <c r="K25" s="56"/>
    </row>
    <row r="26" spans="1:11" s="529" customFormat="1" ht="19.5" customHeight="1">
      <c r="A26" s="1744" t="s">
        <v>7403</v>
      </c>
      <c r="B26" s="1745">
        <v>291</v>
      </c>
      <c r="C26" s="2274">
        <v>58.5</v>
      </c>
      <c r="D26" s="2293">
        <v>82</v>
      </c>
      <c r="E26" s="2294">
        <v>10.5</v>
      </c>
      <c r="F26" s="526">
        <f t="shared" si="0"/>
        <v>0.28178694158075601</v>
      </c>
      <c r="G26" s="2023">
        <f t="shared" si="1"/>
        <v>0.17948717948717949</v>
      </c>
      <c r="H26" s="1746">
        <f t="shared" si="2"/>
        <v>0.20103092783505155</v>
      </c>
      <c r="I26" s="533">
        <f t="shared" si="3"/>
        <v>0.12804878048780488</v>
      </c>
      <c r="J26" s="528"/>
      <c r="K26" s="56"/>
    </row>
    <row r="27" spans="1:11" s="529" customFormat="1" ht="19.5" customHeight="1">
      <c r="A27" s="1747" t="s">
        <v>7974</v>
      </c>
      <c r="B27" s="2024">
        <v>312</v>
      </c>
      <c r="C27" s="2275">
        <v>77.5</v>
      </c>
      <c r="D27" s="2740">
        <v>58.5</v>
      </c>
      <c r="E27" s="2741">
        <v>10</v>
      </c>
      <c r="F27" s="2728">
        <f t="shared" si="0"/>
        <v>0.1875</v>
      </c>
      <c r="G27" s="2608">
        <f t="shared" si="1"/>
        <v>0.12903225806451613</v>
      </c>
      <c r="H27" s="2727">
        <f t="shared" si="2"/>
        <v>0.2483974358974359</v>
      </c>
      <c r="I27" s="2025">
        <f t="shared" si="3"/>
        <v>0.17094017094017094</v>
      </c>
      <c r="J27" s="528"/>
      <c r="K27" s="56"/>
    </row>
    <row r="28" spans="1:11" s="529" customFormat="1" ht="19.5" customHeight="1">
      <c r="A28" s="531" t="s">
        <v>8607</v>
      </c>
      <c r="B28" s="532">
        <v>350</v>
      </c>
      <c r="C28" s="2267">
        <v>63</v>
      </c>
      <c r="D28" s="2293">
        <v>60.5</v>
      </c>
      <c r="E28" s="2294">
        <v>14.5</v>
      </c>
      <c r="F28" s="526">
        <f t="shared" si="0"/>
        <v>0.17285714285714285</v>
      </c>
      <c r="G28" s="2023">
        <f t="shared" si="1"/>
        <v>0.23015873015873015</v>
      </c>
      <c r="H28" s="526">
        <f t="shared" si="2"/>
        <v>0.18</v>
      </c>
      <c r="I28" s="533">
        <f t="shared" si="3"/>
        <v>0.23966942148760331</v>
      </c>
      <c r="J28" s="528"/>
      <c r="K28" s="56"/>
    </row>
    <row r="29" spans="1:11" s="529" customFormat="1" ht="19.5" customHeight="1">
      <c r="A29" s="2353" t="s">
        <v>9516</v>
      </c>
      <c r="B29" s="2024">
        <v>368</v>
      </c>
      <c r="C29" s="2354">
        <v>85.5</v>
      </c>
      <c r="D29" s="2740">
        <v>69</v>
      </c>
      <c r="E29" s="2742">
        <v>11.5</v>
      </c>
      <c r="F29" s="2728">
        <f t="shared" si="0"/>
        <v>0.1875</v>
      </c>
      <c r="G29" s="2608">
        <f t="shared" si="1"/>
        <v>0.13450292397660818</v>
      </c>
      <c r="H29" s="2355">
        <f t="shared" si="2"/>
        <v>0.23233695652173914</v>
      </c>
      <c r="I29" s="2025">
        <f t="shared" si="3"/>
        <v>0.16666666666666666</v>
      </c>
      <c r="J29" s="528"/>
      <c r="K29" s="56"/>
    </row>
    <row r="30" spans="1:11" s="529" customFormat="1" ht="19.5" customHeight="1">
      <c r="A30" s="1744" t="s">
        <v>9778</v>
      </c>
      <c r="B30" s="1745">
        <v>362.6</v>
      </c>
      <c r="C30" s="2723">
        <v>62.5</v>
      </c>
      <c r="D30" s="2293">
        <v>61.4</v>
      </c>
      <c r="E30" s="2294">
        <v>8.6999999999999993</v>
      </c>
      <c r="F30" s="526">
        <f t="shared" si="0"/>
        <v>0.16933259790402647</v>
      </c>
      <c r="G30" s="2023">
        <f t="shared" si="1"/>
        <v>0.13919999999999999</v>
      </c>
      <c r="H30" s="526">
        <f t="shared" si="2"/>
        <v>0.17236624379481522</v>
      </c>
      <c r="I30" s="533">
        <f t="shared" si="3"/>
        <v>0.14169381107491855</v>
      </c>
      <c r="J30" s="528"/>
      <c r="K30" s="56"/>
    </row>
    <row r="31" spans="1:11" s="529" customFormat="1" ht="18" customHeight="1">
      <c r="A31" s="2606" t="s">
        <v>10854</v>
      </c>
      <c r="B31" s="2607">
        <v>403.6</v>
      </c>
      <c r="C31" s="2724">
        <v>104</v>
      </c>
      <c r="D31" s="2740">
        <v>69.5</v>
      </c>
      <c r="E31" s="2742">
        <v>10.5</v>
      </c>
      <c r="F31" s="2728">
        <f t="shared" si="0"/>
        <v>0.17220019821605548</v>
      </c>
      <c r="G31" s="2608">
        <f t="shared" si="1"/>
        <v>0.10096153846153846</v>
      </c>
      <c r="H31" s="2728">
        <f t="shared" si="2"/>
        <v>0.25768087215064417</v>
      </c>
      <c r="I31" s="2609">
        <f t="shared" si="3"/>
        <v>0.15107913669064749</v>
      </c>
      <c r="J31" s="528"/>
      <c r="K31" s="56"/>
    </row>
    <row r="32" spans="1:11" s="529" customFormat="1" ht="18" customHeight="1" thickBot="1">
      <c r="A32" s="531" t="s">
        <v>11405</v>
      </c>
      <c r="B32" s="532">
        <v>366.7</v>
      </c>
      <c r="C32" s="2267">
        <v>103</v>
      </c>
      <c r="D32" s="2743">
        <v>27.5</v>
      </c>
      <c r="E32" s="2744">
        <v>4</v>
      </c>
      <c r="F32" s="526">
        <f t="shared" si="0"/>
        <v>7.4993182437960187E-2</v>
      </c>
      <c r="G32" s="2023">
        <f t="shared" si="1"/>
        <v>3.8834951456310676E-2</v>
      </c>
      <c r="H32" s="526">
        <f t="shared" si="2"/>
        <v>0.28088355604035997</v>
      </c>
      <c r="I32" s="533">
        <f t="shared" si="3"/>
        <v>0.14545454545454545</v>
      </c>
      <c r="J32" s="528"/>
      <c r="K32" s="56"/>
    </row>
    <row r="33" spans="1:10">
      <c r="A33" s="2026"/>
      <c r="D33" s="2026"/>
      <c r="E33" s="1743"/>
      <c r="F33" s="2027"/>
      <c r="G33" s="2026"/>
      <c r="H33" s="888">
        <f>AVERAGE(H4:H32)</f>
        <v>0.21524633960417561</v>
      </c>
      <c r="I33" s="888">
        <f>AVERAGE(I4:I32)</f>
        <v>0.14323333061212773</v>
      </c>
      <c r="J33" s="527" t="s">
        <v>2859</v>
      </c>
    </row>
    <row r="35" spans="1:10" ht="17.25" customHeight="1"/>
    <row r="36" spans="1:10" ht="17.25" customHeight="1"/>
    <row r="37" spans="1:10" ht="17.25" customHeight="1"/>
    <row r="38" spans="1:10" ht="17.25" customHeight="1"/>
    <row r="39" spans="1:10" ht="17.25" customHeight="1"/>
    <row r="40" spans="1:10" ht="17.25" customHeight="1"/>
    <row r="41" spans="1:10" ht="17.25" customHeight="1"/>
    <row r="42" spans="1:10" ht="17.25" customHeight="1"/>
    <row r="43" spans="1:10" ht="17.25" customHeight="1"/>
    <row r="44" spans="1:10" ht="17.25" customHeight="1"/>
    <row r="45" spans="1:10" ht="17.25" customHeight="1"/>
    <row r="46" spans="1:10" ht="17.25" customHeight="1"/>
    <row r="47" spans="1:10" ht="17.25" customHeight="1"/>
    <row r="48" spans="1:10"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sheetData>
  <mergeCells count="1">
    <mergeCell ref="A1:I1"/>
  </mergeCells>
  <phoneticPr fontId="5"/>
  <pageMargins left="0.75" right="0.75" top="0.67" bottom="1" header="0.51200000000000001" footer="0.51200000000000001"/>
  <pageSetup paperSize="9" scale="53"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55"/>
  <sheetViews>
    <sheetView workbookViewId="0"/>
  </sheetViews>
  <sheetFormatPr defaultRowHeight="13.5"/>
  <cols>
    <col min="1" max="22" width="8" style="68" customWidth="1"/>
    <col min="23" max="23" width="8.25" style="68" customWidth="1"/>
    <col min="24" max="24" width="7.875" style="68" customWidth="1"/>
    <col min="25" max="26" width="8.75" style="68" customWidth="1"/>
    <col min="27" max="16384" width="9" style="68"/>
  </cols>
  <sheetData>
    <row r="1" spans="1:14" ht="18" customHeight="1">
      <c r="A1" s="1173" t="s">
        <v>9544</v>
      </c>
      <c r="E1" s="1278" t="s">
        <v>1333</v>
      </c>
      <c r="H1" s="1278"/>
    </row>
    <row r="2" spans="1:14" ht="32.25" customHeight="1">
      <c r="A2" s="69"/>
      <c r="B2" s="1296" t="s">
        <v>6827</v>
      </c>
      <c r="C2" s="1288" t="s">
        <v>1741</v>
      </c>
      <c r="D2" s="1276" t="s">
        <v>1328</v>
      </c>
      <c r="E2" s="1275" t="s">
        <v>1326</v>
      </c>
      <c r="F2" s="1288" t="s">
        <v>1330</v>
      </c>
      <c r="G2" s="1289" t="s">
        <v>1325</v>
      </c>
      <c r="H2" s="1305" t="s">
        <v>1329</v>
      </c>
      <c r="I2" s="1275" t="s">
        <v>1327</v>
      </c>
      <c r="J2" s="1299" t="s">
        <v>1331</v>
      </c>
      <c r="K2" s="1444" t="s">
        <v>6828</v>
      </c>
      <c r="L2" s="1296" t="s">
        <v>1332</v>
      </c>
      <c r="M2" s="1446" t="s">
        <v>6829</v>
      </c>
    </row>
    <row r="3" spans="1:14">
      <c r="A3" s="70" t="s">
        <v>1148</v>
      </c>
      <c r="B3" s="239">
        <v>18</v>
      </c>
      <c r="C3" s="681">
        <v>2</v>
      </c>
      <c r="D3" s="1277">
        <f>E3-B3</f>
        <v>96</v>
      </c>
      <c r="E3" s="2258">
        <f>申請・採択件数!B4</f>
        <v>114</v>
      </c>
      <c r="F3" s="681">
        <v>2</v>
      </c>
      <c r="G3" s="681">
        <v>0</v>
      </c>
      <c r="H3" s="1277">
        <f>I3-F3</f>
        <v>24</v>
      </c>
      <c r="I3" s="2258">
        <f>申請・採択件数!C4</f>
        <v>26</v>
      </c>
      <c r="J3" s="1300">
        <v>30</v>
      </c>
      <c r="K3" s="1445">
        <f t="shared" ref="K3:K24" si="0">F40-J3</f>
        <v>193</v>
      </c>
      <c r="L3" s="80">
        <v>2</v>
      </c>
      <c r="M3" s="1445">
        <f t="shared" ref="M3:M24" si="1">L40-L3</f>
        <v>34</v>
      </c>
      <c r="N3" s="41"/>
    </row>
    <row r="4" spans="1:14">
      <c r="A4" s="411" t="s">
        <v>1149</v>
      </c>
      <c r="B4" s="1297">
        <v>17</v>
      </c>
      <c r="C4" s="1290">
        <v>3</v>
      </c>
      <c r="D4" s="1277">
        <f t="shared" ref="D4:D24" si="2">E4-B4</f>
        <v>88</v>
      </c>
      <c r="E4" s="2258">
        <f>申請・採択件数!B5</f>
        <v>105</v>
      </c>
      <c r="F4" s="681">
        <v>3</v>
      </c>
      <c r="G4" s="681">
        <v>0</v>
      </c>
      <c r="H4" s="1277">
        <f t="shared" ref="H4:H24" si="3">I4-F4</f>
        <v>24</v>
      </c>
      <c r="I4" s="2258">
        <f>申請・採択件数!C5</f>
        <v>27</v>
      </c>
      <c r="J4" s="1300">
        <v>32</v>
      </c>
      <c r="K4" s="1445">
        <f t="shared" si="0"/>
        <v>172</v>
      </c>
      <c r="L4" s="80">
        <v>4</v>
      </c>
      <c r="M4" s="1445">
        <f t="shared" si="1"/>
        <v>32</v>
      </c>
      <c r="N4" s="41"/>
    </row>
    <row r="5" spans="1:14">
      <c r="A5" s="411" t="s">
        <v>1150</v>
      </c>
      <c r="B5" s="1297">
        <v>17</v>
      </c>
      <c r="C5" s="1290">
        <v>4</v>
      </c>
      <c r="D5" s="1277">
        <f t="shared" si="2"/>
        <v>143</v>
      </c>
      <c r="E5" s="2258">
        <f>申請・採択件数!B6</f>
        <v>160</v>
      </c>
      <c r="F5" s="1290">
        <v>3</v>
      </c>
      <c r="G5" s="1291">
        <v>2</v>
      </c>
      <c r="H5" s="1277">
        <f t="shared" si="3"/>
        <v>26</v>
      </c>
      <c r="I5" s="2258">
        <f>申請・採択件数!C6</f>
        <v>29</v>
      </c>
      <c r="J5" s="1301">
        <v>30</v>
      </c>
      <c r="K5" s="1445">
        <f t="shared" si="0"/>
        <v>307</v>
      </c>
      <c r="L5" s="80">
        <v>7</v>
      </c>
      <c r="M5" s="1445">
        <f t="shared" si="1"/>
        <v>40</v>
      </c>
      <c r="N5" s="41"/>
    </row>
    <row r="6" spans="1:14">
      <c r="A6" s="411" t="s">
        <v>1012</v>
      </c>
      <c r="B6" s="239">
        <v>25</v>
      </c>
      <c r="C6" s="681">
        <v>4</v>
      </c>
      <c r="D6" s="1277">
        <f t="shared" si="2"/>
        <v>166</v>
      </c>
      <c r="E6" s="2258">
        <f>申請・採択件数!B7</f>
        <v>191</v>
      </c>
      <c r="F6" s="681">
        <v>4</v>
      </c>
      <c r="G6" s="681">
        <v>1</v>
      </c>
      <c r="H6" s="1277">
        <f t="shared" si="3"/>
        <v>35</v>
      </c>
      <c r="I6" s="2258">
        <f>申請・採択件数!C7</f>
        <v>39</v>
      </c>
      <c r="J6" s="1300">
        <v>43</v>
      </c>
      <c r="K6" s="1445">
        <f t="shared" si="0"/>
        <v>417</v>
      </c>
      <c r="L6" s="80">
        <v>6</v>
      </c>
      <c r="M6" s="1445">
        <f t="shared" si="1"/>
        <v>73</v>
      </c>
      <c r="N6" s="41"/>
    </row>
    <row r="7" spans="1:14">
      <c r="A7" s="411" t="s">
        <v>1013</v>
      </c>
      <c r="B7" s="239">
        <v>18</v>
      </c>
      <c r="C7" s="681">
        <v>6</v>
      </c>
      <c r="D7" s="1277">
        <f t="shared" si="2"/>
        <v>179</v>
      </c>
      <c r="E7" s="2258">
        <f>申請・採択件数!B8</f>
        <v>197</v>
      </c>
      <c r="F7" s="681">
        <v>3</v>
      </c>
      <c r="G7" s="681">
        <v>0</v>
      </c>
      <c r="H7" s="1277">
        <f t="shared" si="3"/>
        <v>36</v>
      </c>
      <c r="I7" s="2258">
        <f>申請・採択件数!C8</f>
        <v>39</v>
      </c>
      <c r="J7" s="1300">
        <v>41</v>
      </c>
      <c r="K7" s="1445">
        <f t="shared" si="0"/>
        <v>446.5</v>
      </c>
      <c r="L7" s="80">
        <v>4</v>
      </c>
      <c r="M7" s="1445">
        <f t="shared" si="1"/>
        <v>85</v>
      </c>
      <c r="N7" s="41"/>
    </row>
    <row r="8" spans="1:14">
      <c r="A8" s="411" t="s">
        <v>1014</v>
      </c>
      <c r="B8" s="1480">
        <v>36</v>
      </c>
      <c r="C8" s="681">
        <v>10</v>
      </c>
      <c r="D8" s="1277">
        <f t="shared" si="2"/>
        <v>169</v>
      </c>
      <c r="E8" s="2258">
        <f>申請・採択件数!B9</f>
        <v>205</v>
      </c>
      <c r="F8" s="681">
        <v>5</v>
      </c>
      <c r="G8" s="681">
        <v>1</v>
      </c>
      <c r="H8" s="1277">
        <f t="shared" si="3"/>
        <v>37</v>
      </c>
      <c r="I8" s="2258">
        <f>申請・採択件数!C9</f>
        <v>42</v>
      </c>
      <c r="J8" s="1300">
        <v>75.05</v>
      </c>
      <c r="K8" s="1445">
        <f t="shared" si="0"/>
        <v>461.95</v>
      </c>
      <c r="L8" s="80">
        <v>10</v>
      </c>
      <c r="M8" s="1445">
        <f t="shared" si="1"/>
        <v>76</v>
      </c>
      <c r="N8" s="41"/>
    </row>
    <row r="9" spans="1:14">
      <c r="A9" s="411" t="s">
        <v>9545</v>
      </c>
      <c r="B9" s="239">
        <v>35</v>
      </c>
      <c r="C9" s="681">
        <v>8</v>
      </c>
      <c r="D9" s="1277">
        <f t="shared" si="2"/>
        <v>161</v>
      </c>
      <c r="E9" s="2258">
        <f>申請・採択件数!B10</f>
        <v>196</v>
      </c>
      <c r="F9" s="681">
        <v>2</v>
      </c>
      <c r="G9" s="681">
        <v>0</v>
      </c>
      <c r="H9" s="1277">
        <f t="shared" si="3"/>
        <v>43</v>
      </c>
      <c r="I9" s="2258">
        <f>申請・採択件数!C10</f>
        <v>45</v>
      </c>
      <c r="J9" s="1300">
        <v>93</v>
      </c>
      <c r="K9" s="1445">
        <f t="shared" si="0"/>
        <v>462</v>
      </c>
      <c r="L9" s="80">
        <v>3</v>
      </c>
      <c r="M9" s="1445">
        <f t="shared" si="1"/>
        <v>91.5</v>
      </c>
      <c r="N9" s="41"/>
    </row>
    <row r="10" spans="1:14">
      <c r="A10" s="411" t="s">
        <v>1016</v>
      </c>
      <c r="B10" s="239">
        <v>31</v>
      </c>
      <c r="C10" s="681">
        <v>7</v>
      </c>
      <c r="D10" s="1277">
        <f t="shared" si="2"/>
        <v>137</v>
      </c>
      <c r="E10" s="2258">
        <f>申請・採択件数!B11</f>
        <v>168</v>
      </c>
      <c r="F10" s="681">
        <v>4</v>
      </c>
      <c r="G10" s="681">
        <v>0</v>
      </c>
      <c r="H10" s="1277">
        <f t="shared" si="3"/>
        <v>39</v>
      </c>
      <c r="I10" s="2258">
        <f>申請・採択件数!C11</f>
        <v>43</v>
      </c>
      <c r="J10" s="1300">
        <v>84.3</v>
      </c>
      <c r="K10" s="1445">
        <f t="shared" si="0"/>
        <v>443.49999999999994</v>
      </c>
      <c r="L10" s="80">
        <v>8</v>
      </c>
      <c r="M10" s="1445">
        <f t="shared" si="1"/>
        <v>99.5</v>
      </c>
      <c r="N10" s="41"/>
    </row>
    <row r="11" spans="1:14">
      <c r="A11" s="411" t="s">
        <v>9546</v>
      </c>
      <c r="B11" s="239">
        <v>24</v>
      </c>
      <c r="C11" s="681">
        <v>7</v>
      </c>
      <c r="D11" s="1277">
        <f t="shared" si="2"/>
        <v>136</v>
      </c>
      <c r="E11" s="2258">
        <f>申請・採択件数!B12</f>
        <v>160</v>
      </c>
      <c r="F11" s="681">
        <v>4</v>
      </c>
      <c r="G11" s="681">
        <v>0</v>
      </c>
      <c r="H11" s="1277">
        <f t="shared" si="3"/>
        <v>38</v>
      </c>
      <c r="I11" s="2258">
        <f>申請・採択件数!C12</f>
        <v>42</v>
      </c>
      <c r="J11" s="1300">
        <v>61.5</v>
      </c>
      <c r="K11" s="1445">
        <f t="shared" si="0"/>
        <v>471.5</v>
      </c>
      <c r="L11" s="80">
        <v>6</v>
      </c>
      <c r="M11" s="1445">
        <f t="shared" si="1"/>
        <v>105</v>
      </c>
      <c r="N11" s="41"/>
    </row>
    <row r="12" spans="1:14">
      <c r="A12" s="411" t="s">
        <v>1131</v>
      </c>
      <c r="B12" s="239">
        <v>20</v>
      </c>
      <c r="C12" s="681">
        <v>3</v>
      </c>
      <c r="D12" s="1277">
        <f t="shared" si="2"/>
        <v>119</v>
      </c>
      <c r="E12" s="2258">
        <f>申請・採択件数!B13</f>
        <v>139</v>
      </c>
      <c r="F12" s="681">
        <v>4</v>
      </c>
      <c r="G12" s="681">
        <v>0</v>
      </c>
      <c r="H12" s="1277">
        <f t="shared" si="3"/>
        <v>31</v>
      </c>
      <c r="I12" s="2258">
        <f>申請・採択件数!C13</f>
        <v>35</v>
      </c>
      <c r="J12" s="1300">
        <v>42</v>
      </c>
      <c r="K12" s="1445">
        <f t="shared" si="0"/>
        <v>414.5</v>
      </c>
      <c r="L12" s="80">
        <v>5</v>
      </c>
      <c r="M12" s="1445">
        <f t="shared" si="1"/>
        <v>84</v>
      </c>
      <c r="N12" s="41"/>
    </row>
    <row r="13" spans="1:14">
      <c r="A13" s="411" t="s">
        <v>116</v>
      </c>
      <c r="B13" s="239">
        <v>32</v>
      </c>
      <c r="C13" s="681">
        <v>7</v>
      </c>
      <c r="D13" s="1277">
        <f t="shared" si="2"/>
        <v>84</v>
      </c>
      <c r="E13" s="2258">
        <f>申請・採択件数!B14</f>
        <v>116</v>
      </c>
      <c r="F13" s="681">
        <v>4</v>
      </c>
      <c r="G13" s="681">
        <v>1</v>
      </c>
      <c r="H13" s="1277">
        <f t="shared" si="3"/>
        <v>29</v>
      </c>
      <c r="I13" s="2258">
        <f>申請・採択件数!C14</f>
        <v>33</v>
      </c>
      <c r="J13" s="1300">
        <v>77.5</v>
      </c>
      <c r="K13" s="1445">
        <f t="shared" si="0"/>
        <v>291</v>
      </c>
      <c r="L13" s="80">
        <v>5</v>
      </c>
      <c r="M13" s="1445">
        <f t="shared" si="1"/>
        <v>83</v>
      </c>
      <c r="N13" s="41"/>
    </row>
    <row r="14" spans="1:14">
      <c r="A14" s="411" t="s">
        <v>1151</v>
      </c>
      <c r="B14" s="239">
        <v>22</v>
      </c>
      <c r="C14" s="681">
        <v>3</v>
      </c>
      <c r="D14" s="1277">
        <f t="shared" si="2"/>
        <v>123</v>
      </c>
      <c r="E14" s="2258">
        <f>申請・採択件数!B15</f>
        <v>145</v>
      </c>
      <c r="F14" s="681">
        <v>2</v>
      </c>
      <c r="G14" s="681">
        <v>0</v>
      </c>
      <c r="H14" s="1277">
        <f t="shared" si="3"/>
        <v>32</v>
      </c>
      <c r="I14" s="2258">
        <f>申請・採択件数!C15</f>
        <v>34</v>
      </c>
      <c r="J14" s="1300">
        <v>50</v>
      </c>
      <c r="K14" s="1445">
        <f t="shared" si="0"/>
        <v>423.5</v>
      </c>
      <c r="L14" s="80">
        <v>2</v>
      </c>
      <c r="M14" s="1445">
        <f t="shared" si="1"/>
        <v>92</v>
      </c>
      <c r="N14" s="41"/>
    </row>
    <row r="15" spans="1:14">
      <c r="A15" s="1287" t="s">
        <v>1152</v>
      </c>
      <c r="B15" s="1298">
        <v>15</v>
      </c>
      <c r="C15" s="1292">
        <v>4</v>
      </c>
      <c r="D15" s="1277">
        <f t="shared" si="2"/>
        <v>103</v>
      </c>
      <c r="E15" s="2258">
        <f>申請・採択件数!B16</f>
        <v>118</v>
      </c>
      <c r="F15" s="1292">
        <v>3</v>
      </c>
      <c r="G15" s="1292">
        <v>1</v>
      </c>
      <c r="H15" s="1277">
        <f t="shared" si="3"/>
        <v>37</v>
      </c>
      <c r="I15" s="2258">
        <f>申請・採択件数!C16</f>
        <v>40</v>
      </c>
      <c r="J15" s="1302">
        <v>40</v>
      </c>
      <c r="K15" s="1445">
        <f t="shared" si="0"/>
        <v>329.7</v>
      </c>
      <c r="L15" s="80">
        <v>7</v>
      </c>
      <c r="M15" s="1445">
        <f t="shared" si="1"/>
        <v>94</v>
      </c>
      <c r="N15" s="41"/>
    </row>
    <row r="16" spans="1:14">
      <c r="A16" s="1287" t="s">
        <v>67</v>
      </c>
      <c r="B16" s="1298">
        <v>21</v>
      </c>
      <c r="C16" s="1292">
        <v>5</v>
      </c>
      <c r="D16" s="1277">
        <f t="shared" si="2"/>
        <v>104</v>
      </c>
      <c r="E16" s="2258">
        <f>申請・採択件数!B17</f>
        <v>125</v>
      </c>
      <c r="F16" s="1292">
        <v>7</v>
      </c>
      <c r="G16" s="1292">
        <v>0</v>
      </c>
      <c r="H16" s="1277">
        <f t="shared" si="3"/>
        <v>38</v>
      </c>
      <c r="I16" s="2258">
        <f>申請・採択件数!C17</f>
        <v>45</v>
      </c>
      <c r="J16" s="1302">
        <v>55</v>
      </c>
      <c r="K16" s="1445">
        <f t="shared" si="0"/>
        <v>336.9</v>
      </c>
      <c r="L16" s="80">
        <v>16</v>
      </c>
      <c r="M16" s="1445">
        <f t="shared" si="1"/>
        <v>94</v>
      </c>
      <c r="N16" s="41"/>
    </row>
    <row r="17" spans="1:14">
      <c r="A17" s="679" t="s">
        <v>347</v>
      </c>
      <c r="B17" s="1294">
        <v>27</v>
      </c>
      <c r="C17" s="1293">
        <v>7</v>
      </c>
      <c r="D17" s="1277">
        <f t="shared" si="2"/>
        <v>111</v>
      </c>
      <c r="E17" s="2258">
        <f>申請・採択件数!B18</f>
        <v>138</v>
      </c>
      <c r="F17" s="1293">
        <v>10</v>
      </c>
      <c r="G17" s="1292">
        <v>1</v>
      </c>
      <c r="H17" s="1277">
        <f t="shared" si="3"/>
        <v>43</v>
      </c>
      <c r="I17" s="2258">
        <f>申請・採択件数!C18</f>
        <v>53</v>
      </c>
      <c r="J17" s="1303">
        <v>68.400000000000006</v>
      </c>
      <c r="K17" s="1445">
        <f t="shared" si="0"/>
        <v>339.4</v>
      </c>
      <c r="L17" s="184">
        <v>16.5</v>
      </c>
      <c r="M17" s="1445">
        <f t="shared" si="1"/>
        <v>101</v>
      </c>
      <c r="N17" s="41"/>
    </row>
    <row r="18" spans="1:14">
      <c r="A18" s="679" t="s">
        <v>2120</v>
      </c>
      <c r="B18" s="1294">
        <v>40</v>
      </c>
      <c r="C18" s="1293">
        <v>5</v>
      </c>
      <c r="D18" s="1277">
        <f t="shared" si="2"/>
        <v>110</v>
      </c>
      <c r="E18" s="2258">
        <f>申請・採択件数!B19</f>
        <v>150</v>
      </c>
      <c r="F18" s="1293">
        <v>11</v>
      </c>
      <c r="G18" s="1292">
        <v>1</v>
      </c>
      <c r="H18" s="1277">
        <f t="shared" si="3"/>
        <v>39</v>
      </c>
      <c r="I18" s="2258">
        <f>申請・採択件数!C19</f>
        <v>50</v>
      </c>
      <c r="J18" s="1304">
        <v>100.5</v>
      </c>
      <c r="K18" s="1445">
        <f t="shared" si="0"/>
        <v>352</v>
      </c>
      <c r="L18" s="184">
        <v>19.5</v>
      </c>
      <c r="M18" s="1445">
        <f t="shared" si="1"/>
        <v>92.5</v>
      </c>
    </row>
    <row r="19" spans="1:14">
      <c r="A19" s="679" t="s">
        <v>1618</v>
      </c>
      <c r="B19" s="1294">
        <v>33</v>
      </c>
      <c r="C19" s="1293">
        <v>6</v>
      </c>
      <c r="D19" s="1277">
        <f t="shared" si="2"/>
        <v>108</v>
      </c>
      <c r="E19" s="2258">
        <f>申請・採択件数!B20</f>
        <v>141</v>
      </c>
      <c r="F19" s="1293">
        <v>9</v>
      </c>
      <c r="G19" s="1292">
        <v>2</v>
      </c>
      <c r="H19" s="1277">
        <f t="shared" si="3"/>
        <v>48</v>
      </c>
      <c r="I19" s="2258">
        <f>申請・採択件数!C20</f>
        <v>57</v>
      </c>
      <c r="J19" s="1304">
        <v>79</v>
      </c>
      <c r="K19" s="1445">
        <f t="shared" si="0"/>
        <v>340</v>
      </c>
      <c r="L19" s="184">
        <v>17</v>
      </c>
      <c r="M19" s="1445">
        <f t="shared" si="1"/>
        <v>101</v>
      </c>
    </row>
    <row r="20" spans="1:14">
      <c r="A20" s="679" t="s">
        <v>133</v>
      </c>
      <c r="B20" s="1294">
        <v>42</v>
      </c>
      <c r="C20" s="1295">
        <v>5</v>
      </c>
      <c r="D20" s="1277">
        <f t="shared" si="2"/>
        <v>109</v>
      </c>
      <c r="E20" s="2258">
        <f>申請・採択件数!B21</f>
        <v>151</v>
      </c>
      <c r="F20" s="1293">
        <v>11</v>
      </c>
      <c r="G20" s="1293">
        <v>1</v>
      </c>
      <c r="H20" s="1277">
        <f t="shared" si="3"/>
        <v>42</v>
      </c>
      <c r="I20" s="2258">
        <f>申請・採択件数!C21</f>
        <v>53</v>
      </c>
      <c r="J20" s="1304">
        <v>108.5</v>
      </c>
      <c r="K20" s="1445">
        <f t="shared" si="0"/>
        <v>321</v>
      </c>
      <c r="L20" s="184">
        <v>20</v>
      </c>
      <c r="M20" s="1445">
        <f t="shared" si="1"/>
        <v>93</v>
      </c>
    </row>
    <row r="21" spans="1:14">
      <c r="A21" s="679" t="s">
        <v>134</v>
      </c>
      <c r="B21" s="1294">
        <v>40</v>
      </c>
      <c r="C21" s="1294">
        <v>9</v>
      </c>
      <c r="D21" s="1277">
        <f t="shared" si="2"/>
        <v>100</v>
      </c>
      <c r="E21" s="2258">
        <f>申請・採択件数!B22</f>
        <v>140</v>
      </c>
      <c r="F21" s="1294">
        <v>13</v>
      </c>
      <c r="G21" s="1295">
        <v>3</v>
      </c>
      <c r="H21" s="1277">
        <f t="shared" si="3"/>
        <v>32</v>
      </c>
      <c r="I21" s="2258">
        <f>申請・採択件数!C22</f>
        <v>45</v>
      </c>
      <c r="J21" s="1304">
        <v>98</v>
      </c>
      <c r="K21" s="1445">
        <f t="shared" si="0"/>
        <v>281.5</v>
      </c>
      <c r="L21" s="184">
        <v>27</v>
      </c>
      <c r="M21" s="1445">
        <f t="shared" si="1"/>
        <v>83</v>
      </c>
    </row>
    <row r="22" spans="1:14">
      <c r="A22" s="679" t="s">
        <v>455</v>
      </c>
      <c r="B22" s="1294">
        <v>38</v>
      </c>
      <c r="C22" s="1294">
        <v>8</v>
      </c>
      <c r="D22" s="1277">
        <f t="shared" si="2"/>
        <v>103</v>
      </c>
      <c r="E22" s="2258">
        <f>申請・採択件数!B23</f>
        <v>141</v>
      </c>
      <c r="F22" s="1293">
        <v>8</v>
      </c>
      <c r="G22" s="1293">
        <v>0</v>
      </c>
      <c r="H22" s="1277">
        <f t="shared" si="3"/>
        <v>35</v>
      </c>
      <c r="I22" s="2258">
        <f>申請・採択件数!C23</f>
        <v>43</v>
      </c>
      <c r="J22" s="1304">
        <v>109.1</v>
      </c>
      <c r="K22" s="1445">
        <f t="shared" si="0"/>
        <v>304</v>
      </c>
      <c r="L22" s="80">
        <v>18</v>
      </c>
      <c r="M22" s="1445">
        <f t="shared" si="1"/>
        <v>65</v>
      </c>
    </row>
    <row r="23" spans="1:14">
      <c r="A23" s="679" t="s">
        <v>700</v>
      </c>
      <c r="B23" s="1294">
        <v>35</v>
      </c>
      <c r="C23" s="1294">
        <v>7</v>
      </c>
      <c r="D23" s="1306">
        <f t="shared" si="2"/>
        <v>102</v>
      </c>
      <c r="E23" s="2259">
        <f>申請・採択件数!B24</f>
        <v>137</v>
      </c>
      <c r="F23" s="1294">
        <v>5</v>
      </c>
      <c r="G23" s="1294">
        <v>1</v>
      </c>
      <c r="H23" s="1306">
        <f t="shared" si="3"/>
        <v>25</v>
      </c>
      <c r="I23" s="2259">
        <f>申請・採択件数!C24</f>
        <v>30</v>
      </c>
      <c r="J23" s="1294">
        <v>87</v>
      </c>
      <c r="K23" s="1445">
        <f t="shared" si="0"/>
        <v>293.5</v>
      </c>
      <c r="L23" s="184">
        <v>9</v>
      </c>
      <c r="M23" s="1445">
        <f t="shared" si="1"/>
        <v>42</v>
      </c>
    </row>
    <row r="24" spans="1:14">
      <c r="A24" s="679" t="s">
        <v>1115</v>
      </c>
      <c r="B24" s="1294">
        <v>38</v>
      </c>
      <c r="C24" s="1294">
        <v>11</v>
      </c>
      <c r="D24" s="1447">
        <f t="shared" si="2"/>
        <v>112</v>
      </c>
      <c r="E24" s="2259">
        <f>申請・採択件数!B25</f>
        <v>150</v>
      </c>
      <c r="F24" s="1294">
        <v>9</v>
      </c>
      <c r="G24" s="1294">
        <v>0</v>
      </c>
      <c r="H24" s="1447">
        <f t="shared" si="3"/>
        <v>41</v>
      </c>
      <c r="I24" s="2259">
        <f>申請・採択件数!C25</f>
        <v>50</v>
      </c>
      <c r="J24" s="1294">
        <v>96.5</v>
      </c>
      <c r="K24" s="1447">
        <f t="shared" si="0"/>
        <v>344.5</v>
      </c>
      <c r="L24" s="184">
        <v>13</v>
      </c>
      <c r="M24" s="1447">
        <f t="shared" si="1"/>
        <v>77</v>
      </c>
    </row>
    <row r="25" spans="1:14">
      <c r="A25" s="679" t="s">
        <v>7245</v>
      </c>
      <c r="B25" s="1294">
        <v>27</v>
      </c>
      <c r="C25" s="1294">
        <v>5</v>
      </c>
      <c r="D25" s="1447">
        <v>92</v>
      </c>
      <c r="E25" s="2259">
        <f>申請・採択件数!B26</f>
        <v>119</v>
      </c>
      <c r="F25" s="1294">
        <v>7</v>
      </c>
      <c r="G25" s="1294">
        <v>2</v>
      </c>
      <c r="H25" s="1447">
        <v>32</v>
      </c>
      <c r="I25" s="2259">
        <f>申請・採択件数!C26</f>
        <v>39</v>
      </c>
      <c r="J25" s="1293">
        <v>58</v>
      </c>
      <c r="K25" s="1447">
        <v>233</v>
      </c>
      <c r="L25" s="1748">
        <v>8.5</v>
      </c>
      <c r="M25" s="1447">
        <v>50</v>
      </c>
    </row>
    <row r="26" spans="1:14">
      <c r="A26" s="1287" t="s">
        <v>7922</v>
      </c>
      <c r="B26" s="1298">
        <v>31</v>
      </c>
      <c r="C26" s="1298">
        <v>6</v>
      </c>
      <c r="D26" s="1445">
        <v>83</v>
      </c>
      <c r="E26" s="2259">
        <f>申請・採択件数!B27</f>
        <v>114</v>
      </c>
      <c r="F26" s="1298">
        <v>12</v>
      </c>
      <c r="G26" s="1298">
        <v>4</v>
      </c>
      <c r="H26" s="1445">
        <v>36</v>
      </c>
      <c r="I26" s="2259">
        <f>申請・採択件数!C27</f>
        <v>48</v>
      </c>
      <c r="J26" s="1292">
        <v>76</v>
      </c>
      <c r="K26" s="1445">
        <v>236</v>
      </c>
      <c r="L26" s="258">
        <v>18</v>
      </c>
      <c r="M26" s="1445">
        <v>59.5</v>
      </c>
    </row>
    <row r="27" spans="1:14">
      <c r="A27" s="2018" t="s">
        <v>8270</v>
      </c>
      <c r="B27" s="2019">
        <v>27</v>
      </c>
      <c r="C27" s="2019">
        <v>5</v>
      </c>
      <c r="D27" s="2020">
        <v>105</v>
      </c>
      <c r="E27" s="2259">
        <f>申請・採択件数!B28</f>
        <v>132</v>
      </c>
      <c r="F27" s="2019">
        <v>6</v>
      </c>
      <c r="G27" s="2019">
        <v>1</v>
      </c>
      <c r="H27" s="2020">
        <v>33</v>
      </c>
      <c r="I27" s="2259">
        <f>申請・採択件数!C28</f>
        <v>39</v>
      </c>
      <c r="J27" s="2021">
        <v>67.25</v>
      </c>
      <c r="K27" s="2020">
        <v>282.75</v>
      </c>
      <c r="L27" s="2022">
        <v>10.5</v>
      </c>
      <c r="M27" s="2020">
        <v>52.5</v>
      </c>
    </row>
    <row r="28" spans="1:14">
      <c r="A28" s="2018" t="s">
        <v>8928</v>
      </c>
      <c r="B28" s="2019">
        <v>27</v>
      </c>
      <c r="C28" s="2019">
        <v>2</v>
      </c>
      <c r="D28" s="2020">
        <v>116</v>
      </c>
      <c r="E28" s="2259">
        <f>申請・採択件数!B29</f>
        <v>143</v>
      </c>
      <c r="F28" s="2019">
        <v>10</v>
      </c>
      <c r="G28" s="2019">
        <v>2</v>
      </c>
      <c r="H28" s="2020">
        <v>42</v>
      </c>
      <c r="I28" s="2259">
        <f>申請・採択件数!C29</f>
        <v>52</v>
      </c>
      <c r="J28" s="2021">
        <v>66.5</v>
      </c>
      <c r="K28" s="2020">
        <v>301.5</v>
      </c>
      <c r="L28" s="2022">
        <v>14.5</v>
      </c>
      <c r="M28" s="2020">
        <v>71</v>
      </c>
    </row>
    <row r="29" spans="1:14">
      <c r="A29" s="2018" t="s">
        <v>9778</v>
      </c>
      <c r="B29" s="2019">
        <v>24</v>
      </c>
      <c r="C29" s="2019">
        <v>7</v>
      </c>
      <c r="D29" s="2020">
        <v>122</v>
      </c>
      <c r="E29" s="2259">
        <f>申請・採択件数!B30</f>
        <v>146</v>
      </c>
      <c r="F29" s="2019">
        <v>2</v>
      </c>
      <c r="G29" s="2019">
        <v>2</v>
      </c>
      <c r="H29" s="2020">
        <v>39</v>
      </c>
      <c r="I29" s="2259">
        <f>申請・採択件数!C30</f>
        <v>41</v>
      </c>
      <c r="J29" s="2021">
        <v>65.2</v>
      </c>
      <c r="K29" s="2020">
        <v>297.39999999999998</v>
      </c>
      <c r="L29" s="2022">
        <v>2</v>
      </c>
      <c r="M29" s="2020">
        <v>60.5</v>
      </c>
    </row>
    <row r="30" spans="1:14">
      <c r="A30" s="2018" t="s">
        <v>10855</v>
      </c>
      <c r="B30" s="2019">
        <v>32</v>
      </c>
      <c r="C30" s="2019">
        <v>7</v>
      </c>
      <c r="D30" s="2020">
        <v>131</v>
      </c>
      <c r="E30" s="2259">
        <f>申請・採択件数!B31</f>
        <v>163</v>
      </c>
      <c r="F30" s="2019">
        <v>11</v>
      </c>
      <c r="G30" s="2019">
        <v>2</v>
      </c>
      <c r="H30" s="2020">
        <v>59</v>
      </c>
      <c r="I30" s="2259">
        <f>申請・採択件数!C31</f>
        <v>70</v>
      </c>
      <c r="J30" s="2021">
        <v>73.099999999999994</v>
      </c>
      <c r="K30" s="2020">
        <v>330.5</v>
      </c>
      <c r="L30" s="2022">
        <v>16</v>
      </c>
      <c r="M30" s="2020">
        <v>88</v>
      </c>
    </row>
    <row r="31" spans="1:14">
      <c r="A31" s="2018" t="s">
        <v>11406</v>
      </c>
      <c r="B31" s="2019">
        <v>18</v>
      </c>
      <c r="C31" s="2019">
        <v>4</v>
      </c>
      <c r="D31" s="2020">
        <v>115</v>
      </c>
      <c r="E31" s="2259">
        <f>申請・採択件数!B32</f>
        <v>133</v>
      </c>
      <c r="F31" s="2019">
        <v>3</v>
      </c>
      <c r="G31" s="2019">
        <v>2</v>
      </c>
      <c r="H31" s="2020">
        <v>55</v>
      </c>
      <c r="I31" s="2259">
        <f>申請・採択件数!C32</f>
        <v>58</v>
      </c>
      <c r="J31" s="2021">
        <v>43.7</v>
      </c>
      <c r="K31" s="2020">
        <v>323</v>
      </c>
      <c r="L31" s="2022">
        <v>5.5</v>
      </c>
      <c r="M31" s="2020">
        <v>97.5</v>
      </c>
    </row>
    <row r="32" spans="1:14">
      <c r="A32" s="393" t="s">
        <v>1153</v>
      </c>
      <c r="B32" s="1749">
        <f t="shared" ref="B32:M32" si="4">SUM(B3:B31)</f>
        <v>810</v>
      </c>
      <c r="C32" s="1749">
        <f t="shared" si="4"/>
        <v>167</v>
      </c>
      <c r="D32" s="1750">
        <f t="shared" si="4"/>
        <v>3427</v>
      </c>
      <c r="E32" s="411">
        <f t="shared" si="4"/>
        <v>4237</v>
      </c>
      <c r="F32" s="1749">
        <f t="shared" si="4"/>
        <v>177</v>
      </c>
      <c r="G32" s="1749">
        <f t="shared" si="4"/>
        <v>30</v>
      </c>
      <c r="H32" s="1750">
        <f t="shared" si="4"/>
        <v>1070</v>
      </c>
      <c r="I32" s="411">
        <f t="shared" si="4"/>
        <v>1247</v>
      </c>
      <c r="J32" s="1751">
        <f t="shared" si="4"/>
        <v>1951.1</v>
      </c>
      <c r="K32" s="1752">
        <f t="shared" si="4"/>
        <v>9750.0999999999985</v>
      </c>
      <c r="L32" s="1753">
        <f t="shared" si="4"/>
        <v>300</v>
      </c>
      <c r="M32" s="1752">
        <f t="shared" si="4"/>
        <v>2216.5</v>
      </c>
    </row>
    <row r="34" spans="1:31">
      <c r="A34" s="1278" t="s">
        <v>1334</v>
      </c>
    </row>
    <row r="35" spans="1:31">
      <c r="I35" s="1448"/>
    </row>
    <row r="38" spans="1:31" ht="17.25">
      <c r="A38" s="682" t="s">
        <v>1094</v>
      </c>
      <c r="B38" s="682"/>
      <c r="C38" s="682"/>
      <c r="D38" s="379"/>
      <c r="E38" s="379"/>
      <c r="F38" s="379"/>
      <c r="G38" s="379"/>
      <c r="L38" s="379"/>
      <c r="M38" s="379"/>
      <c r="O38" s="379" t="s">
        <v>1094</v>
      </c>
      <c r="P38" s="379"/>
      <c r="Q38" s="379"/>
      <c r="R38" s="379"/>
      <c r="S38" s="379"/>
    </row>
    <row r="39" spans="1:31" ht="24">
      <c r="A39" s="69"/>
      <c r="B39" s="1281" t="s">
        <v>1023</v>
      </c>
      <c r="C39" s="1282" t="s">
        <v>2422</v>
      </c>
      <c r="D39" s="1279" t="s">
        <v>1095</v>
      </c>
      <c r="E39" s="1283" t="s">
        <v>3028</v>
      </c>
      <c r="F39" s="1284" t="s">
        <v>2423</v>
      </c>
      <c r="G39" s="1279" t="s">
        <v>1096</v>
      </c>
      <c r="H39" s="1285" t="s">
        <v>4569</v>
      </c>
      <c r="I39" s="1284" t="s">
        <v>2424</v>
      </c>
      <c r="J39" s="1279" t="s">
        <v>3026</v>
      </c>
      <c r="K39" s="1285" t="s">
        <v>5797</v>
      </c>
      <c r="L39" s="1286" t="s">
        <v>2425</v>
      </c>
      <c r="M39" s="1280" t="s">
        <v>3027</v>
      </c>
      <c r="O39" s="69"/>
      <c r="P39" s="1279" t="s">
        <v>1095</v>
      </c>
      <c r="Q39" s="1279" t="s">
        <v>3026</v>
      </c>
      <c r="R39" s="1279" t="s">
        <v>1096</v>
      </c>
      <c r="S39" s="1280" t="s">
        <v>3027</v>
      </c>
    </row>
    <row r="40" spans="1:31">
      <c r="A40" s="70" t="s">
        <v>1148</v>
      </c>
      <c r="B40" s="683">
        <f t="shared" ref="B40:B59" si="5">B3</f>
        <v>18</v>
      </c>
      <c r="C40" s="680">
        <f>申請・採択件数!B4</f>
        <v>114</v>
      </c>
      <c r="D40" s="377">
        <f>B40/C40</f>
        <v>0.15789473684210525</v>
      </c>
      <c r="E40" s="684">
        <f t="shared" ref="E40:E59" si="6">J3</f>
        <v>30</v>
      </c>
      <c r="F40" s="685">
        <f>申請・採択夜数!B4</f>
        <v>223</v>
      </c>
      <c r="G40" s="377">
        <f>E40/F40</f>
        <v>0.13452914798206278</v>
      </c>
      <c r="H40" s="684">
        <f t="shared" ref="H40:H59" si="7">F3</f>
        <v>2</v>
      </c>
      <c r="I40" s="685">
        <f>申請・採択件数!C4</f>
        <v>26</v>
      </c>
      <c r="J40" s="377">
        <f>H40/I40</f>
        <v>7.6923076923076927E-2</v>
      </c>
      <c r="K40" s="686">
        <f t="shared" ref="K40:K59" si="8">L3</f>
        <v>2</v>
      </c>
      <c r="L40" s="63">
        <f>申請・採択夜数!C4</f>
        <v>36</v>
      </c>
      <c r="M40" s="103">
        <f>K40/L40</f>
        <v>5.5555555555555552E-2</v>
      </c>
      <c r="O40" s="70" t="s">
        <v>4603</v>
      </c>
      <c r="P40" s="377">
        <v>0.15789473684210525</v>
      </c>
      <c r="Q40" s="377">
        <v>7.6923076923076927E-2</v>
      </c>
      <c r="R40" s="377">
        <v>0.13452914798206278</v>
      </c>
      <c r="S40" s="103">
        <v>5.5555555555555552E-2</v>
      </c>
    </row>
    <row r="41" spans="1:31" ht="17.25">
      <c r="A41" s="238" t="s">
        <v>1149</v>
      </c>
      <c r="B41" s="687">
        <f t="shared" si="5"/>
        <v>17</v>
      </c>
      <c r="C41" s="681">
        <f>申請・採択件数!B5</f>
        <v>105</v>
      </c>
      <c r="D41" s="378">
        <f t="shared" ref="D41:D68" si="9">B41/C41</f>
        <v>0.16190476190476191</v>
      </c>
      <c r="E41" s="688">
        <f t="shared" si="6"/>
        <v>32</v>
      </c>
      <c r="F41" s="689">
        <f>申請・採択夜数!B5</f>
        <v>204</v>
      </c>
      <c r="G41" s="378">
        <f t="shared" ref="G41:G68" si="10">E41/F41</f>
        <v>0.15686274509803921</v>
      </c>
      <c r="H41" s="688">
        <f t="shared" si="7"/>
        <v>3</v>
      </c>
      <c r="I41" s="689">
        <f>申請・採択件数!C5</f>
        <v>27</v>
      </c>
      <c r="J41" s="378">
        <f t="shared" ref="J41:J68" si="11">H41/I41</f>
        <v>0.1111111111111111</v>
      </c>
      <c r="K41" s="690">
        <f t="shared" si="8"/>
        <v>4</v>
      </c>
      <c r="L41" s="258">
        <f>申請・採択夜数!C5</f>
        <v>36</v>
      </c>
      <c r="M41" s="259">
        <f>K41/L41</f>
        <v>0.1111111111111111</v>
      </c>
      <c r="O41" s="238" t="s">
        <v>1986</v>
      </c>
      <c r="P41" s="378">
        <v>0.16190476190476191</v>
      </c>
      <c r="Q41" s="378">
        <v>0.1111111111111111</v>
      </c>
      <c r="R41" s="378">
        <v>0.15686274509803921</v>
      </c>
      <c r="S41" s="259">
        <v>0.1111111111111111</v>
      </c>
      <c r="AE41" s="1443"/>
    </row>
    <row r="42" spans="1:31">
      <c r="A42" s="70" t="s">
        <v>1150</v>
      </c>
      <c r="B42" s="683">
        <f t="shared" si="5"/>
        <v>17</v>
      </c>
      <c r="C42" s="680">
        <f>申請・採択件数!B6</f>
        <v>160</v>
      </c>
      <c r="D42" s="377">
        <f t="shared" si="9"/>
        <v>0.10625</v>
      </c>
      <c r="E42" s="684">
        <f t="shared" si="6"/>
        <v>30</v>
      </c>
      <c r="F42" s="685">
        <f>申請・採択夜数!B6</f>
        <v>337</v>
      </c>
      <c r="G42" s="377">
        <f t="shared" si="10"/>
        <v>8.9020771513353122E-2</v>
      </c>
      <c r="H42" s="684">
        <f t="shared" si="7"/>
        <v>3</v>
      </c>
      <c r="I42" s="685">
        <f>申請・採択件数!C6</f>
        <v>29</v>
      </c>
      <c r="J42" s="377">
        <f t="shared" si="11"/>
        <v>0.10344827586206896</v>
      </c>
      <c r="K42" s="784">
        <f t="shared" si="8"/>
        <v>7</v>
      </c>
      <c r="L42" s="63">
        <f>申請・採択夜数!C6</f>
        <v>47</v>
      </c>
      <c r="M42" s="103">
        <f t="shared" ref="M42:M68" si="12">K42/L42</f>
        <v>0.14893617021276595</v>
      </c>
      <c r="O42" s="70" t="s">
        <v>1988</v>
      </c>
      <c r="P42" s="377">
        <v>0.10625</v>
      </c>
      <c r="Q42" s="377">
        <v>0.10344827586206896</v>
      </c>
      <c r="R42" s="377">
        <v>8.9020771513353122E-2</v>
      </c>
      <c r="S42" s="103">
        <v>0.14893617021276595</v>
      </c>
    </row>
    <row r="43" spans="1:31">
      <c r="A43" s="238" t="s">
        <v>1012</v>
      </c>
      <c r="B43" s="687">
        <f t="shared" si="5"/>
        <v>25</v>
      </c>
      <c r="C43" s="681">
        <f>申請・採択件数!B7</f>
        <v>191</v>
      </c>
      <c r="D43" s="378">
        <f t="shared" si="9"/>
        <v>0.13089005235602094</v>
      </c>
      <c r="E43" s="688">
        <f t="shared" si="6"/>
        <v>43</v>
      </c>
      <c r="F43" s="689">
        <f>申請・採択夜数!B7</f>
        <v>460</v>
      </c>
      <c r="G43" s="378">
        <f t="shared" si="10"/>
        <v>9.3478260869565219E-2</v>
      </c>
      <c r="H43" s="688">
        <f t="shared" si="7"/>
        <v>4</v>
      </c>
      <c r="I43" s="689">
        <f>申請・採択件数!C7</f>
        <v>39</v>
      </c>
      <c r="J43" s="378">
        <f t="shared" si="11"/>
        <v>0.10256410256410256</v>
      </c>
      <c r="K43" s="690">
        <f t="shared" si="8"/>
        <v>6</v>
      </c>
      <c r="L43" s="258">
        <f>申請・採択夜数!C7</f>
        <v>79</v>
      </c>
      <c r="M43" s="259">
        <f t="shared" si="12"/>
        <v>7.5949367088607597E-2</v>
      </c>
      <c r="O43" s="238" t="s">
        <v>1990</v>
      </c>
      <c r="P43" s="378">
        <v>0.13089005235602094</v>
      </c>
      <c r="Q43" s="378">
        <v>0.10256410256410256</v>
      </c>
      <c r="R43" s="378">
        <v>0.1048780487804878</v>
      </c>
      <c r="S43" s="259">
        <v>7.5949367088607597E-2</v>
      </c>
    </row>
    <row r="44" spans="1:31">
      <c r="A44" s="70" t="s">
        <v>1013</v>
      </c>
      <c r="B44" s="683">
        <f t="shared" si="5"/>
        <v>18</v>
      </c>
      <c r="C44" s="680">
        <f>申請・採択件数!B8</f>
        <v>197</v>
      </c>
      <c r="D44" s="377">
        <f t="shared" si="9"/>
        <v>9.1370558375634514E-2</v>
      </c>
      <c r="E44" s="684">
        <f t="shared" si="6"/>
        <v>41</v>
      </c>
      <c r="F44" s="685">
        <f>申請・採択夜数!B8</f>
        <v>487.5</v>
      </c>
      <c r="G44" s="377">
        <f t="shared" si="10"/>
        <v>8.4102564102564101E-2</v>
      </c>
      <c r="H44" s="684">
        <f t="shared" si="7"/>
        <v>3</v>
      </c>
      <c r="I44" s="685">
        <f>申請・採択件数!C8</f>
        <v>39</v>
      </c>
      <c r="J44" s="377">
        <f t="shared" si="11"/>
        <v>7.6923076923076927E-2</v>
      </c>
      <c r="K44" s="784">
        <f t="shared" si="8"/>
        <v>4</v>
      </c>
      <c r="L44" s="63">
        <f>申請・採択夜数!C8</f>
        <v>89</v>
      </c>
      <c r="M44" s="103">
        <f t="shared" si="12"/>
        <v>4.49438202247191E-2</v>
      </c>
      <c r="O44" s="70" t="s">
        <v>2589</v>
      </c>
      <c r="P44" s="377">
        <v>9.1370558375634514E-2</v>
      </c>
      <c r="Q44" s="377">
        <v>7.6923076923076927E-2</v>
      </c>
      <c r="R44" s="377">
        <v>9.1517857142857137E-2</v>
      </c>
      <c r="S44" s="103">
        <v>4.49438202247191E-2</v>
      </c>
    </row>
    <row r="45" spans="1:31">
      <c r="A45" s="238" t="s">
        <v>1014</v>
      </c>
      <c r="B45" s="687">
        <f t="shared" si="5"/>
        <v>36</v>
      </c>
      <c r="C45" s="681">
        <f>申請・採択件数!B9</f>
        <v>205</v>
      </c>
      <c r="D45" s="378">
        <f t="shared" si="9"/>
        <v>0.17560975609756097</v>
      </c>
      <c r="E45" s="688">
        <f t="shared" si="6"/>
        <v>75.05</v>
      </c>
      <c r="F45" s="689">
        <f>申請・採択夜数!B9</f>
        <v>537</v>
      </c>
      <c r="G45" s="378">
        <f t="shared" si="10"/>
        <v>0.13975791433891993</v>
      </c>
      <c r="H45" s="688">
        <f t="shared" si="7"/>
        <v>5</v>
      </c>
      <c r="I45" s="689">
        <f>申請・採択件数!C9</f>
        <v>42</v>
      </c>
      <c r="J45" s="378">
        <f t="shared" si="11"/>
        <v>0.11904761904761904</v>
      </c>
      <c r="K45" s="690">
        <f t="shared" si="8"/>
        <v>10</v>
      </c>
      <c r="L45" s="258">
        <f>申請・採択夜数!C9</f>
        <v>86</v>
      </c>
      <c r="M45" s="259">
        <f t="shared" si="12"/>
        <v>0.11627906976744186</v>
      </c>
      <c r="O45" s="238" t="s">
        <v>5101</v>
      </c>
      <c r="P45" s="378">
        <v>0.18048780487804877</v>
      </c>
      <c r="Q45" s="378">
        <v>0.11904761904761904</v>
      </c>
      <c r="R45" s="378">
        <v>0.17764044943820223</v>
      </c>
      <c r="S45" s="259">
        <v>0.11627906976744186</v>
      </c>
    </row>
    <row r="46" spans="1:31">
      <c r="A46" s="70" t="s">
        <v>9547</v>
      </c>
      <c r="B46" s="683">
        <f t="shared" si="5"/>
        <v>35</v>
      </c>
      <c r="C46" s="680">
        <f>申請・採択件数!B10</f>
        <v>196</v>
      </c>
      <c r="D46" s="377">
        <f t="shared" si="9"/>
        <v>0.17857142857142858</v>
      </c>
      <c r="E46" s="684">
        <f t="shared" si="6"/>
        <v>93</v>
      </c>
      <c r="F46" s="685">
        <f>申請・採択夜数!B10</f>
        <v>555</v>
      </c>
      <c r="G46" s="377">
        <f t="shared" si="10"/>
        <v>0.16756756756756758</v>
      </c>
      <c r="H46" s="684">
        <f t="shared" si="7"/>
        <v>2</v>
      </c>
      <c r="I46" s="685">
        <f>申請・採択件数!C10</f>
        <v>45</v>
      </c>
      <c r="J46" s="377">
        <f t="shared" si="11"/>
        <v>4.4444444444444446E-2</v>
      </c>
      <c r="K46" s="784">
        <f t="shared" si="8"/>
        <v>3</v>
      </c>
      <c r="L46" s="63">
        <f>申請・採択夜数!C10</f>
        <v>94.5</v>
      </c>
      <c r="M46" s="103">
        <f t="shared" si="12"/>
        <v>3.1746031746031744E-2</v>
      </c>
      <c r="O46" s="70" t="s">
        <v>3490</v>
      </c>
      <c r="P46" s="377">
        <v>0.17857142857142858</v>
      </c>
      <c r="Q46" s="377">
        <v>4.4444444444444446E-2</v>
      </c>
      <c r="R46" s="377">
        <v>0.16817359855334538</v>
      </c>
      <c r="S46" s="103">
        <v>3.1746031746031744E-2</v>
      </c>
    </row>
    <row r="47" spans="1:31">
      <c r="A47" s="238" t="s">
        <v>1016</v>
      </c>
      <c r="B47" s="687">
        <f t="shared" si="5"/>
        <v>31</v>
      </c>
      <c r="C47" s="681">
        <f>申請・採択件数!B11</f>
        <v>168</v>
      </c>
      <c r="D47" s="378">
        <f t="shared" si="9"/>
        <v>0.18452380952380953</v>
      </c>
      <c r="E47" s="688">
        <f t="shared" si="6"/>
        <v>84.3</v>
      </c>
      <c r="F47" s="689">
        <f>申請・採択夜数!B11</f>
        <v>527.79999999999995</v>
      </c>
      <c r="G47" s="378">
        <f t="shared" si="10"/>
        <v>0.15971959075407352</v>
      </c>
      <c r="H47" s="688">
        <f t="shared" si="7"/>
        <v>4</v>
      </c>
      <c r="I47" s="689">
        <f>申請・採択件数!C11</f>
        <v>43</v>
      </c>
      <c r="J47" s="378">
        <f t="shared" si="11"/>
        <v>9.3023255813953487E-2</v>
      </c>
      <c r="K47" s="690">
        <f t="shared" si="8"/>
        <v>8</v>
      </c>
      <c r="L47" s="258">
        <f>申請・採択夜数!C11</f>
        <v>107.5</v>
      </c>
      <c r="M47" s="259">
        <f t="shared" si="12"/>
        <v>7.441860465116279E-2</v>
      </c>
      <c r="O47" s="238" t="s">
        <v>3492</v>
      </c>
      <c r="P47" s="378">
        <v>0.18452380952380953</v>
      </c>
      <c r="Q47" s="378">
        <v>9.3023255813953487E-2</v>
      </c>
      <c r="R47" s="378">
        <v>0.15965909090909092</v>
      </c>
      <c r="S47" s="259">
        <v>7.441860465116279E-2</v>
      </c>
    </row>
    <row r="48" spans="1:31">
      <c r="A48" s="70" t="s">
        <v>9546</v>
      </c>
      <c r="B48" s="683">
        <f t="shared" si="5"/>
        <v>24</v>
      </c>
      <c r="C48" s="680">
        <f>申請・採択件数!B12</f>
        <v>160</v>
      </c>
      <c r="D48" s="377">
        <f t="shared" si="9"/>
        <v>0.15</v>
      </c>
      <c r="E48" s="684">
        <f t="shared" si="6"/>
        <v>61.5</v>
      </c>
      <c r="F48" s="685">
        <f>申請・採択夜数!B12</f>
        <v>533</v>
      </c>
      <c r="G48" s="377">
        <f t="shared" si="10"/>
        <v>0.11538461538461539</v>
      </c>
      <c r="H48" s="684">
        <f t="shared" si="7"/>
        <v>4</v>
      </c>
      <c r="I48" s="685">
        <f>申請・採択件数!C12</f>
        <v>42</v>
      </c>
      <c r="J48" s="377">
        <f t="shared" si="11"/>
        <v>9.5238095238095233E-2</v>
      </c>
      <c r="K48" s="784">
        <f t="shared" si="8"/>
        <v>6</v>
      </c>
      <c r="L48" s="63">
        <f>申請・採択夜数!C12</f>
        <v>111</v>
      </c>
      <c r="M48" s="103">
        <f t="shared" si="12"/>
        <v>5.4054054054054057E-2</v>
      </c>
      <c r="O48" s="70" t="s">
        <v>3494</v>
      </c>
      <c r="P48" s="377">
        <v>0.15</v>
      </c>
      <c r="Q48" s="377">
        <v>9.5238095238095233E-2</v>
      </c>
      <c r="R48" s="377">
        <v>0.11538461538461539</v>
      </c>
      <c r="S48" s="103">
        <v>5.4054054054054057E-2</v>
      </c>
    </row>
    <row r="49" spans="1:27">
      <c r="A49" s="238" t="s">
        <v>1131</v>
      </c>
      <c r="B49" s="687">
        <f t="shared" si="5"/>
        <v>20</v>
      </c>
      <c r="C49" s="681">
        <f>申請・採択件数!B13</f>
        <v>139</v>
      </c>
      <c r="D49" s="378">
        <f t="shared" si="9"/>
        <v>0.14388489208633093</v>
      </c>
      <c r="E49" s="688">
        <f t="shared" si="6"/>
        <v>42</v>
      </c>
      <c r="F49" s="689">
        <f>申請・採択夜数!B13</f>
        <v>456.5</v>
      </c>
      <c r="G49" s="378">
        <f t="shared" si="10"/>
        <v>9.2004381161007662E-2</v>
      </c>
      <c r="H49" s="688">
        <f t="shared" si="7"/>
        <v>4</v>
      </c>
      <c r="I49" s="689">
        <f>申請・採択件数!C13</f>
        <v>35</v>
      </c>
      <c r="J49" s="378">
        <f t="shared" si="11"/>
        <v>0.11428571428571428</v>
      </c>
      <c r="K49" s="690">
        <f t="shared" si="8"/>
        <v>5</v>
      </c>
      <c r="L49" s="258">
        <f>申請・採択夜数!C13</f>
        <v>89</v>
      </c>
      <c r="M49" s="259">
        <f t="shared" si="12"/>
        <v>5.6179775280898875E-2</v>
      </c>
      <c r="O49" s="238" t="s">
        <v>5480</v>
      </c>
      <c r="P49" s="378">
        <v>0.14388489208633093</v>
      </c>
      <c r="Q49" s="378">
        <v>0.11428571428571428</v>
      </c>
      <c r="R49" s="378">
        <v>9.1903719912472648E-2</v>
      </c>
      <c r="S49" s="259">
        <v>5.6179775280898875E-2</v>
      </c>
    </row>
    <row r="50" spans="1:27">
      <c r="A50" s="70" t="s">
        <v>9548</v>
      </c>
      <c r="B50" s="683">
        <f t="shared" si="5"/>
        <v>32</v>
      </c>
      <c r="C50" s="680">
        <f>申請・採択件数!B14</f>
        <v>116</v>
      </c>
      <c r="D50" s="377">
        <f t="shared" si="9"/>
        <v>0.27586206896551724</v>
      </c>
      <c r="E50" s="684">
        <f t="shared" si="6"/>
        <v>77.5</v>
      </c>
      <c r="F50" s="685">
        <f>申請・採択夜数!B14</f>
        <v>368.5</v>
      </c>
      <c r="G50" s="377">
        <f t="shared" si="10"/>
        <v>0.21031207598371776</v>
      </c>
      <c r="H50" s="684">
        <f t="shared" si="7"/>
        <v>4</v>
      </c>
      <c r="I50" s="685">
        <f>申請・採択件数!C14</f>
        <v>33</v>
      </c>
      <c r="J50" s="377">
        <f t="shared" si="11"/>
        <v>0.12121212121212122</v>
      </c>
      <c r="K50" s="784">
        <f t="shared" si="8"/>
        <v>5</v>
      </c>
      <c r="L50" s="63">
        <f>申請・採択夜数!C14</f>
        <v>88</v>
      </c>
      <c r="M50" s="103">
        <f t="shared" si="12"/>
        <v>5.6818181818181816E-2</v>
      </c>
      <c r="O50" s="70" t="s">
        <v>5481</v>
      </c>
      <c r="P50" s="377">
        <v>0.27586206896551724</v>
      </c>
      <c r="Q50" s="377">
        <v>0.12121212121212122</v>
      </c>
      <c r="R50" s="377">
        <v>0.21002710027100271</v>
      </c>
      <c r="S50" s="103">
        <v>5.6818181818181816E-2</v>
      </c>
    </row>
    <row r="51" spans="1:27">
      <c r="A51" s="238" t="s">
        <v>1151</v>
      </c>
      <c r="B51" s="687">
        <f t="shared" si="5"/>
        <v>22</v>
      </c>
      <c r="C51" s="681">
        <f>申請・採択件数!B15</f>
        <v>145</v>
      </c>
      <c r="D51" s="378">
        <f t="shared" si="9"/>
        <v>0.15172413793103448</v>
      </c>
      <c r="E51" s="688">
        <f t="shared" si="6"/>
        <v>50</v>
      </c>
      <c r="F51" s="689">
        <f>申請・採択夜数!B15</f>
        <v>473.5</v>
      </c>
      <c r="G51" s="378">
        <f t="shared" si="10"/>
        <v>0.10559662090813093</v>
      </c>
      <c r="H51" s="688">
        <f t="shared" si="7"/>
        <v>2</v>
      </c>
      <c r="I51" s="689">
        <f>申請・採択件数!C15</f>
        <v>34</v>
      </c>
      <c r="J51" s="378">
        <f t="shared" si="11"/>
        <v>5.8823529411764705E-2</v>
      </c>
      <c r="K51" s="690">
        <f t="shared" si="8"/>
        <v>2</v>
      </c>
      <c r="L51" s="258">
        <f>申請・採択夜数!C15</f>
        <v>94</v>
      </c>
      <c r="M51" s="259">
        <f t="shared" si="12"/>
        <v>2.1276595744680851E-2</v>
      </c>
      <c r="O51" s="238" t="s">
        <v>5482</v>
      </c>
      <c r="P51" s="378">
        <v>0.15172413793103448</v>
      </c>
      <c r="Q51" s="378">
        <v>5.8823529411764705E-2</v>
      </c>
      <c r="R51" s="378">
        <v>0.10548523206751055</v>
      </c>
      <c r="S51" s="259">
        <v>2.1276595744680851E-2</v>
      </c>
    </row>
    <row r="52" spans="1:27">
      <c r="A52" s="237" t="s">
        <v>9549</v>
      </c>
      <c r="B52" s="683">
        <f t="shared" si="5"/>
        <v>15</v>
      </c>
      <c r="C52" s="680">
        <f>申請・採択件数!B16</f>
        <v>118</v>
      </c>
      <c r="D52" s="377">
        <f t="shared" si="9"/>
        <v>0.1271186440677966</v>
      </c>
      <c r="E52" s="684">
        <f t="shared" si="6"/>
        <v>40</v>
      </c>
      <c r="F52" s="685">
        <f>申請・採択夜数!B16</f>
        <v>369.7</v>
      </c>
      <c r="G52" s="377">
        <f t="shared" si="10"/>
        <v>0.10819583446037329</v>
      </c>
      <c r="H52" s="684">
        <f t="shared" si="7"/>
        <v>3</v>
      </c>
      <c r="I52" s="685">
        <f>申請・採択件数!C16</f>
        <v>40</v>
      </c>
      <c r="J52" s="377">
        <f t="shared" si="11"/>
        <v>7.4999999999999997E-2</v>
      </c>
      <c r="K52" s="784">
        <f t="shared" si="8"/>
        <v>7</v>
      </c>
      <c r="L52" s="63">
        <f>申請・採択夜数!C16</f>
        <v>101</v>
      </c>
      <c r="M52" s="103">
        <f t="shared" si="12"/>
        <v>6.9306930693069313E-2</v>
      </c>
      <c r="O52" s="237" t="s">
        <v>5483</v>
      </c>
      <c r="P52" s="377">
        <v>0.1271186440677966</v>
      </c>
      <c r="Q52" s="377">
        <v>7.4999999999999997E-2</v>
      </c>
      <c r="R52" s="377">
        <v>0.1078167115902965</v>
      </c>
      <c r="S52" s="103">
        <v>6.9306930693069313E-2</v>
      </c>
    </row>
    <row r="53" spans="1:27">
      <c r="A53" s="240" t="s">
        <v>67</v>
      </c>
      <c r="B53" s="687">
        <f t="shared" si="5"/>
        <v>21</v>
      </c>
      <c r="C53" s="681">
        <f>申請・採択件数!B17</f>
        <v>125</v>
      </c>
      <c r="D53" s="378">
        <f t="shared" si="9"/>
        <v>0.16800000000000001</v>
      </c>
      <c r="E53" s="688">
        <f t="shared" si="6"/>
        <v>55</v>
      </c>
      <c r="F53" s="689">
        <f>申請・採択夜数!B17</f>
        <v>391.9</v>
      </c>
      <c r="G53" s="378">
        <f t="shared" si="10"/>
        <v>0.14034192396019393</v>
      </c>
      <c r="H53" s="688">
        <f t="shared" si="7"/>
        <v>7</v>
      </c>
      <c r="I53" s="689">
        <f>申請・採択件数!C17</f>
        <v>45</v>
      </c>
      <c r="J53" s="378">
        <f t="shared" si="11"/>
        <v>0.15555555555555556</v>
      </c>
      <c r="K53" s="690">
        <f t="shared" si="8"/>
        <v>16</v>
      </c>
      <c r="L53" s="258">
        <f>申請・採択夜数!C17</f>
        <v>110</v>
      </c>
      <c r="M53" s="259">
        <f t="shared" si="12"/>
        <v>0.14545454545454545</v>
      </c>
      <c r="O53" s="240" t="s">
        <v>5711</v>
      </c>
      <c r="P53" s="378">
        <v>0.16800000000000001</v>
      </c>
      <c r="Q53" s="378">
        <v>0.15555555555555556</v>
      </c>
      <c r="R53" s="378">
        <v>0.14030612244897958</v>
      </c>
      <c r="S53" s="259">
        <v>0.14545454545454545</v>
      </c>
    </row>
    <row r="54" spans="1:27" s="770" customFormat="1">
      <c r="A54" s="237" t="s">
        <v>9550</v>
      </c>
      <c r="B54" s="683">
        <f t="shared" si="5"/>
        <v>27</v>
      </c>
      <c r="C54" s="680">
        <f>申請・採択件数!B18</f>
        <v>138</v>
      </c>
      <c r="D54" s="377">
        <f t="shared" si="9"/>
        <v>0.19565217391304349</v>
      </c>
      <c r="E54" s="684">
        <f t="shared" si="6"/>
        <v>68.400000000000006</v>
      </c>
      <c r="F54" s="685">
        <f>申請・採択夜数!B18</f>
        <v>407.8</v>
      </c>
      <c r="G54" s="377">
        <f t="shared" si="10"/>
        <v>0.16772927905836196</v>
      </c>
      <c r="H54" s="684">
        <f t="shared" si="7"/>
        <v>10</v>
      </c>
      <c r="I54" s="685">
        <f>申請・採択件数!C18</f>
        <v>53</v>
      </c>
      <c r="J54" s="377">
        <f t="shared" si="11"/>
        <v>0.18867924528301888</v>
      </c>
      <c r="K54" s="784">
        <f t="shared" si="8"/>
        <v>16.5</v>
      </c>
      <c r="L54" s="63">
        <f>申請・採択夜数!C18</f>
        <v>117.5</v>
      </c>
      <c r="M54" s="103">
        <f t="shared" si="12"/>
        <v>0.14042553191489363</v>
      </c>
      <c r="N54" s="68"/>
      <c r="O54" s="237" t="s">
        <v>1097</v>
      </c>
      <c r="P54" s="377">
        <v>0.19565217391304349</v>
      </c>
      <c r="Q54" s="377">
        <v>0.18867924528301888</v>
      </c>
      <c r="R54" s="377">
        <v>0.16887254901960785</v>
      </c>
      <c r="S54" s="103">
        <v>0.14042553191489363</v>
      </c>
      <c r="T54" s="68"/>
      <c r="U54" s="68"/>
      <c r="V54" s="68"/>
      <c r="W54" s="68"/>
      <c r="X54" s="68"/>
      <c r="Y54" s="68"/>
      <c r="Z54" s="68"/>
      <c r="AA54" s="68"/>
    </row>
    <row r="55" spans="1:27">
      <c r="A55" s="240" t="s">
        <v>9551</v>
      </c>
      <c r="B55" s="687">
        <f t="shared" si="5"/>
        <v>40</v>
      </c>
      <c r="C55" s="681">
        <f>申請・採択件数!B19</f>
        <v>150</v>
      </c>
      <c r="D55" s="378">
        <f t="shared" si="9"/>
        <v>0.26666666666666666</v>
      </c>
      <c r="E55" s="688">
        <f t="shared" si="6"/>
        <v>100.5</v>
      </c>
      <c r="F55" s="689">
        <f>申請・採択夜数!B19</f>
        <v>452.5</v>
      </c>
      <c r="G55" s="378">
        <f t="shared" si="10"/>
        <v>0.22209944751381216</v>
      </c>
      <c r="H55" s="688">
        <f t="shared" si="7"/>
        <v>11</v>
      </c>
      <c r="I55" s="689">
        <f>申請・採択件数!C19</f>
        <v>50</v>
      </c>
      <c r="J55" s="378">
        <f t="shared" si="11"/>
        <v>0.22</v>
      </c>
      <c r="K55" s="690">
        <f t="shared" si="8"/>
        <v>19.5</v>
      </c>
      <c r="L55" s="258">
        <f>申請・採択夜数!C19</f>
        <v>112</v>
      </c>
      <c r="M55" s="259">
        <f t="shared" si="12"/>
        <v>0.17410714285714285</v>
      </c>
      <c r="N55" s="770"/>
      <c r="O55" s="240" t="s">
        <v>9551</v>
      </c>
      <c r="P55" s="378">
        <v>0.26666666666666666</v>
      </c>
      <c r="Q55" s="394">
        <v>0.22</v>
      </c>
      <c r="R55" s="395">
        <v>0.22</v>
      </c>
      <c r="S55" s="396">
        <v>0.17410714285714285</v>
      </c>
      <c r="T55" s="770"/>
      <c r="U55" s="770"/>
      <c r="V55" s="770"/>
      <c r="W55" s="770"/>
      <c r="X55" s="770"/>
      <c r="Y55" s="770"/>
      <c r="Z55" s="770"/>
      <c r="AA55" s="770"/>
    </row>
    <row r="56" spans="1:27">
      <c r="A56" s="237" t="s">
        <v>1618</v>
      </c>
      <c r="B56" s="683">
        <f t="shared" si="5"/>
        <v>33</v>
      </c>
      <c r="C56" s="680">
        <f>申請・採択件数!B20</f>
        <v>141</v>
      </c>
      <c r="D56" s="377">
        <f t="shared" si="9"/>
        <v>0.23404255319148937</v>
      </c>
      <c r="E56" s="684">
        <f t="shared" si="6"/>
        <v>79</v>
      </c>
      <c r="F56" s="685">
        <f>申請・採択夜数!B20</f>
        <v>419</v>
      </c>
      <c r="G56" s="377">
        <f t="shared" si="10"/>
        <v>0.18854415274463007</v>
      </c>
      <c r="H56" s="684">
        <f t="shared" si="7"/>
        <v>9</v>
      </c>
      <c r="I56" s="685">
        <f>申請・採択件数!C20</f>
        <v>57</v>
      </c>
      <c r="J56" s="377">
        <f t="shared" si="11"/>
        <v>0.15789473684210525</v>
      </c>
      <c r="K56" s="784">
        <f t="shared" si="8"/>
        <v>17</v>
      </c>
      <c r="L56" s="63">
        <f>申請・採択夜数!C20</f>
        <v>118</v>
      </c>
      <c r="M56" s="103">
        <f t="shared" si="12"/>
        <v>0.1440677966101695</v>
      </c>
      <c r="O56" s="237" t="s">
        <v>1618</v>
      </c>
      <c r="P56" s="377">
        <v>0.23404255319148937</v>
      </c>
      <c r="Q56" s="435">
        <v>0.15789473684210525</v>
      </c>
      <c r="R56" s="435">
        <v>0.19</v>
      </c>
      <c r="S56" s="434">
        <v>0.1440677966101695</v>
      </c>
    </row>
    <row r="57" spans="1:27" s="770" customFormat="1">
      <c r="A57" s="238" t="s">
        <v>133</v>
      </c>
      <c r="B57" s="687">
        <f t="shared" si="5"/>
        <v>42</v>
      </c>
      <c r="C57" s="681">
        <f>申請・採択件数!B21</f>
        <v>151</v>
      </c>
      <c r="D57" s="378">
        <f t="shared" si="9"/>
        <v>0.27814569536423839</v>
      </c>
      <c r="E57" s="688">
        <f t="shared" si="6"/>
        <v>108.5</v>
      </c>
      <c r="F57" s="689">
        <f>申請・採択夜数!B21</f>
        <v>429.5</v>
      </c>
      <c r="G57" s="378">
        <f t="shared" si="10"/>
        <v>0.25261932479627475</v>
      </c>
      <c r="H57" s="688">
        <f t="shared" si="7"/>
        <v>11</v>
      </c>
      <c r="I57" s="689">
        <f>申請・採択件数!C21</f>
        <v>53</v>
      </c>
      <c r="J57" s="378">
        <f t="shared" si="11"/>
        <v>0.20754716981132076</v>
      </c>
      <c r="K57" s="690">
        <f t="shared" si="8"/>
        <v>20</v>
      </c>
      <c r="L57" s="258">
        <f>申請・採択夜数!C21</f>
        <v>113</v>
      </c>
      <c r="M57" s="259">
        <f t="shared" si="12"/>
        <v>0.17699115044247787</v>
      </c>
      <c r="O57" s="775" t="s">
        <v>133</v>
      </c>
      <c r="P57" s="778">
        <v>0.27814569536423839</v>
      </c>
      <c r="Q57" s="779">
        <v>0.20754716981132076</v>
      </c>
      <c r="R57" s="779">
        <v>0.25</v>
      </c>
      <c r="S57" s="776">
        <v>0.17699115044247787</v>
      </c>
    </row>
    <row r="58" spans="1:27" s="770" customFormat="1">
      <c r="A58" s="411" t="s">
        <v>134</v>
      </c>
      <c r="B58" s="772">
        <f t="shared" si="5"/>
        <v>40</v>
      </c>
      <c r="C58" s="680">
        <f>申請・採択件数!B22</f>
        <v>140</v>
      </c>
      <c r="D58" s="771">
        <f t="shared" si="9"/>
        <v>0.2857142857142857</v>
      </c>
      <c r="E58" s="774">
        <f t="shared" si="6"/>
        <v>98</v>
      </c>
      <c r="F58" s="685">
        <f>申請・採択夜数!B22</f>
        <v>379.5</v>
      </c>
      <c r="G58" s="771">
        <f t="shared" si="10"/>
        <v>0.25823451910408435</v>
      </c>
      <c r="H58" s="774">
        <f t="shared" si="7"/>
        <v>13</v>
      </c>
      <c r="I58" s="685">
        <f>申請・採択件数!C22</f>
        <v>45</v>
      </c>
      <c r="J58" s="771">
        <f t="shared" si="11"/>
        <v>0.28888888888888886</v>
      </c>
      <c r="K58" s="784">
        <f t="shared" si="8"/>
        <v>27</v>
      </c>
      <c r="L58" s="63">
        <f>申請・採択夜数!C22</f>
        <v>110</v>
      </c>
      <c r="M58" s="103">
        <f t="shared" si="12"/>
        <v>0.24545454545454545</v>
      </c>
      <c r="O58" s="411" t="s">
        <v>134</v>
      </c>
      <c r="P58" s="771">
        <v>0.28999999999999998</v>
      </c>
      <c r="Q58" s="780">
        <v>0.28999999999999998</v>
      </c>
      <c r="R58" s="806">
        <v>0.26</v>
      </c>
      <c r="S58" s="777">
        <v>0.25</v>
      </c>
    </row>
    <row r="59" spans="1:27" s="770" customFormat="1">
      <c r="A59" s="238" t="s">
        <v>455</v>
      </c>
      <c r="B59" s="687">
        <f t="shared" si="5"/>
        <v>38</v>
      </c>
      <c r="C59" s="681">
        <f>申請・採択件数!B23</f>
        <v>141</v>
      </c>
      <c r="D59" s="378">
        <f t="shared" si="9"/>
        <v>0.26950354609929078</v>
      </c>
      <c r="E59" s="688">
        <f t="shared" si="6"/>
        <v>109.1</v>
      </c>
      <c r="F59" s="689">
        <f>申請・採択夜数!B23</f>
        <v>413.1</v>
      </c>
      <c r="G59" s="378">
        <f t="shared" si="10"/>
        <v>0.26410070200919872</v>
      </c>
      <c r="H59" s="688">
        <f t="shared" si="7"/>
        <v>8</v>
      </c>
      <c r="I59" s="689">
        <f>申請・採択件数!C23</f>
        <v>43</v>
      </c>
      <c r="J59" s="378">
        <f t="shared" si="11"/>
        <v>0.18604651162790697</v>
      </c>
      <c r="K59" s="690">
        <f t="shared" si="8"/>
        <v>18</v>
      </c>
      <c r="L59" s="258">
        <f>申請・採択夜数!C23</f>
        <v>83</v>
      </c>
      <c r="M59" s="259">
        <f t="shared" si="12"/>
        <v>0.21686746987951808</v>
      </c>
      <c r="O59" s="238" t="s">
        <v>455</v>
      </c>
      <c r="P59" s="378">
        <v>0.27</v>
      </c>
      <c r="Q59" s="394">
        <v>0.19</v>
      </c>
      <c r="R59" s="394">
        <v>0.26</v>
      </c>
      <c r="S59" s="887">
        <v>0.22</v>
      </c>
    </row>
    <row r="60" spans="1:27" s="770" customFormat="1">
      <c r="A60" s="411" t="s">
        <v>700</v>
      </c>
      <c r="B60" s="772">
        <v>35</v>
      </c>
      <c r="C60" s="680">
        <f>申請・採択件数!B24</f>
        <v>137</v>
      </c>
      <c r="D60" s="771">
        <f t="shared" si="9"/>
        <v>0.25547445255474455</v>
      </c>
      <c r="E60" s="774">
        <v>87</v>
      </c>
      <c r="F60" s="685">
        <f>申請・採択夜数!B24</f>
        <v>380.5</v>
      </c>
      <c r="G60" s="771">
        <f t="shared" si="10"/>
        <v>0.22864651773981604</v>
      </c>
      <c r="H60" s="774">
        <v>5</v>
      </c>
      <c r="I60" s="685">
        <f>申請・採択件数!C24</f>
        <v>30</v>
      </c>
      <c r="J60" s="771">
        <f t="shared" si="11"/>
        <v>0.16666666666666666</v>
      </c>
      <c r="K60" s="784">
        <v>9</v>
      </c>
      <c r="L60" s="63">
        <f>申請・採択夜数!C24</f>
        <v>51</v>
      </c>
      <c r="M60" s="117">
        <f t="shared" si="12"/>
        <v>0.17647058823529413</v>
      </c>
      <c r="O60" s="411" t="s">
        <v>700</v>
      </c>
      <c r="P60" s="771">
        <v>0.26</v>
      </c>
      <c r="Q60" s="771">
        <v>0.17</v>
      </c>
      <c r="R60" s="771">
        <v>0.23</v>
      </c>
      <c r="S60" s="777">
        <v>0.18</v>
      </c>
    </row>
    <row r="61" spans="1:27" s="770" customFormat="1">
      <c r="A61" s="238" t="s">
        <v>9552</v>
      </c>
      <c r="B61" s="687">
        <v>38</v>
      </c>
      <c r="C61" s="239">
        <v>150</v>
      </c>
      <c r="D61" s="378">
        <f t="shared" si="9"/>
        <v>0.25333333333333335</v>
      </c>
      <c r="E61" s="688">
        <v>96.5</v>
      </c>
      <c r="F61" s="239">
        <v>441</v>
      </c>
      <c r="G61" s="378">
        <f t="shared" si="10"/>
        <v>0.21882086167800455</v>
      </c>
      <c r="H61" s="688">
        <v>9</v>
      </c>
      <c r="I61" s="239">
        <v>50</v>
      </c>
      <c r="J61" s="378">
        <f t="shared" si="11"/>
        <v>0.18</v>
      </c>
      <c r="K61" s="690">
        <v>13</v>
      </c>
      <c r="L61" s="80">
        <v>90</v>
      </c>
      <c r="M61" s="259">
        <f t="shared" si="12"/>
        <v>0.14444444444444443</v>
      </c>
      <c r="O61" s="238" t="s">
        <v>9552</v>
      </c>
      <c r="P61" s="395">
        <v>0.25</v>
      </c>
      <c r="Q61" s="394">
        <v>0.18</v>
      </c>
      <c r="R61" s="394">
        <v>0.22</v>
      </c>
      <c r="S61" s="887">
        <v>0.14000000000000001</v>
      </c>
    </row>
    <row r="62" spans="1:27" s="770" customFormat="1">
      <c r="A62" s="411" t="s">
        <v>9553</v>
      </c>
      <c r="B62" s="772">
        <v>27</v>
      </c>
      <c r="C62" s="773">
        <v>119</v>
      </c>
      <c r="D62" s="771">
        <f t="shared" si="9"/>
        <v>0.22689075630252101</v>
      </c>
      <c r="E62" s="774">
        <v>58</v>
      </c>
      <c r="F62" s="773">
        <v>291</v>
      </c>
      <c r="G62" s="771">
        <f t="shared" si="10"/>
        <v>0.19931271477663232</v>
      </c>
      <c r="H62" s="774">
        <v>7</v>
      </c>
      <c r="I62" s="773">
        <v>39</v>
      </c>
      <c r="J62" s="771">
        <f t="shared" si="11"/>
        <v>0.17948717948717949</v>
      </c>
      <c r="K62" s="784">
        <v>8.5</v>
      </c>
      <c r="L62" s="3">
        <v>59.5</v>
      </c>
      <c r="M62" s="117">
        <f t="shared" si="12"/>
        <v>0.14285714285714285</v>
      </c>
      <c r="O62" s="411" t="s">
        <v>9553</v>
      </c>
      <c r="P62" s="771">
        <v>0.23</v>
      </c>
      <c r="Q62" s="771">
        <v>0.18</v>
      </c>
      <c r="R62" s="771">
        <v>0.2</v>
      </c>
      <c r="S62" s="777">
        <v>0.14000000000000001</v>
      </c>
    </row>
    <row r="63" spans="1:27">
      <c r="A63" s="1754" t="s">
        <v>9554</v>
      </c>
      <c r="B63" s="1755">
        <v>31</v>
      </c>
      <c r="C63" s="1756">
        <v>114</v>
      </c>
      <c r="D63" s="1757">
        <f t="shared" si="9"/>
        <v>0.27192982456140352</v>
      </c>
      <c r="E63" s="1758">
        <v>76</v>
      </c>
      <c r="F63" s="1756">
        <v>312</v>
      </c>
      <c r="G63" s="1757">
        <f t="shared" si="10"/>
        <v>0.24358974358974358</v>
      </c>
      <c r="H63" s="1759">
        <v>12</v>
      </c>
      <c r="I63" s="1756">
        <v>48</v>
      </c>
      <c r="J63" s="1757">
        <f t="shared" si="11"/>
        <v>0.25</v>
      </c>
      <c r="K63" s="1760">
        <v>18</v>
      </c>
      <c r="L63" s="1437">
        <v>77.5</v>
      </c>
      <c r="M63" s="1532">
        <f t="shared" si="12"/>
        <v>0.23225806451612904</v>
      </c>
      <c r="O63" s="1754" t="s">
        <v>9554</v>
      </c>
      <c r="P63" s="1757">
        <v>0.27</v>
      </c>
      <c r="Q63" s="1761">
        <v>0.25</v>
      </c>
      <c r="R63" s="1761">
        <v>0.24</v>
      </c>
      <c r="S63" s="1762">
        <v>0.23</v>
      </c>
    </row>
    <row r="64" spans="1:27">
      <c r="A64" s="411" t="s">
        <v>9555</v>
      </c>
      <c r="B64" s="772">
        <v>27</v>
      </c>
      <c r="C64" s="773">
        <v>132</v>
      </c>
      <c r="D64" s="771">
        <f t="shared" si="9"/>
        <v>0.20454545454545456</v>
      </c>
      <c r="E64" s="774">
        <v>67.25</v>
      </c>
      <c r="F64" s="773">
        <v>350</v>
      </c>
      <c r="G64" s="771">
        <f t="shared" si="10"/>
        <v>0.19214285714285714</v>
      </c>
      <c r="H64" s="774">
        <v>6</v>
      </c>
      <c r="I64" s="773">
        <v>39</v>
      </c>
      <c r="J64" s="771">
        <f t="shared" si="11"/>
        <v>0.15384615384615385</v>
      </c>
      <c r="K64" s="784">
        <v>10.5</v>
      </c>
      <c r="L64" s="3">
        <v>63</v>
      </c>
      <c r="M64" s="117">
        <f t="shared" si="12"/>
        <v>0.16666666666666666</v>
      </c>
      <c r="O64" s="411" t="s">
        <v>9555</v>
      </c>
      <c r="P64" s="771">
        <v>0.2</v>
      </c>
      <c r="Q64" s="780">
        <v>0.15</v>
      </c>
      <c r="R64" s="780">
        <v>0.19</v>
      </c>
      <c r="S64" s="777">
        <v>0.17</v>
      </c>
    </row>
    <row r="65" spans="1:19">
      <c r="A65" s="1754" t="s">
        <v>9556</v>
      </c>
      <c r="B65" s="1755">
        <v>27</v>
      </c>
      <c r="C65" s="1756">
        <v>143</v>
      </c>
      <c r="D65" s="1757">
        <f t="shared" si="9"/>
        <v>0.1888111888111888</v>
      </c>
      <c r="E65" s="1758">
        <v>66.5</v>
      </c>
      <c r="F65" s="1756">
        <v>368</v>
      </c>
      <c r="G65" s="1757">
        <f t="shared" si="10"/>
        <v>0.18070652173913043</v>
      </c>
      <c r="H65" s="1758">
        <v>10</v>
      </c>
      <c r="I65" s="1756">
        <v>52</v>
      </c>
      <c r="J65" s="1757">
        <f t="shared" si="11"/>
        <v>0.19230769230769232</v>
      </c>
      <c r="K65" s="1760">
        <v>14.5</v>
      </c>
      <c r="L65" s="1437">
        <v>85.5</v>
      </c>
      <c r="M65" s="1532">
        <f t="shared" si="12"/>
        <v>0.16959064327485379</v>
      </c>
      <c r="O65" s="2357" t="s">
        <v>9556</v>
      </c>
      <c r="P65" s="2358">
        <v>0.19</v>
      </c>
      <c r="Q65" s="2359">
        <v>0.19</v>
      </c>
      <c r="R65" s="2359">
        <v>0.18</v>
      </c>
      <c r="S65" s="2360">
        <v>0.17</v>
      </c>
    </row>
    <row r="66" spans="1:19">
      <c r="A66" s="411" t="s">
        <v>9778</v>
      </c>
      <c r="B66" s="772">
        <v>24</v>
      </c>
      <c r="C66" s="773">
        <v>146</v>
      </c>
      <c r="D66" s="771">
        <f t="shared" si="9"/>
        <v>0.16438356164383561</v>
      </c>
      <c r="E66" s="772">
        <v>65.2</v>
      </c>
      <c r="F66" s="773">
        <v>362.6</v>
      </c>
      <c r="G66" s="771">
        <f t="shared" si="10"/>
        <v>0.17981246552675123</v>
      </c>
      <c r="H66" s="772">
        <v>2</v>
      </c>
      <c r="I66" s="773">
        <v>41</v>
      </c>
      <c r="J66" s="771">
        <f t="shared" si="11"/>
        <v>4.878048780487805E-2</v>
      </c>
      <c r="K66" s="565">
        <v>2</v>
      </c>
      <c r="L66" s="3">
        <v>62.5</v>
      </c>
      <c r="M66" s="117">
        <f t="shared" si="12"/>
        <v>3.2000000000000001E-2</v>
      </c>
      <c r="O66" s="70" t="s">
        <v>9778</v>
      </c>
      <c r="P66" s="377">
        <v>0.16</v>
      </c>
      <c r="Q66" s="435">
        <v>0.05</v>
      </c>
      <c r="R66" s="780">
        <v>0.18</v>
      </c>
      <c r="S66" s="2403">
        <v>0.03</v>
      </c>
    </row>
    <row r="67" spans="1:19">
      <c r="A67" s="1754" t="s">
        <v>10856</v>
      </c>
      <c r="B67" s="1755">
        <v>32</v>
      </c>
      <c r="C67" s="1756">
        <v>163</v>
      </c>
      <c r="D67" s="1757">
        <f t="shared" si="9"/>
        <v>0.19631901840490798</v>
      </c>
      <c r="E67" s="1758">
        <v>73.099999999999994</v>
      </c>
      <c r="F67" s="1756">
        <v>403.6</v>
      </c>
      <c r="G67" s="1757">
        <f t="shared" si="10"/>
        <v>0.18111992071357777</v>
      </c>
      <c r="H67" s="1758">
        <v>11</v>
      </c>
      <c r="I67" s="1756">
        <v>70</v>
      </c>
      <c r="J67" s="1757">
        <f t="shared" si="11"/>
        <v>0.15714285714285714</v>
      </c>
      <c r="K67" s="1760">
        <v>16</v>
      </c>
      <c r="L67" s="1437">
        <v>104</v>
      </c>
      <c r="M67" s="1532">
        <f t="shared" si="12"/>
        <v>0.15384615384615385</v>
      </c>
      <c r="O67" s="1754" t="s">
        <v>10857</v>
      </c>
      <c r="P67" s="1757">
        <v>0.2</v>
      </c>
      <c r="Q67" s="1761">
        <v>0.16</v>
      </c>
      <c r="R67" s="1761">
        <v>0.18</v>
      </c>
      <c r="S67" s="1762">
        <v>0.15</v>
      </c>
    </row>
    <row r="68" spans="1:19">
      <c r="A68" s="411" t="s">
        <v>11406</v>
      </c>
      <c r="B68" s="772">
        <v>18</v>
      </c>
      <c r="C68" s="773">
        <v>133</v>
      </c>
      <c r="D68" s="771">
        <f t="shared" si="9"/>
        <v>0.13533834586466165</v>
      </c>
      <c r="E68" s="774">
        <v>43.7</v>
      </c>
      <c r="F68" s="773">
        <v>366.7</v>
      </c>
      <c r="G68" s="771">
        <f t="shared" si="10"/>
        <v>0.11917098445595856</v>
      </c>
      <c r="H68" s="774">
        <v>3</v>
      </c>
      <c r="I68" s="773">
        <v>58</v>
      </c>
      <c r="J68" s="771">
        <f t="shared" si="11"/>
        <v>5.1724137931034482E-2</v>
      </c>
      <c r="K68" s="784">
        <v>5.5</v>
      </c>
      <c r="L68" s="3">
        <v>103</v>
      </c>
      <c r="M68" s="117">
        <f t="shared" si="12"/>
        <v>5.3398058252427182E-2</v>
      </c>
      <c r="N68" s="770"/>
      <c r="O68" s="411" t="s">
        <v>11406</v>
      </c>
      <c r="P68" s="771">
        <v>0.14000000000000001</v>
      </c>
      <c r="Q68" s="780">
        <v>0.05</v>
      </c>
      <c r="R68" s="780">
        <v>0.12</v>
      </c>
      <c r="S68" s="777">
        <v>0.05</v>
      </c>
    </row>
    <row r="69" spans="1:19">
      <c r="A69" s="2109"/>
      <c r="B69" s="2110"/>
      <c r="C69" s="2111"/>
      <c r="D69" s="2112"/>
      <c r="E69" s="2110"/>
      <c r="F69" s="2111"/>
      <c r="G69" s="2112"/>
      <c r="H69" s="2110"/>
      <c r="I69" s="2111"/>
      <c r="J69" s="2112"/>
      <c r="K69" s="562"/>
      <c r="L69" s="41"/>
      <c r="M69" s="249"/>
    </row>
    <row r="88" spans="1:31" ht="18.75" customHeight="1"/>
    <row r="94" spans="1:31">
      <c r="A94" s="67" t="s">
        <v>5182</v>
      </c>
      <c r="E94" s="692" t="s">
        <v>3824</v>
      </c>
    </row>
    <row r="95" spans="1:31">
      <c r="A95" s="69"/>
      <c r="B95" s="70" t="s">
        <v>9557</v>
      </c>
      <c r="C95" s="238" t="s">
        <v>9558</v>
      </c>
      <c r="D95" s="70" t="s">
        <v>9559</v>
      </c>
      <c r="E95" s="238" t="s">
        <v>9560</v>
      </c>
      <c r="F95" s="70" t="s">
        <v>9561</v>
      </c>
      <c r="G95" s="238" t="s">
        <v>9562</v>
      </c>
      <c r="H95" s="70" t="s">
        <v>9545</v>
      </c>
      <c r="I95" s="238" t="s">
        <v>9563</v>
      </c>
      <c r="J95" s="70" t="s">
        <v>9546</v>
      </c>
      <c r="K95" s="238" t="s">
        <v>9564</v>
      </c>
      <c r="L95" s="70" t="s">
        <v>9565</v>
      </c>
      <c r="M95" s="238" t="s">
        <v>9566</v>
      </c>
      <c r="N95" s="70" t="s">
        <v>9567</v>
      </c>
      <c r="O95" s="238" t="s">
        <v>9568</v>
      </c>
      <c r="P95" s="70" t="s">
        <v>9569</v>
      </c>
      <c r="Q95" s="238" t="s">
        <v>9570</v>
      </c>
      <c r="R95" s="70" t="s">
        <v>9571</v>
      </c>
      <c r="S95" s="238" t="s">
        <v>9572</v>
      </c>
      <c r="T95" s="411" t="s">
        <v>9573</v>
      </c>
      <c r="U95" s="238" t="s">
        <v>9574</v>
      </c>
      <c r="V95" s="411" t="s">
        <v>9575</v>
      </c>
      <c r="W95" s="238" t="s">
        <v>9552</v>
      </c>
      <c r="X95" s="72" t="s">
        <v>9553</v>
      </c>
      <c r="Y95" s="1735" t="s">
        <v>9554</v>
      </c>
      <c r="Z95" s="109" t="s">
        <v>9555</v>
      </c>
      <c r="AA95" s="1735" t="s">
        <v>9556</v>
      </c>
      <c r="AB95" s="109" t="s">
        <v>9780</v>
      </c>
      <c r="AC95" s="1735" t="s">
        <v>10858</v>
      </c>
      <c r="AD95" s="109" t="s">
        <v>11407</v>
      </c>
      <c r="AE95" s="70" t="s">
        <v>9576</v>
      </c>
    </row>
    <row r="96" spans="1:31">
      <c r="A96" s="70" t="s">
        <v>9577</v>
      </c>
      <c r="B96" s="69">
        <v>6</v>
      </c>
      <c r="C96" s="239">
        <v>7</v>
      </c>
      <c r="D96" s="69">
        <v>10</v>
      </c>
      <c r="E96" s="239">
        <v>11</v>
      </c>
      <c r="F96" s="69">
        <v>12</v>
      </c>
      <c r="G96" s="239">
        <v>14</v>
      </c>
      <c r="H96" s="69">
        <v>12</v>
      </c>
      <c r="I96" s="239">
        <v>10</v>
      </c>
      <c r="J96" s="69">
        <v>10</v>
      </c>
      <c r="K96" s="239">
        <v>7</v>
      </c>
      <c r="L96" s="69">
        <v>15</v>
      </c>
      <c r="M96" s="239">
        <v>6</v>
      </c>
      <c r="N96" s="69">
        <v>6</v>
      </c>
      <c r="O96" s="239">
        <v>10</v>
      </c>
      <c r="P96" s="69">
        <v>13</v>
      </c>
      <c r="Q96" s="239">
        <v>20</v>
      </c>
      <c r="R96" s="69">
        <v>14</v>
      </c>
      <c r="S96" s="239">
        <v>16</v>
      </c>
      <c r="T96" s="773">
        <v>17</v>
      </c>
      <c r="U96" s="239">
        <v>11</v>
      </c>
      <c r="V96" s="773">
        <v>11</v>
      </c>
      <c r="W96" s="239">
        <v>19</v>
      </c>
      <c r="X96" s="1">
        <v>13</v>
      </c>
      <c r="Y96" s="1437">
        <v>13</v>
      </c>
      <c r="Z96" s="3">
        <v>10</v>
      </c>
      <c r="AA96" s="1437">
        <v>8</v>
      </c>
      <c r="AB96" s="3">
        <v>5</v>
      </c>
      <c r="AC96" s="1437">
        <v>7</v>
      </c>
      <c r="AD96" s="3">
        <v>3</v>
      </c>
      <c r="AE96" s="70">
        <f>SUM(B96:AD96)</f>
        <v>316</v>
      </c>
    </row>
    <row r="97" spans="1:31">
      <c r="A97" s="70" t="s">
        <v>9578</v>
      </c>
      <c r="B97" s="69">
        <v>3</v>
      </c>
      <c r="C97" s="239">
        <v>5</v>
      </c>
      <c r="D97" s="69">
        <v>3</v>
      </c>
      <c r="E97" s="239">
        <v>1</v>
      </c>
      <c r="F97" s="69"/>
      <c r="G97" s="239">
        <v>4</v>
      </c>
      <c r="H97" s="69">
        <v>9</v>
      </c>
      <c r="I97" s="239">
        <v>3</v>
      </c>
      <c r="J97" s="69">
        <v>5</v>
      </c>
      <c r="K97" s="239">
        <v>2</v>
      </c>
      <c r="L97" s="69">
        <v>4</v>
      </c>
      <c r="M97" s="239">
        <v>3</v>
      </c>
      <c r="N97" s="69">
        <v>2</v>
      </c>
      <c r="O97" s="239">
        <v>1</v>
      </c>
      <c r="P97" s="69">
        <v>1</v>
      </c>
      <c r="Q97" s="239">
        <v>3</v>
      </c>
      <c r="R97" s="69">
        <v>2</v>
      </c>
      <c r="S97" s="239">
        <v>6</v>
      </c>
      <c r="T97" s="773">
        <v>3</v>
      </c>
      <c r="U97" s="239">
        <v>9</v>
      </c>
      <c r="V97" s="773">
        <v>6</v>
      </c>
      <c r="W97" s="239">
        <v>7</v>
      </c>
      <c r="X97" s="1">
        <v>2</v>
      </c>
      <c r="Y97" s="1437">
        <v>3</v>
      </c>
      <c r="Z97" s="3">
        <v>5</v>
      </c>
      <c r="AA97" s="1437">
        <v>3</v>
      </c>
      <c r="AB97" s="3">
        <v>5</v>
      </c>
      <c r="AC97" s="1437">
        <v>4</v>
      </c>
      <c r="AD97" s="3">
        <v>2</v>
      </c>
      <c r="AE97" s="70">
        <f t="shared" ref="AE97:AE124" si="13">SUM(B97:AD97)</f>
        <v>106</v>
      </c>
    </row>
    <row r="98" spans="1:31">
      <c r="A98" s="70" t="s">
        <v>9579</v>
      </c>
      <c r="B98" s="69">
        <v>1</v>
      </c>
      <c r="C98" s="239">
        <v>1</v>
      </c>
      <c r="D98" s="69">
        <v>0</v>
      </c>
      <c r="E98" s="239">
        <v>3</v>
      </c>
      <c r="F98" s="69">
        <v>1</v>
      </c>
      <c r="G98" s="239">
        <v>4</v>
      </c>
      <c r="H98" s="69">
        <v>3</v>
      </c>
      <c r="I98" s="239">
        <v>4</v>
      </c>
      <c r="J98" s="69">
        <v>4</v>
      </c>
      <c r="K98" s="239">
        <v>1</v>
      </c>
      <c r="L98" s="69">
        <v>1</v>
      </c>
      <c r="M98" s="239">
        <v>1</v>
      </c>
      <c r="N98" s="69"/>
      <c r="O98" s="239">
        <v>5</v>
      </c>
      <c r="P98" s="69">
        <v>2</v>
      </c>
      <c r="Q98" s="239">
        <v>4</v>
      </c>
      <c r="R98" s="69">
        <v>2</v>
      </c>
      <c r="S98" s="239">
        <v>2</v>
      </c>
      <c r="T98" s="773">
        <v>5</v>
      </c>
      <c r="U98" s="239">
        <v>3</v>
      </c>
      <c r="V98" s="773">
        <v>1</v>
      </c>
      <c r="W98" s="239">
        <v>1</v>
      </c>
      <c r="X98" s="1">
        <v>2</v>
      </c>
      <c r="Y98" s="1437">
        <v>2</v>
      </c>
      <c r="Z98" s="3">
        <v>1</v>
      </c>
      <c r="AA98" s="1437">
        <v>1</v>
      </c>
      <c r="AB98" s="3">
        <v>4</v>
      </c>
      <c r="AC98" s="1437">
        <v>2</v>
      </c>
      <c r="AD98" s="3">
        <v>1</v>
      </c>
      <c r="AE98" s="70">
        <f t="shared" si="13"/>
        <v>62</v>
      </c>
    </row>
    <row r="99" spans="1:31">
      <c r="A99" s="70" t="s">
        <v>9580</v>
      </c>
      <c r="B99" s="69"/>
      <c r="C99" s="239"/>
      <c r="D99" s="69">
        <v>1</v>
      </c>
      <c r="E99" s="239">
        <v>2</v>
      </c>
      <c r="F99" s="69">
        <v>1</v>
      </c>
      <c r="G99" s="239">
        <v>1</v>
      </c>
      <c r="H99" s="69">
        <v>2</v>
      </c>
      <c r="I99" s="239">
        <v>3</v>
      </c>
      <c r="J99" s="69">
        <v>2</v>
      </c>
      <c r="K99" s="239">
        <v>2</v>
      </c>
      <c r="L99" s="69">
        <v>1</v>
      </c>
      <c r="M99" s="239">
        <v>3</v>
      </c>
      <c r="N99" s="69">
        <v>1</v>
      </c>
      <c r="O99" s="239"/>
      <c r="P99" s="69">
        <v>1</v>
      </c>
      <c r="Q99" s="239">
        <v>2</v>
      </c>
      <c r="R99" s="69">
        <v>2</v>
      </c>
      <c r="S99" s="239">
        <v>4</v>
      </c>
      <c r="T99" s="773">
        <v>2</v>
      </c>
      <c r="U99" s="239">
        <v>4</v>
      </c>
      <c r="V99" s="773">
        <v>2</v>
      </c>
      <c r="W99" s="239">
        <v>5</v>
      </c>
      <c r="X99" s="1">
        <v>2</v>
      </c>
      <c r="Y99" s="1437">
        <v>3</v>
      </c>
      <c r="Z99" s="3">
        <v>4</v>
      </c>
      <c r="AA99" s="1437">
        <v>3</v>
      </c>
      <c r="AB99" s="3">
        <v>1</v>
      </c>
      <c r="AC99" s="1437">
        <v>8</v>
      </c>
      <c r="AD99" s="3">
        <v>3</v>
      </c>
      <c r="AE99" s="70">
        <f t="shared" si="13"/>
        <v>65</v>
      </c>
    </row>
    <row r="100" spans="1:31">
      <c r="A100" s="70" t="s">
        <v>9581</v>
      </c>
      <c r="B100" s="69"/>
      <c r="C100" s="239"/>
      <c r="D100" s="69">
        <v>1</v>
      </c>
      <c r="E100" s="239">
        <v>1</v>
      </c>
      <c r="F100" s="69">
        <v>1</v>
      </c>
      <c r="G100" s="239">
        <v>2</v>
      </c>
      <c r="H100" s="69">
        <v>4</v>
      </c>
      <c r="I100" s="239">
        <v>1</v>
      </c>
      <c r="J100" s="69">
        <v>1</v>
      </c>
      <c r="K100" s="239">
        <v>2</v>
      </c>
      <c r="L100" s="69"/>
      <c r="M100" s="239">
        <v>2</v>
      </c>
      <c r="N100" s="69"/>
      <c r="O100" s="239"/>
      <c r="P100" s="69">
        <v>2</v>
      </c>
      <c r="Q100" s="239"/>
      <c r="R100" s="69">
        <v>1</v>
      </c>
      <c r="S100" s="239"/>
      <c r="T100" s="773">
        <v>2</v>
      </c>
      <c r="U100" s="239"/>
      <c r="V100" s="773">
        <v>1</v>
      </c>
      <c r="W100" s="239"/>
      <c r="X100" s="1"/>
      <c r="Y100" s="1437"/>
      <c r="Z100" s="3">
        <v>1</v>
      </c>
      <c r="AA100" s="1437">
        <v>1</v>
      </c>
      <c r="AB100" s="3">
        <v>2</v>
      </c>
      <c r="AC100" s="1437"/>
      <c r="AD100" s="3">
        <v>2</v>
      </c>
      <c r="AE100" s="70">
        <f t="shared" si="13"/>
        <v>27</v>
      </c>
    </row>
    <row r="101" spans="1:31">
      <c r="A101" s="70" t="s">
        <v>9582</v>
      </c>
      <c r="B101" s="69">
        <v>1</v>
      </c>
      <c r="C101" s="239"/>
      <c r="D101" s="69"/>
      <c r="E101" s="239"/>
      <c r="F101" s="69"/>
      <c r="G101" s="239">
        <v>1</v>
      </c>
      <c r="H101" s="69">
        <v>1</v>
      </c>
      <c r="I101" s="239">
        <v>3</v>
      </c>
      <c r="J101" s="69"/>
      <c r="K101" s="239">
        <v>4</v>
      </c>
      <c r="L101" s="69">
        <v>2</v>
      </c>
      <c r="M101" s="239">
        <v>2</v>
      </c>
      <c r="N101" s="69">
        <v>1</v>
      </c>
      <c r="O101" s="239">
        <v>1</v>
      </c>
      <c r="P101" s="69">
        <v>1</v>
      </c>
      <c r="Q101" s="239">
        <v>1</v>
      </c>
      <c r="R101" s="69">
        <v>1</v>
      </c>
      <c r="S101" s="239">
        <v>1</v>
      </c>
      <c r="T101" s="773">
        <v>1</v>
      </c>
      <c r="U101" s="239"/>
      <c r="V101" s="773">
        <v>1</v>
      </c>
      <c r="W101" s="239"/>
      <c r="X101" s="1">
        <v>1</v>
      </c>
      <c r="Y101" s="1437">
        <v>1</v>
      </c>
      <c r="Z101" s="3"/>
      <c r="AA101" s="1437">
        <v>1</v>
      </c>
      <c r="AB101" s="3"/>
      <c r="AC101" s="1437">
        <v>1</v>
      </c>
      <c r="AD101" s="3">
        <v>2</v>
      </c>
      <c r="AE101" s="70">
        <f t="shared" si="13"/>
        <v>28</v>
      </c>
    </row>
    <row r="102" spans="1:31">
      <c r="A102" s="70" t="s">
        <v>9583</v>
      </c>
      <c r="B102" s="69">
        <v>2</v>
      </c>
      <c r="C102" s="239">
        <v>2</v>
      </c>
      <c r="D102" s="69">
        <v>0</v>
      </c>
      <c r="E102" s="239">
        <v>1</v>
      </c>
      <c r="F102" s="69"/>
      <c r="G102" s="239">
        <v>1</v>
      </c>
      <c r="H102" s="69">
        <v>1</v>
      </c>
      <c r="I102" s="239">
        <v>1</v>
      </c>
      <c r="J102" s="69">
        <v>1</v>
      </c>
      <c r="K102" s="239"/>
      <c r="L102" s="69"/>
      <c r="M102" s="239">
        <v>1</v>
      </c>
      <c r="N102" s="69"/>
      <c r="O102" s="239"/>
      <c r="P102" s="69"/>
      <c r="Q102" s="239"/>
      <c r="R102" s="69"/>
      <c r="S102" s="239">
        <v>1</v>
      </c>
      <c r="T102" s="773"/>
      <c r="U102" s="239">
        <v>1</v>
      </c>
      <c r="V102" s="773">
        <v>1</v>
      </c>
      <c r="W102" s="239"/>
      <c r="X102" s="1">
        <v>1</v>
      </c>
      <c r="Y102" s="1437">
        <v>1</v>
      </c>
      <c r="Z102" s="3">
        <v>2</v>
      </c>
      <c r="AA102" s="1437">
        <v>3</v>
      </c>
      <c r="AB102" s="3">
        <v>1</v>
      </c>
      <c r="AC102" s="1437"/>
      <c r="AD102" s="3"/>
      <c r="AE102" s="70">
        <f t="shared" si="13"/>
        <v>21</v>
      </c>
    </row>
    <row r="103" spans="1:31">
      <c r="A103" s="70" t="s">
        <v>9584</v>
      </c>
      <c r="B103" s="69">
        <v>1</v>
      </c>
      <c r="C103" s="239"/>
      <c r="D103" s="69">
        <v>1</v>
      </c>
      <c r="E103" s="239">
        <v>2</v>
      </c>
      <c r="F103" s="69">
        <v>1</v>
      </c>
      <c r="G103" s="239">
        <v>1</v>
      </c>
      <c r="H103" s="69">
        <v>1</v>
      </c>
      <c r="I103" s="239"/>
      <c r="J103" s="69"/>
      <c r="K103" s="239"/>
      <c r="L103" s="69"/>
      <c r="M103" s="239">
        <v>1</v>
      </c>
      <c r="N103" s="69"/>
      <c r="O103" s="239"/>
      <c r="P103" s="69"/>
      <c r="Q103" s="239">
        <v>1</v>
      </c>
      <c r="R103" s="69">
        <v>5</v>
      </c>
      <c r="S103" s="239">
        <v>5</v>
      </c>
      <c r="T103" s="773">
        <v>4</v>
      </c>
      <c r="U103" s="239">
        <v>5</v>
      </c>
      <c r="V103" s="773">
        <v>4</v>
      </c>
      <c r="W103" s="239">
        <v>4</v>
      </c>
      <c r="X103" s="1"/>
      <c r="Y103" s="1437">
        <v>2</v>
      </c>
      <c r="Z103" s="3">
        <v>1</v>
      </c>
      <c r="AA103" s="1437"/>
      <c r="AB103" s="3">
        <v>1</v>
      </c>
      <c r="AC103" s="1437">
        <v>1</v>
      </c>
      <c r="AD103" s="3">
        <v>2</v>
      </c>
      <c r="AE103" s="70">
        <f t="shared" si="13"/>
        <v>43</v>
      </c>
    </row>
    <row r="104" spans="1:31">
      <c r="A104" s="70" t="s">
        <v>9585</v>
      </c>
      <c r="B104" s="69"/>
      <c r="C104" s="239"/>
      <c r="D104" s="69"/>
      <c r="E104" s="239"/>
      <c r="F104" s="69"/>
      <c r="G104" s="239">
        <v>1</v>
      </c>
      <c r="H104" s="69">
        <v>1</v>
      </c>
      <c r="I104" s="239">
        <v>1</v>
      </c>
      <c r="J104" s="69">
        <v>1</v>
      </c>
      <c r="K104" s="239">
        <v>1</v>
      </c>
      <c r="L104" s="69">
        <v>1</v>
      </c>
      <c r="M104" s="239"/>
      <c r="N104" s="69"/>
      <c r="O104" s="239"/>
      <c r="P104" s="69"/>
      <c r="Q104" s="239"/>
      <c r="R104" s="69"/>
      <c r="S104" s="239"/>
      <c r="T104" s="773"/>
      <c r="U104" s="239"/>
      <c r="V104" s="773"/>
      <c r="W104" s="239"/>
      <c r="X104" s="1"/>
      <c r="Y104" s="1437"/>
      <c r="Z104" s="3"/>
      <c r="AA104" s="1437"/>
      <c r="AB104" s="3"/>
      <c r="AC104" s="1437"/>
      <c r="AD104" s="3"/>
      <c r="AE104" s="70">
        <f t="shared" si="13"/>
        <v>6</v>
      </c>
    </row>
    <row r="105" spans="1:31">
      <c r="A105" s="70" t="s">
        <v>9586</v>
      </c>
      <c r="B105" s="69"/>
      <c r="C105" s="239">
        <v>1</v>
      </c>
      <c r="D105" s="69"/>
      <c r="E105" s="239"/>
      <c r="F105" s="69"/>
      <c r="G105" s="239">
        <v>1</v>
      </c>
      <c r="H105" s="69"/>
      <c r="I105" s="239"/>
      <c r="J105" s="69"/>
      <c r="K105" s="239"/>
      <c r="L105" s="69">
        <v>2</v>
      </c>
      <c r="M105" s="239">
        <v>1</v>
      </c>
      <c r="N105" s="69">
        <v>1</v>
      </c>
      <c r="O105" s="239">
        <v>1</v>
      </c>
      <c r="P105" s="69">
        <v>2</v>
      </c>
      <c r="Q105" s="239">
        <v>1</v>
      </c>
      <c r="R105" s="69">
        <v>1</v>
      </c>
      <c r="S105" s="239">
        <v>2</v>
      </c>
      <c r="T105" s="773">
        <v>1</v>
      </c>
      <c r="U105" s="239">
        <v>1</v>
      </c>
      <c r="V105" s="773">
        <v>1</v>
      </c>
      <c r="W105" s="239"/>
      <c r="X105" s="1">
        <v>3</v>
      </c>
      <c r="Y105" s="1437">
        <v>1</v>
      </c>
      <c r="Z105" s="3">
        <v>2</v>
      </c>
      <c r="AA105" s="1437">
        <v>2</v>
      </c>
      <c r="AB105" s="3">
        <v>1</v>
      </c>
      <c r="AC105" s="1437"/>
      <c r="AD105" s="3"/>
      <c r="AE105" s="70">
        <f t="shared" si="13"/>
        <v>25</v>
      </c>
    </row>
    <row r="106" spans="1:31">
      <c r="A106" s="70" t="s">
        <v>9587</v>
      </c>
      <c r="B106" s="69"/>
      <c r="C106" s="239"/>
      <c r="D106" s="69"/>
      <c r="E106" s="239"/>
      <c r="F106" s="69">
        <v>1</v>
      </c>
      <c r="G106" s="239">
        <v>1</v>
      </c>
      <c r="H106" s="69"/>
      <c r="I106" s="239">
        <v>1</v>
      </c>
      <c r="J106" s="69"/>
      <c r="K106" s="239"/>
      <c r="L106" s="69">
        <v>2</v>
      </c>
      <c r="M106" s="239"/>
      <c r="N106" s="69"/>
      <c r="O106" s="239"/>
      <c r="P106" s="69">
        <v>1</v>
      </c>
      <c r="Q106" s="239"/>
      <c r="R106" s="69">
        <v>2</v>
      </c>
      <c r="S106" s="239"/>
      <c r="T106" s="773">
        <v>2</v>
      </c>
      <c r="U106" s="239">
        <v>1</v>
      </c>
      <c r="V106" s="773">
        <v>2</v>
      </c>
      <c r="W106" s="239"/>
      <c r="X106" s="1">
        <v>1</v>
      </c>
      <c r="Y106" s="1437"/>
      <c r="Z106" s="3"/>
      <c r="AA106" s="1437"/>
      <c r="AB106" s="3">
        <v>1</v>
      </c>
      <c r="AC106" s="1437">
        <v>2</v>
      </c>
      <c r="AD106" s="3"/>
      <c r="AE106" s="70">
        <f t="shared" si="13"/>
        <v>17</v>
      </c>
    </row>
    <row r="107" spans="1:31">
      <c r="A107" s="70" t="s">
        <v>9588</v>
      </c>
      <c r="B107" s="69">
        <v>1</v>
      </c>
      <c r="C107" s="239"/>
      <c r="D107" s="69">
        <v>1</v>
      </c>
      <c r="E107" s="239">
        <v>1</v>
      </c>
      <c r="F107" s="69"/>
      <c r="G107" s="239">
        <v>1</v>
      </c>
      <c r="H107" s="69"/>
      <c r="I107" s="239"/>
      <c r="J107" s="69"/>
      <c r="K107" s="239"/>
      <c r="L107" s="69"/>
      <c r="M107" s="239"/>
      <c r="N107" s="69">
        <v>1</v>
      </c>
      <c r="O107" s="239">
        <v>1</v>
      </c>
      <c r="P107" s="69"/>
      <c r="Q107" s="239"/>
      <c r="R107" s="69"/>
      <c r="S107" s="239"/>
      <c r="T107" s="773"/>
      <c r="U107" s="239"/>
      <c r="V107" s="773"/>
      <c r="W107" s="239"/>
      <c r="X107" s="1"/>
      <c r="Y107" s="1437"/>
      <c r="Z107" s="3"/>
      <c r="AA107" s="1437"/>
      <c r="AB107" s="3"/>
      <c r="AC107" s="1437"/>
      <c r="AD107" s="3"/>
      <c r="AE107" s="70">
        <f t="shared" si="13"/>
        <v>6</v>
      </c>
    </row>
    <row r="108" spans="1:31">
      <c r="A108" s="70" t="s">
        <v>6492</v>
      </c>
      <c r="B108" s="69"/>
      <c r="C108" s="239"/>
      <c r="D108" s="69"/>
      <c r="E108" s="239">
        <v>1</v>
      </c>
      <c r="F108" s="69"/>
      <c r="G108" s="239">
        <v>1</v>
      </c>
      <c r="H108" s="69"/>
      <c r="I108" s="239"/>
      <c r="J108" s="69"/>
      <c r="K108" s="239"/>
      <c r="L108" s="69">
        <v>1</v>
      </c>
      <c r="M108" s="239">
        <v>1</v>
      </c>
      <c r="N108" s="69">
        <v>1</v>
      </c>
      <c r="O108" s="239"/>
      <c r="P108" s="69">
        <v>1</v>
      </c>
      <c r="Q108" s="239"/>
      <c r="R108" s="69">
        <v>1</v>
      </c>
      <c r="S108" s="239">
        <v>3</v>
      </c>
      <c r="T108" s="773">
        <v>1</v>
      </c>
      <c r="U108" s="239">
        <v>1</v>
      </c>
      <c r="V108" s="773">
        <v>1</v>
      </c>
      <c r="W108" s="239">
        <v>1</v>
      </c>
      <c r="X108" s="1"/>
      <c r="Y108" s="1437"/>
      <c r="Z108" s="3"/>
      <c r="AA108" s="1437"/>
      <c r="AB108" s="3"/>
      <c r="AC108" s="1437">
        <v>1</v>
      </c>
      <c r="AD108" s="3"/>
      <c r="AE108" s="70">
        <f t="shared" si="13"/>
        <v>15</v>
      </c>
    </row>
    <row r="109" spans="1:31">
      <c r="A109" s="70" t="s">
        <v>9589</v>
      </c>
      <c r="B109" s="69">
        <v>1</v>
      </c>
      <c r="C109" s="239">
        <v>1</v>
      </c>
      <c r="D109" s="69"/>
      <c r="E109" s="239"/>
      <c r="F109" s="69"/>
      <c r="G109" s="239"/>
      <c r="H109" s="69"/>
      <c r="I109" s="239"/>
      <c r="J109" s="69"/>
      <c r="K109" s="239"/>
      <c r="L109" s="69">
        <v>1</v>
      </c>
      <c r="M109" s="239"/>
      <c r="N109" s="69"/>
      <c r="O109" s="239"/>
      <c r="P109" s="69">
        <v>1</v>
      </c>
      <c r="Q109" s="239">
        <v>1</v>
      </c>
      <c r="R109" s="69"/>
      <c r="S109" s="239"/>
      <c r="T109" s="773"/>
      <c r="U109" s="239">
        <v>1</v>
      </c>
      <c r="V109" s="773"/>
      <c r="W109" s="239"/>
      <c r="X109" s="1"/>
      <c r="Y109" s="1437"/>
      <c r="Z109" s="3"/>
      <c r="AA109" s="1437"/>
      <c r="AB109" s="3"/>
      <c r="AC109" s="1437"/>
      <c r="AD109" s="3"/>
      <c r="AE109" s="70">
        <f t="shared" si="13"/>
        <v>6</v>
      </c>
    </row>
    <row r="110" spans="1:31">
      <c r="A110" s="70" t="s">
        <v>9590</v>
      </c>
      <c r="B110" s="69"/>
      <c r="C110" s="239"/>
      <c r="D110" s="69"/>
      <c r="E110" s="239">
        <v>1</v>
      </c>
      <c r="F110" s="69">
        <v>1</v>
      </c>
      <c r="G110" s="239"/>
      <c r="H110" s="69"/>
      <c r="I110" s="239">
        <v>1</v>
      </c>
      <c r="J110" s="69"/>
      <c r="K110" s="239"/>
      <c r="L110" s="69"/>
      <c r="M110" s="239"/>
      <c r="N110" s="69"/>
      <c r="O110" s="239"/>
      <c r="P110" s="69"/>
      <c r="Q110" s="239"/>
      <c r="R110" s="69"/>
      <c r="S110" s="239"/>
      <c r="T110" s="773"/>
      <c r="U110" s="239"/>
      <c r="V110" s="773"/>
      <c r="W110" s="239"/>
      <c r="X110" s="1"/>
      <c r="Y110" s="1437">
        <v>2</v>
      </c>
      <c r="Z110" s="3"/>
      <c r="AA110" s="1437">
        <v>1</v>
      </c>
      <c r="AB110" s="3"/>
      <c r="AC110" s="1437">
        <v>1</v>
      </c>
      <c r="AD110" s="3">
        <v>1</v>
      </c>
      <c r="AE110" s="70">
        <f t="shared" si="13"/>
        <v>8</v>
      </c>
    </row>
    <row r="111" spans="1:31">
      <c r="A111" s="70" t="s">
        <v>9591</v>
      </c>
      <c r="B111" s="69"/>
      <c r="C111" s="239"/>
      <c r="D111" s="69"/>
      <c r="E111" s="239"/>
      <c r="F111" s="69"/>
      <c r="G111" s="239"/>
      <c r="H111" s="69"/>
      <c r="I111" s="239">
        <v>1</v>
      </c>
      <c r="J111" s="69"/>
      <c r="K111" s="239">
        <v>1</v>
      </c>
      <c r="L111" s="69">
        <v>1</v>
      </c>
      <c r="M111" s="239">
        <v>1</v>
      </c>
      <c r="N111" s="69"/>
      <c r="O111" s="239"/>
      <c r="P111" s="69"/>
      <c r="Q111" s="239"/>
      <c r="R111" s="69"/>
      <c r="S111" s="239">
        <v>2</v>
      </c>
      <c r="T111" s="773">
        <v>1</v>
      </c>
      <c r="U111" s="239"/>
      <c r="V111" s="773">
        <v>2</v>
      </c>
      <c r="W111" s="239">
        <v>1</v>
      </c>
      <c r="X111" s="1">
        <v>1</v>
      </c>
      <c r="Y111" s="1437">
        <v>1</v>
      </c>
      <c r="Z111" s="3"/>
      <c r="AA111" s="1437">
        <v>2</v>
      </c>
      <c r="AB111" s="3"/>
      <c r="AC111" s="1437">
        <v>1</v>
      </c>
      <c r="AD111" s="3">
        <v>1</v>
      </c>
      <c r="AE111" s="70">
        <f t="shared" si="13"/>
        <v>16</v>
      </c>
    </row>
    <row r="112" spans="1:31">
      <c r="A112" s="70" t="s">
        <v>9592</v>
      </c>
      <c r="B112" s="69"/>
      <c r="C112" s="239"/>
      <c r="D112" s="69"/>
      <c r="E112" s="239"/>
      <c r="F112" s="69"/>
      <c r="G112" s="239">
        <v>1</v>
      </c>
      <c r="H112" s="69"/>
      <c r="I112" s="239">
        <v>1</v>
      </c>
      <c r="J112" s="69"/>
      <c r="K112" s="239"/>
      <c r="L112" s="69"/>
      <c r="M112" s="239"/>
      <c r="N112" s="69"/>
      <c r="O112" s="239"/>
      <c r="P112" s="69"/>
      <c r="Q112" s="239">
        <v>1</v>
      </c>
      <c r="R112" s="69"/>
      <c r="S112" s="239"/>
      <c r="T112" s="773"/>
      <c r="U112" s="239"/>
      <c r="V112" s="773"/>
      <c r="W112" s="239"/>
      <c r="X112" s="1"/>
      <c r="Y112" s="1437"/>
      <c r="Z112" s="3"/>
      <c r="AA112" s="1437"/>
      <c r="AB112" s="3">
        <v>1</v>
      </c>
      <c r="AC112" s="1437"/>
      <c r="AD112" s="3"/>
      <c r="AE112" s="70">
        <f t="shared" si="13"/>
        <v>4</v>
      </c>
    </row>
    <row r="113" spans="1:31">
      <c r="A113" s="70" t="s">
        <v>9593</v>
      </c>
      <c r="B113" s="69"/>
      <c r="C113" s="239"/>
      <c r="D113" s="69"/>
      <c r="E113" s="239"/>
      <c r="F113" s="69"/>
      <c r="G113" s="239"/>
      <c r="H113" s="69">
        <v>1</v>
      </c>
      <c r="I113" s="239">
        <v>1</v>
      </c>
      <c r="J113" s="69"/>
      <c r="K113" s="239"/>
      <c r="L113" s="69"/>
      <c r="M113" s="239"/>
      <c r="N113" s="69"/>
      <c r="O113" s="239"/>
      <c r="P113" s="69"/>
      <c r="Q113" s="239"/>
      <c r="R113" s="69"/>
      <c r="S113" s="239"/>
      <c r="T113" s="773"/>
      <c r="U113" s="239"/>
      <c r="V113" s="773"/>
      <c r="W113" s="239"/>
      <c r="X113" s="1"/>
      <c r="Y113" s="1437"/>
      <c r="Z113" s="3"/>
      <c r="AA113" s="1437"/>
      <c r="AB113" s="3"/>
      <c r="AC113" s="1437"/>
      <c r="AD113" s="3"/>
      <c r="AE113" s="70">
        <f t="shared" si="13"/>
        <v>2</v>
      </c>
    </row>
    <row r="114" spans="1:31">
      <c r="A114" s="70" t="s">
        <v>9594</v>
      </c>
      <c r="B114" s="69"/>
      <c r="C114" s="239"/>
      <c r="D114" s="69"/>
      <c r="E114" s="239">
        <v>1</v>
      </c>
      <c r="F114" s="69"/>
      <c r="G114" s="239"/>
      <c r="H114" s="69"/>
      <c r="I114" s="239"/>
      <c r="J114" s="69"/>
      <c r="K114" s="239"/>
      <c r="L114" s="69"/>
      <c r="M114" s="239"/>
      <c r="N114" s="69">
        <v>2</v>
      </c>
      <c r="O114" s="239">
        <v>1</v>
      </c>
      <c r="P114" s="69">
        <v>2</v>
      </c>
      <c r="Q114" s="239">
        <v>5</v>
      </c>
      <c r="R114" s="69">
        <v>2</v>
      </c>
      <c r="S114" s="239"/>
      <c r="T114" s="773">
        <v>1</v>
      </c>
      <c r="U114" s="239"/>
      <c r="V114" s="773"/>
      <c r="W114" s="239"/>
      <c r="X114" s="1"/>
      <c r="Y114" s="1437">
        <v>1</v>
      </c>
      <c r="Z114" s="3">
        <v>1</v>
      </c>
      <c r="AA114" s="1437"/>
      <c r="AB114" s="3"/>
      <c r="AC114" s="1437">
        <v>2</v>
      </c>
      <c r="AD114" s="3"/>
      <c r="AE114" s="70">
        <f t="shared" si="13"/>
        <v>18</v>
      </c>
    </row>
    <row r="115" spans="1:31">
      <c r="A115" s="70" t="s">
        <v>9595</v>
      </c>
      <c r="B115" s="69"/>
      <c r="C115" s="239"/>
      <c r="D115" s="69"/>
      <c r="E115" s="239"/>
      <c r="F115" s="69"/>
      <c r="G115" s="239"/>
      <c r="H115" s="69"/>
      <c r="I115" s="239"/>
      <c r="J115" s="69"/>
      <c r="K115" s="239"/>
      <c r="L115" s="69">
        <v>1</v>
      </c>
      <c r="M115" s="239"/>
      <c r="N115" s="69"/>
      <c r="O115" s="239"/>
      <c r="P115" s="69"/>
      <c r="Q115" s="239"/>
      <c r="R115" s="69"/>
      <c r="S115" s="239"/>
      <c r="T115" s="773"/>
      <c r="U115" s="239"/>
      <c r="V115" s="773">
        <v>1</v>
      </c>
      <c r="W115" s="239"/>
      <c r="X115" s="1">
        <v>1</v>
      </c>
      <c r="Y115" s="1437"/>
      <c r="Z115" s="3"/>
      <c r="AA115" s="1437"/>
      <c r="AB115" s="3"/>
      <c r="AC115" s="1437"/>
      <c r="AD115" s="3"/>
      <c r="AE115" s="70">
        <f t="shared" si="13"/>
        <v>3</v>
      </c>
    </row>
    <row r="116" spans="1:31">
      <c r="A116" s="70" t="s">
        <v>9596</v>
      </c>
      <c r="B116" s="69"/>
      <c r="C116" s="239"/>
      <c r="D116" s="69"/>
      <c r="E116" s="239"/>
      <c r="F116" s="69"/>
      <c r="G116" s="239">
        <v>1</v>
      </c>
      <c r="H116" s="69"/>
      <c r="I116" s="239"/>
      <c r="J116" s="69"/>
      <c r="K116" s="239"/>
      <c r="L116" s="69"/>
      <c r="M116" s="239"/>
      <c r="N116" s="69"/>
      <c r="O116" s="239"/>
      <c r="P116" s="69"/>
      <c r="Q116" s="239"/>
      <c r="R116" s="69"/>
      <c r="S116" s="239"/>
      <c r="T116" s="773"/>
      <c r="U116" s="239"/>
      <c r="V116" s="773"/>
      <c r="W116" s="239"/>
      <c r="X116" s="1"/>
      <c r="Y116" s="1437"/>
      <c r="Z116" s="3"/>
      <c r="AA116" s="1437"/>
      <c r="AB116" s="3"/>
      <c r="AC116" s="1437"/>
      <c r="AD116" s="3"/>
      <c r="AE116" s="70">
        <f t="shared" si="13"/>
        <v>1</v>
      </c>
    </row>
    <row r="117" spans="1:31" ht="13.5" customHeight="1">
      <c r="A117" s="70" t="s">
        <v>9597</v>
      </c>
      <c r="B117" s="69">
        <v>1</v>
      </c>
      <c r="C117" s="239"/>
      <c r="D117" s="69"/>
      <c r="E117" s="239"/>
      <c r="F117" s="69"/>
      <c r="G117" s="239"/>
      <c r="H117" s="69"/>
      <c r="I117" s="239"/>
      <c r="J117" s="69"/>
      <c r="K117" s="239"/>
      <c r="L117" s="69"/>
      <c r="M117" s="239"/>
      <c r="N117" s="69"/>
      <c r="O117" s="239"/>
      <c r="P117" s="69"/>
      <c r="Q117" s="239"/>
      <c r="R117" s="69"/>
      <c r="S117" s="239"/>
      <c r="T117" s="773"/>
      <c r="U117" s="239"/>
      <c r="V117" s="773"/>
      <c r="W117" s="239"/>
      <c r="X117" s="1"/>
      <c r="Y117" s="1437"/>
      <c r="Z117" s="3"/>
      <c r="AA117" s="1437"/>
      <c r="AB117" s="3"/>
      <c r="AC117" s="1437"/>
      <c r="AD117" s="3"/>
      <c r="AE117" s="70">
        <f t="shared" si="13"/>
        <v>1</v>
      </c>
    </row>
    <row r="118" spans="1:31" ht="13.5" customHeight="1">
      <c r="A118" s="70" t="s">
        <v>9598</v>
      </c>
      <c r="B118" s="69"/>
      <c r="C118" s="239"/>
      <c r="D118" s="69"/>
      <c r="E118" s="239"/>
      <c r="F118" s="69"/>
      <c r="G118" s="239">
        <v>1</v>
      </c>
      <c r="H118" s="69"/>
      <c r="I118" s="239"/>
      <c r="J118" s="69"/>
      <c r="K118" s="239"/>
      <c r="L118" s="69"/>
      <c r="M118" s="239"/>
      <c r="N118" s="69"/>
      <c r="O118" s="239"/>
      <c r="P118" s="69"/>
      <c r="Q118" s="239">
        <v>1</v>
      </c>
      <c r="R118" s="69"/>
      <c r="S118" s="239"/>
      <c r="T118" s="773"/>
      <c r="U118" s="239"/>
      <c r="V118" s="773"/>
      <c r="W118" s="239"/>
      <c r="X118" s="1"/>
      <c r="Y118" s="1437"/>
      <c r="Z118" s="3"/>
      <c r="AA118" s="1437"/>
      <c r="AB118" s="3"/>
      <c r="AC118" s="1437"/>
      <c r="AD118" s="3"/>
      <c r="AE118" s="70">
        <f t="shared" si="13"/>
        <v>2</v>
      </c>
    </row>
    <row r="119" spans="1:31" ht="13.5" customHeight="1">
      <c r="A119" s="70" t="s">
        <v>9599</v>
      </c>
      <c r="B119" s="69">
        <v>1</v>
      </c>
      <c r="C119" s="239"/>
      <c r="D119" s="69"/>
      <c r="E119" s="239"/>
      <c r="F119" s="69"/>
      <c r="G119" s="239"/>
      <c r="H119" s="69"/>
      <c r="I119" s="239"/>
      <c r="J119" s="69"/>
      <c r="K119" s="239"/>
      <c r="L119" s="69"/>
      <c r="M119" s="239"/>
      <c r="N119" s="69"/>
      <c r="O119" s="239"/>
      <c r="P119" s="69"/>
      <c r="Q119" s="239"/>
      <c r="R119" s="69"/>
      <c r="S119" s="239"/>
      <c r="T119" s="773"/>
      <c r="U119" s="239"/>
      <c r="V119" s="773"/>
      <c r="W119" s="239"/>
      <c r="X119" s="1"/>
      <c r="Y119" s="1437"/>
      <c r="Z119" s="3"/>
      <c r="AA119" s="1437"/>
      <c r="AB119" s="3"/>
      <c r="AC119" s="1437"/>
      <c r="AD119" s="3"/>
      <c r="AE119" s="70">
        <f t="shared" si="13"/>
        <v>1</v>
      </c>
    </row>
    <row r="120" spans="1:31">
      <c r="A120" s="70" t="s">
        <v>9600</v>
      </c>
      <c r="B120" s="69"/>
      <c r="C120" s="239"/>
      <c r="D120" s="69"/>
      <c r="E120" s="239"/>
      <c r="F120" s="69"/>
      <c r="G120" s="239"/>
      <c r="H120" s="69"/>
      <c r="I120" s="239"/>
      <c r="J120" s="69"/>
      <c r="K120" s="239"/>
      <c r="L120" s="69"/>
      <c r="M120" s="239"/>
      <c r="N120" s="69"/>
      <c r="O120" s="239">
        <v>1</v>
      </c>
      <c r="P120" s="69"/>
      <c r="Q120" s="239"/>
      <c r="R120" s="69"/>
      <c r="S120" s="239"/>
      <c r="T120" s="773"/>
      <c r="U120" s="239"/>
      <c r="V120" s="773"/>
      <c r="W120" s="239"/>
      <c r="X120" s="1"/>
      <c r="Y120" s="1437"/>
      <c r="Z120" s="3"/>
      <c r="AA120" s="1437">
        <v>1</v>
      </c>
      <c r="AB120" s="3"/>
      <c r="AC120" s="1437"/>
      <c r="AD120" s="3"/>
      <c r="AE120" s="70">
        <f t="shared" si="13"/>
        <v>2</v>
      </c>
    </row>
    <row r="121" spans="1:31">
      <c r="A121" s="70" t="s">
        <v>9601</v>
      </c>
      <c r="B121" s="69"/>
      <c r="C121" s="239"/>
      <c r="D121" s="69"/>
      <c r="E121" s="239"/>
      <c r="F121" s="69"/>
      <c r="G121" s="239"/>
      <c r="H121" s="69"/>
      <c r="I121" s="239"/>
      <c r="J121" s="69"/>
      <c r="K121" s="239"/>
      <c r="L121" s="69"/>
      <c r="M121" s="239"/>
      <c r="N121" s="69"/>
      <c r="O121" s="239"/>
      <c r="P121" s="69"/>
      <c r="Q121" s="239"/>
      <c r="R121" s="69"/>
      <c r="S121" s="239"/>
      <c r="T121" s="773"/>
      <c r="U121" s="239">
        <v>1</v>
      </c>
      <c r="V121" s="773"/>
      <c r="W121" s="239"/>
      <c r="X121" s="1"/>
      <c r="Y121" s="1437"/>
      <c r="Z121" s="3"/>
      <c r="AA121" s="1437"/>
      <c r="AB121" s="3"/>
      <c r="AC121" s="1437"/>
      <c r="AD121" s="3"/>
      <c r="AE121" s="70">
        <f t="shared" si="13"/>
        <v>1</v>
      </c>
    </row>
    <row r="122" spans="1:31">
      <c r="A122" s="70" t="s">
        <v>9602</v>
      </c>
      <c r="B122" s="69"/>
      <c r="C122" s="239"/>
      <c r="D122" s="69"/>
      <c r="E122" s="239"/>
      <c r="F122" s="69"/>
      <c r="G122" s="239"/>
      <c r="H122" s="69"/>
      <c r="I122" s="239"/>
      <c r="J122" s="69"/>
      <c r="K122" s="239"/>
      <c r="L122" s="69"/>
      <c r="M122" s="239"/>
      <c r="N122" s="69"/>
      <c r="O122" s="239"/>
      <c r="P122" s="69"/>
      <c r="Q122" s="239"/>
      <c r="R122" s="69"/>
      <c r="S122" s="239"/>
      <c r="T122" s="773"/>
      <c r="U122" s="239"/>
      <c r="V122" s="773">
        <v>1</v>
      </c>
      <c r="W122" s="239"/>
      <c r="X122" s="1"/>
      <c r="Y122" s="1437">
        <v>1</v>
      </c>
      <c r="Z122" s="3"/>
      <c r="AA122" s="1437"/>
      <c r="AB122" s="3"/>
      <c r="AC122" s="1437"/>
      <c r="AD122" s="3"/>
      <c r="AE122" s="70">
        <f t="shared" si="13"/>
        <v>2</v>
      </c>
    </row>
    <row r="123" spans="1:31">
      <c r="A123" s="70" t="s">
        <v>9603</v>
      </c>
      <c r="B123" s="69"/>
      <c r="C123" s="239"/>
      <c r="D123" s="69"/>
      <c r="E123" s="239"/>
      <c r="F123" s="69"/>
      <c r="G123" s="239"/>
      <c r="H123" s="69"/>
      <c r="I123" s="239"/>
      <c r="J123" s="69"/>
      <c r="K123" s="239"/>
      <c r="L123" s="69"/>
      <c r="M123" s="239"/>
      <c r="N123" s="69"/>
      <c r="O123" s="239"/>
      <c r="P123" s="69"/>
      <c r="Q123" s="239"/>
      <c r="R123" s="69"/>
      <c r="S123" s="239"/>
      <c r="T123" s="773"/>
      <c r="U123" s="239"/>
      <c r="V123" s="773"/>
      <c r="W123" s="239"/>
      <c r="X123" s="1"/>
      <c r="Y123" s="1437"/>
      <c r="Z123" s="3"/>
      <c r="AA123" s="1437">
        <v>1</v>
      </c>
      <c r="AB123" s="3">
        <v>1</v>
      </c>
      <c r="AC123" s="1437">
        <v>1</v>
      </c>
      <c r="AD123" s="3">
        <v>1</v>
      </c>
      <c r="AE123" s="70">
        <f t="shared" si="13"/>
        <v>4</v>
      </c>
    </row>
    <row r="124" spans="1:31">
      <c r="A124" s="70" t="s">
        <v>9781</v>
      </c>
      <c r="B124" s="69"/>
      <c r="C124" s="239"/>
      <c r="D124" s="69"/>
      <c r="E124" s="239"/>
      <c r="F124" s="69"/>
      <c r="G124" s="239"/>
      <c r="H124" s="69"/>
      <c r="I124" s="239"/>
      <c r="J124" s="69"/>
      <c r="K124" s="239"/>
      <c r="L124" s="69"/>
      <c r="M124" s="239"/>
      <c r="N124" s="69"/>
      <c r="O124" s="239"/>
      <c r="P124" s="69"/>
      <c r="Q124" s="239"/>
      <c r="R124" s="69"/>
      <c r="S124" s="239"/>
      <c r="T124" s="773"/>
      <c r="U124" s="239"/>
      <c r="V124" s="773"/>
      <c r="W124" s="239"/>
      <c r="X124" s="1"/>
      <c r="Y124" s="1437"/>
      <c r="Z124" s="3"/>
      <c r="AA124" s="1437"/>
      <c r="AB124" s="3">
        <v>1</v>
      </c>
      <c r="AC124" s="1437">
        <v>1</v>
      </c>
      <c r="AD124" s="3"/>
      <c r="AE124" s="70">
        <f t="shared" si="13"/>
        <v>2</v>
      </c>
    </row>
    <row r="125" spans="1:31">
      <c r="A125" s="70" t="s">
        <v>9576</v>
      </c>
      <c r="B125" s="70">
        <f>SUM(B96:B124)</f>
        <v>18</v>
      </c>
      <c r="C125" s="70">
        <f t="shared" ref="C125:AE125" si="14">SUM(C96:C124)</f>
        <v>17</v>
      </c>
      <c r="D125" s="70">
        <f t="shared" si="14"/>
        <v>17</v>
      </c>
      <c r="E125" s="70">
        <f t="shared" si="14"/>
        <v>25</v>
      </c>
      <c r="F125" s="70">
        <f t="shared" si="14"/>
        <v>18</v>
      </c>
      <c r="G125" s="70">
        <f t="shared" si="14"/>
        <v>36</v>
      </c>
      <c r="H125" s="70">
        <f t="shared" si="14"/>
        <v>35</v>
      </c>
      <c r="I125" s="70">
        <f t="shared" si="14"/>
        <v>31</v>
      </c>
      <c r="J125" s="70">
        <f t="shared" si="14"/>
        <v>24</v>
      </c>
      <c r="K125" s="70">
        <f t="shared" si="14"/>
        <v>20</v>
      </c>
      <c r="L125" s="70">
        <f t="shared" si="14"/>
        <v>32</v>
      </c>
      <c r="M125" s="70">
        <f t="shared" si="14"/>
        <v>22</v>
      </c>
      <c r="N125" s="70">
        <f t="shared" si="14"/>
        <v>15</v>
      </c>
      <c r="O125" s="70">
        <f t="shared" si="14"/>
        <v>21</v>
      </c>
      <c r="P125" s="70">
        <f t="shared" si="14"/>
        <v>27</v>
      </c>
      <c r="Q125" s="1754">
        <f t="shared" si="14"/>
        <v>40</v>
      </c>
      <c r="R125" s="70">
        <f t="shared" si="14"/>
        <v>33</v>
      </c>
      <c r="S125" s="1754">
        <f t="shared" si="14"/>
        <v>42</v>
      </c>
      <c r="T125" s="70">
        <f t="shared" si="14"/>
        <v>40</v>
      </c>
      <c r="U125" s="1754">
        <f t="shared" si="14"/>
        <v>38</v>
      </c>
      <c r="V125" s="70">
        <f t="shared" si="14"/>
        <v>35</v>
      </c>
      <c r="W125" s="1754">
        <f t="shared" si="14"/>
        <v>38</v>
      </c>
      <c r="X125" s="70">
        <f t="shared" si="14"/>
        <v>27</v>
      </c>
      <c r="Y125" s="1754">
        <f t="shared" si="14"/>
        <v>31</v>
      </c>
      <c r="Z125" s="70">
        <f t="shared" si="14"/>
        <v>27</v>
      </c>
      <c r="AA125" s="1754">
        <f t="shared" si="14"/>
        <v>27</v>
      </c>
      <c r="AB125" s="70">
        <f t="shared" si="14"/>
        <v>24</v>
      </c>
      <c r="AC125" s="1754">
        <f t="shared" si="14"/>
        <v>32</v>
      </c>
      <c r="AD125" s="411">
        <f t="shared" si="14"/>
        <v>18</v>
      </c>
      <c r="AE125" s="70">
        <f t="shared" si="14"/>
        <v>810</v>
      </c>
    </row>
    <row r="126" spans="1:31">
      <c r="V126" s="770"/>
      <c r="X126"/>
      <c r="Y126"/>
      <c r="Z126"/>
    </row>
    <row r="127" spans="1:31">
      <c r="A127" s="67" t="s">
        <v>4182</v>
      </c>
      <c r="E127" s="692" t="s">
        <v>3824</v>
      </c>
      <c r="V127" s="770"/>
      <c r="X127"/>
      <c r="Y127"/>
      <c r="Z127"/>
    </row>
    <row r="128" spans="1:31">
      <c r="A128" s="69"/>
      <c r="B128" s="70" t="s">
        <v>9557</v>
      </c>
      <c r="C128" s="238" t="s">
        <v>9558</v>
      </c>
      <c r="D128" s="70" t="s">
        <v>9559</v>
      </c>
      <c r="E128" s="238" t="s">
        <v>9560</v>
      </c>
      <c r="F128" s="70" t="s">
        <v>9561</v>
      </c>
      <c r="G128" s="238" t="s">
        <v>9562</v>
      </c>
      <c r="H128" s="70" t="s">
        <v>9545</v>
      </c>
      <c r="I128" s="238" t="s">
        <v>9563</v>
      </c>
      <c r="J128" s="70" t="s">
        <v>9546</v>
      </c>
      <c r="K128" s="238" t="s">
        <v>9564</v>
      </c>
      <c r="L128" s="70" t="s">
        <v>9565</v>
      </c>
      <c r="M128" s="238" t="s">
        <v>9566</v>
      </c>
      <c r="N128" s="70" t="s">
        <v>9567</v>
      </c>
      <c r="O128" s="238" t="s">
        <v>9568</v>
      </c>
      <c r="P128" s="70" t="s">
        <v>9569</v>
      </c>
      <c r="Q128" s="238" t="s">
        <v>9570</v>
      </c>
      <c r="R128" s="70" t="s">
        <v>9571</v>
      </c>
      <c r="S128" s="238" t="s">
        <v>9572</v>
      </c>
      <c r="T128" s="411" t="s">
        <v>9573</v>
      </c>
      <c r="U128" s="238" t="s">
        <v>9574</v>
      </c>
      <c r="V128" s="411" t="s">
        <v>9575</v>
      </c>
      <c r="W128" s="238" t="s">
        <v>9552</v>
      </c>
      <c r="X128" s="72" t="s">
        <v>9553</v>
      </c>
      <c r="Y128" s="1735" t="s">
        <v>9554</v>
      </c>
      <c r="Z128" s="109" t="s">
        <v>9555</v>
      </c>
      <c r="AA128" s="1735" t="s">
        <v>9556</v>
      </c>
      <c r="AB128" s="109" t="s">
        <v>10079</v>
      </c>
      <c r="AC128" s="1735" t="s">
        <v>10859</v>
      </c>
      <c r="AD128" s="109" t="s">
        <v>11407</v>
      </c>
      <c r="AE128" s="70" t="s">
        <v>9576</v>
      </c>
    </row>
    <row r="129" spans="1:31">
      <c r="A129" s="70" t="s">
        <v>9577</v>
      </c>
      <c r="B129" s="69">
        <v>1</v>
      </c>
      <c r="C129" s="239">
        <v>1</v>
      </c>
      <c r="D129" s="69">
        <v>3</v>
      </c>
      <c r="E129" s="239">
        <v>2</v>
      </c>
      <c r="F129" s="69">
        <v>2</v>
      </c>
      <c r="G129" s="239">
        <v>2</v>
      </c>
      <c r="H129" s="69"/>
      <c r="I129" s="239">
        <v>2</v>
      </c>
      <c r="J129" s="69">
        <v>2</v>
      </c>
      <c r="K129" s="239">
        <v>2</v>
      </c>
      <c r="L129" s="69">
        <v>2</v>
      </c>
      <c r="M129" s="239"/>
      <c r="N129" s="69">
        <v>1</v>
      </c>
      <c r="O129" s="239">
        <v>4</v>
      </c>
      <c r="P129" s="69">
        <v>6</v>
      </c>
      <c r="Q129" s="239">
        <v>5</v>
      </c>
      <c r="R129" s="69">
        <v>5</v>
      </c>
      <c r="S129" s="239">
        <v>3</v>
      </c>
      <c r="T129" s="773">
        <v>4</v>
      </c>
      <c r="U129" s="239">
        <v>2</v>
      </c>
      <c r="V129" s="773">
        <v>1</v>
      </c>
      <c r="W129" s="239">
        <v>5</v>
      </c>
      <c r="X129" s="1">
        <v>4</v>
      </c>
      <c r="Y129" s="1437">
        <v>6</v>
      </c>
      <c r="Z129" s="3">
        <v>2</v>
      </c>
      <c r="AA129" s="1437">
        <v>5</v>
      </c>
      <c r="AB129" s="3">
        <v>2</v>
      </c>
      <c r="AC129" s="1437">
        <v>1</v>
      </c>
      <c r="AD129" s="3">
        <v>1</v>
      </c>
      <c r="AE129" s="70">
        <f>SUM(B129:AD129)</f>
        <v>76</v>
      </c>
    </row>
    <row r="130" spans="1:31">
      <c r="A130" s="70" t="s">
        <v>9582</v>
      </c>
      <c r="B130" s="69"/>
      <c r="C130" s="239"/>
      <c r="D130" s="69"/>
      <c r="E130" s="239"/>
      <c r="F130" s="69"/>
      <c r="G130" s="239">
        <v>1</v>
      </c>
      <c r="H130" s="69"/>
      <c r="I130" s="239"/>
      <c r="J130" s="69"/>
      <c r="K130" s="239">
        <v>1</v>
      </c>
      <c r="L130" s="69">
        <v>1</v>
      </c>
      <c r="M130" s="239">
        <v>1</v>
      </c>
      <c r="N130" s="69"/>
      <c r="O130" s="239"/>
      <c r="P130" s="69"/>
      <c r="Q130" s="239"/>
      <c r="R130" s="69"/>
      <c r="S130" s="239"/>
      <c r="T130" s="773">
        <v>1</v>
      </c>
      <c r="U130" s="239"/>
      <c r="V130" s="773"/>
      <c r="W130" s="239"/>
      <c r="X130" s="1">
        <v>1</v>
      </c>
      <c r="Y130" s="1437">
        <v>1</v>
      </c>
      <c r="Z130" s="3"/>
      <c r="AA130" s="1437"/>
      <c r="AB130" s="3"/>
      <c r="AC130" s="1437"/>
      <c r="AD130" s="3">
        <v>1</v>
      </c>
      <c r="AE130" s="70">
        <f t="shared" ref="AE130:AE154" si="15">SUM(B130:AD130)</f>
        <v>8</v>
      </c>
    </row>
    <row r="131" spans="1:31">
      <c r="A131" s="70" t="s">
        <v>9585</v>
      </c>
      <c r="B131" s="69"/>
      <c r="C131" s="239"/>
      <c r="D131" s="69"/>
      <c r="E131" s="239"/>
      <c r="F131" s="69"/>
      <c r="G131" s="239"/>
      <c r="H131" s="69"/>
      <c r="I131" s="239">
        <v>1</v>
      </c>
      <c r="J131" s="69">
        <v>1</v>
      </c>
      <c r="K131" s="239">
        <v>1</v>
      </c>
      <c r="L131" s="69"/>
      <c r="M131" s="239"/>
      <c r="N131" s="69"/>
      <c r="O131" s="239"/>
      <c r="P131" s="69"/>
      <c r="Q131" s="239"/>
      <c r="R131" s="69"/>
      <c r="S131" s="239"/>
      <c r="T131" s="773"/>
      <c r="U131" s="239"/>
      <c r="V131" s="773"/>
      <c r="W131" s="239"/>
      <c r="X131" s="1"/>
      <c r="Y131" s="1437"/>
      <c r="Z131" s="3"/>
      <c r="AA131" s="1437"/>
      <c r="AB131" s="3"/>
      <c r="AC131" s="1437"/>
      <c r="AD131" s="3"/>
      <c r="AE131" s="70">
        <f t="shared" si="15"/>
        <v>3</v>
      </c>
    </row>
    <row r="132" spans="1:31">
      <c r="A132" s="70" t="s">
        <v>9581</v>
      </c>
      <c r="B132" s="69"/>
      <c r="C132" s="239"/>
      <c r="D132" s="69"/>
      <c r="E132" s="239"/>
      <c r="F132" s="69"/>
      <c r="G132" s="239">
        <v>1</v>
      </c>
      <c r="H132" s="69">
        <v>1</v>
      </c>
      <c r="I132" s="239"/>
      <c r="J132" s="69"/>
      <c r="K132" s="239"/>
      <c r="L132" s="69"/>
      <c r="M132" s="239"/>
      <c r="N132" s="69"/>
      <c r="O132" s="239"/>
      <c r="P132" s="69"/>
      <c r="Q132" s="239"/>
      <c r="R132" s="69">
        <v>1</v>
      </c>
      <c r="S132" s="239"/>
      <c r="T132" s="773">
        <v>1</v>
      </c>
      <c r="U132" s="239"/>
      <c r="V132" s="773"/>
      <c r="W132" s="239"/>
      <c r="X132" s="1"/>
      <c r="Y132" s="1437"/>
      <c r="Z132" s="3">
        <v>1</v>
      </c>
      <c r="AA132" s="1437">
        <v>1</v>
      </c>
      <c r="AB132" s="3"/>
      <c r="AC132" s="1437"/>
      <c r="AD132" s="3"/>
      <c r="AE132" s="70">
        <f t="shared" si="15"/>
        <v>6</v>
      </c>
    </row>
    <row r="133" spans="1:31">
      <c r="A133" s="70" t="s">
        <v>9579</v>
      </c>
      <c r="B133" s="69"/>
      <c r="C133" s="239"/>
      <c r="D133" s="69"/>
      <c r="E133" s="239">
        <v>1</v>
      </c>
      <c r="F133" s="69"/>
      <c r="G133" s="239">
        <v>1</v>
      </c>
      <c r="H133" s="69"/>
      <c r="I133" s="239"/>
      <c r="J133" s="69"/>
      <c r="K133" s="239"/>
      <c r="L133" s="69"/>
      <c r="M133" s="239"/>
      <c r="N133" s="69"/>
      <c r="O133" s="239">
        <v>2</v>
      </c>
      <c r="P133" s="69">
        <v>1</v>
      </c>
      <c r="Q133" s="239">
        <v>3</v>
      </c>
      <c r="R133" s="69">
        <v>1</v>
      </c>
      <c r="S133" s="239"/>
      <c r="T133" s="773">
        <v>2</v>
      </c>
      <c r="U133" s="239"/>
      <c r="V133" s="773"/>
      <c r="W133" s="239"/>
      <c r="X133" s="1">
        <v>1</v>
      </c>
      <c r="Y133" s="1437">
        <v>1</v>
      </c>
      <c r="Z133" s="3"/>
      <c r="AA133" s="1437"/>
      <c r="AB133" s="3"/>
      <c r="AC133" s="1437">
        <v>1</v>
      </c>
      <c r="AD133" s="3"/>
      <c r="AE133" s="70">
        <f t="shared" si="15"/>
        <v>14</v>
      </c>
    </row>
    <row r="134" spans="1:31">
      <c r="A134" s="70" t="s">
        <v>9580</v>
      </c>
      <c r="B134" s="69"/>
      <c r="C134" s="239"/>
      <c r="D134" s="69"/>
      <c r="E134" s="239">
        <v>1</v>
      </c>
      <c r="F134" s="69"/>
      <c r="G134" s="239"/>
      <c r="H134" s="69"/>
      <c r="I134" s="239"/>
      <c r="J134" s="69">
        <v>1</v>
      </c>
      <c r="K134" s="239"/>
      <c r="L134" s="69"/>
      <c r="M134" s="239">
        <v>1</v>
      </c>
      <c r="N134" s="69"/>
      <c r="O134" s="239"/>
      <c r="P134" s="69">
        <v>1</v>
      </c>
      <c r="Q134" s="239">
        <v>1</v>
      </c>
      <c r="R134" s="69"/>
      <c r="S134" s="239">
        <v>1</v>
      </c>
      <c r="T134" s="773">
        <v>1</v>
      </c>
      <c r="U134" s="239">
        <v>1</v>
      </c>
      <c r="V134" s="773"/>
      <c r="W134" s="239"/>
      <c r="X134" s="1"/>
      <c r="Y134" s="1437"/>
      <c r="Z134" s="3">
        <v>2</v>
      </c>
      <c r="AA134" s="1437"/>
      <c r="AB134" s="3"/>
      <c r="AC134" s="1437">
        <v>3</v>
      </c>
      <c r="AD134" s="3"/>
      <c r="AE134" s="70">
        <f t="shared" si="15"/>
        <v>13</v>
      </c>
    </row>
    <row r="135" spans="1:31">
      <c r="A135" s="70" t="s">
        <v>9578</v>
      </c>
      <c r="B135" s="69"/>
      <c r="C135" s="239">
        <v>1</v>
      </c>
      <c r="D135" s="69"/>
      <c r="E135" s="239"/>
      <c r="F135" s="69"/>
      <c r="G135" s="239"/>
      <c r="H135" s="69">
        <v>1</v>
      </c>
      <c r="I135" s="239"/>
      <c r="J135" s="69"/>
      <c r="K135" s="239"/>
      <c r="L135" s="69"/>
      <c r="M135" s="239"/>
      <c r="N135" s="69">
        <v>1</v>
      </c>
      <c r="O135" s="239">
        <v>1</v>
      </c>
      <c r="P135" s="69">
        <v>1</v>
      </c>
      <c r="Q135" s="239">
        <v>1</v>
      </c>
      <c r="R135" s="69"/>
      <c r="S135" s="239">
        <v>4</v>
      </c>
      <c r="T135" s="773">
        <v>1</v>
      </c>
      <c r="U135" s="239">
        <v>3</v>
      </c>
      <c r="V135" s="773">
        <v>1</v>
      </c>
      <c r="W135" s="239">
        <v>2</v>
      </c>
      <c r="X135" s="1"/>
      <c r="Y135" s="1437">
        <v>2</v>
      </c>
      <c r="Z135" s="3">
        <v>1</v>
      </c>
      <c r="AA135" s="1437">
        <v>1</v>
      </c>
      <c r="AB135" s="3"/>
      <c r="AC135" s="1437">
        <v>2</v>
      </c>
      <c r="AD135" s="3"/>
      <c r="AE135" s="70">
        <f t="shared" si="15"/>
        <v>23</v>
      </c>
    </row>
    <row r="136" spans="1:31">
      <c r="A136" s="70" t="s">
        <v>9583</v>
      </c>
      <c r="B136" s="69"/>
      <c r="C136" s="239">
        <v>1</v>
      </c>
      <c r="D136" s="69"/>
      <c r="E136" s="239"/>
      <c r="F136" s="69"/>
      <c r="G136" s="239"/>
      <c r="H136" s="69"/>
      <c r="I136" s="239"/>
      <c r="J136" s="69"/>
      <c r="K136" s="239"/>
      <c r="L136" s="69"/>
      <c r="M136" s="239"/>
      <c r="N136" s="69"/>
      <c r="O136" s="239"/>
      <c r="P136" s="69"/>
      <c r="Q136" s="239"/>
      <c r="R136" s="69"/>
      <c r="S136" s="239"/>
      <c r="T136" s="773"/>
      <c r="U136" s="239"/>
      <c r="V136" s="773">
        <v>1</v>
      </c>
      <c r="W136" s="239"/>
      <c r="X136" s="1"/>
      <c r="Y136" s="1437"/>
      <c r="Z136" s="3"/>
      <c r="AA136" s="1437">
        <v>1</v>
      </c>
      <c r="AB136" s="3"/>
      <c r="AC136" s="1437"/>
      <c r="AD136" s="3"/>
      <c r="AE136" s="70">
        <f t="shared" si="15"/>
        <v>3</v>
      </c>
    </row>
    <row r="137" spans="1:31">
      <c r="A137" s="70" t="s">
        <v>10860</v>
      </c>
      <c r="B137" s="69"/>
      <c r="C137" s="239"/>
      <c r="D137" s="69"/>
      <c r="E137" s="239"/>
      <c r="F137" s="69"/>
      <c r="G137" s="239"/>
      <c r="H137" s="69"/>
      <c r="I137" s="239"/>
      <c r="J137" s="69"/>
      <c r="K137" s="239"/>
      <c r="L137" s="69"/>
      <c r="M137" s="239"/>
      <c r="N137" s="69"/>
      <c r="O137" s="239"/>
      <c r="P137" s="69"/>
      <c r="Q137" s="239"/>
      <c r="R137" s="69"/>
      <c r="S137" s="239"/>
      <c r="T137" s="773"/>
      <c r="U137" s="239"/>
      <c r="V137" s="773"/>
      <c r="W137" s="239"/>
      <c r="X137" s="1"/>
      <c r="Y137" s="1437"/>
      <c r="Z137" s="3"/>
      <c r="AA137" s="1437"/>
      <c r="AB137" s="3"/>
      <c r="AC137" s="1437">
        <v>1</v>
      </c>
      <c r="AD137" s="3">
        <v>1</v>
      </c>
      <c r="AE137" s="70">
        <f t="shared" si="15"/>
        <v>2</v>
      </c>
    </row>
    <row r="138" spans="1:31">
      <c r="A138" s="70" t="s">
        <v>9586</v>
      </c>
      <c r="B138" s="69"/>
      <c r="C138" s="239"/>
      <c r="D138" s="69"/>
      <c r="E138" s="239"/>
      <c r="F138" s="69"/>
      <c r="G138" s="239"/>
      <c r="H138" s="69"/>
      <c r="I138" s="239"/>
      <c r="J138" s="69"/>
      <c r="K138" s="239"/>
      <c r="L138" s="69">
        <v>1</v>
      </c>
      <c r="M138" s="239"/>
      <c r="N138" s="69">
        <v>1</v>
      </c>
      <c r="O138" s="239"/>
      <c r="P138" s="69">
        <v>1</v>
      </c>
      <c r="Q138" s="239"/>
      <c r="R138" s="69"/>
      <c r="S138" s="239"/>
      <c r="T138" s="773"/>
      <c r="U138" s="239"/>
      <c r="V138" s="773"/>
      <c r="W138" s="239"/>
      <c r="X138" s="1"/>
      <c r="Y138" s="1437">
        <v>1</v>
      </c>
      <c r="Z138" s="3"/>
      <c r="AA138" s="1437"/>
      <c r="AB138" s="3"/>
      <c r="AC138" s="1437"/>
      <c r="AD138" s="3"/>
      <c r="AE138" s="70">
        <f t="shared" si="15"/>
        <v>4</v>
      </c>
    </row>
    <row r="139" spans="1:31">
      <c r="A139" s="70" t="s">
        <v>9590</v>
      </c>
      <c r="B139" s="69"/>
      <c r="C139" s="239"/>
      <c r="D139" s="69"/>
      <c r="E139" s="239"/>
      <c r="F139" s="69">
        <v>1</v>
      </c>
      <c r="G139" s="239"/>
      <c r="H139" s="69"/>
      <c r="I139" s="239"/>
      <c r="J139" s="69"/>
      <c r="K139" s="239"/>
      <c r="L139" s="69"/>
      <c r="M139" s="239"/>
      <c r="N139" s="69"/>
      <c r="O139" s="239"/>
      <c r="P139" s="69"/>
      <c r="Q139" s="239"/>
      <c r="R139" s="69"/>
      <c r="S139" s="239"/>
      <c r="T139" s="773"/>
      <c r="U139" s="239"/>
      <c r="V139" s="773"/>
      <c r="W139" s="239"/>
      <c r="X139" s="1"/>
      <c r="Y139" s="1437">
        <v>1</v>
      </c>
      <c r="Z139" s="3"/>
      <c r="AA139" s="1437">
        <v>1</v>
      </c>
      <c r="AB139" s="3"/>
      <c r="AC139" s="1437">
        <v>1</v>
      </c>
      <c r="AD139" s="3"/>
      <c r="AE139" s="70">
        <f t="shared" si="15"/>
        <v>4</v>
      </c>
    </row>
    <row r="140" spans="1:31">
      <c r="A140" s="70" t="s">
        <v>9588</v>
      </c>
      <c r="B140" s="69">
        <v>1</v>
      </c>
      <c r="C140" s="239"/>
      <c r="D140" s="69"/>
      <c r="E140" s="239"/>
      <c r="F140" s="69"/>
      <c r="G140" s="239"/>
      <c r="H140" s="69"/>
      <c r="I140" s="239"/>
      <c r="J140" s="69"/>
      <c r="K140" s="239"/>
      <c r="L140" s="69"/>
      <c r="M140" s="239"/>
      <c r="N140" s="69"/>
      <c r="O140" s="239"/>
      <c r="P140" s="69"/>
      <c r="Q140" s="239"/>
      <c r="R140" s="69"/>
      <c r="S140" s="239"/>
      <c r="T140" s="773"/>
      <c r="U140" s="239"/>
      <c r="V140" s="773"/>
      <c r="W140" s="239"/>
      <c r="X140" s="1"/>
      <c r="Y140" s="1437"/>
      <c r="Z140" s="3"/>
      <c r="AA140" s="1437"/>
      <c r="AB140" s="3"/>
      <c r="AC140" s="1437"/>
      <c r="AD140" s="3"/>
      <c r="AE140" s="70">
        <f t="shared" si="15"/>
        <v>1</v>
      </c>
    </row>
    <row r="141" spans="1:31">
      <c r="A141" s="70" t="s">
        <v>9591</v>
      </c>
      <c r="B141" s="69"/>
      <c r="C141" s="239"/>
      <c r="D141" s="69"/>
      <c r="E141" s="239"/>
      <c r="F141" s="69"/>
      <c r="G141" s="239"/>
      <c r="H141" s="69"/>
      <c r="I141" s="239">
        <v>1</v>
      </c>
      <c r="J141" s="69"/>
      <c r="K141" s="239"/>
      <c r="L141" s="69"/>
      <c r="M141" s="239"/>
      <c r="N141" s="69"/>
      <c r="O141" s="239"/>
      <c r="P141" s="69"/>
      <c r="Q141" s="239"/>
      <c r="R141" s="69"/>
      <c r="S141" s="239"/>
      <c r="T141" s="773">
        <v>1</v>
      </c>
      <c r="U141" s="239"/>
      <c r="V141" s="773"/>
      <c r="W141" s="239"/>
      <c r="X141" s="1"/>
      <c r="Y141" s="1437"/>
      <c r="Z141" s="3"/>
      <c r="AA141" s="1437"/>
      <c r="AB141" s="3"/>
      <c r="AC141" s="1437"/>
      <c r="AD141" s="3"/>
      <c r="AE141" s="70">
        <f t="shared" si="15"/>
        <v>2</v>
      </c>
    </row>
    <row r="142" spans="1:31">
      <c r="A142" s="70" t="s">
        <v>9592</v>
      </c>
      <c r="B142" s="69"/>
      <c r="C142" s="239"/>
      <c r="D142" s="69"/>
      <c r="E142" s="239"/>
      <c r="F142" s="69"/>
      <c r="G142" s="239"/>
      <c r="H142" s="69"/>
      <c r="I142" s="239"/>
      <c r="J142" s="69"/>
      <c r="K142" s="239"/>
      <c r="L142" s="69"/>
      <c r="M142" s="239"/>
      <c r="N142" s="69"/>
      <c r="O142" s="239"/>
      <c r="P142" s="69"/>
      <c r="Q142" s="239"/>
      <c r="R142" s="69"/>
      <c r="S142" s="239"/>
      <c r="T142" s="773"/>
      <c r="U142" s="239"/>
      <c r="V142" s="773"/>
      <c r="W142" s="239"/>
      <c r="X142" s="1"/>
      <c r="Y142" s="1437"/>
      <c r="Z142" s="3"/>
      <c r="AA142" s="1437"/>
      <c r="AB142" s="3"/>
      <c r="AC142" s="1437"/>
      <c r="AD142" s="3"/>
      <c r="AE142" s="70">
        <f t="shared" si="15"/>
        <v>0</v>
      </c>
    </row>
    <row r="143" spans="1:31">
      <c r="A143" s="70" t="s">
        <v>9594</v>
      </c>
      <c r="B143" s="69"/>
      <c r="C143" s="239"/>
      <c r="D143" s="69"/>
      <c r="E143" s="239"/>
      <c r="F143" s="69"/>
      <c r="G143" s="239"/>
      <c r="H143" s="69"/>
      <c r="I143" s="239"/>
      <c r="J143" s="69"/>
      <c r="K143" s="239"/>
      <c r="L143" s="69"/>
      <c r="M143" s="239"/>
      <c r="N143" s="69"/>
      <c r="O143" s="239"/>
      <c r="P143" s="69"/>
      <c r="Q143" s="239">
        <v>1</v>
      </c>
      <c r="R143" s="69"/>
      <c r="S143" s="239"/>
      <c r="T143" s="773">
        <v>1</v>
      </c>
      <c r="U143" s="239"/>
      <c r="V143" s="773"/>
      <c r="W143" s="239"/>
      <c r="X143" s="1"/>
      <c r="Y143" s="1437"/>
      <c r="Z143" s="3"/>
      <c r="AA143" s="1437"/>
      <c r="AB143" s="3"/>
      <c r="AC143" s="1437"/>
      <c r="AD143" s="3"/>
      <c r="AE143" s="70">
        <f t="shared" si="15"/>
        <v>2</v>
      </c>
    </row>
    <row r="144" spans="1:31">
      <c r="A144" s="70" t="s">
        <v>9593</v>
      </c>
      <c r="B144" s="69"/>
      <c r="C144" s="239"/>
      <c r="D144" s="69"/>
      <c r="E144" s="239"/>
      <c r="F144" s="69"/>
      <c r="G144" s="239"/>
      <c r="H144" s="69"/>
      <c r="I144" s="239"/>
      <c r="J144" s="69"/>
      <c r="K144" s="239"/>
      <c r="L144" s="69"/>
      <c r="M144" s="239"/>
      <c r="N144" s="69"/>
      <c r="O144" s="239"/>
      <c r="P144" s="69"/>
      <c r="Q144" s="239"/>
      <c r="R144" s="69"/>
      <c r="S144" s="239"/>
      <c r="T144" s="773"/>
      <c r="U144" s="239"/>
      <c r="V144" s="773"/>
      <c r="W144" s="239"/>
      <c r="X144" s="1"/>
      <c r="Y144" s="1437"/>
      <c r="Z144" s="3"/>
      <c r="AA144" s="1437"/>
      <c r="AB144" s="3"/>
      <c r="AC144" s="1437"/>
      <c r="AD144" s="3"/>
      <c r="AE144" s="70">
        <f t="shared" si="15"/>
        <v>0</v>
      </c>
    </row>
    <row r="145" spans="1:31">
      <c r="A145" s="70" t="s">
        <v>9589</v>
      </c>
      <c r="B145" s="69"/>
      <c r="C145" s="239"/>
      <c r="D145" s="69"/>
      <c r="E145" s="239"/>
      <c r="F145" s="69"/>
      <c r="G145" s="239"/>
      <c r="H145" s="69"/>
      <c r="I145" s="239"/>
      <c r="J145" s="69"/>
      <c r="K145" s="239"/>
      <c r="L145" s="69"/>
      <c r="M145" s="239"/>
      <c r="N145" s="69"/>
      <c r="O145" s="239"/>
      <c r="P145" s="69"/>
      <c r="Q145" s="239"/>
      <c r="R145" s="69"/>
      <c r="S145" s="239"/>
      <c r="T145" s="773"/>
      <c r="U145" s="239"/>
      <c r="V145" s="773"/>
      <c r="W145" s="239"/>
      <c r="X145" s="1"/>
      <c r="Y145" s="1437"/>
      <c r="Z145" s="3"/>
      <c r="AA145" s="1437"/>
      <c r="AB145" s="3"/>
      <c r="AC145" s="1437"/>
      <c r="AD145" s="3"/>
      <c r="AE145" s="70">
        <f t="shared" si="15"/>
        <v>0</v>
      </c>
    </row>
    <row r="146" spans="1:31">
      <c r="A146" s="70" t="s">
        <v>9595</v>
      </c>
      <c r="B146" s="69"/>
      <c r="C146" s="239"/>
      <c r="D146" s="69"/>
      <c r="E146" s="239"/>
      <c r="F146" s="69"/>
      <c r="G146" s="239"/>
      <c r="H146" s="69"/>
      <c r="I146" s="239"/>
      <c r="J146" s="69"/>
      <c r="K146" s="239"/>
      <c r="L146" s="69"/>
      <c r="M146" s="239"/>
      <c r="N146" s="69"/>
      <c r="O146" s="239"/>
      <c r="P146" s="69"/>
      <c r="Q146" s="239"/>
      <c r="R146" s="69"/>
      <c r="S146" s="239"/>
      <c r="T146" s="773"/>
      <c r="U146" s="239"/>
      <c r="V146" s="773">
        <v>1</v>
      </c>
      <c r="W146" s="239"/>
      <c r="X146" s="1">
        <v>1</v>
      </c>
      <c r="Y146" s="1437"/>
      <c r="Z146" s="3"/>
      <c r="AA146" s="1437"/>
      <c r="AB146" s="3"/>
      <c r="AC146" s="1437"/>
      <c r="AD146" s="3"/>
      <c r="AE146" s="70">
        <f t="shared" si="15"/>
        <v>2</v>
      </c>
    </row>
    <row r="147" spans="1:31">
      <c r="A147" s="70" t="s">
        <v>9596</v>
      </c>
      <c r="B147" s="69"/>
      <c r="C147" s="239"/>
      <c r="D147" s="69"/>
      <c r="E147" s="239"/>
      <c r="F147" s="69"/>
      <c r="G147" s="239"/>
      <c r="H147" s="69"/>
      <c r="I147" s="239"/>
      <c r="J147" s="69"/>
      <c r="K147" s="239"/>
      <c r="L147" s="69"/>
      <c r="M147" s="239"/>
      <c r="N147" s="69"/>
      <c r="O147" s="239"/>
      <c r="P147" s="69"/>
      <c r="Q147" s="239"/>
      <c r="R147" s="69"/>
      <c r="S147" s="239"/>
      <c r="T147" s="773"/>
      <c r="U147" s="239"/>
      <c r="V147" s="773"/>
      <c r="W147" s="239"/>
      <c r="X147" s="1"/>
      <c r="Y147" s="1437"/>
      <c r="Z147" s="3"/>
      <c r="AA147" s="1437"/>
      <c r="AB147" s="3"/>
      <c r="AC147" s="1437"/>
      <c r="AD147" s="3"/>
      <c r="AE147" s="70">
        <f t="shared" si="15"/>
        <v>0</v>
      </c>
    </row>
    <row r="148" spans="1:31">
      <c r="A148" s="70" t="s">
        <v>9597</v>
      </c>
      <c r="B148" s="69"/>
      <c r="C148" s="239"/>
      <c r="D148" s="69"/>
      <c r="E148" s="239"/>
      <c r="F148" s="69"/>
      <c r="G148" s="239"/>
      <c r="H148" s="69"/>
      <c r="I148" s="239"/>
      <c r="J148" s="69"/>
      <c r="K148" s="239"/>
      <c r="L148" s="69"/>
      <c r="M148" s="239"/>
      <c r="N148" s="69"/>
      <c r="O148" s="239"/>
      <c r="P148" s="69"/>
      <c r="Q148" s="239"/>
      <c r="R148" s="69"/>
      <c r="S148" s="239"/>
      <c r="T148" s="773"/>
      <c r="U148" s="239"/>
      <c r="V148" s="773"/>
      <c r="W148" s="239"/>
      <c r="X148" s="1"/>
      <c r="Y148" s="1437"/>
      <c r="Z148" s="3"/>
      <c r="AA148" s="1437"/>
      <c r="AB148" s="3"/>
      <c r="AC148" s="1437"/>
      <c r="AD148" s="3"/>
      <c r="AE148" s="70">
        <f t="shared" si="15"/>
        <v>0</v>
      </c>
    </row>
    <row r="149" spans="1:31">
      <c r="A149" s="70" t="s">
        <v>9598</v>
      </c>
      <c r="B149" s="69"/>
      <c r="C149" s="239"/>
      <c r="D149" s="69"/>
      <c r="E149" s="239"/>
      <c r="F149" s="69"/>
      <c r="G149" s="239"/>
      <c r="H149" s="69"/>
      <c r="I149" s="239"/>
      <c r="J149" s="69"/>
      <c r="K149" s="239"/>
      <c r="L149" s="69"/>
      <c r="M149" s="239"/>
      <c r="N149" s="69"/>
      <c r="O149" s="239"/>
      <c r="P149" s="69"/>
      <c r="Q149" s="239"/>
      <c r="R149" s="69"/>
      <c r="S149" s="239"/>
      <c r="T149" s="773"/>
      <c r="U149" s="239"/>
      <c r="V149" s="773"/>
      <c r="W149" s="239"/>
      <c r="X149" s="1"/>
      <c r="Y149" s="1437"/>
      <c r="Z149" s="3"/>
      <c r="AA149" s="1437"/>
      <c r="AB149" s="3"/>
      <c r="AC149" s="1437"/>
      <c r="AD149" s="3"/>
      <c r="AE149" s="70">
        <f t="shared" si="15"/>
        <v>0</v>
      </c>
    </row>
    <row r="150" spans="1:31">
      <c r="A150" s="70" t="s">
        <v>9599</v>
      </c>
      <c r="B150" s="69"/>
      <c r="C150" s="239"/>
      <c r="D150" s="69"/>
      <c r="E150" s="239"/>
      <c r="F150" s="69"/>
      <c r="G150" s="239"/>
      <c r="H150" s="69"/>
      <c r="I150" s="239"/>
      <c r="J150" s="69"/>
      <c r="K150" s="239"/>
      <c r="L150" s="69"/>
      <c r="M150" s="239"/>
      <c r="N150" s="69"/>
      <c r="O150" s="239"/>
      <c r="P150" s="69"/>
      <c r="Q150" s="239"/>
      <c r="R150" s="69"/>
      <c r="S150" s="239"/>
      <c r="T150" s="773"/>
      <c r="U150" s="239"/>
      <c r="V150" s="773"/>
      <c r="W150" s="239"/>
      <c r="X150" s="1"/>
      <c r="Y150" s="1437"/>
      <c r="Z150" s="3"/>
      <c r="AA150" s="1437"/>
      <c r="AB150" s="3"/>
      <c r="AC150" s="1437"/>
      <c r="AD150" s="3"/>
      <c r="AE150" s="70">
        <f t="shared" si="15"/>
        <v>0</v>
      </c>
    </row>
    <row r="151" spans="1:31">
      <c r="A151" s="70" t="s">
        <v>9600</v>
      </c>
      <c r="B151" s="69"/>
      <c r="C151" s="239"/>
      <c r="D151" s="69"/>
      <c r="E151" s="239"/>
      <c r="F151" s="69"/>
      <c r="G151" s="239"/>
      <c r="H151" s="69"/>
      <c r="I151" s="239"/>
      <c r="J151" s="69"/>
      <c r="K151" s="239"/>
      <c r="L151" s="69"/>
      <c r="M151" s="239"/>
      <c r="N151" s="69"/>
      <c r="O151" s="239"/>
      <c r="P151" s="69"/>
      <c r="Q151" s="239"/>
      <c r="R151" s="69"/>
      <c r="S151" s="239"/>
      <c r="T151" s="773"/>
      <c r="U151" s="239"/>
      <c r="V151" s="773"/>
      <c r="W151" s="239"/>
      <c r="X151" s="1"/>
      <c r="Y151" s="1437"/>
      <c r="Z151" s="3"/>
      <c r="AA151" s="1437">
        <v>1</v>
      </c>
      <c r="AB151" s="3"/>
      <c r="AC151" s="1437"/>
      <c r="AD151" s="3"/>
      <c r="AE151" s="70">
        <f t="shared" si="15"/>
        <v>1</v>
      </c>
    </row>
    <row r="152" spans="1:31">
      <c r="A152" s="70" t="s">
        <v>9587</v>
      </c>
      <c r="B152" s="69"/>
      <c r="C152" s="239"/>
      <c r="D152" s="69"/>
      <c r="E152" s="239"/>
      <c r="F152" s="69"/>
      <c r="G152" s="239"/>
      <c r="H152" s="69"/>
      <c r="I152" s="239"/>
      <c r="J152" s="69"/>
      <c r="K152" s="239"/>
      <c r="L152" s="69"/>
      <c r="M152" s="239"/>
      <c r="N152" s="69"/>
      <c r="O152" s="239"/>
      <c r="P152" s="69"/>
      <c r="Q152" s="239"/>
      <c r="R152" s="69">
        <v>2</v>
      </c>
      <c r="S152" s="239"/>
      <c r="T152" s="773">
        <v>1</v>
      </c>
      <c r="U152" s="239"/>
      <c r="V152" s="773">
        <v>1</v>
      </c>
      <c r="W152" s="239"/>
      <c r="X152" s="1"/>
      <c r="Y152" s="1437"/>
      <c r="Z152" s="3"/>
      <c r="AA152" s="1437"/>
      <c r="AB152" s="3"/>
      <c r="AC152" s="1437"/>
      <c r="AD152" s="3"/>
      <c r="AE152" s="70">
        <f t="shared" si="15"/>
        <v>4</v>
      </c>
    </row>
    <row r="153" spans="1:31">
      <c r="A153" s="70" t="s">
        <v>9584</v>
      </c>
      <c r="B153" s="69"/>
      <c r="C153" s="239"/>
      <c r="D153" s="69"/>
      <c r="E153" s="239"/>
      <c r="F153" s="69"/>
      <c r="G153" s="239"/>
      <c r="H153" s="69"/>
      <c r="I153" s="239"/>
      <c r="J153" s="69"/>
      <c r="K153" s="239"/>
      <c r="L153" s="69"/>
      <c r="M153" s="239"/>
      <c r="N153" s="69"/>
      <c r="O153" s="239"/>
      <c r="P153" s="69"/>
      <c r="Q153" s="239"/>
      <c r="R153" s="69"/>
      <c r="S153" s="239">
        <v>1</v>
      </c>
      <c r="T153" s="773"/>
      <c r="U153" s="239">
        <v>1</v>
      </c>
      <c r="V153" s="773"/>
      <c r="W153" s="239">
        <v>1</v>
      </c>
      <c r="X153" s="1"/>
      <c r="Y153" s="1437"/>
      <c r="Z153" s="3"/>
      <c r="AA153" s="1437"/>
      <c r="AB153" s="3"/>
      <c r="AC153" s="1437">
        <v>1</v>
      </c>
      <c r="AD153" s="3"/>
      <c r="AE153" s="70">
        <f t="shared" si="15"/>
        <v>4</v>
      </c>
    </row>
    <row r="154" spans="1:31">
      <c r="A154" s="70" t="s">
        <v>6492</v>
      </c>
      <c r="B154" s="69"/>
      <c r="C154" s="239"/>
      <c r="D154" s="69"/>
      <c r="E154" s="239"/>
      <c r="F154" s="69"/>
      <c r="G154" s="239"/>
      <c r="H154" s="69"/>
      <c r="I154" s="239"/>
      <c r="J154" s="69"/>
      <c r="K154" s="239"/>
      <c r="L154" s="69"/>
      <c r="M154" s="239"/>
      <c r="N154" s="69"/>
      <c r="O154" s="239"/>
      <c r="P154" s="69"/>
      <c r="Q154" s="239"/>
      <c r="R154" s="69"/>
      <c r="S154" s="239">
        <v>2</v>
      </c>
      <c r="T154" s="773"/>
      <c r="U154" s="239">
        <v>1</v>
      </c>
      <c r="V154" s="773"/>
      <c r="W154" s="239">
        <v>1</v>
      </c>
      <c r="X154" s="1"/>
      <c r="Y154" s="1437"/>
      <c r="Z154" s="3"/>
      <c r="AA154" s="1437"/>
      <c r="AB154" s="3"/>
      <c r="AC154" s="1437">
        <v>1</v>
      </c>
      <c r="AD154" s="3"/>
      <c r="AE154" s="70">
        <f t="shared" si="15"/>
        <v>5</v>
      </c>
    </row>
    <row r="155" spans="1:31">
      <c r="A155" s="70" t="s">
        <v>9576</v>
      </c>
      <c r="B155" s="70">
        <f t="shared" ref="B155:AE155" si="16">SUM(B129:B154)</f>
        <v>2</v>
      </c>
      <c r="C155" s="238">
        <f t="shared" si="16"/>
        <v>3</v>
      </c>
      <c r="D155" s="70">
        <f t="shared" si="16"/>
        <v>3</v>
      </c>
      <c r="E155" s="238">
        <f t="shared" si="16"/>
        <v>4</v>
      </c>
      <c r="F155" s="70">
        <f t="shared" si="16"/>
        <v>3</v>
      </c>
      <c r="G155" s="238">
        <f t="shared" si="16"/>
        <v>5</v>
      </c>
      <c r="H155" s="70">
        <f t="shared" si="16"/>
        <v>2</v>
      </c>
      <c r="I155" s="238">
        <f t="shared" si="16"/>
        <v>4</v>
      </c>
      <c r="J155" s="70">
        <f t="shared" si="16"/>
        <v>4</v>
      </c>
      <c r="K155" s="238">
        <f t="shared" si="16"/>
        <v>4</v>
      </c>
      <c r="L155" s="70">
        <f t="shared" si="16"/>
        <v>4</v>
      </c>
      <c r="M155" s="238">
        <f t="shared" si="16"/>
        <v>2</v>
      </c>
      <c r="N155" s="70">
        <f t="shared" si="16"/>
        <v>3</v>
      </c>
      <c r="O155" s="238">
        <f t="shared" si="16"/>
        <v>7</v>
      </c>
      <c r="P155" s="411">
        <f t="shared" si="16"/>
        <v>10</v>
      </c>
      <c r="Q155" s="238">
        <f t="shared" si="16"/>
        <v>11</v>
      </c>
      <c r="R155" s="411">
        <f t="shared" si="16"/>
        <v>9</v>
      </c>
      <c r="S155" s="238">
        <f t="shared" si="16"/>
        <v>11</v>
      </c>
      <c r="T155" s="411">
        <f t="shared" si="16"/>
        <v>13</v>
      </c>
      <c r="U155" s="238">
        <f t="shared" si="16"/>
        <v>8</v>
      </c>
      <c r="V155" s="411">
        <f t="shared" si="16"/>
        <v>5</v>
      </c>
      <c r="W155" s="238">
        <f t="shared" si="16"/>
        <v>9</v>
      </c>
      <c r="X155" s="411">
        <f t="shared" si="16"/>
        <v>7</v>
      </c>
      <c r="Y155" s="1754">
        <f t="shared" si="16"/>
        <v>12</v>
      </c>
      <c r="Z155" s="411">
        <f t="shared" si="16"/>
        <v>6</v>
      </c>
      <c r="AA155" s="1754">
        <f t="shared" si="16"/>
        <v>10</v>
      </c>
      <c r="AB155" s="411">
        <f t="shared" si="16"/>
        <v>2</v>
      </c>
      <c r="AC155" s="1754">
        <f t="shared" si="16"/>
        <v>11</v>
      </c>
      <c r="AD155" s="411">
        <f t="shared" si="16"/>
        <v>3</v>
      </c>
      <c r="AE155" s="411">
        <f t="shared" si="16"/>
        <v>177</v>
      </c>
    </row>
  </sheetData>
  <phoneticPr fontId="5"/>
  <pageMargins left="0.75" right="0.39" top="0.56000000000000005" bottom="0.51" header="0.42" footer="0.28999999999999998"/>
  <pageSetup paperSize="9" scale="70" orientation="landscape" verticalDpi="1200" r:id="rId1"/>
  <headerFooter alignWithMargins="0">
    <oddFooter>&amp;P / &amp;N ページ</oddFooter>
  </headerFooter>
  <rowBreaks count="2" manualBreakCount="2">
    <brk id="62" max="22" man="1"/>
    <brk id="121" max="22" man="1"/>
  </rowBreaks>
  <colBreaks count="1" manualBreakCount="1">
    <brk id="23"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62"/>
  <sheetViews>
    <sheetView workbookViewId="0">
      <selection sqref="A1:D1"/>
    </sheetView>
  </sheetViews>
  <sheetFormatPr defaultRowHeight="13.5"/>
  <cols>
    <col min="1" max="1" width="14.875" customWidth="1"/>
    <col min="2" max="7" width="13.125" customWidth="1"/>
    <col min="12" max="12" width="10.25" customWidth="1"/>
    <col min="13" max="17" width="10.875" customWidth="1"/>
  </cols>
  <sheetData>
    <row r="1" spans="1:7" ht="19.5" customHeight="1">
      <c r="A1" s="3034" t="s">
        <v>8612</v>
      </c>
      <c r="B1" s="3034"/>
      <c r="C1" s="3034"/>
      <c r="D1" s="3034"/>
      <c r="F1" t="s">
        <v>8613</v>
      </c>
    </row>
    <row r="2" spans="1:7" ht="35.25" customHeight="1" thickBot="1">
      <c r="A2" s="242" t="s">
        <v>4104</v>
      </c>
      <c r="B2" s="3035" t="s">
        <v>4866</v>
      </c>
      <c r="C2" s="3036"/>
      <c r="D2" s="3037" t="s">
        <v>2216</v>
      </c>
      <c r="E2" s="3038"/>
      <c r="F2" s="3026" t="s">
        <v>2217</v>
      </c>
      <c r="G2" s="3026"/>
    </row>
    <row r="3" spans="1:7" ht="18.75" customHeight="1" thickTop="1">
      <c r="A3" s="243" t="s">
        <v>6491</v>
      </c>
      <c r="B3" s="3039" t="s">
        <v>2576</v>
      </c>
      <c r="C3" s="3040"/>
      <c r="D3" s="3041" t="s">
        <v>2577</v>
      </c>
      <c r="E3" s="3040"/>
      <c r="F3" s="3042" t="s">
        <v>2578</v>
      </c>
      <c r="G3" s="2980"/>
    </row>
    <row r="4" spans="1:7" ht="18.75" customHeight="1">
      <c r="A4" s="256" t="s">
        <v>2773</v>
      </c>
      <c r="B4" s="3032" t="s">
        <v>2580</v>
      </c>
      <c r="C4" s="3028"/>
      <c r="D4" s="3027" t="s">
        <v>2581</v>
      </c>
      <c r="E4" s="3028"/>
      <c r="F4" s="3027" t="s">
        <v>2582</v>
      </c>
      <c r="G4" s="3028"/>
    </row>
    <row r="5" spans="1:7" ht="18.75" customHeight="1">
      <c r="A5" s="244" t="s">
        <v>2774</v>
      </c>
      <c r="B5" s="3033" t="s">
        <v>2583</v>
      </c>
      <c r="C5" s="3031"/>
      <c r="D5" s="3030" t="s">
        <v>2584</v>
      </c>
      <c r="E5" s="3031"/>
      <c r="F5" s="3030" t="s">
        <v>2585</v>
      </c>
      <c r="G5" s="3031"/>
    </row>
    <row r="6" spans="1:7" ht="18.75" customHeight="1">
      <c r="A6" s="256" t="s">
        <v>1017</v>
      </c>
      <c r="B6" s="3032" t="s">
        <v>2586</v>
      </c>
      <c r="C6" s="3028"/>
      <c r="D6" s="3027" t="s">
        <v>5203</v>
      </c>
      <c r="E6" s="3028"/>
      <c r="F6" s="3027" t="s">
        <v>5204</v>
      </c>
      <c r="G6" s="3028"/>
    </row>
    <row r="7" spans="1:7" ht="18.75" customHeight="1">
      <c r="A7" s="244" t="s">
        <v>1018</v>
      </c>
      <c r="B7" s="3033" t="s">
        <v>5222</v>
      </c>
      <c r="C7" s="3031"/>
      <c r="D7" s="3030" t="s">
        <v>5205</v>
      </c>
      <c r="E7" s="3031"/>
      <c r="F7" s="3030" t="s">
        <v>5206</v>
      </c>
      <c r="G7" s="3031"/>
    </row>
    <row r="8" spans="1:7" ht="18.75" customHeight="1">
      <c r="A8" s="257" t="s">
        <v>1019</v>
      </c>
      <c r="B8" s="3032" t="s">
        <v>5223</v>
      </c>
      <c r="C8" s="3028"/>
      <c r="D8" s="3027" t="s">
        <v>5207</v>
      </c>
      <c r="E8" s="3028"/>
      <c r="F8" s="3027" t="s">
        <v>5208</v>
      </c>
      <c r="G8" s="3028"/>
    </row>
    <row r="9" spans="1:7" ht="18.75" customHeight="1">
      <c r="A9" s="244" t="s">
        <v>1020</v>
      </c>
      <c r="B9" s="3033" t="s">
        <v>4246</v>
      </c>
      <c r="C9" s="3031"/>
      <c r="D9" s="3030" t="s">
        <v>4247</v>
      </c>
      <c r="E9" s="3031"/>
      <c r="F9" s="3030" t="s">
        <v>4248</v>
      </c>
      <c r="G9" s="3031"/>
    </row>
    <row r="10" spans="1:7" ht="18.75" customHeight="1">
      <c r="A10" s="256" t="s">
        <v>1021</v>
      </c>
      <c r="B10" s="3032" t="s">
        <v>5557</v>
      </c>
      <c r="C10" s="3028"/>
      <c r="D10" s="3027" t="s">
        <v>5558</v>
      </c>
      <c r="E10" s="3028"/>
      <c r="F10" s="3027" t="s">
        <v>5559</v>
      </c>
      <c r="G10" s="3028"/>
    </row>
    <row r="11" spans="1:7" ht="18.75" customHeight="1">
      <c r="A11" s="245" t="s">
        <v>1022</v>
      </c>
      <c r="B11" s="3029" t="s">
        <v>3589</v>
      </c>
      <c r="C11" s="3019"/>
      <c r="D11" s="3030" t="s">
        <v>3590</v>
      </c>
      <c r="E11" s="3031"/>
      <c r="F11" s="3030" t="s">
        <v>3591</v>
      </c>
      <c r="G11" s="3031"/>
    </row>
    <row r="12" spans="1:7" ht="18.75" customHeight="1">
      <c r="A12" s="256" t="s">
        <v>1192</v>
      </c>
      <c r="B12" s="3032" t="s">
        <v>3592</v>
      </c>
      <c r="C12" s="3028"/>
      <c r="D12" s="3027" t="s">
        <v>4819</v>
      </c>
      <c r="E12" s="3028"/>
      <c r="F12" s="3027" t="s">
        <v>4820</v>
      </c>
      <c r="G12" s="3028"/>
    </row>
    <row r="13" spans="1:7" ht="18.75" customHeight="1">
      <c r="A13" s="245" t="s">
        <v>1655</v>
      </c>
      <c r="B13" s="3029" t="s">
        <v>5466</v>
      </c>
      <c r="C13" s="3019"/>
      <c r="D13" s="3030" t="s">
        <v>4823</v>
      </c>
      <c r="E13" s="3031"/>
      <c r="F13" s="3030" t="s">
        <v>4824</v>
      </c>
      <c r="G13" s="3031"/>
    </row>
    <row r="14" spans="1:7" ht="18.75" customHeight="1">
      <c r="A14" s="256" t="s">
        <v>2785</v>
      </c>
      <c r="B14" s="3032" t="s">
        <v>4825</v>
      </c>
      <c r="C14" s="3028"/>
      <c r="D14" s="3027" t="s">
        <v>4826</v>
      </c>
      <c r="E14" s="3028"/>
      <c r="F14" s="3027" t="s">
        <v>4827</v>
      </c>
      <c r="G14" s="3028"/>
    </row>
    <row r="15" spans="1:7" ht="18.75" customHeight="1">
      <c r="A15" s="245" t="s">
        <v>4107</v>
      </c>
      <c r="B15" s="3029" t="s">
        <v>1204</v>
      </c>
      <c r="C15" s="3019"/>
      <c r="D15" s="3030" t="s">
        <v>4062</v>
      </c>
      <c r="E15" s="3031"/>
      <c r="F15" s="3030" t="s">
        <v>4063</v>
      </c>
      <c r="G15" s="3031"/>
    </row>
    <row r="16" spans="1:7" ht="18.75" customHeight="1">
      <c r="A16" s="256" t="s">
        <v>67</v>
      </c>
      <c r="B16" s="3032" t="s">
        <v>2000</v>
      </c>
      <c r="C16" s="3028"/>
      <c r="D16" s="3027" t="s">
        <v>1183</v>
      </c>
      <c r="E16" s="3028"/>
      <c r="F16" s="3027" t="s">
        <v>3881</v>
      </c>
      <c r="G16" s="3028"/>
    </row>
    <row r="17" spans="1:16" ht="18.75" customHeight="1">
      <c r="A17" s="245" t="s">
        <v>4588</v>
      </c>
      <c r="B17" s="3029" t="s">
        <v>1206</v>
      </c>
      <c r="C17" s="3019"/>
      <c r="D17" s="3021" t="s">
        <v>1207</v>
      </c>
      <c r="E17" s="3019"/>
      <c r="F17" s="3030" t="s">
        <v>5899</v>
      </c>
      <c r="G17" s="3031"/>
    </row>
    <row r="18" spans="1:16" ht="18.75" customHeight="1">
      <c r="A18" s="256" t="s">
        <v>4210</v>
      </c>
      <c r="B18" s="3028" t="s">
        <v>3519</v>
      </c>
      <c r="C18" s="3043"/>
      <c r="D18" s="3043" t="s">
        <v>3520</v>
      </c>
      <c r="E18" s="3043"/>
      <c r="F18" s="3043" t="s">
        <v>5587</v>
      </c>
      <c r="G18" s="3043"/>
      <c r="J18" s="247"/>
      <c r="K18" s="41"/>
      <c r="L18" s="41"/>
      <c r="M18" s="249"/>
      <c r="N18" s="7"/>
      <c r="O18" s="7"/>
      <c r="P18" s="250"/>
    </row>
    <row r="19" spans="1:16" ht="18.75" customHeight="1">
      <c r="A19" s="245" t="s">
        <v>3403</v>
      </c>
      <c r="B19" s="3018" t="s">
        <v>328</v>
      </c>
      <c r="C19" s="3019"/>
      <c r="D19" s="3021" t="s">
        <v>329</v>
      </c>
      <c r="E19" s="3019"/>
      <c r="F19" s="3021" t="s">
        <v>3595</v>
      </c>
      <c r="G19" s="3019"/>
      <c r="J19" s="247"/>
      <c r="K19" s="41"/>
      <c r="L19" s="41"/>
      <c r="M19" s="249"/>
      <c r="N19" s="7"/>
      <c r="O19" s="7"/>
      <c r="P19" s="250"/>
    </row>
    <row r="20" spans="1:16" ht="18.75" customHeight="1">
      <c r="A20" s="256" t="s">
        <v>4705</v>
      </c>
      <c r="B20" s="3028" t="s">
        <v>3825</v>
      </c>
      <c r="C20" s="3043"/>
      <c r="D20" s="3043" t="s">
        <v>3826</v>
      </c>
      <c r="E20" s="3043"/>
      <c r="F20" s="3043" t="s">
        <v>3827</v>
      </c>
      <c r="G20" s="3043"/>
      <c r="J20" s="247"/>
      <c r="K20" s="41"/>
      <c r="L20" s="41"/>
      <c r="M20" s="249"/>
      <c r="N20" s="7"/>
      <c r="O20" s="7"/>
      <c r="P20" s="250"/>
    </row>
    <row r="21" spans="1:16" ht="18.75" customHeight="1">
      <c r="A21" s="245" t="s">
        <v>907</v>
      </c>
      <c r="B21" s="3044" t="s">
        <v>806</v>
      </c>
      <c r="C21" s="3020"/>
      <c r="D21" s="3020" t="s">
        <v>1200</v>
      </c>
      <c r="E21" s="3020"/>
      <c r="F21" s="3021" t="s">
        <v>5139</v>
      </c>
      <c r="G21" s="3019"/>
      <c r="J21" s="247"/>
      <c r="K21" s="41"/>
      <c r="L21" s="41"/>
      <c r="M21" s="249"/>
      <c r="N21" s="7"/>
      <c r="O21" s="7"/>
      <c r="P21" s="250"/>
    </row>
    <row r="22" spans="1:16" ht="18.75" customHeight="1">
      <c r="A22" s="1528" t="s">
        <v>1949</v>
      </c>
      <c r="B22" s="3045" t="s">
        <v>6770</v>
      </c>
      <c r="C22" s="3023"/>
      <c r="D22" s="3024" t="s">
        <v>6771</v>
      </c>
      <c r="E22" s="3023"/>
      <c r="F22" s="3024" t="s">
        <v>6772</v>
      </c>
      <c r="G22" s="3023"/>
      <c r="J22" s="247"/>
      <c r="K22" s="41"/>
      <c r="L22" s="41"/>
      <c r="M22" s="249"/>
      <c r="N22" s="7"/>
      <c r="O22" s="7"/>
      <c r="P22" s="250"/>
    </row>
    <row r="23" spans="1:16" ht="18.75" customHeight="1">
      <c r="A23" s="245" t="s">
        <v>996</v>
      </c>
      <c r="B23" s="3029" t="s">
        <v>1680</v>
      </c>
      <c r="C23" s="3019"/>
      <c r="D23" s="3021" t="s">
        <v>2108</v>
      </c>
      <c r="E23" s="3019"/>
      <c r="F23" s="3021" t="s">
        <v>5076</v>
      </c>
      <c r="G23" s="3019"/>
      <c r="J23" s="247"/>
      <c r="K23" s="41"/>
      <c r="L23" s="41"/>
      <c r="M23" s="249"/>
      <c r="N23" s="7"/>
      <c r="O23" s="7"/>
      <c r="P23" s="250"/>
    </row>
    <row r="24" spans="1:16" ht="18.75" customHeight="1">
      <c r="A24" s="1528" t="s">
        <v>6212</v>
      </c>
      <c r="B24" s="3023" t="s">
        <v>6333</v>
      </c>
      <c r="C24" s="3025"/>
      <c r="D24" s="3025" t="s">
        <v>6334</v>
      </c>
      <c r="E24" s="3025"/>
      <c r="F24" s="3025" t="s">
        <v>6335</v>
      </c>
      <c r="G24" s="3025"/>
      <c r="J24" s="247"/>
      <c r="K24" s="41"/>
      <c r="L24" s="41"/>
      <c r="M24" s="249"/>
      <c r="N24" s="7"/>
      <c r="O24" s="7"/>
      <c r="P24" s="250"/>
    </row>
    <row r="25" spans="1:16" ht="18.75" customHeight="1">
      <c r="A25" s="245" t="s">
        <v>7245</v>
      </c>
      <c r="B25" s="3019" t="s">
        <v>7404</v>
      </c>
      <c r="C25" s="3020"/>
      <c r="D25" s="3020" t="s">
        <v>7405</v>
      </c>
      <c r="E25" s="3020"/>
      <c r="F25" s="3020" t="s">
        <v>7742</v>
      </c>
      <c r="G25" s="3020"/>
      <c r="J25" s="247"/>
      <c r="K25" s="41"/>
      <c r="L25" s="41"/>
      <c r="M25" s="249"/>
      <c r="N25" s="7"/>
      <c r="O25" s="7"/>
      <c r="P25" s="250"/>
    </row>
    <row r="26" spans="1:16" ht="18.75" customHeight="1">
      <c r="A26" s="1528" t="s">
        <v>7922</v>
      </c>
      <c r="B26" s="3023" t="s">
        <v>7975</v>
      </c>
      <c r="C26" s="3025"/>
      <c r="D26" s="3025" t="s">
        <v>7976</v>
      </c>
      <c r="E26" s="3025"/>
      <c r="F26" s="3025" t="s">
        <v>8155</v>
      </c>
      <c r="G26" s="3025"/>
      <c r="J26" s="247"/>
      <c r="K26" s="41"/>
      <c r="L26" s="41"/>
      <c r="M26" s="249"/>
      <c r="N26" s="7"/>
      <c r="O26" s="7"/>
      <c r="P26" s="250"/>
    </row>
    <row r="27" spans="1:16" ht="18.75" customHeight="1">
      <c r="A27" s="245" t="s">
        <v>8608</v>
      </c>
      <c r="B27" s="3019" t="s">
        <v>8609</v>
      </c>
      <c r="C27" s="3020"/>
      <c r="D27" s="3020" t="s">
        <v>8610</v>
      </c>
      <c r="E27" s="3020"/>
      <c r="F27" s="3020" t="s">
        <v>8611</v>
      </c>
      <c r="G27" s="3020"/>
      <c r="J27" s="247"/>
      <c r="K27" s="41"/>
      <c r="L27" s="41"/>
      <c r="M27" s="249"/>
      <c r="N27" s="7"/>
      <c r="O27" s="7"/>
      <c r="P27" s="250"/>
    </row>
    <row r="28" spans="1:16" ht="18.75" customHeight="1">
      <c r="A28" s="1528" t="s">
        <v>9517</v>
      </c>
      <c r="B28" s="3022" t="s">
        <v>9518</v>
      </c>
      <c r="C28" s="3023"/>
      <c r="D28" s="3024" t="s">
        <v>9519</v>
      </c>
      <c r="E28" s="3023"/>
      <c r="F28" s="3024" t="s">
        <v>9520</v>
      </c>
      <c r="G28" s="3023"/>
      <c r="J28" s="247"/>
      <c r="K28" s="41"/>
      <c r="L28" s="41"/>
      <c r="M28" s="249"/>
      <c r="N28" s="7"/>
      <c r="O28" s="7"/>
      <c r="P28" s="250"/>
    </row>
    <row r="29" spans="1:16" ht="18.75" customHeight="1">
      <c r="A29" s="245" t="s">
        <v>9778</v>
      </c>
      <c r="B29" s="3018" t="s">
        <v>9782</v>
      </c>
      <c r="C29" s="3019"/>
      <c r="D29" s="3021" t="s">
        <v>9783</v>
      </c>
      <c r="E29" s="3019"/>
      <c r="F29" s="3021" t="s">
        <v>10080</v>
      </c>
      <c r="G29" s="3019"/>
      <c r="J29" s="247"/>
      <c r="K29" s="41"/>
      <c r="L29" s="41"/>
      <c r="M29" s="249"/>
      <c r="N29" s="7"/>
      <c r="O29" s="7"/>
      <c r="P29" s="250"/>
    </row>
    <row r="30" spans="1:16" ht="18.75" customHeight="1">
      <c r="A30" s="1528" t="s">
        <v>10861</v>
      </c>
      <c r="B30" s="3022" t="s">
        <v>10862</v>
      </c>
      <c r="C30" s="3023"/>
      <c r="D30" s="3024" t="s">
        <v>10863</v>
      </c>
      <c r="E30" s="3023"/>
      <c r="F30" s="3024" t="s">
        <v>10865</v>
      </c>
      <c r="G30" s="3023"/>
      <c r="J30" s="247"/>
      <c r="K30" s="41"/>
      <c r="L30" s="41"/>
      <c r="M30" s="249"/>
      <c r="N30" s="7"/>
      <c r="O30" s="7"/>
      <c r="P30" s="250"/>
    </row>
    <row r="31" spans="1:16" ht="18.75" customHeight="1">
      <c r="A31" s="2746" t="s">
        <v>11406</v>
      </c>
      <c r="B31" s="3018" t="s">
        <v>11408</v>
      </c>
      <c r="C31" s="3019"/>
      <c r="D31" s="3020" t="s">
        <v>11410</v>
      </c>
      <c r="E31" s="3020"/>
      <c r="F31" s="3020" t="s">
        <v>11409</v>
      </c>
      <c r="G31" s="3020"/>
      <c r="J31" s="247"/>
      <c r="K31" s="41"/>
      <c r="L31" s="41"/>
      <c r="M31" s="249"/>
      <c r="N31" s="7"/>
      <c r="O31" s="7"/>
      <c r="P31" s="250"/>
    </row>
    <row r="32" spans="1:16" ht="18.75" customHeight="1">
      <c r="A32" s="246"/>
      <c r="B32" s="247"/>
      <c r="C32" s="248"/>
      <c r="D32" s="169"/>
      <c r="J32" s="247"/>
      <c r="K32" s="41"/>
      <c r="L32" s="41"/>
      <c r="M32" s="249"/>
      <c r="N32" s="7"/>
      <c r="O32" s="7"/>
      <c r="P32" s="250"/>
    </row>
    <row r="33" spans="1:16" ht="35.25" customHeight="1" thickBot="1">
      <c r="A33" s="242" t="s">
        <v>4865</v>
      </c>
      <c r="B33" s="254" t="s">
        <v>4867</v>
      </c>
      <c r="C33" s="253" t="s">
        <v>4552</v>
      </c>
      <c r="D33" s="253" t="s">
        <v>4553</v>
      </c>
      <c r="E33" s="253" t="s">
        <v>4554</v>
      </c>
      <c r="F33" s="253" t="s">
        <v>4555</v>
      </c>
      <c r="G33" s="253" t="s">
        <v>2575</v>
      </c>
      <c r="J33" s="247"/>
      <c r="K33" s="41"/>
      <c r="L33" s="41"/>
      <c r="M33" s="249"/>
      <c r="N33" s="7"/>
      <c r="O33" s="7"/>
      <c r="P33" s="250"/>
    </row>
    <row r="34" spans="1:16" ht="18.75" customHeight="1" thickTop="1">
      <c r="A34" s="243" t="s">
        <v>6491</v>
      </c>
      <c r="B34" s="255">
        <v>114</v>
      </c>
      <c r="C34" s="14">
        <v>59</v>
      </c>
      <c r="D34" s="251">
        <f t="shared" ref="D34:D56" si="0">C34/B34</f>
        <v>0.51754385964912286</v>
      </c>
      <c r="E34" s="14">
        <v>26</v>
      </c>
      <c r="F34" s="14">
        <v>17</v>
      </c>
      <c r="G34" s="251">
        <f t="shared" ref="G34:G56" si="1">F34/E34</f>
        <v>0.65384615384615385</v>
      </c>
      <c r="J34" s="247"/>
      <c r="K34" s="41"/>
      <c r="L34" s="41"/>
      <c r="M34" s="249"/>
      <c r="N34" s="7"/>
      <c r="O34" s="7"/>
      <c r="P34" s="250"/>
    </row>
    <row r="35" spans="1:16" ht="18.75" customHeight="1">
      <c r="A35" s="256" t="s">
        <v>2773</v>
      </c>
      <c r="B35" s="258">
        <v>105</v>
      </c>
      <c r="C35" s="80">
        <v>51</v>
      </c>
      <c r="D35" s="259">
        <f t="shared" si="0"/>
        <v>0.48571428571428571</v>
      </c>
      <c r="E35" s="80">
        <v>27</v>
      </c>
      <c r="F35" s="80">
        <v>14</v>
      </c>
      <c r="G35" s="259">
        <f t="shared" si="1"/>
        <v>0.51851851851851849</v>
      </c>
      <c r="J35" s="247"/>
      <c r="K35" s="41"/>
      <c r="L35" s="41"/>
      <c r="M35" s="249"/>
      <c r="N35" s="7"/>
      <c r="O35" s="7"/>
      <c r="P35" s="250"/>
    </row>
    <row r="36" spans="1:16" ht="18.75" customHeight="1">
      <c r="A36" s="244" t="s">
        <v>2774</v>
      </c>
      <c r="B36" s="63">
        <v>160</v>
      </c>
      <c r="C36" s="1">
        <v>74</v>
      </c>
      <c r="D36" s="103">
        <f t="shared" si="0"/>
        <v>0.46250000000000002</v>
      </c>
      <c r="E36" s="1">
        <v>29</v>
      </c>
      <c r="F36" s="1">
        <v>15</v>
      </c>
      <c r="G36" s="103">
        <f t="shared" si="1"/>
        <v>0.51724137931034486</v>
      </c>
      <c r="J36" s="247"/>
      <c r="K36" s="41"/>
      <c r="L36" s="41"/>
      <c r="M36" s="249"/>
      <c r="N36" s="7"/>
      <c r="O36" s="7"/>
      <c r="P36" s="250"/>
    </row>
    <row r="37" spans="1:16" ht="18.75" customHeight="1">
      <c r="A37" s="256" t="s">
        <v>1017</v>
      </c>
      <c r="B37" s="258">
        <v>191</v>
      </c>
      <c r="C37" s="80">
        <v>89</v>
      </c>
      <c r="D37" s="259">
        <f t="shared" si="0"/>
        <v>0.46596858638743455</v>
      </c>
      <c r="E37" s="80">
        <v>39</v>
      </c>
      <c r="F37" s="80">
        <v>22</v>
      </c>
      <c r="G37" s="259">
        <f t="shared" si="1"/>
        <v>0.5641025641025641</v>
      </c>
      <c r="J37" s="247"/>
      <c r="K37" s="41"/>
      <c r="L37" s="41"/>
      <c r="M37" s="249"/>
      <c r="N37" s="7"/>
      <c r="O37" s="7"/>
      <c r="P37" s="250"/>
    </row>
    <row r="38" spans="1:16" ht="18.75" customHeight="1">
      <c r="A38" s="244" t="s">
        <v>1018</v>
      </c>
      <c r="B38" s="63">
        <v>197</v>
      </c>
      <c r="C38" s="1">
        <v>92</v>
      </c>
      <c r="D38" s="103">
        <f t="shared" si="0"/>
        <v>0.46700507614213199</v>
      </c>
      <c r="E38" s="1">
        <v>39</v>
      </c>
      <c r="F38" s="1">
        <v>23</v>
      </c>
      <c r="G38" s="103">
        <f t="shared" si="1"/>
        <v>0.58974358974358976</v>
      </c>
      <c r="J38" s="247"/>
      <c r="K38" s="41"/>
      <c r="L38" s="41"/>
      <c r="M38" s="249"/>
      <c r="N38" s="7"/>
      <c r="O38" s="7"/>
      <c r="P38" s="250"/>
    </row>
    <row r="39" spans="1:16" ht="18.75" customHeight="1">
      <c r="A39" s="257" t="s">
        <v>1019</v>
      </c>
      <c r="B39" s="258">
        <v>205</v>
      </c>
      <c r="C39" s="80">
        <v>112</v>
      </c>
      <c r="D39" s="259">
        <f t="shared" si="0"/>
        <v>0.54634146341463419</v>
      </c>
      <c r="E39" s="80">
        <v>42</v>
      </c>
      <c r="F39" s="80">
        <v>22</v>
      </c>
      <c r="G39" s="259">
        <f t="shared" si="1"/>
        <v>0.52380952380952384</v>
      </c>
      <c r="J39" s="247"/>
      <c r="K39" s="41"/>
      <c r="L39" s="41"/>
      <c r="M39" s="249"/>
      <c r="N39" s="7"/>
      <c r="O39" s="7"/>
      <c r="P39" s="250"/>
    </row>
    <row r="40" spans="1:16" ht="18.75" customHeight="1">
      <c r="A40" s="244" t="s">
        <v>1020</v>
      </c>
      <c r="B40" s="63">
        <v>196</v>
      </c>
      <c r="C40" s="1">
        <v>111</v>
      </c>
      <c r="D40" s="103">
        <f t="shared" si="0"/>
        <v>0.56632653061224492</v>
      </c>
      <c r="E40" s="1">
        <v>45</v>
      </c>
      <c r="F40" s="1">
        <v>22</v>
      </c>
      <c r="G40" s="103">
        <f t="shared" si="1"/>
        <v>0.48888888888888887</v>
      </c>
      <c r="J40" s="247"/>
      <c r="K40" s="41"/>
      <c r="L40" s="41"/>
      <c r="M40" s="249"/>
      <c r="N40" s="7"/>
      <c r="O40" s="7"/>
      <c r="P40" s="250"/>
    </row>
    <row r="41" spans="1:16" ht="18.75" customHeight="1">
      <c r="A41" s="256" t="s">
        <v>1021</v>
      </c>
      <c r="B41" s="258">
        <v>168</v>
      </c>
      <c r="C41" s="80">
        <v>93</v>
      </c>
      <c r="D41" s="259">
        <f t="shared" si="0"/>
        <v>0.5535714285714286</v>
      </c>
      <c r="E41" s="80">
        <v>43</v>
      </c>
      <c r="F41" s="80">
        <v>23</v>
      </c>
      <c r="G41" s="259">
        <f t="shared" si="1"/>
        <v>0.53488372093023251</v>
      </c>
      <c r="J41" s="247"/>
      <c r="K41" s="41"/>
      <c r="L41" s="41"/>
      <c r="M41" s="249"/>
      <c r="N41" s="7"/>
      <c r="O41" s="7"/>
      <c r="P41" s="250"/>
    </row>
    <row r="42" spans="1:16" ht="18.75" customHeight="1">
      <c r="A42" s="245" t="s">
        <v>1022</v>
      </c>
      <c r="B42" s="63">
        <v>160</v>
      </c>
      <c r="C42" s="3">
        <v>92</v>
      </c>
      <c r="D42" s="103">
        <f t="shared" si="0"/>
        <v>0.57499999999999996</v>
      </c>
      <c r="E42" s="1">
        <v>42</v>
      </c>
      <c r="F42" s="3">
        <v>22</v>
      </c>
      <c r="G42" s="103">
        <f t="shared" si="1"/>
        <v>0.52380952380952384</v>
      </c>
      <c r="J42" s="247"/>
      <c r="K42" s="41"/>
      <c r="L42" s="41"/>
      <c r="M42" s="249"/>
      <c r="N42" s="7"/>
      <c r="O42" s="7"/>
      <c r="P42" s="250"/>
    </row>
    <row r="43" spans="1:16" ht="18.75" customHeight="1">
      <c r="A43" s="256" t="s">
        <v>1192</v>
      </c>
      <c r="B43" s="258">
        <v>139</v>
      </c>
      <c r="C43" s="80">
        <v>79</v>
      </c>
      <c r="D43" s="259">
        <f t="shared" si="0"/>
        <v>0.56834532374100721</v>
      </c>
      <c r="E43" s="80">
        <v>35</v>
      </c>
      <c r="F43" s="80">
        <v>20</v>
      </c>
      <c r="G43" s="259">
        <f t="shared" si="1"/>
        <v>0.5714285714285714</v>
      </c>
      <c r="J43" s="247"/>
      <c r="K43" s="41"/>
      <c r="L43" s="41"/>
      <c r="M43" s="249"/>
      <c r="N43" s="7"/>
      <c r="O43" s="7"/>
      <c r="P43" s="250"/>
    </row>
    <row r="44" spans="1:16" ht="18.75" customHeight="1">
      <c r="A44" s="245" t="s">
        <v>1655</v>
      </c>
      <c r="B44" s="63">
        <v>116</v>
      </c>
      <c r="C44" s="3">
        <v>70</v>
      </c>
      <c r="D44" s="103">
        <f t="shared" si="0"/>
        <v>0.60344827586206895</v>
      </c>
      <c r="E44" s="1">
        <v>33</v>
      </c>
      <c r="F44" s="3">
        <v>19</v>
      </c>
      <c r="G44" s="103">
        <f t="shared" si="1"/>
        <v>0.5757575757575758</v>
      </c>
      <c r="J44" s="247"/>
      <c r="K44" s="41"/>
      <c r="L44" s="41"/>
      <c r="M44" s="249"/>
      <c r="N44" s="7"/>
      <c r="O44" s="7"/>
      <c r="P44" s="250"/>
    </row>
    <row r="45" spans="1:16" ht="18.75" customHeight="1">
      <c r="A45" s="256" t="s">
        <v>2785</v>
      </c>
      <c r="B45" s="258">
        <v>145</v>
      </c>
      <c r="C45" s="80">
        <v>82</v>
      </c>
      <c r="D45" s="259">
        <f t="shared" si="0"/>
        <v>0.56551724137931036</v>
      </c>
      <c r="E45" s="80">
        <v>34</v>
      </c>
      <c r="F45" s="80">
        <v>20</v>
      </c>
      <c r="G45" s="259">
        <f t="shared" si="1"/>
        <v>0.58823529411764708</v>
      </c>
      <c r="J45" s="247"/>
      <c r="K45" s="41"/>
      <c r="L45" s="41"/>
      <c r="M45" s="249"/>
      <c r="N45" s="7"/>
      <c r="O45" s="7"/>
      <c r="P45" s="250"/>
    </row>
    <row r="46" spans="1:16" ht="18.75" customHeight="1">
      <c r="A46" s="245" t="s">
        <v>4107</v>
      </c>
      <c r="B46" s="63">
        <v>118</v>
      </c>
      <c r="C46" s="3">
        <v>78</v>
      </c>
      <c r="D46" s="103">
        <f t="shared" si="0"/>
        <v>0.66101694915254239</v>
      </c>
      <c r="E46" s="1">
        <v>40</v>
      </c>
      <c r="F46" s="3">
        <v>25</v>
      </c>
      <c r="G46" s="103">
        <f t="shared" si="1"/>
        <v>0.625</v>
      </c>
      <c r="J46" s="247"/>
      <c r="K46" s="41"/>
      <c r="L46" s="41"/>
      <c r="M46" s="249"/>
      <c r="N46" s="7"/>
      <c r="O46" s="7"/>
      <c r="P46" s="250"/>
    </row>
    <row r="47" spans="1:16" ht="18.75" customHeight="1">
      <c r="A47" s="256" t="s">
        <v>67</v>
      </c>
      <c r="B47" s="258">
        <v>125</v>
      </c>
      <c r="C47" s="80">
        <v>78</v>
      </c>
      <c r="D47" s="259">
        <f t="shared" si="0"/>
        <v>0.624</v>
      </c>
      <c r="E47" s="80">
        <v>45</v>
      </c>
      <c r="F47" s="80">
        <v>35</v>
      </c>
      <c r="G47" s="259">
        <f t="shared" si="1"/>
        <v>0.77777777777777779</v>
      </c>
      <c r="J47" s="247"/>
      <c r="K47" s="41"/>
      <c r="L47" s="41"/>
      <c r="M47" s="249"/>
      <c r="N47" s="7"/>
      <c r="O47" s="7"/>
      <c r="P47" s="250"/>
    </row>
    <row r="48" spans="1:16" ht="18.75" customHeight="1">
      <c r="A48" s="245" t="s">
        <v>4588</v>
      </c>
      <c r="B48" s="205">
        <v>138</v>
      </c>
      <c r="C48" s="3">
        <v>84</v>
      </c>
      <c r="D48" s="117">
        <f t="shared" si="0"/>
        <v>0.60869565217391308</v>
      </c>
      <c r="E48" s="1">
        <v>53</v>
      </c>
      <c r="F48" s="1">
        <v>35</v>
      </c>
      <c r="G48" s="103">
        <f t="shared" si="1"/>
        <v>0.660377358490566</v>
      </c>
      <c r="J48" s="247"/>
      <c r="K48" s="41"/>
      <c r="L48" s="41"/>
      <c r="M48" s="249"/>
      <c r="N48" s="7"/>
      <c r="O48" s="7"/>
      <c r="P48" s="250"/>
    </row>
    <row r="49" spans="1:16" ht="15.75" customHeight="1">
      <c r="A49" s="256" t="s">
        <v>4210</v>
      </c>
      <c r="B49" s="398">
        <v>150</v>
      </c>
      <c r="C49" s="390">
        <v>104</v>
      </c>
      <c r="D49" s="397">
        <f t="shared" si="0"/>
        <v>0.69333333333333336</v>
      </c>
      <c r="E49" s="80">
        <v>50</v>
      </c>
      <c r="F49" s="80">
        <v>38</v>
      </c>
      <c r="G49" s="259">
        <f t="shared" si="1"/>
        <v>0.76</v>
      </c>
      <c r="J49" s="247"/>
      <c r="K49" s="41"/>
      <c r="L49" s="41"/>
      <c r="M49" s="249"/>
      <c r="N49" s="7"/>
      <c r="O49" s="7"/>
      <c r="P49" s="250"/>
    </row>
    <row r="50" spans="1:16" ht="15.75" customHeight="1">
      <c r="A50" s="245" t="s">
        <v>3407</v>
      </c>
      <c r="B50" s="437">
        <v>141</v>
      </c>
      <c r="C50" s="392">
        <v>86</v>
      </c>
      <c r="D50" s="436">
        <f t="shared" si="0"/>
        <v>0.60992907801418439</v>
      </c>
      <c r="E50" s="3">
        <v>57</v>
      </c>
      <c r="F50" s="3">
        <v>42</v>
      </c>
      <c r="G50" s="117">
        <f t="shared" si="1"/>
        <v>0.73684210526315785</v>
      </c>
      <c r="J50" s="247"/>
      <c r="K50" s="41"/>
      <c r="L50" s="41"/>
      <c r="M50" s="249"/>
      <c r="N50" s="7"/>
      <c r="O50" s="7"/>
      <c r="P50" s="250"/>
    </row>
    <row r="51" spans="1:16" ht="18.75" customHeight="1">
      <c r="A51" s="256" t="s">
        <v>4705</v>
      </c>
      <c r="B51" s="398">
        <v>151</v>
      </c>
      <c r="C51" s="390">
        <v>98</v>
      </c>
      <c r="D51" s="397">
        <f t="shared" si="0"/>
        <v>0.64900662251655628</v>
      </c>
      <c r="E51" s="80">
        <v>53</v>
      </c>
      <c r="F51" s="80">
        <v>34</v>
      </c>
      <c r="G51" s="259">
        <f t="shared" si="1"/>
        <v>0.64150943396226412</v>
      </c>
      <c r="J51" s="247"/>
      <c r="K51" s="41"/>
      <c r="L51" s="41"/>
      <c r="M51" s="249"/>
      <c r="N51" s="7"/>
      <c r="O51" s="7"/>
      <c r="P51" s="250"/>
    </row>
    <row r="52" spans="1:16" ht="15.75" customHeight="1">
      <c r="A52" s="245" t="s">
        <v>907</v>
      </c>
      <c r="B52" s="437">
        <v>140</v>
      </c>
      <c r="C52" s="392">
        <v>88</v>
      </c>
      <c r="D52" s="436">
        <f t="shared" si="0"/>
        <v>0.62857142857142856</v>
      </c>
      <c r="E52" s="3">
        <v>45</v>
      </c>
      <c r="F52" s="3">
        <v>30</v>
      </c>
      <c r="G52" s="117">
        <f t="shared" si="1"/>
        <v>0.66666666666666663</v>
      </c>
      <c r="J52" s="247"/>
      <c r="K52" s="41"/>
      <c r="L52" s="41"/>
      <c r="M52" s="249"/>
      <c r="N52" s="7"/>
      <c r="O52" s="7"/>
      <c r="P52" s="250"/>
    </row>
    <row r="53" spans="1:16" ht="15.75" customHeight="1">
      <c r="A53" s="256" t="s">
        <v>1949</v>
      </c>
      <c r="B53" s="398">
        <v>141</v>
      </c>
      <c r="C53" s="390">
        <v>96</v>
      </c>
      <c r="D53" s="397">
        <f t="shared" si="0"/>
        <v>0.68085106382978722</v>
      </c>
      <c r="E53" s="80">
        <v>43</v>
      </c>
      <c r="F53" s="80">
        <v>27</v>
      </c>
      <c r="G53" s="259">
        <f t="shared" si="1"/>
        <v>0.62790697674418605</v>
      </c>
      <c r="J53" s="247"/>
      <c r="K53" s="41"/>
      <c r="L53" s="41"/>
      <c r="M53" s="249"/>
      <c r="N53" s="7"/>
      <c r="O53" s="7"/>
      <c r="P53" s="250"/>
    </row>
    <row r="54" spans="1:16" ht="15.75" customHeight="1">
      <c r="A54" s="245" t="s">
        <v>1708</v>
      </c>
      <c r="B54" s="437">
        <v>137</v>
      </c>
      <c r="C54" s="392">
        <v>82</v>
      </c>
      <c r="D54" s="436">
        <f t="shared" si="0"/>
        <v>0.59854014598540151</v>
      </c>
      <c r="E54" s="3">
        <v>30</v>
      </c>
      <c r="F54" s="3">
        <v>21</v>
      </c>
      <c r="G54" s="117">
        <f t="shared" si="1"/>
        <v>0.7</v>
      </c>
      <c r="J54" s="247"/>
      <c r="K54" s="41"/>
      <c r="L54" s="41"/>
      <c r="M54" s="249"/>
      <c r="N54" s="7"/>
      <c r="O54" s="7"/>
      <c r="P54" s="250"/>
    </row>
    <row r="55" spans="1:16" ht="15.75" customHeight="1">
      <c r="A55" s="1528" t="s">
        <v>5814</v>
      </c>
      <c r="B55" s="1529">
        <v>150</v>
      </c>
      <c r="C55" s="1530">
        <v>101</v>
      </c>
      <c r="D55" s="1531">
        <f t="shared" si="0"/>
        <v>0.67333333333333334</v>
      </c>
      <c r="E55" s="1437">
        <v>50</v>
      </c>
      <c r="F55" s="1437">
        <v>31</v>
      </c>
      <c r="G55" s="1532">
        <f t="shared" si="1"/>
        <v>0.62</v>
      </c>
      <c r="J55" s="247"/>
      <c r="K55" s="41"/>
      <c r="L55" s="41"/>
      <c r="M55" s="249"/>
      <c r="N55" s="7"/>
      <c r="O55" s="7"/>
      <c r="P55" s="250"/>
    </row>
    <row r="56" spans="1:16" ht="15.75" customHeight="1">
      <c r="A56" s="245" t="s">
        <v>7406</v>
      </c>
      <c r="B56" s="437">
        <v>119</v>
      </c>
      <c r="C56" s="392">
        <v>71</v>
      </c>
      <c r="D56" s="436">
        <f t="shared" si="0"/>
        <v>0.59663865546218486</v>
      </c>
      <c r="E56" s="3">
        <v>39</v>
      </c>
      <c r="F56" s="3">
        <v>23</v>
      </c>
      <c r="G56" s="117">
        <f t="shared" si="1"/>
        <v>0.58974358974358976</v>
      </c>
      <c r="J56" s="247"/>
      <c r="K56" s="41"/>
      <c r="L56" s="41"/>
      <c r="M56" s="249"/>
      <c r="N56" s="7"/>
      <c r="O56" s="7"/>
      <c r="P56" s="250"/>
    </row>
    <row r="57" spans="1:16" ht="15.75" customHeight="1">
      <c r="A57" s="1528" t="s">
        <v>7922</v>
      </c>
      <c r="B57" s="1529">
        <v>114</v>
      </c>
      <c r="C57" s="1530">
        <v>73</v>
      </c>
      <c r="D57" s="1531">
        <f t="shared" ref="D57:D62" si="2">C57/B57</f>
        <v>0.64035087719298245</v>
      </c>
      <c r="E57" s="1437">
        <v>48</v>
      </c>
      <c r="F57" s="1437">
        <v>32</v>
      </c>
      <c r="G57" s="1532">
        <f t="shared" ref="G57:G62" si="3">F57/E57</f>
        <v>0.66666666666666663</v>
      </c>
      <c r="J57" s="247"/>
      <c r="K57" s="41"/>
      <c r="L57" s="41"/>
      <c r="M57" s="249"/>
      <c r="N57" s="7"/>
      <c r="O57" s="7"/>
      <c r="P57" s="250"/>
    </row>
    <row r="58" spans="1:16" ht="15.75" customHeight="1">
      <c r="A58" s="306" t="s">
        <v>8607</v>
      </c>
      <c r="B58" s="392">
        <v>132</v>
      </c>
      <c r="C58" s="392">
        <v>73</v>
      </c>
      <c r="D58" s="436">
        <f t="shared" si="2"/>
        <v>0.55303030303030298</v>
      </c>
      <c r="E58" s="3">
        <v>39</v>
      </c>
      <c r="F58" s="3">
        <v>24</v>
      </c>
      <c r="G58" s="117">
        <f t="shared" si="3"/>
        <v>0.61538461538461542</v>
      </c>
      <c r="J58" s="247"/>
      <c r="K58" s="41"/>
      <c r="L58" s="41"/>
      <c r="M58" s="249"/>
      <c r="N58" s="7"/>
      <c r="O58" s="7"/>
      <c r="P58" s="250"/>
    </row>
    <row r="59" spans="1:16" ht="15.75" customHeight="1">
      <c r="A59" s="1525" t="s">
        <v>9521</v>
      </c>
      <c r="B59" s="1530">
        <v>143</v>
      </c>
      <c r="C59" s="1530">
        <v>68</v>
      </c>
      <c r="D59" s="1531">
        <f t="shared" si="2"/>
        <v>0.47552447552447552</v>
      </c>
      <c r="E59" s="1437">
        <v>52</v>
      </c>
      <c r="F59" s="1437">
        <v>27</v>
      </c>
      <c r="G59" s="1532">
        <f t="shared" si="3"/>
        <v>0.51923076923076927</v>
      </c>
      <c r="J59" s="247"/>
      <c r="K59" s="41"/>
      <c r="L59" s="41"/>
      <c r="M59" s="249"/>
      <c r="N59" s="7"/>
      <c r="O59" s="7"/>
      <c r="P59" s="250"/>
    </row>
    <row r="60" spans="1:16" ht="15.75" customHeight="1">
      <c r="A60" s="306" t="s">
        <v>9778</v>
      </c>
      <c r="B60" s="392">
        <v>146</v>
      </c>
      <c r="C60" s="392">
        <v>67</v>
      </c>
      <c r="D60" s="436">
        <f t="shared" si="2"/>
        <v>0.4589041095890411</v>
      </c>
      <c r="E60" s="3">
        <v>41</v>
      </c>
      <c r="F60" s="3">
        <v>19</v>
      </c>
      <c r="G60" s="117">
        <f t="shared" si="3"/>
        <v>0.46341463414634149</v>
      </c>
      <c r="J60" s="247"/>
      <c r="K60" s="41"/>
      <c r="L60" s="41"/>
      <c r="M60" s="249"/>
      <c r="N60" s="7"/>
      <c r="O60" s="7"/>
      <c r="P60" s="250"/>
    </row>
    <row r="61" spans="1:16" ht="15.75" customHeight="1">
      <c r="A61" s="1525" t="s">
        <v>10864</v>
      </c>
      <c r="B61" s="1530">
        <v>163</v>
      </c>
      <c r="C61" s="1530">
        <v>92</v>
      </c>
      <c r="D61" s="1531">
        <f t="shared" si="2"/>
        <v>0.56441717791411039</v>
      </c>
      <c r="E61" s="1437">
        <v>70</v>
      </c>
      <c r="F61" s="1437">
        <v>37</v>
      </c>
      <c r="G61" s="1532">
        <f t="shared" si="3"/>
        <v>0.52857142857142858</v>
      </c>
      <c r="J61" s="247"/>
      <c r="K61" s="41"/>
      <c r="L61" s="41"/>
      <c r="M61" s="249"/>
      <c r="N61" s="7"/>
      <c r="O61" s="7"/>
      <c r="P61" s="250"/>
    </row>
    <row r="62" spans="1:16" ht="15.75" customHeight="1">
      <c r="A62" s="306" t="s">
        <v>11406</v>
      </c>
      <c r="B62" s="392">
        <v>134</v>
      </c>
      <c r="C62" s="392">
        <v>76</v>
      </c>
      <c r="D62" s="436">
        <f t="shared" si="2"/>
        <v>0.56716417910447758</v>
      </c>
      <c r="E62" s="3">
        <v>58</v>
      </c>
      <c r="F62" s="3">
        <v>32</v>
      </c>
      <c r="G62" s="117">
        <f t="shared" si="3"/>
        <v>0.55172413793103448</v>
      </c>
      <c r="J62" s="247"/>
      <c r="K62" s="41"/>
      <c r="L62" s="41"/>
      <c r="M62" s="249"/>
      <c r="N62" s="7"/>
      <c r="O62" s="7"/>
      <c r="P62" s="250"/>
    </row>
  </sheetData>
  <mergeCells count="91">
    <mergeCell ref="B22:C22"/>
    <mergeCell ref="D22:E22"/>
    <mergeCell ref="F22:G22"/>
    <mergeCell ref="B27:C27"/>
    <mergeCell ref="D27:E27"/>
    <mergeCell ref="F27:G27"/>
    <mergeCell ref="B23:C23"/>
    <mergeCell ref="F20:G20"/>
    <mergeCell ref="B20:C20"/>
    <mergeCell ref="D20:E20"/>
    <mergeCell ref="F21:G21"/>
    <mergeCell ref="B21:C21"/>
    <mergeCell ref="D21:E21"/>
    <mergeCell ref="B18:C18"/>
    <mergeCell ref="D18:E18"/>
    <mergeCell ref="F18:G18"/>
    <mergeCell ref="B19:C19"/>
    <mergeCell ref="D19:E19"/>
    <mergeCell ref="F19:G19"/>
    <mergeCell ref="F17:G17"/>
    <mergeCell ref="B15:C15"/>
    <mergeCell ref="B16:C16"/>
    <mergeCell ref="B17:C17"/>
    <mergeCell ref="D16:E16"/>
    <mergeCell ref="D17:E17"/>
    <mergeCell ref="D15:E15"/>
    <mergeCell ref="F16:G16"/>
    <mergeCell ref="F11:G11"/>
    <mergeCell ref="F12:G12"/>
    <mergeCell ref="F13:G13"/>
    <mergeCell ref="F14:G14"/>
    <mergeCell ref="F15:G15"/>
    <mergeCell ref="F7:G7"/>
    <mergeCell ref="F8:G8"/>
    <mergeCell ref="F9:G9"/>
    <mergeCell ref="F10:G10"/>
    <mergeCell ref="F3:G3"/>
    <mergeCell ref="F4:G4"/>
    <mergeCell ref="F5:G5"/>
    <mergeCell ref="F6:G6"/>
    <mergeCell ref="D8:E8"/>
    <mergeCell ref="D10:E10"/>
    <mergeCell ref="D12:E12"/>
    <mergeCell ref="D3:E3"/>
    <mergeCell ref="D4:E4"/>
    <mergeCell ref="D5:E5"/>
    <mergeCell ref="D6:E6"/>
    <mergeCell ref="A1:D1"/>
    <mergeCell ref="B2:C2"/>
    <mergeCell ref="D2:E2"/>
    <mergeCell ref="B3:C3"/>
    <mergeCell ref="B4:C4"/>
    <mergeCell ref="F2:G2"/>
    <mergeCell ref="D14:E14"/>
    <mergeCell ref="B11:C11"/>
    <mergeCell ref="D11:E11"/>
    <mergeCell ref="B12:C12"/>
    <mergeCell ref="B14:C14"/>
    <mergeCell ref="B13:C13"/>
    <mergeCell ref="B5:C5"/>
    <mergeCell ref="B9:C9"/>
    <mergeCell ref="B10:C10"/>
    <mergeCell ref="B6:C6"/>
    <mergeCell ref="B7:C7"/>
    <mergeCell ref="B8:C8"/>
    <mergeCell ref="D9:E9"/>
    <mergeCell ref="D13:E13"/>
    <mergeCell ref="D7:E7"/>
    <mergeCell ref="B28:C28"/>
    <mergeCell ref="D28:E28"/>
    <mergeCell ref="F28:G28"/>
    <mergeCell ref="D23:E23"/>
    <mergeCell ref="F23:G23"/>
    <mergeCell ref="B26:C26"/>
    <mergeCell ref="D26:E26"/>
    <mergeCell ref="F26:G26"/>
    <mergeCell ref="B24:C24"/>
    <mergeCell ref="D24:E24"/>
    <mergeCell ref="F24:G24"/>
    <mergeCell ref="B25:C25"/>
    <mergeCell ref="D25:E25"/>
    <mergeCell ref="F25:G25"/>
    <mergeCell ref="B31:C31"/>
    <mergeCell ref="D31:E31"/>
    <mergeCell ref="F31:G31"/>
    <mergeCell ref="B29:C29"/>
    <mergeCell ref="D29:E29"/>
    <mergeCell ref="F29:G29"/>
    <mergeCell ref="B30:C30"/>
    <mergeCell ref="D30:E30"/>
    <mergeCell ref="F30:G30"/>
  </mergeCells>
  <phoneticPr fontId="5"/>
  <pageMargins left="0.75" right="0.75" top="0.55000000000000004" bottom="1" header="0.51200000000000001" footer="0.51200000000000001"/>
  <pageSetup paperSize="9" scale="88" orientation="portrait" verticalDpi="1200" r:id="rId1"/>
  <headerFooter alignWithMargins="0">
    <oddFooter>&amp;P / &amp;N ページ</oddFooter>
  </headerFooter>
  <rowBreaks count="1" manualBreakCount="1">
    <brk id="62"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sqref="A1:D1"/>
    </sheetView>
  </sheetViews>
  <sheetFormatPr defaultRowHeight="13.5"/>
  <cols>
    <col min="1" max="1" width="9" style="2573"/>
    <col min="2" max="4" width="16.375" style="2573" customWidth="1"/>
    <col min="5" max="257" width="9" style="2573"/>
    <col min="258" max="260" width="16.375" style="2573" customWidth="1"/>
    <col min="261" max="513" width="9" style="2573"/>
    <col min="514" max="516" width="16.375" style="2573" customWidth="1"/>
    <col min="517" max="769" width="9" style="2573"/>
    <col min="770" max="772" width="16.375" style="2573" customWidth="1"/>
    <col min="773" max="1025" width="9" style="2573"/>
    <col min="1026" max="1028" width="16.375" style="2573" customWidth="1"/>
    <col min="1029" max="1281" width="9" style="2573"/>
    <col min="1282" max="1284" width="16.375" style="2573" customWidth="1"/>
    <col min="1285" max="1537" width="9" style="2573"/>
    <col min="1538" max="1540" width="16.375" style="2573" customWidth="1"/>
    <col min="1541" max="1793" width="9" style="2573"/>
    <col min="1794" max="1796" width="16.375" style="2573" customWidth="1"/>
    <col min="1797" max="2049" width="9" style="2573"/>
    <col min="2050" max="2052" width="16.375" style="2573" customWidth="1"/>
    <col min="2053" max="2305" width="9" style="2573"/>
    <col min="2306" max="2308" width="16.375" style="2573" customWidth="1"/>
    <col min="2309" max="2561" width="9" style="2573"/>
    <col min="2562" max="2564" width="16.375" style="2573" customWidth="1"/>
    <col min="2565" max="2817" width="9" style="2573"/>
    <col min="2818" max="2820" width="16.375" style="2573" customWidth="1"/>
    <col min="2821" max="3073" width="9" style="2573"/>
    <col min="3074" max="3076" width="16.375" style="2573" customWidth="1"/>
    <col min="3077" max="3329" width="9" style="2573"/>
    <col min="3330" max="3332" width="16.375" style="2573" customWidth="1"/>
    <col min="3333" max="3585" width="9" style="2573"/>
    <col min="3586" max="3588" width="16.375" style="2573" customWidth="1"/>
    <col min="3589" max="3841" width="9" style="2573"/>
    <col min="3842" max="3844" width="16.375" style="2573" customWidth="1"/>
    <col min="3845" max="4097" width="9" style="2573"/>
    <col min="4098" max="4100" width="16.375" style="2573" customWidth="1"/>
    <col min="4101" max="4353" width="9" style="2573"/>
    <col min="4354" max="4356" width="16.375" style="2573" customWidth="1"/>
    <col min="4357" max="4609" width="9" style="2573"/>
    <col min="4610" max="4612" width="16.375" style="2573" customWidth="1"/>
    <col min="4613" max="4865" width="9" style="2573"/>
    <col min="4866" max="4868" width="16.375" style="2573" customWidth="1"/>
    <col min="4869" max="5121" width="9" style="2573"/>
    <col min="5122" max="5124" width="16.375" style="2573" customWidth="1"/>
    <col min="5125" max="5377" width="9" style="2573"/>
    <col min="5378" max="5380" width="16.375" style="2573" customWidth="1"/>
    <col min="5381" max="5633" width="9" style="2573"/>
    <col min="5634" max="5636" width="16.375" style="2573" customWidth="1"/>
    <col min="5637" max="5889" width="9" style="2573"/>
    <col min="5890" max="5892" width="16.375" style="2573" customWidth="1"/>
    <col min="5893" max="6145" width="9" style="2573"/>
    <col min="6146" max="6148" width="16.375" style="2573" customWidth="1"/>
    <col min="6149" max="6401" width="9" style="2573"/>
    <col min="6402" max="6404" width="16.375" style="2573" customWidth="1"/>
    <col min="6405" max="6657" width="9" style="2573"/>
    <col min="6658" max="6660" width="16.375" style="2573" customWidth="1"/>
    <col min="6661" max="6913" width="9" style="2573"/>
    <col min="6914" max="6916" width="16.375" style="2573" customWidth="1"/>
    <col min="6917" max="7169" width="9" style="2573"/>
    <col min="7170" max="7172" width="16.375" style="2573" customWidth="1"/>
    <col min="7173" max="7425" width="9" style="2573"/>
    <col min="7426" max="7428" width="16.375" style="2573" customWidth="1"/>
    <col min="7429" max="7681" width="9" style="2573"/>
    <col min="7682" max="7684" width="16.375" style="2573" customWidth="1"/>
    <col min="7685" max="7937" width="9" style="2573"/>
    <col min="7938" max="7940" width="16.375" style="2573" customWidth="1"/>
    <col min="7941" max="8193" width="9" style="2573"/>
    <col min="8194" max="8196" width="16.375" style="2573" customWidth="1"/>
    <col min="8197" max="8449" width="9" style="2573"/>
    <col min="8450" max="8452" width="16.375" style="2573" customWidth="1"/>
    <col min="8453" max="8705" width="9" style="2573"/>
    <col min="8706" max="8708" width="16.375" style="2573" customWidth="1"/>
    <col min="8709" max="8961" width="9" style="2573"/>
    <col min="8962" max="8964" width="16.375" style="2573" customWidth="1"/>
    <col min="8965" max="9217" width="9" style="2573"/>
    <col min="9218" max="9220" width="16.375" style="2573" customWidth="1"/>
    <col min="9221" max="9473" width="9" style="2573"/>
    <col min="9474" max="9476" width="16.375" style="2573" customWidth="1"/>
    <col min="9477" max="9729" width="9" style="2573"/>
    <col min="9730" max="9732" width="16.375" style="2573" customWidth="1"/>
    <col min="9733" max="9985" width="9" style="2573"/>
    <col min="9986" max="9988" width="16.375" style="2573" customWidth="1"/>
    <col min="9989" max="10241" width="9" style="2573"/>
    <col min="10242" max="10244" width="16.375" style="2573" customWidth="1"/>
    <col min="10245" max="10497" width="9" style="2573"/>
    <col min="10498" max="10500" width="16.375" style="2573" customWidth="1"/>
    <col min="10501" max="10753" width="9" style="2573"/>
    <col min="10754" max="10756" width="16.375" style="2573" customWidth="1"/>
    <col min="10757" max="11009" width="9" style="2573"/>
    <col min="11010" max="11012" width="16.375" style="2573" customWidth="1"/>
    <col min="11013" max="11265" width="9" style="2573"/>
    <col min="11266" max="11268" width="16.375" style="2573" customWidth="1"/>
    <col min="11269" max="11521" width="9" style="2573"/>
    <col min="11522" max="11524" width="16.375" style="2573" customWidth="1"/>
    <col min="11525" max="11777" width="9" style="2573"/>
    <col min="11778" max="11780" width="16.375" style="2573" customWidth="1"/>
    <col min="11781" max="12033" width="9" style="2573"/>
    <col min="12034" max="12036" width="16.375" style="2573" customWidth="1"/>
    <col min="12037" max="12289" width="9" style="2573"/>
    <col min="12290" max="12292" width="16.375" style="2573" customWidth="1"/>
    <col min="12293" max="12545" width="9" style="2573"/>
    <col min="12546" max="12548" width="16.375" style="2573" customWidth="1"/>
    <col min="12549" max="12801" width="9" style="2573"/>
    <col min="12802" max="12804" width="16.375" style="2573" customWidth="1"/>
    <col min="12805" max="13057" width="9" style="2573"/>
    <col min="13058" max="13060" width="16.375" style="2573" customWidth="1"/>
    <col min="13061" max="13313" width="9" style="2573"/>
    <col min="13314" max="13316" width="16.375" style="2573" customWidth="1"/>
    <col min="13317" max="13569" width="9" style="2573"/>
    <col min="13570" max="13572" width="16.375" style="2573" customWidth="1"/>
    <col min="13573" max="13825" width="9" style="2573"/>
    <col min="13826" max="13828" width="16.375" style="2573" customWidth="1"/>
    <col min="13829" max="14081" width="9" style="2573"/>
    <col min="14082" max="14084" width="16.375" style="2573" customWidth="1"/>
    <col min="14085" max="14337" width="9" style="2573"/>
    <col min="14338" max="14340" width="16.375" style="2573" customWidth="1"/>
    <col min="14341" max="14593" width="9" style="2573"/>
    <col min="14594" max="14596" width="16.375" style="2573" customWidth="1"/>
    <col min="14597" max="14849" width="9" style="2573"/>
    <col min="14850" max="14852" width="16.375" style="2573" customWidth="1"/>
    <col min="14853" max="15105" width="9" style="2573"/>
    <col min="15106" max="15108" width="16.375" style="2573" customWidth="1"/>
    <col min="15109" max="15361" width="9" style="2573"/>
    <col min="15362" max="15364" width="16.375" style="2573" customWidth="1"/>
    <col min="15365" max="15617" width="9" style="2573"/>
    <col min="15618" max="15620" width="16.375" style="2573" customWidth="1"/>
    <col min="15621" max="15873" width="9" style="2573"/>
    <col min="15874" max="15876" width="16.375" style="2573" customWidth="1"/>
    <col min="15877" max="16129" width="9" style="2573"/>
    <col min="16130" max="16132" width="16.375" style="2573" customWidth="1"/>
    <col min="16133" max="16384" width="9" style="2573"/>
  </cols>
  <sheetData>
    <row r="1" spans="1:4" ht="24.75" customHeight="1">
      <c r="A1" s="3046" t="s">
        <v>10821</v>
      </c>
      <c r="B1" s="3046"/>
      <c r="C1" s="3046"/>
      <c r="D1" s="3046"/>
    </row>
    <row r="2" spans="1:4" ht="27">
      <c r="A2" s="2574" t="s">
        <v>10822</v>
      </c>
      <c r="B2" s="2575" t="s">
        <v>10642</v>
      </c>
      <c r="C2" s="2575" t="s">
        <v>10643</v>
      </c>
      <c r="D2" s="2575" t="s">
        <v>10644</v>
      </c>
    </row>
    <row r="3" spans="1:4">
      <c r="A3" s="2574" t="s">
        <v>10823</v>
      </c>
      <c r="B3" s="2574">
        <v>55</v>
      </c>
      <c r="C3" s="2574">
        <v>114</v>
      </c>
      <c r="D3" s="2576">
        <f>B3/C3</f>
        <v>0.48245614035087719</v>
      </c>
    </row>
    <row r="4" spans="1:4">
      <c r="A4" s="2574" t="s">
        <v>10824</v>
      </c>
      <c r="B4" s="2574">
        <v>54</v>
      </c>
      <c r="C4" s="2574">
        <v>105</v>
      </c>
      <c r="D4" s="2576">
        <f t="shared" ref="D4:D31" si="0">B4/C4</f>
        <v>0.51428571428571423</v>
      </c>
    </row>
    <row r="5" spans="1:4">
      <c r="A5" s="2574" t="s">
        <v>10825</v>
      </c>
      <c r="B5" s="2574">
        <v>86</v>
      </c>
      <c r="C5" s="2574">
        <v>160</v>
      </c>
      <c r="D5" s="2576">
        <f t="shared" si="0"/>
        <v>0.53749999999999998</v>
      </c>
    </row>
    <row r="6" spans="1:4">
      <c r="A6" s="2574" t="s">
        <v>10826</v>
      </c>
      <c r="B6" s="2574">
        <v>100</v>
      </c>
      <c r="C6" s="2574">
        <v>191</v>
      </c>
      <c r="D6" s="2576">
        <f t="shared" si="0"/>
        <v>0.52356020942408377</v>
      </c>
    </row>
    <row r="7" spans="1:4">
      <c r="A7" s="2574" t="s">
        <v>10827</v>
      </c>
      <c r="B7" s="2574">
        <v>103</v>
      </c>
      <c r="C7" s="2574">
        <v>197</v>
      </c>
      <c r="D7" s="2576">
        <f t="shared" si="0"/>
        <v>0.52284263959390864</v>
      </c>
    </row>
    <row r="8" spans="1:4">
      <c r="A8" s="2574" t="s">
        <v>10828</v>
      </c>
      <c r="B8" s="2574">
        <v>90</v>
      </c>
      <c r="C8" s="2574">
        <v>205</v>
      </c>
      <c r="D8" s="2576">
        <f t="shared" si="0"/>
        <v>0.43902439024390244</v>
      </c>
    </row>
    <row r="9" spans="1:4">
      <c r="A9" s="2574" t="s">
        <v>10829</v>
      </c>
      <c r="B9" s="2574">
        <v>85</v>
      </c>
      <c r="C9" s="2574">
        <v>196</v>
      </c>
      <c r="D9" s="2576">
        <f t="shared" si="0"/>
        <v>0.43367346938775508</v>
      </c>
    </row>
    <row r="10" spans="1:4">
      <c r="A10" s="2574" t="s">
        <v>10830</v>
      </c>
      <c r="B10" s="2574">
        <v>75</v>
      </c>
      <c r="C10" s="2574">
        <v>168</v>
      </c>
      <c r="D10" s="2576">
        <f t="shared" si="0"/>
        <v>0.44642857142857145</v>
      </c>
    </row>
    <row r="11" spans="1:4">
      <c r="A11" s="2574" t="s">
        <v>10831</v>
      </c>
      <c r="B11" s="2574">
        <v>68</v>
      </c>
      <c r="C11" s="2574">
        <v>160</v>
      </c>
      <c r="D11" s="2576">
        <f t="shared" si="0"/>
        <v>0.42499999999999999</v>
      </c>
    </row>
    <row r="12" spans="1:4">
      <c r="A12" s="2574" t="s">
        <v>10832</v>
      </c>
      <c r="B12" s="2574">
        <v>60</v>
      </c>
      <c r="C12" s="2574">
        <v>139</v>
      </c>
      <c r="D12" s="2576">
        <f t="shared" si="0"/>
        <v>0.43165467625899279</v>
      </c>
    </row>
    <row r="13" spans="1:4">
      <c r="A13" s="2574" t="s">
        <v>10833</v>
      </c>
      <c r="B13" s="2574">
        <v>46</v>
      </c>
      <c r="C13" s="2574">
        <v>116</v>
      </c>
      <c r="D13" s="2576">
        <f t="shared" si="0"/>
        <v>0.39655172413793105</v>
      </c>
    </row>
    <row r="14" spans="1:4">
      <c r="A14" s="2574" t="s">
        <v>10834</v>
      </c>
      <c r="B14" s="2574">
        <v>63</v>
      </c>
      <c r="C14" s="2574">
        <v>145</v>
      </c>
      <c r="D14" s="2576">
        <f t="shared" si="0"/>
        <v>0.43448275862068964</v>
      </c>
    </row>
    <row r="15" spans="1:4">
      <c r="A15" s="2574" t="s">
        <v>10835</v>
      </c>
      <c r="B15" s="2574">
        <v>45</v>
      </c>
      <c r="C15" s="2574">
        <v>118</v>
      </c>
      <c r="D15" s="2576">
        <f t="shared" si="0"/>
        <v>0.38135593220338981</v>
      </c>
    </row>
    <row r="16" spans="1:4">
      <c r="A16" s="2574" t="s">
        <v>10836</v>
      </c>
      <c r="B16" s="2574">
        <v>47</v>
      </c>
      <c r="C16" s="2574">
        <v>125</v>
      </c>
      <c r="D16" s="2576">
        <f t="shared" si="0"/>
        <v>0.376</v>
      </c>
    </row>
    <row r="17" spans="1:4">
      <c r="A17" s="2574" t="s">
        <v>10837</v>
      </c>
      <c r="B17" s="2574">
        <v>54</v>
      </c>
      <c r="C17" s="2574">
        <v>138</v>
      </c>
      <c r="D17" s="2576">
        <f t="shared" si="0"/>
        <v>0.39130434782608697</v>
      </c>
    </row>
    <row r="18" spans="1:4">
      <c r="A18" s="2574" t="s">
        <v>10838</v>
      </c>
      <c r="B18" s="2574">
        <v>46</v>
      </c>
      <c r="C18" s="2574">
        <v>150</v>
      </c>
      <c r="D18" s="2576">
        <f t="shared" si="0"/>
        <v>0.30666666666666664</v>
      </c>
    </row>
    <row r="19" spans="1:4">
      <c r="A19" s="2574" t="s">
        <v>10839</v>
      </c>
      <c r="B19" s="2574">
        <v>55</v>
      </c>
      <c r="C19" s="2574">
        <v>141</v>
      </c>
      <c r="D19" s="2576">
        <f t="shared" si="0"/>
        <v>0.39007092198581561</v>
      </c>
    </row>
    <row r="20" spans="1:4">
      <c r="A20" s="2574" t="s">
        <v>10840</v>
      </c>
      <c r="B20" s="2574">
        <v>53</v>
      </c>
      <c r="C20" s="2574">
        <v>151</v>
      </c>
      <c r="D20" s="2576">
        <f t="shared" si="0"/>
        <v>0.35099337748344372</v>
      </c>
    </row>
    <row r="21" spans="1:4">
      <c r="A21" s="2574" t="s">
        <v>10841</v>
      </c>
      <c r="B21" s="2574">
        <v>52</v>
      </c>
      <c r="C21" s="2574">
        <v>140</v>
      </c>
      <c r="D21" s="2576">
        <f t="shared" si="0"/>
        <v>0.37142857142857144</v>
      </c>
    </row>
    <row r="22" spans="1:4">
      <c r="A22" s="2574" t="s">
        <v>10842</v>
      </c>
      <c r="B22" s="2574">
        <v>45</v>
      </c>
      <c r="C22" s="2574">
        <v>141</v>
      </c>
      <c r="D22" s="2576">
        <f t="shared" si="0"/>
        <v>0.31914893617021278</v>
      </c>
    </row>
    <row r="23" spans="1:4">
      <c r="A23" s="2574" t="s">
        <v>10843</v>
      </c>
      <c r="B23" s="2574">
        <v>55</v>
      </c>
      <c r="C23" s="2574">
        <v>137</v>
      </c>
      <c r="D23" s="2576">
        <f t="shared" si="0"/>
        <v>0.40145985401459855</v>
      </c>
    </row>
    <row r="24" spans="1:4">
      <c r="A24" s="2574" t="s">
        <v>10844</v>
      </c>
      <c r="B24" s="2574">
        <v>49</v>
      </c>
      <c r="C24" s="2574">
        <v>150</v>
      </c>
      <c r="D24" s="2576">
        <f t="shared" si="0"/>
        <v>0.32666666666666666</v>
      </c>
    </row>
    <row r="25" spans="1:4">
      <c r="A25" s="2574" t="s">
        <v>10845</v>
      </c>
      <c r="B25" s="2574">
        <v>48</v>
      </c>
      <c r="C25" s="2574">
        <v>119</v>
      </c>
      <c r="D25" s="2576">
        <f t="shared" si="0"/>
        <v>0.40336134453781514</v>
      </c>
    </row>
    <row r="26" spans="1:4">
      <c r="A26" s="2574" t="s">
        <v>10846</v>
      </c>
      <c r="B26" s="2574">
        <v>41</v>
      </c>
      <c r="C26" s="2574">
        <v>114</v>
      </c>
      <c r="D26" s="2576">
        <f t="shared" si="0"/>
        <v>0.35964912280701755</v>
      </c>
    </row>
    <row r="27" spans="1:4">
      <c r="A27" s="2574" t="s">
        <v>10847</v>
      </c>
      <c r="B27" s="2574">
        <v>59</v>
      </c>
      <c r="C27" s="2574">
        <v>132</v>
      </c>
      <c r="D27" s="2576">
        <f t="shared" si="0"/>
        <v>0.44696969696969696</v>
      </c>
    </row>
    <row r="28" spans="1:4">
      <c r="A28" s="2574" t="s">
        <v>10848</v>
      </c>
      <c r="B28" s="2574">
        <v>70</v>
      </c>
      <c r="C28" s="2574">
        <v>143</v>
      </c>
      <c r="D28" s="2576">
        <f t="shared" si="0"/>
        <v>0.48951048951048953</v>
      </c>
    </row>
    <row r="29" spans="1:4">
      <c r="A29" s="2574" t="s">
        <v>10849</v>
      </c>
      <c r="B29" s="2574">
        <v>79</v>
      </c>
      <c r="C29" s="2574">
        <v>146</v>
      </c>
      <c r="D29" s="2576">
        <f t="shared" si="0"/>
        <v>0.54109589041095896</v>
      </c>
    </row>
    <row r="30" spans="1:4">
      <c r="A30" s="2574" t="s">
        <v>10850</v>
      </c>
      <c r="B30" s="2574">
        <v>71</v>
      </c>
      <c r="C30" s="2574">
        <v>163</v>
      </c>
      <c r="D30" s="2576">
        <f t="shared" si="0"/>
        <v>0.43558282208588955</v>
      </c>
    </row>
    <row r="31" spans="1:4">
      <c r="A31" s="2747" t="s">
        <v>11411</v>
      </c>
      <c r="B31" s="2574">
        <v>57</v>
      </c>
      <c r="C31" s="2574">
        <v>133</v>
      </c>
      <c r="D31" s="2576">
        <f t="shared" si="0"/>
        <v>0.42857142857142855</v>
      </c>
    </row>
  </sheetData>
  <mergeCells count="1">
    <mergeCell ref="A1:D1"/>
  </mergeCells>
  <phoneticPr fontId="5"/>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J32"/>
  <sheetViews>
    <sheetView workbookViewId="0"/>
  </sheetViews>
  <sheetFormatPr defaultRowHeight="13.5"/>
  <cols>
    <col min="2" max="2" width="20.875" customWidth="1"/>
    <col min="3" max="3" width="13.5" customWidth="1"/>
    <col min="4" max="4" width="13.625" style="1909" customWidth="1"/>
  </cols>
  <sheetData>
    <row r="1" spans="1:10" ht="39.75" customHeight="1">
      <c r="A1" s="1181" t="s">
        <v>6182</v>
      </c>
      <c r="B1" s="1180"/>
      <c r="C1" s="1908" t="s">
        <v>8178</v>
      </c>
      <c r="D1" s="3047" t="s">
        <v>11163</v>
      </c>
      <c r="E1" s="3047"/>
      <c r="F1" s="3047"/>
      <c r="G1" s="3047"/>
      <c r="H1" s="3047"/>
      <c r="I1" s="33" t="s">
        <v>8182</v>
      </c>
      <c r="J1" t="s">
        <v>8180</v>
      </c>
    </row>
    <row r="2" spans="1:10" ht="14.25" thickBot="1">
      <c r="A2" s="304" t="s">
        <v>4104</v>
      </c>
      <c r="B2" s="304" t="s">
        <v>4866</v>
      </c>
      <c r="C2" s="1089" t="s">
        <v>2488</v>
      </c>
      <c r="D2" s="2663" t="s">
        <v>8181</v>
      </c>
      <c r="E2" s="306" t="s">
        <v>5760</v>
      </c>
      <c r="F2" s="306" t="s">
        <v>5761</v>
      </c>
      <c r="G2" s="1271" t="s">
        <v>3188</v>
      </c>
      <c r="I2" t="s">
        <v>8179</v>
      </c>
    </row>
    <row r="3" spans="1:10" ht="19.5" customHeight="1" thickTop="1">
      <c r="A3" s="305" t="s">
        <v>6491</v>
      </c>
      <c r="B3" s="59" t="s">
        <v>4828</v>
      </c>
      <c r="C3" s="59">
        <v>53</v>
      </c>
      <c r="D3" s="1910">
        <v>5</v>
      </c>
      <c r="E3" s="3"/>
      <c r="F3" s="1"/>
      <c r="G3" s="691">
        <f>D3/(C3+D3)</f>
        <v>8.6206896551724144E-2</v>
      </c>
      <c r="I3">
        <v>6</v>
      </c>
      <c r="J3" s="691">
        <f>I3/(C3+D3)</f>
        <v>0.10344827586206896</v>
      </c>
    </row>
    <row r="4" spans="1:10" ht="19.5" customHeight="1">
      <c r="A4" s="73" t="s">
        <v>2773</v>
      </c>
      <c r="B4" s="60" t="s">
        <v>4829</v>
      </c>
      <c r="C4" s="60">
        <v>60</v>
      </c>
      <c r="D4" s="1906">
        <v>10</v>
      </c>
      <c r="E4" s="1"/>
      <c r="F4" s="1"/>
      <c r="G4" s="691">
        <f t="shared" ref="G4:G31" si="0">D4/(C4+D4)</f>
        <v>0.14285714285714285</v>
      </c>
      <c r="I4">
        <v>12</v>
      </c>
      <c r="J4" s="691">
        <f t="shared" ref="J4:J31" si="1">I4/(C4+D4)</f>
        <v>0.17142857142857143</v>
      </c>
    </row>
    <row r="5" spans="1:10" ht="19.5" customHeight="1">
      <c r="A5" s="73" t="s">
        <v>2774</v>
      </c>
      <c r="B5" s="60" t="s">
        <v>4830</v>
      </c>
      <c r="C5" s="60">
        <v>75</v>
      </c>
      <c r="D5" s="1906">
        <v>13</v>
      </c>
      <c r="E5" s="1"/>
      <c r="F5" s="1"/>
      <c r="G5" s="691">
        <f t="shared" si="0"/>
        <v>0.14772727272727273</v>
      </c>
      <c r="I5">
        <v>18</v>
      </c>
      <c r="J5" s="691">
        <f t="shared" si="1"/>
        <v>0.20454545454545456</v>
      </c>
    </row>
    <row r="6" spans="1:10" ht="19.5" customHeight="1">
      <c r="A6" s="73" t="s">
        <v>1017</v>
      </c>
      <c r="B6" s="60" t="s">
        <v>4981</v>
      </c>
      <c r="C6" s="60">
        <v>97</v>
      </c>
      <c r="D6" s="1906">
        <v>18</v>
      </c>
      <c r="E6" s="1"/>
      <c r="F6" s="1"/>
      <c r="G6" s="691">
        <f t="shared" si="0"/>
        <v>0.15652173913043479</v>
      </c>
      <c r="I6">
        <v>21</v>
      </c>
      <c r="J6" s="691">
        <f t="shared" si="1"/>
        <v>0.18260869565217391</v>
      </c>
    </row>
    <row r="7" spans="1:10" ht="19.5" customHeight="1">
      <c r="A7" s="73" t="s">
        <v>1018</v>
      </c>
      <c r="B7" s="60" t="s">
        <v>4982</v>
      </c>
      <c r="C7" s="60">
        <v>114</v>
      </c>
      <c r="D7" s="1906">
        <v>16</v>
      </c>
      <c r="E7" s="1"/>
      <c r="F7" s="1"/>
      <c r="G7" s="691">
        <f t="shared" si="0"/>
        <v>0.12307692307692308</v>
      </c>
      <c r="I7">
        <v>17</v>
      </c>
      <c r="J7" s="691">
        <f t="shared" si="1"/>
        <v>0.13076923076923078</v>
      </c>
    </row>
    <row r="8" spans="1:10" ht="19.5" customHeight="1">
      <c r="A8" s="73" t="s">
        <v>1019</v>
      </c>
      <c r="B8" s="60" t="s">
        <v>3649</v>
      </c>
      <c r="C8" s="60">
        <v>118</v>
      </c>
      <c r="D8" s="1906">
        <v>16</v>
      </c>
      <c r="E8" s="1"/>
      <c r="F8" s="1"/>
      <c r="G8" s="691">
        <f t="shared" si="0"/>
        <v>0.11940298507462686</v>
      </c>
      <c r="I8">
        <v>16</v>
      </c>
      <c r="J8" s="691">
        <f t="shared" si="1"/>
        <v>0.11940298507462686</v>
      </c>
    </row>
    <row r="9" spans="1:10" ht="19.5" customHeight="1">
      <c r="A9" s="306" t="s">
        <v>1020</v>
      </c>
      <c r="B9" s="62" t="s">
        <v>3650</v>
      </c>
      <c r="C9" s="1083">
        <v>153</v>
      </c>
      <c r="D9" s="1911">
        <v>20</v>
      </c>
      <c r="E9" s="1"/>
      <c r="F9" s="1"/>
      <c r="G9" s="691">
        <f t="shared" si="0"/>
        <v>0.11560693641618497</v>
      </c>
      <c r="I9">
        <v>22</v>
      </c>
      <c r="J9" s="691">
        <f t="shared" si="1"/>
        <v>0.12716763005780346</v>
      </c>
    </row>
    <row r="10" spans="1:10" ht="19.5" customHeight="1">
      <c r="A10" s="306" t="s">
        <v>1021</v>
      </c>
      <c r="B10" s="62" t="s">
        <v>3651</v>
      </c>
      <c r="C10" s="62">
        <v>151</v>
      </c>
      <c r="D10" s="1906">
        <v>16</v>
      </c>
      <c r="E10" s="1"/>
      <c r="F10" s="1"/>
      <c r="G10" s="691">
        <f t="shared" si="0"/>
        <v>9.580838323353294E-2</v>
      </c>
      <c r="I10">
        <v>17</v>
      </c>
      <c r="J10" s="691">
        <f t="shared" si="1"/>
        <v>0.10179640718562874</v>
      </c>
    </row>
    <row r="11" spans="1:10" ht="19.5" customHeight="1">
      <c r="A11" s="306" t="s">
        <v>1022</v>
      </c>
      <c r="B11" s="62" t="s">
        <v>6493</v>
      </c>
      <c r="C11" s="62">
        <v>121</v>
      </c>
      <c r="D11" s="1906">
        <v>12</v>
      </c>
      <c r="E11" s="1"/>
      <c r="F11" s="1"/>
      <c r="G11" s="691">
        <f t="shared" si="0"/>
        <v>9.0225563909774431E-2</v>
      </c>
      <c r="I11">
        <v>14</v>
      </c>
      <c r="J11" s="691">
        <f t="shared" si="1"/>
        <v>0.10526315789473684</v>
      </c>
    </row>
    <row r="12" spans="1:10" ht="19.5" customHeight="1">
      <c r="A12" s="306" t="s">
        <v>1192</v>
      </c>
      <c r="B12" s="62" t="s">
        <v>6494</v>
      </c>
      <c r="C12" s="62">
        <v>122</v>
      </c>
      <c r="D12" s="1906">
        <v>22</v>
      </c>
      <c r="E12" s="1"/>
      <c r="F12" s="1"/>
      <c r="G12" s="691">
        <f t="shared" si="0"/>
        <v>0.15277777777777779</v>
      </c>
      <c r="I12">
        <v>22</v>
      </c>
      <c r="J12" s="691">
        <f t="shared" si="1"/>
        <v>0.15277777777777779</v>
      </c>
    </row>
    <row r="13" spans="1:10" ht="19.5" customHeight="1">
      <c r="A13" s="306" t="s">
        <v>1655</v>
      </c>
      <c r="B13" s="62" t="s">
        <v>6495</v>
      </c>
      <c r="C13" s="62">
        <v>119</v>
      </c>
      <c r="D13" s="1906">
        <v>4</v>
      </c>
      <c r="E13" s="1"/>
      <c r="F13" s="1"/>
      <c r="G13" s="691">
        <f t="shared" si="0"/>
        <v>3.2520325203252036E-2</v>
      </c>
      <c r="I13">
        <v>6</v>
      </c>
      <c r="J13" s="691">
        <f t="shared" si="1"/>
        <v>4.878048780487805E-2</v>
      </c>
    </row>
    <row r="14" spans="1:10" ht="19.5" customHeight="1">
      <c r="A14" s="306" t="s">
        <v>2785</v>
      </c>
      <c r="B14" s="62" t="s">
        <v>1999</v>
      </c>
      <c r="C14" s="62">
        <v>115</v>
      </c>
      <c r="D14" s="1912">
        <v>13</v>
      </c>
      <c r="E14" s="1"/>
      <c r="F14" s="1"/>
      <c r="G14" s="691">
        <f t="shared" si="0"/>
        <v>0.1015625</v>
      </c>
      <c r="I14">
        <v>13</v>
      </c>
      <c r="J14" s="691">
        <f t="shared" si="1"/>
        <v>0.1015625</v>
      </c>
    </row>
    <row r="15" spans="1:10" ht="19.5" customHeight="1">
      <c r="A15" s="306" t="s">
        <v>4107</v>
      </c>
      <c r="B15" s="62" t="s">
        <v>1204</v>
      </c>
      <c r="C15" s="62">
        <v>125</v>
      </c>
      <c r="D15" s="1906">
        <v>20</v>
      </c>
      <c r="E15" s="1"/>
      <c r="F15" s="1"/>
      <c r="G15" s="691">
        <f t="shared" si="0"/>
        <v>0.13793103448275862</v>
      </c>
      <c r="I15">
        <v>20</v>
      </c>
      <c r="J15" s="691">
        <f t="shared" si="1"/>
        <v>0.13793103448275862</v>
      </c>
    </row>
    <row r="16" spans="1:10" ht="19.5" customHeight="1">
      <c r="A16" s="306" t="s">
        <v>67</v>
      </c>
      <c r="B16" s="62" t="s">
        <v>3598</v>
      </c>
      <c r="C16" s="62">
        <v>123</v>
      </c>
      <c r="D16" s="1906">
        <v>23</v>
      </c>
      <c r="E16" s="564"/>
      <c r="F16" s="1"/>
      <c r="G16" s="691">
        <f t="shared" si="0"/>
        <v>0.15753424657534246</v>
      </c>
      <c r="I16">
        <v>24</v>
      </c>
      <c r="J16" s="691">
        <f t="shared" si="1"/>
        <v>0.16438356164383561</v>
      </c>
    </row>
    <row r="17" spans="1:10" ht="19.5" customHeight="1">
      <c r="A17" s="306" t="s">
        <v>4588</v>
      </c>
      <c r="B17" s="62" t="s">
        <v>3596</v>
      </c>
      <c r="C17" s="62">
        <v>141</v>
      </c>
      <c r="D17" s="1906">
        <v>27</v>
      </c>
      <c r="E17" s="1"/>
      <c r="F17" s="1"/>
      <c r="G17" s="691">
        <f t="shared" si="0"/>
        <v>0.16071428571428573</v>
      </c>
      <c r="I17">
        <v>28</v>
      </c>
      <c r="J17" s="691">
        <f t="shared" si="1"/>
        <v>0.16666666666666666</v>
      </c>
    </row>
    <row r="18" spans="1:10" ht="19.5" customHeight="1">
      <c r="A18" s="306" t="s">
        <v>4210</v>
      </c>
      <c r="B18" s="62" t="s">
        <v>3597</v>
      </c>
      <c r="C18" s="62">
        <v>156</v>
      </c>
      <c r="D18" s="1906">
        <v>29</v>
      </c>
      <c r="E18" s="106">
        <v>13</v>
      </c>
      <c r="F18" s="1">
        <v>23</v>
      </c>
      <c r="G18" s="691">
        <f t="shared" si="0"/>
        <v>0.15675675675675677</v>
      </c>
      <c r="I18">
        <v>30</v>
      </c>
      <c r="J18" s="691">
        <f t="shared" si="1"/>
        <v>0.16216216216216217</v>
      </c>
    </row>
    <row r="19" spans="1:10" ht="19.5" customHeight="1">
      <c r="A19" s="306" t="s">
        <v>1618</v>
      </c>
      <c r="B19" s="62" t="s">
        <v>2467</v>
      </c>
      <c r="C19" s="62">
        <v>174</v>
      </c>
      <c r="D19" s="1906">
        <v>22</v>
      </c>
      <c r="E19" s="1">
        <v>15</v>
      </c>
      <c r="F19" s="1">
        <v>26</v>
      </c>
      <c r="G19" s="691">
        <f t="shared" si="0"/>
        <v>0.11224489795918367</v>
      </c>
      <c r="I19">
        <v>25</v>
      </c>
      <c r="J19" s="691">
        <f t="shared" si="1"/>
        <v>0.12755102040816327</v>
      </c>
    </row>
    <row r="20" spans="1:10" ht="19.5" customHeight="1">
      <c r="A20" s="306" t="s">
        <v>4047</v>
      </c>
      <c r="B20" s="62" t="s">
        <v>4048</v>
      </c>
      <c r="C20" s="62">
        <v>159</v>
      </c>
      <c r="D20" s="1906">
        <v>26</v>
      </c>
      <c r="E20" s="1">
        <v>11</v>
      </c>
      <c r="F20" s="1">
        <v>27</v>
      </c>
      <c r="G20" s="691">
        <f t="shared" si="0"/>
        <v>0.14054054054054055</v>
      </c>
      <c r="I20">
        <v>28</v>
      </c>
      <c r="J20" s="691">
        <f t="shared" si="1"/>
        <v>0.15135135135135136</v>
      </c>
    </row>
    <row r="21" spans="1:10" ht="19.5" customHeight="1">
      <c r="A21" s="306" t="s">
        <v>907</v>
      </c>
      <c r="B21" s="62" t="s">
        <v>5033</v>
      </c>
      <c r="C21" s="62">
        <v>154</v>
      </c>
      <c r="D21" s="1906">
        <v>18</v>
      </c>
      <c r="E21" s="1">
        <v>14</v>
      </c>
      <c r="F21" s="1">
        <v>17</v>
      </c>
      <c r="G21" s="691">
        <f t="shared" si="0"/>
        <v>0.10465116279069768</v>
      </c>
      <c r="I21">
        <v>21</v>
      </c>
      <c r="J21" s="691">
        <f t="shared" si="1"/>
        <v>0.12209302325581395</v>
      </c>
    </row>
    <row r="22" spans="1:10" ht="19.5" customHeight="1">
      <c r="A22" s="1481" t="s">
        <v>455</v>
      </c>
      <c r="B22" s="1482" t="s">
        <v>5032</v>
      </c>
      <c r="C22" s="1482">
        <v>106</v>
      </c>
      <c r="D22" s="1907">
        <v>27</v>
      </c>
      <c r="E22" s="35"/>
      <c r="F22" s="35"/>
      <c r="G22" s="691">
        <f t="shared" si="0"/>
        <v>0.20300751879699247</v>
      </c>
      <c r="I22">
        <v>28</v>
      </c>
      <c r="J22" s="691">
        <f t="shared" si="1"/>
        <v>0.21052631578947367</v>
      </c>
    </row>
    <row r="23" spans="1:10" ht="19.5" customHeight="1">
      <c r="A23" s="1481" t="s">
        <v>6950</v>
      </c>
      <c r="B23" s="1482" t="s">
        <v>6951</v>
      </c>
      <c r="C23" s="1482">
        <v>110</v>
      </c>
      <c r="D23" s="1907">
        <v>20</v>
      </c>
      <c r="E23" s="35"/>
      <c r="F23" s="35"/>
      <c r="G23" s="691">
        <f t="shared" si="0"/>
        <v>0.15384615384615385</v>
      </c>
      <c r="I23">
        <v>31</v>
      </c>
      <c r="J23" s="691">
        <f t="shared" si="1"/>
        <v>0.23846153846153847</v>
      </c>
    </row>
    <row r="24" spans="1:10" ht="19.5" customHeight="1">
      <c r="A24" s="1481" t="s">
        <v>7811</v>
      </c>
      <c r="B24" s="1482" t="s">
        <v>6333</v>
      </c>
      <c r="C24" s="1482">
        <v>131</v>
      </c>
      <c r="D24" s="1907">
        <v>23</v>
      </c>
      <c r="E24" s="35"/>
      <c r="F24" s="35"/>
      <c r="G24" s="691">
        <f t="shared" si="0"/>
        <v>0.14935064935064934</v>
      </c>
      <c r="I24">
        <v>25</v>
      </c>
      <c r="J24" s="691">
        <f t="shared" si="1"/>
        <v>0.16233766233766234</v>
      </c>
    </row>
    <row r="25" spans="1:10" ht="19.5" customHeight="1">
      <c r="A25" s="306" t="s">
        <v>7245</v>
      </c>
      <c r="B25" s="62" t="s">
        <v>7404</v>
      </c>
      <c r="C25" s="62">
        <v>149</v>
      </c>
      <c r="D25" s="1906">
        <v>9</v>
      </c>
      <c r="E25" s="1"/>
      <c r="F25" s="1"/>
      <c r="G25" s="691">
        <f t="shared" si="0"/>
        <v>5.6962025316455694E-2</v>
      </c>
      <c r="I25">
        <v>24</v>
      </c>
      <c r="J25" s="691">
        <f t="shared" si="1"/>
        <v>0.15189873417721519</v>
      </c>
    </row>
    <row r="26" spans="1:10" ht="19.5" customHeight="1">
      <c r="A26" s="306" t="s">
        <v>8614</v>
      </c>
      <c r="B26" s="2015" t="s">
        <v>8615</v>
      </c>
      <c r="C26" s="2015">
        <v>195</v>
      </c>
      <c r="D26" s="1906">
        <v>27</v>
      </c>
      <c r="E26" s="1"/>
      <c r="F26" s="1"/>
      <c r="G26" s="691">
        <f t="shared" si="0"/>
        <v>0.12162162162162163</v>
      </c>
      <c r="I26">
        <v>38</v>
      </c>
      <c r="J26" s="691">
        <f t="shared" si="1"/>
        <v>0.17117117117117117</v>
      </c>
    </row>
    <row r="27" spans="1:10" ht="16.5" customHeight="1">
      <c r="A27" s="1481" t="s">
        <v>9779</v>
      </c>
      <c r="B27" s="1482" t="s">
        <v>9784</v>
      </c>
      <c r="C27" s="1482">
        <v>143</v>
      </c>
      <c r="D27" s="1907">
        <v>11</v>
      </c>
      <c r="E27" s="35"/>
      <c r="F27" s="35"/>
      <c r="G27" s="691">
        <f t="shared" si="0"/>
        <v>7.1428571428571425E-2</v>
      </c>
      <c r="I27">
        <v>24</v>
      </c>
      <c r="J27" s="691">
        <f t="shared" si="1"/>
        <v>0.15584415584415584</v>
      </c>
    </row>
    <row r="28" spans="1:10" ht="16.5" customHeight="1">
      <c r="A28" s="306" t="s">
        <v>10081</v>
      </c>
      <c r="B28" s="2401" t="s">
        <v>10082</v>
      </c>
      <c r="C28" s="2401">
        <v>159</v>
      </c>
      <c r="D28" s="1906">
        <v>19</v>
      </c>
      <c r="E28" s="1"/>
      <c r="F28" s="1"/>
      <c r="G28" s="691">
        <f t="shared" si="0"/>
        <v>0.10674157303370786</v>
      </c>
      <c r="I28">
        <v>32</v>
      </c>
      <c r="J28" s="691">
        <f t="shared" si="1"/>
        <v>0.1797752808988764</v>
      </c>
    </row>
    <row r="29" spans="1:10" ht="16.5" customHeight="1">
      <c r="A29" s="306" t="s">
        <v>10866</v>
      </c>
      <c r="B29" s="2604" t="s">
        <v>10867</v>
      </c>
      <c r="C29" s="2604">
        <v>143</v>
      </c>
      <c r="D29" s="1906">
        <v>21</v>
      </c>
      <c r="E29" s="1"/>
      <c r="F29" s="1"/>
      <c r="G29" s="691">
        <f t="shared" si="0"/>
        <v>0.12804878048780488</v>
      </c>
      <c r="I29">
        <v>30</v>
      </c>
      <c r="J29" s="691">
        <f t="shared" si="1"/>
        <v>0.18292682926829268</v>
      </c>
    </row>
    <row r="30" spans="1:10" ht="16.5" customHeight="1">
      <c r="A30" s="306" t="s">
        <v>11420</v>
      </c>
      <c r="B30" s="2745" t="s">
        <v>11421</v>
      </c>
      <c r="C30" s="2745">
        <v>191</v>
      </c>
      <c r="D30" s="1906">
        <v>40</v>
      </c>
      <c r="E30" s="1"/>
      <c r="F30" s="1"/>
      <c r="G30" s="691">
        <f t="shared" si="0"/>
        <v>0.17316017316017315</v>
      </c>
      <c r="I30">
        <v>50</v>
      </c>
      <c r="J30" s="691">
        <f t="shared" si="1"/>
        <v>0.21645021645021645</v>
      </c>
    </row>
    <row r="31" spans="1:10">
      <c r="A31" s="246" t="s">
        <v>3253</v>
      </c>
      <c r="C31">
        <f>SUM(C3:C30)</f>
        <v>3657</v>
      </c>
      <c r="D31" s="1909">
        <f>SUM(D3:D30)</f>
        <v>527</v>
      </c>
      <c r="G31" s="691">
        <f t="shared" si="0"/>
        <v>0.12595602294455066</v>
      </c>
      <c r="I31">
        <f>SUM(I3:I30)</f>
        <v>642</v>
      </c>
      <c r="J31" s="691">
        <f t="shared" si="1"/>
        <v>0.15344168260038241</v>
      </c>
    </row>
    <row r="32" spans="1:10">
      <c r="G32" s="691"/>
    </row>
  </sheetData>
  <mergeCells count="1">
    <mergeCell ref="D1:H1"/>
  </mergeCells>
  <phoneticPr fontId="5"/>
  <pageMargins left="0.75" right="0.75" top="1" bottom="1" header="0.51200000000000001" footer="0.51200000000000001"/>
  <pageSetup paperSize="9" scale="82" orientation="portrait" verticalDpi="1200" r:id="rId1"/>
  <headerFooter alignWithMargins="0"/>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G351"/>
  <sheetViews>
    <sheetView workbookViewId="0"/>
  </sheetViews>
  <sheetFormatPr defaultRowHeight="13.5"/>
  <cols>
    <col min="1" max="1" width="30.375" customWidth="1"/>
    <col min="2" max="2" width="16.625" style="546" customWidth="1"/>
    <col min="3" max="3" width="5.875" style="546" customWidth="1"/>
    <col min="4" max="4" width="6.625" style="546" customWidth="1"/>
    <col min="5" max="25" width="6.625" customWidth="1"/>
    <col min="26" max="32" width="6.625" style="56" customWidth="1"/>
  </cols>
  <sheetData>
    <row r="1" spans="1:33" ht="23.25" customHeight="1">
      <c r="A1" s="1177" t="s">
        <v>6156</v>
      </c>
      <c r="Q1" s="554" t="s">
        <v>11156</v>
      </c>
    </row>
    <row r="2" spans="1:33" s="50" customFormat="1">
      <c r="B2" s="943" t="s">
        <v>2456</v>
      </c>
      <c r="C2" s="943" t="s">
        <v>2457</v>
      </c>
      <c r="D2" s="943"/>
      <c r="E2" s="50" t="s">
        <v>4603</v>
      </c>
      <c r="F2" s="50" t="s">
        <v>1986</v>
      </c>
      <c r="G2" s="50" t="s">
        <v>1988</v>
      </c>
      <c r="H2" s="50" t="s">
        <v>1990</v>
      </c>
      <c r="I2" s="50" t="s">
        <v>2589</v>
      </c>
      <c r="J2" s="50" t="s">
        <v>5101</v>
      </c>
      <c r="K2" s="50" t="s">
        <v>3490</v>
      </c>
      <c r="L2" s="50" t="s">
        <v>3492</v>
      </c>
      <c r="M2" s="50" t="s">
        <v>3494</v>
      </c>
      <c r="N2" s="50" t="s">
        <v>5480</v>
      </c>
      <c r="O2" s="50" t="s">
        <v>5481</v>
      </c>
      <c r="P2" s="50" t="s">
        <v>5482</v>
      </c>
      <c r="Q2" s="50" t="s">
        <v>5483</v>
      </c>
      <c r="R2" s="50" t="s">
        <v>5711</v>
      </c>
      <c r="S2" s="50" t="s">
        <v>1097</v>
      </c>
      <c r="T2" s="50" t="s">
        <v>4210</v>
      </c>
      <c r="U2" s="50" t="s">
        <v>1618</v>
      </c>
      <c r="V2" s="50" t="s">
        <v>3689</v>
      </c>
      <c r="W2" s="50" t="s">
        <v>908</v>
      </c>
      <c r="X2" s="50" t="s">
        <v>1949</v>
      </c>
      <c r="Y2" s="50" t="s">
        <v>6946</v>
      </c>
      <c r="Z2" s="544" t="s">
        <v>1115</v>
      </c>
      <c r="AA2" s="544" t="s">
        <v>7245</v>
      </c>
      <c r="AB2" s="544" t="s">
        <v>9522</v>
      </c>
      <c r="AC2" s="544" t="s">
        <v>9785</v>
      </c>
      <c r="AD2" s="544" t="s">
        <v>10083</v>
      </c>
      <c r="AE2" s="544" t="s">
        <v>11144</v>
      </c>
      <c r="AF2" s="544" t="s">
        <v>11412</v>
      </c>
      <c r="AG2" s="50" t="s">
        <v>2245</v>
      </c>
    </row>
    <row r="3" spans="1:33" s="56" customFormat="1">
      <c r="A3" s="56" t="s">
        <v>6964</v>
      </c>
      <c r="B3" s="546" t="s">
        <v>5477</v>
      </c>
      <c r="C3" s="546" t="s">
        <v>5477</v>
      </c>
      <c r="D3" s="546"/>
      <c r="E3" s="56">
        <v>18</v>
      </c>
      <c r="F3" s="56">
        <v>16</v>
      </c>
      <c r="G3" s="56">
        <v>17</v>
      </c>
      <c r="H3" s="56">
        <v>39</v>
      </c>
      <c r="I3" s="56">
        <v>45</v>
      </c>
      <c r="J3" s="56">
        <v>44</v>
      </c>
      <c r="K3" s="56">
        <v>44</v>
      </c>
      <c r="L3" s="56">
        <v>51</v>
      </c>
      <c r="M3" s="56">
        <v>47</v>
      </c>
      <c r="N3" s="56">
        <v>42</v>
      </c>
      <c r="O3" s="56">
        <v>31</v>
      </c>
      <c r="P3" s="56">
        <v>41</v>
      </c>
      <c r="Q3" s="56">
        <v>25</v>
      </c>
      <c r="R3" s="56">
        <v>30</v>
      </c>
      <c r="S3" s="56">
        <v>30</v>
      </c>
      <c r="T3" s="56">
        <v>40</v>
      </c>
      <c r="U3" s="56">
        <v>43</v>
      </c>
      <c r="V3" s="56">
        <v>47</v>
      </c>
      <c r="W3" s="56">
        <v>52</v>
      </c>
      <c r="X3" s="56">
        <v>32</v>
      </c>
      <c r="Y3" s="56">
        <v>36</v>
      </c>
      <c r="Z3" s="56">
        <v>47</v>
      </c>
      <c r="AA3" s="56">
        <v>56</v>
      </c>
      <c r="AB3" s="56">
        <v>68</v>
      </c>
      <c r="AC3" s="56">
        <v>42</v>
      </c>
      <c r="AD3" s="56">
        <v>43</v>
      </c>
      <c r="AE3" s="56">
        <v>49</v>
      </c>
      <c r="AF3" s="56">
        <v>59</v>
      </c>
      <c r="AG3" s="56">
        <f>SUM(E3:AF3)</f>
        <v>1134</v>
      </c>
    </row>
    <row r="4" spans="1:33" s="56" customFormat="1">
      <c r="A4" s="56" t="s">
        <v>6965</v>
      </c>
      <c r="B4" s="546" t="s">
        <v>5479</v>
      </c>
      <c r="C4" s="546" t="s">
        <v>2458</v>
      </c>
      <c r="D4" s="546"/>
      <c r="F4" s="56">
        <v>3</v>
      </c>
      <c r="G4" s="56">
        <v>2</v>
      </c>
      <c r="H4" s="56">
        <v>2</v>
      </c>
      <c r="I4" s="56">
        <v>1</v>
      </c>
      <c r="J4" s="56">
        <v>4</v>
      </c>
      <c r="K4" s="56">
        <v>4</v>
      </c>
      <c r="M4" s="56">
        <v>3</v>
      </c>
      <c r="N4" s="56">
        <v>7</v>
      </c>
      <c r="O4" s="56">
        <v>2</v>
      </c>
      <c r="P4" s="56">
        <v>2</v>
      </c>
      <c r="Q4" s="56">
        <v>4</v>
      </c>
      <c r="R4" s="56">
        <v>2</v>
      </c>
      <c r="S4" s="56">
        <v>5</v>
      </c>
      <c r="T4" s="56">
        <v>6</v>
      </c>
      <c r="U4" s="56">
        <v>4</v>
      </c>
      <c r="W4" s="56">
        <v>7</v>
      </c>
      <c r="X4" s="56">
        <v>2</v>
      </c>
      <c r="Y4" s="56">
        <v>1</v>
      </c>
      <c r="Z4" s="56">
        <v>1</v>
      </c>
      <c r="AA4" s="56">
        <v>1</v>
      </c>
      <c r="AB4" s="56">
        <v>6</v>
      </c>
      <c r="AC4" s="56">
        <v>4</v>
      </c>
      <c r="AD4" s="56">
        <v>5</v>
      </c>
      <c r="AE4" s="56">
        <v>7</v>
      </c>
      <c r="AF4" s="56">
        <v>13</v>
      </c>
      <c r="AG4" s="56">
        <f t="shared" ref="AG4:AG67" si="0">SUM(E4:AF4)</f>
        <v>98</v>
      </c>
    </row>
    <row r="5" spans="1:33" s="56" customFormat="1">
      <c r="B5" s="546" t="s">
        <v>5642</v>
      </c>
      <c r="C5" s="546" t="s">
        <v>2458</v>
      </c>
      <c r="D5" s="546"/>
      <c r="F5" s="56">
        <v>1</v>
      </c>
      <c r="H5" s="56">
        <v>1</v>
      </c>
      <c r="K5" s="56">
        <v>1</v>
      </c>
      <c r="AG5" s="56">
        <f t="shared" si="0"/>
        <v>3</v>
      </c>
    </row>
    <row r="6" spans="1:33" s="56" customFormat="1">
      <c r="A6" s="56" t="s">
        <v>6945</v>
      </c>
      <c r="B6" s="546" t="s">
        <v>6945</v>
      </c>
      <c r="C6" s="546" t="s">
        <v>722</v>
      </c>
      <c r="D6" s="546"/>
      <c r="Y6" s="56">
        <v>1</v>
      </c>
      <c r="AG6" s="56">
        <f t="shared" si="0"/>
        <v>1</v>
      </c>
    </row>
    <row r="7" spans="1:33" s="56" customFormat="1">
      <c r="A7" s="56" t="s">
        <v>6966</v>
      </c>
      <c r="B7" s="548" t="s">
        <v>721</v>
      </c>
      <c r="C7" s="546" t="s">
        <v>722</v>
      </c>
      <c r="D7" s="546"/>
      <c r="E7" s="56">
        <v>1</v>
      </c>
      <c r="AG7" s="56">
        <f t="shared" si="0"/>
        <v>1</v>
      </c>
    </row>
    <row r="8" spans="1:33" s="56" customFormat="1">
      <c r="A8" s="56" t="s">
        <v>6967</v>
      </c>
      <c r="B8" s="548" t="s">
        <v>723</v>
      </c>
      <c r="C8" s="546" t="s">
        <v>722</v>
      </c>
      <c r="D8" s="546"/>
      <c r="I8" s="56">
        <v>1</v>
      </c>
      <c r="AG8" s="56">
        <f t="shared" si="0"/>
        <v>1</v>
      </c>
    </row>
    <row r="9" spans="1:33" s="56" customFormat="1">
      <c r="A9" s="56" t="s">
        <v>6968</v>
      </c>
      <c r="B9" s="546" t="s">
        <v>494</v>
      </c>
      <c r="C9" s="546" t="s">
        <v>722</v>
      </c>
      <c r="D9" s="546"/>
      <c r="E9" s="56">
        <v>1</v>
      </c>
      <c r="G9" s="56">
        <v>1</v>
      </c>
      <c r="R9" s="56">
        <v>1</v>
      </c>
      <c r="T9" s="56">
        <v>2</v>
      </c>
      <c r="U9" s="56">
        <v>7</v>
      </c>
      <c r="V9" s="56">
        <v>8</v>
      </c>
      <c r="X9" s="56">
        <v>2</v>
      </c>
      <c r="Z9" s="56">
        <v>1</v>
      </c>
      <c r="AF9" s="56">
        <v>1</v>
      </c>
      <c r="AG9" s="56">
        <f t="shared" si="0"/>
        <v>24</v>
      </c>
    </row>
    <row r="10" spans="1:33" s="56" customFormat="1">
      <c r="A10" s="56" t="s">
        <v>6969</v>
      </c>
      <c r="B10" s="546" t="s">
        <v>495</v>
      </c>
      <c r="C10" s="546" t="s">
        <v>722</v>
      </c>
      <c r="D10" s="546"/>
      <c r="F10" s="56">
        <v>1</v>
      </c>
      <c r="I10" s="56">
        <v>1</v>
      </c>
      <c r="J10" s="56">
        <v>2</v>
      </c>
      <c r="K10" s="56">
        <v>1</v>
      </c>
      <c r="L10" s="56">
        <v>1</v>
      </c>
      <c r="T10" s="56">
        <v>1</v>
      </c>
      <c r="U10" s="56">
        <v>1</v>
      </c>
      <c r="W10" s="56">
        <v>1</v>
      </c>
      <c r="X10" s="56">
        <v>1</v>
      </c>
      <c r="AG10" s="56">
        <f t="shared" si="0"/>
        <v>10</v>
      </c>
    </row>
    <row r="11" spans="1:33" s="56" customFormat="1">
      <c r="A11" s="56" t="s">
        <v>6970</v>
      </c>
      <c r="B11" s="548" t="s">
        <v>496</v>
      </c>
      <c r="C11" s="546" t="s">
        <v>722</v>
      </c>
      <c r="D11" s="546"/>
      <c r="H11" s="56">
        <v>1</v>
      </c>
      <c r="AG11" s="56">
        <f t="shared" si="0"/>
        <v>1</v>
      </c>
    </row>
    <row r="12" spans="1:33" s="56" customFormat="1">
      <c r="A12" s="56" t="s">
        <v>6971</v>
      </c>
      <c r="B12" s="548" t="s">
        <v>4655</v>
      </c>
      <c r="C12" s="546" t="s">
        <v>722</v>
      </c>
      <c r="D12" s="546"/>
      <c r="N12" s="56">
        <v>1</v>
      </c>
      <c r="AG12" s="56">
        <f t="shared" si="0"/>
        <v>1</v>
      </c>
    </row>
    <row r="13" spans="1:33" s="56" customFormat="1">
      <c r="A13" s="56" t="s">
        <v>6972</v>
      </c>
      <c r="B13" s="548" t="s">
        <v>952</v>
      </c>
      <c r="C13" s="546" t="s">
        <v>722</v>
      </c>
      <c r="D13" s="546"/>
      <c r="AG13" s="56">
        <f t="shared" si="0"/>
        <v>0</v>
      </c>
    </row>
    <row r="14" spans="1:33" s="56" customFormat="1">
      <c r="A14" s="56" t="s">
        <v>6973</v>
      </c>
      <c r="B14" s="548" t="s">
        <v>4656</v>
      </c>
      <c r="C14" s="546" t="s">
        <v>722</v>
      </c>
      <c r="D14" s="546"/>
      <c r="R14" s="56">
        <v>1</v>
      </c>
      <c r="V14" s="56">
        <v>2</v>
      </c>
      <c r="W14" s="56">
        <v>1</v>
      </c>
      <c r="Y14" s="56">
        <v>1</v>
      </c>
      <c r="AB14" s="56">
        <v>2</v>
      </c>
      <c r="AG14" s="56">
        <f t="shared" si="0"/>
        <v>7</v>
      </c>
    </row>
    <row r="15" spans="1:33" s="56" customFormat="1">
      <c r="A15" s="56" t="s">
        <v>11628</v>
      </c>
      <c r="B15" s="548" t="s">
        <v>11627</v>
      </c>
      <c r="C15" s="546" t="s">
        <v>722</v>
      </c>
      <c r="D15" s="546"/>
      <c r="AF15" s="56">
        <v>1</v>
      </c>
      <c r="AG15" s="56">
        <f t="shared" si="0"/>
        <v>1</v>
      </c>
    </row>
    <row r="16" spans="1:33" s="56" customFormat="1">
      <c r="A16" s="56" t="s">
        <v>6974</v>
      </c>
      <c r="B16" s="548" t="s">
        <v>4657</v>
      </c>
      <c r="C16" s="546" t="s">
        <v>722</v>
      </c>
      <c r="D16" s="546"/>
      <c r="F16" s="56">
        <v>1</v>
      </c>
      <c r="AG16" s="56">
        <f t="shared" si="0"/>
        <v>1</v>
      </c>
    </row>
    <row r="17" spans="1:33" s="56" customFormat="1">
      <c r="A17" s="56" t="s">
        <v>10297</v>
      </c>
      <c r="B17" s="548" t="s">
        <v>10296</v>
      </c>
      <c r="C17" s="546" t="s">
        <v>722</v>
      </c>
      <c r="D17" s="546"/>
      <c r="AD17" s="56">
        <v>1</v>
      </c>
      <c r="AF17" s="56">
        <v>1</v>
      </c>
      <c r="AG17" s="56">
        <f t="shared" si="0"/>
        <v>2</v>
      </c>
    </row>
    <row r="18" spans="1:33" s="56" customFormat="1">
      <c r="A18" s="56" t="s">
        <v>6975</v>
      </c>
      <c r="B18" s="548" t="s">
        <v>2465</v>
      </c>
      <c r="C18" s="546" t="s">
        <v>722</v>
      </c>
      <c r="D18" s="546"/>
      <c r="AG18" s="56">
        <f t="shared" si="0"/>
        <v>0</v>
      </c>
    </row>
    <row r="19" spans="1:33" s="56" customFormat="1">
      <c r="A19" s="56" t="s">
        <v>6976</v>
      </c>
      <c r="B19" s="944" t="s">
        <v>1687</v>
      </c>
      <c r="C19" s="546" t="s">
        <v>1688</v>
      </c>
      <c r="D19" s="546"/>
      <c r="AG19" s="56">
        <f t="shared" si="0"/>
        <v>0</v>
      </c>
    </row>
    <row r="20" spans="1:33" s="56" customFormat="1">
      <c r="B20" s="944" t="s">
        <v>3599</v>
      </c>
      <c r="C20" s="546" t="s">
        <v>722</v>
      </c>
      <c r="D20" s="546"/>
      <c r="AG20" s="56">
        <f t="shared" si="0"/>
        <v>0</v>
      </c>
    </row>
    <row r="21" spans="1:33" s="56" customFormat="1">
      <c r="A21" s="56" t="s">
        <v>11630</v>
      </c>
      <c r="B21" s="944" t="s">
        <v>11629</v>
      </c>
      <c r="C21" s="546" t="s">
        <v>4659</v>
      </c>
      <c r="D21" s="546"/>
      <c r="AF21" s="56">
        <v>1</v>
      </c>
      <c r="AG21" s="56">
        <f t="shared" si="0"/>
        <v>1</v>
      </c>
    </row>
    <row r="22" spans="1:33" s="56" customFormat="1">
      <c r="A22" s="56" t="s">
        <v>6977</v>
      </c>
      <c r="B22" s="546" t="s">
        <v>4658</v>
      </c>
      <c r="C22" s="546" t="s">
        <v>4659</v>
      </c>
      <c r="D22" s="546"/>
      <c r="M22" s="56">
        <v>1</v>
      </c>
      <c r="N22" s="56">
        <v>1</v>
      </c>
      <c r="O22" s="56">
        <v>2</v>
      </c>
      <c r="Q22" s="56">
        <v>6</v>
      </c>
      <c r="R22" s="56">
        <v>1</v>
      </c>
      <c r="T22" s="56">
        <v>1</v>
      </c>
      <c r="U22" s="56">
        <v>2</v>
      </c>
      <c r="AF22" s="56">
        <v>1</v>
      </c>
      <c r="AG22" s="56">
        <f t="shared" si="0"/>
        <v>15</v>
      </c>
    </row>
    <row r="23" spans="1:33" s="56" customFormat="1">
      <c r="A23" s="56" t="s">
        <v>6978</v>
      </c>
      <c r="B23" s="546" t="s">
        <v>4660</v>
      </c>
      <c r="C23" s="546" t="s">
        <v>4659</v>
      </c>
      <c r="D23" s="546"/>
      <c r="J23" s="56">
        <v>1</v>
      </c>
      <c r="L23" s="56">
        <v>1</v>
      </c>
      <c r="T23" s="56">
        <v>1</v>
      </c>
      <c r="AG23" s="56">
        <f t="shared" si="0"/>
        <v>3</v>
      </c>
    </row>
    <row r="24" spans="1:33" s="56" customFormat="1">
      <c r="A24" s="56" t="s">
        <v>6979</v>
      </c>
      <c r="B24" s="546" t="s">
        <v>4661</v>
      </c>
      <c r="C24" s="546" t="s">
        <v>4659</v>
      </c>
      <c r="D24" s="546"/>
      <c r="Q24" s="56">
        <v>4</v>
      </c>
      <c r="R24" s="56">
        <v>7</v>
      </c>
      <c r="S24" s="56">
        <v>4</v>
      </c>
      <c r="T24" s="56">
        <v>7</v>
      </c>
      <c r="U24" s="56">
        <v>9</v>
      </c>
      <c r="V24" s="56">
        <v>10</v>
      </c>
      <c r="W24" s="56">
        <v>6</v>
      </c>
      <c r="X24" s="56">
        <v>4</v>
      </c>
      <c r="Y24" s="56">
        <v>6</v>
      </c>
      <c r="AA24" s="56">
        <v>10</v>
      </c>
      <c r="AB24" s="56">
        <v>2</v>
      </c>
      <c r="AD24" s="56">
        <v>3</v>
      </c>
      <c r="AE24" s="56">
        <v>7</v>
      </c>
      <c r="AF24" s="56">
        <v>5</v>
      </c>
      <c r="AG24" s="56">
        <f t="shared" si="0"/>
        <v>84</v>
      </c>
    </row>
    <row r="25" spans="1:33" s="56" customFormat="1">
      <c r="A25" s="56" t="s">
        <v>6980</v>
      </c>
      <c r="B25" s="546" t="s">
        <v>2074</v>
      </c>
      <c r="C25" s="546" t="s">
        <v>1202</v>
      </c>
      <c r="D25" s="546"/>
      <c r="AG25" s="56">
        <f t="shared" si="0"/>
        <v>0</v>
      </c>
    </row>
    <row r="26" spans="1:33" s="56" customFormat="1">
      <c r="A26" s="56" t="s">
        <v>6981</v>
      </c>
      <c r="B26" s="548" t="s">
        <v>4662</v>
      </c>
      <c r="C26" s="546" t="s">
        <v>4659</v>
      </c>
      <c r="D26" s="546"/>
      <c r="F26" s="56">
        <v>1</v>
      </c>
      <c r="H26" s="56">
        <v>1</v>
      </c>
      <c r="I26" s="56">
        <v>2</v>
      </c>
      <c r="L26" s="56">
        <v>2</v>
      </c>
      <c r="N26" s="56">
        <v>2</v>
      </c>
      <c r="O26" s="56">
        <v>2</v>
      </c>
      <c r="AE26" s="56">
        <v>1</v>
      </c>
      <c r="AG26" s="56">
        <f t="shared" si="0"/>
        <v>11</v>
      </c>
    </row>
    <row r="27" spans="1:33" s="56" customFormat="1">
      <c r="A27" s="56" t="s">
        <v>6982</v>
      </c>
      <c r="B27" s="548" t="s">
        <v>4663</v>
      </c>
      <c r="C27" s="546" t="s">
        <v>4659</v>
      </c>
      <c r="D27" s="546"/>
      <c r="F27" s="56">
        <v>1</v>
      </c>
      <c r="N27" s="56">
        <v>1</v>
      </c>
      <c r="O27" s="56">
        <v>2</v>
      </c>
      <c r="S27" s="56">
        <v>1</v>
      </c>
      <c r="T27" s="56">
        <v>3</v>
      </c>
      <c r="U27" s="56">
        <v>2</v>
      </c>
      <c r="V27" s="56">
        <v>3</v>
      </c>
      <c r="W27" s="56">
        <v>1</v>
      </c>
      <c r="Y27" s="56">
        <v>1</v>
      </c>
      <c r="Z27" s="56">
        <v>4</v>
      </c>
      <c r="AA27" s="56">
        <v>3</v>
      </c>
      <c r="AB27" s="56">
        <v>4</v>
      </c>
      <c r="AC27" s="56">
        <v>3</v>
      </c>
      <c r="AD27" s="56">
        <v>2</v>
      </c>
      <c r="AE27" s="56">
        <v>2</v>
      </c>
      <c r="AG27" s="56">
        <f t="shared" si="0"/>
        <v>33</v>
      </c>
    </row>
    <row r="28" spans="1:33" s="56" customFormat="1">
      <c r="A28" s="56" t="s">
        <v>6983</v>
      </c>
      <c r="B28" s="549" t="s">
        <v>4664</v>
      </c>
      <c r="C28" s="546" t="s">
        <v>4659</v>
      </c>
      <c r="D28" s="546"/>
      <c r="H28" s="56">
        <v>1</v>
      </c>
      <c r="L28" s="56">
        <v>1</v>
      </c>
      <c r="AG28" s="56">
        <f t="shared" si="0"/>
        <v>2</v>
      </c>
    </row>
    <row r="29" spans="1:33" s="56" customFormat="1">
      <c r="A29" s="56" t="s">
        <v>6984</v>
      </c>
      <c r="B29" s="546" t="s">
        <v>4665</v>
      </c>
      <c r="C29" s="546" t="s">
        <v>4659</v>
      </c>
      <c r="D29" s="546"/>
      <c r="E29" s="56">
        <v>1</v>
      </c>
      <c r="AG29" s="56">
        <f t="shared" si="0"/>
        <v>1</v>
      </c>
    </row>
    <row r="30" spans="1:33" s="56" customFormat="1">
      <c r="A30" s="56" t="s">
        <v>6985</v>
      </c>
      <c r="B30" s="548" t="s">
        <v>2075</v>
      </c>
      <c r="C30" s="546" t="s">
        <v>1202</v>
      </c>
      <c r="D30" s="546"/>
      <c r="AG30" s="56">
        <f t="shared" si="0"/>
        <v>0</v>
      </c>
    </row>
    <row r="31" spans="1:33" s="56" customFormat="1">
      <c r="A31" s="56" t="s">
        <v>6986</v>
      </c>
      <c r="B31" s="548" t="s">
        <v>4632</v>
      </c>
      <c r="C31" s="546" t="s">
        <v>4659</v>
      </c>
      <c r="D31" s="546"/>
      <c r="E31" s="56">
        <v>3</v>
      </c>
      <c r="F31" s="56">
        <v>5</v>
      </c>
      <c r="G31" s="56">
        <v>7</v>
      </c>
      <c r="H31" s="56">
        <v>5</v>
      </c>
      <c r="I31" s="56">
        <v>7</v>
      </c>
      <c r="J31" s="56">
        <v>5</v>
      </c>
      <c r="K31" s="56">
        <v>4</v>
      </c>
      <c r="L31" s="56">
        <v>16</v>
      </c>
      <c r="M31" s="56">
        <v>7</v>
      </c>
      <c r="N31" s="56">
        <v>7</v>
      </c>
      <c r="O31" s="56">
        <v>12</v>
      </c>
      <c r="P31" s="56">
        <v>7</v>
      </c>
      <c r="Q31" s="56">
        <v>8</v>
      </c>
      <c r="R31" s="56">
        <v>4</v>
      </c>
      <c r="S31" s="56">
        <v>7</v>
      </c>
      <c r="T31" s="56">
        <v>2</v>
      </c>
      <c r="U31" s="56">
        <v>8</v>
      </c>
      <c r="V31" s="56">
        <v>10</v>
      </c>
      <c r="W31" s="56">
        <v>1</v>
      </c>
      <c r="X31" s="56">
        <v>10</v>
      </c>
      <c r="Y31" s="56">
        <v>3</v>
      </c>
      <c r="Z31" s="56">
        <v>7</v>
      </c>
      <c r="AA31" s="56">
        <v>10</v>
      </c>
      <c r="AB31" s="56">
        <v>13</v>
      </c>
      <c r="AC31" s="56">
        <v>10</v>
      </c>
      <c r="AD31" s="56">
        <v>10</v>
      </c>
      <c r="AE31" s="56">
        <v>6</v>
      </c>
      <c r="AF31" s="56">
        <v>1</v>
      </c>
      <c r="AG31" s="56">
        <f t="shared" si="0"/>
        <v>195</v>
      </c>
    </row>
    <row r="32" spans="1:33" s="56" customFormat="1">
      <c r="A32" s="56" t="s">
        <v>6987</v>
      </c>
      <c r="B32" s="546" t="s">
        <v>2076</v>
      </c>
      <c r="C32" s="546" t="s">
        <v>1202</v>
      </c>
      <c r="D32" s="546"/>
      <c r="AG32" s="56">
        <f t="shared" si="0"/>
        <v>0</v>
      </c>
    </row>
    <row r="33" spans="1:33" s="56" customFormat="1">
      <c r="A33" s="56" t="s">
        <v>6988</v>
      </c>
      <c r="B33" s="546" t="s">
        <v>4666</v>
      </c>
      <c r="C33" s="546" t="s">
        <v>4659</v>
      </c>
      <c r="D33" s="546"/>
      <c r="E33" s="56">
        <v>2</v>
      </c>
      <c r="F33" s="56">
        <v>3</v>
      </c>
      <c r="G33" s="56">
        <v>2</v>
      </c>
      <c r="H33" s="56">
        <v>3</v>
      </c>
      <c r="I33" s="56">
        <v>3</v>
      </c>
      <c r="J33" s="56">
        <v>2</v>
      </c>
      <c r="K33" s="56">
        <v>3</v>
      </c>
      <c r="L33" s="56">
        <v>8</v>
      </c>
      <c r="M33" s="56">
        <v>12</v>
      </c>
      <c r="O33" s="56">
        <v>4</v>
      </c>
      <c r="P33" s="56">
        <v>1</v>
      </c>
      <c r="Q33" s="56">
        <v>3</v>
      </c>
      <c r="S33" s="56">
        <v>7</v>
      </c>
      <c r="T33" s="56">
        <v>3</v>
      </c>
      <c r="U33" s="56">
        <v>7</v>
      </c>
      <c r="W33" s="56">
        <v>2</v>
      </c>
      <c r="Y33" s="56">
        <v>1</v>
      </c>
      <c r="Z33" s="56">
        <v>3</v>
      </c>
      <c r="AE33" s="56">
        <v>2</v>
      </c>
      <c r="AG33" s="56">
        <f t="shared" si="0"/>
        <v>71</v>
      </c>
    </row>
    <row r="34" spans="1:33" s="56" customFormat="1">
      <c r="A34" s="56" t="s">
        <v>6989</v>
      </c>
      <c r="B34" s="546" t="s">
        <v>5643</v>
      </c>
      <c r="C34" s="546" t="s">
        <v>4659</v>
      </c>
      <c r="D34" s="546"/>
      <c r="U34" s="56">
        <v>2</v>
      </c>
      <c r="AD34" s="56">
        <v>2</v>
      </c>
      <c r="AE34" s="56">
        <v>3</v>
      </c>
      <c r="AG34" s="56">
        <f t="shared" si="0"/>
        <v>7</v>
      </c>
    </row>
    <row r="35" spans="1:33" s="56" customFormat="1">
      <c r="A35" s="56" t="s">
        <v>7591</v>
      </c>
      <c r="B35" s="546" t="s">
        <v>7576</v>
      </c>
      <c r="C35" s="546" t="s">
        <v>4659</v>
      </c>
      <c r="D35" s="546"/>
      <c r="AD35" s="56">
        <v>2</v>
      </c>
      <c r="AE35" s="56">
        <v>1</v>
      </c>
      <c r="AF35" s="56">
        <v>2</v>
      </c>
      <c r="AG35" s="56">
        <f t="shared" si="0"/>
        <v>5</v>
      </c>
    </row>
    <row r="36" spans="1:33" s="56" customFormat="1">
      <c r="A36" s="56" t="s">
        <v>6990</v>
      </c>
      <c r="B36" s="546" t="s">
        <v>4667</v>
      </c>
      <c r="C36" s="546" t="s">
        <v>4659</v>
      </c>
      <c r="D36" s="546"/>
      <c r="E36" s="56">
        <v>2</v>
      </c>
      <c r="F36" s="56">
        <v>1</v>
      </c>
      <c r="H36" s="56">
        <v>4</v>
      </c>
      <c r="I36" s="56">
        <v>3</v>
      </c>
      <c r="J36" s="56">
        <v>1</v>
      </c>
      <c r="K36" s="56">
        <v>1</v>
      </c>
      <c r="L36" s="56">
        <v>2</v>
      </c>
      <c r="M36" s="56">
        <v>3</v>
      </c>
      <c r="N36" s="56">
        <v>4</v>
      </c>
      <c r="O36" s="56">
        <v>1</v>
      </c>
      <c r="P36" s="56">
        <v>4</v>
      </c>
      <c r="Q36" s="56">
        <v>1</v>
      </c>
      <c r="R36" s="56">
        <v>1</v>
      </c>
      <c r="S36" s="56">
        <v>4</v>
      </c>
      <c r="T36" s="56">
        <v>2</v>
      </c>
      <c r="U36" s="56">
        <v>2</v>
      </c>
      <c r="V36" s="56">
        <v>12</v>
      </c>
      <c r="W36" s="56">
        <v>14</v>
      </c>
      <c r="X36" s="56">
        <v>8</v>
      </c>
      <c r="Y36" s="56">
        <v>9</v>
      </c>
      <c r="Z36" s="56">
        <v>10</v>
      </c>
      <c r="AA36" s="56">
        <v>18</v>
      </c>
      <c r="AB36" s="56">
        <v>23</v>
      </c>
      <c r="AC36" s="56">
        <v>14</v>
      </c>
      <c r="AD36" s="56">
        <v>14</v>
      </c>
      <c r="AE36" s="56">
        <v>14</v>
      </c>
      <c r="AF36" s="56">
        <v>15</v>
      </c>
      <c r="AG36" s="56">
        <f t="shared" si="0"/>
        <v>187</v>
      </c>
    </row>
    <row r="37" spans="1:33" s="56" customFormat="1">
      <c r="A37" s="56" t="s">
        <v>6991</v>
      </c>
      <c r="B37" s="546" t="s">
        <v>2078</v>
      </c>
      <c r="C37" s="546" t="s">
        <v>1202</v>
      </c>
      <c r="D37" s="546"/>
      <c r="AD37" s="56">
        <v>1</v>
      </c>
      <c r="AG37" s="56">
        <f t="shared" si="0"/>
        <v>1</v>
      </c>
    </row>
    <row r="38" spans="1:33" s="56" customFormat="1">
      <c r="A38" s="56" t="s">
        <v>6992</v>
      </c>
      <c r="B38" s="546" t="s">
        <v>2079</v>
      </c>
      <c r="C38" s="546" t="s">
        <v>1202</v>
      </c>
      <c r="D38" s="546"/>
      <c r="AG38" s="56">
        <f t="shared" si="0"/>
        <v>0</v>
      </c>
    </row>
    <row r="39" spans="1:33" s="56" customFormat="1">
      <c r="A39" s="56" t="s">
        <v>6993</v>
      </c>
      <c r="B39" s="546" t="s">
        <v>2633</v>
      </c>
      <c r="C39" s="546" t="s">
        <v>4659</v>
      </c>
      <c r="D39" s="546"/>
      <c r="J39" s="56">
        <v>1</v>
      </c>
      <c r="L39" s="56">
        <v>1</v>
      </c>
      <c r="AG39" s="56">
        <f t="shared" si="0"/>
        <v>2</v>
      </c>
    </row>
    <row r="40" spans="1:33" s="56" customFormat="1">
      <c r="A40" s="56" t="s">
        <v>6994</v>
      </c>
      <c r="B40" s="546" t="s">
        <v>4668</v>
      </c>
      <c r="C40" s="546" t="s">
        <v>4659</v>
      </c>
      <c r="D40" s="546"/>
      <c r="F40" s="56">
        <v>1</v>
      </c>
      <c r="H40" s="56">
        <v>1</v>
      </c>
      <c r="J40" s="56">
        <v>3</v>
      </c>
      <c r="K40" s="56">
        <v>2</v>
      </c>
      <c r="L40" s="56">
        <v>1</v>
      </c>
      <c r="M40" s="56">
        <v>5</v>
      </c>
      <c r="O40" s="56">
        <v>1</v>
      </c>
      <c r="S40" s="56">
        <v>5</v>
      </c>
      <c r="T40" s="56">
        <v>6</v>
      </c>
      <c r="U40" s="56">
        <v>7</v>
      </c>
      <c r="W40" s="56">
        <v>4</v>
      </c>
      <c r="Z40" s="56">
        <v>3</v>
      </c>
      <c r="AB40" s="56">
        <v>1</v>
      </c>
      <c r="AC40" s="56">
        <v>2</v>
      </c>
      <c r="AD40" s="56">
        <v>15</v>
      </c>
      <c r="AE40" s="56">
        <v>8</v>
      </c>
      <c r="AF40" s="56">
        <v>7</v>
      </c>
      <c r="AG40" s="56">
        <f t="shared" si="0"/>
        <v>72</v>
      </c>
    </row>
    <row r="41" spans="1:33" s="56" customFormat="1">
      <c r="A41" s="56" t="s">
        <v>6995</v>
      </c>
      <c r="B41" s="546" t="s">
        <v>4669</v>
      </c>
      <c r="C41" s="546" t="s">
        <v>4659</v>
      </c>
      <c r="D41" s="546"/>
      <c r="E41" s="56">
        <v>8</v>
      </c>
      <c r="F41" s="56">
        <v>10</v>
      </c>
      <c r="G41" s="56">
        <v>22</v>
      </c>
      <c r="H41" s="56">
        <v>16</v>
      </c>
      <c r="I41" s="56">
        <v>29</v>
      </c>
      <c r="J41" s="56">
        <v>36</v>
      </c>
      <c r="K41" s="56">
        <v>41</v>
      </c>
      <c r="L41" s="56">
        <v>33</v>
      </c>
      <c r="M41" s="56">
        <v>24</v>
      </c>
      <c r="N41" s="56">
        <v>20</v>
      </c>
      <c r="O41" s="56">
        <v>36</v>
      </c>
      <c r="P41" s="56">
        <v>30</v>
      </c>
      <c r="Q41" s="56">
        <v>52</v>
      </c>
      <c r="R41" s="56">
        <v>32</v>
      </c>
      <c r="S41" s="56">
        <v>49</v>
      </c>
      <c r="T41" s="56">
        <v>32</v>
      </c>
      <c r="U41" s="56">
        <v>44</v>
      </c>
      <c r="V41" s="56">
        <v>23</v>
      </c>
      <c r="W41" s="56">
        <v>39</v>
      </c>
      <c r="X41" s="56">
        <v>25</v>
      </c>
      <c r="Y41" s="56">
        <v>25</v>
      </c>
      <c r="Z41" s="56">
        <v>27</v>
      </c>
      <c r="AA41" s="56">
        <v>34</v>
      </c>
      <c r="AB41" s="56">
        <v>49</v>
      </c>
      <c r="AC41" s="56">
        <v>41</v>
      </c>
      <c r="AD41" s="56">
        <v>25</v>
      </c>
      <c r="AE41" s="56">
        <v>21</v>
      </c>
      <c r="AF41" s="56">
        <v>31</v>
      </c>
      <c r="AG41" s="56">
        <f t="shared" si="0"/>
        <v>854</v>
      </c>
    </row>
    <row r="42" spans="1:33" s="56" customFormat="1">
      <c r="A42" s="56" t="s">
        <v>6996</v>
      </c>
      <c r="B42" s="546" t="s">
        <v>4670</v>
      </c>
      <c r="C42" s="546" t="s">
        <v>4659</v>
      </c>
      <c r="D42" s="546"/>
      <c r="E42" s="56">
        <v>9</v>
      </c>
      <c r="F42" s="56">
        <v>11</v>
      </c>
      <c r="G42" s="56">
        <v>8</v>
      </c>
      <c r="H42" s="56">
        <v>12</v>
      </c>
      <c r="I42" s="56">
        <v>9</v>
      </c>
      <c r="J42" s="56">
        <v>7</v>
      </c>
      <c r="K42" s="56">
        <v>32</v>
      </c>
      <c r="L42" s="56">
        <v>20</v>
      </c>
      <c r="M42" s="56">
        <v>12</v>
      </c>
      <c r="N42" s="56">
        <v>25</v>
      </c>
      <c r="O42" s="56">
        <v>13</v>
      </c>
      <c r="P42" s="56">
        <v>11</v>
      </c>
      <c r="Q42" s="56">
        <v>6</v>
      </c>
      <c r="R42" s="56">
        <v>20</v>
      </c>
      <c r="S42" s="56">
        <v>9</v>
      </c>
      <c r="T42" s="56">
        <v>27</v>
      </c>
      <c r="U42" s="56">
        <v>13</v>
      </c>
      <c r="V42" s="56">
        <v>13</v>
      </c>
      <c r="W42" s="56">
        <v>1</v>
      </c>
      <c r="X42" s="56">
        <v>2</v>
      </c>
      <c r="Y42" s="56">
        <v>8</v>
      </c>
      <c r="Z42" s="56">
        <v>9</v>
      </c>
      <c r="AA42" s="56">
        <v>7</v>
      </c>
      <c r="AB42" s="56">
        <v>13</v>
      </c>
      <c r="AC42" s="56">
        <v>11</v>
      </c>
      <c r="AD42" s="56">
        <v>5</v>
      </c>
      <c r="AE42" s="56">
        <v>2</v>
      </c>
      <c r="AF42" s="56">
        <v>16</v>
      </c>
      <c r="AG42" s="56">
        <f t="shared" si="0"/>
        <v>331</v>
      </c>
    </row>
    <row r="43" spans="1:33" s="56" customFormat="1">
      <c r="A43" s="56" t="s">
        <v>6997</v>
      </c>
      <c r="B43" s="937" t="s">
        <v>4294</v>
      </c>
      <c r="C43" s="937" t="s">
        <v>5145</v>
      </c>
      <c r="D43" s="546"/>
      <c r="AG43" s="56">
        <f t="shared" si="0"/>
        <v>0</v>
      </c>
    </row>
    <row r="44" spans="1:33" s="56" customFormat="1">
      <c r="A44" s="56" t="s">
        <v>6998</v>
      </c>
      <c r="B44" s="546" t="s">
        <v>3287</v>
      </c>
      <c r="C44" s="546" t="s">
        <v>4659</v>
      </c>
      <c r="D44" s="546"/>
      <c r="E44" s="56">
        <v>1</v>
      </c>
      <c r="J44" s="56">
        <v>1</v>
      </c>
      <c r="L44" s="56">
        <v>2</v>
      </c>
      <c r="M44" s="56">
        <v>1</v>
      </c>
      <c r="N44" s="56">
        <v>1</v>
      </c>
      <c r="P44" s="56">
        <v>1</v>
      </c>
      <c r="Q44" s="56">
        <v>1</v>
      </c>
      <c r="S44" s="56">
        <v>1</v>
      </c>
      <c r="T44" s="56">
        <v>1</v>
      </c>
      <c r="U44" s="56">
        <v>2</v>
      </c>
      <c r="V44" s="56">
        <v>1</v>
      </c>
      <c r="W44" s="56">
        <v>2</v>
      </c>
      <c r="Z44" s="56">
        <v>3</v>
      </c>
      <c r="AA44" s="56">
        <v>1</v>
      </c>
      <c r="AB44" s="56">
        <v>2</v>
      </c>
      <c r="AC44" s="56">
        <v>1</v>
      </c>
      <c r="AE44" s="56">
        <v>3</v>
      </c>
      <c r="AG44" s="56">
        <f t="shared" si="0"/>
        <v>25</v>
      </c>
    </row>
    <row r="45" spans="1:33" s="56" customFormat="1">
      <c r="A45" s="56" t="s">
        <v>7630</v>
      </c>
      <c r="B45" s="546" t="s">
        <v>7616</v>
      </c>
      <c r="C45" s="546" t="s">
        <v>4659</v>
      </c>
      <c r="D45" s="546"/>
      <c r="AG45" s="56">
        <f t="shared" si="0"/>
        <v>0</v>
      </c>
    </row>
    <row r="46" spans="1:33" s="56" customFormat="1">
      <c r="A46" s="56" t="s">
        <v>6999</v>
      </c>
      <c r="B46" s="546" t="s">
        <v>4671</v>
      </c>
      <c r="C46" s="546" t="s">
        <v>4659</v>
      </c>
      <c r="D46" s="546"/>
      <c r="L46" s="56">
        <v>1</v>
      </c>
      <c r="N46" s="56">
        <v>4</v>
      </c>
      <c r="O46" s="56">
        <v>3</v>
      </c>
      <c r="P46" s="56">
        <v>4</v>
      </c>
      <c r="Q46" s="56">
        <v>4</v>
      </c>
      <c r="R46" s="56">
        <v>2</v>
      </c>
      <c r="S46" s="56">
        <v>3</v>
      </c>
      <c r="T46" s="56">
        <v>3</v>
      </c>
      <c r="U46" s="56">
        <v>2</v>
      </c>
      <c r="V46" s="56">
        <v>4</v>
      </c>
      <c r="W46" s="56">
        <v>7</v>
      </c>
      <c r="X46" s="56">
        <v>3</v>
      </c>
      <c r="Y46" s="56">
        <v>4</v>
      </c>
      <c r="Z46" s="56">
        <v>2</v>
      </c>
      <c r="AC46" s="56">
        <v>4</v>
      </c>
      <c r="AD46" s="56">
        <v>1</v>
      </c>
      <c r="AE46" s="56">
        <v>4</v>
      </c>
      <c r="AF46" s="56">
        <v>5</v>
      </c>
      <c r="AG46" s="56">
        <f t="shared" si="0"/>
        <v>60</v>
      </c>
    </row>
    <row r="47" spans="1:33" s="56" customFormat="1">
      <c r="A47" s="56" t="s">
        <v>7000</v>
      </c>
      <c r="B47" s="546" t="s">
        <v>2080</v>
      </c>
      <c r="C47" s="546" t="s">
        <v>1202</v>
      </c>
      <c r="D47" s="546"/>
      <c r="AG47" s="56">
        <f t="shared" si="0"/>
        <v>0</v>
      </c>
    </row>
    <row r="48" spans="1:33" s="56" customFormat="1">
      <c r="A48" s="56" t="s">
        <v>7001</v>
      </c>
      <c r="B48" s="546" t="s">
        <v>6513</v>
      </c>
      <c r="C48" s="546" t="s">
        <v>1202</v>
      </c>
      <c r="D48" s="546"/>
      <c r="AG48" s="56">
        <f t="shared" si="0"/>
        <v>0</v>
      </c>
    </row>
    <row r="49" spans="1:33" s="56" customFormat="1">
      <c r="A49" s="56" t="s">
        <v>7002</v>
      </c>
      <c r="B49" s="546" t="s">
        <v>4634</v>
      </c>
      <c r="C49" s="546" t="s">
        <v>4659</v>
      </c>
      <c r="D49" s="546"/>
      <c r="K49" s="56">
        <v>6</v>
      </c>
      <c r="L49" s="56">
        <v>1</v>
      </c>
      <c r="T49" s="56">
        <v>1</v>
      </c>
      <c r="V49" s="56">
        <v>1</v>
      </c>
      <c r="X49" s="56">
        <v>1</v>
      </c>
      <c r="AA49" s="56">
        <v>1</v>
      </c>
      <c r="AE49" s="56">
        <v>1</v>
      </c>
      <c r="AF49" s="56">
        <v>3</v>
      </c>
      <c r="AG49" s="56">
        <f t="shared" si="0"/>
        <v>15</v>
      </c>
    </row>
    <row r="50" spans="1:33" s="56" customFormat="1">
      <c r="A50" s="56" t="s">
        <v>7003</v>
      </c>
      <c r="B50" s="546" t="s">
        <v>4672</v>
      </c>
      <c r="C50" s="546" t="s">
        <v>4659</v>
      </c>
      <c r="D50" s="546"/>
      <c r="K50" s="56">
        <v>1</v>
      </c>
      <c r="AG50" s="56">
        <f t="shared" si="0"/>
        <v>1</v>
      </c>
    </row>
    <row r="51" spans="1:33" s="56" customFormat="1">
      <c r="A51" s="56" t="s">
        <v>11632</v>
      </c>
      <c r="B51" s="546" t="s">
        <v>11631</v>
      </c>
      <c r="C51" s="546" t="s">
        <v>4659</v>
      </c>
      <c r="D51" s="546"/>
      <c r="AF51" s="56">
        <v>1</v>
      </c>
      <c r="AG51" s="56">
        <f t="shared" si="0"/>
        <v>1</v>
      </c>
    </row>
    <row r="52" spans="1:33" s="56" customFormat="1">
      <c r="A52" s="56" t="s">
        <v>7592</v>
      </c>
      <c r="B52" s="546" t="s">
        <v>7580</v>
      </c>
      <c r="C52" s="546" t="s">
        <v>1202</v>
      </c>
      <c r="D52" s="546"/>
      <c r="AG52" s="56">
        <f t="shared" si="0"/>
        <v>0</v>
      </c>
    </row>
    <row r="53" spans="1:33" s="56" customFormat="1">
      <c r="A53" s="56" t="s">
        <v>9786</v>
      </c>
      <c r="B53" s="546" t="s">
        <v>9787</v>
      </c>
      <c r="C53" s="546" t="s">
        <v>9788</v>
      </c>
      <c r="D53" s="546"/>
      <c r="AC53" s="56">
        <v>2</v>
      </c>
      <c r="AD53" s="56">
        <v>2</v>
      </c>
      <c r="AG53" s="56">
        <f t="shared" si="0"/>
        <v>4</v>
      </c>
    </row>
    <row r="54" spans="1:33" s="56" customFormat="1">
      <c r="A54" s="56" t="s">
        <v>7004</v>
      </c>
      <c r="B54" s="546" t="s">
        <v>488</v>
      </c>
      <c r="C54" s="546" t="s">
        <v>4659</v>
      </c>
      <c r="D54" s="546"/>
      <c r="AG54" s="56">
        <f t="shared" si="0"/>
        <v>0</v>
      </c>
    </row>
    <row r="55" spans="1:33" s="56" customFormat="1">
      <c r="A55" s="56" t="s">
        <v>7005</v>
      </c>
      <c r="B55" s="546" t="s">
        <v>387</v>
      </c>
      <c r="C55" s="546" t="s">
        <v>1202</v>
      </c>
      <c r="D55" s="546"/>
      <c r="AG55" s="56">
        <f t="shared" si="0"/>
        <v>0</v>
      </c>
    </row>
    <row r="56" spans="1:33" s="56" customFormat="1">
      <c r="A56" s="56" t="s">
        <v>7593</v>
      </c>
      <c r="B56" s="546" t="s">
        <v>7581</v>
      </c>
      <c r="C56" s="546" t="s">
        <v>3415</v>
      </c>
      <c r="D56" s="546"/>
      <c r="AC56" s="56">
        <v>1</v>
      </c>
      <c r="AG56" s="56">
        <f t="shared" si="0"/>
        <v>1</v>
      </c>
    </row>
    <row r="57" spans="1:33" s="56" customFormat="1">
      <c r="A57" s="56" t="s">
        <v>7006</v>
      </c>
      <c r="B57" s="549" t="s">
        <v>3414</v>
      </c>
      <c r="C57" s="546" t="s">
        <v>3415</v>
      </c>
      <c r="D57" s="546"/>
      <c r="H57" s="56">
        <v>1</v>
      </c>
      <c r="I57" s="56">
        <v>1</v>
      </c>
      <c r="J57" s="56">
        <v>1</v>
      </c>
      <c r="S57" s="56">
        <v>1</v>
      </c>
      <c r="U57" s="56">
        <v>1</v>
      </c>
      <c r="AG57" s="56">
        <f t="shared" si="0"/>
        <v>5</v>
      </c>
    </row>
    <row r="58" spans="1:33" s="56" customFormat="1">
      <c r="A58" s="56" t="s">
        <v>10299</v>
      </c>
      <c r="B58" s="549" t="s">
        <v>10298</v>
      </c>
      <c r="C58" s="546" t="s">
        <v>3415</v>
      </c>
      <c r="D58" s="546"/>
      <c r="AD58" s="56">
        <v>5</v>
      </c>
      <c r="AE58" s="56">
        <v>1</v>
      </c>
      <c r="AF58" s="56">
        <v>2</v>
      </c>
      <c r="AG58" s="56">
        <f t="shared" si="0"/>
        <v>8</v>
      </c>
    </row>
    <row r="59" spans="1:33" s="56" customFormat="1">
      <c r="A59" s="56" t="s">
        <v>7007</v>
      </c>
      <c r="B59" s="548" t="s">
        <v>3416</v>
      </c>
      <c r="C59" s="546" t="s">
        <v>3417</v>
      </c>
      <c r="D59" s="546"/>
      <c r="G59" s="56">
        <v>1</v>
      </c>
      <c r="W59" s="56">
        <v>1</v>
      </c>
      <c r="AG59" s="56">
        <f t="shared" si="0"/>
        <v>2</v>
      </c>
    </row>
    <row r="60" spans="1:33" s="56" customFormat="1">
      <c r="A60" s="56" t="s">
        <v>7008</v>
      </c>
      <c r="B60" s="546" t="s">
        <v>3418</v>
      </c>
      <c r="C60" s="546" t="s">
        <v>3417</v>
      </c>
      <c r="D60" s="546"/>
      <c r="S60" s="56">
        <v>1</v>
      </c>
      <c r="U60" s="56">
        <v>1</v>
      </c>
      <c r="V60" s="56">
        <v>2</v>
      </c>
      <c r="AF60" s="56">
        <v>1</v>
      </c>
      <c r="AG60" s="56">
        <f t="shared" si="0"/>
        <v>5</v>
      </c>
    </row>
    <row r="61" spans="1:33" s="56" customFormat="1">
      <c r="A61" s="56" t="s">
        <v>7009</v>
      </c>
      <c r="B61" s="546" t="s">
        <v>4482</v>
      </c>
      <c r="C61" s="546" t="s">
        <v>3417</v>
      </c>
      <c r="D61" s="546"/>
      <c r="AG61" s="56">
        <f t="shared" si="0"/>
        <v>0</v>
      </c>
    </row>
    <row r="62" spans="1:33" s="56" customFormat="1">
      <c r="A62" s="56" t="s">
        <v>7010</v>
      </c>
      <c r="B62" s="549" t="s">
        <v>3419</v>
      </c>
      <c r="C62" s="546" t="s">
        <v>3417</v>
      </c>
      <c r="D62" s="546"/>
      <c r="S62" s="56">
        <v>1</v>
      </c>
      <c r="U62" s="56">
        <v>1</v>
      </c>
      <c r="AB62" s="56">
        <v>1</v>
      </c>
      <c r="AD62" s="56">
        <v>1</v>
      </c>
      <c r="AG62" s="56">
        <f t="shared" si="0"/>
        <v>4</v>
      </c>
    </row>
    <row r="63" spans="1:33" s="56" customFormat="1">
      <c r="A63" s="56" t="s">
        <v>7011</v>
      </c>
      <c r="B63" s="546" t="s">
        <v>3420</v>
      </c>
      <c r="C63" s="546" t="s">
        <v>3417</v>
      </c>
      <c r="D63" s="546"/>
      <c r="J63" s="56">
        <v>1</v>
      </c>
      <c r="K63" s="56">
        <v>2</v>
      </c>
      <c r="AG63" s="56">
        <f t="shared" si="0"/>
        <v>3</v>
      </c>
    </row>
    <row r="64" spans="1:33" s="56" customFormat="1">
      <c r="A64" s="56" t="s">
        <v>7012</v>
      </c>
      <c r="B64" s="548" t="s">
        <v>3421</v>
      </c>
      <c r="C64" s="546" t="s">
        <v>3417</v>
      </c>
      <c r="D64" s="546"/>
      <c r="H64" s="56">
        <v>1</v>
      </c>
      <c r="AG64" s="56">
        <f t="shared" si="0"/>
        <v>1</v>
      </c>
    </row>
    <row r="65" spans="1:33" s="56" customFormat="1">
      <c r="A65" s="56" t="s">
        <v>7013</v>
      </c>
      <c r="B65" s="549" t="s">
        <v>3422</v>
      </c>
      <c r="C65" s="546" t="s">
        <v>3417</v>
      </c>
      <c r="D65" s="546"/>
      <c r="P65" s="56">
        <v>2</v>
      </c>
      <c r="Q65" s="56">
        <v>2</v>
      </c>
      <c r="R65" s="56">
        <v>2</v>
      </c>
      <c r="T65" s="56">
        <v>2</v>
      </c>
      <c r="U65" s="56">
        <v>2</v>
      </c>
      <c r="V65" s="56">
        <v>3</v>
      </c>
      <c r="W65" s="56">
        <v>4</v>
      </c>
      <c r="X65" s="56">
        <v>3</v>
      </c>
      <c r="Y65" s="56">
        <v>7</v>
      </c>
      <c r="Z65" s="56">
        <v>3</v>
      </c>
      <c r="AA65" s="56">
        <v>3</v>
      </c>
      <c r="AB65" s="56">
        <v>4</v>
      </c>
      <c r="AD65" s="56">
        <v>4</v>
      </c>
      <c r="AE65" s="56">
        <v>4</v>
      </c>
      <c r="AF65" s="56">
        <v>3</v>
      </c>
      <c r="AG65" s="56">
        <f t="shared" si="0"/>
        <v>48</v>
      </c>
    </row>
    <row r="66" spans="1:33" s="56" customFormat="1">
      <c r="A66" s="56" t="s">
        <v>7014</v>
      </c>
      <c r="B66" s="546" t="s">
        <v>3423</v>
      </c>
      <c r="C66" s="546" t="s">
        <v>3417</v>
      </c>
      <c r="D66" s="546"/>
      <c r="O66" s="56">
        <v>1</v>
      </c>
      <c r="AG66" s="56">
        <f t="shared" si="0"/>
        <v>1</v>
      </c>
    </row>
    <row r="67" spans="1:33" s="56" customFormat="1">
      <c r="A67" s="56" t="s">
        <v>7015</v>
      </c>
      <c r="B67" s="549" t="s">
        <v>3424</v>
      </c>
      <c r="C67" s="546" t="s">
        <v>3417</v>
      </c>
      <c r="D67" s="546"/>
      <c r="I67" s="56">
        <v>1</v>
      </c>
      <c r="AC67" s="56">
        <v>1</v>
      </c>
      <c r="AG67" s="56">
        <f t="shared" si="0"/>
        <v>2</v>
      </c>
    </row>
    <row r="68" spans="1:33" s="56" customFormat="1">
      <c r="A68" s="56" t="s">
        <v>7016</v>
      </c>
      <c r="B68" s="548" t="s">
        <v>3425</v>
      </c>
      <c r="C68" s="546" t="s">
        <v>3417</v>
      </c>
      <c r="D68" s="546"/>
      <c r="N68" s="56">
        <v>1</v>
      </c>
      <c r="R68" s="56">
        <v>1</v>
      </c>
      <c r="AD68" s="56">
        <v>2</v>
      </c>
      <c r="AF68" s="56">
        <v>1</v>
      </c>
      <c r="AG68" s="56">
        <f t="shared" ref="AG68:AG131" si="1">SUM(E68:AF68)</f>
        <v>5</v>
      </c>
    </row>
    <row r="69" spans="1:33" s="56" customFormat="1">
      <c r="A69" s="56" t="s">
        <v>7017</v>
      </c>
      <c r="B69" s="548" t="s">
        <v>3691</v>
      </c>
      <c r="C69" s="546" t="s">
        <v>1205</v>
      </c>
      <c r="D69" s="546"/>
      <c r="AE69" s="56">
        <v>1</v>
      </c>
      <c r="AF69" s="56">
        <v>2</v>
      </c>
      <c r="AG69" s="56">
        <f t="shared" si="1"/>
        <v>3</v>
      </c>
    </row>
    <row r="70" spans="1:33" s="56" customFormat="1">
      <c r="A70" s="56" t="s">
        <v>7018</v>
      </c>
      <c r="B70" s="548" t="s">
        <v>3426</v>
      </c>
      <c r="C70" s="546" t="s">
        <v>3417</v>
      </c>
      <c r="D70" s="546"/>
      <c r="H70" s="56">
        <v>1</v>
      </c>
      <c r="AG70" s="56">
        <f t="shared" si="1"/>
        <v>1</v>
      </c>
    </row>
    <row r="71" spans="1:33" s="56" customFormat="1">
      <c r="A71" s="56" t="s">
        <v>11635</v>
      </c>
      <c r="B71" s="548" t="s">
        <v>11633</v>
      </c>
      <c r="C71" s="546" t="s">
        <v>11634</v>
      </c>
      <c r="D71" s="546"/>
      <c r="AF71" s="56">
        <v>1</v>
      </c>
      <c r="AG71" s="56">
        <f t="shared" si="1"/>
        <v>1</v>
      </c>
    </row>
    <row r="72" spans="1:33" s="56" customFormat="1">
      <c r="A72" s="56" t="s">
        <v>7019</v>
      </c>
      <c r="B72" s="546" t="s">
        <v>3427</v>
      </c>
      <c r="C72" s="546" t="s">
        <v>3417</v>
      </c>
      <c r="D72" s="546"/>
      <c r="F72" s="56">
        <v>1</v>
      </c>
      <c r="AG72" s="56">
        <f t="shared" si="1"/>
        <v>1</v>
      </c>
    </row>
    <row r="73" spans="1:33" s="56" customFormat="1">
      <c r="A73" s="56" t="s">
        <v>7020</v>
      </c>
      <c r="B73" s="546" t="s">
        <v>3496</v>
      </c>
      <c r="C73" s="546" t="s">
        <v>3417</v>
      </c>
      <c r="D73" s="546"/>
      <c r="F73" s="56">
        <v>1</v>
      </c>
      <c r="H73" s="56">
        <v>1</v>
      </c>
      <c r="L73" s="56">
        <v>1</v>
      </c>
      <c r="AG73" s="56">
        <f t="shared" si="1"/>
        <v>3</v>
      </c>
    </row>
    <row r="74" spans="1:33" s="56" customFormat="1">
      <c r="A74" s="56" t="s">
        <v>11637</v>
      </c>
      <c r="B74" s="546" t="s">
        <v>11636</v>
      </c>
      <c r="C74" s="546" t="s">
        <v>3417</v>
      </c>
      <c r="D74" s="546"/>
      <c r="AF74" s="56">
        <v>1</v>
      </c>
      <c r="AG74" s="56">
        <f t="shared" si="1"/>
        <v>1</v>
      </c>
    </row>
    <row r="75" spans="1:33" s="56" customFormat="1">
      <c r="A75" s="56" t="s">
        <v>7021</v>
      </c>
      <c r="B75" s="546" t="s">
        <v>3497</v>
      </c>
      <c r="C75" s="546" t="s">
        <v>3417</v>
      </c>
      <c r="D75" s="546"/>
      <c r="G75" s="56">
        <v>3</v>
      </c>
      <c r="K75" s="56">
        <v>1</v>
      </c>
      <c r="P75" s="56">
        <v>3</v>
      </c>
      <c r="Q75" s="56">
        <v>1</v>
      </c>
      <c r="S75" s="56">
        <v>1</v>
      </c>
      <c r="T75" s="56">
        <v>1</v>
      </c>
      <c r="V75" s="56">
        <v>1</v>
      </c>
      <c r="W75" s="56">
        <v>1</v>
      </c>
      <c r="AA75" s="56">
        <v>1</v>
      </c>
      <c r="AG75" s="56">
        <f t="shared" si="1"/>
        <v>13</v>
      </c>
    </row>
    <row r="76" spans="1:33" s="56" customFormat="1">
      <c r="A76" s="56" t="s">
        <v>7022</v>
      </c>
      <c r="B76" s="937" t="s">
        <v>4295</v>
      </c>
      <c r="C76" s="937" t="s">
        <v>1205</v>
      </c>
      <c r="D76" s="546"/>
      <c r="AG76" s="56">
        <f t="shared" si="1"/>
        <v>0</v>
      </c>
    </row>
    <row r="77" spans="1:33" s="56" customFormat="1">
      <c r="A77" s="56" t="s">
        <v>11639</v>
      </c>
      <c r="B77" s="937" t="s">
        <v>11638</v>
      </c>
      <c r="C77" s="937" t="s">
        <v>11634</v>
      </c>
      <c r="D77" s="546"/>
      <c r="AF77" s="56">
        <v>1</v>
      </c>
      <c r="AG77" s="56">
        <f t="shared" si="1"/>
        <v>1</v>
      </c>
    </row>
    <row r="78" spans="1:33" s="56" customFormat="1">
      <c r="A78" s="56" t="s">
        <v>7023</v>
      </c>
      <c r="B78" s="548" t="s">
        <v>3498</v>
      </c>
      <c r="C78" s="546" t="s">
        <v>3417</v>
      </c>
      <c r="D78" s="546"/>
      <c r="E78" s="56">
        <v>1</v>
      </c>
      <c r="G78" s="56">
        <v>4</v>
      </c>
      <c r="H78" s="56">
        <v>1</v>
      </c>
      <c r="I78" s="56">
        <v>1</v>
      </c>
      <c r="K78" s="56">
        <v>1</v>
      </c>
      <c r="P78" s="56">
        <v>3</v>
      </c>
      <c r="Q78" s="56">
        <v>1</v>
      </c>
      <c r="R78" s="56">
        <v>2</v>
      </c>
      <c r="T78" s="56">
        <v>2</v>
      </c>
      <c r="W78" s="56">
        <v>1</v>
      </c>
      <c r="AA78" s="56">
        <v>2</v>
      </c>
      <c r="AD78" s="56">
        <v>1</v>
      </c>
      <c r="AG78" s="56">
        <f t="shared" si="1"/>
        <v>20</v>
      </c>
    </row>
    <row r="79" spans="1:33" s="56" customFormat="1">
      <c r="A79" s="56" t="s">
        <v>7024</v>
      </c>
      <c r="B79" s="548" t="s">
        <v>5809</v>
      </c>
      <c r="C79" s="546" t="s">
        <v>1205</v>
      </c>
      <c r="D79" s="546"/>
      <c r="AC79" s="56">
        <v>1</v>
      </c>
      <c r="AG79" s="56">
        <f t="shared" si="1"/>
        <v>1</v>
      </c>
    </row>
    <row r="80" spans="1:33" s="56" customFormat="1">
      <c r="A80" s="56" t="s">
        <v>7632</v>
      </c>
      <c r="B80" s="548" t="s">
        <v>7582</v>
      </c>
      <c r="C80" s="546" t="s">
        <v>1205</v>
      </c>
      <c r="D80" s="546"/>
      <c r="AG80" s="56">
        <f t="shared" si="1"/>
        <v>0</v>
      </c>
    </row>
    <row r="81" spans="1:33" s="56" customFormat="1">
      <c r="A81" s="56" t="s">
        <v>7025</v>
      </c>
      <c r="B81" s="546" t="s">
        <v>3499</v>
      </c>
      <c r="C81" s="546" t="s">
        <v>3417</v>
      </c>
      <c r="D81" s="546"/>
      <c r="I81" s="56">
        <v>2</v>
      </c>
      <c r="J81" s="56">
        <v>1</v>
      </c>
      <c r="L81" s="56">
        <v>1</v>
      </c>
      <c r="T81" s="56">
        <v>1</v>
      </c>
      <c r="U81" s="56">
        <v>2</v>
      </c>
      <c r="V81" s="56">
        <v>1</v>
      </c>
      <c r="AG81" s="56">
        <f t="shared" si="1"/>
        <v>8</v>
      </c>
    </row>
    <row r="82" spans="1:33" s="56" customFormat="1">
      <c r="A82" s="56" t="s">
        <v>7026</v>
      </c>
      <c r="B82" s="546" t="s">
        <v>3500</v>
      </c>
      <c r="C82" s="546" t="s">
        <v>3417</v>
      </c>
      <c r="D82" s="546"/>
      <c r="J82" s="56">
        <v>1</v>
      </c>
      <c r="K82" s="56">
        <v>1</v>
      </c>
      <c r="Y82" s="56">
        <v>1</v>
      </c>
      <c r="AG82" s="56">
        <f t="shared" si="1"/>
        <v>3</v>
      </c>
    </row>
    <row r="83" spans="1:33" s="56" customFormat="1">
      <c r="A83" s="56" t="s">
        <v>7027</v>
      </c>
      <c r="B83" s="546" t="s">
        <v>5810</v>
      </c>
      <c r="C83" s="546" t="s">
        <v>1205</v>
      </c>
      <c r="D83" s="546"/>
      <c r="AG83" s="56">
        <f t="shared" si="1"/>
        <v>0</v>
      </c>
    </row>
    <row r="84" spans="1:33" s="56" customFormat="1">
      <c r="A84" s="56" t="s">
        <v>7028</v>
      </c>
      <c r="B84" s="546" t="s">
        <v>3501</v>
      </c>
      <c r="C84" s="546" t="s">
        <v>3417</v>
      </c>
      <c r="D84" s="546"/>
      <c r="G84" s="56">
        <v>1</v>
      </c>
      <c r="M84" s="56">
        <v>1</v>
      </c>
      <c r="N84" s="56">
        <v>3</v>
      </c>
      <c r="AG84" s="56">
        <f t="shared" si="1"/>
        <v>5</v>
      </c>
    </row>
    <row r="85" spans="1:33" s="56" customFormat="1">
      <c r="A85" s="56" t="s">
        <v>7029</v>
      </c>
      <c r="B85" s="546" t="s">
        <v>489</v>
      </c>
      <c r="C85" s="546" t="s">
        <v>490</v>
      </c>
      <c r="D85" s="546"/>
      <c r="AF85" s="56">
        <v>1</v>
      </c>
      <c r="AG85" s="56">
        <f t="shared" si="1"/>
        <v>1</v>
      </c>
    </row>
    <row r="86" spans="1:33" s="56" customFormat="1">
      <c r="A86" s="56" t="s">
        <v>7030</v>
      </c>
      <c r="B86" s="548" t="s">
        <v>3502</v>
      </c>
      <c r="C86" s="546" t="s">
        <v>3417</v>
      </c>
      <c r="D86" s="546"/>
      <c r="S86" s="56">
        <v>2</v>
      </c>
      <c r="AG86" s="56">
        <f t="shared" si="1"/>
        <v>2</v>
      </c>
    </row>
    <row r="87" spans="1:33" s="56" customFormat="1">
      <c r="A87" s="56" t="s">
        <v>7031</v>
      </c>
      <c r="B87" s="548" t="s">
        <v>1547</v>
      </c>
      <c r="C87" s="546" t="s">
        <v>3417</v>
      </c>
      <c r="D87" s="546"/>
      <c r="K87" s="56">
        <v>2</v>
      </c>
      <c r="L87" s="56">
        <v>1</v>
      </c>
      <c r="Q87" s="56">
        <v>1</v>
      </c>
      <c r="R87" s="56">
        <v>1</v>
      </c>
      <c r="AG87" s="56">
        <f t="shared" si="1"/>
        <v>5</v>
      </c>
    </row>
    <row r="88" spans="1:33" s="56" customFormat="1">
      <c r="A88" s="56" t="s">
        <v>7032</v>
      </c>
      <c r="B88" s="944" t="s">
        <v>2634</v>
      </c>
      <c r="C88" s="546" t="s">
        <v>5473</v>
      </c>
      <c r="D88" s="546"/>
      <c r="AG88" s="56">
        <f t="shared" si="1"/>
        <v>0</v>
      </c>
    </row>
    <row r="89" spans="1:33" s="56" customFormat="1">
      <c r="A89" s="56" t="s">
        <v>7033</v>
      </c>
      <c r="B89" s="548" t="s">
        <v>1548</v>
      </c>
      <c r="C89" s="546" t="s">
        <v>1549</v>
      </c>
      <c r="D89" s="546"/>
      <c r="M89" s="56">
        <v>1</v>
      </c>
      <c r="Y89" s="56">
        <v>1</v>
      </c>
      <c r="AG89" s="56">
        <f t="shared" si="1"/>
        <v>2</v>
      </c>
    </row>
    <row r="90" spans="1:33" s="56" customFormat="1">
      <c r="A90" s="56" t="s">
        <v>7034</v>
      </c>
      <c r="B90" s="548" t="s">
        <v>1550</v>
      </c>
      <c r="C90" s="546" t="s">
        <v>1549</v>
      </c>
      <c r="D90" s="546"/>
      <c r="S90" s="56">
        <v>1</v>
      </c>
      <c r="AG90" s="56">
        <f t="shared" si="1"/>
        <v>1</v>
      </c>
    </row>
    <row r="91" spans="1:33" s="56" customFormat="1">
      <c r="A91" s="56" t="s">
        <v>7631</v>
      </c>
      <c r="B91" s="548" t="s">
        <v>7618</v>
      </c>
      <c r="C91" s="546" t="s">
        <v>5473</v>
      </c>
      <c r="D91" s="546"/>
      <c r="AG91" s="56">
        <f t="shared" si="1"/>
        <v>0</v>
      </c>
    </row>
    <row r="92" spans="1:33" s="56" customFormat="1">
      <c r="A92" s="56" t="s">
        <v>7035</v>
      </c>
      <c r="B92" s="548" t="s">
        <v>1551</v>
      </c>
      <c r="C92" s="546" t="s">
        <v>1549</v>
      </c>
      <c r="D92" s="546"/>
      <c r="E92" s="56">
        <v>1</v>
      </c>
      <c r="AD92" s="56">
        <v>1</v>
      </c>
      <c r="AG92" s="56">
        <f t="shared" si="1"/>
        <v>2</v>
      </c>
    </row>
    <row r="93" spans="1:33" s="56" customFormat="1">
      <c r="A93" s="56" t="s">
        <v>7036</v>
      </c>
      <c r="B93" s="546" t="s">
        <v>1552</v>
      </c>
      <c r="C93" s="546" t="s">
        <v>2455</v>
      </c>
      <c r="D93" s="546" t="s">
        <v>1553</v>
      </c>
      <c r="E93" s="56">
        <v>1</v>
      </c>
      <c r="G93" s="56">
        <v>1</v>
      </c>
      <c r="I93" s="56">
        <v>1</v>
      </c>
      <c r="AG93" s="56">
        <f t="shared" si="1"/>
        <v>3</v>
      </c>
    </row>
    <row r="94" spans="1:33" s="56" customFormat="1">
      <c r="A94" s="56" t="s">
        <v>7037</v>
      </c>
      <c r="B94" s="546" t="s">
        <v>5811</v>
      </c>
      <c r="C94" s="546" t="s">
        <v>2635</v>
      </c>
      <c r="D94" s="546" t="s">
        <v>5472</v>
      </c>
      <c r="AG94" s="56">
        <f t="shared" si="1"/>
        <v>0</v>
      </c>
    </row>
    <row r="95" spans="1:33" s="56" customFormat="1">
      <c r="A95" s="56" t="s">
        <v>7038</v>
      </c>
      <c r="B95" s="548" t="s">
        <v>1554</v>
      </c>
      <c r="C95" s="546" t="s">
        <v>2455</v>
      </c>
      <c r="D95" s="546" t="s">
        <v>1555</v>
      </c>
      <c r="I95" s="56">
        <v>1</v>
      </c>
      <c r="J95" s="56">
        <v>1</v>
      </c>
      <c r="L95" s="56">
        <v>1</v>
      </c>
      <c r="O95" s="56">
        <v>1</v>
      </c>
      <c r="AG95" s="56">
        <f t="shared" si="1"/>
        <v>4</v>
      </c>
    </row>
    <row r="96" spans="1:33" s="56" customFormat="1">
      <c r="A96" s="56" t="s">
        <v>7039</v>
      </c>
      <c r="B96" s="548" t="s">
        <v>5704</v>
      </c>
      <c r="C96" s="546" t="s">
        <v>4184</v>
      </c>
      <c r="D96" s="546" t="s">
        <v>3962</v>
      </c>
      <c r="AE96" s="56">
        <v>1</v>
      </c>
      <c r="AG96" s="56">
        <f t="shared" si="1"/>
        <v>1</v>
      </c>
    </row>
    <row r="97" spans="1:33" s="56" customFormat="1">
      <c r="A97" s="56" t="s">
        <v>7040</v>
      </c>
      <c r="B97" s="546" t="s">
        <v>1556</v>
      </c>
      <c r="C97" s="546" t="s">
        <v>2455</v>
      </c>
      <c r="D97" s="546" t="s">
        <v>1555</v>
      </c>
      <c r="F97" s="56">
        <v>2</v>
      </c>
      <c r="H97" s="56">
        <v>2</v>
      </c>
      <c r="W97" s="56">
        <v>1</v>
      </c>
      <c r="Z97" s="56">
        <v>2</v>
      </c>
      <c r="AG97" s="56">
        <f t="shared" si="1"/>
        <v>7</v>
      </c>
    </row>
    <row r="98" spans="1:33" s="56" customFormat="1">
      <c r="A98" s="56" t="s">
        <v>7041</v>
      </c>
      <c r="B98" s="546" t="s">
        <v>1557</v>
      </c>
      <c r="C98" s="546" t="s">
        <v>2455</v>
      </c>
      <c r="D98" s="546" t="s">
        <v>1555</v>
      </c>
      <c r="F98" s="56">
        <v>2</v>
      </c>
      <c r="H98" s="56">
        <v>2</v>
      </c>
      <c r="N98" s="56">
        <v>1</v>
      </c>
      <c r="AG98" s="56">
        <f t="shared" si="1"/>
        <v>5</v>
      </c>
    </row>
    <row r="99" spans="1:33" s="56" customFormat="1">
      <c r="A99" s="56" t="s">
        <v>7042</v>
      </c>
      <c r="B99" s="546" t="s">
        <v>1558</v>
      </c>
      <c r="C99" s="546" t="s">
        <v>2455</v>
      </c>
      <c r="D99" s="546" t="s">
        <v>1555</v>
      </c>
      <c r="F99" s="56">
        <v>1</v>
      </c>
      <c r="G99" s="56">
        <v>2</v>
      </c>
      <c r="V99" s="56">
        <v>1</v>
      </c>
      <c r="X99" s="56">
        <v>2</v>
      </c>
      <c r="AG99" s="56">
        <f t="shared" si="1"/>
        <v>6</v>
      </c>
    </row>
    <row r="100" spans="1:33" s="56" customFormat="1">
      <c r="A100" s="56" t="s">
        <v>7043</v>
      </c>
      <c r="B100" s="546" t="s">
        <v>1559</v>
      </c>
      <c r="C100" s="546" t="s">
        <v>2455</v>
      </c>
      <c r="D100" s="546" t="s">
        <v>1555</v>
      </c>
      <c r="S100" s="56">
        <v>1</v>
      </c>
      <c r="AG100" s="56">
        <f t="shared" si="1"/>
        <v>1</v>
      </c>
    </row>
    <row r="101" spans="1:33" s="56" customFormat="1">
      <c r="A101" s="56" t="s">
        <v>7044</v>
      </c>
      <c r="B101" s="548" t="s">
        <v>454</v>
      </c>
      <c r="C101" s="546" t="s">
        <v>2455</v>
      </c>
      <c r="D101" s="546" t="s">
        <v>1555</v>
      </c>
      <c r="I101" s="56">
        <v>1</v>
      </c>
      <c r="P101" s="56">
        <v>1</v>
      </c>
      <c r="AG101" s="56">
        <f t="shared" si="1"/>
        <v>2</v>
      </c>
    </row>
    <row r="102" spans="1:33" s="56" customFormat="1">
      <c r="A102" s="56" t="s">
        <v>7045</v>
      </c>
      <c r="B102" s="546" t="s">
        <v>2082</v>
      </c>
      <c r="C102" s="546" t="s">
        <v>2455</v>
      </c>
      <c r="D102" s="546" t="s">
        <v>1555</v>
      </c>
      <c r="F102" s="56">
        <v>2</v>
      </c>
      <c r="K102" s="56">
        <v>1</v>
      </c>
      <c r="N102" s="56">
        <v>1</v>
      </c>
      <c r="U102" s="56">
        <v>1</v>
      </c>
      <c r="X102" s="56">
        <v>1</v>
      </c>
      <c r="AE102" s="56">
        <v>2</v>
      </c>
      <c r="AG102" s="56">
        <f t="shared" si="1"/>
        <v>8</v>
      </c>
    </row>
    <row r="103" spans="1:33" s="56" customFormat="1">
      <c r="A103" s="56" t="s">
        <v>7046</v>
      </c>
      <c r="B103" s="546" t="s">
        <v>5812</v>
      </c>
      <c r="C103" s="546" t="s">
        <v>2636</v>
      </c>
      <c r="D103" s="546" t="s">
        <v>3962</v>
      </c>
      <c r="AG103" s="56">
        <f t="shared" si="1"/>
        <v>0</v>
      </c>
    </row>
    <row r="104" spans="1:33" s="56" customFormat="1">
      <c r="A104" s="56" t="s">
        <v>7047</v>
      </c>
      <c r="B104" s="546" t="s">
        <v>3692</v>
      </c>
      <c r="C104" s="546" t="s">
        <v>2636</v>
      </c>
      <c r="D104" s="546" t="s">
        <v>1555</v>
      </c>
      <c r="AG104" s="56">
        <f t="shared" si="1"/>
        <v>0</v>
      </c>
    </row>
    <row r="105" spans="1:33" s="56" customFormat="1">
      <c r="A105" s="56" t="s">
        <v>7048</v>
      </c>
      <c r="B105" s="546" t="s">
        <v>491</v>
      </c>
      <c r="C105" s="546" t="s">
        <v>2455</v>
      </c>
      <c r="D105" s="546" t="s">
        <v>1555</v>
      </c>
      <c r="V105" s="56">
        <v>1</v>
      </c>
      <c r="AG105" s="56">
        <f t="shared" si="1"/>
        <v>1</v>
      </c>
    </row>
    <row r="106" spans="1:33" s="56" customFormat="1">
      <c r="A106" s="56" t="s">
        <v>7049</v>
      </c>
      <c r="B106" s="548" t="s">
        <v>2083</v>
      </c>
      <c r="C106" s="546" t="s">
        <v>2455</v>
      </c>
      <c r="D106" s="546" t="s">
        <v>1555</v>
      </c>
      <c r="R106" s="56">
        <v>1</v>
      </c>
      <c r="Z106" s="56">
        <v>1</v>
      </c>
      <c r="AB106" s="56">
        <v>1</v>
      </c>
      <c r="AG106" s="56">
        <f t="shared" si="1"/>
        <v>3</v>
      </c>
    </row>
    <row r="107" spans="1:33" s="56" customFormat="1">
      <c r="A107" s="56" t="s">
        <v>7051</v>
      </c>
      <c r="B107" s="546" t="s">
        <v>2085</v>
      </c>
      <c r="C107" s="546" t="s">
        <v>2455</v>
      </c>
      <c r="D107" s="546" t="s">
        <v>1555</v>
      </c>
      <c r="E107" s="56">
        <v>1</v>
      </c>
      <c r="I107" s="56">
        <v>1</v>
      </c>
      <c r="J107" s="56">
        <v>1</v>
      </c>
      <c r="K107" s="56">
        <v>4</v>
      </c>
      <c r="L107" s="56">
        <v>1</v>
      </c>
      <c r="O107" s="56">
        <v>1</v>
      </c>
      <c r="Q107" s="56">
        <v>1</v>
      </c>
      <c r="T107" s="56">
        <v>1</v>
      </c>
      <c r="U107" s="56">
        <v>2</v>
      </c>
      <c r="V107" s="56">
        <v>5</v>
      </c>
      <c r="W107" s="56">
        <v>1</v>
      </c>
      <c r="X107" s="56">
        <v>3</v>
      </c>
      <c r="Y107" s="56">
        <v>1</v>
      </c>
      <c r="AB107" s="56">
        <v>1</v>
      </c>
      <c r="AF107" s="56">
        <v>2</v>
      </c>
      <c r="AG107" s="56">
        <f t="shared" si="1"/>
        <v>26</v>
      </c>
    </row>
    <row r="108" spans="1:33" s="56" customFormat="1">
      <c r="A108" s="56" t="s">
        <v>7052</v>
      </c>
      <c r="B108" s="546" t="s">
        <v>2086</v>
      </c>
      <c r="C108" s="546" t="s">
        <v>2455</v>
      </c>
      <c r="D108" s="546" t="s">
        <v>1555</v>
      </c>
      <c r="G108" s="56">
        <v>1</v>
      </c>
      <c r="H108" s="56">
        <v>4</v>
      </c>
      <c r="I108" s="56">
        <v>1</v>
      </c>
      <c r="AG108" s="56">
        <f t="shared" si="1"/>
        <v>6</v>
      </c>
    </row>
    <row r="109" spans="1:33" s="56" customFormat="1">
      <c r="A109" s="56" t="s">
        <v>7053</v>
      </c>
      <c r="B109" s="546" t="s">
        <v>2087</v>
      </c>
      <c r="C109" s="546" t="s">
        <v>2455</v>
      </c>
      <c r="D109" s="546" t="s">
        <v>1555</v>
      </c>
      <c r="E109" s="56">
        <v>2</v>
      </c>
      <c r="F109" s="56">
        <v>1</v>
      </c>
      <c r="G109" s="56">
        <v>1</v>
      </c>
      <c r="H109" s="56">
        <v>1</v>
      </c>
      <c r="I109" s="56">
        <v>1</v>
      </c>
      <c r="K109" s="56">
        <v>2</v>
      </c>
      <c r="S109" s="56">
        <v>1</v>
      </c>
      <c r="U109" s="56">
        <v>1</v>
      </c>
      <c r="V109" s="56">
        <v>1</v>
      </c>
      <c r="W109" s="56">
        <v>1</v>
      </c>
      <c r="X109" s="56">
        <v>2</v>
      </c>
      <c r="Y109" s="56">
        <v>3</v>
      </c>
      <c r="AA109" s="56">
        <v>1</v>
      </c>
      <c r="AG109" s="56">
        <f t="shared" si="1"/>
        <v>18</v>
      </c>
    </row>
    <row r="110" spans="1:33" s="56" customFormat="1">
      <c r="A110" s="56" t="s">
        <v>7054</v>
      </c>
      <c r="B110" s="937" t="s">
        <v>4296</v>
      </c>
      <c r="C110" s="937" t="s">
        <v>4310</v>
      </c>
      <c r="D110" s="937" t="s">
        <v>3962</v>
      </c>
      <c r="AG110" s="56">
        <f t="shared" si="1"/>
        <v>0</v>
      </c>
    </row>
    <row r="111" spans="1:33" s="56" customFormat="1">
      <c r="A111" s="56" t="s">
        <v>7056</v>
      </c>
      <c r="B111" s="937" t="s">
        <v>5945</v>
      </c>
      <c r="C111" s="937" t="s">
        <v>1747</v>
      </c>
      <c r="D111" s="937" t="s">
        <v>3962</v>
      </c>
      <c r="AG111" s="56">
        <f t="shared" si="1"/>
        <v>0</v>
      </c>
    </row>
    <row r="112" spans="1:33" s="56" customFormat="1">
      <c r="A112" s="56" t="s">
        <v>7057</v>
      </c>
      <c r="B112" s="546" t="s">
        <v>2419</v>
      </c>
      <c r="C112" s="546" t="s">
        <v>2636</v>
      </c>
      <c r="D112" s="546" t="s">
        <v>3962</v>
      </c>
      <c r="AG112" s="56">
        <f t="shared" si="1"/>
        <v>0</v>
      </c>
    </row>
    <row r="113" spans="1:33" s="56" customFormat="1">
      <c r="A113" s="56" t="s">
        <v>7058</v>
      </c>
      <c r="B113" s="546" t="s">
        <v>2420</v>
      </c>
      <c r="C113" s="546" t="s">
        <v>2636</v>
      </c>
      <c r="D113" s="546" t="s">
        <v>3962</v>
      </c>
      <c r="AG113" s="56">
        <f t="shared" si="1"/>
        <v>0</v>
      </c>
    </row>
    <row r="114" spans="1:33" s="56" customFormat="1">
      <c r="A114" s="56" t="s">
        <v>7059</v>
      </c>
      <c r="B114" s="546" t="s">
        <v>4298</v>
      </c>
      <c r="C114" s="546" t="s">
        <v>4309</v>
      </c>
      <c r="D114" s="546" t="s">
        <v>4648</v>
      </c>
      <c r="AG114" s="56">
        <f t="shared" si="1"/>
        <v>0</v>
      </c>
    </row>
    <row r="115" spans="1:33" s="56" customFormat="1">
      <c r="A115" s="56" t="s">
        <v>7060</v>
      </c>
      <c r="B115" s="546" t="s">
        <v>492</v>
      </c>
      <c r="C115" s="546" t="s">
        <v>2455</v>
      </c>
      <c r="D115" s="546" t="s">
        <v>2674</v>
      </c>
      <c r="AC115" s="56">
        <v>1</v>
      </c>
      <c r="AG115" s="56">
        <f t="shared" si="1"/>
        <v>1</v>
      </c>
    </row>
    <row r="116" spans="1:33" s="56" customFormat="1">
      <c r="A116" s="56" t="s">
        <v>7061</v>
      </c>
      <c r="B116" s="546" t="s">
        <v>2675</v>
      </c>
      <c r="C116" s="546" t="s">
        <v>2455</v>
      </c>
      <c r="D116" s="546" t="s">
        <v>1555</v>
      </c>
      <c r="T116" s="56">
        <v>2</v>
      </c>
      <c r="V116" s="56">
        <v>2</v>
      </c>
      <c r="AG116" s="56">
        <f t="shared" si="1"/>
        <v>4</v>
      </c>
    </row>
    <row r="117" spans="1:33" s="56" customFormat="1">
      <c r="A117" s="56" t="s">
        <v>7062</v>
      </c>
      <c r="B117" s="546" t="s">
        <v>2676</v>
      </c>
      <c r="C117" s="546" t="s">
        <v>2455</v>
      </c>
      <c r="D117" s="546" t="s">
        <v>1555</v>
      </c>
      <c r="U117" s="56">
        <v>1</v>
      </c>
      <c r="AG117" s="56">
        <f t="shared" si="1"/>
        <v>1</v>
      </c>
    </row>
    <row r="118" spans="1:33" s="56" customFormat="1">
      <c r="A118" s="548" t="s">
        <v>2091</v>
      </c>
      <c r="B118" s="548" t="s">
        <v>2091</v>
      </c>
      <c r="C118" s="546" t="s">
        <v>2089</v>
      </c>
      <c r="D118" s="546" t="s">
        <v>1553</v>
      </c>
      <c r="P118" s="56">
        <v>2</v>
      </c>
      <c r="V118" s="56">
        <v>1</v>
      </c>
      <c r="AG118" s="56">
        <f t="shared" si="1"/>
        <v>3</v>
      </c>
    </row>
    <row r="119" spans="1:33" s="56" customFormat="1">
      <c r="A119" s="545" t="s">
        <v>2092</v>
      </c>
      <c r="B119" s="546" t="s">
        <v>2092</v>
      </c>
      <c r="C119" s="546" t="s">
        <v>2089</v>
      </c>
      <c r="D119" s="546" t="s">
        <v>1553</v>
      </c>
      <c r="K119" s="56">
        <v>1</v>
      </c>
      <c r="P119" s="56">
        <v>1</v>
      </c>
      <c r="R119" s="56">
        <v>3</v>
      </c>
      <c r="T119" s="56">
        <v>3</v>
      </c>
      <c r="X119" s="56">
        <v>1</v>
      </c>
      <c r="AA119" s="56">
        <v>1</v>
      </c>
      <c r="AB119" s="56">
        <v>1</v>
      </c>
      <c r="AG119" s="56">
        <f t="shared" si="1"/>
        <v>11</v>
      </c>
    </row>
    <row r="120" spans="1:33" s="56" customFormat="1">
      <c r="A120" s="546" t="s">
        <v>7063</v>
      </c>
      <c r="B120" s="546" t="s">
        <v>2677</v>
      </c>
      <c r="C120" s="546" t="s">
        <v>2089</v>
      </c>
      <c r="D120" s="546" t="s">
        <v>1553</v>
      </c>
      <c r="N120" s="56">
        <v>1</v>
      </c>
      <c r="Y120" s="56">
        <v>1</v>
      </c>
      <c r="AF120" s="56">
        <v>1</v>
      </c>
      <c r="AG120" s="56">
        <f t="shared" si="1"/>
        <v>3</v>
      </c>
    </row>
    <row r="121" spans="1:33" s="56" customFormat="1">
      <c r="A121" s="546" t="s">
        <v>7064</v>
      </c>
      <c r="B121" s="546" t="s">
        <v>2678</v>
      </c>
      <c r="C121" s="546" t="s">
        <v>2089</v>
      </c>
      <c r="D121" s="546" t="s">
        <v>1553</v>
      </c>
      <c r="AG121" s="56">
        <f t="shared" si="1"/>
        <v>0</v>
      </c>
    </row>
    <row r="122" spans="1:33" s="56" customFormat="1">
      <c r="A122" s="545" t="s">
        <v>2093</v>
      </c>
      <c r="B122" s="546" t="s">
        <v>2093</v>
      </c>
      <c r="C122" s="546" t="s">
        <v>2089</v>
      </c>
      <c r="D122" s="546" t="s">
        <v>1553</v>
      </c>
      <c r="Q122" s="56">
        <v>1</v>
      </c>
      <c r="AD122" s="56">
        <v>1</v>
      </c>
      <c r="AE122" s="56">
        <v>1</v>
      </c>
      <c r="AF122" s="56">
        <v>2</v>
      </c>
      <c r="AG122" s="56">
        <f t="shared" si="1"/>
        <v>5</v>
      </c>
    </row>
    <row r="123" spans="1:33" s="56" customFormat="1">
      <c r="A123" s="545" t="s">
        <v>6160</v>
      </c>
      <c r="B123" s="546" t="s">
        <v>6161</v>
      </c>
      <c r="C123" s="546" t="s">
        <v>1748</v>
      </c>
      <c r="D123" s="546" t="s">
        <v>1553</v>
      </c>
      <c r="AD123" s="56">
        <v>1</v>
      </c>
      <c r="AE123" s="56">
        <v>2</v>
      </c>
      <c r="AG123" s="56">
        <f t="shared" si="1"/>
        <v>3</v>
      </c>
    </row>
    <row r="124" spans="1:33" s="56" customFormat="1">
      <c r="A124" s="546" t="s">
        <v>7065</v>
      </c>
      <c r="B124" s="546" t="s">
        <v>2094</v>
      </c>
      <c r="C124" s="546" t="s">
        <v>2089</v>
      </c>
      <c r="D124" s="546" t="s">
        <v>1553</v>
      </c>
      <c r="J124" s="56">
        <v>2</v>
      </c>
      <c r="K124" s="56">
        <v>1</v>
      </c>
      <c r="O124" s="56">
        <v>1</v>
      </c>
      <c r="P124" s="56">
        <v>3</v>
      </c>
      <c r="R124" s="56">
        <v>5</v>
      </c>
      <c r="S124" s="56">
        <v>1</v>
      </c>
      <c r="T124" s="56">
        <v>1</v>
      </c>
      <c r="U124" s="56">
        <v>1</v>
      </c>
      <c r="AB124" s="56">
        <v>1</v>
      </c>
      <c r="AF124" s="56">
        <v>1</v>
      </c>
      <c r="AG124" s="56">
        <f t="shared" si="1"/>
        <v>17</v>
      </c>
    </row>
    <row r="125" spans="1:33" s="56" customFormat="1">
      <c r="A125" s="56" t="s">
        <v>2679</v>
      </c>
      <c r="B125" s="546" t="s">
        <v>2679</v>
      </c>
      <c r="C125" s="546" t="s">
        <v>2089</v>
      </c>
      <c r="D125" s="546" t="s">
        <v>1553</v>
      </c>
      <c r="T125" s="56">
        <v>1</v>
      </c>
      <c r="AG125" s="56">
        <f t="shared" si="1"/>
        <v>1</v>
      </c>
    </row>
    <row r="126" spans="1:33" s="56" customFormat="1">
      <c r="A126" s="546" t="s">
        <v>7066</v>
      </c>
      <c r="B126" s="546" t="s">
        <v>651</v>
      </c>
      <c r="C126" s="546" t="s">
        <v>4892</v>
      </c>
      <c r="D126" s="546" t="s">
        <v>5472</v>
      </c>
      <c r="AG126" s="56">
        <f t="shared" si="1"/>
        <v>0</v>
      </c>
    </row>
    <row r="127" spans="1:33" s="56" customFormat="1">
      <c r="A127" s="546" t="s">
        <v>7067</v>
      </c>
      <c r="B127" s="937" t="s">
        <v>5983</v>
      </c>
      <c r="C127" s="546" t="s">
        <v>2089</v>
      </c>
      <c r="D127" s="546" t="s">
        <v>1553</v>
      </c>
      <c r="Q127" s="56">
        <v>1</v>
      </c>
      <c r="AG127" s="56">
        <f t="shared" si="1"/>
        <v>1</v>
      </c>
    </row>
    <row r="128" spans="1:33" s="56" customFormat="1">
      <c r="A128" s="546" t="s">
        <v>7068</v>
      </c>
      <c r="B128" s="546" t="s">
        <v>3734</v>
      </c>
      <c r="C128" s="546" t="s">
        <v>2089</v>
      </c>
      <c r="D128" s="546" t="s">
        <v>1553</v>
      </c>
      <c r="L128" s="56">
        <v>2</v>
      </c>
      <c r="Q128" s="56">
        <v>1</v>
      </c>
      <c r="S128" s="56">
        <v>1</v>
      </c>
      <c r="T128" s="56">
        <v>2</v>
      </c>
      <c r="V128" s="56">
        <v>1</v>
      </c>
      <c r="W128" s="56">
        <v>1</v>
      </c>
      <c r="X128" s="56">
        <v>1</v>
      </c>
      <c r="AB128" s="56">
        <v>1</v>
      </c>
      <c r="AF128" s="56">
        <v>1</v>
      </c>
      <c r="AG128" s="56">
        <f t="shared" si="1"/>
        <v>11</v>
      </c>
    </row>
    <row r="129" spans="1:33" s="56" customFormat="1">
      <c r="A129" s="546" t="s">
        <v>7069</v>
      </c>
      <c r="B129" s="546" t="s">
        <v>3710</v>
      </c>
      <c r="C129" s="546" t="s">
        <v>2089</v>
      </c>
      <c r="D129" s="546" t="s">
        <v>1553</v>
      </c>
      <c r="L129" s="56">
        <v>1</v>
      </c>
      <c r="S129" s="56">
        <v>2</v>
      </c>
      <c r="T129" s="56">
        <v>1</v>
      </c>
      <c r="U129" s="56">
        <v>4</v>
      </c>
      <c r="V129" s="56">
        <v>3</v>
      </c>
      <c r="W129" s="56">
        <v>1</v>
      </c>
      <c r="X129" s="56">
        <v>2</v>
      </c>
      <c r="AG129" s="56">
        <f t="shared" si="1"/>
        <v>14</v>
      </c>
    </row>
    <row r="130" spans="1:33" s="56" customFormat="1">
      <c r="A130" s="56" t="s">
        <v>7070</v>
      </c>
      <c r="B130" s="546" t="s">
        <v>652</v>
      </c>
      <c r="C130" s="546" t="s">
        <v>4893</v>
      </c>
      <c r="D130" s="546" t="s">
        <v>5472</v>
      </c>
      <c r="AG130" s="56">
        <f t="shared" si="1"/>
        <v>0</v>
      </c>
    </row>
    <row r="131" spans="1:33" s="56" customFormat="1">
      <c r="A131" s="56" t="s">
        <v>7071</v>
      </c>
      <c r="B131" s="546" t="s">
        <v>1883</v>
      </c>
      <c r="C131" s="546" t="s">
        <v>4894</v>
      </c>
      <c r="D131" s="546" t="s">
        <v>5472</v>
      </c>
      <c r="AG131" s="56">
        <f t="shared" si="1"/>
        <v>0</v>
      </c>
    </row>
    <row r="132" spans="1:33" s="56" customFormat="1">
      <c r="A132" s="56" t="s">
        <v>7072</v>
      </c>
      <c r="B132" s="546" t="s">
        <v>3960</v>
      </c>
      <c r="C132" s="546" t="s">
        <v>2089</v>
      </c>
      <c r="D132" s="546" t="s">
        <v>1553</v>
      </c>
      <c r="G132" s="56">
        <v>1</v>
      </c>
      <c r="J132" s="56">
        <v>3</v>
      </c>
      <c r="U132" s="56">
        <v>1</v>
      </c>
      <c r="W132" s="56">
        <v>2</v>
      </c>
      <c r="X132" s="56">
        <v>1</v>
      </c>
      <c r="Z132" s="56">
        <v>2</v>
      </c>
      <c r="AA132" s="56">
        <v>1</v>
      </c>
      <c r="AB132" s="56">
        <v>2</v>
      </c>
      <c r="AG132" s="56">
        <f t="shared" ref="AG132:AG195" si="2">SUM(E132:AF132)</f>
        <v>13</v>
      </c>
    </row>
    <row r="133" spans="1:33" s="56" customFormat="1">
      <c r="A133" s="56" t="s">
        <v>7073</v>
      </c>
      <c r="B133" s="546" t="s">
        <v>1884</v>
      </c>
      <c r="C133" s="546" t="s">
        <v>5283</v>
      </c>
      <c r="D133" s="546" t="s">
        <v>5472</v>
      </c>
      <c r="AG133" s="56">
        <f t="shared" si="2"/>
        <v>0</v>
      </c>
    </row>
    <row r="134" spans="1:33" s="56" customFormat="1">
      <c r="A134" s="56" t="s">
        <v>7074</v>
      </c>
      <c r="B134" s="546" t="s">
        <v>1885</v>
      </c>
      <c r="C134" s="546" t="s">
        <v>5284</v>
      </c>
      <c r="D134" s="546" t="s">
        <v>5472</v>
      </c>
      <c r="AG134" s="56">
        <f t="shared" si="2"/>
        <v>0</v>
      </c>
    </row>
    <row r="135" spans="1:33" s="56" customFormat="1">
      <c r="A135" s="56" t="s">
        <v>11159</v>
      </c>
      <c r="B135" s="546" t="s">
        <v>11157</v>
      </c>
      <c r="C135" s="546" t="s">
        <v>2089</v>
      </c>
      <c r="D135" s="546" t="s">
        <v>11158</v>
      </c>
      <c r="AD135" s="56">
        <v>1</v>
      </c>
      <c r="AF135" s="56">
        <v>1</v>
      </c>
      <c r="AG135" s="56">
        <f t="shared" si="2"/>
        <v>2</v>
      </c>
    </row>
    <row r="136" spans="1:33" s="56" customFormat="1">
      <c r="A136" s="545" t="s">
        <v>3711</v>
      </c>
      <c r="B136" s="546" t="s">
        <v>3711</v>
      </c>
      <c r="C136" s="546" t="s">
        <v>2089</v>
      </c>
      <c r="D136" s="546" t="s">
        <v>1555</v>
      </c>
      <c r="H136" s="56">
        <v>1</v>
      </c>
      <c r="I136" s="56">
        <v>1</v>
      </c>
      <c r="J136" s="56">
        <v>3</v>
      </c>
      <c r="K136" s="56">
        <v>3</v>
      </c>
      <c r="L136" s="56">
        <v>2</v>
      </c>
      <c r="M136" s="56">
        <v>2</v>
      </c>
      <c r="N136" s="56">
        <v>2</v>
      </c>
      <c r="O136" s="56">
        <v>2</v>
      </c>
      <c r="P136" s="56">
        <v>3</v>
      </c>
      <c r="Q136" s="56">
        <v>3</v>
      </c>
      <c r="R136" s="56">
        <v>2</v>
      </c>
      <c r="S136" s="56">
        <v>2</v>
      </c>
      <c r="T136" s="56">
        <v>3</v>
      </c>
      <c r="U136" s="56">
        <v>1</v>
      </c>
      <c r="AD136" s="56">
        <v>2</v>
      </c>
      <c r="AF136" s="56">
        <v>3</v>
      </c>
      <c r="AG136" s="56">
        <f t="shared" si="2"/>
        <v>35</v>
      </c>
    </row>
    <row r="137" spans="1:33" s="56" customFormat="1">
      <c r="A137" s="546" t="s">
        <v>2090</v>
      </c>
      <c r="B137" s="546" t="s">
        <v>2090</v>
      </c>
      <c r="C137" s="546" t="s">
        <v>2089</v>
      </c>
      <c r="D137" s="546" t="s">
        <v>1555</v>
      </c>
      <c r="N137" s="56">
        <v>6</v>
      </c>
      <c r="Q137" s="56">
        <v>1</v>
      </c>
      <c r="S137" s="56">
        <v>5</v>
      </c>
      <c r="T137" s="56">
        <v>2</v>
      </c>
      <c r="U137" s="56">
        <v>4</v>
      </c>
      <c r="AA137" s="56">
        <v>1</v>
      </c>
      <c r="AB137" s="56">
        <v>1</v>
      </c>
      <c r="AC137" s="56">
        <v>1</v>
      </c>
      <c r="AD137" s="56">
        <v>2</v>
      </c>
      <c r="AG137" s="56">
        <f t="shared" si="2"/>
        <v>23</v>
      </c>
    </row>
    <row r="138" spans="1:33" s="56" customFormat="1">
      <c r="A138" s="546" t="s">
        <v>7075</v>
      </c>
      <c r="B138" s="546" t="s">
        <v>2680</v>
      </c>
      <c r="C138" s="546" t="s">
        <v>2089</v>
      </c>
      <c r="D138" s="546" t="s">
        <v>1555</v>
      </c>
      <c r="U138" s="56">
        <v>1</v>
      </c>
      <c r="Z138" s="56">
        <v>1</v>
      </c>
      <c r="AG138" s="56">
        <f t="shared" si="2"/>
        <v>2</v>
      </c>
    </row>
    <row r="139" spans="1:33" s="56" customFormat="1">
      <c r="A139" s="546" t="s">
        <v>3712</v>
      </c>
      <c r="B139" s="546" t="s">
        <v>3712</v>
      </c>
      <c r="C139" s="546" t="s">
        <v>2089</v>
      </c>
      <c r="D139" s="546" t="s">
        <v>1555</v>
      </c>
      <c r="E139" s="56">
        <v>1</v>
      </c>
      <c r="R139" s="56">
        <v>1</v>
      </c>
      <c r="AB139" s="56">
        <v>2</v>
      </c>
      <c r="AF139" s="56">
        <v>1</v>
      </c>
      <c r="AG139" s="56">
        <f t="shared" si="2"/>
        <v>5</v>
      </c>
    </row>
    <row r="140" spans="1:33" s="56" customFormat="1">
      <c r="A140" s="546" t="s">
        <v>7076</v>
      </c>
      <c r="B140" s="548" t="s">
        <v>3713</v>
      </c>
      <c r="C140" s="546" t="s">
        <v>2089</v>
      </c>
      <c r="D140" s="546" t="s">
        <v>1555</v>
      </c>
      <c r="P140" s="56">
        <v>1</v>
      </c>
      <c r="X140" s="56">
        <v>1</v>
      </c>
      <c r="AE140" s="56">
        <v>1</v>
      </c>
      <c r="AF140" s="56">
        <v>2</v>
      </c>
      <c r="AG140" s="56">
        <f t="shared" si="2"/>
        <v>5</v>
      </c>
    </row>
    <row r="141" spans="1:33" s="56" customFormat="1">
      <c r="A141" s="546" t="s">
        <v>7077</v>
      </c>
      <c r="B141" s="548" t="s">
        <v>1886</v>
      </c>
      <c r="C141" s="546" t="s">
        <v>4894</v>
      </c>
      <c r="D141" s="546" t="s">
        <v>3962</v>
      </c>
      <c r="AG141" s="56">
        <f t="shared" si="2"/>
        <v>0</v>
      </c>
    </row>
    <row r="142" spans="1:33" s="56" customFormat="1">
      <c r="A142" s="546" t="s">
        <v>7078</v>
      </c>
      <c r="B142" s="548" t="s">
        <v>3714</v>
      </c>
      <c r="C142" s="546" t="s">
        <v>2089</v>
      </c>
      <c r="D142" s="546" t="s">
        <v>1555</v>
      </c>
      <c r="F142" s="56">
        <v>2</v>
      </c>
      <c r="G142" s="56">
        <v>4</v>
      </c>
      <c r="I142" s="56">
        <v>2</v>
      </c>
      <c r="J142" s="56">
        <v>1</v>
      </c>
      <c r="AD142" s="56">
        <v>1</v>
      </c>
      <c r="AG142" s="56">
        <f t="shared" si="2"/>
        <v>10</v>
      </c>
    </row>
    <row r="143" spans="1:33" s="56" customFormat="1">
      <c r="A143" s="546" t="s">
        <v>7079</v>
      </c>
      <c r="B143" s="548" t="s">
        <v>1887</v>
      </c>
      <c r="C143" s="546" t="s">
        <v>4894</v>
      </c>
      <c r="D143" s="546" t="s">
        <v>1555</v>
      </c>
      <c r="Y143" s="56">
        <v>2</v>
      </c>
      <c r="AD143" s="56">
        <v>2</v>
      </c>
      <c r="AF143" s="56">
        <v>1</v>
      </c>
      <c r="AG143" s="56">
        <f t="shared" si="2"/>
        <v>5</v>
      </c>
    </row>
    <row r="144" spans="1:33" s="56" customFormat="1">
      <c r="A144" s="546" t="s">
        <v>7080</v>
      </c>
      <c r="B144" s="548" t="s">
        <v>399</v>
      </c>
      <c r="C144" s="546" t="s">
        <v>2089</v>
      </c>
      <c r="D144" s="546" t="s">
        <v>1555</v>
      </c>
      <c r="G144" s="56">
        <v>1</v>
      </c>
      <c r="P144" s="56">
        <v>1</v>
      </c>
      <c r="T144" s="56">
        <v>1</v>
      </c>
      <c r="AG144" s="56">
        <f t="shared" si="2"/>
        <v>3</v>
      </c>
    </row>
    <row r="145" spans="1:33" s="56" customFormat="1">
      <c r="A145" s="546" t="s">
        <v>7081</v>
      </c>
      <c r="B145" s="548" t="s">
        <v>2681</v>
      </c>
      <c r="C145" s="546" t="s">
        <v>2089</v>
      </c>
      <c r="D145" s="546" t="s">
        <v>1555</v>
      </c>
      <c r="AF145" s="56">
        <v>1</v>
      </c>
      <c r="AG145" s="56">
        <f t="shared" si="2"/>
        <v>1</v>
      </c>
    </row>
    <row r="146" spans="1:33" s="56" customFormat="1">
      <c r="A146" s="546" t="s">
        <v>7082</v>
      </c>
      <c r="B146" s="548" t="s">
        <v>3693</v>
      </c>
      <c r="C146" s="546" t="s">
        <v>5287</v>
      </c>
      <c r="D146" s="546" t="s">
        <v>1555</v>
      </c>
      <c r="AG146" s="56">
        <f t="shared" si="2"/>
        <v>0</v>
      </c>
    </row>
    <row r="147" spans="1:33" s="56" customFormat="1">
      <c r="A147" s="546" t="s">
        <v>7083</v>
      </c>
      <c r="B147" s="546" t="s">
        <v>400</v>
      </c>
      <c r="C147" s="546" t="s">
        <v>2089</v>
      </c>
      <c r="D147" s="546" t="s">
        <v>1555</v>
      </c>
      <c r="Q147" s="56">
        <v>1</v>
      </c>
      <c r="R147" s="56">
        <v>3</v>
      </c>
      <c r="T147" s="56">
        <v>1</v>
      </c>
      <c r="X147" s="56">
        <v>1</v>
      </c>
      <c r="AA147" s="56">
        <v>1</v>
      </c>
      <c r="AD147" s="56">
        <v>1</v>
      </c>
      <c r="AE147" s="56">
        <v>1</v>
      </c>
      <c r="AG147" s="56">
        <f t="shared" si="2"/>
        <v>9</v>
      </c>
    </row>
    <row r="148" spans="1:33" s="56" customFormat="1">
      <c r="A148" s="546" t="s">
        <v>7084</v>
      </c>
      <c r="B148" s="546" t="s">
        <v>5497</v>
      </c>
      <c r="C148" s="546" t="s">
        <v>2089</v>
      </c>
      <c r="D148" s="546" t="s">
        <v>1555</v>
      </c>
      <c r="E148" s="56">
        <v>1</v>
      </c>
      <c r="W148" s="56">
        <v>1</v>
      </c>
      <c r="AG148" s="56">
        <f t="shared" si="2"/>
        <v>2</v>
      </c>
    </row>
    <row r="149" spans="1:33" s="56" customFormat="1">
      <c r="A149" s="546" t="s">
        <v>7085</v>
      </c>
      <c r="B149" s="548" t="s">
        <v>2682</v>
      </c>
      <c r="C149" s="546" t="s">
        <v>2089</v>
      </c>
      <c r="D149" s="546" t="s">
        <v>1555</v>
      </c>
      <c r="AG149" s="56">
        <f t="shared" si="2"/>
        <v>0</v>
      </c>
    </row>
    <row r="150" spans="1:33" s="56" customFormat="1">
      <c r="A150" s="546" t="s">
        <v>7086</v>
      </c>
      <c r="B150" s="546" t="s">
        <v>3291</v>
      </c>
      <c r="C150" s="546" t="s">
        <v>2089</v>
      </c>
      <c r="D150" s="546" t="s">
        <v>1555</v>
      </c>
      <c r="Q150" s="56">
        <v>2</v>
      </c>
      <c r="AD150" s="56">
        <v>1</v>
      </c>
      <c r="AG150" s="56">
        <f t="shared" si="2"/>
        <v>3</v>
      </c>
    </row>
    <row r="151" spans="1:33" s="56" customFormat="1">
      <c r="A151" s="546" t="s">
        <v>7594</v>
      </c>
      <c r="B151" s="546" t="s">
        <v>7583</v>
      </c>
      <c r="C151" s="546" t="s">
        <v>7584</v>
      </c>
      <c r="D151" s="546" t="s">
        <v>1555</v>
      </c>
      <c r="AG151" s="56">
        <f t="shared" si="2"/>
        <v>0</v>
      </c>
    </row>
    <row r="152" spans="1:33" s="56" customFormat="1">
      <c r="A152" s="546" t="s">
        <v>7087</v>
      </c>
      <c r="B152" s="546" t="s">
        <v>1889</v>
      </c>
      <c r="C152" s="546" t="s">
        <v>5286</v>
      </c>
      <c r="D152" s="546" t="s">
        <v>3962</v>
      </c>
      <c r="AD152" s="56">
        <v>1</v>
      </c>
      <c r="AE152" s="56">
        <v>3</v>
      </c>
      <c r="AF152" s="56">
        <v>3</v>
      </c>
      <c r="AG152" s="56">
        <f t="shared" si="2"/>
        <v>7</v>
      </c>
    </row>
    <row r="153" spans="1:33" s="56" customFormat="1">
      <c r="A153" s="546" t="s">
        <v>7088</v>
      </c>
      <c r="B153" s="548" t="s">
        <v>4304</v>
      </c>
      <c r="C153" s="546" t="s">
        <v>144</v>
      </c>
      <c r="D153" s="546" t="s">
        <v>3962</v>
      </c>
      <c r="AF153" s="56">
        <v>1</v>
      </c>
      <c r="AG153" s="56">
        <f t="shared" si="2"/>
        <v>1</v>
      </c>
    </row>
    <row r="154" spans="1:33" s="56" customFormat="1">
      <c r="A154" s="546" t="s">
        <v>7089</v>
      </c>
      <c r="B154" s="548" t="s">
        <v>2683</v>
      </c>
      <c r="C154" s="546" t="s">
        <v>2089</v>
      </c>
      <c r="D154" s="546" t="s">
        <v>1555</v>
      </c>
      <c r="AG154" s="56">
        <f t="shared" si="2"/>
        <v>0</v>
      </c>
    </row>
    <row r="155" spans="1:33" s="56" customFormat="1">
      <c r="A155" s="546" t="s">
        <v>7090</v>
      </c>
      <c r="B155" s="546" t="s">
        <v>5498</v>
      </c>
      <c r="C155" s="546" t="s">
        <v>2089</v>
      </c>
      <c r="D155" s="546" t="s">
        <v>1555</v>
      </c>
      <c r="I155" s="56">
        <v>1</v>
      </c>
      <c r="AG155" s="56">
        <f t="shared" si="2"/>
        <v>1</v>
      </c>
    </row>
    <row r="156" spans="1:33" s="56" customFormat="1">
      <c r="A156" s="546" t="s">
        <v>7091</v>
      </c>
      <c r="B156" s="546" t="s">
        <v>6685</v>
      </c>
      <c r="C156" s="546" t="s">
        <v>4183</v>
      </c>
      <c r="D156" s="546" t="s">
        <v>1555</v>
      </c>
      <c r="X156" s="56">
        <v>1</v>
      </c>
      <c r="AG156" s="56">
        <f t="shared" si="2"/>
        <v>1</v>
      </c>
    </row>
    <row r="157" spans="1:33" s="56" customFormat="1">
      <c r="A157" s="546" t="s">
        <v>7092</v>
      </c>
      <c r="B157" s="546" t="s">
        <v>4886</v>
      </c>
      <c r="C157" s="546" t="s">
        <v>5287</v>
      </c>
      <c r="D157" s="546" t="s">
        <v>3962</v>
      </c>
      <c r="AG157" s="56">
        <f t="shared" si="2"/>
        <v>0</v>
      </c>
    </row>
    <row r="158" spans="1:33" s="56" customFormat="1">
      <c r="A158" s="546" t="s">
        <v>7093</v>
      </c>
      <c r="B158" s="548" t="s">
        <v>2684</v>
      </c>
      <c r="C158" s="546" t="s">
        <v>2089</v>
      </c>
      <c r="D158" s="546" t="s">
        <v>1555</v>
      </c>
      <c r="AG158" s="56">
        <f t="shared" si="2"/>
        <v>0</v>
      </c>
    </row>
    <row r="159" spans="1:33" s="56" customFormat="1">
      <c r="A159" s="546" t="s">
        <v>7094</v>
      </c>
      <c r="B159" s="546" t="s">
        <v>1800</v>
      </c>
      <c r="C159" s="546" t="s">
        <v>5286</v>
      </c>
      <c r="D159" s="546" t="s">
        <v>3962</v>
      </c>
      <c r="AG159" s="56">
        <f t="shared" si="2"/>
        <v>0</v>
      </c>
    </row>
    <row r="160" spans="1:33" s="56" customFormat="1">
      <c r="A160" s="546" t="s">
        <v>7595</v>
      </c>
      <c r="B160" s="546" t="s">
        <v>7585</v>
      </c>
      <c r="C160" s="546" t="s">
        <v>7584</v>
      </c>
      <c r="D160" s="546" t="s">
        <v>1555</v>
      </c>
      <c r="AG160" s="56">
        <f t="shared" si="2"/>
        <v>0</v>
      </c>
    </row>
    <row r="161" spans="1:33" s="56" customFormat="1">
      <c r="A161" s="546" t="s">
        <v>7095</v>
      </c>
      <c r="B161" s="546" t="s">
        <v>2685</v>
      </c>
      <c r="C161" s="546" t="s">
        <v>2089</v>
      </c>
      <c r="D161" s="546" t="s">
        <v>1555</v>
      </c>
      <c r="AG161" s="56">
        <f t="shared" si="2"/>
        <v>0</v>
      </c>
    </row>
    <row r="162" spans="1:33" s="56" customFormat="1">
      <c r="A162" s="546" t="s">
        <v>7096</v>
      </c>
      <c r="B162" s="548" t="s">
        <v>5499</v>
      </c>
      <c r="C162" s="546" t="s">
        <v>2089</v>
      </c>
      <c r="D162" s="546" t="s">
        <v>1555</v>
      </c>
      <c r="G162" s="56">
        <v>4</v>
      </c>
      <c r="AG162" s="56">
        <f t="shared" si="2"/>
        <v>4</v>
      </c>
    </row>
    <row r="163" spans="1:33" s="56" customFormat="1">
      <c r="A163" s="2012" t="s">
        <v>8601</v>
      </c>
      <c r="B163" s="548" t="s">
        <v>8596</v>
      </c>
      <c r="C163" s="546" t="s">
        <v>8597</v>
      </c>
      <c r="D163" s="546" t="s">
        <v>3962</v>
      </c>
      <c r="AG163" s="56">
        <f t="shared" si="2"/>
        <v>0</v>
      </c>
    </row>
    <row r="164" spans="1:33" s="56" customFormat="1">
      <c r="A164" s="546" t="s">
        <v>7097</v>
      </c>
      <c r="B164" s="548" t="s">
        <v>1801</v>
      </c>
      <c r="C164" s="546" t="s">
        <v>5287</v>
      </c>
      <c r="D164" s="546" t="s">
        <v>3962</v>
      </c>
      <c r="AG164" s="56">
        <f t="shared" si="2"/>
        <v>0</v>
      </c>
    </row>
    <row r="165" spans="1:33" s="56" customFormat="1">
      <c r="A165" s="546" t="s">
        <v>7098</v>
      </c>
      <c r="B165" s="548" t="s">
        <v>5597</v>
      </c>
      <c r="C165" s="546" t="s">
        <v>2089</v>
      </c>
      <c r="D165" s="546" t="s">
        <v>1555</v>
      </c>
      <c r="L165" s="56">
        <v>2</v>
      </c>
      <c r="M165" s="56">
        <v>1</v>
      </c>
      <c r="O165" s="56">
        <v>3</v>
      </c>
      <c r="P165" s="56">
        <v>2</v>
      </c>
      <c r="Q165" s="56">
        <v>1</v>
      </c>
      <c r="AG165" s="56">
        <f t="shared" si="2"/>
        <v>9</v>
      </c>
    </row>
    <row r="166" spans="1:33" s="56" customFormat="1">
      <c r="A166" s="546" t="s">
        <v>7099</v>
      </c>
      <c r="B166" s="548" t="s">
        <v>6684</v>
      </c>
      <c r="C166" s="546" t="s">
        <v>4183</v>
      </c>
      <c r="D166" s="546" t="s">
        <v>3962</v>
      </c>
      <c r="X166" s="56">
        <v>1</v>
      </c>
      <c r="AG166" s="56">
        <f t="shared" si="2"/>
        <v>1</v>
      </c>
    </row>
    <row r="167" spans="1:33" s="56" customFormat="1">
      <c r="A167" s="546" t="s">
        <v>7100</v>
      </c>
      <c r="B167" s="548" t="s">
        <v>5598</v>
      </c>
      <c r="C167" s="546" t="s">
        <v>2089</v>
      </c>
      <c r="D167" s="546" t="s">
        <v>1555</v>
      </c>
      <c r="F167" s="56">
        <v>1</v>
      </c>
      <c r="G167" s="56">
        <v>1</v>
      </c>
      <c r="H167" s="56">
        <v>1</v>
      </c>
      <c r="P167" s="56">
        <v>1</v>
      </c>
      <c r="R167" s="56">
        <v>1</v>
      </c>
      <c r="V167" s="56">
        <v>1</v>
      </c>
      <c r="X167" s="56">
        <v>1</v>
      </c>
      <c r="Z167" s="56">
        <v>1</v>
      </c>
      <c r="AB167" s="56">
        <v>4</v>
      </c>
      <c r="AD167" s="56">
        <v>3</v>
      </c>
      <c r="AF167" s="56">
        <v>1</v>
      </c>
      <c r="AG167" s="56">
        <f t="shared" si="2"/>
        <v>16</v>
      </c>
    </row>
    <row r="168" spans="1:33" s="56" customFormat="1">
      <c r="A168" s="546" t="s">
        <v>7101</v>
      </c>
      <c r="B168" s="548" t="s">
        <v>953</v>
      </c>
      <c r="C168" s="546" t="s">
        <v>1748</v>
      </c>
      <c r="D168" s="546" t="s">
        <v>4648</v>
      </c>
      <c r="AG168" s="56">
        <f t="shared" si="2"/>
        <v>0</v>
      </c>
    </row>
    <row r="169" spans="1:33" s="56" customFormat="1">
      <c r="A169" s="546" t="s">
        <v>7102</v>
      </c>
      <c r="B169" s="548" t="s">
        <v>379</v>
      </c>
      <c r="C169" s="546" t="s">
        <v>2089</v>
      </c>
      <c r="D169" s="546" t="s">
        <v>1555</v>
      </c>
      <c r="H169" s="56">
        <v>4</v>
      </c>
      <c r="L169" s="56">
        <v>1</v>
      </c>
      <c r="U169" s="56">
        <v>2</v>
      </c>
      <c r="V169" s="56">
        <v>2</v>
      </c>
      <c r="Y169" s="56">
        <v>2</v>
      </c>
      <c r="AB169" s="56">
        <v>1</v>
      </c>
      <c r="AE169" s="56">
        <v>1</v>
      </c>
      <c r="AG169" s="56">
        <f t="shared" si="2"/>
        <v>13</v>
      </c>
    </row>
    <row r="170" spans="1:33" s="56" customFormat="1">
      <c r="A170" s="546" t="s">
        <v>7103</v>
      </c>
      <c r="B170" s="939" t="s">
        <v>3721</v>
      </c>
      <c r="C170" s="937" t="s">
        <v>1748</v>
      </c>
      <c r="D170" s="937" t="s">
        <v>3962</v>
      </c>
      <c r="AG170" s="56">
        <f t="shared" si="2"/>
        <v>0</v>
      </c>
    </row>
    <row r="171" spans="1:33" s="56" customFormat="1">
      <c r="A171" s="546" t="s">
        <v>7104</v>
      </c>
      <c r="B171" s="546" t="s">
        <v>380</v>
      </c>
      <c r="C171" s="546" t="s">
        <v>2089</v>
      </c>
      <c r="D171" s="546" t="s">
        <v>1555</v>
      </c>
      <c r="Q171" s="56">
        <v>1</v>
      </c>
      <c r="R171" s="56">
        <v>1</v>
      </c>
      <c r="U171" s="56">
        <v>1</v>
      </c>
      <c r="V171" s="56">
        <v>1</v>
      </c>
      <c r="AG171" s="56">
        <f t="shared" si="2"/>
        <v>4</v>
      </c>
    </row>
    <row r="172" spans="1:33" s="56" customFormat="1">
      <c r="A172" s="546" t="s">
        <v>7105</v>
      </c>
      <c r="B172" s="546" t="s">
        <v>6340</v>
      </c>
      <c r="C172" s="546" t="s">
        <v>139</v>
      </c>
      <c r="D172" s="546" t="s">
        <v>3962</v>
      </c>
      <c r="AD172" s="56">
        <v>1</v>
      </c>
      <c r="AE172" s="56">
        <v>3</v>
      </c>
      <c r="AF172" s="56">
        <v>3</v>
      </c>
      <c r="AG172" s="56">
        <f t="shared" si="2"/>
        <v>7</v>
      </c>
    </row>
    <row r="173" spans="1:33" s="56" customFormat="1">
      <c r="A173" s="546" t="s">
        <v>7106</v>
      </c>
      <c r="B173" s="937" t="s">
        <v>3717</v>
      </c>
      <c r="C173" s="937" t="s">
        <v>144</v>
      </c>
      <c r="D173" s="937" t="s">
        <v>3962</v>
      </c>
      <c r="AG173" s="56">
        <f t="shared" si="2"/>
        <v>0</v>
      </c>
    </row>
    <row r="174" spans="1:33" s="56" customFormat="1">
      <c r="A174" s="56" t="s">
        <v>7050</v>
      </c>
      <c r="B174" s="548" t="s">
        <v>2084</v>
      </c>
      <c r="C174" s="546" t="s">
        <v>139</v>
      </c>
      <c r="D174" s="546" t="s">
        <v>1555</v>
      </c>
      <c r="E174" s="56">
        <v>2</v>
      </c>
      <c r="K174" s="56">
        <v>1</v>
      </c>
      <c r="AG174" s="56">
        <f t="shared" si="2"/>
        <v>3</v>
      </c>
    </row>
    <row r="175" spans="1:33" s="56" customFormat="1">
      <c r="A175" s="546" t="s">
        <v>7596</v>
      </c>
      <c r="B175" s="548" t="s">
        <v>7586</v>
      </c>
      <c r="C175" s="546" t="s">
        <v>7584</v>
      </c>
      <c r="D175" s="546" t="s">
        <v>1555</v>
      </c>
      <c r="Z175" s="56">
        <v>1</v>
      </c>
      <c r="AG175" s="56">
        <f t="shared" si="2"/>
        <v>1</v>
      </c>
    </row>
    <row r="176" spans="1:33" s="56" customFormat="1">
      <c r="A176" s="546" t="s">
        <v>7107</v>
      </c>
      <c r="B176" s="549" t="s">
        <v>381</v>
      </c>
      <c r="C176" s="546" t="s">
        <v>2089</v>
      </c>
      <c r="D176" s="546" t="s">
        <v>1555</v>
      </c>
      <c r="K176" s="56">
        <v>1</v>
      </c>
      <c r="M176" s="56">
        <v>1</v>
      </c>
      <c r="T176" s="56">
        <v>1</v>
      </c>
      <c r="AG176" s="56">
        <f t="shared" si="2"/>
        <v>3</v>
      </c>
    </row>
    <row r="177" spans="1:33" s="56" customFormat="1">
      <c r="A177" s="546" t="s">
        <v>7108</v>
      </c>
      <c r="B177" s="940" t="s">
        <v>3718</v>
      </c>
      <c r="C177" s="937" t="s">
        <v>1748</v>
      </c>
      <c r="D177" s="937" t="s">
        <v>3962</v>
      </c>
      <c r="AG177" s="56">
        <f t="shared" si="2"/>
        <v>0</v>
      </c>
    </row>
    <row r="178" spans="1:33" s="56" customFormat="1">
      <c r="A178" s="546" t="s">
        <v>7109</v>
      </c>
      <c r="B178" s="549" t="s">
        <v>2466</v>
      </c>
      <c r="C178" s="546" t="s">
        <v>5286</v>
      </c>
      <c r="D178" s="546" t="s">
        <v>3962</v>
      </c>
      <c r="AF178" s="56">
        <v>1</v>
      </c>
      <c r="AG178" s="56">
        <f t="shared" si="2"/>
        <v>1</v>
      </c>
    </row>
    <row r="179" spans="1:33" s="56" customFormat="1">
      <c r="A179" s="546" t="s">
        <v>7110</v>
      </c>
      <c r="B179" s="549" t="s">
        <v>4305</v>
      </c>
      <c r="C179" s="546" t="s">
        <v>4314</v>
      </c>
      <c r="D179" s="546" t="s">
        <v>4648</v>
      </c>
      <c r="AG179" s="56">
        <f t="shared" si="2"/>
        <v>0</v>
      </c>
    </row>
    <row r="180" spans="1:33" s="56" customFormat="1">
      <c r="A180" s="546" t="s">
        <v>7111</v>
      </c>
      <c r="B180" s="548" t="s">
        <v>382</v>
      </c>
      <c r="C180" s="546" t="s">
        <v>2089</v>
      </c>
      <c r="D180" s="546" t="s">
        <v>1555</v>
      </c>
      <c r="K180" s="56">
        <v>1</v>
      </c>
      <c r="AG180" s="56">
        <f t="shared" si="2"/>
        <v>1</v>
      </c>
    </row>
    <row r="181" spans="1:33" s="56" customFormat="1">
      <c r="A181" s="546" t="s">
        <v>7112</v>
      </c>
      <c r="B181" s="548" t="s">
        <v>1802</v>
      </c>
      <c r="C181" s="546" t="s">
        <v>5286</v>
      </c>
      <c r="D181" s="546" t="s">
        <v>3962</v>
      </c>
      <c r="AG181" s="56">
        <f t="shared" si="2"/>
        <v>0</v>
      </c>
    </row>
    <row r="182" spans="1:33" s="56" customFormat="1">
      <c r="A182" s="546" t="s">
        <v>7113</v>
      </c>
      <c r="B182" s="548" t="s">
        <v>383</v>
      </c>
      <c r="C182" s="546" t="s">
        <v>2089</v>
      </c>
      <c r="D182" s="546" t="s">
        <v>1555</v>
      </c>
      <c r="O182" s="56">
        <v>1</v>
      </c>
      <c r="AG182" s="56">
        <f t="shared" si="2"/>
        <v>1</v>
      </c>
    </row>
    <row r="183" spans="1:33" s="56" customFormat="1">
      <c r="A183" s="546" t="s">
        <v>7114</v>
      </c>
      <c r="B183" s="548" t="s">
        <v>2489</v>
      </c>
      <c r="C183" s="546" t="s">
        <v>2089</v>
      </c>
      <c r="D183" s="546" t="s">
        <v>1555</v>
      </c>
      <c r="M183" s="56">
        <v>2</v>
      </c>
      <c r="O183" s="56">
        <v>2</v>
      </c>
      <c r="R183" s="56">
        <v>1</v>
      </c>
      <c r="AG183" s="56">
        <f t="shared" si="2"/>
        <v>5</v>
      </c>
    </row>
    <row r="184" spans="1:33" s="56" customFormat="1">
      <c r="A184" s="546" t="s">
        <v>7116</v>
      </c>
      <c r="B184" s="546" t="s">
        <v>2490</v>
      </c>
      <c r="C184" s="546" t="s">
        <v>2089</v>
      </c>
      <c r="D184" s="546" t="s">
        <v>1555</v>
      </c>
      <c r="L184" s="56">
        <v>1</v>
      </c>
      <c r="AG184" s="56">
        <f t="shared" si="2"/>
        <v>1</v>
      </c>
    </row>
    <row r="185" spans="1:33" s="56" customFormat="1">
      <c r="A185" s="546" t="s">
        <v>7115</v>
      </c>
      <c r="B185" s="548" t="s">
        <v>288</v>
      </c>
      <c r="C185" s="546" t="s">
        <v>139</v>
      </c>
      <c r="D185" s="546" t="s">
        <v>1555</v>
      </c>
      <c r="AG185" s="56">
        <f t="shared" si="2"/>
        <v>0</v>
      </c>
    </row>
    <row r="186" spans="1:33" s="56" customFormat="1">
      <c r="A186" s="546" t="s">
        <v>7117</v>
      </c>
      <c r="B186" s="546" t="s">
        <v>1803</v>
      </c>
      <c r="C186" s="546" t="s">
        <v>4894</v>
      </c>
      <c r="D186" s="546" t="s">
        <v>1555</v>
      </c>
      <c r="AG186" s="56">
        <f t="shared" si="2"/>
        <v>0</v>
      </c>
    </row>
    <row r="187" spans="1:33" s="56" customFormat="1">
      <c r="A187" s="546" t="s">
        <v>7118</v>
      </c>
      <c r="B187" s="546" t="s">
        <v>3601</v>
      </c>
      <c r="C187" s="546" t="s">
        <v>1748</v>
      </c>
      <c r="D187" s="546" t="s">
        <v>1555</v>
      </c>
      <c r="AG187" s="56">
        <f t="shared" si="2"/>
        <v>0</v>
      </c>
    </row>
    <row r="188" spans="1:33" s="56" customFormat="1">
      <c r="A188" s="546" t="s">
        <v>7119</v>
      </c>
      <c r="B188" s="546" t="s">
        <v>1804</v>
      </c>
      <c r="C188" s="546" t="s">
        <v>5288</v>
      </c>
      <c r="D188" s="546" t="s">
        <v>1555</v>
      </c>
      <c r="AD188" s="56">
        <v>1</v>
      </c>
      <c r="AG188" s="56">
        <f t="shared" si="2"/>
        <v>1</v>
      </c>
    </row>
    <row r="189" spans="1:33" s="56" customFormat="1">
      <c r="A189" s="546" t="s">
        <v>7120</v>
      </c>
      <c r="B189" s="546" t="s">
        <v>2491</v>
      </c>
      <c r="C189" s="546" t="s">
        <v>2089</v>
      </c>
      <c r="D189" s="546" t="s">
        <v>1555</v>
      </c>
      <c r="K189" s="56">
        <v>3</v>
      </c>
      <c r="N189" s="56">
        <v>3</v>
      </c>
      <c r="Q189" s="56">
        <v>1</v>
      </c>
      <c r="S189" s="56">
        <v>2</v>
      </c>
      <c r="T189" s="56">
        <v>3</v>
      </c>
      <c r="U189" s="56">
        <v>1</v>
      </c>
      <c r="V189" s="56">
        <v>1</v>
      </c>
      <c r="Y189" s="56">
        <v>1</v>
      </c>
      <c r="AA189" s="56">
        <v>1</v>
      </c>
      <c r="AC189" s="56">
        <v>1</v>
      </c>
      <c r="AE189" s="56">
        <v>1</v>
      </c>
      <c r="AF189" s="56">
        <v>1</v>
      </c>
      <c r="AG189" s="56">
        <f t="shared" si="2"/>
        <v>19</v>
      </c>
    </row>
    <row r="190" spans="1:33" s="56" customFormat="1">
      <c r="A190" s="56" t="s">
        <v>7121</v>
      </c>
      <c r="B190" s="546" t="s">
        <v>481</v>
      </c>
      <c r="C190" s="546" t="s">
        <v>1748</v>
      </c>
      <c r="D190" s="546" t="s">
        <v>1555</v>
      </c>
      <c r="AG190" s="56">
        <f t="shared" si="2"/>
        <v>0</v>
      </c>
    </row>
    <row r="191" spans="1:33" s="56" customFormat="1">
      <c r="A191" s="546" t="s">
        <v>7122</v>
      </c>
      <c r="B191" s="546" t="s">
        <v>5407</v>
      </c>
      <c r="C191" s="546" t="s">
        <v>5286</v>
      </c>
      <c r="D191" s="546" t="s">
        <v>3962</v>
      </c>
      <c r="AG191" s="56">
        <f t="shared" si="2"/>
        <v>0</v>
      </c>
    </row>
    <row r="192" spans="1:33" s="56" customFormat="1">
      <c r="A192" s="56" t="s">
        <v>7055</v>
      </c>
      <c r="B192" s="546" t="s">
        <v>2088</v>
      </c>
      <c r="C192" s="546" t="s">
        <v>139</v>
      </c>
      <c r="D192" s="546" t="s">
        <v>1555</v>
      </c>
      <c r="G192" s="56">
        <v>1</v>
      </c>
      <c r="AG192" s="56">
        <f t="shared" si="2"/>
        <v>1</v>
      </c>
    </row>
    <row r="193" spans="1:33" s="56" customFormat="1">
      <c r="A193" s="546" t="s">
        <v>7123</v>
      </c>
      <c r="B193" s="546" t="s">
        <v>2492</v>
      </c>
      <c r="C193" s="546" t="s">
        <v>2089</v>
      </c>
      <c r="D193" s="546" t="s">
        <v>1555</v>
      </c>
      <c r="G193" s="56">
        <v>1</v>
      </c>
      <c r="H193" s="56">
        <v>1</v>
      </c>
      <c r="I193" s="56">
        <v>2</v>
      </c>
      <c r="J193" s="56">
        <v>2</v>
      </c>
      <c r="S193" s="56">
        <v>1</v>
      </c>
      <c r="T193" s="56">
        <v>4</v>
      </c>
      <c r="W193" s="56">
        <v>4</v>
      </c>
      <c r="Y193" s="56">
        <v>3</v>
      </c>
      <c r="AA193" s="56">
        <v>1</v>
      </c>
      <c r="AB193" s="56">
        <v>6</v>
      </c>
      <c r="AG193" s="56">
        <f t="shared" si="2"/>
        <v>25</v>
      </c>
    </row>
    <row r="194" spans="1:33" s="56" customFormat="1">
      <c r="A194" s="546" t="s">
        <v>7124</v>
      </c>
      <c r="B194" s="548" t="s">
        <v>2493</v>
      </c>
      <c r="C194" s="546" t="s">
        <v>2089</v>
      </c>
      <c r="D194" s="546" t="s">
        <v>1555</v>
      </c>
      <c r="I194" s="56">
        <v>1</v>
      </c>
      <c r="J194" s="56">
        <v>1</v>
      </c>
      <c r="L194" s="56">
        <v>1</v>
      </c>
      <c r="N194" s="56">
        <v>2</v>
      </c>
      <c r="Z194" s="56">
        <v>1</v>
      </c>
      <c r="AG194" s="56">
        <f t="shared" si="2"/>
        <v>6</v>
      </c>
    </row>
    <row r="195" spans="1:33" s="56" customFormat="1">
      <c r="A195" s="546" t="s">
        <v>7125</v>
      </c>
      <c r="B195" s="546" t="s">
        <v>2494</v>
      </c>
      <c r="C195" s="546" t="s">
        <v>2089</v>
      </c>
      <c r="D195" s="546" t="s">
        <v>1555</v>
      </c>
      <c r="K195" s="56">
        <v>2</v>
      </c>
      <c r="L195" s="56">
        <v>1</v>
      </c>
      <c r="N195" s="56">
        <v>2</v>
      </c>
      <c r="R195" s="56">
        <v>2</v>
      </c>
      <c r="S195" s="56">
        <v>3</v>
      </c>
      <c r="T195" s="56">
        <v>1</v>
      </c>
      <c r="U195" s="56">
        <v>1</v>
      </c>
      <c r="X195" s="56">
        <v>1</v>
      </c>
      <c r="Z195" s="56">
        <v>1</v>
      </c>
      <c r="AG195" s="56">
        <f t="shared" si="2"/>
        <v>14</v>
      </c>
    </row>
    <row r="196" spans="1:33" s="56" customFormat="1">
      <c r="A196" s="546" t="s">
        <v>7126</v>
      </c>
      <c r="B196" s="546" t="s">
        <v>5759</v>
      </c>
      <c r="C196" s="546" t="s">
        <v>2089</v>
      </c>
      <c r="D196" s="546" t="s">
        <v>1555</v>
      </c>
      <c r="S196" s="56">
        <v>3</v>
      </c>
      <c r="AG196" s="56">
        <f t="shared" ref="AG196:AG259" si="3">SUM(E196:AF196)</f>
        <v>3</v>
      </c>
    </row>
    <row r="197" spans="1:33" s="56" customFormat="1">
      <c r="A197" s="546" t="s">
        <v>7127</v>
      </c>
      <c r="B197" s="546" t="s">
        <v>1805</v>
      </c>
      <c r="C197" s="546" t="s">
        <v>5286</v>
      </c>
      <c r="D197" s="546" t="s">
        <v>3962</v>
      </c>
      <c r="AG197" s="56">
        <f t="shared" si="3"/>
        <v>0</v>
      </c>
    </row>
    <row r="198" spans="1:33" s="56" customFormat="1">
      <c r="A198" s="546" t="s">
        <v>7613</v>
      </c>
      <c r="B198" s="546" t="s">
        <v>7577</v>
      </c>
      <c r="C198" s="546" t="s">
        <v>139</v>
      </c>
      <c r="D198" s="546" t="s">
        <v>1555</v>
      </c>
      <c r="AG198" s="56">
        <f t="shared" si="3"/>
        <v>0</v>
      </c>
    </row>
    <row r="199" spans="1:33" s="56" customFormat="1">
      <c r="A199" s="546" t="s">
        <v>7128</v>
      </c>
      <c r="B199" s="546" t="s">
        <v>3392</v>
      </c>
      <c r="C199" s="546" t="s">
        <v>5286</v>
      </c>
      <c r="D199" s="546" t="s">
        <v>1555</v>
      </c>
      <c r="AG199" s="56">
        <f t="shared" si="3"/>
        <v>0</v>
      </c>
    </row>
    <row r="200" spans="1:33" s="56" customFormat="1">
      <c r="A200" s="546" t="s">
        <v>7129</v>
      </c>
      <c r="B200" s="548" t="s">
        <v>1254</v>
      </c>
      <c r="C200" s="546" t="s">
        <v>2089</v>
      </c>
      <c r="D200" s="546" t="s">
        <v>1555</v>
      </c>
      <c r="U200" s="56">
        <v>1</v>
      </c>
      <c r="AG200" s="56">
        <f t="shared" si="3"/>
        <v>1</v>
      </c>
    </row>
    <row r="201" spans="1:33" s="56" customFormat="1">
      <c r="A201" s="546" t="s">
        <v>7130</v>
      </c>
      <c r="B201" s="548" t="s">
        <v>5944</v>
      </c>
      <c r="C201" s="546" t="s">
        <v>1748</v>
      </c>
      <c r="D201" s="546" t="s">
        <v>1555</v>
      </c>
      <c r="AG201" s="56">
        <f t="shared" si="3"/>
        <v>0</v>
      </c>
    </row>
    <row r="202" spans="1:33" s="56" customFormat="1">
      <c r="A202" s="546" t="s">
        <v>7131</v>
      </c>
      <c r="B202" s="546" t="s">
        <v>2281</v>
      </c>
      <c r="C202" s="546" t="s">
        <v>2089</v>
      </c>
      <c r="D202" s="546" t="s">
        <v>1555</v>
      </c>
      <c r="S202" s="56">
        <v>1</v>
      </c>
      <c r="AG202" s="56">
        <f t="shared" si="3"/>
        <v>1</v>
      </c>
    </row>
    <row r="203" spans="1:33" s="56" customFormat="1">
      <c r="A203" s="546" t="s">
        <v>7132</v>
      </c>
      <c r="B203" s="546" t="s">
        <v>482</v>
      </c>
      <c r="C203" s="546" t="s">
        <v>1748</v>
      </c>
      <c r="D203" s="546" t="s">
        <v>1555</v>
      </c>
      <c r="AG203" s="56">
        <f t="shared" si="3"/>
        <v>0</v>
      </c>
    </row>
    <row r="204" spans="1:33" s="56" customFormat="1">
      <c r="A204" s="546" t="s">
        <v>7133</v>
      </c>
      <c r="B204" s="548" t="s">
        <v>2282</v>
      </c>
      <c r="C204" s="546" t="s">
        <v>2089</v>
      </c>
      <c r="D204" s="546" t="s">
        <v>1555</v>
      </c>
      <c r="L204" s="56">
        <v>1</v>
      </c>
      <c r="R204" s="56">
        <v>1</v>
      </c>
      <c r="T204" s="56">
        <v>1</v>
      </c>
      <c r="AG204" s="56">
        <f t="shared" si="3"/>
        <v>3</v>
      </c>
    </row>
    <row r="205" spans="1:33" s="56" customFormat="1">
      <c r="A205" s="546" t="s">
        <v>7134</v>
      </c>
      <c r="B205" s="548" t="s">
        <v>6181</v>
      </c>
      <c r="C205" s="546" t="s">
        <v>2089</v>
      </c>
      <c r="D205" s="546" t="s">
        <v>4323</v>
      </c>
      <c r="AG205" s="56">
        <f t="shared" si="3"/>
        <v>0</v>
      </c>
    </row>
    <row r="206" spans="1:33" s="56" customFormat="1">
      <c r="A206" s="546" t="s">
        <v>7135</v>
      </c>
      <c r="B206" s="548" t="s">
        <v>6167</v>
      </c>
      <c r="C206" s="546" t="s">
        <v>2089</v>
      </c>
      <c r="D206" s="546" t="s">
        <v>4323</v>
      </c>
      <c r="AG206" s="56">
        <f t="shared" si="3"/>
        <v>0</v>
      </c>
    </row>
    <row r="207" spans="1:33" s="56" customFormat="1">
      <c r="A207" s="56" t="s">
        <v>7136</v>
      </c>
      <c r="B207" s="546" t="s">
        <v>2283</v>
      </c>
      <c r="C207" s="546" t="s">
        <v>2089</v>
      </c>
      <c r="D207" s="546" t="s">
        <v>1555</v>
      </c>
      <c r="J207" s="56">
        <v>1</v>
      </c>
      <c r="L207" s="56">
        <v>1</v>
      </c>
      <c r="M207" s="56">
        <v>1</v>
      </c>
      <c r="AG207" s="56">
        <f t="shared" si="3"/>
        <v>3</v>
      </c>
    </row>
    <row r="208" spans="1:33" s="56" customFormat="1">
      <c r="A208" s="546" t="s">
        <v>7137</v>
      </c>
      <c r="B208" s="546" t="s">
        <v>4725</v>
      </c>
      <c r="C208" s="546" t="s">
        <v>5286</v>
      </c>
      <c r="D208" s="546" t="s">
        <v>3962</v>
      </c>
      <c r="AG208" s="56">
        <f t="shared" si="3"/>
        <v>0</v>
      </c>
    </row>
    <row r="209" spans="1:33" s="56" customFormat="1">
      <c r="A209" s="546" t="s">
        <v>7138</v>
      </c>
      <c r="B209" s="546" t="s">
        <v>4726</v>
      </c>
      <c r="C209" s="546" t="s">
        <v>5286</v>
      </c>
      <c r="D209" s="546" t="s">
        <v>1555</v>
      </c>
      <c r="V209" s="56">
        <v>2</v>
      </c>
      <c r="AG209" s="56">
        <f t="shared" si="3"/>
        <v>2</v>
      </c>
    </row>
    <row r="210" spans="1:33" s="56" customFormat="1">
      <c r="A210" s="546" t="s">
        <v>7139</v>
      </c>
      <c r="B210" s="546" t="s">
        <v>5741</v>
      </c>
      <c r="C210" s="546" t="s">
        <v>146</v>
      </c>
      <c r="D210" s="546" t="s">
        <v>1553</v>
      </c>
      <c r="AA210" s="56">
        <v>1</v>
      </c>
      <c r="AG210" s="56">
        <f t="shared" si="3"/>
        <v>1</v>
      </c>
    </row>
    <row r="211" spans="1:33" s="56" customFormat="1">
      <c r="A211" s="546" t="s">
        <v>7140</v>
      </c>
      <c r="B211" s="546" t="s">
        <v>4727</v>
      </c>
      <c r="C211" s="546" t="s">
        <v>5289</v>
      </c>
      <c r="D211" s="546" t="s">
        <v>1555</v>
      </c>
      <c r="AG211" s="56">
        <f t="shared" si="3"/>
        <v>0</v>
      </c>
    </row>
    <row r="212" spans="1:33" s="56" customFormat="1">
      <c r="A212" s="546" t="s">
        <v>7141</v>
      </c>
      <c r="B212" s="546" t="s">
        <v>2899</v>
      </c>
      <c r="C212" s="546" t="s">
        <v>5290</v>
      </c>
      <c r="D212" s="546" t="s">
        <v>1553</v>
      </c>
      <c r="AG212" s="56">
        <f t="shared" si="3"/>
        <v>0</v>
      </c>
    </row>
    <row r="213" spans="1:33" s="56" customFormat="1">
      <c r="A213" s="546" t="s">
        <v>7172</v>
      </c>
      <c r="B213" s="546" t="s">
        <v>2284</v>
      </c>
      <c r="C213" s="546" t="s">
        <v>2285</v>
      </c>
      <c r="D213" s="546" t="s">
        <v>1555</v>
      </c>
      <c r="M213" s="56">
        <v>1</v>
      </c>
      <c r="N213" s="56">
        <v>1</v>
      </c>
      <c r="Q213" s="56">
        <v>1</v>
      </c>
      <c r="R213" s="56">
        <v>2</v>
      </c>
      <c r="AG213" s="56">
        <f t="shared" si="3"/>
        <v>5</v>
      </c>
    </row>
    <row r="214" spans="1:33" s="56" customFormat="1">
      <c r="A214" s="546" t="s">
        <v>7173</v>
      </c>
      <c r="B214" s="548" t="s">
        <v>2286</v>
      </c>
      <c r="C214" s="546" t="s">
        <v>2285</v>
      </c>
      <c r="D214" s="546" t="s">
        <v>1555</v>
      </c>
      <c r="I214" s="56">
        <v>1</v>
      </c>
      <c r="AG214" s="56">
        <f t="shared" si="3"/>
        <v>1</v>
      </c>
    </row>
    <row r="215" spans="1:33" s="56" customFormat="1">
      <c r="A215" s="546" t="s">
        <v>7174</v>
      </c>
      <c r="B215" s="548" t="s">
        <v>1027</v>
      </c>
      <c r="C215" s="546" t="s">
        <v>2285</v>
      </c>
      <c r="D215" s="546" t="s">
        <v>4323</v>
      </c>
      <c r="AG215" s="56">
        <f t="shared" si="3"/>
        <v>0</v>
      </c>
    </row>
    <row r="216" spans="1:33" s="56" customFormat="1">
      <c r="A216" s="546" t="s">
        <v>7175</v>
      </c>
      <c r="B216" s="548" t="s">
        <v>1028</v>
      </c>
      <c r="C216" s="546" t="s">
        <v>1580</v>
      </c>
      <c r="D216" s="546" t="s">
        <v>4327</v>
      </c>
      <c r="AG216" s="56">
        <f t="shared" si="3"/>
        <v>0</v>
      </c>
    </row>
    <row r="217" spans="1:33" s="56" customFormat="1">
      <c r="A217" s="546" t="s">
        <v>7635</v>
      </c>
      <c r="B217" s="548" t="s">
        <v>7633</v>
      </c>
      <c r="C217" s="546" t="s">
        <v>7634</v>
      </c>
      <c r="D217" s="546" t="s">
        <v>1553</v>
      </c>
      <c r="AG217" s="56">
        <f t="shared" si="3"/>
        <v>0</v>
      </c>
    </row>
    <row r="218" spans="1:33" s="56" customFormat="1">
      <c r="A218" s="546" t="s">
        <v>7177</v>
      </c>
      <c r="B218" s="546" t="s">
        <v>1579</v>
      </c>
      <c r="C218" s="546" t="s">
        <v>1580</v>
      </c>
      <c r="D218" s="546" t="s">
        <v>1553</v>
      </c>
      <c r="N218" s="56">
        <v>2</v>
      </c>
      <c r="O218" s="56">
        <v>1</v>
      </c>
      <c r="P218" s="56">
        <v>1</v>
      </c>
      <c r="AG218" s="56">
        <f t="shared" si="3"/>
        <v>4</v>
      </c>
    </row>
    <row r="219" spans="1:33" s="56" customFormat="1">
      <c r="A219" s="546" t="s">
        <v>7636</v>
      </c>
      <c r="B219" s="937" t="s">
        <v>7637</v>
      </c>
      <c r="C219" s="937" t="s">
        <v>148</v>
      </c>
      <c r="D219" s="937" t="s">
        <v>5472</v>
      </c>
      <c r="AG219" s="56">
        <f t="shared" si="3"/>
        <v>0</v>
      </c>
    </row>
    <row r="220" spans="1:33" s="56" customFormat="1">
      <c r="A220" s="546" t="s">
        <v>7178</v>
      </c>
      <c r="B220" s="546" t="s">
        <v>1255</v>
      </c>
      <c r="C220" s="546" t="s">
        <v>1580</v>
      </c>
      <c r="D220" s="546" t="s">
        <v>1553</v>
      </c>
      <c r="AG220" s="56">
        <f t="shared" si="3"/>
        <v>0</v>
      </c>
    </row>
    <row r="221" spans="1:33" s="56" customFormat="1">
      <c r="A221" s="546" t="s">
        <v>7179</v>
      </c>
      <c r="B221" s="546" t="s">
        <v>3272</v>
      </c>
      <c r="C221" s="546" t="s">
        <v>5291</v>
      </c>
      <c r="D221" s="546" t="s">
        <v>1553</v>
      </c>
      <c r="AG221" s="56">
        <f t="shared" si="3"/>
        <v>0</v>
      </c>
    </row>
    <row r="222" spans="1:33" s="56" customFormat="1">
      <c r="A222" s="546" t="s">
        <v>7180</v>
      </c>
      <c r="B222" s="546" t="s">
        <v>3155</v>
      </c>
      <c r="C222" s="546" t="s">
        <v>5291</v>
      </c>
      <c r="D222" s="546" t="s">
        <v>5472</v>
      </c>
      <c r="AG222" s="56">
        <f t="shared" si="3"/>
        <v>0</v>
      </c>
    </row>
    <row r="223" spans="1:33" s="56" customFormat="1">
      <c r="A223" s="546" t="s">
        <v>7181</v>
      </c>
      <c r="B223" s="546" t="s">
        <v>3719</v>
      </c>
      <c r="C223" s="546" t="s">
        <v>148</v>
      </c>
      <c r="D223" s="546" t="s">
        <v>5472</v>
      </c>
      <c r="AG223" s="56">
        <f t="shared" si="3"/>
        <v>0</v>
      </c>
    </row>
    <row r="224" spans="1:33" s="56" customFormat="1">
      <c r="A224" s="546" t="s">
        <v>7176</v>
      </c>
      <c r="B224" s="937" t="s">
        <v>7812</v>
      </c>
      <c r="C224" s="937" t="s">
        <v>148</v>
      </c>
      <c r="D224" s="937" t="s">
        <v>4648</v>
      </c>
      <c r="AG224" s="56">
        <f t="shared" si="3"/>
        <v>0</v>
      </c>
    </row>
    <row r="225" spans="1:33" s="56" customFormat="1">
      <c r="A225" s="546" t="s">
        <v>7142</v>
      </c>
      <c r="B225" s="546" t="s">
        <v>1581</v>
      </c>
      <c r="C225" s="546" t="s">
        <v>1580</v>
      </c>
      <c r="D225" s="546" t="s">
        <v>1555</v>
      </c>
      <c r="J225" s="56">
        <v>1</v>
      </c>
      <c r="AB225" s="56">
        <v>1</v>
      </c>
      <c r="AD225" s="56">
        <v>1</v>
      </c>
      <c r="AG225" s="56">
        <f t="shared" si="3"/>
        <v>3</v>
      </c>
    </row>
    <row r="226" spans="1:33" s="56" customFormat="1">
      <c r="A226" s="546" t="s">
        <v>7182</v>
      </c>
      <c r="B226" s="546" t="s">
        <v>3720</v>
      </c>
      <c r="C226" s="546" t="s">
        <v>1749</v>
      </c>
      <c r="D226" s="546" t="s">
        <v>1555</v>
      </c>
      <c r="AG226" s="56">
        <f t="shared" si="3"/>
        <v>0</v>
      </c>
    </row>
    <row r="227" spans="1:33" s="56" customFormat="1">
      <c r="A227" s="546" t="s">
        <v>7614</v>
      </c>
      <c r="B227" s="546" t="s">
        <v>7615</v>
      </c>
      <c r="C227" s="546" t="s">
        <v>1749</v>
      </c>
      <c r="D227" s="546" t="s">
        <v>3962</v>
      </c>
      <c r="V227" s="56">
        <v>1</v>
      </c>
      <c r="AG227" s="56">
        <f t="shared" si="3"/>
        <v>1</v>
      </c>
    </row>
    <row r="228" spans="1:33" s="56" customFormat="1">
      <c r="A228" s="546" t="s">
        <v>7183</v>
      </c>
      <c r="B228" s="546" t="s">
        <v>5943</v>
      </c>
      <c r="C228" s="546" t="s">
        <v>1749</v>
      </c>
      <c r="D228" s="546" t="s">
        <v>3962</v>
      </c>
      <c r="AG228" s="56">
        <f t="shared" si="3"/>
        <v>0</v>
      </c>
    </row>
    <row r="229" spans="1:33" s="56" customFormat="1">
      <c r="A229" s="546" t="s">
        <v>7184</v>
      </c>
      <c r="B229" s="546" t="s">
        <v>2896</v>
      </c>
      <c r="C229" s="546" t="s">
        <v>5292</v>
      </c>
      <c r="D229" s="546" t="s">
        <v>3962</v>
      </c>
      <c r="AG229" s="56">
        <f t="shared" si="3"/>
        <v>0</v>
      </c>
    </row>
    <row r="230" spans="1:33" s="56" customFormat="1">
      <c r="A230" s="546" t="s">
        <v>7638</v>
      </c>
      <c r="B230" s="546" t="s">
        <v>7621</v>
      </c>
      <c r="C230" s="546" t="s">
        <v>148</v>
      </c>
      <c r="D230" s="546" t="s">
        <v>1555</v>
      </c>
      <c r="AB230" s="56">
        <v>1</v>
      </c>
      <c r="AG230" s="56">
        <f t="shared" si="3"/>
        <v>1</v>
      </c>
    </row>
    <row r="231" spans="1:33" s="56" customFormat="1">
      <c r="A231" s="546" t="s">
        <v>7143</v>
      </c>
      <c r="B231" s="546" t="s">
        <v>5293</v>
      </c>
      <c r="C231" s="546" t="s">
        <v>5294</v>
      </c>
      <c r="D231" s="546" t="s">
        <v>5472</v>
      </c>
      <c r="AG231" s="56">
        <f t="shared" si="3"/>
        <v>0</v>
      </c>
    </row>
    <row r="232" spans="1:33" s="56" customFormat="1">
      <c r="A232" s="546" t="s">
        <v>7186</v>
      </c>
      <c r="B232" s="546" t="s">
        <v>3166</v>
      </c>
      <c r="C232" s="546" t="s">
        <v>5295</v>
      </c>
      <c r="D232" s="546" t="s">
        <v>5472</v>
      </c>
      <c r="AG232" s="56">
        <f t="shared" si="3"/>
        <v>0</v>
      </c>
    </row>
    <row r="233" spans="1:33" s="56" customFormat="1">
      <c r="A233" s="546" t="s">
        <v>7185</v>
      </c>
      <c r="B233" s="546" t="s">
        <v>3167</v>
      </c>
      <c r="C233" s="546" t="s">
        <v>807</v>
      </c>
      <c r="D233" s="546" t="s">
        <v>5472</v>
      </c>
      <c r="AG233" s="56">
        <f t="shared" si="3"/>
        <v>0</v>
      </c>
    </row>
    <row r="234" spans="1:33" s="56" customFormat="1">
      <c r="A234" s="546" t="s">
        <v>7187</v>
      </c>
      <c r="B234" s="546" t="s">
        <v>6168</v>
      </c>
      <c r="C234" s="546" t="s">
        <v>1582</v>
      </c>
      <c r="D234" s="546" t="s">
        <v>4327</v>
      </c>
      <c r="AG234" s="56">
        <f t="shared" si="3"/>
        <v>0</v>
      </c>
    </row>
    <row r="235" spans="1:33" s="56" customFormat="1">
      <c r="A235" s="546" t="s">
        <v>7144</v>
      </c>
      <c r="B235" s="548" t="s">
        <v>1256</v>
      </c>
      <c r="C235" s="546" t="s">
        <v>1582</v>
      </c>
      <c r="D235" s="546" t="s">
        <v>1555</v>
      </c>
      <c r="L235" s="56">
        <v>1</v>
      </c>
      <c r="M235" s="56">
        <v>1</v>
      </c>
      <c r="R235" s="56">
        <v>1</v>
      </c>
      <c r="V235" s="56">
        <v>3</v>
      </c>
      <c r="AD235" s="56">
        <v>2</v>
      </c>
      <c r="AG235" s="56">
        <f t="shared" si="3"/>
        <v>8</v>
      </c>
    </row>
    <row r="236" spans="1:33" s="56" customFormat="1">
      <c r="A236" s="546" t="s">
        <v>7188</v>
      </c>
      <c r="B236" s="548" t="s">
        <v>1257</v>
      </c>
      <c r="C236" s="546" t="s">
        <v>1582</v>
      </c>
      <c r="D236" s="546" t="s">
        <v>1555</v>
      </c>
      <c r="AF236" s="56">
        <v>3</v>
      </c>
      <c r="AG236" s="56">
        <f t="shared" si="3"/>
        <v>3</v>
      </c>
    </row>
    <row r="237" spans="1:33" s="56" customFormat="1">
      <c r="A237" s="546" t="s">
        <v>7189</v>
      </c>
      <c r="B237" s="548" t="s">
        <v>2059</v>
      </c>
      <c r="C237" s="546" t="s">
        <v>1582</v>
      </c>
      <c r="D237" s="546" t="s">
        <v>1555</v>
      </c>
      <c r="X237" s="56">
        <v>2</v>
      </c>
      <c r="Y237" s="56">
        <v>1</v>
      </c>
      <c r="Z237" s="56">
        <v>2</v>
      </c>
      <c r="AC237" s="56">
        <v>1</v>
      </c>
      <c r="AG237" s="56">
        <f t="shared" si="3"/>
        <v>6</v>
      </c>
    </row>
    <row r="238" spans="1:33" s="56" customFormat="1">
      <c r="A238" s="546" t="s">
        <v>7145</v>
      </c>
      <c r="B238" s="548" t="s">
        <v>1787</v>
      </c>
      <c r="C238" s="546" t="s">
        <v>808</v>
      </c>
      <c r="D238" s="546" t="s">
        <v>1555</v>
      </c>
      <c r="AG238" s="56">
        <f t="shared" si="3"/>
        <v>0</v>
      </c>
    </row>
    <row r="239" spans="1:33" s="56" customFormat="1">
      <c r="A239" s="546" t="s">
        <v>7597</v>
      </c>
      <c r="B239" s="548" t="s">
        <v>7587</v>
      </c>
      <c r="C239" s="546" t="s">
        <v>154</v>
      </c>
      <c r="D239" s="546" t="s">
        <v>1555</v>
      </c>
      <c r="AG239" s="56">
        <f t="shared" si="3"/>
        <v>0</v>
      </c>
    </row>
    <row r="240" spans="1:33" s="56" customFormat="1">
      <c r="A240" s="546" t="s">
        <v>7190</v>
      </c>
      <c r="B240" s="546" t="s">
        <v>1583</v>
      </c>
      <c r="C240" s="546" t="s">
        <v>1584</v>
      </c>
      <c r="D240" s="546" t="s">
        <v>1553</v>
      </c>
      <c r="L240" s="56">
        <v>1</v>
      </c>
      <c r="AG240" s="56">
        <f t="shared" si="3"/>
        <v>1</v>
      </c>
    </row>
    <row r="241" spans="1:33" s="56" customFormat="1">
      <c r="A241" s="546" t="s">
        <v>7980</v>
      </c>
      <c r="B241" s="546" t="s">
        <v>7980</v>
      </c>
      <c r="C241" s="546" t="s">
        <v>155</v>
      </c>
      <c r="D241" s="546" t="s">
        <v>5472</v>
      </c>
      <c r="AG241" s="56">
        <f t="shared" si="3"/>
        <v>0</v>
      </c>
    </row>
    <row r="242" spans="1:33" s="56" customFormat="1">
      <c r="A242" s="546" t="s">
        <v>7191</v>
      </c>
      <c r="B242" s="548" t="s">
        <v>1788</v>
      </c>
      <c r="C242" s="546" t="s">
        <v>809</v>
      </c>
      <c r="D242" s="546" t="s">
        <v>3962</v>
      </c>
      <c r="AG242" s="56">
        <f t="shared" si="3"/>
        <v>0</v>
      </c>
    </row>
    <row r="243" spans="1:33" s="56" customFormat="1">
      <c r="A243" s="546" t="s">
        <v>7193</v>
      </c>
      <c r="B243" s="546" t="s">
        <v>1585</v>
      </c>
      <c r="C243" s="546" t="s">
        <v>1584</v>
      </c>
      <c r="D243" s="546" t="s">
        <v>1555</v>
      </c>
      <c r="K243" s="56">
        <v>1</v>
      </c>
      <c r="AG243" s="56">
        <f t="shared" si="3"/>
        <v>1</v>
      </c>
    </row>
    <row r="244" spans="1:33" s="56" customFormat="1">
      <c r="A244" s="546" t="s">
        <v>7192</v>
      </c>
      <c r="B244" s="548" t="s">
        <v>1586</v>
      </c>
      <c r="C244" s="546" t="s">
        <v>1584</v>
      </c>
      <c r="D244" s="546" t="s">
        <v>1555</v>
      </c>
      <c r="I244" s="56">
        <v>1</v>
      </c>
      <c r="AB244" s="56">
        <v>1</v>
      </c>
      <c r="AE244" s="56">
        <v>1</v>
      </c>
      <c r="AF244" s="56">
        <v>3</v>
      </c>
      <c r="AG244" s="56">
        <f t="shared" si="3"/>
        <v>6</v>
      </c>
    </row>
    <row r="245" spans="1:33" s="56" customFormat="1">
      <c r="A245" s="546" t="s">
        <v>7194</v>
      </c>
      <c r="B245" s="939" t="s">
        <v>1743</v>
      </c>
      <c r="C245" s="937" t="s">
        <v>1744</v>
      </c>
      <c r="D245" s="937" t="s">
        <v>5472</v>
      </c>
      <c r="AG245" s="56">
        <f t="shared" si="3"/>
        <v>0</v>
      </c>
    </row>
    <row r="246" spans="1:33" s="56" customFormat="1">
      <c r="A246" s="546" t="s">
        <v>7195</v>
      </c>
      <c r="B246" s="548" t="s">
        <v>1789</v>
      </c>
      <c r="C246" s="546" t="s">
        <v>810</v>
      </c>
      <c r="D246" s="546" t="s">
        <v>5472</v>
      </c>
      <c r="Z246" s="56">
        <v>1</v>
      </c>
      <c r="AG246" s="56">
        <f t="shared" si="3"/>
        <v>1</v>
      </c>
    </row>
    <row r="247" spans="1:33" s="56" customFormat="1">
      <c r="A247" s="546" t="s">
        <v>7196</v>
      </c>
      <c r="B247" s="548" t="s">
        <v>3696</v>
      </c>
      <c r="C247" s="546" t="s">
        <v>6112</v>
      </c>
      <c r="D247" s="546" t="s">
        <v>1555</v>
      </c>
      <c r="AD247" s="56">
        <v>2</v>
      </c>
      <c r="AG247" s="56">
        <f t="shared" si="3"/>
        <v>2</v>
      </c>
    </row>
    <row r="248" spans="1:33" s="56" customFormat="1">
      <c r="A248" s="546" t="s">
        <v>7197</v>
      </c>
      <c r="B248" s="548" t="s">
        <v>2060</v>
      </c>
      <c r="C248" s="546" t="s">
        <v>3983</v>
      </c>
      <c r="D248" s="546" t="s">
        <v>1555</v>
      </c>
      <c r="AG248" s="56">
        <f t="shared" si="3"/>
        <v>0</v>
      </c>
    </row>
    <row r="249" spans="1:33" s="56" customFormat="1">
      <c r="A249" s="546" t="s">
        <v>7198</v>
      </c>
      <c r="B249" s="548" t="s">
        <v>1791</v>
      </c>
      <c r="C249" s="546" t="s">
        <v>6112</v>
      </c>
      <c r="D249" s="546" t="s">
        <v>1555</v>
      </c>
      <c r="AG249" s="56">
        <f t="shared" si="3"/>
        <v>0</v>
      </c>
    </row>
    <row r="250" spans="1:33" s="56" customFormat="1">
      <c r="A250" s="546" t="s">
        <v>7146</v>
      </c>
      <c r="B250" s="548" t="s">
        <v>2061</v>
      </c>
      <c r="C250" s="546" t="s">
        <v>3983</v>
      </c>
      <c r="D250" s="546" t="s">
        <v>1555</v>
      </c>
      <c r="T250" s="56">
        <v>2</v>
      </c>
      <c r="U250" s="56">
        <v>2</v>
      </c>
      <c r="W250" s="56">
        <v>1</v>
      </c>
      <c r="X250" s="56">
        <v>1</v>
      </c>
      <c r="Y250" s="56">
        <v>2</v>
      </c>
      <c r="AG250" s="56">
        <f t="shared" si="3"/>
        <v>8</v>
      </c>
    </row>
    <row r="251" spans="1:33" s="56" customFormat="1">
      <c r="A251" s="546" t="s">
        <v>7199</v>
      </c>
      <c r="B251" s="548" t="s">
        <v>1792</v>
      </c>
      <c r="C251" s="546" t="s">
        <v>6112</v>
      </c>
      <c r="D251" s="546" t="s">
        <v>3962</v>
      </c>
      <c r="AG251" s="56">
        <f t="shared" si="3"/>
        <v>0</v>
      </c>
    </row>
    <row r="252" spans="1:33" s="56" customFormat="1">
      <c r="A252" s="546" t="s">
        <v>7200</v>
      </c>
      <c r="B252" s="548" t="s">
        <v>2062</v>
      </c>
      <c r="C252" s="546" t="s">
        <v>3983</v>
      </c>
      <c r="D252" s="546" t="s">
        <v>1555</v>
      </c>
      <c r="AG252" s="56">
        <f t="shared" si="3"/>
        <v>0</v>
      </c>
    </row>
    <row r="253" spans="1:33" s="56" customFormat="1">
      <c r="A253" s="546" t="s">
        <v>7639</v>
      </c>
      <c r="B253" s="548" t="s">
        <v>7623</v>
      </c>
      <c r="C253" s="546" t="s">
        <v>810</v>
      </c>
      <c r="D253" s="546" t="s">
        <v>3962</v>
      </c>
      <c r="AG253" s="56">
        <f t="shared" si="3"/>
        <v>0</v>
      </c>
    </row>
    <row r="254" spans="1:33" s="56" customFormat="1">
      <c r="A254" s="546" t="s">
        <v>7147</v>
      </c>
      <c r="B254" s="548" t="s">
        <v>1587</v>
      </c>
      <c r="C254" s="546" t="s">
        <v>1588</v>
      </c>
      <c r="D254" s="546" t="s">
        <v>1553</v>
      </c>
      <c r="I254" s="56">
        <v>2</v>
      </c>
      <c r="L254" s="56">
        <v>1</v>
      </c>
      <c r="P254" s="56">
        <v>1</v>
      </c>
      <c r="S254" s="56">
        <v>1</v>
      </c>
      <c r="V254" s="56">
        <v>1</v>
      </c>
      <c r="X254" s="56">
        <v>1</v>
      </c>
      <c r="AG254" s="56">
        <f t="shared" si="3"/>
        <v>7</v>
      </c>
    </row>
    <row r="255" spans="1:33" s="56" customFormat="1">
      <c r="A255" s="546" t="s">
        <v>1745</v>
      </c>
      <c r="B255" s="548" t="s">
        <v>2063</v>
      </c>
      <c r="C255" s="546" t="s">
        <v>1588</v>
      </c>
      <c r="D255" s="546" t="s">
        <v>1553</v>
      </c>
      <c r="V255" s="56">
        <v>1</v>
      </c>
      <c r="AG255" s="56">
        <f t="shared" si="3"/>
        <v>1</v>
      </c>
    </row>
    <row r="256" spans="1:33" s="56" customFormat="1">
      <c r="A256" s="546" t="s">
        <v>7203</v>
      </c>
      <c r="B256" s="548" t="s">
        <v>6169</v>
      </c>
      <c r="C256" s="546" t="s">
        <v>6170</v>
      </c>
      <c r="D256" s="546" t="s">
        <v>4323</v>
      </c>
      <c r="AG256" s="56">
        <f t="shared" si="3"/>
        <v>0</v>
      </c>
    </row>
    <row r="257" spans="1:33" s="56" customFormat="1">
      <c r="A257" s="546" t="s">
        <v>7201</v>
      </c>
      <c r="B257" s="546" t="s">
        <v>6113</v>
      </c>
      <c r="C257" s="546" t="s">
        <v>1588</v>
      </c>
      <c r="D257" s="546" t="s">
        <v>1555</v>
      </c>
      <c r="P257" s="56">
        <v>1</v>
      </c>
      <c r="Q257" s="56">
        <v>1</v>
      </c>
      <c r="AG257" s="56">
        <f t="shared" si="3"/>
        <v>2</v>
      </c>
    </row>
    <row r="258" spans="1:33" s="56" customFormat="1">
      <c r="A258" s="546" t="s">
        <v>7148</v>
      </c>
      <c r="B258" s="546" t="s">
        <v>1793</v>
      </c>
      <c r="C258" s="546" t="s">
        <v>1794</v>
      </c>
      <c r="D258" s="546" t="s">
        <v>1555</v>
      </c>
      <c r="W258" s="56">
        <v>1</v>
      </c>
      <c r="AG258" s="56">
        <f t="shared" si="3"/>
        <v>1</v>
      </c>
    </row>
    <row r="259" spans="1:33" s="56" customFormat="1">
      <c r="A259" s="546" t="s">
        <v>7149</v>
      </c>
      <c r="B259" s="548" t="s">
        <v>1589</v>
      </c>
      <c r="C259" s="546" t="s">
        <v>1588</v>
      </c>
      <c r="D259" s="546" t="s">
        <v>1555</v>
      </c>
      <c r="H259" s="56">
        <v>2</v>
      </c>
      <c r="I259" s="56">
        <v>1</v>
      </c>
      <c r="L259" s="56">
        <v>1</v>
      </c>
      <c r="U259" s="56">
        <v>1</v>
      </c>
      <c r="V259" s="56">
        <v>1</v>
      </c>
      <c r="X259" s="56">
        <v>1</v>
      </c>
      <c r="Y259" s="56">
        <v>2</v>
      </c>
      <c r="Z259" s="56">
        <v>2</v>
      </c>
      <c r="AB259" s="56">
        <v>2</v>
      </c>
      <c r="AC259" s="56">
        <v>2</v>
      </c>
      <c r="AD259" s="56">
        <v>1</v>
      </c>
      <c r="AE259" s="56">
        <v>2</v>
      </c>
      <c r="AF259" s="56">
        <v>6</v>
      </c>
      <c r="AG259" s="56">
        <f t="shared" si="3"/>
        <v>24</v>
      </c>
    </row>
    <row r="260" spans="1:33" s="56" customFormat="1">
      <c r="A260" s="546" t="s">
        <v>7598</v>
      </c>
      <c r="B260" s="939" t="s">
        <v>7588</v>
      </c>
      <c r="C260" s="937" t="s">
        <v>1588</v>
      </c>
      <c r="D260" s="937" t="s">
        <v>1555</v>
      </c>
      <c r="AG260" s="56">
        <f t="shared" ref="AG260:AG323" si="4">SUM(E260:AF260)</f>
        <v>0</v>
      </c>
    </row>
    <row r="261" spans="1:33" s="56" customFormat="1">
      <c r="A261" s="546" t="s">
        <v>7202</v>
      </c>
      <c r="B261" s="939" t="s">
        <v>483</v>
      </c>
      <c r="C261" s="937" t="s">
        <v>1794</v>
      </c>
      <c r="D261" s="937" t="s">
        <v>4648</v>
      </c>
      <c r="AG261" s="56">
        <f t="shared" si="4"/>
        <v>0</v>
      </c>
    </row>
    <row r="262" spans="1:33" s="56" customFormat="1">
      <c r="A262" s="546" t="s">
        <v>7150</v>
      </c>
      <c r="B262" s="546" t="s">
        <v>1590</v>
      </c>
      <c r="C262" s="546" t="s">
        <v>1588</v>
      </c>
      <c r="D262" s="546" t="s">
        <v>1555</v>
      </c>
      <c r="R262" s="56">
        <v>5</v>
      </c>
      <c r="S262" s="56">
        <v>2</v>
      </c>
      <c r="T262" s="56">
        <v>4</v>
      </c>
      <c r="AC262" s="56">
        <v>3</v>
      </c>
      <c r="AF262" s="56">
        <v>3</v>
      </c>
      <c r="AG262" s="56">
        <f t="shared" si="4"/>
        <v>17</v>
      </c>
    </row>
    <row r="263" spans="1:33" s="56" customFormat="1">
      <c r="A263" s="546" t="s">
        <v>11643</v>
      </c>
      <c r="B263" s="546" t="s">
        <v>11640</v>
      </c>
      <c r="C263" s="546" t="s">
        <v>11641</v>
      </c>
      <c r="D263" s="546" t="s">
        <v>11642</v>
      </c>
      <c r="AF263" s="56">
        <v>1</v>
      </c>
      <c r="AG263" s="56">
        <f t="shared" si="4"/>
        <v>1</v>
      </c>
    </row>
    <row r="264" spans="1:33" s="56" customFormat="1">
      <c r="A264" s="546" t="s">
        <v>7204</v>
      </c>
      <c r="B264" s="546" t="s">
        <v>1795</v>
      </c>
      <c r="C264" s="546" t="s">
        <v>6114</v>
      </c>
      <c r="D264" s="546" t="s">
        <v>3962</v>
      </c>
      <c r="AG264" s="56">
        <f t="shared" si="4"/>
        <v>0</v>
      </c>
    </row>
    <row r="265" spans="1:33" s="56" customFormat="1">
      <c r="A265" s="546" t="s">
        <v>7151</v>
      </c>
      <c r="B265" s="546" t="s">
        <v>5409</v>
      </c>
      <c r="C265" s="546" t="s">
        <v>3295</v>
      </c>
      <c r="D265" s="546" t="s">
        <v>3962</v>
      </c>
      <c r="W265" s="56">
        <v>1</v>
      </c>
      <c r="Z265" s="56">
        <v>1</v>
      </c>
      <c r="AC265" s="56">
        <v>1</v>
      </c>
      <c r="AD265" s="56">
        <v>2</v>
      </c>
      <c r="AF265" s="56">
        <v>2</v>
      </c>
      <c r="AG265" s="56">
        <f t="shared" si="4"/>
        <v>7</v>
      </c>
    </row>
    <row r="266" spans="1:33" s="56" customFormat="1">
      <c r="A266" s="546" t="s">
        <v>7205</v>
      </c>
      <c r="B266" s="546" t="s">
        <v>2913</v>
      </c>
      <c r="C266" s="546" t="s">
        <v>2914</v>
      </c>
      <c r="D266" s="546" t="s">
        <v>1555</v>
      </c>
      <c r="Q266" s="56">
        <v>2</v>
      </c>
      <c r="AG266" s="56">
        <f t="shared" si="4"/>
        <v>2</v>
      </c>
    </row>
    <row r="267" spans="1:33" s="56" customFormat="1">
      <c r="A267" s="546" t="s">
        <v>7152</v>
      </c>
      <c r="B267" s="546" t="s">
        <v>2064</v>
      </c>
      <c r="C267" s="546" t="s">
        <v>2914</v>
      </c>
      <c r="D267" s="546" t="s">
        <v>1555</v>
      </c>
      <c r="AG267" s="56">
        <f t="shared" si="4"/>
        <v>0</v>
      </c>
    </row>
    <row r="268" spans="1:33" s="56" customFormat="1">
      <c r="A268" s="546" t="s">
        <v>7206</v>
      </c>
      <c r="B268" s="56" t="s">
        <v>6947</v>
      </c>
      <c r="C268" s="56" t="s">
        <v>6948</v>
      </c>
      <c r="D268" s="56" t="s">
        <v>3962</v>
      </c>
      <c r="AG268" s="56">
        <f t="shared" si="4"/>
        <v>0</v>
      </c>
    </row>
    <row r="269" spans="1:33" s="56" customFormat="1">
      <c r="A269" s="546" t="s">
        <v>7153</v>
      </c>
      <c r="B269" s="546" t="s">
        <v>2065</v>
      </c>
      <c r="C269" s="546" t="s">
        <v>4066</v>
      </c>
      <c r="D269" s="546" t="s">
        <v>3962</v>
      </c>
      <c r="AG269" s="56">
        <f t="shared" si="4"/>
        <v>0</v>
      </c>
    </row>
    <row r="270" spans="1:33" s="56" customFormat="1">
      <c r="A270" s="546" t="s">
        <v>7207</v>
      </c>
      <c r="B270" s="546" t="s">
        <v>6171</v>
      </c>
      <c r="C270" s="546" t="s">
        <v>4066</v>
      </c>
      <c r="D270" s="546" t="s">
        <v>4323</v>
      </c>
      <c r="AG270" s="56">
        <f t="shared" si="4"/>
        <v>0</v>
      </c>
    </row>
    <row r="271" spans="1:33" s="56" customFormat="1">
      <c r="A271" s="546" t="s">
        <v>6117</v>
      </c>
      <c r="B271" s="546" t="s">
        <v>3978</v>
      </c>
      <c r="C271" s="546" t="s">
        <v>1578</v>
      </c>
      <c r="D271" s="546" t="s">
        <v>1553</v>
      </c>
      <c r="J271" s="56">
        <v>1</v>
      </c>
      <c r="U271" s="56">
        <v>2</v>
      </c>
      <c r="W271" s="56">
        <v>1</v>
      </c>
      <c r="AG271" s="56">
        <f t="shared" si="4"/>
        <v>4</v>
      </c>
    </row>
    <row r="272" spans="1:33" s="56" customFormat="1">
      <c r="A272" s="546" t="s">
        <v>7208</v>
      </c>
      <c r="B272" s="546" t="s">
        <v>3698</v>
      </c>
      <c r="C272" s="546" t="s">
        <v>3296</v>
      </c>
      <c r="D272" s="546" t="s">
        <v>5472</v>
      </c>
      <c r="AG272" s="56">
        <f t="shared" si="4"/>
        <v>0</v>
      </c>
    </row>
    <row r="273" spans="1:33" s="56" customFormat="1">
      <c r="A273" s="546" t="s">
        <v>7154</v>
      </c>
      <c r="B273" s="548" t="s">
        <v>2915</v>
      </c>
      <c r="C273" s="546" t="s">
        <v>1578</v>
      </c>
      <c r="D273" s="546" t="s">
        <v>1553</v>
      </c>
      <c r="H273" s="56">
        <v>1</v>
      </c>
      <c r="U273" s="56">
        <v>1</v>
      </c>
      <c r="Y273" s="56">
        <v>1</v>
      </c>
      <c r="AG273" s="56">
        <f t="shared" si="4"/>
        <v>3</v>
      </c>
    </row>
    <row r="274" spans="1:33" s="56" customFormat="1">
      <c r="A274" s="546" t="s">
        <v>7209</v>
      </c>
      <c r="B274" s="548" t="s">
        <v>1796</v>
      </c>
      <c r="C274" s="546" t="s">
        <v>6118</v>
      </c>
      <c r="D274" s="546" t="s">
        <v>3962</v>
      </c>
      <c r="AG274" s="56">
        <f t="shared" si="4"/>
        <v>0</v>
      </c>
    </row>
    <row r="275" spans="1:33" s="56" customFormat="1">
      <c r="A275" s="546" t="s">
        <v>7640</v>
      </c>
      <c r="B275" s="548" t="s">
        <v>7625</v>
      </c>
      <c r="C275" s="546" t="s">
        <v>1030</v>
      </c>
      <c r="D275" s="546" t="s">
        <v>4648</v>
      </c>
      <c r="AG275" s="56">
        <f t="shared" si="4"/>
        <v>0</v>
      </c>
    </row>
    <row r="276" spans="1:33" s="56" customFormat="1">
      <c r="A276" s="546" t="s">
        <v>7210</v>
      </c>
      <c r="B276" s="548" t="s">
        <v>6172</v>
      </c>
      <c r="C276" s="546" t="s">
        <v>1578</v>
      </c>
      <c r="D276" s="546" t="s">
        <v>4323</v>
      </c>
      <c r="AG276" s="56">
        <f t="shared" si="4"/>
        <v>0</v>
      </c>
    </row>
    <row r="277" spans="1:33" s="56" customFormat="1">
      <c r="A277" s="546"/>
      <c r="B277" s="548" t="s">
        <v>11145</v>
      </c>
      <c r="C277" s="546" t="s">
        <v>11146</v>
      </c>
      <c r="D277" s="546" t="s">
        <v>11147</v>
      </c>
      <c r="AE277" s="56">
        <v>1</v>
      </c>
      <c r="AG277" s="56">
        <f t="shared" si="4"/>
        <v>1</v>
      </c>
    </row>
    <row r="278" spans="1:33" s="56" customFormat="1">
      <c r="A278" s="546" t="s">
        <v>7155</v>
      </c>
      <c r="B278" s="548" t="s">
        <v>2916</v>
      </c>
      <c r="C278" s="546" t="s">
        <v>4194</v>
      </c>
      <c r="D278" s="546" t="s">
        <v>1553</v>
      </c>
      <c r="I278" s="56">
        <v>1</v>
      </c>
      <c r="J278" s="56">
        <v>3</v>
      </c>
      <c r="N278" s="56">
        <v>1</v>
      </c>
      <c r="S278" s="56">
        <v>1</v>
      </c>
      <c r="T278" s="56">
        <v>1</v>
      </c>
      <c r="V278" s="56">
        <v>3</v>
      </c>
      <c r="X278" s="56">
        <v>5</v>
      </c>
      <c r="Y278" s="56">
        <v>2</v>
      </c>
      <c r="Z278" s="56">
        <v>10</v>
      </c>
      <c r="AB278" s="56">
        <v>4</v>
      </c>
      <c r="AC278" s="56">
        <v>5</v>
      </c>
      <c r="AD278" s="56">
        <v>1</v>
      </c>
      <c r="AE278" s="56">
        <v>1</v>
      </c>
      <c r="AF278" s="56">
        <v>2</v>
      </c>
      <c r="AG278" s="56">
        <f t="shared" si="4"/>
        <v>40</v>
      </c>
    </row>
    <row r="279" spans="1:33" s="56" customFormat="1">
      <c r="A279" s="546" t="s">
        <v>7156</v>
      </c>
      <c r="B279" s="548" t="s">
        <v>5411</v>
      </c>
      <c r="C279" s="546" t="s">
        <v>5412</v>
      </c>
      <c r="D279" s="546" t="s">
        <v>3962</v>
      </c>
      <c r="AF279" s="56">
        <v>1</v>
      </c>
      <c r="AG279" s="56">
        <f t="shared" si="4"/>
        <v>1</v>
      </c>
    </row>
    <row r="280" spans="1:33" s="56" customFormat="1">
      <c r="A280" s="546" t="s">
        <v>7157</v>
      </c>
      <c r="B280" s="546" t="s">
        <v>4195</v>
      </c>
      <c r="C280" s="546" t="s">
        <v>4194</v>
      </c>
      <c r="D280" s="546" t="s">
        <v>1555</v>
      </c>
      <c r="H280" s="56">
        <v>2</v>
      </c>
      <c r="I280" s="56">
        <v>1</v>
      </c>
      <c r="K280" s="56">
        <v>2</v>
      </c>
      <c r="Z280" s="56">
        <v>1</v>
      </c>
      <c r="AG280" s="56">
        <f t="shared" si="4"/>
        <v>6</v>
      </c>
    </row>
    <row r="281" spans="1:33" s="56" customFormat="1">
      <c r="A281" s="546" t="s">
        <v>7211</v>
      </c>
      <c r="B281" s="546" t="s">
        <v>5705</v>
      </c>
      <c r="C281" s="546" t="s">
        <v>4194</v>
      </c>
      <c r="D281" s="546" t="s">
        <v>3962</v>
      </c>
      <c r="AG281" s="56">
        <f t="shared" si="4"/>
        <v>0</v>
      </c>
    </row>
    <row r="282" spans="1:33" s="56" customFormat="1">
      <c r="A282" s="546" t="s">
        <v>7212</v>
      </c>
      <c r="B282" s="937" t="s">
        <v>4315</v>
      </c>
      <c r="C282" s="937" t="s">
        <v>3624</v>
      </c>
      <c r="D282" s="937" t="s">
        <v>4648</v>
      </c>
      <c r="AG282" s="56">
        <f t="shared" si="4"/>
        <v>0</v>
      </c>
    </row>
    <row r="283" spans="1:33" s="56" customFormat="1">
      <c r="A283" s="546" t="s">
        <v>7158</v>
      </c>
      <c r="B283" s="937" t="s">
        <v>4119</v>
      </c>
      <c r="C283" s="937" t="s">
        <v>1056</v>
      </c>
      <c r="D283" s="937" t="s">
        <v>5472</v>
      </c>
      <c r="Q283" s="56">
        <v>3</v>
      </c>
      <c r="S283" s="56">
        <v>2</v>
      </c>
      <c r="AG283" s="56">
        <f t="shared" si="4"/>
        <v>5</v>
      </c>
    </row>
    <row r="284" spans="1:33" s="56" customFormat="1">
      <c r="A284" s="546" t="s">
        <v>7159</v>
      </c>
      <c r="B284" s="546" t="s">
        <v>4196</v>
      </c>
      <c r="C284" s="546" t="s">
        <v>4197</v>
      </c>
      <c r="D284" s="546" t="s">
        <v>1553</v>
      </c>
      <c r="G284" s="56">
        <v>1</v>
      </c>
      <c r="S284" s="56">
        <v>1</v>
      </c>
      <c r="AB284" s="56">
        <v>1</v>
      </c>
      <c r="AG284" s="56">
        <f t="shared" si="4"/>
        <v>3</v>
      </c>
    </row>
    <row r="285" spans="1:33" s="56" customFormat="1">
      <c r="A285" s="546"/>
      <c r="B285" s="546" t="s">
        <v>11148</v>
      </c>
      <c r="C285" s="546" t="s">
        <v>11149</v>
      </c>
      <c r="D285" s="546" t="s">
        <v>1553</v>
      </c>
      <c r="AE285" s="56">
        <v>1</v>
      </c>
      <c r="AG285" s="56">
        <f t="shared" si="4"/>
        <v>1</v>
      </c>
    </row>
    <row r="286" spans="1:33" s="56" customFormat="1">
      <c r="A286" s="546" t="s">
        <v>7213</v>
      </c>
      <c r="B286" s="548" t="s">
        <v>4198</v>
      </c>
      <c r="C286" s="546" t="s">
        <v>4197</v>
      </c>
      <c r="D286" s="546" t="s">
        <v>1555</v>
      </c>
      <c r="R286" s="56">
        <v>1</v>
      </c>
      <c r="AG286" s="56">
        <f t="shared" si="4"/>
        <v>1</v>
      </c>
    </row>
    <row r="287" spans="1:33" s="56" customFormat="1">
      <c r="A287" s="546" t="s">
        <v>7214</v>
      </c>
      <c r="B287" s="546" t="s">
        <v>1055</v>
      </c>
      <c r="C287" s="546" t="s">
        <v>1056</v>
      </c>
      <c r="D287" s="546" t="s">
        <v>1555</v>
      </c>
      <c r="AC287" s="56">
        <v>1</v>
      </c>
      <c r="AF287" s="56">
        <v>2</v>
      </c>
      <c r="AG287" s="56">
        <f t="shared" si="4"/>
        <v>3</v>
      </c>
    </row>
    <row r="288" spans="1:33" s="56" customFormat="1">
      <c r="A288" s="546" t="s">
        <v>7599</v>
      </c>
      <c r="B288" s="546" t="s">
        <v>7578</v>
      </c>
      <c r="C288" s="546" t="s">
        <v>1056</v>
      </c>
      <c r="D288" s="546" t="s">
        <v>1555</v>
      </c>
      <c r="AG288" s="56">
        <f t="shared" si="4"/>
        <v>0</v>
      </c>
    </row>
    <row r="289" spans="1:33" s="56" customFormat="1">
      <c r="A289" s="546" t="s">
        <v>7215</v>
      </c>
      <c r="B289" s="548" t="s">
        <v>4042</v>
      </c>
      <c r="C289" s="546" t="s">
        <v>6119</v>
      </c>
      <c r="D289" s="546" t="s">
        <v>3962</v>
      </c>
      <c r="V289" s="56">
        <v>1</v>
      </c>
      <c r="AG289" s="56">
        <f t="shared" si="4"/>
        <v>1</v>
      </c>
    </row>
    <row r="290" spans="1:33" s="56" customFormat="1">
      <c r="A290" s="546" t="s">
        <v>7216</v>
      </c>
      <c r="B290" s="548" t="s">
        <v>6173</v>
      </c>
      <c r="C290" s="546" t="s">
        <v>6174</v>
      </c>
      <c r="D290" s="546" t="s">
        <v>4323</v>
      </c>
      <c r="AG290" s="56">
        <f t="shared" si="4"/>
        <v>0</v>
      </c>
    </row>
    <row r="291" spans="1:33" s="56" customFormat="1">
      <c r="A291" s="546" t="s">
        <v>7217</v>
      </c>
      <c r="B291" s="548" t="s">
        <v>1057</v>
      </c>
      <c r="C291" s="546" t="s">
        <v>6119</v>
      </c>
      <c r="D291" s="546" t="s">
        <v>3962</v>
      </c>
      <c r="AG291" s="56">
        <f t="shared" si="4"/>
        <v>0</v>
      </c>
    </row>
    <row r="292" spans="1:33" s="56" customFormat="1">
      <c r="A292" s="546" t="s">
        <v>7612</v>
      </c>
      <c r="B292" s="546" t="s">
        <v>7601</v>
      </c>
      <c r="C292" s="546" t="s">
        <v>5640</v>
      </c>
      <c r="D292" s="546" t="s">
        <v>3962</v>
      </c>
      <c r="V292" s="56">
        <v>2</v>
      </c>
      <c r="Z292" s="56">
        <v>2</v>
      </c>
      <c r="AE292" s="56">
        <v>1</v>
      </c>
      <c r="AG292" s="56">
        <f t="shared" si="4"/>
        <v>5</v>
      </c>
    </row>
    <row r="293" spans="1:33" s="56" customFormat="1">
      <c r="A293" s="546" t="s">
        <v>7160</v>
      </c>
      <c r="B293" s="548" t="s">
        <v>3773</v>
      </c>
      <c r="C293" s="546" t="s">
        <v>3774</v>
      </c>
      <c r="D293" s="546" t="s">
        <v>1553</v>
      </c>
      <c r="I293" s="56">
        <v>1</v>
      </c>
      <c r="L293" s="56">
        <v>3</v>
      </c>
      <c r="M293" s="56">
        <v>3</v>
      </c>
      <c r="N293" s="56">
        <v>1</v>
      </c>
      <c r="P293" s="56">
        <v>1</v>
      </c>
      <c r="Q293" s="56">
        <v>2</v>
      </c>
      <c r="R293" s="56">
        <v>1</v>
      </c>
      <c r="S293" s="56">
        <v>1</v>
      </c>
      <c r="U293" s="56">
        <v>1</v>
      </c>
      <c r="V293" s="56">
        <v>1</v>
      </c>
      <c r="W293" s="56">
        <v>7</v>
      </c>
      <c r="X293" s="56">
        <v>1</v>
      </c>
      <c r="Y293" s="56">
        <v>2</v>
      </c>
      <c r="Z293" s="56">
        <v>2</v>
      </c>
      <c r="AE293" s="56">
        <v>1</v>
      </c>
      <c r="AG293" s="56">
        <f t="shared" si="4"/>
        <v>28</v>
      </c>
    </row>
    <row r="294" spans="1:33" s="56" customFormat="1">
      <c r="A294" s="546" t="s">
        <v>7161</v>
      </c>
      <c r="B294" s="548" t="s">
        <v>3775</v>
      </c>
      <c r="C294" s="546" t="s">
        <v>3774</v>
      </c>
      <c r="D294" s="546" t="s">
        <v>1553</v>
      </c>
      <c r="J294" s="56">
        <v>2</v>
      </c>
      <c r="K294" s="56">
        <v>1</v>
      </c>
      <c r="M294" s="56">
        <v>1</v>
      </c>
      <c r="R294" s="56">
        <v>1</v>
      </c>
      <c r="T294" s="56">
        <v>1</v>
      </c>
      <c r="X294" s="56">
        <v>1</v>
      </c>
      <c r="Z294" s="56">
        <v>1</v>
      </c>
      <c r="AG294" s="56">
        <f t="shared" si="4"/>
        <v>8</v>
      </c>
    </row>
    <row r="295" spans="1:33" s="56" customFormat="1">
      <c r="A295" s="546" t="s">
        <v>6120</v>
      </c>
      <c r="B295" s="548" t="s">
        <v>1568</v>
      </c>
      <c r="C295" s="546" t="s">
        <v>3774</v>
      </c>
      <c r="D295" s="546" t="s">
        <v>3352</v>
      </c>
      <c r="AG295" s="56">
        <f t="shared" si="4"/>
        <v>0</v>
      </c>
    </row>
    <row r="296" spans="1:33" s="56" customFormat="1">
      <c r="A296" s="546" t="s">
        <v>963</v>
      </c>
      <c r="B296" s="548" t="s">
        <v>6175</v>
      </c>
      <c r="C296" s="546" t="s">
        <v>3774</v>
      </c>
      <c r="D296" s="546" t="s">
        <v>4327</v>
      </c>
      <c r="AG296" s="56">
        <f t="shared" si="4"/>
        <v>0</v>
      </c>
    </row>
    <row r="297" spans="1:33" s="56" customFormat="1">
      <c r="A297" s="546" t="s">
        <v>7218</v>
      </c>
      <c r="B297" s="546" t="s">
        <v>3776</v>
      </c>
      <c r="C297" s="546" t="s">
        <v>3774</v>
      </c>
      <c r="D297" s="546" t="s">
        <v>1553</v>
      </c>
      <c r="R297" s="56">
        <v>1</v>
      </c>
      <c r="AG297" s="56">
        <f t="shared" si="4"/>
        <v>1</v>
      </c>
    </row>
    <row r="298" spans="1:33" s="56" customFormat="1">
      <c r="A298" s="546" t="s">
        <v>7162</v>
      </c>
      <c r="B298" s="546" t="s">
        <v>558</v>
      </c>
      <c r="C298" s="546" t="s">
        <v>6122</v>
      </c>
      <c r="D298" s="546" t="s">
        <v>5472</v>
      </c>
      <c r="AG298" s="56">
        <f t="shared" si="4"/>
        <v>0</v>
      </c>
    </row>
    <row r="299" spans="1:33" s="56" customFormat="1">
      <c r="A299" s="546" t="s">
        <v>7163</v>
      </c>
      <c r="B299" s="549" t="s">
        <v>2033</v>
      </c>
      <c r="C299" s="546" t="s">
        <v>3774</v>
      </c>
      <c r="D299" s="546" t="s">
        <v>1553</v>
      </c>
      <c r="H299" s="56">
        <v>1</v>
      </c>
      <c r="Q299" s="56">
        <v>1</v>
      </c>
      <c r="U299" s="56">
        <v>1</v>
      </c>
      <c r="AG299" s="56">
        <f t="shared" si="4"/>
        <v>3</v>
      </c>
    </row>
    <row r="300" spans="1:33" s="369" customFormat="1">
      <c r="A300" s="546" t="s">
        <v>7164</v>
      </c>
      <c r="B300" s="546" t="s">
        <v>6500</v>
      </c>
      <c r="C300" s="546" t="s">
        <v>3774</v>
      </c>
      <c r="D300" s="546" t="s">
        <v>1555</v>
      </c>
      <c r="Q300" s="369">
        <v>1</v>
      </c>
      <c r="S300" s="369">
        <v>2</v>
      </c>
      <c r="T300" s="369">
        <v>2</v>
      </c>
      <c r="AA300" s="369">
        <v>1</v>
      </c>
      <c r="AG300" s="56">
        <f t="shared" si="4"/>
        <v>6</v>
      </c>
    </row>
    <row r="301" spans="1:33" s="369" customFormat="1">
      <c r="A301" s="546" t="s">
        <v>7219</v>
      </c>
      <c r="B301" s="937" t="s">
        <v>4307</v>
      </c>
      <c r="C301" s="937" t="s">
        <v>4316</v>
      </c>
      <c r="D301" s="937" t="s">
        <v>4648</v>
      </c>
      <c r="AG301" s="56">
        <f t="shared" si="4"/>
        <v>0</v>
      </c>
    </row>
    <row r="302" spans="1:33" s="369" customFormat="1">
      <c r="A302" s="546" t="s">
        <v>7220</v>
      </c>
      <c r="B302" s="549" t="s">
        <v>559</v>
      </c>
      <c r="C302" s="546" t="s">
        <v>2034</v>
      </c>
      <c r="D302" s="546" t="s">
        <v>3962</v>
      </c>
      <c r="AG302" s="56">
        <f t="shared" si="4"/>
        <v>0</v>
      </c>
    </row>
    <row r="303" spans="1:33" s="369" customFormat="1">
      <c r="A303" s="546" t="s">
        <v>7221</v>
      </c>
      <c r="B303" s="549" t="s">
        <v>6176</v>
      </c>
      <c r="C303" s="546" t="s">
        <v>3774</v>
      </c>
      <c r="D303" s="546" t="s">
        <v>4323</v>
      </c>
      <c r="AB303" s="369">
        <v>1</v>
      </c>
      <c r="AG303" s="56">
        <f t="shared" si="4"/>
        <v>1</v>
      </c>
    </row>
    <row r="304" spans="1:33" s="369" customFormat="1">
      <c r="A304" s="546" t="s">
        <v>7222</v>
      </c>
      <c r="B304" s="549" t="s">
        <v>560</v>
      </c>
      <c r="C304" s="546" t="s">
        <v>2034</v>
      </c>
      <c r="D304" s="546" t="s">
        <v>3962</v>
      </c>
      <c r="AD304" s="369">
        <v>1</v>
      </c>
      <c r="AG304" s="56">
        <f t="shared" si="4"/>
        <v>1</v>
      </c>
    </row>
    <row r="305" spans="1:33" s="56" customFormat="1">
      <c r="A305" s="546" t="s">
        <v>7223</v>
      </c>
      <c r="B305" s="546" t="s">
        <v>3777</v>
      </c>
      <c r="C305" s="546" t="s">
        <v>3774</v>
      </c>
      <c r="D305" s="546" t="s">
        <v>1555</v>
      </c>
      <c r="M305" s="56">
        <v>1</v>
      </c>
      <c r="AG305" s="56">
        <f t="shared" si="4"/>
        <v>1</v>
      </c>
    </row>
    <row r="306" spans="1:33" s="56" customFormat="1">
      <c r="A306" s="546" t="s">
        <v>7224</v>
      </c>
      <c r="B306" s="546" t="s">
        <v>4556</v>
      </c>
      <c r="C306" s="546" t="s">
        <v>2034</v>
      </c>
      <c r="D306" s="546" t="s">
        <v>1555</v>
      </c>
      <c r="AG306" s="56">
        <f t="shared" si="4"/>
        <v>0</v>
      </c>
    </row>
    <row r="307" spans="1:33" s="56" customFormat="1">
      <c r="A307" s="546" t="s">
        <v>7225</v>
      </c>
      <c r="B307" s="546" t="s">
        <v>6177</v>
      </c>
      <c r="C307" s="546" t="s">
        <v>3774</v>
      </c>
      <c r="D307" s="546" t="s">
        <v>4323</v>
      </c>
      <c r="AB307" s="56">
        <v>1</v>
      </c>
      <c r="AD307" s="56">
        <v>3</v>
      </c>
      <c r="AE307" s="56">
        <v>1</v>
      </c>
      <c r="AG307" s="56">
        <f t="shared" si="4"/>
        <v>5</v>
      </c>
    </row>
    <row r="308" spans="1:33" s="56" customFormat="1">
      <c r="A308" s="546" t="s">
        <v>2755</v>
      </c>
      <c r="B308" s="546" t="s">
        <v>4701</v>
      </c>
      <c r="C308" s="546" t="s">
        <v>3353</v>
      </c>
      <c r="D308" s="546" t="s">
        <v>1553</v>
      </c>
      <c r="AG308" s="56">
        <f t="shared" si="4"/>
        <v>0</v>
      </c>
    </row>
    <row r="309" spans="1:33" s="56" customFormat="1">
      <c r="A309" s="546" t="s">
        <v>7226</v>
      </c>
      <c r="B309" s="546" t="s">
        <v>4729</v>
      </c>
      <c r="C309" s="546" t="s">
        <v>2295</v>
      </c>
      <c r="D309" s="546" t="s">
        <v>3962</v>
      </c>
      <c r="AG309" s="56">
        <f t="shared" si="4"/>
        <v>0</v>
      </c>
    </row>
    <row r="310" spans="1:33" s="56" customFormat="1">
      <c r="A310" s="546" t="s">
        <v>7227</v>
      </c>
      <c r="B310" s="546" t="s">
        <v>2462</v>
      </c>
      <c r="C310" s="546" t="s">
        <v>2463</v>
      </c>
      <c r="D310" s="546" t="s">
        <v>1555</v>
      </c>
      <c r="V310" s="56">
        <v>1</v>
      </c>
      <c r="X310" s="56">
        <v>1</v>
      </c>
      <c r="AD310" s="56">
        <v>1</v>
      </c>
      <c r="AG310" s="56">
        <f t="shared" si="4"/>
        <v>3</v>
      </c>
    </row>
    <row r="311" spans="1:33" s="56" customFormat="1">
      <c r="A311" s="546" t="s">
        <v>7228</v>
      </c>
      <c r="B311" s="546" t="s">
        <v>4558</v>
      </c>
      <c r="C311" s="546" t="s">
        <v>2750</v>
      </c>
      <c r="D311" s="546" t="s">
        <v>1555</v>
      </c>
      <c r="AG311" s="56">
        <f t="shared" si="4"/>
        <v>0</v>
      </c>
    </row>
    <row r="312" spans="1:33" s="56" customFormat="1">
      <c r="A312" s="546" t="s">
        <v>7229</v>
      </c>
      <c r="B312" s="546" t="s">
        <v>4559</v>
      </c>
      <c r="C312" s="546" t="s">
        <v>2751</v>
      </c>
      <c r="D312" s="546" t="s">
        <v>3962</v>
      </c>
      <c r="AG312" s="56">
        <f t="shared" si="4"/>
        <v>0</v>
      </c>
    </row>
    <row r="313" spans="1:33" s="56" customFormat="1">
      <c r="A313" s="546" t="s">
        <v>7165</v>
      </c>
      <c r="B313" s="546" t="s">
        <v>5641</v>
      </c>
      <c r="C313" s="546" t="s">
        <v>340</v>
      </c>
      <c r="D313" s="546" t="s">
        <v>1553</v>
      </c>
      <c r="J313" s="56">
        <v>1</v>
      </c>
      <c r="K313" s="56">
        <v>1</v>
      </c>
      <c r="M313" s="56">
        <v>1</v>
      </c>
      <c r="R313" s="56">
        <v>1</v>
      </c>
      <c r="T313" s="56">
        <v>1</v>
      </c>
      <c r="V313" s="56">
        <v>2</v>
      </c>
      <c r="X313" s="56">
        <v>4</v>
      </c>
      <c r="AC313" s="56">
        <v>1</v>
      </c>
      <c r="AD313" s="56">
        <v>1</v>
      </c>
      <c r="AG313" s="56">
        <f t="shared" si="4"/>
        <v>13</v>
      </c>
    </row>
    <row r="314" spans="1:33" s="56" customFormat="1">
      <c r="A314" s="546" t="s">
        <v>7643</v>
      </c>
      <c r="B314" s="546" t="s">
        <v>7642</v>
      </c>
      <c r="C314" s="546" t="s">
        <v>2752</v>
      </c>
      <c r="D314" s="546" t="s">
        <v>5472</v>
      </c>
      <c r="AG314" s="56">
        <f t="shared" si="4"/>
        <v>0</v>
      </c>
    </row>
    <row r="315" spans="1:33" s="56" customFormat="1">
      <c r="A315" s="546" t="s">
        <v>11646</v>
      </c>
      <c r="B315" s="546" t="s">
        <v>11644</v>
      </c>
      <c r="C315" s="546" t="s">
        <v>11645</v>
      </c>
      <c r="D315" s="546" t="s">
        <v>5472</v>
      </c>
      <c r="AF315" s="56">
        <v>1</v>
      </c>
      <c r="AG315" s="56">
        <f t="shared" si="4"/>
        <v>1</v>
      </c>
    </row>
    <row r="316" spans="1:33" s="56" customFormat="1">
      <c r="A316" s="546" t="s">
        <v>7230</v>
      </c>
      <c r="B316" s="546" t="s">
        <v>4311</v>
      </c>
      <c r="C316" s="937" t="s">
        <v>4771</v>
      </c>
      <c r="D316" s="937" t="s">
        <v>5472</v>
      </c>
      <c r="AG316" s="56">
        <f t="shared" si="4"/>
        <v>0</v>
      </c>
    </row>
    <row r="317" spans="1:33" s="56" customFormat="1">
      <c r="A317" s="546" t="s">
        <v>1746</v>
      </c>
      <c r="B317" s="546" t="s">
        <v>1746</v>
      </c>
      <c r="C317" s="937" t="s">
        <v>4771</v>
      </c>
      <c r="D317" s="937" t="s">
        <v>5472</v>
      </c>
      <c r="AG317" s="56">
        <f t="shared" si="4"/>
        <v>0</v>
      </c>
    </row>
    <row r="318" spans="1:33" s="56" customFormat="1">
      <c r="A318" s="546" t="s">
        <v>7231</v>
      </c>
      <c r="B318" s="546" t="s">
        <v>4560</v>
      </c>
      <c r="C318" s="546" t="s">
        <v>2752</v>
      </c>
      <c r="D318" s="546" t="s">
        <v>5472</v>
      </c>
      <c r="AG318" s="56">
        <f t="shared" si="4"/>
        <v>0</v>
      </c>
    </row>
    <row r="319" spans="1:33" s="56" customFormat="1">
      <c r="A319" s="546" t="s">
        <v>11650</v>
      </c>
      <c r="B319" s="546" t="s">
        <v>11150</v>
      </c>
      <c r="C319" s="546" t="s">
        <v>11151</v>
      </c>
      <c r="D319" s="546" t="s">
        <v>11152</v>
      </c>
      <c r="AE319" s="56">
        <v>1</v>
      </c>
      <c r="AF319" s="56">
        <v>1</v>
      </c>
      <c r="AG319" s="56">
        <f t="shared" si="4"/>
        <v>2</v>
      </c>
    </row>
    <row r="320" spans="1:33" s="56" customFormat="1">
      <c r="A320" s="546" t="s">
        <v>7166</v>
      </c>
      <c r="B320" s="546" t="s">
        <v>4051</v>
      </c>
      <c r="C320" s="546" t="s">
        <v>340</v>
      </c>
      <c r="D320" s="546" t="s">
        <v>1553</v>
      </c>
      <c r="I320" s="56">
        <v>2</v>
      </c>
      <c r="K320" s="56">
        <v>1</v>
      </c>
      <c r="U320" s="56">
        <v>1</v>
      </c>
      <c r="W320" s="56">
        <v>1</v>
      </c>
      <c r="AG320" s="56">
        <f t="shared" si="4"/>
        <v>5</v>
      </c>
    </row>
    <row r="321" spans="1:33" s="56" customFormat="1">
      <c r="A321" s="546" t="s">
        <v>7167</v>
      </c>
      <c r="B321" s="546" t="s">
        <v>341</v>
      </c>
      <c r="C321" s="546" t="s">
        <v>340</v>
      </c>
      <c r="D321" s="546" t="s">
        <v>1553</v>
      </c>
      <c r="E321" s="56">
        <v>1</v>
      </c>
      <c r="F321" s="56">
        <v>2</v>
      </c>
      <c r="M321" s="56">
        <v>1</v>
      </c>
      <c r="N321" s="56">
        <v>2</v>
      </c>
      <c r="Y321" s="56">
        <v>1</v>
      </c>
      <c r="AF321" s="56">
        <v>2</v>
      </c>
      <c r="AG321" s="56">
        <f t="shared" si="4"/>
        <v>9</v>
      </c>
    </row>
    <row r="322" spans="1:33" s="56" customFormat="1">
      <c r="A322" s="546" t="s">
        <v>7232</v>
      </c>
      <c r="B322" s="546" t="s">
        <v>4561</v>
      </c>
      <c r="C322" s="546" t="s">
        <v>2752</v>
      </c>
      <c r="D322" s="546" t="s">
        <v>5472</v>
      </c>
      <c r="AG322" s="56">
        <f t="shared" si="4"/>
        <v>0</v>
      </c>
    </row>
    <row r="323" spans="1:33" s="56" customFormat="1">
      <c r="A323" s="546" t="s">
        <v>7233</v>
      </c>
      <c r="B323" s="546" t="s">
        <v>4562</v>
      </c>
      <c r="C323" s="546" t="s">
        <v>2752</v>
      </c>
      <c r="D323" s="546" t="s">
        <v>5472</v>
      </c>
      <c r="AG323" s="56">
        <f t="shared" si="4"/>
        <v>0</v>
      </c>
    </row>
    <row r="324" spans="1:33" s="56" customFormat="1">
      <c r="A324" s="546" t="s">
        <v>7234</v>
      </c>
      <c r="B324" s="546" t="s">
        <v>4563</v>
      </c>
      <c r="C324" s="546" t="s">
        <v>2752</v>
      </c>
      <c r="D324" s="546" t="s">
        <v>5472</v>
      </c>
      <c r="AG324" s="56">
        <f t="shared" ref="AG324:AG342" si="5">SUM(E324:AF324)</f>
        <v>0</v>
      </c>
    </row>
    <row r="325" spans="1:33" s="56" customFormat="1">
      <c r="A325" s="546" t="s">
        <v>7644</v>
      </c>
      <c r="B325" s="546" t="s">
        <v>7629</v>
      </c>
      <c r="C325" s="546" t="s">
        <v>2752</v>
      </c>
      <c r="D325" s="546" t="s">
        <v>1555</v>
      </c>
      <c r="AG325" s="56">
        <f t="shared" si="5"/>
        <v>0</v>
      </c>
    </row>
    <row r="326" spans="1:33" s="56" customFormat="1">
      <c r="A326" s="546" t="s">
        <v>7168</v>
      </c>
      <c r="B326" s="546" t="s">
        <v>4564</v>
      </c>
      <c r="C326" s="546" t="s">
        <v>2753</v>
      </c>
      <c r="D326" s="546" t="s">
        <v>1555</v>
      </c>
      <c r="AG326" s="56">
        <f t="shared" si="5"/>
        <v>0</v>
      </c>
    </row>
    <row r="327" spans="1:33" s="56" customFormat="1">
      <c r="A327" s="2012" t="s">
        <v>8600</v>
      </c>
      <c r="B327" s="546" t="s">
        <v>8598</v>
      </c>
      <c r="C327" s="546" t="s">
        <v>8599</v>
      </c>
      <c r="D327" s="546" t="s">
        <v>1555</v>
      </c>
      <c r="AA327" s="56">
        <v>1</v>
      </c>
      <c r="AG327" s="56">
        <f t="shared" si="5"/>
        <v>1</v>
      </c>
    </row>
    <row r="328" spans="1:33" s="56" customFormat="1">
      <c r="A328" s="546" t="s">
        <v>7600</v>
      </c>
      <c r="B328" s="546" t="s">
        <v>7589</v>
      </c>
      <c r="C328" s="546" t="s">
        <v>7590</v>
      </c>
      <c r="D328" s="546" t="s">
        <v>5472</v>
      </c>
      <c r="AG328" s="56">
        <f t="shared" si="5"/>
        <v>0</v>
      </c>
    </row>
    <row r="329" spans="1:33" s="56" customFormat="1">
      <c r="A329" s="546" t="s">
        <v>7169</v>
      </c>
      <c r="B329" s="546" t="s">
        <v>4728</v>
      </c>
      <c r="C329" s="546" t="s">
        <v>2754</v>
      </c>
      <c r="D329" s="546" t="s">
        <v>5472</v>
      </c>
      <c r="AG329" s="56">
        <f t="shared" si="5"/>
        <v>0</v>
      </c>
    </row>
    <row r="330" spans="1:33" s="56" customFormat="1">
      <c r="A330" s="546" t="s">
        <v>11649</v>
      </c>
      <c r="B330" s="546" t="s">
        <v>11647</v>
      </c>
      <c r="C330" s="546" t="s">
        <v>11648</v>
      </c>
      <c r="D330" s="546" t="s">
        <v>11642</v>
      </c>
      <c r="AF330" s="56">
        <v>1</v>
      </c>
      <c r="AG330" s="56">
        <f t="shared" si="5"/>
        <v>1</v>
      </c>
    </row>
    <row r="331" spans="1:33" s="56" customFormat="1">
      <c r="A331" s="546" t="s">
        <v>7235</v>
      </c>
      <c r="B331" s="546" t="s">
        <v>5742</v>
      </c>
      <c r="C331" s="546" t="s">
        <v>5743</v>
      </c>
      <c r="D331" s="546" t="s">
        <v>1555</v>
      </c>
      <c r="AG331" s="56">
        <f t="shared" si="5"/>
        <v>0</v>
      </c>
    </row>
    <row r="332" spans="1:33" s="56" customFormat="1">
      <c r="A332" s="546" t="s">
        <v>7236</v>
      </c>
      <c r="B332" s="546" t="s">
        <v>4044</v>
      </c>
      <c r="C332" s="546" t="s">
        <v>3298</v>
      </c>
      <c r="D332" s="546" t="s">
        <v>1555</v>
      </c>
      <c r="W332" s="56">
        <v>1</v>
      </c>
      <c r="AG332" s="56">
        <f t="shared" si="5"/>
        <v>1</v>
      </c>
    </row>
    <row r="333" spans="1:33" s="56" customFormat="1">
      <c r="A333" s="546" t="s">
        <v>7237</v>
      </c>
      <c r="B333" s="546" t="s">
        <v>2756</v>
      </c>
      <c r="C333" s="546" t="s">
        <v>342</v>
      </c>
      <c r="D333" s="546" t="s">
        <v>1553</v>
      </c>
      <c r="E333" s="56">
        <v>1</v>
      </c>
      <c r="AG333" s="56">
        <f t="shared" si="5"/>
        <v>1</v>
      </c>
    </row>
    <row r="334" spans="1:33" s="56" customFormat="1">
      <c r="A334" s="546" t="s">
        <v>11155</v>
      </c>
      <c r="B334" s="546" t="s">
        <v>11153</v>
      </c>
      <c r="C334" s="546" t="s">
        <v>11154</v>
      </c>
      <c r="D334" s="546" t="s">
        <v>11152</v>
      </c>
      <c r="AG334" s="56">
        <f t="shared" si="5"/>
        <v>0</v>
      </c>
    </row>
    <row r="335" spans="1:33" s="56" customFormat="1">
      <c r="A335" s="546" t="s">
        <v>4302</v>
      </c>
      <c r="B335" s="937" t="s">
        <v>4312</v>
      </c>
      <c r="C335" s="937" t="s">
        <v>4313</v>
      </c>
      <c r="D335" s="937" t="s">
        <v>5472</v>
      </c>
      <c r="AG335" s="56">
        <f t="shared" si="5"/>
        <v>0</v>
      </c>
    </row>
    <row r="336" spans="1:33" s="56" customFormat="1">
      <c r="A336" s="546" t="s">
        <v>7238</v>
      </c>
      <c r="B336" s="546" t="s">
        <v>343</v>
      </c>
      <c r="C336" s="546" t="s">
        <v>344</v>
      </c>
      <c r="D336" s="546" t="s">
        <v>1553</v>
      </c>
      <c r="S336" s="56">
        <v>1</v>
      </c>
      <c r="Z336" s="56">
        <v>1</v>
      </c>
      <c r="AG336" s="56">
        <f t="shared" si="5"/>
        <v>2</v>
      </c>
    </row>
    <row r="337" spans="1:33" s="56" customFormat="1">
      <c r="A337" s="546" t="s">
        <v>7170</v>
      </c>
      <c r="B337" s="546" t="s">
        <v>2464</v>
      </c>
      <c r="C337" s="546" t="s">
        <v>344</v>
      </c>
      <c r="D337" s="546" t="s">
        <v>3352</v>
      </c>
      <c r="AG337" s="56">
        <f t="shared" si="5"/>
        <v>0</v>
      </c>
    </row>
    <row r="338" spans="1:33" s="56" customFormat="1">
      <c r="A338" s="546" t="s">
        <v>967</v>
      </c>
      <c r="B338" s="546" t="s">
        <v>6178</v>
      </c>
      <c r="C338" s="546" t="s">
        <v>6179</v>
      </c>
      <c r="D338" s="546" t="s">
        <v>4327</v>
      </c>
      <c r="AG338" s="56">
        <f t="shared" si="5"/>
        <v>0</v>
      </c>
    </row>
    <row r="339" spans="1:33" s="56" customFormat="1">
      <c r="A339" s="546" t="s">
        <v>7239</v>
      </c>
      <c r="B339" s="546" t="s">
        <v>3299</v>
      </c>
      <c r="C339" s="546" t="s">
        <v>6492</v>
      </c>
      <c r="D339" s="546" t="s">
        <v>5472</v>
      </c>
      <c r="V339" s="56">
        <v>1</v>
      </c>
      <c r="AG339" s="56">
        <f t="shared" si="5"/>
        <v>1</v>
      </c>
    </row>
    <row r="340" spans="1:33" s="56" customFormat="1">
      <c r="A340" s="546" t="s">
        <v>7171</v>
      </c>
      <c r="B340" s="546" t="s">
        <v>827</v>
      </c>
      <c r="C340" s="546" t="s">
        <v>3996</v>
      </c>
      <c r="D340" s="546" t="s">
        <v>1553</v>
      </c>
      <c r="H340" s="56">
        <v>1</v>
      </c>
      <c r="I340" s="56">
        <v>1</v>
      </c>
      <c r="L340" s="56">
        <v>1</v>
      </c>
      <c r="O340" s="56">
        <v>1</v>
      </c>
      <c r="Q340" s="56">
        <v>1</v>
      </c>
      <c r="R340" s="56">
        <v>2</v>
      </c>
      <c r="S340" s="56">
        <v>2</v>
      </c>
      <c r="T340" s="56">
        <v>1</v>
      </c>
      <c r="U340" s="56">
        <v>2</v>
      </c>
      <c r="V340" s="56">
        <v>2</v>
      </c>
      <c r="W340" s="56">
        <v>2</v>
      </c>
      <c r="X340" s="56">
        <v>2</v>
      </c>
      <c r="Z340" s="56">
        <v>1</v>
      </c>
      <c r="AG340" s="56">
        <f t="shared" si="5"/>
        <v>19</v>
      </c>
    </row>
    <row r="341" spans="1:33" s="56" customFormat="1">
      <c r="A341" s="546" t="s">
        <v>7240</v>
      </c>
      <c r="B341" s="546" t="s">
        <v>2912</v>
      </c>
      <c r="C341" s="546" t="s">
        <v>3996</v>
      </c>
      <c r="D341" s="546" t="s">
        <v>1553</v>
      </c>
      <c r="G341" s="56">
        <v>1</v>
      </c>
      <c r="H341" s="56">
        <v>1</v>
      </c>
      <c r="T341" s="56">
        <v>1</v>
      </c>
      <c r="V341" s="56">
        <v>2</v>
      </c>
      <c r="X341" s="56">
        <v>2</v>
      </c>
      <c r="AB341" s="56">
        <v>1</v>
      </c>
      <c r="AE341" s="56">
        <v>1</v>
      </c>
      <c r="AG341" s="56">
        <f t="shared" si="5"/>
        <v>9</v>
      </c>
    </row>
    <row r="342" spans="1:33" s="56" customFormat="1">
      <c r="A342" s="546" t="s">
        <v>6944</v>
      </c>
      <c r="B342" s="546" t="s">
        <v>6944</v>
      </c>
      <c r="C342" s="546" t="s">
        <v>6492</v>
      </c>
      <c r="D342" s="546" t="s">
        <v>5472</v>
      </c>
      <c r="Y342" s="56">
        <v>1</v>
      </c>
      <c r="AF342" s="56">
        <v>1</v>
      </c>
      <c r="AG342" s="56">
        <f t="shared" si="5"/>
        <v>2</v>
      </c>
    </row>
    <row r="343" spans="1:33" s="50" customFormat="1">
      <c r="A343" s="56"/>
      <c r="B343" s="943" t="s">
        <v>3253</v>
      </c>
      <c r="C343" s="943"/>
      <c r="D343" s="943"/>
      <c r="E343" s="50">
        <f t="shared" ref="E343:AG343" si="6">SUM(E3:E342)</f>
        <v>58</v>
      </c>
      <c r="F343" s="50">
        <f t="shared" si="6"/>
        <v>70</v>
      </c>
      <c r="G343" s="50">
        <f t="shared" si="6"/>
        <v>88</v>
      </c>
      <c r="H343" s="50">
        <f t="shared" si="6"/>
        <v>115</v>
      </c>
      <c r="I343" s="50">
        <f t="shared" si="6"/>
        <v>130</v>
      </c>
      <c r="J343" s="50">
        <f t="shared" si="6"/>
        <v>134</v>
      </c>
      <c r="K343" s="50">
        <f t="shared" si="6"/>
        <v>173</v>
      </c>
      <c r="L343" s="50">
        <f t="shared" si="6"/>
        <v>167</v>
      </c>
      <c r="M343" s="50">
        <f t="shared" si="6"/>
        <v>133</v>
      </c>
      <c r="N343" s="50">
        <f t="shared" si="6"/>
        <v>144</v>
      </c>
      <c r="O343" s="50">
        <f t="shared" si="6"/>
        <v>123</v>
      </c>
      <c r="P343" s="50">
        <f t="shared" si="6"/>
        <v>128</v>
      </c>
      <c r="Q343" s="50">
        <f t="shared" si="6"/>
        <v>145</v>
      </c>
      <c r="R343" s="50">
        <f t="shared" si="6"/>
        <v>143</v>
      </c>
      <c r="S343" s="50">
        <f t="shared" si="6"/>
        <v>168</v>
      </c>
      <c r="T343" s="50">
        <f t="shared" si="6"/>
        <v>185</v>
      </c>
      <c r="U343" s="50">
        <f t="shared" si="6"/>
        <v>196</v>
      </c>
      <c r="V343" s="50">
        <f t="shared" si="6"/>
        <v>185</v>
      </c>
      <c r="W343" s="50">
        <f t="shared" si="6"/>
        <v>172</v>
      </c>
      <c r="X343" s="50">
        <f t="shared" si="6"/>
        <v>133</v>
      </c>
      <c r="Y343" s="50">
        <f t="shared" si="6"/>
        <v>130</v>
      </c>
      <c r="Z343" s="544">
        <f t="shared" si="6"/>
        <v>154</v>
      </c>
      <c r="AA343" s="544">
        <f t="shared" si="6"/>
        <v>157</v>
      </c>
      <c r="AB343" s="544">
        <f t="shared" si="6"/>
        <v>222</v>
      </c>
      <c r="AC343" s="544">
        <f>SUM(AC3:AC342)</f>
        <v>154</v>
      </c>
      <c r="AD343" s="544">
        <f>SUM(AD3:AD342)</f>
        <v>178</v>
      </c>
      <c r="AE343" s="544">
        <f>SUM(AE3:AE342)</f>
        <v>164</v>
      </c>
      <c r="AF343" s="544">
        <f>SUM(AF3:AF342)</f>
        <v>231</v>
      </c>
      <c r="AG343" s="50">
        <f t="shared" si="6"/>
        <v>4180</v>
      </c>
    </row>
    <row r="344" spans="1:33" s="50" customFormat="1">
      <c r="A344" s="56"/>
      <c r="B344" s="943" t="s">
        <v>5226</v>
      </c>
      <c r="C344" s="943"/>
      <c r="D344" s="943"/>
      <c r="E344" s="50">
        <f t="shared" ref="E344:AA344" si="7">COUNT(E3:E90)</f>
        <v>11</v>
      </c>
      <c r="F344" s="50">
        <f t="shared" si="7"/>
        <v>15</v>
      </c>
      <c r="G344" s="50">
        <f t="shared" si="7"/>
        <v>11</v>
      </c>
      <c r="H344" s="50">
        <f t="shared" si="7"/>
        <v>17</v>
      </c>
      <c r="I344" s="50">
        <f t="shared" si="7"/>
        <v>14</v>
      </c>
      <c r="J344" s="50">
        <f t="shared" si="7"/>
        <v>16</v>
      </c>
      <c r="K344" s="50">
        <f t="shared" si="7"/>
        <v>17</v>
      </c>
      <c r="L344" s="50">
        <f t="shared" si="7"/>
        <v>18</v>
      </c>
      <c r="M344" s="50">
        <f t="shared" si="7"/>
        <v>12</v>
      </c>
      <c r="N344" s="50">
        <f t="shared" si="7"/>
        <v>14</v>
      </c>
      <c r="O344" s="50">
        <f t="shared" si="7"/>
        <v>13</v>
      </c>
      <c r="P344" s="50">
        <f t="shared" si="7"/>
        <v>12</v>
      </c>
      <c r="Q344" s="50">
        <f t="shared" si="7"/>
        <v>15</v>
      </c>
      <c r="R344" s="50">
        <f t="shared" si="7"/>
        <v>15</v>
      </c>
      <c r="S344" s="50">
        <f t="shared" si="7"/>
        <v>18</v>
      </c>
      <c r="T344" s="50">
        <f t="shared" si="7"/>
        <v>21</v>
      </c>
      <c r="U344" s="50">
        <f t="shared" si="7"/>
        <v>21</v>
      </c>
      <c r="V344" s="50">
        <f t="shared" si="7"/>
        <v>16</v>
      </c>
      <c r="W344" s="50">
        <f t="shared" si="7"/>
        <v>18</v>
      </c>
      <c r="X344" s="50">
        <f t="shared" si="7"/>
        <v>12</v>
      </c>
      <c r="Y344" s="50">
        <f t="shared" si="7"/>
        <v>15</v>
      </c>
      <c r="Z344" s="544">
        <f t="shared" si="7"/>
        <v>13</v>
      </c>
      <c r="AA344" s="544">
        <f t="shared" si="7"/>
        <v>13</v>
      </c>
      <c r="AB344" s="544">
        <f>COUNT(AB3:AB91)</f>
        <v>13</v>
      </c>
      <c r="AC344" s="544">
        <f>COUNT(AC3:AC91)</f>
        <v>14</v>
      </c>
      <c r="AD344" s="544">
        <f>COUNT(AD3:AD91)</f>
        <v>20</v>
      </c>
      <c r="AE344" s="544">
        <f>COUNT(AE3:AE91)</f>
        <v>19</v>
      </c>
      <c r="AF344" s="544">
        <f>COUNT(AF3:AF91)</f>
        <v>26</v>
      </c>
      <c r="AG344" s="50">
        <f>COUNTIF(AG3:AG91,"&gt;0")</f>
        <v>68</v>
      </c>
    </row>
    <row r="345" spans="1:33" s="50" customFormat="1">
      <c r="A345" s="56"/>
      <c r="B345" s="943" t="s">
        <v>3908</v>
      </c>
      <c r="C345" s="943"/>
      <c r="D345" s="943"/>
      <c r="E345" s="50">
        <f t="shared" ref="E345:AF345" si="8">COUNT(E93:E342)</f>
        <v>8</v>
      </c>
      <c r="F345" s="50">
        <f t="shared" si="8"/>
        <v>8</v>
      </c>
      <c r="G345" s="50">
        <f t="shared" si="8"/>
        <v>13</v>
      </c>
      <c r="H345" s="50">
        <f t="shared" si="8"/>
        <v>14</v>
      </c>
      <c r="I345" s="50">
        <f t="shared" si="8"/>
        <v>20</v>
      </c>
      <c r="J345" s="50">
        <f t="shared" si="8"/>
        <v>14</v>
      </c>
      <c r="K345" s="50">
        <f t="shared" si="8"/>
        <v>16</v>
      </c>
      <c r="L345" s="50">
        <f t="shared" si="8"/>
        <v>18</v>
      </c>
      <c r="M345" s="50">
        <f t="shared" si="8"/>
        <v>12</v>
      </c>
      <c r="N345" s="50">
        <f t="shared" si="8"/>
        <v>13</v>
      </c>
      <c r="O345" s="50">
        <f t="shared" si="8"/>
        <v>9</v>
      </c>
      <c r="P345" s="50">
        <f t="shared" si="8"/>
        <v>13</v>
      </c>
      <c r="Q345" s="50">
        <f t="shared" si="8"/>
        <v>19</v>
      </c>
      <c r="R345" s="50">
        <f t="shared" si="8"/>
        <v>20</v>
      </c>
      <c r="S345" s="50">
        <f t="shared" si="8"/>
        <v>21</v>
      </c>
      <c r="T345" s="50">
        <f t="shared" si="8"/>
        <v>24</v>
      </c>
      <c r="U345" s="50">
        <f t="shared" si="8"/>
        <v>23</v>
      </c>
      <c r="V345" s="50">
        <f t="shared" si="8"/>
        <v>27</v>
      </c>
      <c r="W345" s="50">
        <f t="shared" si="8"/>
        <v>16</v>
      </c>
      <c r="X345" s="50">
        <f t="shared" si="8"/>
        <v>25</v>
      </c>
      <c r="Y345" s="50">
        <f t="shared" si="8"/>
        <v>15</v>
      </c>
      <c r="Z345" s="544">
        <f t="shared" si="8"/>
        <v>19</v>
      </c>
      <c r="AA345" s="544">
        <f t="shared" si="8"/>
        <v>10</v>
      </c>
      <c r="AB345" s="544">
        <f t="shared" si="8"/>
        <v>20</v>
      </c>
      <c r="AC345" s="544">
        <f t="shared" si="8"/>
        <v>10</v>
      </c>
      <c r="AD345" s="544">
        <f t="shared" si="8"/>
        <v>23</v>
      </c>
      <c r="AE345" s="544">
        <f t="shared" si="8"/>
        <v>20</v>
      </c>
      <c r="AF345" s="544">
        <f t="shared" si="8"/>
        <v>31</v>
      </c>
      <c r="AG345" s="50">
        <f>COUNTIF(AG93:AG342,"&gt;0")</f>
        <v>134</v>
      </c>
    </row>
    <row r="346" spans="1:33">
      <c r="A346" s="50"/>
    </row>
    <row r="347" spans="1:33" s="56" customFormat="1">
      <c r="A347" s="50"/>
      <c r="B347" s="546"/>
      <c r="C347" s="546"/>
      <c r="D347" s="546"/>
    </row>
    <row r="348" spans="1:33" s="56" customFormat="1">
      <c r="A348" s="50"/>
      <c r="B348" s="546"/>
      <c r="C348" s="546"/>
      <c r="D348" s="546"/>
    </row>
    <row r="350" spans="1:33">
      <c r="A350" s="56"/>
    </row>
    <row r="351" spans="1:33">
      <c r="A351" s="56"/>
    </row>
  </sheetData>
  <phoneticPr fontId="5"/>
  <printOptions gridLines="1"/>
  <pageMargins left="0.78740157480314965" right="0.78740157480314965" top="0.8" bottom="0.23" header="0.46" footer="0.51181102362204722"/>
  <pageSetup paperSize="9" scale="70" orientation="landscape" horizontalDpi="300" verticalDpi="300" r:id="rId1"/>
  <headerFooter alignWithMargins="0">
    <oddHeader>&amp;A</oddHeader>
    <oddFooter>&amp;P / &amp;N ページ</oddFooter>
  </headerFooter>
  <rowBreaks count="5" manualBreakCount="5">
    <brk id="65" min="1" max="23" man="1"/>
    <brk id="117" max="16383" man="1"/>
    <brk id="176" min="1" max="23" man="1"/>
    <brk id="230" max="16383" man="1"/>
    <brk id="292" max="16383"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AG335"/>
  <sheetViews>
    <sheetView workbookViewId="0"/>
  </sheetViews>
  <sheetFormatPr defaultRowHeight="13.5"/>
  <cols>
    <col min="1" max="1" width="18.5" style="936" customWidth="1"/>
    <col min="2" max="2" width="7.125" style="936" customWidth="1"/>
    <col min="3" max="3" width="6.75" style="936" customWidth="1"/>
    <col min="4" max="14" width="6.75" style="540" customWidth="1"/>
    <col min="15" max="15" width="6.75" style="541" customWidth="1"/>
    <col min="16" max="16" width="6.75" style="540" customWidth="1"/>
    <col min="17" max="17" width="6.75" style="541" customWidth="1"/>
    <col min="18" max="32" width="6.75" style="540" customWidth="1"/>
    <col min="33" max="33" width="7.625" style="540" customWidth="1"/>
    <col min="34" max="16384" width="9" style="540"/>
  </cols>
  <sheetData>
    <row r="1" spans="1:33" ht="20.25" customHeight="1">
      <c r="A1" s="1179" t="s">
        <v>4802</v>
      </c>
      <c r="AA1" s="2028" t="s">
        <v>8617</v>
      </c>
    </row>
    <row r="2" spans="1:33">
      <c r="A2" s="935" t="s">
        <v>2220</v>
      </c>
      <c r="B2" s="935" t="s">
        <v>2221</v>
      </c>
      <c r="C2" s="935"/>
      <c r="D2" s="538" t="s">
        <v>4603</v>
      </c>
      <c r="E2" s="538" t="s">
        <v>1986</v>
      </c>
      <c r="F2" s="538" t="s">
        <v>1988</v>
      </c>
      <c r="G2" s="538" t="s">
        <v>1990</v>
      </c>
      <c r="H2" s="538" t="s">
        <v>2589</v>
      </c>
      <c r="I2" s="538" t="s">
        <v>5101</v>
      </c>
      <c r="J2" s="538" t="s">
        <v>3490</v>
      </c>
      <c r="K2" s="538" t="s">
        <v>3492</v>
      </c>
      <c r="L2" s="538" t="s">
        <v>3494</v>
      </c>
      <c r="M2" s="538" t="s">
        <v>5480</v>
      </c>
      <c r="N2" s="538" t="s">
        <v>5481</v>
      </c>
      <c r="O2" s="539" t="s">
        <v>5482</v>
      </c>
      <c r="P2" s="538" t="s">
        <v>5483</v>
      </c>
      <c r="Q2" s="539" t="s">
        <v>5711</v>
      </c>
      <c r="R2" s="539" t="s">
        <v>1097</v>
      </c>
      <c r="S2" s="538" t="s">
        <v>240</v>
      </c>
      <c r="T2" s="539" t="s">
        <v>6083</v>
      </c>
      <c r="U2" s="538" t="s">
        <v>5406</v>
      </c>
      <c r="V2" s="810" t="s">
        <v>804</v>
      </c>
      <c r="W2" s="538" t="s">
        <v>3690</v>
      </c>
      <c r="X2" s="1035" t="s">
        <v>5551</v>
      </c>
      <c r="Y2" s="1151" t="s">
        <v>1115</v>
      </c>
      <c r="Z2" s="539" t="s">
        <v>7573</v>
      </c>
      <c r="AA2" s="539" t="s">
        <v>8156</v>
      </c>
      <c r="AB2" s="539" t="s">
        <v>8607</v>
      </c>
      <c r="AC2" s="2250" t="s">
        <v>9528</v>
      </c>
      <c r="AD2" s="539" t="s">
        <v>10084</v>
      </c>
      <c r="AE2" s="2414" t="s">
        <v>10868</v>
      </c>
      <c r="AF2" s="2748" t="s">
        <v>11413</v>
      </c>
      <c r="AG2" s="538" t="s">
        <v>2245</v>
      </c>
    </row>
    <row r="3" spans="1:33">
      <c r="A3" s="936" t="s">
        <v>5477</v>
      </c>
      <c r="B3" s="936" t="s">
        <v>5477</v>
      </c>
      <c r="D3" s="540">
        <v>12</v>
      </c>
      <c r="E3" s="540">
        <v>9</v>
      </c>
      <c r="F3" s="540">
        <v>9</v>
      </c>
      <c r="G3" s="540">
        <v>18</v>
      </c>
      <c r="H3" s="540">
        <v>16</v>
      </c>
      <c r="I3" s="540">
        <v>18</v>
      </c>
      <c r="J3" s="540">
        <v>19</v>
      </c>
      <c r="K3" s="540">
        <v>18</v>
      </c>
      <c r="L3" s="540">
        <v>21</v>
      </c>
      <c r="M3" s="540">
        <v>13</v>
      </c>
      <c r="N3" s="540">
        <v>13</v>
      </c>
      <c r="O3" s="541">
        <v>17</v>
      </c>
      <c r="P3" s="540">
        <v>12</v>
      </c>
      <c r="Q3" s="541">
        <v>14</v>
      </c>
      <c r="R3" s="540">
        <v>16</v>
      </c>
      <c r="S3" s="540">
        <v>15</v>
      </c>
      <c r="T3" s="540">
        <v>16</v>
      </c>
      <c r="U3" s="540">
        <v>15</v>
      </c>
      <c r="V3" s="540">
        <v>13</v>
      </c>
      <c r="W3" s="540">
        <v>11</v>
      </c>
      <c r="X3" s="56">
        <v>5</v>
      </c>
      <c r="Y3" s="540">
        <v>12</v>
      </c>
      <c r="Z3" s="540">
        <v>7</v>
      </c>
      <c r="AA3" s="540">
        <v>8</v>
      </c>
      <c r="AB3" s="540">
        <v>7</v>
      </c>
      <c r="AC3" s="540">
        <v>12</v>
      </c>
      <c r="AD3" s="540">
        <v>9</v>
      </c>
      <c r="AE3" s="540">
        <v>13</v>
      </c>
      <c r="AF3" s="540">
        <v>20</v>
      </c>
      <c r="AG3" s="540">
        <f>SUM(D3:AF3)</f>
        <v>388</v>
      </c>
    </row>
    <row r="4" spans="1:33">
      <c r="A4" s="937" t="s">
        <v>5479</v>
      </c>
      <c r="B4" s="936" t="s">
        <v>2458</v>
      </c>
      <c r="H4" s="540">
        <v>1</v>
      </c>
      <c r="I4" s="540">
        <v>1</v>
      </c>
      <c r="J4" s="540">
        <v>2</v>
      </c>
      <c r="K4" s="540">
        <v>1</v>
      </c>
      <c r="L4" s="540">
        <v>1</v>
      </c>
      <c r="M4" s="540">
        <v>1</v>
      </c>
      <c r="N4" s="540">
        <v>2</v>
      </c>
      <c r="O4" s="541">
        <v>1</v>
      </c>
      <c r="R4" s="540">
        <v>3</v>
      </c>
      <c r="S4" s="540">
        <v>2</v>
      </c>
      <c r="T4" s="540">
        <v>2</v>
      </c>
      <c r="V4" s="540">
        <v>2</v>
      </c>
      <c r="X4" s="56">
        <v>1</v>
      </c>
      <c r="Y4" s="540">
        <v>1</v>
      </c>
      <c r="AA4" s="540">
        <v>3</v>
      </c>
      <c r="AB4" s="540">
        <v>1</v>
      </c>
      <c r="AC4" s="540">
        <v>1</v>
      </c>
      <c r="AE4" s="540">
        <v>3</v>
      </c>
      <c r="AF4" s="540">
        <v>1</v>
      </c>
      <c r="AG4" s="540">
        <f>SUM(D4:AF4)</f>
        <v>30</v>
      </c>
    </row>
    <row r="5" spans="1:33">
      <c r="A5" s="936" t="s">
        <v>2222</v>
      </c>
      <c r="B5" s="936" t="s">
        <v>2458</v>
      </c>
      <c r="E5" s="540">
        <v>1</v>
      </c>
      <c r="G5" s="540">
        <v>1</v>
      </c>
      <c r="K5" s="540">
        <v>1</v>
      </c>
      <c r="X5" s="56" t="s">
        <v>3135</v>
      </c>
      <c r="Y5" s="56"/>
      <c r="Z5" s="56"/>
      <c r="AA5" s="56"/>
      <c r="AB5" s="56"/>
      <c r="AC5" s="56" t="s">
        <v>3135</v>
      </c>
      <c r="AD5" s="56"/>
      <c r="AE5" s="56"/>
      <c r="AF5" s="56"/>
      <c r="AG5" s="540">
        <f t="shared" ref="AG5:AG69" si="0">SUM(D5:AE5)</f>
        <v>3</v>
      </c>
    </row>
    <row r="6" spans="1:33">
      <c r="A6" s="546" t="s">
        <v>6945</v>
      </c>
      <c r="B6" s="546" t="s">
        <v>722</v>
      </c>
      <c r="X6" s="56"/>
      <c r="Y6" s="56"/>
      <c r="Z6" s="56"/>
      <c r="AA6" s="56"/>
      <c r="AB6" s="56"/>
      <c r="AC6" s="56" t="s">
        <v>3135</v>
      </c>
      <c r="AD6" s="56"/>
      <c r="AE6" s="56"/>
      <c r="AF6" s="56"/>
      <c r="AG6" s="540">
        <f t="shared" si="0"/>
        <v>0</v>
      </c>
    </row>
    <row r="7" spans="1:33">
      <c r="A7" s="938" t="s">
        <v>2223</v>
      </c>
      <c r="B7" s="936" t="s">
        <v>2224</v>
      </c>
      <c r="X7" s="56" t="s">
        <v>3135</v>
      </c>
      <c r="Y7" s="56"/>
      <c r="Z7" s="56"/>
      <c r="AA7" s="56"/>
      <c r="AB7" s="56"/>
      <c r="AC7" s="56" t="s">
        <v>3135</v>
      </c>
      <c r="AD7" s="56"/>
      <c r="AE7" s="56"/>
      <c r="AF7" s="56"/>
      <c r="AG7" s="540">
        <f t="shared" si="0"/>
        <v>0</v>
      </c>
    </row>
    <row r="8" spans="1:33">
      <c r="A8" s="938" t="s">
        <v>1099</v>
      </c>
      <c r="B8" s="936" t="s">
        <v>2224</v>
      </c>
      <c r="X8" s="56" t="s">
        <v>3135</v>
      </c>
      <c r="Y8" s="56"/>
      <c r="Z8" s="56"/>
      <c r="AA8" s="56"/>
      <c r="AB8" s="56"/>
      <c r="AC8" s="56" t="s">
        <v>3135</v>
      </c>
      <c r="AD8" s="56"/>
      <c r="AE8" s="56"/>
      <c r="AF8" s="56"/>
      <c r="AG8" s="540">
        <f t="shared" si="0"/>
        <v>0</v>
      </c>
    </row>
    <row r="9" spans="1:33">
      <c r="A9" s="937" t="s">
        <v>1100</v>
      </c>
      <c r="B9" s="936" t="s">
        <v>2224</v>
      </c>
      <c r="F9" s="540">
        <v>1</v>
      </c>
      <c r="J9" s="540">
        <v>1</v>
      </c>
      <c r="S9" s="540">
        <v>1</v>
      </c>
      <c r="T9" s="540">
        <v>3</v>
      </c>
      <c r="U9" s="540">
        <v>2</v>
      </c>
      <c r="V9" s="540">
        <v>1</v>
      </c>
      <c r="W9" s="540">
        <v>2</v>
      </c>
      <c r="X9" s="56">
        <v>1</v>
      </c>
      <c r="Y9" s="56"/>
      <c r="Z9" s="56"/>
      <c r="AA9" s="56"/>
      <c r="AB9" s="56"/>
      <c r="AC9" s="56" t="s">
        <v>3135</v>
      </c>
      <c r="AD9" s="56"/>
      <c r="AE9" s="56">
        <v>1</v>
      </c>
      <c r="AF9" s="56"/>
      <c r="AG9" s="540">
        <f t="shared" si="0"/>
        <v>13</v>
      </c>
    </row>
    <row r="10" spans="1:33">
      <c r="A10" s="936" t="s">
        <v>1101</v>
      </c>
      <c r="B10" s="936" t="s">
        <v>2224</v>
      </c>
      <c r="I10" s="540">
        <v>1</v>
      </c>
      <c r="J10" s="540">
        <v>1</v>
      </c>
      <c r="K10" s="540">
        <v>1</v>
      </c>
      <c r="W10" s="540">
        <v>1</v>
      </c>
      <c r="X10" s="56" t="s">
        <v>3135</v>
      </c>
      <c r="Y10" s="56"/>
      <c r="Z10" s="56"/>
      <c r="AA10" s="56"/>
      <c r="AB10" s="56"/>
      <c r="AC10" s="56" t="s">
        <v>3135</v>
      </c>
      <c r="AD10" s="56"/>
      <c r="AE10" s="56"/>
      <c r="AF10" s="56"/>
      <c r="AG10" s="540">
        <f t="shared" si="0"/>
        <v>4</v>
      </c>
    </row>
    <row r="11" spans="1:33">
      <c r="A11" s="939" t="s">
        <v>1102</v>
      </c>
      <c r="B11" s="936" t="s">
        <v>2224</v>
      </c>
      <c r="X11" s="56" t="s">
        <v>3135</v>
      </c>
      <c r="Y11" s="56"/>
      <c r="Z11" s="56"/>
      <c r="AA11" s="56"/>
      <c r="AB11" s="56"/>
      <c r="AC11" s="56" t="s">
        <v>3135</v>
      </c>
      <c r="AD11" s="56"/>
      <c r="AE11" s="56"/>
      <c r="AF11" s="56"/>
      <c r="AG11" s="540">
        <f t="shared" si="0"/>
        <v>0</v>
      </c>
    </row>
    <row r="12" spans="1:33">
      <c r="A12" s="939" t="s">
        <v>5141</v>
      </c>
      <c r="B12" s="936" t="s">
        <v>2224</v>
      </c>
      <c r="X12" s="56" t="s">
        <v>3135</v>
      </c>
      <c r="Y12" s="56"/>
      <c r="Z12" s="56"/>
      <c r="AA12" s="56"/>
      <c r="AB12" s="56"/>
      <c r="AC12" s="56" t="s">
        <v>3135</v>
      </c>
      <c r="AD12" s="56"/>
      <c r="AE12" s="56"/>
      <c r="AF12" s="56"/>
      <c r="AG12" s="540">
        <f t="shared" si="0"/>
        <v>0</v>
      </c>
    </row>
    <row r="13" spans="1:33">
      <c r="A13" s="939" t="s">
        <v>6157</v>
      </c>
      <c r="B13" s="936" t="s">
        <v>6158</v>
      </c>
      <c r="X13" s="56"/>
      <c r="Y13" s="56"/>
      <c r="Z13" s="56"/>
      <c r="AA13" s="56"/>
      <c r="AB13" s="56"/>
      <c r="AC13" s="56" t="s">
        <v>3135</v>
      </c>
      <c r="AD13" s="56"/>
      <c r="AE13" s="56"/>
      <c r="AF13" s="56"/>
      <c r="AG13" s="540">
        <f t="shared" si="0"/>
        <v>0</v>
      </c>
    </row>
    <row r="14" spans="1:33">
      <c r="A14" s="939" t="s">
        <v>5142</v>
      </c>
      <c r="B14" s="936" t="s">
        <v>2224</v>
      </c>
      <c r="X14" s="56" t="s">
        <v>3135</v>
      </c>
      <c r="Y14" s="56"/>
      <c r="Z14" s="56"/>
      <c r="AA14" s="56"/>
      <c r="AB14" s="56"/>
      <c r="AC14" s="56" t="s">
        <v>3135</v>
      </c>
      <c r="AD14" s="56"/>
      <c r="AE14" s="56"/>
      <c r="AF14" s="56"/>
      <c r="AG14" s="540">
        <f t="shared" si="0"/>
        <v>0</v>
      </c>
    </row>
    <row r="15" spans="1:33">
      <c r="A15" s="939" t="s">
        <v>7979</v>
      </c>
      <c r="B15" s="936" t="s">
        <v>722</v>
      </c>
      <c r="X15" s="56"/>
      <c r="Y15" s="56"/>
      <c r="Z15" s="56"/>
      <c r="AA15" s="56"/>
      <c r="AB15" s="56"/>
      <c r="AC15" s="56" t="s">
        <v>3135</v>
      </c>
      <c r="AD15" s="56"/>
      <c r="AE15" s="56"/>
      <c r="AF15" s="56"/>
      <c r="AG15" s="540">
        <f t="shared" si="0"/>
        <v>0</v>
      </c>
    </row>
    <row r="16" spans="1:33">
      <c r="A16" s="939" t="s">
        <v>5143</v>
      </c>
      <c r="B16" s="937" t="s">
        <v>2224</v>
      </c>
      <c r="C16" s="937"/>
      <c r="X16" s="56" t="s">
        <v>3135</v>
      </c>
      <c r="Y16" s="56"/>
      <c r="Z16" s="56"/>
      <c r="AA16" s="56"/>
      <c r="AB16" s="56"/>
      <c r="AC16" s="56" t="s">
        <v>3135</v>
      </c>
      <c r="AD16" s="56"/>
      <c r="AE16" s="56"/>
      <c r="AF16" s="56"/>
      <c r="AG16" s="540">
        <f t="shared" si="0"/>
        <v>0</v>
      </c>
    </row>
    <row r="17" spans="1:33">
      <c r="A17" s="548" t="s">
        <v>2465</v>
      </c>
      <c r="B17" s="546" t="s">
        <v>722</v>
      </c>
      <c r="C17" s="937"/>
      <c r="X17" s="56" t="s">
        <v>3135</v>
      </c>
      <c r="Y17" s="56"/>
      <c r="Z17" s="56"/>
      <c r="AA17" s="56"/>
      <c r="AB17" s="56"/>
      <c r="AC17" s="56" t="s">
        <v>3135</v>
      </c>
      <c r="AD17" s="56"/>
      <c r="AE17" s="56"/>
      <c r="AF17" s="56"/>
      <c r="AG17" s="540">
        <f t="shared" si="0"/>
        <v>0</v>
      </c>
    </row>
    <row r="18" spans="1:33">
      <c r="A18" s="944" t="s">
        <v>1687</v>
      </c>
      <c r="B18" s="546" t="s">
        <v>1688</v>
      </c>
      <c r="C18" s="937"/>
      <c r="X18" s="56" t="s">
        <v>3135</v>
      </c>
      <c r="Y18" s="56"/>
      <c r="Z18" s="56"/>
      <c r="AA18" s="56"/>
      <c r="AB18" s="56"/>
      <c r="AC18" s="56" t="s">
        <v>3135</v>
      </c>
      <c r="AD18" s="56"/>
      <c r="AE18" s="56"/>
      <c r="AF18" s="56"/>
      <c r="AG18" s="540">
        <f t="shared" si="0"/>
        <v>0</v>
      </c>
    </row>
    <row r="19" spans="1:33">
      <c r="A19" s="944" t="s">
        <v>6159</v>
      </c>
      <c r="B19" s="546" t="s">
        <v>6158</v>
      </c>
      <c r="C19" s="937"/>
      <c r="X19" s="56"/>
      <c r="Y19" s="56"/>
      <c r="Z19" s="56"/>
      <c r="AA19" s="56"/>
      <c r="AB19" s="56"/>
      <c r="AC19" s="56" t="s">
        <v>3135</v>
      </c>
      <c r="AD19" s="56"/>
      <c r="AE19" s="56"/>
      <c r="AF19" s="56"/>
      <c r="AG19" s="540">
        <f t="shared" si="0"/>
        <v>0</v>
      </c>
    </row>
    <row r="20" spans="1:33">
      <c r="A20" s="937" t="s">
        <v>5144</v>
      </c>
      <c r="B20" s="937" t="s">
        <v>5145</v>
      </c>
      <c r="C20" s="937"/>
      <c r="M20" s="540">
        <v>1</v>
      </c>
      <c r="N20" s="540">
        <v>1</v>
      </c>
      <c r="P20" s="540">
        <v>2</v>
      </c>
      <c r="Q20" s="541">
        <v>1</v>
      </c>
      <c r="S20" s="540">
        <v>1</v>
      </c>
      <c r="T20" s="540">
        <v>1</v>
      </c>
      <c r="X20" s="56" t="s">
        <v>3135</v>
      </c>
      <c r="Y20" s="56"/>
      <c r="Z20" s="56"/>
      <c r="AA20" s="56"/>
      <c r="AB20" s="56"/>
      <c r="AC20" s="56" t="s">
        <v>3135</v>
      </c>
      <c r="AD20" s="56"/>
      <c r="AE20" s="56"/>
      <c r="AF20" s="56"/>
      <c r="AG20" s="540">
        <f t="shared" si="0"/>
        <v>7</v>
      </c>
    </row>
    <row r="21" spans="1:33">
      <c r="A21" s="937" t="s">
        <v>5146</v>
      </c>
      <c r="B21" s="937" t="s">
        <v>5145</v>
      </c>
      <c r="C21" s="937"/>
      <c r="X21" s="56" t="s">
        <v>3135</v>
      </c>
      <c r="Y21" s="56"/>
      <c r="Z21" s="56"/>
      <c r="AA21" s="56"/>
      <c r="AB21" s="56"/>
      <c r="AC21" s="56" t="s">
        <v>3135</v>
      </c>
      <c r="AD21" s="56"/>
      <c r="AE21" s="56"/>
      <c r="AF21" s="56"/>
      <c r="AG21" s="540">
        <f t="shared" si="0"/>
        <v>0</v>
      </c>
    </row>
    <row r="22" spans="1:33">
      <c r="A22" s="937" t="s">
        <v>5147</v>
      </c>
      <c r="B22" s="937" t="s">
        <v>5145</v>
      </c>
      <c r="C22" s="937"/>
      <c r="U22" s="540">
        <v>2</v>
      </c>
      <c r="V22" s="540">
        <v>2</v>
      </c>
      <c r="X22" s="56" t="s">
        <v>3135</v>
      </c>
      <c r="Y22" s="56"/>
      <c r="Z22" s="56"/>
      <c r="AA22" s="56">
        <v>1</v>
      </c>
      <c r="AB22" s="56"/>
      <c r="AC22" s="56">
        <v>1</v>
      </c>
      <c r="AD22" s="56"/>
      <c r="AE22" s="56">
        <v>1</v>
      </c>
      <c r="AF22" s="56"/>
      <c r="AG22" s="540">
        <f t="shared" si="0"/>
        <v>7</v>
      </c>
    </row>
    <row r="23" spans="1:33">
      <c r="A23" s="546" t="s">
        <v>2074</v>
      </c>
      <c r="B23" s="546" t="s">
        <v>1202</v>
      </c>
      <c r="C23" s="546"/>
      <c r="X23" s="56" t="s">
        <v>3135</v>
      </c>
      <c r="Y23" s="56"/>
      <c r="Z23" s="56"/>
      <c r="AA23" s="56"/>
      <c r="AB23" s="56"/>
      <c r="AC23" s="56" t="s">
        <v>3135</v>
      </c>
      <c r="AD23" s="56"/>
      <c r="AE23" s="56"/>
      <c r="AF23" s="56"/>
      <c r="AG23" s="540">
        <f t="shared" si="0"/>
        <v>0</v>
      </c>
    </row>
    <row r="24" spans="1:33">
      <c r="A24" s="939" t="s">
        <v>4469</v>
      </c>
      <c r="B24" s="937" t="s">
        <v>5145</v>
      </c>
      <c r="C24" s="937"/>
      <c r="H24" s="540">
        <v>1</v>
      </c>
      <c r="X24" s="56" t="s">
        <v>3135</v>
      </c>
      <c r="Y24" s="56"/>
      <c r="Z24" s="56"/>
      <c r="AA24" s="56"/>
      <c r="AB24" s="56"/>
      <c r="AC24" s="56" t="s">
        <v>3135</v>
      </c>
      <c r="AD24" s="56"/>
      <c r="AE24" s="56"/>
      <c r="AF24" s="56"/>
      <c r="AG24" s="540">
        <f t="shared" si="0"/>
        <v>1</v>
      </c>
    </row>
    <row r="25" spans="1:33">
      <c r="A25" s="939" t="s">
        <v>4470</v>
      </c>
      <c r="B25" s="937" t="s">
        <v>5145</v>
      </c>
      <c r="C25" s="937"/>
      <c r="U25" s="540">
        <v>1</v>
      </c>
      <c r="W25" s="540">
        <v>1</v>
      </c>
      <c r="X25" s="56" t="s">
        <v>3135</v>
      </c>
      <c r="Y25" s="56"/>
      <c r="Z25" s="56"/>
      <c r="AA25" s="56"/>
      <c r="AB25" s="56"/>
      <c r="AC25" s="56" t="s">
        <v>3135</v>
      </c>
      <c r="AD25" s="56"/>
      <c r="AE25" s="56"/>
      <c r="AF25" s="56"/>
      <c r="AG25" s="540">
        <f t="shared" si="0"/>
        <v>2</v>
      </c>
    </row>
    <row r="26" spans="1:33">
      <c r="A26" s="940" t="s">
        <v>4471</v>
      </c>
      <c r="B26" s="937" t="s">
        <v>5145</v>
      </c>
      <c r="C26" s="937"/>
      <c r="K26" s="540">
        <v>1</v>
      </c>
      <c r="M26" s="540">
        <v>1</v>
      </c>
      <c r="X26" s="56" t="s">
        <v>3135</v>
      </c>
      <c r="Y26" s="56"/>
      <c r="Z26" s="56"/>
      <c r="AA26" s="56"/>
      <c r="AB26" s="56"/>
      <c r="AC26" s="56" t="s">
        <v>3135</v>
      </c>
      <c r="AD26" s="56"/>
      <c r="AE26" s="56"/>
      <c r="AF26" s="56"/>
      <c r="AG26" s="540">
        <f t="shared" si="0"/>
        <v>2</v>
      </c>
    </row>
    <row r="27" spans="1:33">
      <c r="A27" s="937" t="s">
        <v>4472</v>
      </c>
      <c r="B27" s="937" t="s">
        <v>5145</v>
      </c>
      <c r="C27" s="937"/>
      <c r="X27" s="56" t="s">
        <v>3135</v>
      </c>
      <c r="Y27" s="56"/>
      <c r="Z27" s="56"/>
      <c r="AA27" s="56"/>
      <c r="AB27" s="56"/>
      <c r="AC27" s="56" t="s">
        <v>3135</v>
      </c>
      <c r="AD27" s="56"/>
      <c r="AE27" s="56"/>
      <c r="AF27" s="56"/>
      <c r="AG27" s="540">
        <f t="shared" si="0"/>
        <v>0</v>
      </c>
    </row>
    <row r="28" spans="1:33">
      <c r="A28" s="548" t="s">
        <v>2075</v>
      </c>
      <c r="B28" s="546" t="s">
        <v>1202</v>
      </c>
      <c r="C28" s="546"/>
      <c r="X28" s="56" t="s">
        <v>3135</v>
      </c>
      <c r="Y28" s="56"/>
      <c r="Z28" s="56"/>
      <c r="AA28" s="56"/>
      <c r="AB28" s="56"/>
      <c r="AC28" s="56" t="s">
        <v>3135</v>
      </c>
      <c r="AD28" s="56"/>
      <c r="AE28" s="56"/>
      <c r="AF28" s="56"/>
      <c r="AG28" s="540">
        <f t="shared" si="0"/>
        <v>0</v>
      </c>
    </row>
    <row r="29" spans="1:33">
      <c r="A29" s="939" t="s">
        <v>4633</v>
      </c>
      <c r="B29" s="937" t="s">
        <v>5145</v>
      </c>
      <c r="C29" s="937"/>
      <c r="D29" s="540">
        <v>1</v>
      </c>
      <c r="E29" s="540">
        <v>2</v>
      </c>
      <c r="F29" s="540">
        <v>2</v>
      </c>
      <c r="G29" s="540">
        <v>2</v>
      </c>
      <c r="H29" s="540">
        <v>3</v>
      </c>
      <c r="I29" s="540">
        <v>2</v>
      </c>
      <c r="J29" s="540">
        <v>1</v>
      </c>
      <c r="K29" s="540">
        <v>4</v>
      </c>
      <c r="L29" s="540">
        <v>3</v>
      </c>
      <c r="M29" s="540">
        <v>1</v>
      </c>
      <c r="N29" s="540">
        <v>2</v>
      </c>
      <c r="O29" s="541">
        <v>1</v>
      </c>
      <c r="Q29" s="541">
        <v>2</v>
      </c>
      <c r="R29" s="540">
        <v>1</v>
      </c>
      <c r="S29" s="540">
        <v>1</v>
      </c>
      <c r="T29" s="540">
        <v>1</v>
      </c>
      <c r="U29" s="540">
        <v>2</v>
      </c>
      <c r="W29" s="540">
        <v>2</v>
      </c>
      <c r="X29" s="56">
        <v>1</v>
      </c>
      <c r="Y29" s="540">
        <v>3</v>
      </c>
      <c r="Z29" s="540">
        <v>2</v>
      </c>
      <c r="AA29" s="540">
        <v>2</v>
      </c>
      <c r="AB29" s="540">
        <v>1</v>
      </c>
      <c r="AC29" s="540">
        <v>3</v>
      </c>
      <c r="AD29" s="540">
        <v>4</v>
      </c>
      <c r="AE29" s="540">
        <v>2</v>
      </c>
      <c r="AF29" s="540">
        <v>2</v>
      </c>
      <c r="AG29" s="540">
        <f>SUM(D29:AF29)</f>
        <v>53</v>
      </c>
    </row>
    <row r="30" spans="1:33">
      <c r="A30" s="546" t="s">
        <v>2076</v>
      </c>
      <c r="B30" s="546" t="s">
        <v>1202</v>
      </c>
      <c r="C30" s="546"/>
      <c r="X30" s="56" t="s">
        <v>3135</v>
      </c>
      <c r="Y30" s="56"/>
      <c r="Z30" s="56"/>
      <c r="AA30" s="56"/>
      <c r="AB30" s="56"/>
      <c r="AC30" s="56" t="s">
        <v>3135</v>
      </c>
      <c r="AD30" s="56"/>
      <c r="AE30" s="56"/>
      <c r="AF30" s="56"/>
      <c r="AG30" s="540">
        <f t="shared" si="0"/>
        <v>0</v>
      </c>
    </row>
    <row r="31" spans="1:33">
      <c r="A31" s="937" t="s">
        <v>4473</v>
      </c>
      <c r="B31" s="937" t="s">
        <v>5145</v>
      </c>
      <c r="C31" s="937"/>
      <c r="E31" s="540">
        <v>1</v>
      </c>
      <c r="G31" s="540">
        <v>1</v>
      </c>
      <c r="J31" s="540">
        <v>1</v>
      </c>
      <c r="L31" s="540">
        <v>4</v>
      </c>
      <c r="N31" s="540">
        <v>1</v>
      </c>
      <c r="P31" s="540">
        <v>1</v>
      </c>
      <c r="R31" s="540">
        <v>1</v>
      </c>
      <c r="S31" s="540">
        <v>1</v>
      </c>
      <c r="T31" s="540">
        <v>1</v>
      </c>
      <c r="W31" s="540">
        <v>1</v>
      </c>
      <c r="X31" s="56" t="s">
        <v>3135</v>
      </c>
      <c r="Y31" s="56"/>
      <c r="Z31" s="56"/>
      <c r="AA31" s="56"/>
      <c r="AB31" s="56"/>
      <c r="AC31" s="56" t="s">
        <v>3135</v>
      </c>
      <c r="AD31" s="56">
        <v>1</v>
      </c>
      <c r="AE31" s="56"/>
      <c r="AF31" s="56"/>
      <c r="AG31" s="540">
        <f t="shared" si="0"/>
        <v>14</v>
      </c>
    </row>
    <row r="32" spans="1:33">
      <c r="A32" s="937" t="s">
        <v>5613</v>
      </c>
      <c r="B32" s="937" t="s">
        <v>5145</v>
      </c>
      <c r="C32" s="937"/>
      <c r="X32" s="56" t="s">
        <v>3135</v>
      </c>
      <c r="Y32" s="56"/>
      <c r="Z32" s="56"/>
      <c r="AA32" s="56"/>
      <c r="AB32" s="56"/>
      <c r="AC32" s="56" t="s">
        <v>3135</v>
      </c>
      <c r="AD32" s="56"/>
      <c r="AE32" s="56"/>
      <c r="AF32" s="56"/>
      <c r="AG32" s="540">
        <f t="shared" si="0"/>
        <v>0</v>
      </c>
    </row>
    <row r="33" spans="1:33">
      <c r="A33" s="937" t="s">
        <v>7576</v>
      </c>
      <c r="B33" s="937" t="s">
        <v>1202</v>
      </c>
      <c r="C33" s="937"/>
      <c r="X33" s="56"/>
      <c r="Y33" s="56"/>
      <c r="Z33" s="56"/>
      <c r="AA33" s="56"/>
      <c r="AB33" s="56"/>
      <c r="AC33" s="56">
        <v>1</v>
      </c>
      <c r="AD33" s="56"/>
      <c r="AE33" s="56">
        <v>1</v>
      </c>
      <c r="AF33" s="56"/>
      <c r="AG33" s="540">
        <f t="shared" si="0"/>
        <v>2</v>
      </c>
    </row>
    <row r="34" spans="1:33">
      <c r="A34" s="937" t="s">
        <v>4474</v>
      </c>
      <c r="B34" s="937" t="s">
        <v>5145</v>
      </c>
      <c r="C34" s="937"/>
      <c r="D34" s="540">
        <v>1</v>
      </c>
      <c r="G34" s="540">
        <v>1</v>
      </c>
      <c r="H34" s="540">
        <v>2</v>
      </c>
      <c r="I34" s="540">
        <v>1</v>
      </c>
      <c r="K34" s="540">
        <v>1</v>
      </c>
      <c r="X34" s="56">
        <v>1</v>
      </c>
      <c r="Y34" s="56">
        <v>1</v>
      </c>
      <c r="Z34" s="56">
        <v>2</v>
      </c>
      <c r="AA34" s="56">
        <v>4</v>
      </c>
      <c r="AB34" s="56">
        <v>1</v>
      </c>
      <c r="AC34" s="56">
        <v>1</v>
      </c>
      <c r="AD34" s="56">
        <v>1</v>
      </c>
      <c r="AE34" s="56">
        <v>2</v>
      </c>
      <c r="AF34" s="56">
        <v>3</v>
      </c>
      <c r="AG34" s="540">
        <f>SUM(D34:AF34)</f>
        <v>22</v>
      </c>
    </row>
    <row r="35" spans="1:33">
      <c r="A35" s="546" t="s">
        <v>2078</v>
      </c>
      <c r="B35" s="546" t="s">
        <v>1202</v>
      </c>
      <c r="C35" s="546"/>
      <c r="X35" s="56" t="s">
        <v>3135</v>
      </c>
      <c r="Y35" s="56"/>
      <c r="Z35" s="56"/>
      <c r="AA35" s="56">
        <v>1</v>
      </c>
      <c r="AB35" s="56">
        <v>1</v>
      </c>
      <c r="AC35" s="56">
        <v>1</v>
      </c>
      <c r="AD35" s="56"/>
      <c r="AE35" s="56"/>
      <c r="AF35" s="56"/>
      <c r="AG35" s="540">
        <f t="shared" si="0"/>
        <v>3</v>
      </c>
    </row>
    <row r="36" spans="1:33">
      <c r="A36" s="546" t="s">
        <v>2079</v>
      </c>
      <c r="B36" s="546" t="s">
        <v>1202</v>
      </c>
      <c r="C36" s="546"/>
      <c r="X36" s="56" t="s">
        <v>3135</v>
      </c>
      <c r="Y36" s="56"/>
      <c r="Z36" s="56"/>
      <c r="AA36" s="56"/>
      <c r="AB36" s="56"/>
      <c r="AC36" s="56" t="s">
        <v>3135</v>
      </c>
      <c r="AD36" s="56"/>
      <c r="AE36" s="56"/>
      <c r="AF36" s="56"/>
      <c r="AG36" s="540">
        <f t="shared" si="0"/>
        <v>0</v>
      </c>
    </row>
    <row r="37" spans="1:33">
      <c r="A37" s="937" t="s">
        <v>4475</v>
      </c>
      <c r="B37" s="937" t="s">
        <v>5145</v>
      </c>
      <c r="C37" s="937"/>
      <c r="X37" s="56" t="s">
        <v>3135</v>
      </c>
      <c r="Y37" s="56"/>
      <c r="Z37" s="56"/>
      <c r="AA37" s="56"/>
      <c r="AB37" s="56"/>
      <c r="AC37" s="56" t="s">
        <v>3135</v>
      </c>
      <c r="AD37" s="56"/>
      <c r="AE37" s="56"/>
      <c r="AF37" s="56"/>
      <c r="AG37" s="540">
        <f t="shared" si="0"/>
        <v>0</v>
      </c>
    </row>
    <row r="38" spans="1:33">
      <c r="A38" s="937" t="s">
        <v>4476</v>
      </c>
      <c r="B38" s="937" t="s">
        <v>5145</v>
      </c>
      <c r="C38" s="937"/>
      <c r="I38" s="540">
        <v>2</v>
      </c>
      <c r="J38" s="540">
        <v>1</v>
      </c>
      <c r="K38" s="540">
        <v>2</v>
      </c>
      <c r="L38" s="540">
        <v>2</v>
      </c>
      <c r="M38" s="540">
        <v>1</v>
      </c>
      <c r="N38" s="540">
        <v>1</v>
      </c>
      <c r="O38" s="541">
        <v>1</v>
      </c>
      <c r="P38" s="540">
        <v>1</v>
      </c>
      <c r="Q38" s="541">
        <v>1</v>
      </c>
      <c r="R38" s="540">
        <v>1</v>
      </c>
      <c r="S38" s="540">
        <v>2</v>
      </c>
      <c r="T38" s="540">
        <v>3</v>
      </c>
      <c r="U38" s="540">
        <v>1</v>
      </c>
      <c r="V38" s="540">
        <v>1</v>
      </c>
      <c r="W38" s="540">
        <v>1</v>
      </c>
      <c r="X38" s="56">
        <v>1</v>
      </c>
      <c r="Y38" s="540">
        <v>2</v>
      </c>
      <c r="Z38" s="540">
        <v>1</v>
      </c>
      <c r="AB38" s="540">
        <v>2</v>
      </c>
      <c r="AC38" s="540">
        <v>3</v>
      </c>
      <c r="AD38" s="540">
        <v>2</v>
      </c>
      <c r="AE38" s="540">
        <v>4</v>
      </c>
      <c r="AF38" s="540">
        <v>2</v>
      </c>
      <c r="AG38" s="540">
        <f>SUM(D38:AF38)</f>
        <v>38</v>
      </c>
    </row>
    <row r="39" spans="1:33">
      <c r="A39" s="937" t="s">
        <v>4477</v>
      </c>
      <c r="B39" s="937" t="s">
        <v>5145</v>
      </c>
      <c r="C39" s="937"/>
      <c r="D39" s="540">
        <v>3</v>
      </c>
      <c r="E39" s="540">
        <v>5</v>
      </c>
      <c r="F39" s="540">
        <v>6</v>
      </c>
      <c r="G39" s="540">
        <v>5</v>
      </c>
      <c r="H39" s="540">
        <v>8</v>
      </c>
      <c r="I39" s="540">
        <v>8</v>
      </c>
      <c r="J39" s="540">
        <v>8</v>
      </c>
      <c r="K39" s="540">
        <v>5</v>
      </c>
      <c r="L39" s="540">
        <v>4</v>
      </c>
      <c r="M39" s="540">
        <v>6</v>
      </c>
      <c r="N39" s="540">
        <v>5</v>
      </c>
      <c r="O39" s="541">
        <v>3</v>
      </c>
      <c r="P39" s="540">
        <v>12</v>
      </c>
      <c r="Q39" s="541">
        <v>10</v>
      </c>
      <c r="R39" s="540">
        <v>12</v>
      </c>
      <c r="S39" s="540">
        <v>7</v>
      </c>
      <c r="T39" s="540">
        <v>8</v>
      </c>
      <c r="U39" s="540">
        <v>7</v>
      </c>
      <c r="V39" s="540">
        <v>7</v>
      </c>
      <c r="W39" s="540">
        <v>9</v>
      </c>
      <c r="X39" s="56">
        <v>7</v>
      </c>
      <c r="Y39" s="540">
        <v>11</v>
      </c>
      <c r="Z39" s="540">
        <v>11</v>
      </c>
      <c r="AA39" s="540">
        <v>13</v>
      </c>
      <c r="AB39" s="540">
        <v>10</v>
      </c>
      <c r="AC39" s="540">
        <v>5</v>
      </c>
      <c r="AD39" s="540">
        <v>9</v>
      </c>
      <c r="AE39" s="540">
        <v>9</v>
      </c>
      <c r="AF39" s="540">
        <v>7</v>
      </c>
      <c r="AG39" s="540">
        <f>SUM(D39:AF39)</f>
        <v>220</v>
      </c>
    </row>
    <row r="40" spans="1:33">
      <c r="A40" s="937" t="s">
        <v>4478</v>
      </c>
      <c r="B40" s="937" t="s">
        <v>5145</v>
      </c>
      <c r="C40" s="937"/>
      <c r="D40" s="540">
        <v>2</v>
      </c>
      <c r="E40" s="540">
        <v>3</v>
      </c>
      <c r="F40" s="540">
        <v>2</v>
      </c>
      <c r="G40" s="540">
        <v>3</v>
      </c>
      <c r="I40" s="540">
        <v>1</v>
      </c>
      <c r="J40" s="540">
        <v>5</v>
      </c>
      <c r="K40" s="540">
        <v>4</v>
      </c>
      <c r="L40" s="540">
        <v>1</v>
      </c>
      <c r="M40" s="540">
        <v>3</v>
      </c>
      <c r="N40" s="540">
        <v>2</v>
      </c>
      <c r="O40" s="541">
        <v>2</v>
      </c>
      <c r="P40" s="540">
        <v>2</v>
      </c>
      <c r="Q40" s="541">
        <v>2</v>
      </c>
      <c r="S40" s="540">
        <v>2</v>
      </c>
      <c r="T40" s="540">
        <v>2</v>
      </c>
      <c r="U40" s="540">
        <v>3</v>
      </c>
      <c r="W40" s="540">
        <v>1</v>
      </c>
      <c r="X40" s="56">
        <v>2</v>
      </c>
      <c r="Y40" s="540">
        <v>2</v>
      </c>
      <c r="Z40" s="540">
        <v>2</v>
      </c>
      <c r="AA40" s="540">
        <v>5</v>
      </c>
      <c r="AB40" s="540">
        <v>2</v>
      </c>
      <c r="AC40" s="540">
        <v>4</v>
      </c>
      <c r="AD40" s="540">
        <v>2</v>
      </c>
      <c r="AE40" s="540">
        <v>4</v>
      </c>
      <c r="AF40" s="540">
        <v>3</v>
      </c>
      <c r="AG40" s="540">
        <f>SUM(D40:AF40)</f>
        <v>66</v>
      </c>
    </row>
    <row r="41" spans="1:33">
      <c r="A41" s="937" t="s">
        <v>4318</v>
      </c>
      <c r="B41" s="937" t="s">
        <v>4319</v>
      </c>
      <c r="C41" s="937"/>
      <c r="X41" s="56"/>
      <c r="Y41" s="56"/>
      <c r="Z41" s="56"/>
      <c r="AA41" s="56"/>
      <c r="AB41" s="56"/>
      <c r="AC41" s="56" t="s">
        <v>3135</v>
      </c>
      <c r="AD41" s="56"/>
      <c r="AE41" s="56"/>
      <c r="AF41" s="56"/>
      <c r="AG41" s="540">
        <f t="shared" si="0"/>
        <v>0</v>
      </c>
    </row>
    <row r="42" spans="1:33">
      <c r="A42" s="937" t="s">
        <v>3288</v>
      </c>
      <c r="B42" s="937" t="s">
        <v>5145</v>
      </c>
      <c r="C42" s="937"/>
      <c r="P42" s="540">
        <v>1</v>
      </c>
      <c r="R42" s="540">
        <v>1</v>
      </c>
      <c r="S42" s="540">
        <v>1</v>
      </c>
      <c r="T42" s="540">
        <v>2</v>
      </c>
      <c r="X42" s="56" t="s">
        <v>3135</v>
      </c>
      <c r="Y42" s="540">
        <v>1</v>
      </c>
      <c r="AA42" s="540">
        <v>1</v>
      </c>
      <c r="AC42" s="540" t="s">
        <v>3135</v>
      </c>
      <c r="AG42" s="540">
        <f t="shared" si="0"/>
        <v>7</v>
      </c>
    </row>
    <row r="43" spans="1:33">
      <c r="A43" s="937" t="s">
        <v>7616</v>
      </c>
      <c r="B43" s="937" t="s">
        <v>5145</v>
      </c>
      <c r="C43" s="937"/>
      <c r="X43" s="56"/>
      <c r="AC43" s="540" t="s">
        <v>3135</v>
      </c>
      <c r="AG43" s="540">
        <f t="shared" si="0"/>
        <v>0</v>
      </c>
    </row>
    <row r="44" spans="1:33">
      <c r="A44" s="937" t="s">
        <v>4479</v>
      </c>
      <c r="B44" s="937" t="s">
        <v>5145</v>
      </c>
      <c r="C44" s="937"/>
      <c r="O44" s="541">
        <v>1</v>
      </c>
      <c r="P44" s="540">
        <v>1</v>
      </c>
      <c r="U44" s="540">
        <v>1</v>
      </c>
      <c r="V44" s="540">
        <v>1</v>
      </c>
      <c r="X44" s="56">
        <v>1</v>
      </c>
      <c r="Y44" s="540">
        <v>1</v>
      </c>
      <c r="Z44" s="540">
        <v>2</v>
      </c>
      <c r="AB44" s="540">
        <v>2</v>
      </c>
      <c r="AC44" s="540" t="s">
        <v>3135</v>
      </c>
      <c r="AD44" s="540">
        <v>1</v>
      </c>
      <c r="AE44" s="540">
        <v>2</v>
      </c>
      <c r="AF44" s="540">
        <v>3</v>
      </c>
      <c r="AG44" s="540">
        <f>SUM(D44:AF44)</f>
        <v>16</v>
      </c>
    </row>
    <row r="45" spans="1:33">
      <c r="A45" s="546" t="s">
        <v>2080</v>
      </c>
      <c r="B45" s="546" t="s">
        <v>1202</v>
      </c>
      <c r="C45" s="546"/>
      <c r="X45" s="56" t="s">
        <v>3135</v>
      </c>
      <c r="Y45" s="56"/>
      <c r="Z45" s="56"/>
      <c r="AA45" s="56"/>
      <c r="AB45" s="56"/>
      <c r="AC45" s="56" t="s">
        <v>3135</v>
      </c>
      <c r="AD45" s="56"/>
      <c r="AE45" s="56"/>
      <c r="AF45" s="56"/>
      <c r="AG45" s="540">
        <f t="shared" si="0"/>
        <v>0</v>
      </c>
    </row>
    <row r="46" spans="1:33">
      <c r="A46" s="546" t="s">
        <v>6513</v>
      </c>
      <c r="B46" s="546" t="s">
        <v>1202</v>
      </c>
      <c r="C46" s="546"/>
      <c r="X46" s="56" t="s">
        <v>3135</v>
      </c>
      <c r="Y46" s="56"/>
      <c r="Z46" s="56"/>
      <c r="AA46" s="56"/>
      <c r="AB46" s="56"/>
      <c r="AC46" s="56" t="s">
        <v>3135</v>
      </c>
      <c r="AD46" s="56"/>
      <c r="AE46" s="56"/>
      <c r="AF46" s="56"/>
      <c r="AG46" s="540">
        <f t="shared" si="0"/>
        <v>0</v>
      </c>
    </row>
    <row r="47" spans="1:33">
      <c r="A47" s="937" t="s">
        <v>4635</v>
      </c>
      <c r="B47" s="937" t="s">
        <v>5145</v>
      </c>
      <c r="C47" s="937"/>
      <c r="X47" s="56" t="s">
        <v>3135</v>
      </c>
      <c r="Y47" s="56"/>
      <c r="Z47" s="56"/>
      <c r="AA47" s="56"/>
      <c r="AB47" s="56"/>
      <c r="AC47" s="56" t="s">
        <v>3135</v>
      </c>
      <c r="AD47" s="56"/>
      <c r="AE47" s="56">
        <v>1</v>
      </c>
      <c r="AF47" s="56">
        <v>1</v>
      </c>
      <c r="AG47" s="540">
        <f t="shared" si="0"/>
        <v>1</v>
      </c>
    </row>
    <row r="48" spans="1:33">
      <c r="A48" s="937" t="s">
        <v>1237</v>
      </c>
      <c r="B48" s="937" t="s">
        <v>5145</v>
      </c>
      <c r="C48" s="937"/>
      <c r="X48" s="56" t="s">
        <v>3135</v>
      </c>
      <c r="Y48" s="56"/>
      <c r="Z48" s="56"/>
      <c r="AA48" s="56"/>
      <c r="AB48" s="56"/>
      <c r="AC48" s="56" t="s">
        <v>3135</v>
      </c>
      <c r="AD48" s="56"/>
      <c r="AE48" s="56"/>
      <c r="AF48" s="56"/>
      <c r="AG48" s="540">
        <f t="shared" si="0"/>
        <v>0</v>
      </c>
    </row>
    <row r="49" spans="1:33">
      <c r="A49" s="937" t="s">
        <v>7580</v>
      </c>
      <c r="B49" s="937" t="s">
        <v>5145</v>
      </c>
      <c r="C49" s="937"/>
      <c r="X49" s="56"/>
      <c r="Y49" s="56"/>
      <c r="Z49" s="56"/>
      <c r="AA49" s="56"/>
      <c r="AB49" s="56"/>
      <c r="AC49" s="56" t="s">
        <v>3135</v>
      </c>
      <c r="AD49" s="56"/>
      <c r="AE49" s="56"/>
      <c r="AF49" s="56"/>
      <c r="AG49" s="540">
        <f t="shared" si="0"/>
        <v>0</v>
      </c>
    </row>
    <row r="50" spans="1:33">
      <c r="A50" s="2416" t="s">
        <v>10869</v>
      </c>
      <c r="B50" s="937" t="s">
        <v>5145</v>
      </c>
      <c r="C50" s="937"/>
      <c r="X50" s="56"/>
      <c r="Y50" s="56"/>
      <c r="Z50" s="56"/>
      <c r="AA50" s="56"/>
      <c r="AB50" s="56"/>
      <c r="AC50" s="56"/>
      <c r="AD50" s="56"/>
      <c r="AE50" s="56">
        <v>1</v>
      </c>
      <c r="AF50" s="56"/>
    </row>
    <row r="51" spans="1:33">
      <c r="A51" s="937" t="s">
        <v>2701</v>
      </c>
      <c r="B51" s="937" t="s">
        <v>5145</v>
      </c>
      <c r="C51" s="937"/>
      <c r="F51" s="540">
        <v>1</v>
      </c>
      <c r="X51" s="56" t="s">
        <v>3135</v>
      </c>
      <c r="Y51" s="56"/>
      <c r="Z51" s="56"/>
      <c r="AA51" s="56"/>
      <c r="AB51" s="56"/>
      <c r="AC51" s="56" t="s">
        <v>3135</v>
      </c>
      <c r="AD51" s="56"/>
      <c r="AE51" s="56"/>
      <c r="AF51" s="56"/>
      <c r="AG51" s="540">
        <f t="shared" si="0"/>
        <v>1</v>
      </c>
    </row>
    <row r="52" spans="1:33">
      <c r="A52" s="546" t="s">
        <v>387</v>
      </c>
      <c r="B52" s="546" t="s">
        <v>1202</v>
      </c>
      <c r="C52" s="546"/>
      <c r="X52" s="56" t="s">
        <v>3135</v>
      </c>
      <c r="Y52" s="56"/>
      <c r="Z52" s="56"/>
      <c r="AA52" s="56"/>
      <c r="AB52" s="56"/>
      <c r="AC52" s="56" t="s">
        <v>3135</v>
      </c>
      <c r="AD52" s="56"/>
      <c r="AE52" s="56"/>
      <c r="AF52" s="56"/>
      <c r="AG52" s="540">
        <f t="shared" si="0"/>
        <v>0</v>
      </c>
    </row>
    <row r="53" spans="1:33">
      <c r="A53" s="546" t="s">
        <v>7581</v>
      </c>
      <c r="B53" s="546" t="s">
        <v>1239</v>
      </c>
      <c r="C53" s="546"/>
      <c r="X53" s="56"/>
      <c r="Y53" s="56"/>
      <c r="Z53" s="56"/>
      <c r="AA53" s="56"/>
      <c r="AB53" s="56"/>
      <c r="AC53" s="56" t="s">
        <v>3135</v>
      </c>
      <c r="AD53" s="56"/>
      <c r="AE53" s="56"/>
      <c r="AF53" s="56"/>
      <c r="AG53" s="540">
        <f t="shared" si="0"/>
        <v>0</v>
      </c>
    </row>
    <row r="54" spans="1:33">
      <c r="A54" s="940" t="s">
        <v>1238</v>
      </c>
      <c r="B54" s="937" t="s">
        <v>1239</v>
      </c>
      <c r="C54" s="937"/>
      <c r="G54" s="540">
        <v>1</v>
      </c>
      <c r="H54" s="540">
        <v>1</v>
      </c>
      <c r="I54" s="540">
        <v>1</v>
      </c>
      <c r="X54" s="56" t="s">
        <v>3135</v>
      </c>
      <c r="Y54" s="56"/>
      <c r="Z54" s="56"/>
      <c r="AA54" s="56"/>
      <c r="AB54" s="56"/>
      <c r="AC54" s="56" t="s">
        <v>3135</v>
      </c>
      <c r="AD54" s="56"/>
      <c r="AE54" s="56"/>
      <c r="AF54" s="56"/>
      <c r="AG54" s="540">
        <f t="shared" si="0"/>
        <v>3</v>
      </c>
    </row>
    <row r="55" spans="1:33">
      <c r="A55" s="2248" t="s">
        <v>9529</v>
      </c>
      <c r="B55" s="2249" t="s">
        <v>9530</v>
      </c>
      <c r="C55" s="937"/>
      <c r="X55" s="56"/>
      <c r="Y55" s="56"/>
      <c r="Z55" s="56"/>
      <c r="AA55" s="56"/>
      <c r="AB55" s="56"/>
      <c r="AC55" s="56">
        <v>1</v>
      </c>
      <c r="AD55" s="56">
        <v>1</v>
      </c>
      <c r="AE55" s="56">
        <v>1</v>
      </c>
      <c r="AF55" s="56">
        <v>1</v>
      </c>
      <c r="AG55" s="540">
        <f>SUM(D55:AF55)</f>
        <v>4</v>
      </c>
    </row>
    <row r="56" spans="1:33">
      <c r="A56" s="939" t="s">
        <v>1240</v>
      </c>
      <c r="B56" s="937" t="s">
        <v>1241</v>
      </c>
      <c r="C56" s="937"/>
      <c r="X56" s="56" t="s">
        <v>3135</v>
      </c>
      <c r="Y56" s="56"/>
      <c r="Z56" s="56"/>
      <c r="AA56" s="56"/>
      <c r="AB56" s="56"/>
      <c r="AC56" s="56" t="s">
        <v>3135</v>
      </c>
      <c r="AD56" s="56"/>
      <c r="AE56" s="56"/>
      <c r="AF56" s="56"/>
      <c r="AG56" s="540">
        <f t="shared" si="0"/>
        <v>0</v>
      </c>
    </row>
    <row r="57" spans="1:33">
      <c r="A57" s="937" t="s">
        <v>1242</v>
      </c>
      <c r="B57" s="937" t="s">
        <v>1241</v>
      </c>
      <c r="C57" s="937"/>
      <c r="R57" s="540">
        <v>1</v>
      </c>
      <c r="T57" s="540">
        <v>1</v>
      </c>
      <c r="X57" s="56" t="s">
        <v>3135</v>
      </c>
      <c r="Y57" s="56"/>
      <c r="Z57" s="56"/>
      <c r="AA57" s="56"/>
      <c r="AB57" s="56"/>
      <c r="AC57" s="56" t="s">
        <v>3135</v>
      </c>
      <c r="AD57" s="56">
        <v>1</v>
      </c>
      <c r="AE57" s="56"/>
      <c r="AF57" s="56"/>
      <c r="AG57" s="540">
        <f t="shared" si="0"/>
        <v>3</v>
      </c>
    </row>
    <row r="58" spans="1:33">
      <c r="A58" s="546" t="s">
        <v>4482</v>
      </c>
      <c r="B58" s="546" t="s">
        <v>3417</v>
      </c>
      <c r="C58" s="546"/>
      <c r="X58" s="56" t="s">
        <v>3135</v>
      </c>
      <c r="Y58" s="56"/>
      <c r="Z58" s="56"/>
      <c r="AA58" s="56"/>
      <c r="AB58" s="56"/>
      <c r="AC58" s="56" t="s">
        <v>3135</v>
      </c>
      <c r="AD58" s="56"/>
      <c r="AE58" s="56"/>
      <c r="AF58" s="56"/>
      <c r="AG58" s="540">
        <f t="shared" si="0"/>
        <v>0</v>
      </c>
    </row>
    <row r="59" spans="1:33">
      <c r="A59" s="940" t="s">
        <v>1243</v>
      </c>
      <c r="B59" s="937" t="s">
        <v>1241</v>
      </c>
      <c r="C59" s="937"/>
      <c r="T59" s="540">
        <v>1</v>
      </c>
      <c r="X59" s="56" t="s">
        <v>3135</v>
      </c>
      <c r="Y59" s="56">
        <v>1</v>
      </c>
      <c r="Z59" s="56"/>
      <c r="AA59" s="56">
        <v>1</v>
      </c>
      <c r="AB59" s="56"/>
      <c r="AC59" s="56">
        <v>2</v>
      </c>
      <c r="AD59" s="56"/>
      <c r="AE59" s="56"/>
      <c r="AF59" s="56">
        <v>1</v>
      </c>
      <c r="AG59" s="540">
        <f t="shared" si="0"/>
        <v>5</v>
      </c>
    </row>
    <row r="60" spans="1:33">
      <c r="A60" s="937" t="s">
        <v>1244</v>
      </c>
      <c r="B60" s="937" t="s">
        <v>1241</v>
      </c>
      <c r="C60" s="937"/>
      <c r="J60" s="540">
        <v>1</v>
      </c>
      <c r="L60" s="540">
        <v>1</v>
      </c>
      <c r="X60" s="56" t="s">
        <v>3135</v>
      </c>
      <c r="Y60" s="56"/>
      <c r="Z60" s="56"/>
      <c r="AA60" s="56"/>
      <c r="AB60" s="56"/>
      <c r="AC60" s="56" t="s">
        <v>3135</v>
      </c>
      <c r="AD60" s="56"/>
      <c r="AE60" s="56"/>
      <c r="AF60" s="56"/>
      <c r="AG60" s="540">
        <f t="shared" si="0"/>
        <v>2</v>
      </c>
    </row>
    <row r="61" spans="1:33">
      <c r="A61" s="939" t="s">
        <v>1245</v>
      </c>
      <c r="B61" s="937" t="s">
        <v>1241</v>
      </c>
      <c r="C61" s="937"/>
      <c r="X61" s="56" t="s">
        <v>3135</v>
      </c>
      <c r="Y61" s="56"/>
      <c r="Z61" s="56"/>
      <c r="AA61" s="56"/>
      <c r="AB61" s="56"/>
      <c r="AC61" s="56" t="s">
        <v>3135</v>
      </c>
      <c r="AD61" s="56"/>
      <c r="AE61" s="56"/>
      <c r="AF61" s="56"/>
      <c r="AG61" s="540">
        <f t="shared" si="0"/>
        <v>0</v>
      </c>
    </row>
    <row r="62" spans="1:33">
      <c r="A62" s="940" t="s">
        <v>1246</v>
      </c>
      <c r="B62" s="937" t="s">
        <v>1241</v>
      </c>
      <c r="C62" s="937"/>
      <c r="O62" s="541">
        <v>1</v>
      </c>
      <c r="P62" s="540">
        <v>1</v>
      </c>
      <c r="Q62" s="541">
        <v>1</v>
      </c>
      <c r="S62" s="540">
        <v>1</v>
      </c>
      <c r="U62" s="540">
        <v>1</v>
      </c>
      <c r="V62" s="540">
        <v>1</v>
      </c>
      <c r="W62" s="540">
        <v>1</v>
      </c>
      <c r="X62" s="56">
        <v>2</v>
      </c>
      <c r="Y62" s="540">
        <v>1</v>
      </c>
      <c r="Z62" s="540">
        <v>1</v>
      </c>
      <c r="AA62" s="540">
        <v>1</v>
      </c>
      <c r="AC62" s="540">
        <v>1</v>
      </c>
      <c r="AD62" s="540">
        <v>1</v>
      </c>
      <c r="AE62" s="540">
        <v>1</v>
      </c>
      <c r="AF62" s="540">
        <v>2</v>
      </c>
      <c r="AG62" s="540">
        <f>SUM(D62:AF62)</f>
        <v>17</v>
      </c>
    </row>
    <row r="63" spans="1:33">
      <c r="A63" s="937" t="s">
        <v>1247</v>
      </c>
      <c r="B63" s="937" t="s">
        <v>1241</v>
      </c>
      <c r="C63" s="937"/>
      <c r="X63" s="56" t="s">
        <v>3135</v>
      </c>
      <c r="Y63" s="56"/>
      <c r="Z63" s="56"/>
      <c r="AA63" s="56"/>
      <c r="AB63" s="56"/>
      <c r="AC63" s="56" t="s">
        <v>3135</v>
      </c>
      <c r="AD63" s="56"/>
      <c r="AE63" s="56"/>
      <c r="AF63" s="56"/>
      <c r="AG63" s="540">
        <f t="shared" si="0"/>
        <v>0</v>
      </c>
    </row>
    <row r="64" spans="1:33">
      <c r="A64" s="940" t="s">
        <v>1248</v>
      </c>
      <c r="B64" s="937" t="s">
        <v>1241</v>
      </c>
      <c r="C64" s="937"/>
      <c r="X64" s="56" t="s">
        <v>3135</v>
      </c>
      <c r="Y64" s="56"/>
      <c r="Z64" s="56"/>
      <c r="AA64" s="56"/>
      <c r="AB64" s="56"/>
      <c r="AC64" s="56" t="s">
        <v>3135</v>
      </c>
      <c r="AD64" s="56"/>
      <c r="AE64" s="56"/>
      <c r="AF64" s="56"/>
      <c r="AG64" s="540">
        <f t="shared" si="0"/>
        <v>0</v>
      </c>
    </row>
    <row r="65" spans="1:33">
      <c r="A65" s="939" t="s">
        <v>1249</v>
      </c>
      <c r="B65" s="936" t="s">
        <v>1241</v>
      </c>
      <c r="X65" s="56" t="s">
        <v>3135</v>
      </c>
      <c r="Y65" s="56"/>
      <c r="Z65" s="56"/>
      <c r="AA65" s="56"/>
      <c r="AB65" s="56"/>
      <c r="AC65" s="56" t="s">
        <v>3135</v>
      </c>
      <c r="AD65" s="56"/>
      <c r="AE65" s="56"/>
      <c r="AF65" s="56"/>
      <c r="AG65" s="540">
        <f t="shared" si="0"/>
        <v>0</v>
      </c>
    </row>
    <row r="66" spans="1:33">
      <c r="A66" s="891" t="s">
        <v>3691</v>
      </c>
      <c r="B66" s="892" t="s">
        <v>1205</v>
      </c>
      <c r="C66" s="892"/>
      <c r="X66" s="56" t="s">
        <v>3135</v>
      </c>
      <c r="Y66" s="56"/>
      <c r="Z66" s="56"/>
      <c r="AA66" s="56"/>
      <c r="AB66" s="56">
        <v>1</v>
      </c>
      <c r="AC66" s="56" t="s">
        <v>3135</v>
      </c>
      <c r="AD66" s="56">
        <v>1</v>
      </c>
      <c r="AE66" s="56">
        <v>1</v>
      </c>
      <c r="AF66" s="56">
        <v>1</v>
      </c>
      <c r="AG66" s="540">
        <f>SUM(D66:AF66)</f>
        <v>4</v>
      </c>
    </row>
    <row r="67" spans="1:33">
      <c r="A67" s="939" t="s">
        <v>1250</v>
      </c>
      <c r="B67" s="936" t="s">
        <v>1241</v>
      </c>
      <c r="X67" s="56" t="s">
        <v>3135</v>
      </c>
      <c r="Y67" s="56"/>
      <c r="Z67" s="56"/>
      <c r="AA67" s="56"/>
      <c r="AB67" s="56"/>
      <c r="AC67" s="56" t="s">
        <v>3135</v>
      </c>
      <c r="AD67" s="56"/>
      <c r="AE67" s="56"/>
      <c r="AF67" s="56"/>
      <c r="AG67" s="540">
        <f t="shared" si="0"/>
        <v>0</v>
      </c>
    </row>
    <row r="68" spans="1:33">
      <c r="A68" s="2617" t="s">
        <v>10870</v>
      </c>
      <c r="B68" s="936" t="s">
        <v>1241</v>
      </c>
      <c r="X68" s="56"/>
      <c r="Y68" s="56"/>
      <c r="Z68" s="56"/>
      <c r="AA68" s="56"/>
      <c r="AB68" s="56"/>
      <c r="AC68" s="56"/>
      <c r="AD68" s="56"/>
      <c r="AE68" s="56">
        <v>1</v>
      </c>
      <c r="AF68" s="56"/>
    </row>
    <row r="69" spans="1:33">
      <c r="A69" s="936" t="s">
        <v>1251</v>
      </c>
      <c r="B69" s="936" t="s">
        <v>1241</v>
      </c>
      <c r="E69" s="540">
        <v>1</v>
      </c>
      <c r="X69" s="56" t="s">
        <v>3135</v>
      </c>
      <c r="Y69" s="56"/>
      <c r="Z69" s="56"/>
      <c r="AA69" s="56"/>
      <c r="AB69" s="56"/>
      <c r="AC69" s="56" t="s">
        <v>3135</v>
      </c>
      <c r="AD69" s="56"/>
      <c r="AE69" s="56"/>
      <c r="AF69" s="56"/>
      <c r="AG69" s="540">
        <f t="shared" si="0"/>
        <v>1</v>
      </c>
    </row>
    <row r="70" spans="1:33">
      <c r="A70" s="937" t="s">
        <v>1252</v>
      </c>
      <c r="B70" s="937" t="s">
        <v>1241</v>
      </c>
      <c r="C70" s="937"/>
      <c r="X70" s="56" t="s">
        <v>3135</v>
      </c>
      <c r="Y70" s="56"/>
      <c r="Z70" s="56"/>
      <c r="AA70" s="56"/>
      <c r="AB70" s="56"/>
      <c r="AC70" s="56" t="s">
        <v>3135</v>
      </c>
      <c r="AD70" s="56"/>
      <c r="AE70" s="56"/>
      <c r="AF70" s="56"/>
      <c r="AG70" s="540">
        <f t="shared" ref="AG70:AG133" si="1">SUM(D70:AE70)</f>
        <v>0</v>
      </c>
    </row>
    <row r="71" spans="1:33">
      <c r="A71" s="937" t="s">
        <v>1253</v>
      </c>
      <c r="B71" s="937" t="s">
        <v>1241</v>
      </c>
      <c r="C71" s="937"/>
      <c r="F71" s="540">
        <v>1</v>
      </c>
      <c r="U71" s="540">
        <v>1</v>
      </c>
      <c r="X71" s="56" t="s">
        <v>3135</v>
      </c>
      <c r="Y71" s="56"/>
      <c r="Z71" s="56">
        <v>1</v>
      </c>
      <c r="AA71" s="56"/>
      <c r="AB71" s="56"/>
      <c r="AC71" s="56" t="s">
        <v>3135</v>
      </c>
      <c r="AD71" s="56"/>
      <c r="AE71" s="56"/>
      <c r="AF71" s="56"/>
      <c r="AG71" s="540">
        <f t="shared" si="1"/>
        <v>3</v>
      </c>
    </row>
    <row r="72" spans="1:33">
      <c r="A72" s="937" t="s">
        <v>4320</v>
      </c>
      <c r="B72" s="937" t="s">
        <v>4321</v>
      </c>
      <c r="C72" s="937"/>
      <c r="X72" s="56"/>
      <c r="Y72" s="56"/>
      <c r="Z72" s="56"/>
      <c r="AA72" s="56"/>
      <c r="AB72" s="56"/>
      <c r="AC72" s="56" t="s">
        <v>3135</v>
      </c>
      <c r="AD72" s="56"/>
      <c r="AE72" s="56"/>
      <c r="AF72" s="56"/>
      <c r="AG72" s="540">
        <f t="shared" si="1"/>
        <v>0</v>
      </c>
    </row>
    <row r="73" spans="1:33">
      <c r="A73" s="939" t="s">
        <v>3377</v>
      </c>
      <c r="B73" s="937" t="s">
        <v>1241</v>
      </c>
      <c r="C73" s="937"/>
      <c r="F73" s="540">
        <v>1</v>
      </c>
      <c r="H73" s="540">
        <v>1</v>
      </c>
      <c r="X73" s="56" t="s">
        <v>3135</v>
      </c>
      <c r="Y73" s="56"/>
      <c r="Z73" s="56">
        <v>1</v>
      </c>
      <c r="AA73" s="56"/>
      <c r="AB73" s="56">
        <v>1</v>
      </c>
      <c r="AC73" s="56">
        <v>1</v>
      </c>
      <c r="AD73" s="56"/>
      <c r="AE73" s="56">
        <v>2</v>
      </c>
      <c r="AF73" s="56"/>
      <c r="AG73" s="540">
        <f t="shared" si="1"/>
        <v>7</v>
      </c>
    </row>
    <row r="74" spans="1:33">
      <c r="A74" s="548" t="s">
        <v>5809</v>
      </c>
      <c r="B74" s="546" t="s">
        <v>1205</v>
      </c>
      <c r="C74" s="546"/>
      <c r="X74" s="56" t="s">
        <v>3135</v>
      </c>
      <c r="Y74" s="56"/>
      <c r="Z74" s="56"/>
      <c r="AA74" s="56"/>
      <c r="AB74" s="56"/>
      <c r="AC74" s="56" t="s">
        <v>3135</v>
      </c>
      <c r="AD74" s="56"/>
      <c r="AE74" s="56"/>
      <c r="AF74" s="56"/>
      <c r="AG74" s="540">
        <f t="shared" si="1"/>
        <v>0</v>
      </c>
    </row>
    <row r="75" spans="1:33">
      <c r="A75" s="548" t="s">
        <v>7582</v>
      </c>
      <c r="B75" s="546" t="s">
        <v>1205</v>
      </c>
      <c r="C75" s="546"/>
      <c r="X75" s="56"/>
      <c r="Y75" s="56"/>
      <c r="Z75" s="56"/>
      <c r="AA75" s="56"/>
      <c r="AB75" s="56"/>
      <c r="AC75" s="56" t="s">
        <v>3135</v>
      </c>
      <c r="AD75" s="56"/>
      <c r="AE75" s="56"/>
      <c r="AF75" s="56"/>
      <c r="AG75" s="540">
        <f t="shared" si="1"/>
        <v>0</v>
      </c>
    </row>
    <row r="76" spans="1:33">
      <c r="A76" s="937" t="s">
        <v>3378</v>
      </c>
      <c r="B76" s="937" t="s">
        <v>1241</v>
      </c>
      <c r="C76" s="937"/>
      <c r="X76" s="56" t="s">
        <v>3135</v>
      </c>
      <c r="Y76" s="56"/>
      <c r="Z76" s="56"/>
      <c r="AA76" s="56"/>
      <c r="AB76" s="56"/>
      <c r="AC76" s="56" t="s">
        <v>3135</v>
      </c>
      <c r="AD76" s="56"/>
      <c r="AE76" s="56"/>
      <c r="AF76" s="56"/>
      <c r="AG76" s="540">
        <f t="shared" si="1"/>
        <v>0</v>
      </c>
    </row>
    <row r="77" spans="1:33">
      <c r="A77" s="937" t="s">
        <v>3379</v>
      </c>
      <c r="B77" s="937" t="s">
        <v>1241</v>
      </c>
      <c r="C77" s="937"/>
      <c r="X77" s="56" t="s">
        <v>3135</v>
      </c>
      <c r="Y77" s="56"/>
      <c r="Z77" s="56"/>
      <c r="AA77" s="56"/>
      <c r="AB77" s="56"/>
      <c r="AC77" s="56" t="s">
        <v>3135</v>
      </c>
      <c r="AD77" s="56"/>
      <c r="AE77" s="56"/>
      <c r="AF77" s="56"/>
      <c r="AG77" s="540">
        <f t="shared" si="1"/>
        <v>0</v>
      </c>
    </row>
    <row r="78" spans="1:33">
      <c r="A78" s="546" t="s">
        <v>5810</v>
      </c>
      <c r="B78" s="546" t="s">
        <v>1205</v>
      </c>
      <c r="C78" s="546"/>
      <c r="X78" s="56" t="s">
        <v>3135</v>
      </c>
      <c r="Y78" s="56"/>
      <c r="Z78" s="56"/>
      <c r="AA78" s="56"/>
      <c r="AB78" s="56"/>
      <c r="AC78" s="56" t="s">
        <v>3135</v>
      </c>
      <c r="AD78" s="56"/>
      <c r="AE78" s="56"/>
      <c r="AF78" s="56"/>
      <c r="AG78" s="540">
        <f t="shared" si="1"/>
        <v>0</v>
      </c>
    </row>
    <row r="79" spans="1:33">
      <c r="A79" s="937" t="s">
        <v>3380</v>
      </c>
      <c r="B79" s="937" t="s">
        <v>1241</v>
      </c>
      <c r="C79" s="937"/>
      <c r="X79" s="56" t="s">
        <v>3135</v>
      </c>
      <c r="Y79" s="56"/>
      <c r="Z79" s="56"/>
      <c r="AA79" s="56"/>
      <c r="AB79" s="56"/>
      <c r="AC79" s="56" t="s">
        <v>3135</v>
      </c>
      <c r="AD79" s="56"/>
      <c r="AE79" s="56"/>
      <c r="AF79" s="56"/>
      <c r="AG79" s="540">
        <f t="shared" si="1"/>
        <v>0</v>
      </c>
    </row>
    <row r="80" spans="1:33">
      <c r="A80" s="937" t="s">
        <v>3963</v>
      </c>
      <c r="B80" s="937" t="s">
        <v>1205</v>
      </c>
      <c r="C80" s="937"/>
      <c r="Q80" s="541">
        <v>1</v>
      </c>
      <c r="X80" s="56" t="s">
        <v>3135</v>
      </c>
      <c r="Y80" s="56"/>
      <c r="Z80" s="56"/>
      <c r="AA80" s="56"/>
      <c r="AB80" s="56"/>
      <c r="AC80" s="56" t="s">
        <v>3135</v>
      </c>
      <c r="AD80" s="56"/>
      <c r="AE80" s="56"/>
      <c r="AF80" s="56"/>
      <c r="AG80" s="540">
        <f t="shared" si="1"/>
        <v>1</v>
      </c>
    </row>
    <row r="81" spans="1:33">
      <c r="A81" s="939" t="s">
        <v>3381</v>
      </c>
      <c r="B81" s="937" t="s">
        <v>1241</v>
      </c>
      <c r="C81" s="937"/>
      <c r="X81" s="56" t="s">
        <v>3135</v>
      </c>
      <c r="Y81" s="56"/>
      <c r="Z81" s="56"/>
      <c r="AA81" s="56"/>
      <c r="AB81" s="56"/>
      <c r="AC81" s="56" t="s">
        <v>3135</v>
      </c>
      <c r="AD81" s="56"/>
      <c r="AE81" s="56"/>
      <c r="AF81" s="56"/>
      <c r="AG81" s="540">
        <f t="shared" si="1"/>
        <v>0</v>
      </c>
    </row>
    <row r="82" spans="1:33">
      <c r="A82" s="939" t="s">
        <v>5882</v>
      </c>
      <c r="B82" s="937" t="s">
        <v>1241</v>
      </c>
      <c r="C82" s="937"/>
      <c r="X82" s="56" t="s">
        <v>3135</v>
      </c>
      <c r="Y82" s="56"/>
      <c r="Z82" s="56"/>
      <c r="AA82" s="56"/>
      <c r="AB82" s="56"/>
      <c r="AC82" s="56" t="s">
        <v>3135</v>
      </c>
      <c r="AD82" s="56"/>
      <c r="AE82" s="56"/>
      <c r="AF82" s="56"/>
      <c r="AG82" s="540">
        <f t="shared" si="1"/>
        <v>0</v>
      </c>
    </row>
    <row r="83" spans="1:33">
      <c r="A83" s="944" t="s">
        <v>2634</v>
      </c>
      <c r="B83" s="546" t="s">
        <v>5473</v>
      </c>
      <c r="C83" s="546"/>
      <c r="X83" s="56" t="s">
        <v>3135</v>
      </c>
      <c r="Y83" s="56"/>
      <c r="Z83" s="56"/>
      <c r="AA83" s="56"/>
      <c r="AB83" s="56"/>
      <c r="AC83" s="56" t="s">
        <v>3135</v>
      </c>
      <c r="AD83" s="56"/>
      <c r="AE83" s="56"/>
      <c r="AF83" s="56"/>
      <c r="AG83" s="540">
        <f t="shared" si="1"/>
        <v>0</v>
      </c>
    </row>
    <row r="84" spans="1:33">
      <c r="A84" s="939" t="s">
        <v>1548</v>
      </c>
      <c r="B84" s="937" t="s">
        <v>4646</v>
      </c>
      <c r="C84" s="937"/>
      <c r="X84" s="56" t="s">
        <v>3135</v>
      </c>
      <c r="Y84" s="56"/>
      <c r="Z84" s="56"/>
      <c r="AA84" s="56"/>
      <c r="AB84" s="56"/>
      <c r="AC84" s="56" t="s">
        <v>3135</v>
      </c>
      <c r="AD84" s="56"/>
      <c r="AE84" s="56"/>
      <c r="AF84" s="56"/>
      <c r="AG84" s="540">
        <f t="shared" si="1"/>
        <v>0</v>
      </c>
    </row>
    <row r="85" spans="1:33">
      <c r="A85" s="939" t="s">
        <v>1550</v>
      </c>
      <c r="B85" s="937" t="s">
        <v>4646</v>
      </c>
      <c r="C85" s="937"/>
      <c r="R85" s="540">
        <v>1</v>
      </c>
      <c r="X85" s="56" t="s">
        <v>3135</v>
      </c>
      <c r="Y85" s="56"/>
      <c r="Z85" s="56"/>
      <c r="AA85" s="56"/>
      <c r="AB85" s="56"/>
      <c r="AC85" s="56" t="s">
        <v>3135</v>
      </c>
      <c r="AD85" s="56"/>
      <c r="AE85" s="56"/>
      <c r="AF85" s="56"/>
      <c r="AG85" s="540">
        <f t="shared" si="1"/>
        <v>1</v>
      </c>
    </row>
    <row r="86" spans="1:33">
      <c r="A86" s="939" t="s">
        <v>7618</v>
      </c>
      <c r="B86" s="937" t="s">
        <v>5473</v>
      </c>
      <c r="C86" s="937"/>
      <c r="X86" s="56"/>
      <c r="Y86" s="56"/>
      <c r="Z86" s="56"/>
      <c r="AA86" s="56"/>
      <c r="AB86" s="56"/>
      <c r="AC86" s="56" t="s">
        <v>3135</v>
      </c>
      <c r="AD86" s="56"/>
      <c r="AE86" s="56"/>
      <c r="AF86" s="56"/>
      <c r="AG86" s="540">
        <f t="shared" si="1"/>
        <v>0</v>
      </c>
    </row>
    <row r="87" spans="1:33">
      <c r="A87" s="939" t="s">
        <v>1551</v>
      </c>
      <c r="B87" s="937" t="s">
        <v>4646</v>
      </c>
      <c r="C87" s="937"/>
      <c r="X87" s="56" t="s">
        <v>3135</v>
      </c>
      <c r="Y87" s="56"/>
      <c r="Z87" s="56"/>
      <c r="AA87" s="56"/>
      <c r="AB87" s="56"/>
      <c r="AC87" s="56" t="s">
        <v>3135</v>
      </c>
      <c r="AD87" s="56"/>
      <c r="AE87" s="56"/>
      <c r="AF87" s="56"/>
      <c r="AG87" s="540">
        <f t="shared" si="1"/>
        <v>0</v>
      </c>
    </row>
    <row r="88" spans="1:33">
      <c r="A88" s="937" t="s">
        <v>1552</v>
      </c>
      <c r="B88" s="937" t="s">
        <v>2455</v>
      </c>
      <c r="C88" s="937" t="s">
        <v>4647</v>
      </c>
      <c r="X88" s="56" t="s">
        <v>3135</v>
      </c>
      <c r="Y88" s="56"/>
      <c r="Z88" s="56"/>
      <c r="AA88" s="56"/>
      <c r="AB88" s="56"/>
      <c r="AC88" s="56" t="s">
        <v>3135</v>
      </c>
      <c r="AD88" s="56"/>
      <c r="AE88" s="56"/>
      <c r="AF88" s="56"/>
      <c r="AG88" s="540">
        <f t="shared" si="1"/>
        <v>0</v>
      </c>
    </row>
    <row r="89" spans="1:33">
      <c r="A89" s="546" t="s">
        <v>5811</v>
      </c>
      <c r="B89" s="546" t="s">
        <v>2635</v>
      </c>
      <c r="C89" s="546" t="s">
        <v>5472</v>
      </c>
      <c r="X89" s="56" t="s">
        <v>3135</v>
      </c>
      <c r="Y89" s="56"/>
      <c r="Z89" s="56"/>
      <c r="AA89" s="56"/>
      <c r="AB89" s="56"/>
      <c r="AC89" s="56" t="s">
        <v>3135</v>
      </c>
      <c r="AD89" s="56"/>
      <c r="AE89" s="56"/>
      <c r="AF89" s="56"/>
      <c r="AG89" s="540">
        <f t="shared" si="1"/>
        <v>0</v>
      </c>
    </row>
    <row r="90" spans="1:33">
      <c r="A90" s="939" t="s">
        <v>1554</v>
      </c>
      <c r="B90" s="937" t="s">
        <v>2455</v>
      </c>
      <c r="C90" s="937" t="s">
        <v>4648</v>
      </c>
      <c r="X90" s="56" t="s">
        <v>3135</v>
      </c>
      <c r="Y90" s="56"/>
      <c r="Z90" s="56"/>
      <c r="AA90" s="56"/>
      <c r="AB90" s="56"/>
      <c r="AC90" s="56" t="s">
        <v>3135</v>
      </c>
      <c r="AD90" s="56"/>
      <c r="AE90" s="56"/>
      <c r="AF90" s="56"/>
      <c r="AG90" s="540">
        <f t="shared" si="1"/>
        <v>0</v>
      </c>
    </row>
    <row r="91" spans="1:33">
      <c r="A91" s="1006" t="s">
        <v>5704</v>
      </c>
      <c r="B91" s="937" t="s">
        <v>5744</v>
      </c>
      <c r="C91" s="937" t="s">
        <v>4648</v>
      </c>
      <c r="X91" s="56" t="s">
        <v>3135</v>
      </c>
      <c r="Y91" s="56"/>
      <c r="Z91" s="56"/>
      <c r="AA91" s="56"/>
      <c r="AB91" s="56"/>
      <c r="AC91" s="56" t="s">
        <v>3135</v>
      </c>
      <c r="AD91" s="56"/>
      <c r="AE91" s="56"/>
      <c r="AF91" s="56"/>
      <c r="AG91" s="540">
        <f t="shared" si="1"/>
        <v>0</v>
      </c>
    </row>
    <row r="92" spans="1:33">
      <c r="A92" s="937" t="s">
        <v>4649</v>
      </c>
      <c r="B92" s="937" t="s">
        <v>2455</v>
      </c>
      <c r="C92" s="937" t="s">
        <v>4648</v>
      </c>
      <c r="X92" s="56" t="s">
        <v>3135</v>
      </c>
      <c r="Y92" s="56">
        <v>1</v>
      </c>
      <c r="Z92" s="56"/>
      <c r="AA92" s="56"/>
      <c r="AB92" s="56"/>
      <c r="AC92" s="56" t="s">
        <v>3135</v>
      </c>
      <c r="AD92" s="56"/>
      <c r="AE92" s="56"/>
      <c r="AF92" s="56"/>
      <c r="AG92" s="540">
        <f t="shared" si="1"/>
        <v>1</v>
      </c>
    </row>
    <row r="93" spans="1:33">
      <c r="A93" s="937" t="s">
        <v>4650</v>
      </c>
      <c r="B93" s="937" t="s">
        <v>2455</v>
      </c>
      <c r="C93" s="937" t="s">
        <v>4648</v>
      </c>
      <c r="X93" s="56" t="s">
        <v>3135</v>
      </c>
      <c r="Y93" s="56"/>
      <c r="Z93" s="56"/>
      <c r="AA93" s="56"/>
      <c r="AB93" s="56"/>
      <c r="AC93" s="56" t="s">
        <v>3135</v>
      </c>
      <c r="AD93" s="56"/>
      <c r="AE93" s="56"/>
      <c r="AF93" s="56"/>
      <c r="AG93" s="540">
        <f t="shared" si="1"/>
        <v>0</v>
      </c>
    </row>
    <row r="94" spans="1:33">
      <c r="A94" s="937" t="s">
        <v>4651</v>
      </c>
      <c r="B94" s="937" t="s">
        <v>2455</v>
      </c>
      <c r="C94" s="937" t="s">
        <v>4648</v>
      </c>
      <c r="U94" s="540">
        <v>1</v>
      </c>
      <c r="W94" s="540">
        <v>1</v>
      </c>
      <c r="X94" s="56" t="s">
        <v>3135</v>
      </c>
      <c r="Y94" s="56"/>
      <c r="Z94" s="56"/>
      <c r="AA94" s="56"/>
      <c r="AB94" s="56"/>
      <c r="AC94" s="56" t="s">
        <v>3135</v>
      </c>
      <c r="AD94" s="56"/>
      <c r="AE94" s="56"/>
      <c r="AF94" s="56"/>
      <c r="AG94" s="540">
        <f t="shared" si="1"/>
        <v>2</v>
      </c>
    </row>
    <row r="95" spans="1:33">
      <c r="A95" s="937" t="s">
        <v>735</v>
      </c>
      <c r="B95" s="937" t="s">
        <v>2455</v>
      </c>
      <c r="C95" s="937" t="s">
        <v>4648</v>
      </c>
      <c r="R95" s="540">
        <v>1</v>
      </c>
      <c r="T95" s="540">
        <v>1</v>
      </c>
      <c r="X95" s="56" t="s">
        <v>3135</v>
      </c>
      <c r="Y95" s="56"/>
      <c r="Z95" s="56"/>
      <c r="AA95" s="56"/>
      <c r="AB95" s="56"/>
      <c r="AC95" s="56" t="s">
        <v>3135</v>
      </c>
      <c r="AD95" s="56"/>
      <c r="AE95" s="56"/>
      <c r="AF95" s="56"/>
      <c r="AG95" s="540">
        <f t="shared" si="1"/>
        <v>2</v>
      </c>
    </row>
    <row r="96" spans="1:33">
      <c r="A96" s="939" t="s">
        <v>256</v>
      </c>
      <c r="B96" s="937" t="s">
        <v>2455</v>
      </c>
      <c r="C96" s="937" t="s">
        <v>4648</v>
      </c>
      <c r="O96" s="541">
        <v>1</v>
      </c>
      <c r="X96" s="56" t="s">
        <v>3135</v>
      </c>
      <c r="Y96" s="56"/>
      <c r="Z96" s="56"/>
      <c r="AA96" s="56"/>
      <c r="AB96" s="56"/>
      <c r="AC96" s="56" t="s">
        <v>3135</v>
      </c>
      <c r="AD96" s="56"/>
      <c r="AE96" s="56"/>
      <c r="AF96" s="56"/>
      <c r="AG96" s="540">
        <f t="shared" si="1"/>
        <v>1</v>
      </c>
    </row>
    <row r="97" spans="1:33">
      <c r="A97" s="937" t="s">
        <v>257</v>
      </c>
      <c r="B97" s="937" t="s">
        <v>2455</v>
      </c>
      <c r="C97" s="937" t="s">
        <v>4648</v>
      </c>
      <c r="E97" s="540">
        <v>1</v>
      </c>
      <c r="X97" s="56" t="s">
        <v>3135</v>
      </c>
      <c r="Y97" s="56"/>
      <c r="Z97" s="56"/>
      <c r="AA97" s="56"/>
      <c r="AB97" s="56"/>
      <c r="AC97" s="56" t="s">
        <v>3135</v>
      </c>
      <c r="AD97" s="56"/>
      <c r="AE97" s="56"/>
      <c r="AF97" s="56">
        <v>2</v>
      </c>
      <c r="AG97" s="540">
        <f t="shared" si="1"/>
        <v>1</v>
      </c>
    </row>
    <row r="98" spans="1:33">
      <c r="A98" s="546" t="s">
        <v>5812</v>
      </c>
      <c r="B98" s="546" t="s">
        <v>2636</v>
      </c>
      <c r="C98" s="546" t="s">
        <v>3962</v>
      </c>
      <c r="X98" s="56" t="s">
        <v>3135</v>
      </c>
      <c r="Y98" s="56"/>
      <c r="Z98" s="56"/>
      <c r="AA98" s="56"/>
      <c r="AB98" s="56"/>
      <c r="AC98" s="56" t="s">
        <v>3135</v>
      </c>
      <c r="AD98" s="56"/>
      <c r="AE98" s="56"/>
      <c r="AF98" s="56"/>
      <c r="AG98" s="540">
        <f t="shared" si="1"/>
        <v>0</v>
      </c>
    </row>
    <row r="99" spans="1:33">
      <c r="A99" s="892" t="s">
        <v>3692</v>
      </c>
      <c r="B99" s="892" t="s">
        <v>2636</v>
      </c>
      <c r="C99" s="892" t="s">
        <v>1555</v>
      </c>
      <c r="X99" s="56" t="s">
        <v>3135</v>
      </c>
      <c r="Y99" s="56"/>
      <c r="Z99" s="56"/>
      <c r="AA99" s="56"/>
      <c r="AB99" s="56"/>
      <c r="AC99" s="56" t="s">
        <v>3135</v>
      </c>
      <c r="AD99" s="56"/>
      <c r="AE99" s="56"/>
      <c r="AF99" s="56"/>
      <c r="AG99" s="540">
        <f t="shared" si="1"/>
        <v>0</v>
      </c>
    </row>
    <row r="100" spans="1:33">
      <c r="A100" s="936" t="s">
        <v>5813</v>
      </c>
      <c r="B100" s="936" t="s">
        <v>2636</v>
      </c>
      <c r="C100" s="936" t="s">
        <v>4648</v>
      </c>
      <c r="U100" s="540">
        <v>1</v>
      </c>
      <c r="X100" s="56" t="s">
        <v>3135</v>
      </c>
      <c r="Y100" s="56"/>
      <c r="Z100" s="56"/>
      <c r="AA100" s="56"/>
      <c r="AB100" s="56"/>
      <c r="AC100" s="56" t="s">
        <v>3135</v>
      </c>
      <c r="AD100" s="56"/>
      <c r="AE100" s="56"/>
      <c r="AF100" s="56"/>
      <c r="AG100" s="540">
        <f t="shared" si="1"/>
        <v>1</v>
      </c>
    </row>
    <row r="101" spans="1:33">
      <c r="A101" s="939" t="s">
        <v>5977</v>
      </c>
      <c r="B101" s="936" t="s">
        <v>2455</v>
      </c>
      <c r="C101" s="936" t="s">
        <v>4648</v>
      </c>
      <c r="Q101" s="541">
        <v>1</v>
      </c>
      <c r="X101" s="56" t="s">
        <v>3135</v>
      </c>
      <c r="Y101" s="56">
        <v>1</v>
      </c>
      <c r="Z101" s="56"/>
      <c r="AA101" s="56">
        <v>1</v>
      </c>
      <c r="AB101" s="56"/>
      <c r="AC101" s="56" t="s">
        <v>3135</v>
      </c>
      <c r="AD101" s="56"/>
      <c r="AE101" s="56"/>
      <c r="AF101" s="56"/>
      <c r="AG101" s="540">
        <f t="shared" si="1"/>
        <v>3</v>
      </c>
    </row>
    <row r="102" spans="1:33">
      <c r="A102" s="936" t="s">
        <v>5979</v>
      </c>
      <c r="B102" s="936" t="s">
        <v>2455</v>
      </c>
      <c r="C102" s="936" t="s">
        <v>4648</v>
      </c>
      <c r="D102" s="540">
        <v>1</v>
      </c>
      <c r="J102" s="540">
        <v>2</v>
      </c>
      <c r="N102" s="540">
        <v>1</v>
      </c>
      <c r="V102" s="540">
        <v>1</v>
      </c>
      <c r="W102" s="540">
        <v>1</v>
      </c>
      <c r="X102" s="56" t="s">
        <v>3135</v>
      </c>
      <c r="Y102" s="56"/>
      <c r="Z102" s="56"/>
      <c r="AA102" s="56">
        <v>1</v>
      </c>
      <c r="AB102" s="56"/>
      <c r="AC102" s="56">
        <v>2</v>
      </c>
      <c r="AD102" s="56">
        <v>1</v>
      </c>
      <c r="AE102" s="56">
        <v>2</v>
      </c>
      <c r="AF102" s="56"/>
      <c r="AG102" s="540">
        <f t="shared" si="1"/>
        <v>12</v>
      </c>
    </row>
    <row r="103" spans="1:33">
      <c r="A103" s="936" t="s">
        <v>5980</v>
      </c>
      <c r="B103" s="936" t="s">
        <v>2455</v>
      </c>
      <c r="C103" s="936" t="s">
        <v>4648</v>
      </c>
      <c r="H103" s="540">
        <v>1</v>
      </c>
      <c r="X103" s="56" t="s">
        <v>3135</v>
      </c>
      <c r="Y103" s="56"/>
      <c r="Z103" s="56"/>
      <c r="AA103" s="56"/>
      <c r="AB103" s="56"/>
      <c r="AC103" s="56" t="s">
        <v>3135</v>
      </c>
      <c r="AD103" s="56"/>
      <c r="AE103" s="56"/>
      <c r="AF103" s="56"/>
      <c r="AG103" s="540">
        <f t="shared" si="1"/>
        <v>1</v>
      </c>
    </row>
    <row r="104" spans="1:33">
      <c r="A104" s="937" t="s">
        <v>5981</v>
      </c>
      <c r="B104" s="937" t="s">
        <v>2455</v>
      </c>
      <c r="C104" s="937" t="s">
        <v>4648</v>
      </c>
      <c r="D104" s="540">
        <v>2</v>
      </c>
      <c r="E104" s="540">
        <v>1</v>
      </c>
      <c r="F104" s="540">
        <v>1</v>
      </c>
      <c r="G104" s="540">
        <v>1</v>
      </c>
      <c r="H104" s="540">
        <v>1</v>
      </c>
      <c r="J104" s="540">
        <v>1</v>
      </c>
      <c r="U104" s="540">
        <v>1</v>
      </c>
      <c r="V104" s="540">
        <v>1</v>
      </c>
      <c r="W104" s="540">
        <v>1</v>
      </c>
      <c r="X104" s="56">
        <v>1</v>
      </c>
      <c r="Y104" s="56"/>
      <c r="Z104" s="56"/>
      <c r="AA104" s="56"/>
      <c r="AB104" s="56"/>
      <c r="AC104" s="56" t="s">
        <v>3135</v>
      </c>
      <c r="AD104" s="56"/>
      <c r="AE104" s="56"/>
      <c r="AF104" s="56"/>
      <c r="AG104" s="540">
        <f t="shared" si="1"/>
        <v>11</v>
      </c>
    </row>
    <row r="105" spans="1:33">
      <c r="A105" s="937" t="s">
        <v>4322</v>
      </c>
      <c r="B105" s="937" t="s">
        <v>2455</v>
      </c>
      <c r="C105" s="937" t="s">
        <v>4323</v>
      </c>
      <c r="X105" s="56"/>
      <c r="Y105" s="56"/>
      <c r="Z105" s="56"/>
      <c r="AA105" s="56"/>
      <c r="AB105" s="56"/>
      <c r="AC105" s="56" t="s">
        <v>3135</v>
      </c>
      <c r="AD105" s="56"/>
      <c r="AE105" s="56"/>
      <c r="AF105" s="56"/>
      <c r="AG105" s="540">
        <f t="shared" si="1"/>
        <v>0</v>
      </c>
    </row>
    <row r="106" spans="1:33">
      <c r="A106" s="937" t="s">
        <v>5945</v>
      </c>
      <c r="B106" s="937" t="s">
        <v>1750</v>
      </c>
      <c r="C106" s="937" t="s">
        <v>3962</v>
      </c>
      <c r="X106" s="56" t="s">
        <v>3135</v>
      </c>
      <c r="Y106" s="56"/>
      <c r="Z106" s="56"/>
      <c r="AA106" s="56"/>
      <c r="AB106" s="56"/>
      <c r="AC106" s="56" t="s">
        <v>3135</v>
      </c>
      <c r="AD106" s="56"/>
      <c r="AE106" s="56"/>
      <c r="AF106" s="56"/>
      <c r="AG106" s="540">
        <f t="shared" si="1"/>
        <v>0</v>
      </c>
    </row>
    <row r="107" spans="1:33">
      <c r="A107" s="546" t="s">
        <v>2419</v>
      </c>
      <c r="B107" s="546" t="s">
        <v>2636</v>
      </c>
      <c r="C107" s="546" t="s">
        <v>3962</v>
      </c>
      <c r="X107" s="56" t="s">
        <v>3135</v>
      </c>
      <c r="Y107" s="56"/>
      <c r="Z107" s="56"/>
      <c r="AA107" s="56"/>
      <c r="AB107" s="56"/>
      <c r="AC107" s="56" t="s">
        <v>3135</v>
      </c>
      <c r="AD107" s="56"/>
      <c r="AE107" s="56"/>
      <c r="AF107" s="56"/>
      <c r="AG107" s="540">
        <f t="shared" si="1"/>
        <v>0</v>
      </c>
    </row>
    <row r="108" spans="1:33">
      <c r="A108" s="546" t="s">
        <v>2420</v>
      </c>
      <c r="B108" s="546" t="s">
        <v>2636</v>
      </c>
      <c r="C108" s="546" t="s">
        <v>3962</v>
      </c>
      <c r="X108" s="56" t="s">
        <v>3135</v>
      </c>
      <c r="Y108" s="56"/>
      <c r="Z108" s="56"/>
      <c r="AA108" s="56"/>
      <c r="AB108" s="56"/>
      <c r="AC108" s="56" t="s">
        <v>3135</v>
      </c>
      <c r="AD108" s="56"/>
      <c r="AE108" s="56"/>
      <c r="AF108" s="56"/>
      <c r="AG108" s="540">
        <f t="shared" si="1"/>
        <v>0</v>
      </c>
    </row>
    <row r="109" spans="1:33">
      <c r="A109" s="546" t="s">
        <v>4298</v>
      </c>
      <c r="B109" s="546" t="s">
        <v>4309</v>
      </c>
      <c r="C109" s="546" t="s">
        <v>4648</v>
      </c>
      <c r="X109" s="56"/>
      <c r="Y109" s="56"/>
      <c r="Z109" s="56"/>
      <c r="AA109" s="56"/>
      <c r="AB109" s="56"/>
      <c r="AC109" s="56" t="s">
        <v>3135</v>
      </c>
      <c r="AD109" s="56"/>
      <c r="AE109" s="56"/>
      <c r="AF109" s="56"/>
      <c r="AG109" s="540">
        <f t="shared" si="1"/>
        <v>0</v>
      </c>
    </row>
    <row r="110" spans="1:33">
      <c r="A110" s="937" t="s">
        <v>2702</v>
      </c>
      <c r="B110" s="937" t="s">
        <v>2455</v>
      </c>
      <c r="C110" s="937" t="s">
        <v>4648</v>
      </c>
      <c r="P110" s="540">
        <v>1</v>
      </c>
      <c r="R110" s="540">
        <v>1</v>
      </c>
      <c r="X110" s="56" t="s">
        <v>3135</v>
      </c>
      <c r="Y110" s="56"/>
      <c r="Z110" s="56"/>
      <c r="AA110" s="56"/>
      <c r="AB110" s="56">
        <v>1</v>
      </c>
      <c r="AC110" s="56" t="s">
        <v>3135</v>
      </c>
      <c r="AD110" s="56"/>
      <c r="AE110" s="56"/>
      <c r="AF110" s="56"/>
      <c r="AG110" s="540">
        <f t="shared" si="1"/>
        <v>3</v>
      </c>
    </row>
    <row r="111" spans="1:33">
      <c r="A111" s="937" t="s">
        <v>2703</v>
      </c>
      <c r="B111" s="937" t="s">
        <v>2455</v>
      </c>
      <c r="C111" s="937" t="s">
        <v>4648</v>
      </c>
      <c r="S111" s="540">
        <v>1</v>
      </c>
      <c r="U111" s="540">
        <v>1</v>
      </c>
      <c r="W111" s="540">
        <v>1</v>
      </c>
      <c r="X111" s="56" t="s">
        <v>3135</v>
      </c>
      <c r="Y111" s="56"/>
      <c r="Z111" s="56"/>
      <c r="AA111" s="56"/>
      <c r="AB111" s="56"/>
      <c r="AC111" s="56" t="s">
        <v>3135</v>
      </c>
      <c r="AD111" s="56"/>
      <c r="AE111" s="56"/>
      <c r="AF111" s="56"/>
      <c r="AG111" s="540">
        <f t="shared" si="1"/>
        <v>3</v>
      </c>
    </row>
    <row r="112" spans="1:33">
      <c r="A112" s="546" t="s">
        <v>2421</v>
      </c>
      <c r="B112" s="546" t="s">
        <v>2636</v>
      </c>
      <c r="C112" s="546" t="s">
        <v>1555</v>
      </c>
      <c r="X112" s="56" t="s">
        <v>3135</v>
      </c>
      <c r="Y112" s="56"/>
      <c r="Z112" s="56"/>
      <c r="AA112" s="56"/>
      <c r="AB112" s="56"/>
      <c r="AC112" s="56" t="s">
        <v>3135</v>
      </c>
      <c r="AD112" s="56"/>
      <c r="AE112" s="56"/>
      <c r="AF112" s="56"/>
      <c r="AG112" s="540">
        <f t="shared" si="1"/>
        <v>0</v>
      </c>
    </row>
    <row r="113" spans="1:33">
      <c r="A113" s="939" t="s">
        <v>2091</v>
      </c>
      <c r="B113" s="937" t="s">
        <v>2089</v>
      </c>
      <c r="C113" s="937" t="s">
        <v>4647</v>
      </c>
      <c r="L113" s="540">
        <v>1</v>
      </c>
      <c r="X113" s="56" t="s">
        <v>3135</v>
      </c>
      <c r="Y113" s="56"/>
      <c r="Z113" s="56"/>
      <c r="AA113" s="56"/>
      <c r="AB113" s="56"/>
      <c r="AC113" s="56" t="s">
        <v>3135</v>
      </c>
      <c r="AD113" s="56"/>
      <c r="AE113" s="56"/>
      <c r="AF113" s="56"/>
      <c r="AG113" s="540">
        <f t="shared" si="1"/>
        <v>1</v>
      </c>
    </row>
    <row r="114" spans="1:33">
      <c r="A114" s="937" t="s">
        <v>2092</v>
      </c>
      <c r="B114" s="937" t="s">
        <v>2089</v>
      </c>
      <c r="C114" s="937" t="s">
        <v>4647</v>
      </c>
      <c r="Q114" s="541">
        <v>1</v>
      </c>
      <c r="S114" s="540">
        <v>1</v>
      </c>
      <c r="X114" s="56" t="s">
        <v>3135</v>
      </c>
      <c r="Y114" s="56"/>
      <c r="Z114" s="56">
        <v>1</v>
      </c>
      <c r="AA114" s="56">
        <v>1</v>
      </c>
      <c r="AB114" s="56"/>
      <c r="AC114" s="56" t="s">
        <v>3135</v>
      </c>
      <c r="AD114" s="56"/>
      <c r="AE114" s="56"/>
      <c r="AF114" s="56"/>
      <c r="AG114" s="540">
        <f t="shared" si="1"/>
        <v>4</v>
      </c>
    </row>
    <row r="115" spans="1:33">
      <c r="A115" s="546" t="s">
        <v>2637</v>
      </c>
      <c r="B115" s="546" t="s">
        <v>2638</v>
      </c>
      <c r="C115" s="546" t="s">
        <v>5472</v>
      </c>
      <c r="X115" s="56" t="s">
        <v>3135</v>
      </c>
      <c r="Y115" s="56"/>
      <c r="Z115" s="56"/>
      <c r="AA115" s="56"/>
      <c r="AB115" s="56"/>
      <c r="AC115" s="56" t="s">
        <v>3135</v>
      </c>
      <c r="AD115" s="56"/>
      <c r="AE115" s="56">
        <v>1</v>
      </c>
      <c r="AF115" s="56"/>
      <c r="AG115" s="540">
        <f t="shared" si="1"/>
        <v>1</v>
      </c>
    </row>
    <row r="116" spans="1:33">
      <c r="A116" s="546" t="s">
        <v>2639</v>
      </c>
      <c r="B116" s="546" t="s">
        <v>2638</v>
      </c>
      <c r="C116" s="546" t="s">
        <v>5472</v>
      </c>
      <c r="X116" s="56" t="s">
        <v>3135</v>
      </c>
      <c r="Y116" s="56"/>
      <c r="Z116" s="56"/>
      <c r="AA116" s="56"/>
      <c r="AB116" s="56"/>
      <c r="AC116" s="56" t="s">
        <v>3135</v>
      </c>
      <c r="AD116" s="56"/>
      <c r="AE116" s="56"/>
      <c r="AF116" s="56"/>
      <c r="AG116" s="540">
        <f t="shared" si="1"/>
        <v>0</v>
      </c>
    </row>
    <row r="117" spans="1:33">
      <c r="A117" s="937" t="s">
        <v>2093</v>
      </c>
      <c r="B117" s="937" t="s">
        <v>2089</v>
      </c>
      <c r="C117" s="937" t="s">
        <v>4647</v>
      </c>
      <c r="X117" s="56" t="s">
        <v>3135</v>
      </c>
      <c r="Y117" s="56"/>
      <c r="Z117" s="56"/>
      <c r="AA117" s="56"/>
      <c r="AB117" s="56"/>
      <c r="AC117" s="56" t="s">
        <v>3135</v>
      </c>
      <c r="AD117" s="56"/>
      <c r="AE117" s="56"/>
      <c r="AF117" s="56"/>
      <c r="AG117" s="540">
        <f t="shared" si="1"/>
        <v>0</v>
      </c>
    </row>
    <row r="118" spans="1:33">
      <c r="A118" s="937" t="s">
        <v>6160</v>
      </c>
      <c r="B118" s="937" t="s">
        <v>2089</v>
      </c>
      <c r="C118" s="937" t="s">
        <v>4327</v>
      </c>
      <c r="X118" s="56"/>
      <c r="Y118" s="56"/>
      <c r="Z118" s="56"/>
      <c r="AA118" s="56"/>
      <c r="AB118" s="56"/>
      <c r="AC118" s="56">
        <v>1</v>
      </c>
      <c r="AD118" s="56"/>
      <c r="AE118" s="56"/>
      <c r="AF118" s="56"/>
      <c r="AG118" s="540">
        <f t="shared" si="1"/>
        <v>1</v>
      </c>
    </row>
    <row r="119" spans="1:33">
      <c r="A119" s="937" t="s">
        <v>2094</v>
      </c>
      <c r="B119" s="937" t="s">
        <v>2089</v>
      </c>
      <c r="C119" s="937" t="s">
        <v>4647</v>
      </c>
      <c r="I119" s="540">
        <v>1</v>
      </c>
      <c r="N119" s="540">
        <v>1</v>
      </c>
      <c r="O119" s="541">
        <v>1</v>
      </c>
      <c r="P119" s="540">
        <v>1</v>
      </c>
      <c r="Q119" s="541">
        <v>2</v>
      </c>
      <c r="R119" s="541">
        <v>3</v>
      </c>
      <c r="S119" s="540">
        <v>1</v>
      </c>
      <c r="X119" s="56" t="s">
        <v>3135</v>
      </c>
      <c r="Y119" s="56"/>
      <c r="Z119" s="56"/>
      <c r="AA119" s="56"/>
      <c r="AB119" s="56"/>
      <c r="AC119" s="56">
        <v>1</v>
      </c>
      <c r="AD119" s="56"/>
      <c r="AE119" s="56">
        <v>1</v>
      </c>
      <c r="AF119" s="56"/>
      <c r="AG119" s="540">
        <f t="shared" si="1"/>
        <v>12</v>
      </c>
    </row>
    <row r="120" spans="1:33">
      <c r="A120" s="546" t="s">
        <v>2679</v>
      </c>
      <c r="B120" s="546" t="s">
        <v>2089</v>
      </c>
      <c r="C120" s="546" t="s">
        <v>1553</v>
      </c>
      <c r="R120" s="541"/>
      <c r="X120" s="56" t="s">
        <v>3135</v>
      </c>
      <c r="Y120" s="56"/>
      <c r="Z120" s="56"/>
      <c r="AA120" s="56"/>
      <c r="AB120" s="56"/>
      <c r="AC120" s="56" t="s">
        <v>3135</v>
      </c>
      <c r="AD120" s="56"/>
      <c r="AE120" s="56"/>
      <c r="AF120" s="56"/>
      <c r="AG120" s="540">
        <f t="shared" si="1"/>
        <v>0</v>
      </c>
    </row>
    <row r="121" spans="1:33">
      <c r="A121" s="546" t="s">
        <v>651</v>
      </c>
      <c r="B121" s="546" t="s">
        <v>4892</v>
      </c>
      <c r="C121" s="546" t="s">
        <v>5472</v>
      </c>
      <c r="R121" s="541"/>
      <c r="X121" s="56" t="s">
        <v>3135</v>
      </c>
      <c r="Y121" s="56"/>
      <c r="Z121" s="56"/>
      <c r="AA121" s="56"/>
      <c r="AB121" s="56"/>
      <c r="AC121" s="56" t="s">
        <v>3135</v>
      </c>
      <c r="AD121" s="56"/>
      <c r="AE121" s="56"/>
      <c r="AF121" s="56"/>
      <c r="AG121" s="540">
        <f t="shared" si="1"/>
        <v>0</v>
      </c>
    </row>
    <row r="122" spans="1:33">
      <c r="A122" s="937" t="s">
        <v>5983</v>
      </c>
      <c r="B122" s="937" t="s">
        <v>2089</v>
      </c>
      <c r="C122" s="937" t="s">
        <v>4647</v>
      </c>
      <c r="X122" s="56" t="s">
        <v>3135</v>
      </c>
      <c r="Y122" s="56"/>
      <c r="Z122" s="56"/>
      <c r="AA122" s="56"/>
      <c r="AB122" s="56"/>
      <c r="AC122" s="56" t="s">
        <v>3135</v>
      </c>
      <c r="AD122" s="56"/>
      <c r="AE122" s="56"/>
      <c r="AF122" s="56"/>
      <c r="AG122" s="540">
        <f t="shared" si="1"/>
        <v>0</v>
      </c>
    </row>
    <row r="123" spans="1:33">
      <c r="A123" s="937" t="s">
        <v>5984</v>
      </c>
      <c r="B123" s="937" t="s">
        <v>2089</v>
      </c>
      <c r="C123" s="937" t="s">
        <v>4647</v>
      </c>
      <c r="P123" s="540">
        <v>1</v>
      </c>
      <c r="R123" s="540">
        <v>1</v>
      </c>
      <c r="S123" s="540">
        <v>1</v>
      </c>
      <c r="U123" s="540">
        <v>1</v>
      </c>
      <c r="V123" s="540">
        <v>1</v>
      </c>
      <c r="X123" s="56" t="s">
        <v>3135</v>
      </c>
      <c r="Y123" s="56"/>
      <c r="Z123" s="56">
        <v>1</v>
      </c>
      <c r="AA123" s="56">
        <v>1</v>
      </c>
      <c r="AB123" s="56">
        <v>1</v>
      </c>
      <c r="AC123" s="56" t="s">
        <v>3135</v>
      </c>
      <c r="AD123" s="56">
        <v>1</v>
      </c>
      <c r="AE123" s="56"/>
      <c r="AF123" s="56">
        <v>1</v>
      </c>
      <c r="AG123" s="540">
        <f>SUM(D123:AF123)</f>
        <v>10</v>
      </c>
    </row>
    <row r="124" spans="1:33">
      <c r="A124" s="937" t="s">
        <v>5985</v>
      </c>
      <c r="B124" s="937" t="s">
        <v>2089</v>
      </c>
      <c r="C124" s="937" t="s">
        <v>4647</v>
      </c>
      <c r="H124" s="540">
        <v>1</v>
      </c>
      <c r="K124" s="540">
        <v>1</v>
      </c>
      <c r="S124" s="540">
        <v>1</v>
      </c>
      <c r="T124" s="540">
        <v>2</v>
      </c>
      <c r="U124" s="540">
        <v>1</v>
      </c>
      <c r="V124" s="540">
        <v>2</v>
      </c>
      <c r="W124" s="540">
        <v>1</v>
      </c>
      <c r="X124" s="56">
        <v>1</v>
      </c>
      <c r="Y124" s="56"/>
      <c r="Z124" s="56"/>
      <c r="AA124" s="56"/>
      <c r="AB124" s="56"/>
      <c r="AC124" s="56" t="s">
        <v>3135</v>
      </c>
      <c r="AD124" s="56"/>
      <c r="AE124" s="56"/>
      <c r="AF124" s="56"/>
      <c r="AG124" s="540">
        <f t="shared" si="1"/>
        <v>10</v>
      </c>
    </row>
    <row r="125" spans="1:33">
      <c r="A125" s="546" t="s">
        <v>652</v>
      </c>
      <c r="B125" s="546" t="s">
        <v>4893</v>
      </c>
      <c r="C125" s="546" t="s">
        <v>5472</v>
      </c>
      <c r="X125" s="56" t="s">
        <v>3135</v>
      </c>
      <c r="Y125" s="56"/>
      <c r="Z125" s="56"/>
      <c r="AA125" s="56"/>
      <c r="AB125" s="56"/>
      <c r="AC125" s="56" t="s">
        <v>3135</v>
      </c>
      <c r="AD125" s="56"/>
      <c r="AE125" s="56"/>
      <c r="AF125" s="56"/>
      <c r="AG125" s="540">
        <f t="shared" si="1"/>
        <v>0</v>
      </c>
    </row>
    <row r="126" spans="1:33">
      <c r="A126" s="546" t="s">
        <v>1883</v>
      </c>
      <c r="B126" s="546" t="s">
        <v>4894</v>
      </c>
      <c r="C126" s="546" t="s">
        <v>5472</v>
      </c>
      <c r="X126" s="56" t="s">
        <v>3135</v>
      </c>
      <c r="Y126" s="56"/>
      <c r="Z126" s="56"/>
      <c r="AA126" s="56"/>
      <c r="AB126" s="56"/>
      <c r="AC126" s="56" t="s">
        <v>3135</v>
      </c>
      <c r="AD126" s="56"/>
      <c r="AE126" s="56"/>
      <c r="AF126" s="56"/>
      <c r="AG126" s="540">
        <f t="shared" si="1"/>
        <v>0</v>
      </c>
    </row>
    <row r="127" spans="1:33">
      <c r="A127" s="937" t="s">
        <v>5986</v>
      </c>
      <c r="B127" s="937" t="s">
        <v>2089</v>
      </c>
      <c r="C127" s="937" t="s">
        <v>4647</v>
      </c>
      <c r="T127" s="540">
        <v>1</v>
      </c>
      <c r="V127" s="540">
        <v>2</v>
      </c>
      <c r="W127" s="540">
        <v>1</v>
      </c>
      <c r="X127" s="56" t="s">
        <v>3135</v>
      </c>
      <c r="Y127" s="540">
        <v>2</v>
      </c>
      <c r="Z127" s="540">
        <v>1</v>
      </c>
      <c r="AA127" s="540">
        <v>1</v>
      </c>
      <c r="AC127" s="540" t="s">
        <v>3135</v>
      </c>
      <c r="AG127" s="540">
        <f t="shared" si="1"/>
        <v>8</v>
      </c>
    </row>
    <row r="128" spans="1:33">
      <c r="A128" s="546" t="s">
        <v>1884</v>
      </c>
      <c r="B128" s="546" t="s">
        <v>5283</v>
      </c>
      <c r="C128" s="546" t="s">
        <v>5472</v>
      </c>
      <c r="X128" s="56" t="s">
        <v>3135</v>
      </c>
      <c r="Y128" s="56"/>
      <c r="Z128" s="56"/>
      <c r="AA128" s="56"/>
      <c r="AB128" s="56"/>
      <c r="AC128" s="56" t="s">
        <v>3135</v>
      </c>
      <c r="AD128" s="56"/>
      <c r="AE128" s="56"/>
      <c r="AF128" s="56"/>
      <c r="AG128" s="540">
        <f t="shared" si="1"/>
        <v>0</v>
      </c>
    </row>
    <row r="129" spans="1:33">
      <c r="A129" s="546" t="s">
        <v>1885</v>
      </c>
      <c r="B129" s="546" t="s">
        <v>5284</v>
      </c>
      <c r="C129" s="546" t="s">
        <v>5472</v>
      </c>
      <c r="X129" s="56" t="s">
        <v>3135</v>
      </c>
      <c r="Y129" s="56"/>
      <c r="Z129" s="56"/>
      <c r="AA129" s="56"/>
      <c r="AB129" s="56"/>
      <c r="AC129" s="56" t="s">
        <v>3135</v>
      </c>
      <c r="AD129" s="56"/>
      <c r="AE129" s="56"/>
      <c r="AF129" s="56"/>
      <c r="AG129" s="540">
        <f t="shared" si="1"/>
        <v>0</v>
      </c>
    </row>
    <row r="130" spans="1:33">
      <c r="A130" s="937" t="s">
        <v>3711</v>
      </c>
      <c r="B130" s="937" t="s">
        <v>2089</v>
      </c>
      <c r="C130" s="937" t="s">
        <v>4648</v>
      </c>
      <c r="I130" s="540">
        <v>1</v>
      </c>
      <c r="O130" s="541">
        <v>1</v>
      </c>
      <c r="R130" s="540">
        <v>1</v>
      </c>
      <c r="X130" s="56" t="s">
        <v>3135</v>
      </c>
      <c r="Y130" s="56"/>
      <c r="Z130" s="56"/>
      <c r="AA130" s="56"/>
      <c r="AB130" s="56"/>
      <c r="AC130" s="56" t="s">
        <v>3135</v>
      </c>
      <c r="AD130" s="56"/>
      <c r="AE130" s="56"/>
      <c r="AF130" s="56"/>
      <c r="AG130" s="540">
        <f t="shared" si="1"/>
        <v>3</v>
      </c>
    </row>
    <row r="131" spans="1:33">
      <c r="A131" s="937" t="s">
        <v>2090</v>
      </c>
      <c r="B131" s="937" t="s">
        <v>2089</v>
      </c>
      <c r="C131" s="937" t="s">
        <v>4648</v>
      </c>
      <c r="M131" s="540">
        <v>1</v>
      </c>
      <c r="R131" s="540">
        <v>2</v>
      </c>
      <c r="T131" s="540">
        <v>3</v>
      </c>
      <c r="X131" s="56" t="s">
        <v>3135</v>
      </c>
      <c r="Y131" s="56"/>
      <c r="Z131" s="56">
        <v>1</v>
      </c>
      <c r="AA131" s="56"/>
      <c r="AB131" s="56">
        <v>1</v>
      </c>
      <c r="AC131" s="56">
        <v>1</v>
      </c>
      <c r="AD131" s="56"/>
      <c r="AE131" s="56"/>
      <c r="AF131" s="56"/>
      <c r="AG131" s="540">
        <f t="shared" si="1"/>
        <v>9</v>
      </c>
    </row>
    <row r="132" spans="1:33">
      <c r="A132" s="546" t="s">
        <v>2680</v>
      </c>
      <c r="B132" s="546" t="s">
        <v>2089</v>
      </c>
      <c r="C132" s="546" t="s">
        <v>1555</v>
      </c>
      <c r="X132" s="56" t="s">
        <v>3135</v>
      </c>
      <c r="Y132" s="56"/>
      <c r="Z132" s="56"/>
      <c r="AA132" s="56"/>
      <c r="AB132" s="56"/>
      <c r="AC132" s="56" t="s">
        <v>3135</v>
      </c>
      <c r="AD132" s="56"/>
      <c r="AE132" s="56"/>
      <c r="AF132" s="56"/>
      <c r="AG132" s="540">
        <f t="shared" si="1"/>
        <v>0</v>
      </c>
    </row>
    <row r="133" spans="1:33">
      <c r="A133" s="937" t="s">
        <v>3712</v>
      </c>
      <c r="B133" s="937" t="s">
        <v>2089</v>
      </c>
      <c r="C133" s="937" t="s">
        <v>4648</v>
      </c>
      <c r="D133" s="540">
        <v>2</v>
      </c>
      <c r="X133" s="56" t="s">
        <v>3135</v>
      </c>
      <c r="Y133" s="56"/>
      <c r="Z133" s="56"/>
      <c r="AA133" s="56">
        <v>1</v>
      </c>
      <c r="AB133" s="56"/>
      <c r="AC133" s="56" t="s">
        <v>3135</v>
      </c>
      <c r="AD133" s="56"/>
      <c r="AE133" s="56"/>
      <c r="AF133" s="56"/>
      <c r="AG133" s="540">
        <f t="shared" si="1"/>
        <v>3</v>
      </c>
    </row>
    <row r="134" spans="1:33">
      <c r="A134" s="939" t="s">
        <v>5987</v>
      </c>
      <c r="B134" s="937" t="s">
        <v>2089</v>
      </c>
      <c r="C134" s="937" t="s">
        <v>4648</v>
      </c>
      <c r="X134" s="56" t="s">
        <v>3135</v>
      </c>
      <c r="Y134" s="56"/>
      <c r="Z134" s="56"/>
      <c r="AA134" s="56"/>
      <c r="AB134" s="56"/>
      <c r="AC134" s="56" t="s">
        <v>3135</v>
      </c>
      <c r="AD134" s="56"/>
      <c r="AE134" s="56"/>
      <c r="AF134" s="56"/>
      <c r="AG134" s="540">
        <f t="shared" ref="AG134:AG197" si="2">SUM(D134:AE134)</f>
        <v>0</v>
      </c>
    </row>
    <row r="135" spans="1:33">
      <c r="A135" s="548" t="s">
        <v>1886</v>
      </c>
      <c r="B135" s="546" t="s">
        <v>4894</v>
      </c>
      <c r="C135" s="546" t="s">
        <v>3962</v>
      </c>
      <c r="X135" s="56" t="s">
        <v>3135</v>
      </c>
      <c r="Y135" s="56"/>
      <c r="Z135" s="56"/>
      <c r="AA135" s="56"/>
      <c r="AB135" s="56"/>
      <c r="AC135" s="56" t="s">
        <v>3135</v>
      </c>
      <c r="AD135" s="56"/>
      <c r="AE135" s="56"/>
      <c r="AF135" s="56"/>
      <c r="AG135" s="540">
        <f t="shared" si="2"/>
        <v>0</v>
      </c>
    </row>
    <row r="136" spans="1:33">
      <c r="A136" s="939" t="s">
        <v>5988</v>
      </c>
      <c r="B136" s="937" t="s">
        <v>2089</v>
      </c>
      <c r="C136" s="937" t="s">
        <v>4648</v>
      </c>
      <c r="E136" s="540">
        <v>1</v>
      </c>
      <c r="F136" s="540">
        <v>2</v>
      </c>
      <c r="G136" s="540">
        <v>1</v>
      </c>
      <c r="H136" s="540">
        <v>1</v>
      </c>
      <c r="X136" s="56" t="s">
        <v>3135</v>
      </c>
      <c r="Y136" s="56"/>
      <c r="Z136" s="56"/>
      <c r="AA136" s="56"/>
      <c r="AB136" s="56"/>
      <c r="AC136" s="56" t="s">
        <v>3135</v>
      </c>
      <c r="AD136" s="56"/>
      <c r="AE136" s="56"/>
      <c r="AF136" s="56"/>
      <c r="AG136" s="540">
        <f t="shared" si="2"/>
        <v>5</v>
      </c>
    </row>
    <row r="137" spans="1:33">
      <c r="A137" s="548" t="s">
        <v>1887</v>
      </c>
      <c r="B137" s="546" t="s">
        <v>4894</v>
      </c>
      <c r="C137" s="936" t="s">
        <v>4648</v>
      </c>
      <c r="X137" s="56">
        <v>1</v>
      </c>
      <c r="Y137" s="56">
        <v>1</v>
      </c>
      <c r="Z137" s="56"/>
      <c r="AA137" s="56">
        <v>2</v>
      </c>
      <c r="AB137" s="56"/>
      <c r="AC137" s="56" t="s">
        <v>3135</v>
      </c>
      <c r="AD137" s="56"/>
      <c r="AE137" s="56"/>
      <c r="AF137" s="56"/>
      <c r="AG137" s="540">
        <f t="shared" si="2"/>
        <v>4</v>
      </c>
    </row>
    <row r="138" spans="1:33">
      <c r="A138" s="939" t="s">
        <v>5989</v>
      </c>
      <c r="B138" s="936" t="s">
        <v>2089</v>
      </c>
      <c r="C138" s="936" t="s">
        <v>4648</v>
      </c>
      <c r="X138" s="56" t="s">
        <v>3135</v>
      </c>
      <c r="Y138" s="56"/>
      <c r="Z138" s="56"/>
      <c r="AA138" s="56"/>
      <c r="AB138" s="56"/>
      <c r="AC138" s="56" t="s">
        <v>3135</v>
      </c>
      <c r="AD138" s="56"/>
      <c r="AE138" s="56"/>
      <c r="AF138" s="56"/>
      <c r="AG138" s="540">
        <f t="shared" si="2"/>
        <v>0</v>
      </c>
    </row>
    <row r="139" spans="1:33">
      <c r="A139" s="548" t="s">
        <v>2681</v>
      </c>
      <c r="B139" s="546" t="s">
        <v>2089</v>
      </c>
      <c r="C139" s="546" t="s">
        <v>1555</v>
      </c>
      <c r="X139" s="56" t="s">
        <v>3135</v>
      </c>
      <c r="Y139" s="56">
        <v>1</v>
      </c>
      <c r="Z139" s="56"/>
      <c r="AA139" s="56"/>
      <c r="AB139" s="56"/>
      <c r="AC139" s="56" t="s">
        <v>3135</v>
      </c>
      <c r="AD139" s="56"/>
      <c r="AE139" s="56"/>
      <c r="AF139" s="56"/>
      <c r="AG139" s="540">
        <f t="shared" si="2"/>
        <v>1</v>
      </c>
    </row>
    <row r="140" spans="1:33">
      <c r="A140" s="891" t="s">
        <v>3693</v>
      </c>
      <c r="B140" s="892" t="s">
        <v>5287</v>
      </c>
      <c r="C140" s="892" t="s">
        <v>1555</v>
      </c>
      <c r="X140" s="56" t="s">
        <v>3135</v>
      </c>
      <c r="Y140" s="56"/>
      <c r="Z140" s="56"/>
      <c r="AA140" s="56"/>
      <c r="AB140" s="56"/>
      <c r="AC140" s="56" t="s">
        <v>3135</v>
      </c>
      <c r="AD140" s="56"/>
      <c r="AE140" s="56"/>
      <c r="AF140" s="56"/>
      <c r="AG140" s="540">
        <f t="shared" si="2"/>
        <v>0</v>
      </c>
    </row>
    <row r="141" spans="1:33">
      <c r="A141" s="936" t="s">
        <v>6226</v>
      </c>
      <c r="B141" s="936" t="s">
        <v>2089</v>
      </c>
      <c r="C141" s="936" t="s">
        <v>4648</v>
      </c>
      <c r="P141" s="540">
        <v>1</v>
      </c>
      <c r="Q141" s="541">
        <v>3</v>
      </c>
      <c r="S141" s="540">
        <v>1</v>
      </c>
      <c r="W141" s="540">
        <v>1</v>
      </c>
      <c r="X141" s="56" t="s">
        <v>3135</v>
      </c>
      <c r="Y141" s="56"/>
      <c r="Z141" s="56"/>
      <c r="AA141" s="56"/>
      <c r="AB141" s="56"/>
      <c r="AC141" s="56" t="s">
        <v>3135</v>
      </c>
      <c r="AD141" s="56"/>
      <c r="AE141" s="56"/>
      <c r="AF141" s="56"/>
      <c r="AG141" s="540">
        <f t="shared" si="2"/>
        <v>6</v>
      </c>
    </row>
    <row r="142" spans="1:33">
      <c r="A142" s="936" t="s">
        <v>6227</v>
      </c>
      <c r="B142" s="936" t="s">
        <v>2089</v>
      </c>
      <c r="C142" s="936" t="s">
        <v>4648</v>
      </c>
      <c r="D142" s="540">
        <v>1</v>
      </c>
      <c r="V142" s="540">
        <v>1</v>
      </c>
      <c r="X142" s="56" t="s">
        <v>3135</v>
      </c>
      <c r="Y142" s="56"/>
      <c r="Z142" s="56"/>
      <c r="AA142" s="56"/>
      <c r="AB142" s="56"/>
      <c r="AC142" s="56" t="s">
        <v>3135</v>
      </c>
      <c r="AD142" s="56"/>
      <c r="AE142" s="56"/>
      <c r="AF142" s="56"/>
      <c r="AG142" s="540">
        <f t="shared" si="2"/>
        <v>2</v>
      </c>
    </row>
    <row r="143" spans="1:33">
      <c r="A143" s="548" t="s">
        <v>2682</v>
      </c>
      <c r="B143" s="546" t="s">
        <v>2089</v>
      </c>
      <c r="C143" s="546" t="s">
        <v>1555</v>
      </c>
      <c r="X143" s="56" t="s">
        <v>3135</v>
      </c>
      <c r="Y143" s="56"/>
      <c r="Z143" s="56"/>
      <c r="AA143" s="56"/>
      <c r="AB143" s="56"/>
      <c r="AC143" s="56" t="s">
        <v>3135</v>
      </c>
      <c r="AD143" s="56"/>
      <c r="AE143" s="56"/>
      <c r="AF143" s="56"/>
      <c r="AG143" s="540">
        <f t="shared" si="2"/>
        <v>0</v>
      </c>
    </row>
    <row r="144" spans="1:33">
      <c r="A144" s="936" t="s">
        <v>3290</v>
      </c>
      <c r="B144" s="936" t="s">
        <v>2089</v>
      </c>
      <c r="C144" s="936" t="s">
        <v>4648</v>
      </c>
      <c r="X144" s="56" t="s">
        <v>3135</v>
      </c>
      <c r="Y144" s="56"/>
      <c r="Z144" s="56"/>
      <c r="AA144" s="56"/>
      <c r="AB144" s="56"/>
      <c r="AC144" s="56">
        <v>1</v>
      </c>
      <c r="AD144" s="56"/>
      <c r="AE144" s="56"/>
      <c r="AF144" s="56"/>
      <c r="AG144" s="540">
        <f t="shared" si="2"/>
        <v>1</v>
      </c>
    </row>
    <row r="145" spans="1:33">
      <c r="A145" s="936" t="s">
        <v>7583</v>
      </c>
      <c r="B145" s="936" t="s">
        <v>7584</v>
      </c>
      <c r="C145" s="936" t="s">
        <v>4648</v>
      </c>
      <c r="X145" s="56"/>
      <c r="Y145" s="56"/>
      <c r="Z145" s="56"/>
      <c r="AA145" s="56"/>
      <c r="AB145" s="56"/>
      <c r="AC145" s="56" t="s">
        <v>3135</v>
      </c>
      <c r="AD145" s="56"/>
      <c r="AE145" s="56"/>
      <c r="AF145" s="56"/>
      <c r="AG145" s="540">
        <f t="shared" si="2"/>
        <v>0</v>
      </c>
    </row>
    <row r="146" spans="1:33">
      <c r="A146" s="546" t="s">
        <v>1889</v>
      </c>
      <c r="B146" s="546" t="s">
        <v>5286</v>
      </c>
      <c r="C146" s="546" t="s">
        <v>3962</v>
      </c>
      <c r="X146" s="56" t="s">
        <v>3135</v>
      </c>
      <c r="Y146" s="56"/>
      <c r="Z146" s="56"/>
      <c r="AA146" s="56"/>
      <c r="AB146" s="56"/>
      <c r="AC146" s="56" t="s">
        <v>3135</v>
      </c>
      <c r="AD146" s="56"/>
      <c r="AE146" s="56">
        <v>1</v>
      </c>
      <c r="AF146" s="56">
        <v>1</v>
      </c>
      <c r="AG146" s="540">
        <f t="shared" si="2"/>
        <v>1</v>
      </c>
    </row>
    <row r="147" spans="1:33">
      <c r="A147" s="548" t="s">
        <v>4324</v>
      </c>
      <c r="B147" s="546" t="s">
        <v>2089</v>
      </c>
      <c r="C147" s="546" t="s">
        <v>4323</v>
      </c>
      <c r="X147" s="56"/>
      <c r="Y147" s="56"/>
      <c r="Z147" s="56"/>
      <c r="AA147" s="56"/>
      <c r="AB147" s="56"/>
      <c r="AC147" s="56" t="s">
        <v>3135</v>
      </c>
      <c r="AD147" s="56"/>
      <c r="AE147" s="56"/>
      <c r="AF147" s="56"/>
      <c r="AG147" s="540">
        <f t="shared" si="2"/>
        <v>0</v>
      </c>
    </row>
    <row r="148" spans="1:33">
      <c r="A148" s="548" t="s">
        <v>2683</v>
      </c>
      <c r="B148" s="546" t="s">
        <v>2089</v>
      </c>
      <c r="C148" s="546" t="s">
        <v>1555</v>
      </c>
      <c r="X148" s="56" t="s">
        <v>3135</v>
      </c>
      <c r="Y148" s="56"/>
      <c r="Z148" s="56"/>
      <c r="AA148" s="56"/>
      <c r="AB148" s="56"/>
      <c r="AC148" s="56" t="s">
        <v>3135</v>
      </c>
      <c r="AD148" s="56"/>
      <c r="AE148" s="56"/>
      <c r="AF148" s="56"/>
      <c r="AG148" s="540">
        <f t="shared" si="2"/>
        <v>0</v>
      </c>
    </row>
    <row r="149" spans="1:33">
      <c r="A149" s="937" t="s">
        <v>6228</v>
      </c>
      <c r="B149" s="937" t="s">
        <v>2089</v>
      </c>
      <c r="C149" s="937" t="s">
        <v>4648</v>
      </c>
      <c r="H149" s="540">
        <v>1</v>
      </c>
      <c r="X149" s="56" t="s">
        <v>3135</v>
      </c>
      <c r="Y149" s="56"/>
      <c r="Z149" s="56"/>
      <c r="AA149" s="56"/>
      <c r="AB149" s="56"/>
      <c r="AC149" s="56" t="s">
        <v>3135</v>
      </c>
      <c r="AD149" s="56"/>
      <c r="AE149" s="56"/>
      <c r="AF149" s="56"/>
      <c r="AG149" s="540">
        <f t="shared" si="2"/>
        <v>1</v>
      </c>
    </row>
    <row r="150" spans="1:33">
      <c r="A150" s="937" t="s">
        <v>6685</v>
      </c>
      <c r="B150" s="937" t="s">
        <v>4183</v>
      </c>
      <c r="C150" s="937" t="s">
        <v>4648</v>
      </c>
      <c r="X150" s="56"/>
      <c r="Y150" s="56"/>
      <c r="Z150" s="56"/>
      <c r="AA150" s="56"/>
      <c r="AB150" s="56"/>
      <c r="AC150" s="56" t="s">
        <v>3135</v>
      </c>
      <c r="AD150" s="56"/>
      <c r="AE150" s="56"/>
      <c r="AF150" s="56"/>
      <c r="AG150" s="540">
        <f t="shared" si="2"/>
        <v>0</v>
      </c>
    </row>
    <row r="151" spans="1:33">
      <c r="A151" s="546" t="s">
        <v>4886</v>
      </c>
      <c r="B151" s="546" t="s">
        <v>5287</v>
      </c>
      <c r="C151" s="546" t="s">
        <v>3962</v>
      </c>
      <c r="X151" s="56" t="s">
        <v>3135</v>
      </c>
      <c r="Y151" s="56"/>
      <c r="Z151" s="56"/>
      <c r="AA151" s="56"/>
      <c r="AB151" s="56"/>
      <c r="AC151" s="56" t="s">
        <v>3135</v>
      </c>
      <c r="AD151" s="56"/>
      <c r="AE151" s="56"/>
      <c r="AF151" s="56"/>
      <c r="AG151" s="540">
        <f t="shared" si="2"/>
        <v>0</v>
      </c>
    </row>
    <row r="152" spans="1:33">
      <c r="A152" s="548" t="s">
        <v>2684</v>
      </c>
      <c r="B152" s="546" t="s">
        <v>2089</v>
      </c>
      <c r="C152" s="546" t="s">
        <v>1555</v>
      </c>
      <c r="X152" s="56" t="s">
        <v>3135</v>
      </c>
      <c r="Y152" s="56"/>
      <c r="Z152" s="56"/>
      <c r="AA152" s="56"/>
      <c r="AB152" s="56"/>
      <c r="AC152" s="56" t="s">
        <v>3135</v>
      </c>
      <c r="AD152" s="56"/>
      <c r="AE152" s="56"/>
      <c r="AF152" s="56"/>
      <c r="AG152" s="540">
        <f t="shared" si="2"/>
        <v>0</v>
      </c>
    </row>
    <row r="153" spans="1:33">
      <c r="A153" s="546" t="s">
        <v>1800</v>
      </c>
      <c r="B153" s="546" t="s">
        <v>5286</v>
      </c>
      <c r="C153" s="546" t="s">
        <v>3962</v>
      </c>
      <c r="X153" s="56" t="s">
        <v>3135</v>
      </c>
      <c r="Y153" s="56"/>
      <c r="Z153" s="56"/>
      <c r="AA153" s="56"/>
      <c r="AB153" s="56"/>
      <c r="AC153" s="56" t="s">
        <v>3135</v>
      </c>
      <c r="AD153" s="56"/>
      <c r="AE153" s="56"/>
      <c r="AF153" s="56"/>
      <c r="AG153" s="540">
        <f t="shared" si="2"/>
        <v>0</v>
      </c>
    </row>
    <row r="154" spans="1:33">
      <c r="A154" s="546" t="s">
        <v>7585</v>
      </c>
      <c r="B154" s="546" t="s">
        <v>7584</v>
      </c>
      <c r="C154" s="546" t="s">
        <v>3962</v>
      </c>
      <c r="X154" s="56"/>
      <c r="Y154" s="56"/>
      <c r="Z154" s="56"/>
      <c r="AA154" s="56"/>
      <c r="AB154" s="56"/>
      <c r="AC154" s="56" t="s">
        <v>3135</v>
      </c>
      <c r="AD154" s="56"/>
      <c r="AE154" s="56"/>
      <c r="AF154" s="56"/>
      <c r="AG154" s="540">
        <f t="shared" si="2"/>
        <v>0</v>
      </c>
    </row>
    <row r="155" spans="1:33">
      <c r="A155" s="937" t="s">
        <v>3961</v>
      </c>
      <c r="B155" s="937" t="s">
        <v>2089</v>
      </c>
      <c r="C155" s="937" t="s">
        <v>4648</v>
      </c>
      <c r="R155" s="540">
        <v>1</v>
      </c>
      <c r="X155" s="56" t="s">
        <v>3135</v>
      </c>
      <c r="Y155" s="56"/>
      <c r="Z155" s="56"/>
      <c r="AA155" s="56"/>
      <c r="AB155" s="56"/>
      <c r="AC155" s="56" t="s">
        <v>3135</v>
      </c>
      <c r="AD155" s="56"/>
      <c r="AE155" s="56"/>
      <c r="AF155" s="56"/>
      <c r="AG155" s="540">
        <f t="shared" si="2"/>
        <v>1</v>
      </c>
    </row>
    <row r="156" spans="1:33">
      <c r="A156" s="939" t="s">
        <v>6229</v>
      </c>
      <c r="B156" s="937" t="s">
        <v>2089</v>
      </c>
      <c r="C156" s="937" t="s">
        <v>4648</v>
      </c>
      <c r="F156" s="540">
        <v>1</v>
      </c>
      <c r="X156" s="56" t="s">
        <v>3135</v>
      </c>
      <c r="Y156" s="56"/>
      <c r="Z156" s="56"/>
      <c r="AA156" s="56"/>
      <c r="AB156" s="56"/>
      <c r="AC156" s="56" t="s">
        <v>3135</v>
      </c>
      <c r="AD156" s="56"/>
      <c r="AE156" s="56"/>
      <c r="AF156" s="56"/>
      <c r="AG156" s="540">
        <f t="shared" si="2"/>
        <v>1</v>
      </c>
    </row>
    <row r="157" spans="1:33">
      <c r="A157" s="548" t="s">
        <v>1801</v>
      </c>
      <c r="B157" s="546" t="s">
        <v>5287</v>
      </c>
      <c r="C157" s="546" t="s">
        <v>3962</v>
      </c>
      <c r="X157" s="56" t="s">
        <v>3135</v>
      </c>
      <c r="Y157" s="56"/>
      <c r="Z157" s="56"/>
      <c r="AA157" s="56"/>
      <c r="AB157" s="56"/>
      <c r="AC157" s="56" t="s">
        <v>3135</v>
      </c>
      <c r="AD157" s="56"/>
      <c r="AE157" s="56"/>
      <c r="AF157" s="56"/>
      <c r="AG157" s="540">
        <f t="shared" si="2"/>
        <v>0</v>
      </c>
    </row>
    <row r="158" spans="1:33">
      <c r="A158" s="939" t="s">
        <v>6230</v>
      </c>
      <c r="B158" s="937" t="s">
        <v>2089</v>
      </c>
      <c r="C158" s="937" t="s">
        <v>4648</v>
      </c>
      <c r="X158" s="56" t="s">
        <v>3135</v>
      </c>
      <c r="Y158" s="56"/>
      <c r="Z158" s="56"/>
      <c r="AA158" s="56"/>
      <c r="AB158" s="56"/>
      <c r="AC158" s="56" t="s">
        <v>3135</v>
      </c>
      <c r="AD158" s="56"/>
      <c r="AE158" s="56"/>
      <c r="AF158" s="56"/>
      <c r="AG158" s="540">
        <f t="shared" si="2"/>
        <v>0</v>
      </c>
    </row>
    <row r="159" spans="1:33">
      <c r="A159" s="939" t="s">
        <v>6684</v>
      </c>
      <c r="B159" s="937" t="s">
        <v>4183</v>
      </c>
      <c r="C159" s="937" t="s">
        <v>3962</v>
      </c>
      <c r="X159" s="56"/>
      <c r="Y159" s="56"/>
      <c r="Z159" s="56"/>
      <c r="AA159" s="56"/>
      <c r="AB159" s="56"/>
      <c r="AC159" s="56" t="s">
        <v>3135</v>
      </c>
      <c r="AD159" s="56"/>
      <c r="AE159" s="56"/>
      <c r="AF159" s="56"/>
      <c r="AG159" s="540">
        <f t="shared" si="2"/>
        <v>0</v>
      </c>
    </row>
    <row r="160" spans="1:33">
      <c r="A160" s="939" t="s">
        <v>6231</v>
      </c>
      <c r="B160" s="937" t="s">
        <v>2089</v>
      </c>
      <c r="C160" s="937" t="s">
        <v>4648</v>
      </c>
      <c r="E160" s="540">
        <v>1</v>
      </c>
      <c r="F160" s="540">
        <v>1</v>
      </c>
      <c r="G160" s="540">
        <v>1</v>
      </c>
      <c r="O160" s="541">
        <v>1</v>
      </c>
      <c r="Q160" s="541">
        <v>1</v>
      </c>
      <c r="U160" s="540">
        <v>1</v>
      </c>
      <c r="W160" s="540">
        <v>1</v>
      </c>
      <c r="X160" s="56" t="s">
        <v>3135</v>
      </c>
      <c r="Y160" s="56">
        <v>1</v>
      </c>
      <c r="Z160" s="56"/>
      <c r="AA160" s="56"/>
      <c r="AB160" s="56"/>
      <c r="AC160" s="56">
        <v>1</v>
      </c>
      <c r="AD160" s="56"/>
      <c r="AE160" s="56">
        <v>1</v>
      </c>
      <c r="AF160" s="56"/>
      <c r="AG160" s="540">
        <f t="shared" si="2"/>
        <v>10</v>
      </c>
    </row>
    <row r="161" spans="1:33">
      <c r="A161" s="939" t="s">
        <v>6162</v>
      </c>
      <c r="B161" s="937" t="s">
        <v>2089</v>
      </c>
      <c r="C161" s="937" t="s">
        <v>4323</v>
      </c>
      <c r="X161" s="56"/>
      <c r="Y161" s="56"/>
      <c r="Z161" s="56"/>
      <c r="AA161" s="56"/>
      <c r="AB161" s="56"/>
      <c r="AC161" s="56" t="s">
        <v>3135</v>
      </c>
      <c r="AD161" s="56"/>
      <c r="AE161" s="56"/>
      <c r="AF161" s="56"/>
      <c r="AG161" s="540">
        <f t="shared" si="2"/>
        <v>0</v>
      </c>
    </row>
    <row r="162" spans="1:33">
      <c r="A162" s="939" t="s">
        <v>6232</v>
      </c>
      <c r="B162" s="937" t="s">
        <v>2089</v>
      </c>
      <c r="C162" s="937" t="s">
        <v>4648</v>
      </c>
      <c r="G162" s="540">
        <v>1</v>
      </c>
      <c r="T162" s="540">
        <v>1</v>
      </c>
      <c r="U162" s="540">
        <v>1</v>
      </c>
      <c r="X162" s="56" t="s">
        <v>3135</v>
      </c>
      <c r="Y162" s="56"/>
      <c r="Z162" s="56"/>
      <c r="AA162" s="56"/>
      <c r="AB162" s="56"/>
      <c r="AC162" s="56" t="s">
        <v>3135</v>
      </c>
      <c r="AD162" s="56"/>
      <c r="AE162" s="56"/>
      <c r="AF162" s="56"/>
      <c r="AG162" s="540">
        <f t="shared" si="2"/>
        <v>3</v>
      </c>
    </row>
    <row r="163" spans="1:33">
      <c r="A163" s="939" t="s">
        <v>3721</v>
      </c>
      <c r="B163" s="937" t="s">
        <v>1751</v>
      </c>
      <c r="C163" s="937" t="s">
        <v>3962</v>
      </c>
      <c r="X163" s="56" t="s">
        <v>3135</v>
      </c>
      <c r="Y163" s="56"/>
      <c r="Z163" s="56"/>
      <c r="AA163" s="56"/>
      <c r="AB163" s="56"/>
      <c r="AC163" s="56" t="s">
        <v>3135</v>
      </c>
      <c r="AD163" s="56"/>
      <c r="AE163" s="56"/>
      <c r="AF163" s="56"/>
      <c r="AG163" s="540">
        <f t="shared" si="2"/>
        <v>0</v>
      </c>
    </row>
    <row r="164" spans="1:33">
      <c r="A164" s="937" t="s">
        <v>6233</v>
      </c>
      <c r="B164" s="937" t="s">
        <v>2089</v>
      </c>
      <c r="C164" s="937" t="s">
        <v>4648</v>
      </c>
      <c r="Q164" s="541">
        <v>1</v>
      </c>
      <c r="U164" s="540">
        <v>1</v>
      </c>
      <c r="X164" s="56" t="s">
        <v>3135</v>
      </c>
      <c r="Y164" s="56"/>
      <c r="Z164" s="56"/>
      <c r="AA164" s="56"/>
      <c r="AB164" s="56"/>
      <c r="AC164" s="56" t="s">
        <v>3135</v>
      </c>
      <c r="AD164" s="56"/>
      <c r="AE164" s="56"/>
      <c r="AF164" s="56"/>
      <c r="AG164" s="540">
        <f t="shared" si="2"/>
        <v>2</v>
      </c>
    </row>
    <row r="165" spans="1:33">
      <c r="A165" s="937" t="s">
        <v>6340</v>
      </c>
      <c r="B165" s="937" t="s">
        <v>139</v>
      </c>
      <c r="C165" s="937" t="s">
        <v>3962</v>
      </c>
      <c r="X165" s="56"/>
      <c r="Y165" s="56"/>
      <c r="Z165" s="56"/>
      <c r="AA165" s="56"/>
      <c r="AB165" s="56">
        <v>1</v>
      </c>
      <c r="AC165" s="56">
        <v>1</v>
      </c>
      <c r="AD165" s="56">
        <v>1</v>
      </c>
      <c r="AE165" s="56">
        <v>1</v>
      </c>
      <c r="AF165" s="56"/>
      <c r="AG165" s="540">
        <f t="shared" si="2"/>
        <v>4</v>
      </c>
    </row>
    <row r="166" spans="1:33">
      <c r="A166" s="937" t="s">
        <v>3717</v>
      </c>
      <c r="B166" s="937" t="s">
        <v>144</v>
      </c>
      <c r="C166" s="937" t="s">
        <v>3962</v>
      </c>
      <c r="X166" s="56" t="s">
        <v>3135</v>
      </c>
      <c r="Y166" s="56"/>
      <c r="Z166" s="56"/>
      <c r="AA166" s="56"/>
      <c r="AB166" s="56"/>
      <c r="AC166" s="56" t="s">
        <v>3135</v>
      </c>
      <c r="AD166" s="56"/>
      <c r="AE166" s="56"/>
      <c r="AF166" s="56"/>
      <c r="AG166" s="540">
        <f t="shared" si="2"/>
        <v>0</v>
      </c>
    </row>
    <row r="167" spans="1:33">
      <c r="A167" s="939" t="s">
        <v>5978</v>
      </c>
      <c r="B167" s="936" t="s">
        <v>139</v>
      </c>
      <c r="C167" s="936" t="s">
        <v>4648</v>
      </c>
      <c r="X167" s="56" t="s">
        <v>3135</v>
      </c>
      <c r="Y167" s="56"/>
      <c r="Z167" s="56"/>
      <c r="AA167" s="56"/>
      <c r="AB167" s="56"/>
      <c r="AC167" s="56" t="s">
        <v>3135</v>
      </c>
      <c r="AD167" s="56"/>
      <c r="AE167" s="56"/>
      <c r="AF167" s="56"/>
      <c r="AG167" s="540">
        <f t="shared" si="2"/>
        <v>0</v>
      </c>
    </row>
    <row r="168" spans="1:33">
      <c r="A168" s="939" t="s">
        <v>7586</v>
      </c>
      <c r="B168" s="936" t="s">
        <v>7584</v>
      </c>
      <c r="C168" s="936" t="s">
        <v>4648</v>
      </c>
      <c r="X168" s="56"/>
      <c r="Y168" s="56"/>
      <c r="Z168" s="56"/>
      <c r="AA168" s="56"/>
      <c r="AB168" s="56"/>
      <c r="AC168" s="56" t="s">
        <v>3135</v>
      </c>
      <c r="AD168" s="56"/>
      <c r="AE168" s="56"/>
      <c r="AF168" s="56"/>
      <c r="AG168" s="540">
        <f t="shared" si="2"/>
        <v>0</v>
      </c>
    </row>
    <row r="169" spans="1:33">
      <c r="A169" s="940" t="s">
        <v>6234</v>
      </c>
      <c r="B169" s="937" t="s">
        <v>2089</v>
      </c>
      <c r="C169" s="937" t="s">
        <v>4648</v>
      </c>
      <c r="X169" s="56" t="s">
        <v>3135</v>
      </c>
      <c r="Y169" s="56"/>
      <c r="Z169" s="56"/>
      <c r="AA169" s="56"/>
      <c r="AB169" s="56"/>
      <c r="AC169" s="56" t="s">
        <v>3135</v>
      </c>
      <c r="AD169" s="56"/>
      <c r="AE169" s="56"/>
      <c r="AF169" s="56"/>
      <c r="AG169" s="540">
        <f t="shared" si="2"/>
        <v>0</v>
      </c>
    </row>
    <row r="170" spans="1:33">
      <c r="A170" s="940" t="s">
        <v>3718</v>
      </c>
      <c r="B170" s="937" t="s">
        <v>1751</v>
      </c>
      <c r="C170" s="937" t="s">
        <v>1555</v>
      </c>
      <c r="X170" s="56" t="s">
        <v>3135</v>
      </c>
      <c r="Y170" s="56"/>
      <c r="Z170" s="56"/>
      <c r="AA170" s="56"/>
      <c r="AB170" s="56"/>
      <c r="AC170" s="56" t="s">
        <v>3135</v>
      </c>
      <c r="AD170" s="56"/>
      <c r="AE170" s="56"/>
      <c r="AF170" s="56"/>
      <c r="AG170" s="540">
        <f t="shared" si="2"/>
        <v>0</v>
      </c>
    </row>
    <row r="171" spans="1:33">
      <c r="A171" s="549" t="s">
        <v>2466</v>
      </c>
      <c r="B171" s="546" t="s">
        <v>5286</v>
      </c>
      <c r="C171" s="546" t="s">
        <v>3962</v>
      </c>
      <c r="X171" s="56" t="s">
        <v>3135</v>
      </c>
      <c r="Y171" s="56"/>
      <c r="Z171" s="56"/>
      <c r="AA171" s="56"/>
      <c r="AB171" s="56"/>
      <c r="AC171" s="56" t="s">
        <v>3135</v>
      </c>
      <c r="AD171" s="56"/>
      <c r="AE171" s="56"/>
      <c r="AF171" s="56"/>
      <c r="AG171" s="540">
        <f t="shared" si="2"/>
        <v>0</v>
      </c>
    </row>
    <row r="172" spans="1:33">
      <c r="A172" s="549" t="s">
        <v>4305</v>
      </c>
      <c r="B172" s="546" t="s">
        <v>4314</v>
      </c>
      <c r="C172" s="546" t="s">
        <v>4648</v>
      </c>
      <c r="X172" s="56"/>
      <c r="Y172" s="56"/>
      <c r="Z172" s="56"/>
      <c r="AA172" s="56"/>
      <c r="AB172" s="56"/>
      <c r="AC172" s="56" t="s">
        <v>3135</v>
      </c>
      <c r="AD172" s="56"/>
      <c r="AE172" s="56"/>
      <c r="AF172" s="56"/>
      <c r="AG172" s="540">
        <f t="shared" si="2"/>
        <v>0</v>
      </c>
    </row>
    <row r="173" spans="1:33">
      <c r="A173" s="939" t="s">
        <v>6235</v>
      </c>
      <c r="B173" s="937" t="s">
        <v>2089</v>
      </c>
      <c r="C173" s="937" t="s">
        <v>4648</v>
      </c>
      <c r="X173" s="56" t="s">
        <v>3135</v>
      </c>
      <c r="Y173" s="56"/>
      <c r="Z173" s="56"/>
      <c r="AA173" s="56"/>
      <c r="AB173" s="56"/>
      <c r="AC173" s="56" t="s">
        <v>3135</v>
      </c>
      <c r="AD173" s="56"/>
      <c r="AE173" s="56"/>
      <c r="AF173" s="56"/>
      <c r="AG173" s="540">
        <f t="shared" si="2"/>
        <v>0</v>
      </c>
    </row>
    <row r="174" spans="1:33">
      <c r="A174" s="548" t="s">
        <v>1802</v>
      </c>
      <c r="B174" s="546" t="s">
        <v>5286</v>
      </c>
      <c r="C174" s="546" t="s">
        <v>3962</v>
      </c>
      <c r="X174" s="56" t="s">
        <v>3135</v>
      </c>
      <c r="Y174" s="56"/>
      <c r="Z174" s="56"/>
      <c r="AA174" s="56"/>
      <c r="AB174" s="56"/>
      <c r="AC174" s="56" t="s">
        <v>3135</v>
      </c>
      <c r="AD174" s="56"/>
      <c r="AE174" s="56"/>
      <c r="AF174" s="56"/>
      <c r="AG174" s="540">
        <f t="shared" si="2"/>
        <v>0</v>
      </c>
    </row>
    <row r="175" spans="1:33">
      <c r="A175" s="939" t="s">
        <v>3384</v>
      </c>
      <c r="B175" s="937" t="s">
        <v>2089</v>
      </c>
      <c r="C175" s="937" t="s">
        <v>4648</v>
      </c>
      <c r="N175" s="540">
        <v>1</v>
      </c>
      <c r="X175" s="56" t="s">
        <v>3135</v>
      </c>
      <c r="Y175" s="56"/>
      <c r="Z175" s="56"/>
      <c r="AA175" s="56"/>
      <c r="AB175" s="56"/>
      <c r="AC175" s="56" t="s">
        <v>3135</v>
      </c>
      <c r="AD175" s="56"/>
      <c r="AE175" s="56"/>
      <c r="AF175" s="56"/>
      <c r="AG175" s="540">
        <f t="shared" si="2"/>
        <v>1</v>
      </c>
    </row>
    <row r="176" spans="1:33">
      <c r="A176" s="939" t="s">
        <v>3385</v>
      </c>
      <c r="B176" s="937" t="s">
        <v>2089</v>
      </c>
      <c r="C176" s="937" t="s">
        <v>4648</v>
      </c>
      <c r="L176" s="540">
        <v>1</v>
      </c>
      <c r="N176" s="540">
        <v>1</v>
      </c>
      <c r="Q176" s="541">
        <v>1</v>
      </c>
      <c r="X176" s="56" t="s">
        <v>3135</v>
      </c>
      <c r="Y176" s="56"/>
      <c r="Z176" s="56"/>
      <c r="AA176" s="56"/>
      <c r="AB176" s="56"/>
      <c r="AC176" s="56" t="s">
        <v>3135</v>
      </c>
      <c r="AD176" s="56"/>
      <c r="AE176" s="56"/>
      <c r="AF176" s="56"/>
      <c r="AG176" s="540">
        <f t="shared" si="2"/>
        <v>3</v>
      </c>
    </row>
    <row r="177" spans="1:33">
      <c r="A177" s="937" t="s">
        <v>3386</v>
      </c>
      <c r="B177" s="937" t="s">
        <v>2089</v>
      </c>
      <c r="C177" s="937" t="s">
        <v>4648</v>
      </c>
      <c r="K177" s="540">
        <v>1</v>
      </c>
      <c r="X177" s="56" t="s">
        <v>3135</v>
      </c>
      <c r="Y177" s="56"/>
      <c r="Z177" s="56"/>
      <c r="AA177" s="56"/>
      <c r="AB177" s="56"/>
      <c r="AC177" s="56" t="s">
        <v>3135</v>
      </c>
      <c r="AD177" s="56"/>
      <c r="AE177" s="56"/>
      <c r="AF177" s="56"/>
      <c r="AG177" s="540">
        <f t="shared" si="2"/>
        <v>1</v>
      </c>
    </row>
    <row r="178" spans="1:33">
      <c r="A178" s="548" t="s">
        <v>288</v>
      </c>
      <c r="B178" s="546" t="s">
        <v>139</v>
      </c>
      <c r="C178" s="546" t="s">
        <v>1555</v>
      </c>
      <c r="X178" s="56"/>
      <c r="Y178" s="56"/>
      <c r="Z178" s="56"/>
      <c r="AA178" s="56"/>
      <c r="AB178" s="56"/>
      <c r="AC178" s="56" t="s">
        <v>3135</v>
      </c>
      <c r="AD178" s="56"/>
      <c r="AE178" s="56"/>
      <c r="AF178" s="56"/>
      <c r="AG178" s="540">
        <f t="shared" si="2"/>
        <v>0</v>
      </c>
    </row>
    <row r="179" spans="1:33">
      <c r="A179" s="546" t="s">
        <v>1803</v>
      </c>
      <c r="B179" s="546" t="s">
        <v>4894</v>
      </c>
      <c r="C179" s="546" t="s">
        <v>1555</v>
      </c>
      <c r="X179" s="56" t="s">
        <v>3135</v>
      </c>
      <c r="Y179" s="56"/>
      <c r="Z179" s="56"/>
      <c r="AA179" s="56"/>
      <c r="AB179" s="56"/>
      <c r="AC179" s="56" t="s">
        <v>3135</v>
      </c>
      <c r="AD179" s="56"/>
      <c r="AE179" s="56"/>
      <c r="AF179" s="56"/>
      <c r="AG179" s="540">
        <f t="shared" si="2"/>
        <v>0</v>
      </c>
    </row>
    <row r="180" spans="1:33">
      <c r="A180" s="546" t="s">
        <v>6163</v>
      </c>
      <c r="B180" s="546" t="s">
        <v>2089</v>
      </c>
      <c r="C180" s="546" t="s">
        <v>4323</v>
      </c>
      <c r="X180" s="56"/>
      <c r="Y180" s="56"/>
      <c r="Z180" s="56"/>
      <c r="AA180" s="56"/>
      <c r="AB180" s="56"/>
      <c r="AC180" s="56" t="s">
        <v>3135</v>
      </c>
      <c r="AD180" s="56"/>
      <c r="AE180" s="56"/>
      <c r="AF180" s="56"/>
      <c r="AG180" s="540">
        <f t="shared" si="2"/>
        <v>0</v>
      </c>
    </row>
    <row r="181" spans="1:33">
      <c r="A181" s="546" t="s">
        <v>1804</v>
      </c>
      <c r="B181" s="546" t="s">
        <v>5288</v>
      </c>
      <c r="C181" s="546" t="s">
        <v>1555</v>
      </c>
      <c r="X181" s="56" t="s">
        <v>3135</v>
      </c>
      <c r="Y181" s="56"/>
      <c r="Z181" s="56"/>
      <c r="AA181" s="56"/>
      <c r="AB181" s="56"/>
      <c r="AC181" s="56" t="s">
        <v>3135</v>
      </c>
      <c r="AD181" s="56"/>
      <c r="AE181" s="56"/>
      <c r="AF181" s="56"/>
      <c r="AG181" s="540">
        <f t="shared" si="2"/>
        <v>0</v>
      </c>
    </row>
    <row r="182" spans="1:33">
      <c r="A182" s="937" t="s">
        <v>3387</v>
      </c>
      <c r="B182" s="937" t="s">
        <v>2089</v>
      </c>
      <c r="C182" s="937" t="s">
        <v>4648</v>
      </c>
      <c r="U182" s="540">
        <v>1</v>
      </c>
      <c r="X182" s="56" t="s">
        <v>3135</v>
      </c>
      <c r="Y182" s="56"/>
      <c r="Z182" s="56"/>
      <c r="AA182" s="56"/>
      <c r="AB182" s="56"/>
      <c r="AC182" s="56" t="s">
        <v>3135</v>
      </c>
      <c r="AD182" s="56"/>
      <c r="AE182" s="56"/>
      <c r="AF182" s="56"/>
      <c r="AG182" s="540">
        <f t="shared" si="2"/>
        <v>1</v>
      </c>
    </row>
    <row r="183" spans="1:33">
      <c r="A183" s="937" t="s">
        <v>6164</v>
      </c>
      <c r="B183" s="937" t="s">
        <v>2089</v>
      </c>
      <c r="C183" s="937" t="s">
        <v>4323</v>
      </c>
      <c r="X183" s="56"/>
      <c r="Y183" s="56"/>
      <c r="Z183" s="56"/>
      <c r="AA183" s="56"/>
      <c r="AB183" s="56"/>
      <c r="AC183" s="56" t="s">
        <v>3135</v>
      </c>
      <c r="AD183" s="56"/>
      <c r="AE183" s="56"/>
      <c r="AF183" s="56"/>
      <c r="AG183" s="540">
        <f t="shared" si="2"/>
        <v>0</v>
      </c>
    </row>
    <row r="184" spans="1:33">
      <c r="A184" s="546" t="s">
        <v>5407</v>
      </c>
      <c r="B184" s="546" t="s">
        <v>5286</v>
      </c>
      <c r="C184" s="546" t="s">
        <v>3962</v>
      </c>
      <c r="X184" s="56" t="s">
        <v>3135</v>
      </c>
      <c r="Y184" s="56"/>
      <c r="Z184" s="56"/>
      <c r="AA184" s="56"/>
      <c r="AB184" s="56"/>
      <c r="AC184" s="56" t="s">
        <v>3135</v>
      </c>
      <c r="AD184" s="56"/>
      <c r="AE184" s="56"/>
      <c r="AF184" s="56"/>
      <c r="AG184" s="540">
        <f t="shared" si="2"/>
        <v>0</v>
      </c>
    </row>
    <row r="185" spans="1:33">
      <c r="A185" s="937" t="s">
        <v>5982</v>
      </c>
      <c r="B185" s="937" t="s">
        <v>139</v>
      </c>
      <c r="C185" s="937" t="s">
        <v>4648</v>
      </c>
      <c r="F185" s="540">
        <v>1</v>
      </c>
      <c r="X185" s="56" t="s">
        <v>3135</v>
      </c>
      <c r="Y185" s="56"/>
      <c r="Z185" s="56"/>
      <c r="AA185" s="56"/>
      <c r="AB185" s="56"/>
      <c r="AC185" s="56" t="s">
        <v>3135</v>
      </c>
      <c r="AD185" s="56"/>
      <c r="AE185" s="56"/>
      <c r="AF185" s="56"/>
      <c r="AG185" s="540">
        <f t="shared" si="2"/>
        <v>1</v>
      </c>
    </row>
    <row r="186" spans="1:33">
      <c r="A186" s="937" t="s">
        <v>3388</v>
      </c>
      <c r="B186" s="937" t="s">
        <v>2089</v>
      </c>
      <c r="C186" s="937" t="s">
        <v>4648</v>
      </c>
      <c r="I186" s="540">
        <v>1</v>
      </c>
      <c r="S186" s="540">
        <v>2</v>
      </c>
      <c r="U186" s="540">
        <v>1</v>
      </c>
      <c r="X186" s="56" t="s">
        <v>3135</v>
      </c>
      <c r="Y186" s="56">
        <v>1</v>
      </c>
      <c r="Z186" s="56"/>
      <c r="AA186" s="56">
        <v>1</v>
      </c>
      <c r="AB186" s="56"/>
      <c r="AC186" s="56" t="s">
        <v>3135</v>
      </c>
      <c r="AD186" s="56"/>
      <c r="AE186" s="56"/>
      <c r="AF186" s="56"/>
      <c r="AG186" s="540">
        <f t="shared" si="2"/>
        <v>6</v>
      </c>
    </row>
    <row r="187" spans="1:33">
      <c r="A187" s="939" t="s">
        <v>3389</v>
      </c>
      <c r="B187" s="937" t="s">
        <v>2089</v>
      </c>
      <c r="C187" s="937" t="s">
        <v>4648</v>
      </c>
      <c r="X187" s="56" t="s">
        <v>3135</v>
      </c>
      <c r="Y187" s="56"/>
      <c r="Z187" s="56"/>
      <c r="AA187" s="56"/>
      <c r="AB187" s="56"/>
      <c r="AC187" s="56" t="s">
        <v>3135</v>
      </c>
      <c r="AD187" s="56"/>
      <c r="AE187" s="56"/>
      <c r="AF187" s="56"/>
      <c r="AG187" s="540">
        <f t="shared" si="2"/>
        <v>0</v>
      </c>
    </row>
    <row r="188" spans="1:33">
      <c r="A188" s="937" t="s">
        <v>3971</v>
      </c>
      <c r="B188" s="937" t="s">
        <v>2089</v>
      </c>
      <c r="C188" s="937" t="s">
        <v>4648</v>
      </c>
      <c r="M188" s="540">
        <v>1</v>
      </c>
      <c r="R188" s="540">
        <v>1</v>
      </c>
      <c r="S188" s="540">
        <v>1</v>
      </c>
      <c r="T188" s="540">
        <v>2</v>
      </c>
      <c r="X188" s="56" t="s">
        <v>3135</v>
      </c>
      <c r="Y188" s="56"/>
      <c r="Z188" s="56"/>
      <c r="AA188" s="56"/>
      <c r="AB188" s="56"/>
      <c r="AC188" s="56" t="s">
        <v>3135</v>
      </c>
      <c r="AD188" s="56"/>
      <c r="AE188" s="56"/>
      <c r="AF188" s="56"/>
      <c r="AG188" s="540">
        <f t="shared" si="2"/>
        <v>5</v>
      </c>
    </row>
    <row r="189" spans="1:33">
      <c r="A189" s="937" t="s">
        <v>3972</v>
      </c>
      <c r="B189" s="937" t="s">
        <v>2089</v>
      </c>
      <c r="C189" s="937" t="s">
        <v>4648</v>
      </c>
      <c r="R189" s="540">
        <v>1</v>
      </c>
      <c r="X189" s="56" t="s">
        <v>3135</v>
      </c>
      <c r="Y189" s="56"/>
      <c r="Z189" s="56"/>
      <c r="AA189" s="56"/>
      <c r="AB189" s="56"/>
      <c r="AC189" s="56" t="s">
        <v>3135</v>
      </c>
      <c r="AD189" s="56"/>
      <c r="AE189" s="56"/>
      <c r="AF189" s="56"/>
      <c r="AG189" s="540">
        <f t="shared" si="2"/>
        <v>1</v>
      </c>
    </row>
    <row r="190" spans="1:33">
      <c r="A190" s="546" t="s">
        <v>1805</v>
      </c>
      <c r="B190" s="546" t="s">
        <v>5286</v>
      </c>
      <c r="C190" s="546" t="s">
        <v>3962</v>
      </c>
      <c r="X190" s="56" t="s">
        <v>3135</v>
      </c>
      <c r="Y190" s="56"/>
      <c r="Z190" s="56"/>
      <c r="AA190" s="56"/>
      <c r="AB190" s="56"/>
      <c r="AC190" s="56" t="s">
        <v>3135</v>
      </c>
      <c r="AD190" s="56"/>
      <c r="AE190" s="56"/>
      <c r="AF190" s="56"/>
      <c r="AG190" s="540">
        <f t="shared" si="2"/>
        <v>0</v>
      </c>
    </row>
    <row r="191" spans="1:33">
      <c r="A191" s="546" t="s">
        <v>7577</v>
      </c>
      <c r="B191" s="546" t="s">
        <v>139</v>
      </c>
      <c r="C191" s="546" t="s">
        <v>4648</v>
      </c>
      <c r="X191" s="56"/>
      <c r="Y191" s="56"/>
      <c r="Z191" s="56"/>
      <c r="AA191" s="56"/>
      <c r="AB191" s="56"/>
      <c r="AC191" s="56" t="s">
        <v>3135</v>
      </c>
      <c r="AD191" s="56"/>
      <c r="AE191" s="56"/>
      <c r="AF191" s="56"/>
      <c r="AG191" s="540">
        <f t="shared" si="2"/>
        <v>0</v>
      </c>
    </row>
    <row r="192" spans="1:33">
      <c r="A192" s="546" t="s">
        <v>3392</v>
      </c>
      <c r="B192" s="546" t="s">
        <v>5286</v>
      </c>
      <c r="C192" s="546" t="s">
        <v>1555</v>
      </c>
      <c r="X192" s="56" t="s">
        <v>3135</v>
      </c>
      <c r="Y192" s="56"/>
      <c r="Z192" s="56"/>
      <c r="AA192" s="56"/>
      <c r="AB192" s="56"/>
      <c r="AC192" s="56" t="s">
        <v>3135</v>
      </c>
      <c r="AD192" s="56"/>
      <c r="AE192" s="56"/>
      <c r="AF192" s="56"/>
      <c r="AG192" s="540">
        <f t="shared" si="2"/>
        <v>0</v>
      </c>
    </row>
    <row r="193" spans="1:33">
      <c r="A193" s="548" t="s">
        <v>1254</v>
      </c>
      <c r="B193" s="546" t="s">
        <v>2089</v>
      </c>
      <c r="C193" s="546" t="s">
        <v>1555</v>
      </c>
      <c r="X193" s="56" t="s">
        <v>3135</v>
      </c>
      <c r="Y193" s="56"/>
      <c r="Z193" s="56"/>
      <c r="AA193" s="56"/>
      <c r="AB193" s="56"/>
      <c r="AC193" s="56" t="s">
        <v>3135</v>
      </c>
      <c r="AD193" s="56"/>
      <c r="AE193" s="56"/>
      <c r="AF193" s="56"/>
      <c r="AG193" s="540">
        <f t="shared" si="2"/>
        <v>0</v>
      </c>
    </row>
    <row r="194" spans="1:33">
      <c r="A194" s="548" t="s">
        <v>5944</v>
      </c>
      <c r="B194" s="546" t="s">
        <v>1752</v>
      </c>
      <c r="C194" s="546" t="s">
        <v>4648</v>
      </c>
      <c r="X194" s="56" t="s">
        <v>3135</v>
      </c>
      <c r="Y194" s="56"/>
      <c r="Z194" s="56"/>
      <c r="AA194" s="56"/>
      <c r="AB194" s="56"/>
      <c r="AC194" s="56" t="s">
        <v>3135</v>
      </c>
      <c r="AD194" s="56"/>
      <c r="AE194" s="56"/>
      <c r="AF194" s="56"/>
      <c r="AG194" s="540">
        <f t="shared" si="2"/>
        <v>0</v>
      </c>
    </row>
    <row r="195" spans="1:33">
      <c r="A195" s="937" t="s">
        <v>3973</v>
      </c>
      <c r="B195" s="937" t="s">
        <v>2089</v>
      </c>
      <c r="C195" s="937" t="s">
        <v>4648</v>
      </c>
      <c r="X195" s="56" t="s">
        <v>3135</v>
      </c>
      <c r="Y195" s="56"/>
      <c r="Z195" s="56"/>
      <c r="AA195" s="56"/>
      <c r="AB195" s="56"/>
      <c r="AC195" s="56" t="s">
        <v>3135</v>
      </c>
      <c r="AD195" s="56"/>
      <c r="AE195" s="56"/>
      <c r="AF195" s="56"/>
      <c r="AG195" s="540">
        <f t="shared" si="2"/>
        <v>0</v>
      </c>
    </row>
    <row r="196" spans="1:33">
      <c r="A196" s="937" t="s">
        <v>6165</v>
      </c>
      <c r="B196" s="937" t="s">
        <v>2089</v>
      </c>
      <c r="C196" s="937" t="s">
        <v>4323</v>
      </c>
      <c r="X196" s="56"/>
      <c r="Y196" s="56"/>
      <c r="Z196" s="56"/>
      <c r="AA196" s="56"/>
      <c r="AB196" s="56"/>
      <c r="AC196" s="56" t="s">
        <v>3135</v>
      </c>
      <c r="AD196" s="56"/>
      <c r="AE196" s="56"/>
      <c r="AF196" s="56"/>
      <c r="AG196" s="540">
        <f t="shared" si="2"/>
        <v>0</v>
      </c>
    </row>
    <row r="197" spans="1:33">
      <c r="A197" s="939" t="s">
        <v>3974</v>
      </c>
      <c r="B197" s="937" t="s">
        <v>2089</v>
      </c>
      <c r="C197" s="937" t="s">
        <v>4648</v>
      </c>
      <c r="K197" s="540">
        <v>1</v>
      </c>
      <c r="M197" s="540">
        <v>1</v>
      </c>
      <c r="X197" s="56" t="s">
        <v>3135</v>
      </c>
      <c r="Y197" s="56"/>
      <c r="Z197" s="56"/>
      <c r="AA197" s="56"/>
      <c r="AB197" s="56"/>
      <c r="AC197" s="56" t="s">
        <v>3135</v>
      </c>
      <c r="AD197" s="56"/>
      <c r="AE197" s="56"/>
      <c r="AF197" s="56"/>
      <c r="AG197" s="540">
        <f t="shared" si="2"/>
        <v>2</v>
      </c>
    </row>
    <row r="198" spans="1:33">
      <c r="A198" s="939" t="s">
        <v>6181</v>
      </c>
      <c r="B198" s="937" t="s">
        <v>2089</v>
      </c>
      <c r="C198" s="937" t="s">
        <v>4323</v>
      </c>
      <c r="X198" s="56"/>
      <c r="Y198" s="56"/>
      <c r="Z198" s="56"/>
      <c r="AA198" s="56"/>
      <c r="AB198" s="56"/>
      <c r="AC198" s="56" t="s">
        <v>3135</v>
      </c>
      <c r="AD198" s="56"/>
      <c r="AE198" s="56"/>
      <c r="AF198" s="56"/>
      <c r="AG198" s="540">
        <f t="shared" ref="AG198:AG262" si="3">SUM(D198:AE198)</f>
        <v>0</v>
      </c>
    </row>
    <row r="199" spans="1:33">
      <c r="A199" s="939" t="s">
        <v>6167</v>
      </c>
      <c r="B199" s="937" t="s">
        <v>2089</v>
      </c>
      <c r="C199" s="937" t="s">
        <v>4323</v>
      </c>
      <c r="X199" s="56"/>
      <c r="Y199" s="56"/>
      <c r="Z199" s="56"/>
      <c r="AA199" s="56"/>
      <c r="AB199" s="56"/>
      <c r="AC199" s="56" t="s">
        <v>3135</v>
      </c>
      <c r="AD199" s="56"/>
      <c r="AE199" s="56"/>
      <c r="AF199" s="56"/>
      <c r="AG199" s="540">
        <f t="shared" si="3"/>
        <v>0</v>
      </c>
    </row>
    <row r="200" spans="1:33">
      <c r="A200" s="937" t="s">
        <v>3975</v>
      </c>
      <c r="B200" s="937" t="s">
        <v>2089</v>
      </c>
      <c r="C200" s="937" t="s">
        <v>4648</v>
      </c>
      <c r="X200" s="56" t="s">
        <v>3135</v>
      </c>
      <c r="Y200" s="56"/>
      <c r="Z200" s="56"/>
      <c r="AA200" s="56"/>
      <c r="AB200" s="56"/>
      <c r="AC200" s="56" t="s">
        <v>3135</v>
      </c>
      <c r="AD200" s="56"/>
      <c r="AE200" s="56"/>
      <c r="AF200" s="56"/>
      <c r="AG200" s="540">
        <f t="shared" si="3"/>
        <v>0</v>
      </c>
    </row>
    <row r="201" spans="1:33">
      <c r="A201" s="546" t="s">
        <v>4725</v>
      </c>
      <c r="B201" s="546" t="s">
        <v>5286</v>
      </c>
      <c r="C201" s="546" t="s">
        <v>3962</v>
      </c>
      <c r="X201" s="56" t="s">
        <v>3135</v>
      </c>
      <c r="Y201" s="56"/>
      <c r="Z201" s="56"/>
      <c r="AA201" s="56"/>
      <c r="AB201" s="56"/>
      <c r="AC201" s="56" t="s">
        <v>3135</v>
      </c>
      <c r="AD201" s="56"/>
      <c r="AE201" s="56"/>
      <c r="AF201" s="56"/>
      <c r="AG201" s="540">
        <f t="shared" si="3"/>
        <v>0</v>
      </c>
    </row>
    <row r="202" spans="1:33">
      <c r="A202" s="546" t="s">
        <v>4726</v>
      </c>
      <c r="B202" s="546" t="s">
        <v>5286</v>
      </c>
      <c r="C202" s="546" t="s">
        <v>3962</v>
      </c>
      <c r="X202" s="56" t="s">
        <v>3135</v>
      </c>
      <c r="Y202" s="56"/>
      <c r="Z202" s="56"/>
      <c r="AA202" s="56"/>
      <c r="AB202" s="56"/>
      <c r="AC202" s="56" t="s">
        <v>3135</v>
      </c>
      <c r="AD202" s="56"/>
      <c r="AE202" s="56"/>
      <c r="AF202" s="56"/>
      <c r="AG202" s="540">
        <f t="shared" si="3"/>
        <v>0</v>
      </c>
    </row>
    <row r="203" spans="1:33">
      <c r="A203" s="1034" t="s">
        <v>5741</v>
      </c>
      <c r="B203" s="546" t="s">
        <v>4710</v>
      </c>
      <c r="C203" s="546" t="s">
        <v>1553</v>
      </c>
      <c r="X203" s="56">
        <v>1</v>
      </c>
      <c r="Y203" s="56"/>
      <c r="Z203" s="56">
        <v>1</v>
      </c>
      <c r="AA203" s="56"/>
      <c r="AB203" s="56"/>
      <c r="AC203" s="56" t="s">
        <v>3135</v>
      </c>
      <c r="AD203" s="56"/>
      <c r="AE203" s="56"/>
      <c r="AF203" s="56"/>
      <c r="AG203" s="540">
        <f t="shared" si="3"/>
        <v>2</v>
      </c>
    </row>
    <row r="204" spans="1:33" s="541" customFormat="1">
      <c r="A204" s="546" t="s">
        <v>4727</v>
      </c>
      <c r="B204" s="546" t="s">
        <v>5289</v>
      </c>
      <c r="C204" s="546" t="s">
        <v>1555</v>
      </c>
      <c r="X204" s="56" t="s">
        <v>3135</v>
      </c>
      <c r="Y204" s="56"/>
      <c r="Z204" s="56"/>
      <c r="AA204" s="56"/>
      <c r="AB204" s="56"/>
      <c r="AC204" s="56" t="s">
        <v>3135</v>
      </c>
      <c r="AD204" s="56"/>
      <c r="AE204" s="56"/>
      <c r="AF204" s="56"/>
      <c r="AG204" s="540">
        <f t="shared" si="3"/>
        <v>0</v>
      </c>
    </row>
    <row r="205" spans="1:33" s="541" customFormat="1">
      <c r="A205" s="546" t="s">
        <v>2899</v>
      </c>
      <c r="B205" s="546" t="s">
        <v>5290</v>
      </c>
      <c r="C205" s="546" t="s">
        <v>1553</v>
      </c>
      <c r="X205" s="56" t="s">
        <v>3135</v>
      </c>
      <c r="Y205" s="56"/>
      <c r="Z205" s="56"/>
      <c r="AA205" s="56"/>
      <c r="AB205" s="56"/>
      <c r="AC205" s="56" t="s">
        <v>3135</v>
      </c>
      <c r="AD205" s="56"/>
      <c r="AE205" s="56"/>
      <c r="AF205" s="56"/>
      <c r="AG205" s="540">
        <f t="shared" si="3"/>
        <v>0</v>
      </c>
    </row>
    <row r="206" spans="1:33">
      <c r="A206" s="937" t="s">
        <v>3976</v>
      </c>
      <c r="B206" s="937" t="s">
        <v>2285</v>
      </c>
      <c r="C206" s="937" t="s">
        <v>4648</v>
      </c>
      <c r="X206" s="56" t="s">
        <v>3135</v>
      </c>
      <c r="Y206" s="56"/>
      <c r="Z206" s="56"/>
      <c r="AA206" s="56"/>
      <c r="AB206" s="56"/>
      <c r="AC206" s="56" t="s">
        <v>3135</v>
      </c>
      <c r="AD206" s="56"/>
      <c r="AE206" s="56"/>
      <c r="AF206" s="56"/>
      <c r="AG206" s="540">
        <f t="shared" si="3"/>
        <v>0</v>
      </c>
    </row>
    <row r="207" spans="1:33">
      <c r="A207" s="939" t="s">
        <v>3977</v>
      </c>
      <c r="B207" s="937" t="s">
        <v>2285</v>
      </c>
      <c r="C207" s="937" t="s">
        <v>4648</v>
      </c>
      <c r="X207" s="56" t="s">
        <v>3135</v>
      </c>
      <c r="Y207" s="56"/>
      <c r="Z207" s="56"/>
      <c r="AA207" s="56"/>
      <c r="AB207" s="56"/>
      <c r="AC207" s="56" t="s">
        <v>3135</v>
      </c>
      <c r="AD207" s="56"/>
      <c r="AE207" s="56"/>
      <c r="AF207" s="56"/>
      <c r="AG207" s="540">
        <f t="shared" si="3"/>
        <v>0</v>
      </c>
    </row>
    <row r="208" spans="1:33">
      <c r="A208" s="939" t="s">
        <v>1027</v>
      </c>
      <c r="B208" s="937" t="s">
        <v>2285</v>
      </c>
      <c r="C208" s="937" t="s">
        <v>4323</v>
      </c>
      <c r="X208" s="56"/>
      <c r="Y208" s="56"/>
      <c r="Z208" s="56"/>
      <c r="AA208" s="56"/>
      <c r="AB208" s="56"/>
      <c r="AC208" s="56" t="s">
        <v>3135</v>
      </c>
      <c r="AD208" s="56"/>
      <c r="AE208" s="56"/>
      <c r="AF208" s="56"/>
      <c r="AG208" s="540">
        <f t="shared" si="3"/>
        <v>0</v>
      </c>
    </row>
    <row r="209" spans="1:33">
      <c r="A209" s="939" t="s">
        <v>1028</v>
      </c>
      <c r="B209" s="937" t="s">
        <v>1580</v>
      </c>
      <c r="C209" s="937" t="s">
        <v>4327</v>
      </c>
      <c r="X209" s="56"/>
      <c r="Y209" s="56"/>
      <c r="Z209" s="56"/>
      <c r="AA209" s="56"/>
      <c r="AB209" s="56"/>
      <c r="AC209" s="56" t="s">
        <v>3135</v>
      </c>
      <c r="AD209" s="56"/>
      <c r="AE209" s="56"/>
      <c r="AF209" s="56"/>
      <c r="AG209" s="540">
        <f t="shared" si="3"/>
        <v>0</v>
      </c>
    </row>
    <row r="210" spans="1:33">
      <c r="A210" s="937" t="s">
        <v>3979</v>
      </c>
      <c r="B210" s="937" t="s">
        <v>1580</v>
      </c>
      <c r="C210" s="937" t="s">
        <v>4647</v>
      </c>
      <c r="M210" s="540">
        <v>2</v>
      </c>
      <c r="V210" s="540">
        <v>1</v>
      </c>
      <c r="X210" s="56" t="s">
        <v>3135</v>
      </c>
      <c r="Y210" s="56"/>
      <c r="Z210" s="56"/>
      <c r="AA210" s="56"/>
      <c r="AB210" s="56"/>
      <c r="AC210" s="56" t="s">
        <v>3135</v>
      </c>
      <c r="AD210" s="56"/>
      <c r="AE210" s="56"/>
      <c r="AF210" s="56"/>
      <c r="AG210" s="540">
        <f t="shared" si="3"/>
        <v>3</v>
      </c>
    </row>
    <row r="211" spans="1:33">
      <c r="A211" s="937" t="s">
        <v>7637</v>
      </c>
      <c r="B211" s="937" t="s">
        <v>1580</v>
      </c>
      <c r="C211" s="937" t="s">
        <v>5472</v>
      </c>
      <c r="X211" s="56"/>
      <c r="Y211" s="56"/>
      <c r="Z211" s="56"/>
      <c r="AA211" s="56"/>
      <c r="AB211" s="56"/>
      <c r="AC211" s="56" t="s">
        <v>3135</v>
      </c>
      <c r="AD211" s="56"/>
      <c r="AE211" s="56"/>
      <c r="AF211" s="56"/>
      <c r="AG211" s="540">
        <f t="shared" si="3"/>
        <v>0</v>
      </c>
    </row>
    <row r="212" spans="1:33">
      <c r="A212" s="937" t="s">
        <v>3964</v>
      </c>
      <c r="B212" s="937" t="s">
        <v>1580</v>
      </c>
      <c r="C212" s="937" t="s">
        <v>5472</v>
      </c>
      <c r="M212" s="540">
        <v>1</v>
      </c>
      <c r="N212" s="540">
        <v>1</v>
      </c>
      <c r="O212" s="541">
        <v>1</v>
      </c>
      <c r="X212" s="56" t="s">
        <v>3135</v>
      </c>
      <c r="Y212" s="56"/>
      <c r="Z212" s="56"/>
      <c r="AA212" s="56"/>
      <c r="AB212" s="56"/>
      <c r="AC212" s="56" t="s">
        <v>3135</v>
      </c>
      <c r="AD212" s="56"/>
      <c r="AE212" s="56"/>
      <c r="AF212" s="56"/>
      <c r="AG212" s="540">
        <f t="shared" si="3"/>
        <v>3</v>
      </c>
    </row>
    <row r="213" spans="1:33">
      <c r="A213" s="546" t="s">
        <v>3272</v>
      </c>
      <c r="B213" s="546" t="s">
        <v>5291</v>
      </c>
      <c r="C213" s="546" t="s">
        <v>1553</v>
      </c>
      <c r="X213" s="56" t="s">
        <v>3135</v>
      </c>
      <c r="Y213" s="56"/>
      <c r="Z213" s="56"/>
      <c r="AA213" s="56"/>
      <c r="AB213" s="56"/>
      <c r="AC213" s="56" t="s">
        <v>3135</v>
      </c>
      <c r="AD213" s="56"/>
      <c r="AE213" s="56"/>
      <c r="AF213" s="56"/>
      <c r="AG213" s="540">
        <f t="shared" si="3"/>
        <v>0</v>
      </c>
    </row>
    <row r="214" spans="1:33">
      <c r="A214" s="546" t="s">
        <v>3155</v>
      </c>
      <c r="B214" s="546" t="s">
        <v>5291</v>
      </c>
      <c r="C214" s="546" t="s">
        <v>5472</v>
      </c>
      <c r="X214" s="56" t="s">
        <v>3135</v>
      </c>
      <c r="Y214" s="56"/>
      <c r="Z214" s="56"/>
      <c r="AA214" s="56"/>
      <c r="AB214" s="56"/>
      <c r="AC214" s="56" t="s">
        <v>3135</v>
      </c>
      <c r="AD214" s="56"/>
      <c r="AE214" s="56"/>
      <c r="AF214" s="56"/>
      <c r="AG214" s="540">
        <f t="shared" si="3"/>
        <v>0</v>
      </c>
    </row>
    <row r="215" spans="1:33">
      <c r="A215" s="546" t="s">
        <v>3719</v>
      </c>
      <c r="B215" s="546" t="s">
        <v>148</v>
      </c>
      <c r="C215" s="546" t="s">
        <v>5472</v>
      </c>
      <c r="X215" s="56" t="s">
        <v>3135</v>
      </c>
      <c r="Y215" s="56"/>
      <c r="Z215" s="56"/>
      <c r="AA215" s="56"/>
      <c r="AB215" s="56"/>
      <c r="AC215" s="56" t="s">
        <v>3135</v>
      </c>
      <c r="AD215" s="56"/>
      <c r="AE215" s="56"/>
      <c r="AF215" s="56"/>
      <c r="AG215" s="540">
        <f t="shared" si="3"/>
        <v>0</v>
      </c>
    </row>
    <row r="216" spans="1:33">
      <c r="A216" s="939" t="s">
        <v>7620</v>
      </c>
      <c r="B216" s="937" t="s">
        <v>148</v>
      </c>
      <c r="C216" s="937" t="s">
        <v>4648</v>
      </c>
      <c r="X216" s="56"/>
      <c r="Y216" s="56"/>
      <c r="Z216" s="56"/>
      <c r="AA216" s="56"/>
      <c r="AB216" s="56"/>
      <c r="AC216" s="56" t="s">
        <v>3135</v>
      </c>
      <c r="AD216" s="56"/>
      <c r="AE216" s="56"/>
      <c r="AF216" s="56"/>
      <c r="AG216" s="540">
        <f t="shared" si="3"/>
        <v>0</v>
      </c>
    </row>
    <row r="217" spans="1:33">
      <c r="A217" s="937" t="s">
        <v>4038</v>
      </c>
      <c r="B217" s="937" t="s">
        <v>148</v>
      </c>
      <c r="C217" s="937" t="s">
        <v>4648</v>
      </c>
      <c r="X217" s="56" t="s">
        <v>3135</v>
      </c>
      <c r="Y217" s="56"/>
      <c r="Z217" s="56"/>
      <c r="AA217" s="56"/>
      <c r="AB217" s="56"/>
      <c r="AC217" s="56" t="s">
        <v>3135</v>
      </c>
      <c r="AD217" s="56"/>
      <c r="AE217" s="56"/>
      <c r="AF217" s="56"/>
      <c r="AG217" s="540">
        <f t="shared" si="3"/>
        <v>0</v>
      </c>
    </row>
    <row r="218" spans="1:33">
      <c r="A218" s="937" t="s">
        <v>3980</v>
      </c>
      <c r="B218" s="937" t="s">
        <v>1580</v>
      </c>
      <c r="C218" s="937" t="s">
        <v>3962</v>
      </c>
      <c r="I218" s="540">
        <v>1</v>
      </c>
      <c r="X218" s="56" t="s">
        <v>3135</v>
      </c>
      <c r="Y218" s="56"/>
      <c r="Z218" s="56">
        <v>1</v>
      </c>
      <c r="AA218" s="56">
        <v>1</v>
      </c>
      <c r="AB218" s="56"/>
      <c r="AC218" s="56" t="s">
        <v>3135</v>
      </c>
      <c r="AD218" s="56"/>
      <c r="AE218" s="56"/>
      <c r="AF218" s="56"/>
      <c r="AG218" s="540">
        <f t="shared" si="3"/>
        <v>3</v>
      </c>
    </row>
    <row r="219" spans="1:33">
      <c r="A219" s="546" t="s">
        <v>3720</v>
      </c>
      <c r="B219" s="546" t="s">
        <v>1753</v>
      </c>
      <c r="C219" s="546" t="s">
        <v>1555</v>
      </c>
      <c r="X219" s="56" t="s">
        <v>3135</v>
      </c>
      <c r="Y219" s="56"/>
      <c r="Z219" s="56"/>
      <c r="AA219" s="56"/>
      <c r="AB219" s="56"/>
      <c r="AC219" s="56" t="s">
        <v>3135</v>
      </c>
      <c r="AD219" s="56"/>
      <c r="AE219" s="56"/>
      <c r="AF219" s="56"/>
      <c r="AG219" s="540">
        <f t="shared" si="3"/>
        <v>0</v>
      </c>
    </row>
    <row r="220" spans="1:33">
      <c r="A220" s="546" t="s">
        <v>7615</v>
      </c>
      <c r="B220" s="546" t="s">
        <v>1753</v>
      </c>
      <c r="C220" s="546" t="s">
        <v>3962</v>
      </c>
      <c r="X220" s="56" t="s">
        <v>3135</v>
      </c>
      <c r="Y220" s="56"/>
      <c r="Z220" s="56"/>
      <c r="AA220" s="56"/>
      <c r="AB220" s="56"/>
      <c r="AC220" s="56" t="s">
        <v>3135</v>
      </c>
      <c r="AD220" s="56"/>
      <c r="AE220" s="56"/>
      <c r="AF220" s="56">
        <v>1</v>
      </c>
      <c r="AG220" s="540">
        <f t="shared" si="3"/>
        <v>0</v>
      </c>
    </row>
    <row r="221" spans="1:33">
      <c r="A221" s="546" t="s">
        <v>5943</v>
      </c>
      <c r="B221" s="546" t="s">
        <v>1753</v>
      </c>
      <c r="C221" s="546" t="s">
        <v>3962</v>
      </c>
      <c r="X221" s="56" t="s">
        <v>3135</v>
      </c>
      <c r="Y221" s="56"/>
      <c r="Z221" s="56"/>
      <c r="AA221" s="56"/>
      <c r="AB221" s="56"/>
      <c r="AC221" s="56" t="s">
        <v>3135</v>
      </c>
      <c r="AD221" s="56"/>
      <c r="AE221" s="56"/>
      <c r="AF221" s="56"/>
      <c r="AG221" s="540">
        <f t="shared" si="3"/>
        <v>0</v>
      </c>
    </row>
    <row r="222" spans="1:33">
      <c r="A222" s="546" t="s">
        <v>2896</v>
      </c>
      <c r="B222" s="546" t="s">
        <v>5292</v>
      </c>
      <c r="C222" s="546" t="s">
        <v>3962</v>
      </c>
      <c r="X222" s="56" t="s">
        <v>3135</v>
      </c>
      <c r="Y222" s="56"/>
      <c r="Z222" s="56"/>
      <c r="AA222" s="56"/>
      <c r="AB222" s="56"/>
      <c r="AC222" s="56" t="s">
        <v>3135</v>
      </c>
      <c r="AD222" s="56"/>
      <c r="AE222" s="56"/>
      <c r="AF222" s="56"/>
      <c r="AG222" s="540">
        <f t="shared" si="3"/>
        <v>0</v>
      </c>
    </row>
    <row r="223" spans="1:33">
      <c r="A223" s="546" t="s">
        <v>7621</v>
      </c>
      <c r="B223" s="546" t="s">
        <v>1580</v>
      </c>
      <c r="C223" s="546" t="s">
        <v>4648</v>
      </c>
      <c r="X223" s="56"/>
      <c r="Y223" s="56"/>
      <c r="Z223" s="56"/>
      <c r="AA223" s="56"/>
      <c r="AB223" s="56"/>
      <c r="AC223" s="56" t="s">
        <v>3135</v>
      </c>
      <c r="AD223" s="56"/>
      <c r="AE223" s="56"/>
      <c r="AF223" s="56"/>
      <c r="AG223" s="540">
        <f t="shared" si="3"/>
        <v>0</v>
      </c>
    </row>
    <row r="224" spans="1:33">
      <c r="A224" s="546" t="s">
        <v>5293</v>
      </c>
      <c r="B224" s="546" t="s">
        <v>5294</v>
      </c>
      <c r="C224" s="546" t="s">
        <v>5472</v>
      </c>
      <c r="X224" s="56" t="s">
        <v>3135</v>
      </c>
      <c r="Y224" s="56"/>
      <c r="Z224" s="56"/>
      <c r="AA224" s="56"/>
      <c r="AB224" s="56"/>
      <c r="AC224" s="56" t="s">
        <v>3135</v>
      </c>
      <c r="AD224" s="56"/>
      <c r="AE224" s="56"/>
      <c r="AF224" s="56"/>
      <c r="AG224" s="540">
        <f t="shared" si="3"/>
        <v>0</v>
      </c>
    </row>
    <row r="225" spans="1:33">
      <c r="A225" s="546" t="s">
        <v>3166</v>
      </c>
      <c r="B225" s="546" t="s">
        <v>5295</v>
      </c>
      <c r="C225" s="546" t="s">
        <v>5472</v>
      </c>
      <c r="X225" s="56" t="s">
        <v>3135</v>
      </c>
      <c r="Y225" s="56"/>
      <c r="Z225" s="56"/>
      <c r="AA225" s="56"/>
      <c r="AB225" s="56"/>
      <c r="AC225" s="56" t="s">
        <v>3135</v>
      </c>
      <c r="AD225" s="56"/>
      <c r="AE225" s="56"/>
      <c r="AF225" s="56"/>
      <c r="AG225" s="540">
        <f t="shared" si="3"/>
        <v>0</v>
      </c>
    </row>
    <row r="226" spans="1:33">
      <c r="A226" s="546" t="s">
        <v>3167</v>
      </c>
      <c r="B226" s="546" t="s">
        <v>807</v>
      </c>
      <c r="C226" s="546" t="s">
        <v>5472</v>
      </c>
      <c r="X226" s="56" t="s">
        <v>3135</v>
      </c>
      <c r="Y226" s="56"/>
      <c r="Z226" s="56"/>
      <c r="AA226" s="56"/>
      <c r="AB226" s="56"/>
      <c r="AC226" s="56" t="s">
        <v>3135</v>
      </c>
      <c r="AD226" s="56"/>
      <c r="AE226" s="56"/>
      <c r="AF226" s="56"/>
      <c r="AG226" s="540">
        <f t="shared" si="3"/>
        <v>0</v>
      </c>
    </row>
    <row r="227" spans="1:33">
      <c r="A227" s="546" t="s">
        <v>6168</v>
      </c>
      <c r="B227" s="546" t="s">
        <v>1582</v>
      </c>
      <c r="C227" s="546" t="s">
        <v>4327</v>
      </c>
      <c r="X227" s="56"/>
      <c r="Y227" s="56"/>
      <c r="Z227" s="56"/>
      <c r="AA227" s="56"/>
      <c r="AB227" s="56"/>
      <c r="AC227" s="56" t="s">
        <v>3135</v>
      </c>
      <c r="AD227" s="56"/>
      <c r="AE227" s="56"/>
      <c r="AF227" s="56"/>
      <c r="AG227" s="540">
        <f t="shared" si="3"/>
        <v>0</v>
      </c>
    </row>
    <row r="228" spans="1:33">
      <c r="A228" s="939" t="s">
        <v>2228</v>
      </c>
      <c r="B228" s="937" t="s">
        <v>1582</v>
      </c>
      <c r="C228" s="937" t="s">
        <v>4648</v>
      </c>
      <c r="E228" s="540">
        <v>1</v>
      </c>
      <c r="X228" s="56" t="s">
        <v>3135</v>
      </c>
      <c r="Y228" s="56"/>
      <c r="Z228" s="56"/>
      <c r="AA228" s="56"/>
      <c r="AB228" s="56"/>
      <c r="AC228" s="56">
        <v>1</v>
      </c>
      <c r="AD228" s="56"/>
      <c r="AE228" s="56"/>
      <c r="AF228" s="56"/>
      <c r="AG228" s="540">
        <f t="shared" si="3"/>
        <v>2</v>
      </c>
    </row>
    <row r="229" spans="1:33">
      <c r="A229" s="548" t="s">
        <v>1257</v>
      </c>
      <c r="B229" s="546" t="s">
        <v>1582</v>
      </c>
      <c r="C229" s="546" t="s">
        <v>1555</v>
      </c>
      <c r="X229" s="56" t="s">
        <v>3135</v>
      </c>
      <c r="Y229" s="56"/>
      <c r="Z229" s="56"/>
      <c r="AA229" s="56"/>
      <c r="AB229" s="56"/>
      <c r="AC229" s="56" t="s">
        <v>3135</v>
      </c>
      <c r="AD229" s="56"/>
      <c r="AE229" s="56"/>
      <c r="AF229" s="56"/>
      <c r="AG229" s="540">
        <f t="shared" si="3"/>
        <v>0</v>
      </c>
    </row>
    <row r="230" spans="1:33">
      <c r="A230" s="548" t="s">
        <v>2059</v>
      </c>
      <c r="B230" s="546" t="s">
        <v>1582</v>
      </c>
      <c r="C230" s="546" t="s">
        <v>1555</v>
      </c>
      <c r="X230" s="56">
        <v>1</v>
      </c>
      <c r="Y230" s="56"/>
      <c r="Z230" s="56"/>
      <c r="AA230" s="56"/>
      <c r="AB230" s="56"/>
      <c r="AC230" s="56" t="s">
        <v>3135</v>
      </c>
      <c r="AD230" s="56"/>
      <c r="AE230" s="56"/>
      <c r="AF230" s="56"/>
      <c r="AG230" s="540">
        <f t="shared" si="3"/>
        <v>1</v>
      </c>
    </row>
    <row r="231" spans="1:33">
      <c r="A231" s="548" t="s">
        <v>1787</v>
      </c>
      <c r="B231" s="546" t="s">
        <v>808</v>
      </c>
      <c r="C231" s="546" t="s">
        <v>1555</v>
      </c>
      <c r="X231" s="56" t="s">
        <v>3135</v>
      </c>
      <c r="Y231" s="56"/>
      <c r="Z231" s="56"/>
      <c r="AA231" s="56"/>
      <c r="AB231" s="56"/>
      <c r="AC231" s="56" t="s">
        <v>3135</v>
      </c>
      <c r="AD231" s="56"/>
      <c r="AE231" s="56"/>
      <c r="AF231" s="56"/>
      <c r="AG231" s="540">
        <f t="shared" si="3"/>
        <v>0</v>
      </c>
    </row>
    <row r="232" spans="1:33">
      <c r="A232" s="548" t="s">
        <v>7587</v>
      </c>
      <c r="B232" s="546" t="s">
        <v>154</v>
      </c>
      <c r="C232" s="546" t="s">
        <v>1555</v>
      </c>
      <c r="X232" s="56"/>
      <c r="Y232" s="56"/>
      <c r="Z232" s="56"/>
      <c r="AA232" s="56"/>
      <c r="AB232" s="56"/>
      <c r="AC232" s="56" t="s">
        <v>3135</v>
      </c>
      <c r="AD232" s="56"/>
      <c r="AE232" s="56"/>
      <c r="AF232" s="56"/>
      <c r="AG232" s="540">
        <f t="shared" si="3"/>
        <v>0</v>
      </c>
    </row>
    <row r="233" spans="1:33">
      <c r="A233" s="2417" t="s">
        <v>10871</v>
      </c>
      <c r="B233" s="2418" t="s">
        <v>10872</v>
      </c>
      <c r="C233" s="546" t="s">
        <v>10873</v>
      </c>
      <c r="X233" s="56"/>
      <c r="Y233" s="56"/>
      <c r="Z233" s="56"/>
      <c r="AA233" s="56"/>
      <c r="AB233" s="56"/>
      <c r="AC233" s="56"/>
      <c r="AD233" s="56"/>
      <c r="AE233" s="56">
        <v>1</v>
      </c>
      <c r="AF233" s="56">
        <v>1</v>
      </c>
    </row>
    <row r="234" spans="1:33">
      <c r="A234" s="937" t="s">
        <v>1583</v>
      </c>
      <c r="B234" s="937" t="s">
        <v>1584</v>
      </c>
      <c r="C234" s="937" t="s">
        <v>4647</v>
      </c>
      <c r="X234" s="56" t="s">
        <v>3135</v>
      </c>
      <c r="Y234" s="56"/>
      <c r="Z234" s="56"/>
      <c r="AA234" s="56"/>
      <c r="AB234" s="56"/>
      <c r="AC234" s="56" t="s">
        <v>3135</v>
      </c>
      <c r="AD234" s="56"/>
      <c r="AE234" s="56"/>
      <c r="AF234" s="56"/>
      <c r="AG234" s="540">
        <f t="shared" si="3"/>
        <v>0</v>
      </c>
    </row>
    <row r="235" spans="1:33">
      <c r="A235" s="937" t="s">
        <v>8145</v>
      </c>
      <c r="B235" s="937" t="s">
        <v>155</v>
      </c>
      <c r="C235" s="937" t="s">
        <v>1553</v>
      </c>
      <c r="X235" s="56"/>
      <c r="Y235" s="56"/>
      <c r="Z235" s="56"/>
      <c r="AA235" s="56">
        <v>1</v>
      </c>
      <c r="AB235" s="56"/>
      <c r="AC235" s="56" t="s">
        <v>3135</v>
      </c>
      <c r="AD235" s="56"/>
      <c r="AE235" s="56"/>
      <c r="AF235" s="56"/>
      <c r="AG235" s="540">
        <f t="shared" si="3"/>
        <v>1</v>
      </c>
    </row>
    <row r="236" spans="1:33">
      <c r="A236" s="548" t="s">
        <v>1788</v>
      </c>
      <c r="B236" s="546" t="s">
        <v>809</v>
      </c>
      <c r="C236" s="546" t="s">
        <v>3962</v>
      </c>
      <c r="X236" s="56" t="s">
        <v>3135</v>
      </c>
      <c r="Y236" s="56"/>
      <c r="Z236" s="56"/>
      <c r="AA236" s="56"/>
      <c r="AB236" s="56"/>
      <c r="AC236" s="56" t="s">
        <v>3135</v>
      </c>
      <c r="AD236" s="56"/>
      <c r="AE236" s="56"/>
      <c r="AF236" s="56"/>
      <c r="AG236" s="540">
        <f t="shared" si="3"/>
        <v>0</v>
      </c>
    </row>
    <row r="237" spans="1:33">
      <c r="A237" s="937" t="s">
        <v>3981</v>
      </c>
      <c r="B237" s="937" t="s">
        <v>1584</v>
      </c>
      <c r="C237" s="937" t="s">
        <v>4648</v>
      </c>
      <c r="X237" s="56" t="s">
        <v>3135</v>
      </c>
      <c r="Y237" s="56"/>
      <c r="Z237" s="56"/>
      <c r="AA237" s="56"/>
      <c r="AB237" s="56"/>
      <c r="AC237" s="56" t="s">
        <v>3135</v>
      </c>
      <c r="AD237" s="56"/>
      <c r="AE237" s="56"/>
      <c r="AF237" s="56"/>
      <c r="AG237" s="540">
        <f t="shared" si="3"/>
        <v>0</v>
      </c>
    </row>
    <row r="238" spans="1:33">
      <c r="A238" s="939" t="s">
        <v>3982</v>
      </c>
      <c r="B238" s="937" t="s">
        <v>1584</v>
      </c>
      <c r="C238" s="937" t="s">
        <v>4648</v>
      </c>
      <c r="H238" s="540">
        <v>1</v>
      </c>
      <c r="X238" s="56" t="s">
        <v>3135</v>
      </c>
      <c r="Y238" s="56"/>
      <c r="Z238" s="56"/>
      <c r="AA238" s="56"/>
      <c r="AB238" s="56"/>
      <c r="AC238" s="56">
        <v>1</v>
      </c>
      <c r="AD238" s="56"/>
      <c r="AE238" s="56">
        <v>1</v>
      </c>
      <c r="AF238" s="56"/>
      <c r="AG238" s="540">
        <f t="shared" si="3"/>
        <v>3</v>
      </c>
    </row>
    <row r="239" spans="1:33">
      <c r="A239" s="939" t="s">
        <v>1743</v>
      </c>
      <c r="B239" s="937" t="s">
        <v>1744</v>
      </c>
      <c r="C239" s="937" t="s">
        <v>5472</v>
      </c>
      <c r="X239" s="56" t="s">
        <v>3135</v>
      </c>
      <c r="Y239" s="56"/>
      <c r="Z239" s="56"/>
      <c r="AA239" s="56"/>
      <c r="AB239" s="56"/>
      <c r="AC239" s="56" t="s">
        <v>3135</v>
      </c>
      <c r="AD239" s="56"/>
      <c r="AE239" s="56"/>
      <c r="AF239" s="56"/>
      <c r="AG239" s="540">
        <f t="shared" si="3"/>
        <v>0</v>
      </c>
    </row>
    <row r="240" spans="1:33">
      <c r="A240" s="548" t="s">
        <v>1789</v>
      </c>
      <c r="B240" s="546" t="s">
        <v>810</v>
      </c>
      <c r="C240" s="546" t="s">
        <v>5472</v>
      </c>
      <c r="X240" s="56" t="s">
        <v>3135</v>
      </c>
      <c r="Y240" s="56"/>
      <c r="Z240" s="56"/>
      <c r="AA240" s="56"/>
      <c r="AB240" s="56"/>
      <c r="AC240" s="56" t="s">
        <v>3135</v>
      </c>
      <c r="AD240" s="56"/>
      <c r="AE240" s="56"/>
      <c r="AF240" s="56"/>
      <c r="AG240" s="540">
        <f t="shared" si="3"/>
        <v>0</v>
      </c>
    </row>
    <row r="241" spans="1:33">
      <c r="A241" s="891" t="s">
        <v>3696</v>
      </c>
      <c r="B241" s="892" t="s">
        <v>6112</v>
      </c>
      <c r="C241" s="892" t="s">
        <v>1555</v>
      </c>
      <c r="X241" s="56" t="s">
        <v>3135</v>
      </c>
      <c r="Y241" s="56"/>
      <c r="Z241" s="56"/>
      <c r="AA241" s="56"/>
      <c r="AB241" s="56"/>
      <c r="AC241" s="56" t="s">
        <v>3135</v>
      </c>
      <c r="AD241" s="56"/>
      <c r="AE241" s="56"/>
      <c r="AF241" s="56"/>
      <c r="AG241" s="540">
        <f t="shared" si="3"/>
        <v>0</v>
      </c>
    </row>
    <row r="242" spans="1:33">
      <c r="A242" s="548" t="s">
        <v>2060</v>
      </c>
      <c r="B242" s="546" t="s">
        <v>3983</v>
      </c>
      <c r="C242" s="546" t="s">
        <v>1555</v>
      </c>
      <c r="X242" s="56" t="s">
        <v>3135</v>
      </c>
      <c r="Y242" s="56"/>
      <c r="Z242" s="56"/>
      <c r="AA242" s="56"/>
      <c r="AB242" s="56"/>
      <c r="AC242" s="56" t="s">
        <v>3135</v>
      </c>
      <c r="AD242" s="56"/>
      <c r="AE242" s="56"/>
      <c r="AF242" s="56"/>
      <c r="AG242" s="540">
        <f t="shared" si="3"/>
        <v>0</v>
      </c>
    </row>
    <row r="243" spans="1:33">
      <c r="A243" s="548" t="s">
        <v>1791</v>
      </c>
      <c r="B243" s="546" t="s">
        <v>6112</v>
      </c>
      <c r="C243" s="546" t="s">
        <v>1555</v>
      </c>
      <c r="X243" s="56" t="s">
        <v>3135</v>
      </c>
      <c r="Y243" s="56"/>
      <c r="Z243" s="56"/>
      <c r="AA243" s="56"/>
      <c r="AB243" s="56"/>
      <c r="AC243" s="56" t="s">
        <v>3135</v>
      </c>
      <c r="AD243" s="56"/>
      <c r="AE243" s="56"/>
      <c r="AF243" s="56"/>
      <c r="AG243" s="540">
        <f t="shared" si="3"/>
        <v>0</v>
      </c>
    </row>
    <row r="244" spans="1:33">
      <c r="A244" s="939" t="s">
        <v>3967</v>
      </c>
      <c r="B244" s="937" t="s">
        <v>3983</v>
      </c>
      <c r="C244" s="937" t="s">
        <v>3962</v>
      </c>
      <c r="S244" s="540">
        <v>1</v>
      </c>
      <c r="V244" s="540">
        <v>1</v>
      </c>
      <c r="X244" s="56" t="s">
        <v>3135</v>
      </c>
      <c r="Y244" s="56"/>
      <c r="Z244" s="56"/>
      <c r="AA244" s="56"/>
      <c r="AB244" s="56"/>
      <c r="AC244" s="56" t="s">
        <v>3135</v>
      </c>
      <c r="AD244" s="56"/>
      <c r="AE244" s="56"/>
      <c r="AF244" s="56"/>
      <c r="AG244" s="540">
        <f t="shared" si="3"/>
        <v>2</v>
      </c>
    </row>
    <row r="245" spans="1:33">
      <c r="A245" s="548" t="s">
        <v>1792</v>
      </c>
      <c r="B245" s="546" t="s">
        <v>6112</v>
      </c>
      <c r="C245" s="546" t="s">
        <v>3962</v>
      </c>
      <c r="X245" s="56" t="s">
        <v>3135</v>
      </c>
      <c r="Y245" s="56"/>
      <c r="Z245" s="56"/>
      <c r="AA245" s="56"/>
      <c r="AB245" s="56"/>
      <c r="AC245" s="56" t="s">
        <v>3135</v>
      </c>
      <c r="AD245" s="56"/>
      <c r="AE245" s="56"/>
      <c r="AF245" s="56"/>
      <c r="AG245" s="540">
        <f t="shared" si="3"/>
        <v>0</v>
      </c>
    </row>
    <row r="246" spans="1:33">
      <c r="A246" s="548" t="s">
        <v>2062</v>
      </c>
      <c r="B246" s="546" t="s">
        <v>3983</v>
      </c>
      <c r="C246" s="546" t="s">
        <v>1555</v>
      </c>
      <c r="X246" s="56" t="s">
        <v>3135</v>
      </c>
      <c r="Y246" s="56"/>
      <c r="Z246" s="56"/>
      <c r="AA246" s="56"/>
      <c r="AB246" s="56"/>
      <c r="AC246" s="56" t="s">
        <v>3135</v>
      </c>
      <c r="AD246" s="56"/>
      <c r="AE246" s="56"/>
      <c r="AF246" s="56"/>
      <c r="AG246" s="540">
        <f t="shared" si="3"/>
        <v>0</v>
      </c>
    </row>
    <row r="247" spans="1:33">
      <c r="A247" s="548" t="s">
        <v>7623</v>
      </c>
      <c r="B247" s="546" t="s">
        <v>3983</v>
      </c>
      <c r="C247" s="546" t="s">
        <v>4648</v>
      </c>
      <c r="X247" s="56"/>
      <c r="Y247" s="56"/>
      <c r="Z247" s="56"/>
      <c r="AA247" s="56"/>
      <c r="AB247" s="56"/>
      <c r="AC247" s="56" t="s">
        <v>3135</v>
      </c>
      <c r="AD247" s="56"/>
      <c r="AE247" s="56"/>
      <c r="AF247" s="56"/>
      <c r="AG247" s="540">
        <f t="shared" si="3"/>
        <v>0</v>
      </c>
    </row>
    <row r="248" spans="1:33">
      <c r="A248" s="939" t="s">
        <v>1587</v>
      </c>
      <c r="B248" s="937" t="s">
        <v>3984</v>
      </c>
      <c r="C248" s="937" t="s">
        <v>4647</v>
      </c>
      <c r="O248" s="541">
        <v>1</v>
      </c>
      <c r="X248" s="56" t="s">
        <v>3135</v>
      </c>
      <c r="Y248" s="56"/>
      <c r="Z248" s="56"/>
      <c r="AA248" s="56"/>
      <c r="AB248" s="56"/>
      <c r="AC248" s="56" t="s">
        <v>3135</v>
      </c>
      <c r="AD248" s="56"/>
      <c r="AE248" s="56"/>
      <c r="AF248" s="56"/>
      <c r="AG248" s="540">
        <f t="shared" si="3"/>
        <v>1</v>
      </c>
    </row>
    <row r="249" spans="1:33">
      <c r="A249" s="939" t="s">
        <v>3294</v>
      </c>
      <c r="B249" s="937" t="s">
        <v>1794</v>
      </c>
      <c r="C249" s="937" t="s">
        <v>5472</v>
      </c>
      <c r="U249" s="540">
        <v>1</v>
      </c>
      <c r="X249" s="56" t="s">
        <v>3135</v>
      </c>
      <c r="Y249" s="56"/>
      <c r="Z249" s="56"/>
      <c r="AA249" s="56"/>
      <c r="AB249" s="56"/>
      <c r="AC249" s="56" t="s">
        <v>3135</v>
      </c>
      <c r="AD249" s="56"/>
      <c r="AE249" s="56"/>
      <c r="AF249" s="56"/>
      <c r="AG249" s="540">
        <f t="shared" si="3"/>
        <v>1</v>
      </c>
    </row>
    <row r="250" spans="1:33">
      <c r="A250" s="939" t="s">
        <v>7982</v>
      </c>
      <c r="B250" s="937" t="s">
        <v>1794</v>
      </c>
      <c r="C250" s="937" t="s">
        <v>1555</v>
      </c>
      <c r="X250" s="56"/>
      <c r="Y250" s="56"/>
      <c r="Z250" s="56"/>
      <c r="AA250" s="56"/>
      <c r="AB250" s="56"/>
      <c r="AC250" s="56" t="s">
        <v>3135</v>
      </c>
      <c r="AD250" s="56"/>
      <c r="AE250" s="56">
        <v>1</v>
      </c>
      <c r="AF250" s="56"/>
      <c r="AG250" s="540">
        <f t="shared" si="3"/>
        <v>1</v>
      </c>
    </row>
    <row r="251" spans="1:33">
      <c r="A251" s="939" t="s">
        <v>6169</v>
      </c>
      <c r="B251" s="937" t="s">
        <v>6170</v>
      </c>
      <c r="C251" s="937" t="s">
        <v>4323</v>
      </c>
      <c r="X251" s="56"/>
      <c r="Y251" s="56"/>
      <c r="Z251" s="56"/>
      <c r="AA251" s="56"/>
      <c r="AB251" s="56"/>
      <c r="AC251" s="56" t="s">
        <v>3135</v>
      </c>
      <c r="AD251" s="56"/>
      <c r="AE251" s="56"/>
      <c r="AF251" s="56"/>
      <c r="AG251" s="540">
        <f t="shared" si="3"/>
        <v>0</v>
      </c>
    </row>
    <row r="252" spans="1:33">
      <c r="A252" s="937" t="s">
        <v>3985</v>
      </c>
      <c r="B252" s="937" t="s">
        <v>3984</v>
      </c>
      <c r="C252" s="937" t="s">
        <v>4648</v>
      </c>
      <c r="X252" s="56" t="s">
        <v>3135</v>
      </c>
      <c r="Y252" s="56"/>
      <c r="Z252" s="56"/>
      <c r="AA252" s="56"/>
      <c r="AB252" s="56"/>
      <c r="AC252" s="56" t="s">
        <v>3135</v>
      </c>
      <c r="AD252" s="56"/>
      <c r="AE252" s="56"/>
      <c r="AF252" s="56"/>
      <c r="AG252" s="540">
        <f t="shared" si="3"/>
        <v>0</v>
      </c>
    </row>
    <row r="253" spans="1:33">
      <c r="A253" s="941" t="s">
        <v>1793</v>
      </c>
      <c r="B253" s="936" t="s">
        <v>3984</v>
      </c>
      <c r="C253" s="936" t="s">
        <v>4648</v>
      </c>
      <c r="V253" s="540">
        <v>1</v>
      </c>
      <c r="X253" s="56" t="s">
        <v>3135</v>
      </c>
      <c r="Y253" s="56"/>
      <c r="Z253" s="56"/>
      <c r="AA253" s="56"/>
      <c r="AB253" s="56"/>
      <c r="AC253" s="56" t="s">
        <v>3135</v>
      </c>
      <c r="AD253" s="56"/>
      <c r="AE253" s="56"/>
      <c r="AF253" s="56"/>
      <c r="AG253" s="540">
        <f t="shared" si="3"/>
        <v>1</v>
      </c>
    </row>
    <row r="254" spans="1:33">
      <c r="A254" s="939" t="s">
        <v>3986</v>
      </c>
      <c r="B254" s="936" t="s">
        <v>3984</v>
      </c>
      <c r="C254" s="936" t="s">
        <v>4648</v>
      </c>
      <c r="G254" s="540">
        <v>1</v>
      </c>
      <c r="L254" s="540">
        <v>1</v>
      </c>
      <c r="W254" s="540">
        <v>1</v>
      </c>
      <c r="X254" s="56">
        <v>1</v>
      </c>
      <c r="Y254" s="56">
        <v>1</v>
      </c>
      <c r="Z254" s="56"/>
      <c r="AA254" s="56"/>
      <c r="AB254" s="56">
        <v>1</v>
      </c>
      <c r="AC254" s="56" t="s">
        <v>3135</v>
      </c>
      <c r="AD254" s="56">
        <v>1</v>
      </c>
      <c r="AE254" s="56">
        <v>2</v>
      </c>
      <c r="AF254" s="56">
        <v>1</v>
      </c>
      <c r="AG254" s="540">
        <f>SUM(D254:AF254)</f>
        <v>10</v>
      </c>
    </row>
    <row r="255" spans="1:33">
      <c r="A255" s="939" t="s">
        <v>6180</v>
      </c>
      <c r="B255" s="936" t="s">
        <v>6170</v>
      </c>
      <c r="C255" s="936" t="s">
        <v>4323</v>
      </c>
      <c r="X255" s="56"/>
      <c r="Y255" s="56"/>
      <c r="Z255" s="56"/>
      <c r="AA255" s="56"/>
      <c r="AB255" s="56"/>
      <c r="AC255" s="56" t="s">
        <v>3135</v>
      </c>
      <c r="AD255" s="56"/>
      <c r="AE255" s="56"/>
      <c r="AF255" s="56"/>
      <c r="AG255" s="540">
        <f t="shared" si="3"/>
        <v>0</v>
      </c>
    </row>
    <row r="256" spans="1:33">
      <c r="A256" s="939" t="s">
        <v>7588</v>
      </c>
      <c r="B256" s="936" t="s">
        <v>1794</v>
      </c>
      <c r="C256" s="936" t="s">
        <v>4648</v>
      </c>
      <c r="X256" s="56"/>
      <c r="Y256" s="56"/>
      <c r="Z256" s="56"/>
      <c r="AA256" s="56"/>
      <c r="AB256" s="56"/>
      <c r="AC256" s="56" t="s">
        <v>3135</v>
      </c>
      <c r="AD256" s="56"/>
      <c r="AE256" s="56"/>
      <c r="AF256" s="56"/>
      <c r="AG256" s="540">
        <f t="shared" si="3"/>
        <v>0</v>
      </c>
    </row>
    <row r="257" spans="1:33">
      <c r="A257" s="937" t="s">
        <v>3987</v>
      </c>
      <c r="B257" s="936" t="s">
        <v>3984</v>
      </c>
      <c r="C257" s="936" t="s">
        <v>4648</v>
      </c>
      <c r="R257" s="540">
        <v>1</v>
      </c>
      <c r="S257" s="540">
        <v>2</v>
      </c>
      <c r="X257" s="56" t="s">
        <v>3135</v>
      </c>
      <c r="Y257" s="56"/>
      <c r="Z257" s="56"/>
      <c r="AA257" s="56"/>
      <c r="AB257" s="56">
        <v>1</v>
      </c>
      <c r="AC257" s="56" t="s">
        <v>3135</v>
      </c>
      <c r="AD257" s="56"/>
      <c r="AE257" s="56">
        <v>1</v>
      </c>
      <c r="AF257" s="56"/>
      <c r="AG257" s="540">
        <f t="shared" si="3"/>
        <v>5</v>
      </c>
    </row>
    <row r="258" spans="1:33">
      <c r="A258" s="546" t="s">
        <v>1795</v>
      </c>
      <c r="B258" s="546" t="s">
        <v>6114</v>
      </c>
      <c r="C258" s="546" t="s">
        <v>1555</v>
      </c>
      <c r="X258" s="56" t="s">
        <v>3135</v>
      </c>
      <c r="Y258" s="56"/>
      <c r="Z258" s="56"/>
      <c r="AA258" s="56"/>
      <c r="AB258" s="56"/>
      <c r="AC258" s="56" t="s">
        <v>3135</v>
      </c>
      <c r="AD258" s="56"/>
      <c r="AE258" s="56"/>
      <c r="AF258" s="56"/>
      <c r="AG258" s="540">
        <f t="shared" si="3"/>
        <v>0</v>
      </c>
    </row>
    <row r="259" spans="1:33">
      <c r="A259" s="941" t="s">
        <v>5409</v>
      </c>
      <c r="B259" s="936" t="s">
        <v>3295</v>
      </c>
      <c r="C259" s="936" t="s">
        <v>4648</v>
      </c>
      <c r="V259" s="540">
        <v>1</v>
      </c>
      <c r="X259" s="56" t="s">
        <v>3135</v>
      </c>
      <c r="Y259" s="56"/>
      <c r="Z259" s="56"/>
      <c r="AA259" s="56"/>
      <c r="AB259" s="56"/>
      <c r="AC259" s="56" t="s">
        <v>3135</v>
      </c>
      <c r="AD259" s="56">
        <v>1</v>
      </c>
      <c r="AE259" s="56"/>
      <c r="AF259" s="56">
        <v>1</v>
      </c>
      <c r="AG259" s="540">
        <f t="shared" si="3"/>
        <v>2</v>
      </c>
    </row>
    <row r="260" spans="1:33">
      <c r="A260" s="937" t="s">
        <v>4065</v>
      </c>
      <c r="B260" s="936" t="s">
        <v>2914</v>
      </c>
      <c r="C260" s="936" t="s">
        <v>4648</v>
      </c>
      <c r="X260" s="56" t="s">
        <v>3135</v>
      </c>
      <c r="Y260" s="56"/>
      <c r="Z260" s="56"/>
      <c r="AA260" s="56"/>
      <c r="AB260" s="56"/>
      <c r="AC260" s="56" t="s">
        <v>3135</v>
      </c>
      <c r="AD260" s="56"/>
      <c r="AE260" s="56"/>
      <c r="AF260" s="56"/>
      <c r="AG260" s="540">
        <f t="shared" si="3"/>
        <v>0</v>
      </c>
    </row>
    <row r="261" spans="1:33">
      <c r="A261" s="937" t="s">
        <v>3965</v>
      </c>
      <c r="B261" s="936" t="s">
        <v>2914</v>
      </c>
      <c r="C261" s="936" t="s">
        <v>3962</v>
      </c>
      <c r="K261" s="540">
        <v>1</v>
      </c>
      <c r="X261" s="56" t="s">
        <v>3135</v>
      </c>
      <c r="Y261" s="56"/>
      <c r="Z261" s="56"/>
      <c r="AA261" s="56"/>
      <c r="AB261" s="56"/>
      <c r="AC261" s="56" t="s">
        <v>3135</v>
      </c>
      <c r="AD261" s="56"/>
      <c r="AE261" s="56"/>
      <c r="AF261" s="56"/>
      <c r="AG261" s="540">
        <f t="shared" si="3"/>
        <v>1</v>
      </c>
    </row>
    <row r="262" spans="1:33">
      <c r="A262" s="56" t="s">
        <v>6947</v>
      </c>
      <c r="B262" s="56" t="s">
        <v>960</v>
      </c>
      <c r="C262" s="56" t="s">
        <v>3962</v>
      </c>
      <c r="X262" s="56"/>
      <c r="Y262" s="56"/>
      <c r="Z262" s="56"/>
      <c r="AA262" s="56"/>
      <c r="AB262" s="56"/>
      <c r="AC262" s="56" t="s">
        <v>3135</v>
      </c>
      <c r="AD262" s="56"/>
      <c r="AE262" s="56"/>
      <c r="AF262" s="56"/>
      <c r="AG262" s="540">
        <f t="shared" si="3"/>
        <v>0</v>
      </c>
    </row>
    <row r="263" spans="1:33">
      <c r="A263" s="937" t="s">
        <v>3966</v>
      </c>
      <c r="B263" s="936" t="s">
        <v>4066</v>
      </c>
      <c r="C263" s="936" t="s">
        <v>3962</v>
      </c>
      <c r="K263" s="540">
        <v>1</v>
      </c>
      <c r="L263" s="540">
        <v>1</v>
      </c>
      <c r="M263" s="540">
        <v>1</v>
      </c>
      <c r="X263" s="56" t="s">
        <v>3135</v>
      </c>
      <c r="Y263" s="56"/>
      <c r="Z263" s="56"/>
      <c r="AA263" s="56"/>
      <c r="AB263" s="56"/>
      <c r="AC263" s="56" t="s">
        <v>3135</v>
      </c>
      <c r="AD263" s="56"/>
      <c r="AE263" s="56"/>
      <c r="AF263" s="56"/>
      <c r="AG263" s="540">
        <f t="shared" ref="AG263:AG327" si="4">SUM(D263:AE263)</f>
        <v>3</v>
      </c>
    </row>
    <row r="264" spans="1:33">
      <c r="A264" s="937" t="s">
        <v>6171</v>
      </c>
      <c r="B264" s="936" t="s">
        <v>4066</v>
      </c>
      <c r="C264" s="936" t="s">
        <v>4323</v>
      </c>
      <c r="X264" s="56"/>
      <c r="Y264" s="56"/>
      <c r="Z264" s="56"/>
      <c r="AA264" s="56"/>
      <c r="AB264" s="56"/>
      <c r="AC264" s="56" t="s">
        <v>3135</v>
      </c>
      <c r="AD264" s="56"/>
      <c r="AE264" s="56"/>
      <c r="AF264" s="56"/>
      <c r="AG264" s="540">
        <f t="shared" si="4"/>
        <v>0</v>
      </c>
    </row>
    <row r="265" spans="1:33">
      <c r="A265" s="936" t="s">
        <v>3978</v>
      </c>
      <c r="B265" s="936" t="s">
        <v>1578</v>
      </c>
      <c r="C265" s="936" t="s">
        <v>4647</v>
      </c>
      <c r="T265" s="540">
        <v>1</v>
      </c>
      <c r="V265" s="540">
        <v>1</v>
      </c>
      <c r="X265" s="56" t="s">
        <v>3135</v>
      </c>
      <c r="Y265" s="56"/>
      <c r="Z265" s="56"/>
      <c r="AA265" s="56"/>
      <c r="AB265" s="56"/>
      <c r="AC265" s="56" t="s">
        <v>3135</v>
      </c>
      <c r="AD265" s="56"/>
      <c r="AE265" s="56"/>
      <c r="AF265" s="56"/>
      <c r="AG265" s="540">
        <f t="shared" si="4"/>
        <v>2</v>
      </c>
    </row>
    <row r="266" spans="1:33">
      <c r="A266" s="892" t="s">
        <v>3698</v>
      </c>
      <c r="B266" s="892" t="s">
        <v>3296</v>
      </c>
      <c r="C266" s="892" t="s">
        <v>5472</v>
      </c>
      <c r="X266" s="56" t="s">
        <v>3135</v>
      </c>
      <c r="Y266" s="56"/>
      <c r="Z266" s="56"/>
      <c r="AA266" s="56"/>
      <c r="AB266" s="56"/>
      <c r="AC266" s="56" t="s">
        <v>3135</v>
      </c>
      <c r="AD266" s="56"/>
      <c r="AE266" s="56"/>
      <c r="AF266" s="56"/>
      <c r="AG266" s="540">
        <f t="shared" si="4"/>
        <v>0</v>
      </c>
    </row>
    <row r="267" spans="1:33">
      <c r="A267" s="939" t="s">
        <v>3623</v>
      </c>
      <c r="B267" s="936" t="s">
        <v>1578</v>
      </c>
      <c r="C267" s="936" t="s">
        <v>4647</v>
      </c>
      <c r="T267" s="540">
        <v>1</v>
      </c>
      <c r="X267" s="56">
        <v>1</v>
      </c>
      <c r="Y267" s="56"/>
      <c r="Z267" s="56"/>
      <c r="AA267" s="56"/>
      <c r="AB267" s="56"/>
      <c r="AC267" s="56" t="s">
        <v>3135</v>
      </c>
      <c r="AD267" s="56"/>
      <c r="AE267" s="56"/>
      <c r="AF267" s="56"/>
      <c r="AG267" s="540">
        <f t="shared" si="4"/>
        <v>2</v>
      </c>
    </row>
    <row r="268" spans="1:33">
      <c r="A268" s="548" t="s">
        <v>1796</v>
      </c>
      <c r="B268" s="546" t="s">
        <v>6118</v>
      </c>
      <c r="C268" s="546" t="s">
        <v>3962</v>
      </c>
      <c r="X268" s="56" t="s">
        <v>3135</v>
      </c>
      <c r="Y268" s="56"/>
      <c r="Z268" s="56"/>
      <c r="AA268" s="56"/>
      <c r="AB268" s="56"/>
      <c r="AC268" s="56" t="s">
        <v>3135</v>
      </c>
      <c r="AD268" s="56"/>
      <c r="AE268" s="56"/>
      <c r="AF268" s="56"/>
      <c r="AG268" s="540">
        <f t="shared" si="4"/>
        <v>0</v>
      </c>
    </row>
    <row r="269" spans="1:33">
      <c r="A269" s="548" t="s">
        <v>7625</v>
      </c>
      <c r="B269" s="546" t="s">
        <v>1578</v>
      </c>
      <c r="C269" s="546" t="s">
        <v>4648</v>
      </c>
      <c r="X269" s="56"/>
      <c r="Y269" s="56"/>
      <c r="Z269" s="56"/>
      <c r="AA269" s="56"/>
      <c r="AB269" s="56"/>
      <c r="AC269" s="56" t="s">
        <v>3135</v>
      </c>
      <c r="AD269" s="56"/>
      <c r="AE269" s="56"/>
      <c r="AF269" s="56"/>
      <c r="AG269" s="540">
        <f t="shared" si="4"/>
        <v>0</v>
      </c>
    </row>
    <row r="270" spans="1:33">
      <c r="A270" s="548" t="s">
        <v>6172</v>
      </c>
      <c r="B270" s="546" t="s">
        <v>1578</v>
      </c>
      <c r="C270" s="546" t="s">
        <v>4323</v>
      </c>
      <c r="X270" s="56"/>
      <c r="Y270" s="56"/>
      <c r="Z270" s="56"/>
      <c r="AA270" s="56"/>
      <c r="AB270" s="56"/>
      <c r="AC270" s="56" t="s">
        <v>3135</v>
      </c>
      <c r="AD270" s="56"/>
      <c r="AE270" s="56"/>
      <c r="AF270" s="56"/>
      <c r="AG270" s="540">
        <f t="shared" si="4"/>
        <v>0</v>
      </c>
    </row>
    <row r="271" spans="1:33">
      <c r="A271" s="939" t="s">
        <v>2916</v>
      </c>
      <c r="B271" s="937" t="s">
        <v>3624</v>
      </c>
      <c r="C271" s="937" t="s">
        <v>4647</v>
      </c>
      <c r="R271" s="540">
        <v>1</v>
      </c>
      <c r="S271" s="540">
        <v>1</v>
      </c>
      <c r="U271" s="540">
        <v>1</v>
      </c>
      <c r="W271" s="540">
        <v>1</v>
      </c>
      <c r="X271" s="56">
        <v>1</v>
      </c>
      <c r="Y271" s="540">
        <v>3</v>
      </c>
      <c r="Z271" s="540">
        <v>1</v>
      </c>
      <c r="AA271" s="540">
        <v>3</v>
      </c>
      <c r="AB271" s="540">
        <v>3</v>
      </c>
      <c r="AC271" s="540">
        <v>1</v>
      </c>
      <c r="AD271" s="540">
        <v>2</v>
      </c>
      <c r="AE271" s="540">
        <v>2</v>
      </c>
      <c r="AF271" s="540">
        <v>1</v>
      </c>
      <c r="AG271" s="540">
        <f>SUM(D271:AF271)</f>
        <v>21</v>
      </c>
    </row>
    <row r="272" spans="1:33">
      <c r="A272" s="548" t="s">
        <v>5411</v>
      </c>
      <c r="B272" s="546" t="s">
        <v>5412</v>
      </c>
      <c r="C272" s="546" t="s">
        <v>3962</v>
      </c>
      <c r="X272" s="56" t="s">
        <v>3135</v>
      </c>
      <c r="Y272" s="56"/>
      <c r="Z272" s="56"/>
      <c r="AA272" s="56"/>
      <c r="AB272" s="56"/>
      <c r="AC272" s="56" t="s">
        <v>3135</v>
      </c>
      <c r="AD272" s="56"/>
      <c r="AE272" s="56"/>
      <c r="AF272" s="56"/>
      <c r="AG272" s="540">
        <f t="shared" si="4"/>
        <v>0</v>
      </c>
    </row>
    <row r="273" spans="1:33">
      <c r="A273" s="937" t="s">
        <v>3625</v>
      </c>
      <c r="B273" s="937" t="s">
        <v>3624</v>
      </c>
      <c r="C273" s="937" t="s">
        <v>4648</v>
      </c>
      <c r="X273" s="56" t="s">
        <v>3135</v>
      </c>
      <c r="Y273" s="56"/>
      <c r="Z273" s="56"/>
      <c r="AA273" s="56"/>
      <c r="AB273" s="56"/>
      <c r="AC273" s="56">
        <v>1</v>
      </c>
      <c r="AD273" s="56"/>
      <c r="AE273" s="56"/>
      <c r="AF273" s="56"/>
      <c r="AG273" s="540">
        <f t="shared" si="4"/>
        <v>1</v>
      </c>
    </row>
    <row r="274" spans="1:33">
      <c r="A274" s="1007" t="s">
        <v>5705</v>
      </c>
      <c r="B274" s="937" t="s">
        <v>3624</v>
      </c>
      <c r="C274" s="937" t="s">
        <v>3962</v>
      </c>
      <c r="X274" s="56"/>
      <c r="Y274" s="56"/>
      <c r="Z274" s="56"/>
      <c r="AA274" s="56"/>
      <c r="AB274" s="56"/>
      <c r="AC274" s="56" t="s">
        <v>3135</v>
      </c>
      <c r="AD274" s="56"/>
      <c r="AE274" s="56"/>
      <c r="AF274" s="56"/>
      <c r="AG274" s="540">
        <f t="shared" si="4"/>
        <v>0</v>
      </c>
    </row>
    <row r="275" spans="1:33">
      <c r="A275" s="937" t="s">
        <v>4317</v>
      </c>
      <c r="B275" s="937" t="s">
        <v>4325</v>
      </c>
      <c r="C275" s="937" t="s">
        <v>4323</v>
      </c>
      <c r="X275" s="56"/>
      <c r="Y275" s="56"/>
      <c r="Z275" s="56"/>
      <c r="AA275" s="56"/>
      <c r="AB275" s="56"/>
      <c r="AC275" s="56" t="s">
        <v>3135</v>
      </c>
      <c r="AD275" s="56"/>
      <c r="AE275" s="56"/>
      <c r="AF275" s="56"/>
      <c r="AG275" s="540">
        <f t="shared" si="4"/>
        <v>0</v>
      </c>
    </row>
    <row r="276" spans="1:33">
      <c r="A276" s="937" t="s">
        <v>4119</v>
      </c>
      <c r="B276" s="937" t="s">
        <v>1056</v>
      </c>
      <c r="C276" s="937" t="s">
        <v>5472</v>
      </c>
      <c r="P276" s="540">
        <v>1</v>
      </c>
      <c r="R276" s="540">
        <v>1</v>
      </c>
      <c r="X276" s="56"/>
      <c r="Y276" s="56"/>
      <c r="Z276" s="56"/>
      <c r="AA276" s="56"/>
      <c r="AB276" s="56"/>
      <c r="AC276" s="56" t="s">
        <v>3135</v>
      </c>
      <c r="AD276" s="56"/>
      <c r="AE276" s="56"/>
      <c r="AF276" s="56"/>
      <c r="AG276" s="540">
        <f t="shared" si="4"/>
        <v>2</v>
      </c>
    </row>
    <row r="277" spans="1:33">
      <c r="A277" s="937" t="s">
        <v>3626</v>
      </c>
      <c r="B277" s="937" t="s">
        <v>1566</v>
      </c>
      <c r="C277" s="937" t="s">
        <v>4647</v>
      </c>
      <c r="N277" s="540">
        <v>1</v>
      </c>
      <c r="X277" s="56" t="s">
        <v>3135</v>
      </c>
      <c r="Y277" s="56"/>
      <c r="Z277" s="56"/>
      <c r="AA277" s="56">
        <v>1</v>
      </c>
      <c r="AB277" s="56"/>
      <c r="AC277" s="56" t="s">
        <v>3135</v>
      </c>
      <c r="AD277" s="56"/>
      <c r="AE277" s="56"/>
      <c r="AF277" s="56"/>
      <c r="AG277" s="540">
        <f t="shared" si="4"/>
        <v>2</v>
      </c>
    </row>
    <row r="278" spans="1:33">
      <c r="A278" s="939" t="s">
        <v>1567</v>
      </c>
      <c r="B278" s="937" t="s">
        <v>1566</v>
      </c>
      <c r="C278" s="937" t="s">
        <v>4648</v>
      </c>
      <c r="X278" s="56" t="s">
        <v>3135</v>
      </c>
      <c r="Y278" s="56"/>
      <c r="Z278" s="56"/>
      <c r="AA278" s="56"/>
      <c r="AB278" s="56"/>
      <c r="AC278" s="56" t="s">
        <v>3135</v>
      </c>
      <c r="AD278" s="56"/>
      <c r="AE278" s="56"/>
      <c r="AF278" s="56"/>
      <c r="AG278" s="540">
        <f t="shared" si="4"/>
        <v>0</v>
      </c>
    </row>
    <row r="279" spans="1:33">
      <c r="A279" s="546" t="s">
        <v>1055</v>
      </c>
      <c r="B279" s="546" t="s">
        <v>1056</v>
      </c>
      <c r="C279" s="546" t="s">
        <v>1555</v>
      </c>
      <c r="X279" s="56" t="s">
        <v>3135</v>
      </c>
      <c r="Y279" s="56"/>
      <c r="Z279" s="56"/>
      <c r="AA279" s="56"/>
      <c r="AB279" s="56"/>
      <c r="AC279" s="56" t="s">
        <v>3135</v>
      </c>
      <c r="AD279" s="56"/>
      <c r="AE279" s="56">
        <v>1</v>
      </c>
      <c r="AF279" s="56">
        <v>1</v>
      </c>
      <c r="AG279" s="540">
        <f t="shared" si="4"/>
        <v>1</v>
      </c>
    </row>
    <row r="280" spans="1:33">
      <c r="A280" s="546" t="s">
        <v>7578</v>
      </c>
      <c r="B280" s="546" t="s">
        <v>1056</v>
      </c>
      <c r="C280" s="546" t="s">
        <v>4648</v>
      </c>
      <c r="X280" s="56"/>
      <c r="Y280" s="56"/>
      <c r="Z280" s="56"/>
      <c r="AA280" s="56"/>
      <c r="AB280" s="56"/>
      <c r="AC280" s="56" t="s">
        <v>3135</v>
      </c>
      <c r="AD280" s="56"/>
      <c r="AE280" s="56"/>
      <c r="AF280" s="56"/>
      <c r="AG280" s="540">
        <f t="shared" si="4"/>
        <v>0</v>
      </c>
    </row>
    <row r="281" spans="1:33">
      <c r="A281" s="548" t="s">
        <v>4042</v>
      </c>
      <c r="B281" s="546" t="s">
        <v>6119</v>
      </c>
      <c r="C281" s="546" t="s">
        <v>3962</v>
      </c>
      <c r="X281" s="56" t="s">
        <v>3135</v>
      </c>
      <c r="Y281" s="56"/>
      <c r="Z281" s="56"/>
      <c r="AA281" s="56"/>
      <c r="AB281" s="56"/>
      <c r="AC281" s="56" t="s">
        <v>3135</v>
      </c>
      <c r="AD281" s="56"/>
      <c r="AE281" s="56"/>
      <c r="AF281" s="56"/>
      <c r="AG281" s="540">
        <f t="shared" si="4"/>
        <v>0</v>
      </c>
    </row>
    <row r="282" spans="1:33">
      <c r="A282" s="548" t="s">
        <v>6173</v>
      </c>
      <c r="B282" s="546" t="s">
        <v>6174</v>
      </c>
      <c r="C282" s="546" t="s">
        <v>4323</v>
      </c>
      <c r="X282" s="56"/>
      <c r="Y282" s="56"/>
      <c r="Z282" s="56"/>
      <c r="AA282" s="56"/>
      <c r="AB282" s="56"/>
      <c r="AC282" s="56" t="s">
        <v>3135</v>
      </c>
      <c r="AD282" s="56"/>
      <c r="AE282" s="56"/>
      <c r="AF282" s="56"/>
      <c r="AG282" s="540">
        <f t="shared" si="4"/>
        <v>0</v>
      </c>
    </row>
    <row r="283" spans="1:33">
      <c r="A283" s="548" t="s">
        <v>1057</v>
      </c>
      <c r="B283" s="546" t="s">
        <v>6119</v>
      </c>
      <c r="C283" s="546" t="s">
        <v>3962</v>
      </c>
      <c r="X283" s="56" t="s">
        <v>3135</v>
      </c>
      <c r="Y283" s="56"/>
      <c r="Z283" s="56"/>
      <c r="AA283" s="56"/>
      <c r="AB283" s="56"/>
      <c r="AC283" s="56" t="s">
        <v>3135</v>
      </c>
      <c r="AD283" s="56"/>
      <c r="AE283" s="56"/>
      <c r="AF283" s="56"/>
      <c r="AG283" s="540">
        <f t="shared" si="4"/>
        <v>0</v>
      </c>
    </row>
    <row r="284" spans="1:33">
      <c r="A284" s="891" t="s">
        <v>7601</v>
      </c>
      <c r="B284" s="892" t="s">
        <v>3297</v>
      </c>
      <c r="C284" s="892" t="s">
        <v>3962</v>
      </c>
      <c r="X284" s="56" t="s">
        <v>3135</v>
      </c>
      <c r="Y284" s="56"/>
      <c r="Z284" s="56"/>
      <c r="AA284" s="56"/>
      <c r="AB284" s="56"/>
      <c r="AC284" s="56" t="s">
        <v>3135</v>
      </c>
      <c r="AD284" s="56"/>
      <c r="AE284" s="56">
        <v>1</v>
      </c>
      <c r="AF284" s="56"/>
      <c r="AG284" s="540">
        <f t="shared" si="4"/>
        <v>1</v>
      </c>
    </row>
    <row r="285" spans="1:33">
      <c r="A285" s="939" t="s">
        <v>3773</v>
      </c>
      <c r="B285" s="936" t="s">
        <v>3774</v>
      </c>
      <c r="C285" s="936" t="s">
        <v>4647</v>
      </c>
      <c r="P285" s="540">
        <v>1</v>
      </c>
      <c r="S285" s="540">
        <v>1</v>
      </c>
      <c r="T285" s="540">
        <v>1</v>
      </c>
      <c r="V285" s="540">
        <v>2</v>
      </c>
      <c r="W285" s="540">
        <v>1</v>
      </c>
      <c r="X285" s="56" t="s">
        <v>3135</v>
      </c>
      <c r="Y285" s="56"/>
      <c r="Z285" s="56"/>
      <c r="AA285" s="56">
        <v>1</v>
      </c>
      <c r="AB285" s="56"/>
      <c r="AC285" s="56" t="s">
        <v>3135</v>
      </c>
      <c r="AD285" s="56">
        <v>1</v>
      </c>
      <c r="AE285" s="56">
        <v>1</v>
      </c>
      <c r="AF285" s="56"/>
      <c r="AG285" s="540">
        <f t="shared" si="4"/>
        <v>9</v>
      </c>
    </row>
    <row r="286" spans="1:33">
      <c r="A286" s="939" t="s">
        <v>3775</v>
      </c>
      <c r="B286" s="936" t="s">
        <v>3774</v>
      </c>
      <c r="C286" s="936" t="s">
        <v>4647</v>
      </c>
      <c r="I286" s="540">
        <v>2</v>
      </c>
      <c r="J286" s="540">
        <v>1</v>
      </c>
      <c r="L286" s="540">
        <v>1</v>
      </c>
      <c r="O286" s="541">
        <v>1</v>
      </c>
      <c r="Q286" s="541">
        <v>1</v>
      </c>
      <c r="S286" s="540">
        <v>1</v>
      </c>
      <c r="X286" s="56" t="s">
        <v>3135</v>
      </c>
      <c r="Y286" s="56"/>
      <c r="Z286" s="56"/>
      <c r="AA286" s="56"/>
      <c r="AB286" s="56"/>
      <c r="AC286" s="56" t="s">
        <v>3135</v>
      </c>
      <c r="AD286" s="56"/>
      <c r="AE286" s="56"/>
      <c r="AF286" s="56"/>
      <c r="AG286" s="540">
        <f t="shared" si="4"/>
        <v>7</v>
      </c>
    </row>
    <row r="287" spans="1:33">
      <c r="A287" s="939" t="s">
        <v>1568</v>
      </c>
      <c r="B287" s="936" t="s">
        <v>3774</v>
      </c>
      <c r="C287" s="936" t="s">
        <v>4647</v>
      </c>
      <c r="M287" s="540">
        <v>1</v>
      </c>
      <c r="X287" s="56" t="s">
        <v>3135</v>
      </c>
      <c r="Y287" s="56"/>
      <c r="Z287" s="56"/>
      <c r="AA287" s="56"/>
      <c r="AB287" s="56"/>
      <c r="AC287" s="56" t="s">
        <v>3135</v>
      </c>
      <c r="AD287" s="56"/>
      <c r="AE287" s="56"/>
      <c r="AF287" s="56"/>
      <c r="AG287" s="540">
        <f t="shared" si="4"/>
        <v>1</v>
      </c>
    </row>
    <row r="288" spans="1:33">
      <c r="A288" s="939" t="s">
        <v>6175</v>
      </c>
      <c r="B288" s="936" t="s">
        <v>3774</v>
      </c>
      <c r="C288" s="936" t="s">
        <v>4327</v>
      </c>
      <c r="X288" s="56"/>
      <c r="Y288" s="56"/>
      <c r="Z288" s="56"/>
      <c r="AA288" s="56"/>
      <c r="AB288" s="56"/>
      <c r="AC288" s="56" t="s">
        <v>3135</v>
      </c>
      <c r="AD288" s="56"/>
      <c r="AE288" s="56"/>
      <c r="AF288" s="56"/>
      <c r="AG288" s="540">
        <f t="shared" si="4"/>
        <v>0</v>
      </c>
    </row>
    <row r="289" spans="1:33">
      <c r="A289" s="936" t="s">
        <v>3776</v>
      </c>
      <c r="B289" s="936" t="s">
        <v>3774</v>
      </c>
      <c r="C289" s="936" t="s">
        <v>4647</v>
      </c>
      <c r="X289" s="56" t="s">
        <v>3135</v>
      </c>
      <c r="Y289" s="56"/>
      <c r="Z289" s="56"/>
      <c r="AA289" s="56"/>
      <c r="AB289" s="56"/>
      <c r="AC289" s="56" t="s">
        <v>3135</v>
      </c>
      <c r="AD289" s="56"/>
      <c r="AE289" s="56"/>
      <c r="AF289" s="56"/>
      <c r="AG289" s="540">
        <f t="shared" si="4"/>
        <v>0</v>
      </c>
    </row>
    <row r="290" spans="1:33">
      <c r="A290" s="546" t="s">
        <v>558</v>
      </c>
      <c r="B290" s="546" t="s">
        <v>6122</v>
      </c>
      <c r="C290" s="546" t="s">
        <v>5472</v>
      </c>
      <c r="X290" s="56" t="s">
        <v>3135</v>
      </c>
      <c r="Y290" s="56"/>
      <c r="Z290" s="56"/>
      <c r="AA290" s="56"/>
      <c r="AB290" s="56"/>
      <c r="AC290" s="56" t="s">
        <v>3135</v>
      </c>
      <c r="AD290" s="56"/>
      <c r="AE290" s="56"/>
      <c r="AF290" s="56"/>
      <c r="AG290" s="540">
        <f t="shared" si="4"/>
        <v>0</v>
      </c>
    </row>
    <row r="291" spans="1:33">
      <c r="A291" s="940" t="s">
        <v>1569</v>
      </c>
      <c r="B291" s="937" t="s">
        <v>3774</v>
      </c>
      <c r="C291" s="937" t="s">
        <v>4647</v>
      </c>
      <c r="G291" s="540">
        <v>1</v>
      </c>
      <c r="T291" s="540">
        <v>1</v>
      </c>
      <c r="X291" s="56" t="s">
        <v>3135</v>
      </c>
      <c r="Y291" s="56"/>
      <c r="Z291" s="56"/>
      <c r="AA291" s="56"/>
      <c r="AB291" s="56"/>
      <c r="AC291" s="56" t="s">
        <v>3135</v>
      </c>
      <c r="AD291" s="56"/>
      <c r="AE291" s="56"/>
      <c r="AF291" s="56"/>
      <c r="AG291" s="540">
        <f t="shared" si="4"/>
        <v>2</v>
      </c>
    </row>
    <row r="292" spans="1:33">
      <c r="A292" s="937" t="s">
        <v>3292</v>
      </c>
      <c r="B292" s="937" t="s">
        <v>3774</v>
      </c>
      <c r="C292" s="937" t="s">
        <v>4648</v>
      </c>
      <c r="P292" s="540">
        <v>1</v>
      </c>
      <c r="Q292" s="541">
        <v>1</v>
      </c>
      <c r="R292" s="540">
        <v>1</v>
      </c>
      <c r="S292" s="540">
        <v>1</v>
      </c>
      <c r="X292" s="56" t="s">
        <v>3135</v>
      </c>
      <c r="Y292" s="56"/>
      <c r="Z292" s="56">
        <v>1</v>
      </c>
      <c r="AA292" s="56"/>
      <c r="AB292" s="56"/>
      <c r="AC292" s="56" t="s">
        <v>3135</v>
      </c>
      <c r="AD292" s="56"/>
      <c r="AE292" s="56"/>
      <c r="AF292" s="56"/>
      <c r="AG292" s="540">
        <f t="shared" si="4"/>
        <v>5</v>
      </c>
    </row>
    <row r="293" spans="1:33">
      <c r="A293" s="937" t="s">
        <v>4307</v>
      </c>
      <c r="B293" s="937" t="s">
        <v>4316</v>
      </c>
      <c r="C293" s="937" t="s">
        <v>4648</v>
      </c>
      <c r="X293" s="56"/>
      <c r="Y293" s="56"/>
      <c r="Z293" s="56"/>
      <c r="AA293" s="56"/>
      <c r="AB293" s="56"/>
      <c r="AC293" s="56" t="s">
        <v>3135</v>
      </c>
      <c r="AD293" s="56"/>
      <c r="AE293" s="56"/>
      <c r="AF293" s="56"/>
      <c r="AG293" s="540">
        <f t="shared" si="4"/>
        <v>0</v>
      </c>
    </row>
    <row r="294" spans="1:33">
      <c r="A294" s="549" t="s">
        <v>559</v>
      </c>
      <c r="B294" s="546" t="s">
        <v>2034</v>
      </c>
      <c r="C294" s="546" t="s">
        <v>3962</v>
      </c>
      <c r="X294" s="56" t="s">
        <v>3135</v>
      </c>
      <c r="Y294" s="56"/>
      <c r="Z294" s="56"/>
      <c r="AA294" s="56"/>
      <c r="AB294" s="56"/>
      <c r="AC294" s="56" t="s">
        <v>3135</v>
      </c>
      <c r="AD294" s="56"/>
      <c r="AE294" s="56"/>
      <c r="AF294" s="56"/>
      <c r="AG294" s="540">
        <f t="shared" si="4"/>
        <v>0</v>
      </c>
    </row>
    <row r="295" spans="1:33">
      <c r="A295" s="549" t="s">
        <v>6176</v>
      </c>
      <c r="B295" s="546" t="s">
        <v>3774</v>
      </c>
      <c r="C295" s="546" t="s">
        <v>4323</v>
      </c>
      <c r="X295" s="56"/>
      <c r="Y295" s="56"/>
      <c r="Z295" s="56"/>
      <c r="AA295" s="56">
        <v>1</v>
      </c>
      <c r="AB295" s="56"/>
      <c r="AC295" s="56" t="s">
        <v>3135</v>
      </c>
      <c r="AD295" s="56"/>
      <c r="AE295" s="56"/>
      <c r="AF295" s="56"/>
      <c r="AG295" s="540">
        <f t="shared" si="4"/>
        <v>1</v>
      </c>
    </row>
    <row r="296" spans="1:33">
      <c r="A296" s="549" t="s">
        <v>560</v>
      </c>
      <c r="B296" s="546" t="s">
        <v>2034</v>
      </c>
      <c r="C296" s="546" t="s">
        <v>3962</v>
      </c>
      <c r="X296" s="56" t="s">
        <v>3135</v>
      </c>
      <c r="Y296" s="56"/>
      <c r="Z296" s="56"/>
      <c r="AA296" s="56"/>
      <c r="AB296" s="56"/>
      <c r="AC296" s="56" t="s">
        <v>3135</v>
      </c>
      <c r="AD296" s="56"/>
      <c r="AE296" s="56"/>
      <c r="AF296" s="56"/>
      <c r="AG296" s="540">
        <f t="shared" si="4"/>
        <v>0</v>
      </c>
    </row>
    <row r="297" spans="1:33">
      <c r="A297" s="937" t="s">
        <v>4700</v>
      </c>
      <c r="B297" s="937" t="s">
        <v>3774</v>
      </c>
      <c r="C297" s="937" t="s">
        <v>4648</v>
      </c>
      <c r="X297" s="56" t="s">
        <v>3135</v>
      </c>
      <c r="Y297" s="56"/>
      <c r="Z297" s="56"/>
      <c r="AA297" s="56"/>
      <c r="AB297" s="56"/>
      <c r="AC297" s="56" t="s">
        <v>3135</v>
      </c>
      <c r="AD297" s="56"/>
      <c r="AE297" s="56"/>
      <c r="AF297" s="56"/>
      <c r="AG297" s="540">
        <f t="shared" si="4"/>
        <v>0</v>
      </c>
    </row>
    <row r="298" spans="1:33">
      <c r="A298" s="546" t="s">
        <v>4556</v>
      </c>
      <c r="B298" s="546" t="s">
        <v>2034</v>
      </c>
      <c r="C298" s="546" t="s">
        <v>1555</v>
      </c>
      <c r="X298" s="56" t="s">
        <v>3135</v>
      </c>
      <c r="Y298" s="56"/>
      <c r="Z298" s="56"/>
      <c r="AA298" s="56"/>
      <c r="AB298" s="56"/>
      <c r="AC298" s="56" t="s">
        <v>3135</v>
      </c>
      <c r="AD298" s="56"/>
      <c r="AE298" s="56"/>
      <c r="AF298" s="56"/>
      <c r="AG298" s="540">
        <f t="shared" si="4"/>
        <v>0</v>
      </c>
    </row>
    <row r="299" spans="1:33">
      <c r="A299" s="546" t="s">
        <v>6177</v>
      </c>
      <c r="B299" s="546" t="s">
        <v>3774</v>
      </c>
      <c r="C299" s="546" t="s">
        <v>4323</v>
      </c>
      <c r="X299" s="56"/>
      <c r="Y299" s="56"/>
      <c r="Z299" s="56"/>
      <c r="AA299" s="56"/>
      <c r="AB299" s="56"/>
      <c r="AC299" s="56">
        <v>1</v>
      </c>
      <c r="AD299" s="56"/>
      <c r="AE299" s="56"/>
      <c r="AF299" s="56">
        <v>1</v>
      </c>
      <c r="AG299" s="540">
        <f t="shared" si="4"/>
        <v>1</v>
      </c>
    </row>
    <row r="300" spans="1:33">
      <c r="A300" s="937" t="s">
        <v>4701</v>
      </c>
      <c r="B300" s="937" t="s">
        <v>2295</v>
      </c>
      <c r="C300" s="937" t="s">
        <v>5472</v>
      </c>
      <c r="Q300" s="541">
        <v>1</v>
      </c>
      <c r="X300" s="56" t="s">
        <v>3135</v>
      </c>
      <c r="Y300" s="56"/>
      <c r="Z300" s="56"/>
      <c r="AA300" s="56"/>
      <c r="AB300" s="56"/>
      <c r="AC300" s="56" t="s">
        <v>3135</v>
      </c>
      <c r="AD300" s="56"/>
      <c r="AE300" s="56"/>
      <c r="AF300" s="56"/>
      <c r="AG300" s="540">
        <f t="shared" si="4"/>
        <v>1</v>
      </c>
    </row>
    <row r="301" spans="1:33">
      <c r="A301" s="546" t="s">
        <v>4729</v>
      </c>
      <c r="B301" s="546" t="s">
        <v>2295</v>
      </c>
      <c r="C301" s="546" t="s">
        <v>3962</v>
      </c>
      <c r="X301" s="56" t="s">
        <v>3135</v>
      </c>
      <c r="Y301" s="56"/>
      <c r="Z301" s="56"/>
      <c r="AA301" s="56"/>
      <c r="AB301" s="56"/>
      <c r="AC301" s="56" t="s">
        <v>3135</v>
      </c>
      <c r="AD301" s="56"/>
      <c r="AE301" s="56"/>
      <c r="AF301" s="56"/>
      <c r="AG301" s="540">
        <f t="shared" si="4"/>
        <v>0</v>
      </c>
    </row>
    <row r="302" spans="1:33">
      <c r="A302" s="546" t="s">
        <v>2462</v>
      </c>
      <c r="B302" s="546" t="s">
        <v>2463</v>
      </c>
      <c r="C302" s="546" t="s">
        <v>1555</v>
      </c>
      <c r="X302" s="56" t="s">
        <v>3135</v>
      </c>
      <c r="Y302" s="56"/>
      <c r="Z302" s="56"/>
      <c r="AA302" s="56"/>
      <c r="AB302" s="56"/>
      <c r="AC302" s="56">
        <v>1</v>
      </c>
      <c r="AD302" s="56"/>
      <c r="AE302" s="56"/>
      <c r="AF302" s="56"/>
      <c r="AG302" s="540">
        <f t="shared" si="4"/>
        <v>1</v>
      </c>
    </row>
    <row r="303" spans="1:33">
      <c r="A303" s="546" t="s">
        <v>4558</v>
      </c>
      <c r="B303" s="546" t="s">
        <v>2750</v>
      </c>
      <c r="C303" s="546" t="s">
        <v>1555</v>
      </c>
      <c r="X303" s="56" t="s">
        <v>3135</v>
      </c>
      <c r="Y303" s="56"/>
      <c r="Z303" s="56"/>
      <c r="AA303" s="56"/>
      <c r="AB303" s="56"/>
      <c r="AC303" s="56" t="s">
        <v>3135</v>
      </c>
      <c r="AD303" s="56"/>
      <c r="AE303" s="56"/>
      <c r="AF303" s="56"/>
      <c r="AG303" s="540">
        <f t="shared" si="4"/>
        <v>0</v>
      </c>
    </row>
    <row r="304" spans="1:33">
      <c r="A304" s="546" t="s">
        <v>4559</v>
      </c>
      <c r="B304" s="546" t="s">
        <v>2751</v>
      </c>
      <c r="C304" s="546" t="s">
        <v>3962</v>
      </c>
      <c r="X304" s="56" t="s">
        <v>3135</v>
      </c>
      <c r="Y304" s="56"/>
      <c r="Z304" s="56"/>
      <c r="AA304" s="56"/>
      <c r="AB304" s="56"/>
      <c r="AC304" s="56" t="s">
        <v>3135</v>
      </c>
      <c r="AD304" s="56"/>
      <c r="AE304" s="56"/>
      <c r="AF304" s="56"/>
      <c r="AG304" s="540">
        <f t="shared" si="4"/>
        <v>0</v>
      </c>
    </row>
    <row r="305" spans="1:33">
      <c r="A305" s="546" t="s">
        <v>5641</v>
      </c>
      <c r="B305" s="937" t="s">
        <v>340</v>
      </c>
      <c r="C305" s="937" t="s">
        <v>4647</v>
      </c>
      <c r="U305" s="540">
        <v>1</v>
      </c>
      <c r="X305" s="56" t="s">
        <v>3135</v>
      </c>
      <c r="Y305" s="56">
        <v>1</v>
      </c>
      <c r="Z305" s="56"/>
      <c r="AA305" s="56"/>
      <c r="AB305" s="56">
        <v>1</v>
      </c>
      <c r="AC305" s="56">
        <v>1</v>
      </c>
      <c r="AD305" s="56"/>
      <c r="AE305" s="56"/>
      <c r="AF305" s="56"/>
      <c r="AG305" s="540">
        <f t="shared" si="4"/>
        <v>4</v>
      </c>
    </row>
    <row r="306" spans="1:33">
      <c r="A306" s="546" t="s">
        <v>7641</v>
      </c>
      <c r="B306" s="937" t="s">
        <v>340</v>
      </c>
      <c r="C306" s="937" t="s">
        <v>5472</v>
      </c>
      <c r="X306" s="56"/>
      <c r="Y306" s="56"/>
      <c r="Z306" s="56"/>
      <c r="AA306" s="56"/>
      <c r="AB306" s="56"/>
      <c r="AC306" s="56" t="s">
        <v>3135</v>
      </c>
      <c r="AD306" s="56"/>
      <c r="AE306" s="56"/>
      <c r="AF306" s="56"/>
      <c r="AG306" s="540">
        <f t="shared" si="4"/>
        <v>0</v>
      </c>
    </row>
    <row r="307" spans="1:33">
      <c r="A307" s="546" t="s">
        <v>4326</v>
      </c>
      <c r="B307" s="937" t="s">
        <v>340</v>
      </c>
      <c r="C307" s="937" t="s">
        <v>4327</v>
      </c>
      <c r="X307" s="56"/>
      <c r="Y307" s="56"/>
      <c r="Z307" s="56"/>
      <c r="AA307" s="56"/>
      <c r="AB307" s="56"/>
      <c r="AC307" s="56" t="s">
        <v>3135</v>
      </c>
      <c r="AD307" s="56"/>
      <c r="AE307" s="56"/>
      <c r="AF307" s="56"/>
      <c r="AG307" s="540">
        <f t="shared" si="4"/>
        <v>0</v>
      </c>
    </row>
    <row r="308" spans="1:33">
      <c r="A308" s="546" t="s">
        <v>1746</v>
      </c>
      <c r="B308" s="937" t="s">
        <v>4771</v>
      </c>
      <c r="C308" s="937" t="s">
        <v>5472</v>
      </c>
      <c r="X308" s="56" t="s">
        <v>3135</v>
      </c>
      <c r="Y308" s="56"/>
      <c r="Z308" s="56"/>
      <c r="AA308" s="56"/>
      <c r="AB308" s="56"/>
      <c r="AC308" s="56" t="s">
        <v>3135</v>
      </c>
      <c r="AD308" s="56"/>
      <c r="AE308" s="56"/>
      <c r="AF308" s="56"/>
      <c r="AG308" s="540">
        <f t="shared" si="4"/>
        <v>0</v>
      </c>
    </row>
    <row r="309" spans="1:33">
      <c r="A309" s="546" t="s">
        <v>4560</v>
      </c>
      <c r="B309" s="546" t="s">
        <v>2752</v>
      </c>
      <c r="C309" s="546" t="s">
        <v>5472</v>
      </c>
      <c r="X309" s="56" t="s">
        <v>3135</v>
      </c>
      <c r="Y309" s="56"/>
      <c r="Z309" s="56"/>
      <c r="AA309" s="56"/>
      <c r="AB309" s="56"/>
      <c r="AC309" s="56" t="s">
        <v>3135</v>
      </c>
      <c r="AD309" s="56"/>
      <c r="AE309" s="56"/>
      <c r="AF309" s="56"/>
      <c r="AG309" s="540">
        <f t="shared" si="4"/>
        <v>0</v>
      </c>
    </row>
    <row r="310" spans="1:33">
      <c r="A310" s="937" t="s">
        <v>4050</v>
      </c>
      <c r="B310" s="937" t="s">
        <v>340</v>
      </c>
      <c r="C310" s="937" t="s">
        <v>4647</v>
      </c>
      <c r="J310" s="540">
        <v>1</v>
      </c>
      <c r="T310" s="540">
        <v>1</v>
      </c>
      <c r="V310" s="540">
        <v>1</v>
      </c>
      <c r="X310" s="56" t="s">
        <v>3135</v>
      </c>
      <c r="Y310" s="56"/>
      <c r="Z310" s="56"/>
      <c r="AA310" s="56"/>
      <c r="AB310" s="56"/>
      <c r="AC310" s="56" t="s">
        <v>3135</v>
      </c>
      <c r="AD310" s="56"/>
      <c r="AE310" s="56"/>
      <c r="AF310" s="56"/>
      <c r="AG310" s="540">
        <f t="shared" si="4"/>
        <v>3</v>
      </c>
    </row>
    <row r="311" spans="1:33">
      <c r="A311" s="937" t="s">
        <v>4702</v>
      </c>
      <c r="B311" s="937" t="s">
        <v>340</v>
      </c>
      <c r="C311" s="937" t="s">
        <v>4647</v>
      </c>
      <c r="G311" s="540">
        <v>1</v>
      </c>
      <c r="I311" s="540">
        <v>1</v>
      </c>
      <c r="X311" s="56" t="s">
        <v>3135</v>
      </c>
      <c r="Y311" s="56"/>
      <c r="Z311" s="56"/>
      <c r="AA311" s="56"/>
      <c r="AB311" s="56"/>
      <c r="AC311" s="56" t="s">
        <v>3135</v>
      </c>
      <c r="AD311" s="56"/>
      <c r="AE311" s="56"/>
      <c r="AF311" s="56"/>
      <c r="AG311" s="540">
        <f t="shared" si="4"/>
        <v>2</v>
      </c>
    </row>
    <row r="312" spans="1:33">
      <c r="A312" s="546" t="s">
        <v>4561</v>
      </c>
      <c r="B312" s="546" t="s">
        <v>2752</v>
      </c>
      <c r="C312" s="546" t="s">
        <v>5472</v>
      </c>
      <c r="X312" s="56" t="s">
        <v>3135</v>
      </c>
      <c r="Y312" s="56"/>
      <c r="Z312" s="56"/>
      <c r="AA312" s="56"/>
      <c r="AB312" s="56"/>
      <c r="AC312" s="56" t="s">
        <v>3135</v>
      </c>
      <c r="AD312" s="56"/>
      <c r="AE312" s="56"/>
      <c r="AF312" s="56"/>
      <c r="AG312" s="540">
        <f t="shared" si="4"/>
        <v>0</v>
      </c>
    </row>
    <row r="313" spans="1:33">
      <c r="A313" s="546" t="s">
        <v>4562</v>
      </c>
      <c r="B313" s="546" t="s">
        <v>2752</v>
      </c>
      <c r="C313" s="546" t="s">
        <v>5472</v>
      </c>
      <c r="X313" s="56" t="s">
        <v>3135</v>
      </c>
      <c r="Y313" s="56"/>
      <c r="Z313" s="56"/>
      <c r="AA313" s="56"/>
      <c r="AB313" s="56"/>
      <c r="AC313" s="56" t="s">
        <v>3135</v>
      </c>
      <c r="AD313" s="56"/>
      <c r="AE313" s="56"/>
      <c r="AF313" s="56"/>
      <c r="AG313" s="540">
        <f t="shared" si="4"/>
        <v>0</v>
      </c>
    </row>
    <row r="314" spans="1:33">
      <c r="A314" s="546" t="s">
        <v>4563</v>
      </c>
      <c r="B314" s="546" t="s">
        <v>2752</v>
      </c>
      <c r="C314" s="546" t="s">
        <v>5472</v>
      </c>
      <c r="X314" s="56" t="s">
        <v>3135</v>
      </c>
      <c r="Y314" s="56"/>
      <c r="Z314" s="56"/>
      <c r="AA314" s="56"/>
      <c r="AB314" s="56"/>
      <c r="AC314" s="56" t="s">
        <v>3135</v>
      </c>
      <c r="AD314" s="56"/>
      <c r="AE314" s="56"/>
      <c r="AF314" s="56"/>
      <c r="AG314" s="540">
        <f t="shared" si="4"/>
        <v>0</v>
      </c>
    </row>
    <row r="315" spans="1:33">
      <c r="A315" s="546" t="s">
        <v>7629</v>
      </c>
      <c r="B315" s="546" t="s">
        <v>340</v>
      </c>
      <c r="C315" s="546" t="s">
        <v>4648</v>
      </c>
      <c r="X315" s="56"/>
      <c r="Y315" s="56"/>
      <c r="Z315" s="56"/>
      <c r="AA315" s="56"/>
      <c r="AB315" s="56"/>
      <c r="AC315" s="56" t="s">
        <v>3135</v>
      </c>
      <c r="AD315" s="56"/>
      <c r="AE315" s="56"/>
      <c r="AF315" s="56"/>
      <c r="AG315" s="540">
        <f t="shared" si="4"/>
        <v>0</v>
      </c>
    </row>
    <row r="316" spans="1:33">
      <c r="A316" s="546" t="s">
        <v>4564</v>
      </c>
      <c r="B316" s="546" t="s">
        <v>2753</v>
      </c>
      <c r="C316" s="546" t="s">
        <v>1555</v>
      </c>
      <c r="X316" s="56" t="s">
        <v>3135</v>
      </c>
      <c r="Y316" s="56"/>
      <c r="Z316" s="56"/>
      <c r="AA316" s="56"/>
      <c r="AB316" s="56"/>
      <c r="AC316" s="56" t="s">
        <v>3135</v>
      </c>
      <c r="AD316" s="56"/>
      <c r="AE316" s="56"/>
      <c r="AF316" s="56"/>
      <c r="AG316" s="540">
        <f t="shared" si="4"/>
        <v>0</v>
      </c>
    </row>
    <row r="317" spans="1:33">
      <c r="A317" s="2418" t="s">
        <v>10874</v>
      </c>
      <c r="B317" s="546" t="s">
        <v>10875</v>
      </c>
      <c r="C317" s="546"/>
      <c r="X317" s="56"/>
      <c r="Y317" s="56"/>
      <c r="Z317" s="56"/>
      <c r="AA317" s="56"/>
      <c r="AB317" s="56"/>
      <c r="AC317" s="56"/>
      <c r="AD317" s="56"/>
      <c r="AE317" s="56">
        <v>1</v>
      </c>
      <c r="AF317" s="56"/>
    </row>
    <row r="318" spans="1:33">
      <c r="A318" s="546" t="s">
        <v>7602</v>
      </c>
      <c r="B318" s="546" t="s">
        <v>7590</v>
      </c>
      <c r="C318" s="546" t="s">
        <v>5472</v>
      </c>
      <c r="X318" s="56"/>
      <c r="Y318" s="56"/>
      <c r="Z318" s="56"/>
      <c r="AA318" s="56"/>
      <c r="AB318" s="56"/>
      <c r="AC318" s="56" t="s">
        <v>3135</v>
      </c>
      <c r="AD318" s="56"/>
      <c r="AE318" s="56"/>
      <c r="AF318" s="56"/>
      <c r="AG318" s="540">
        <f t="shared" si="4"/>
        <v>0</v>
      </c>
    </row>
    <row r="319" spans="1:33">
      <c r="A319" s="546" t="s">
        <v>4728</v>
      </c>
      <c r="B319" s="546" t="s">
        <v>2754</v>
      </c>
      <c r="C319" s="546" t="s">
        <v>5472</v>
      </c>
      <c r="X319" s="56" t="s">
        <v>3135</v>
      </c>
      <c r="Y319" s="56"/>
      <c r="Z319" s="56"/>
      <c r="AA319" s="56"/>
      <c r="AB319" s="56"/>
      <c r="AC319" s="56" t="s">
        <v>3135</v>
      </c>
      <c r="AD319" s="56"/>
      <c r="AE319" s="56"/>
      <c r="AF319" s="56"/>
      <c r="AG319" s="540">
        <f t="shared" si="4"/>
        <v>0</v>
      </c>
    </row>
    <row r="320" spans="1:33">
      <c r="A320" s="546" t="s">
        <v>7983</v>
      </c>
      <c r="B320" s="546" t="s">
        <v>8616</v>
      </c>
      <c r="C320" s="546" t="s">
        <v>1553</v>
      </c>
      <c r="X320" s="56"/>
      <c r="Y320" s="56"/>
      <c r="Z320" s="56"/>
      <c r="AA320" s="56"/>
      <c r="AB320" s="56"/>
      <c r="AC320" s="56" t="s">
        <v>3135</v>
      </c>
      <c r="AD320" s="56"/>
      <c r="AE320" s="56"/>
      <c r="AF320" s="56"/>
      <c r="AG320" s="540">
        <f t="shared" si="4"/>
        <v>0</v>
      </c>
    </row>
    <row r="321" spans="1:33">
      <c r="A321" s="1005" t="s">
        <v>5742</v>
      </c>
      <c r="B321" s="546" t="s">
        <v>5745</v>
      </c>
      <c r="C321" s="546" t="s">
        <v>3962</v>
      </c>
      <c r="X321" s="56"/>
      <c r="Y321" s="56"/>
      <c r="Z321" s="56"/>
      <c r="AA321" s="56"/>
      <c r="AB321" s="56"/>
      <c r="AC321" s="56" t="s">
        <v>3135</v>
      </c>
      <c r="AD321" s="56"/>
      <c r="AE321" s="56"/>
      <c r="AF321" s="56"/>
      <c r="AG321" s="540">
        <f t="shared" si="4"/>
        <v>0</v>
      </c>
    </row>
    <row r="322" spans="1:33">
      <c r="A322" s="546" t="s">
        <v>4044</v>
      </c>
      <c r="B322" s="546" t="s">
        <v>3298</v>
      </c>
      <c r="C322" s="546" t="s">
        <v>1555</v>
      </c>
      <c r="X322" s="56" t="s">
        <v>3135</v>
      </c>
      <c r="Y322" s="56"/>
      <c r="Z322" s="56"/>
      <c r="AA322" s="56"/>
      <c r="AB322" s="56"/>
      <c r="AC322" s="56" t="s">
        <v>3135</v>
      </c>
      <c r="AD322" s="56"/>
      <c r="AE322" s="56"/>
      <c r="AF322" s="56"/>
      <c r="AG322" s="540">
        <f t="shared" si="4"/>
        <v>0</v>
      </c>
    </row>
    <row r="323" spans="1:33">
      <c r="A323" s="936" t="s">
        <v>3293</v>
      </c>
      <c r="B323" s="936" t="s">
        <v>342</v>
      </c>
      <c r="C323" s="936" t="s">
        <v>4647</v>
      </c>
      <c r="X323" s="56" t="s">
        <v>3135</v>
      </c>
      <c r="Y323" s="56"/>
      <c r="Z323" s="56"/>
      <c r="AA323" s="56"/>
      <c r="AB323" s="56"/>
      <c r="AC323" s="56" t="s">
        <v>3135</v>
      </c>
      <c r="AD323" s="56"/>
      <c r="AE323" s="56"/>
      <c r="AF323" s="56"/>
      <c r="AG323" s="540">
        <f t="shared" si="4"/>
        <v>0</v>
      </c>
    </row>
    <row r="324" spans="1:33">
      <c r="A324" s="936" t="s">
        <v>4328</v>
      </c>
      <c r="B324" s="936" t="s">
        <v>344</v>
      </c>
      <c r="C324" s="936" t="s">
        <v>4327</v>
      </c>
      <c r="X324" s="56"/>
      <c r="Y324" s="56"/>
      <c r="Z324" s="56"/>
      <c r="AA324" s="56"/>
      <c r="AB324" s="56"/>
      <c r="AC324" s="56" t="s">
        <v>3135</v>
      </c>
      <c r="AD324" s="56"/>
      <c r="AE324" s="56"/>
      <c r="AF324" s="56"/>
      <c r="AG324" s="540">
        <f t="shared" si="4"/>
        <v>0</v>
      </c>
    </row>
    <row r="325" spans="1:33">
      <c r="A325" s="936" t="s">
        <v>343</v>
      </c>
      <c r="B325" s="936" t="s">
        <v>344</v>
      </c>
      <c r="C325" s="936" t="s">
        <v>4647</v>
      </c>
      <c r="X325" s="56" t="s">
        <v>3135</v>
      </c>
      <c r="Y325" s="56"/>
      <c r="Z325" s="56"/>
      <c r="AA325" s="56"/>
      <c r="AB325" s="56"/>
      <c r="AC325" s="56" t="s">
        <v>3135</v>
      </c>
      <c r="AD325" s="56"/>
      <c r="AE325" s="56"/>
      <c r="AF325" s="56"/>
      <c r="AG325" s="540">
        <f t="shared" si="4"/>
        <v>0</v>
      </c>
    </row>
    <row r="326" spans="1:33">
      <c r="A326" s="936" t="s">
        <v>2296</v>
      </c>
      <c r="B326" s="936" t="s">
        <v>344</v>
      </c>
      <c r="C326" s="936" t="s">
        <v>4647</v>
      </c>
      <c r="D326" s="540">
        <v>1</v>
      </c>
      <c r="X326" s="56" t="s">
        <v>3135</v>
      </c>
      <c r="Y326" s="56"/>
      <c r="Z326" s="56"/>
      <c r="AA326" s="56"/>
      <c r="AB326" s="56"/>
      <c r="AC326" s="56" t="s">
        <v>3135</v>
      </c>
      <c r="AD326" s="56"/>
      <c r="AE326" s="56"/>
      <c r="AF326" s="56"/>
      <c r="AG326" s="540">
        <f t="shared" si="4"/>
        <v>1</v>
      </c>
    </row>
    <row r="327" spans="1:33">
      <c r="A327" s="936" t="s">
        <v>6178</v>
      </c>
      <c r="B327" s="936" t="s">
        <v>6179</v>
      </c>
      <c r="C327" s="936" t="s">
        <v>4327</v>
      </c>
      <c r="X327" s="56"/>
      <c r="Y327" s="56"/>
      <c r="Z327" s="56"/>
      <c r="AA327" s="56"/>
      <c r="AB327" s="56"/>
      <c r="AC327" s="56" t="s">
        <v>3135</v>
      </c>
      <c r="AD327" s="56"/>
      <c r="AE327" s="56"/>
      <c r="AF327" s="56"/>
      <c r="AG327" s="540">
        <f t="shared" si="4"/>
        <v>0</v>
      </c>
    </row>
    <row r="328" spans="1:33">
      <c r="A328" s="546" t="s">
        <v>3299</v>
      </c>
      <c r="B328" s="546" t="s">
        <v>6492</v>
      </c>
      <c r="C328" s="546" t="s">
        <v>5472</v>
      </c>
      <c r="X328" s="56" t="s">
        <v>3135</v>
      </c>
      <c r="Y328" s="56"/>
      <c r="Z328" s="56"/>
      <c r="AA328" s="56"/>
      <c r="AB328" s="56"/>
      <c r="AC328" s="56" t="s">
        <v>3135</v>
      </c>
      <c r="AD328" s="56"/>
      <c r="AE328" s="56"/>
      <c r="AF328" s="56"/>
      <c r="AG328" s="540">
        <f t="shared" ref="AG328:AG331" si="5">SUM(D328:AE328)</f>
        <v>0</v>
      </c>
    </row>
    <row r="329" spans="1:33">
      <c r="A329" s="936" t="s">
        <v>827</v>
      </c>
      <c r="B329" s="936" t="s">
        <v>4703</v>
      </c>
      <c r="C329" s="936" t="s">
        <v>4647</v>
      </c>
      <c r="T329" s="540">
        <v>1</v>
      </c>
      <c r="U329" s="540">
        <v>3</v>
      </c>
      <c r="V329" s="540">
        <v>1</v>
      </c>
      <c r="W329" s="540">
        <v>2</v>
      </c>
      <c r="X329" s="56" t="s">
        <v>3135</v>
      </c>
      <c r="Y329" s="540">
        <v>1</v>
      </c>
      <c r="AC329" s="540" t="s">
        <v>3135</v>
      </c>
      <c r="AE329" s="540">
        <v>1</v>
      </c>
      <c r="AG329" s="540">
        <f t="shared" si="5"/>
        <v>9</v>
      </c>
    </row>
    <row r="330" spans="1:33">
      <c r="A330" s="936" t="s">
        <v>2912</v>
      </c>
      <c r="B330" s="936" t="s">
        <v>4703</v>
      </c>
      <c r="C330" s="936" t="s">
        <v>4647</v>
      </c>
      <c r="X330" s="56" t="s">
        <v>3135</v>
      </c>
      <c r="Y330" s="56"/>
      <c r="Z330" s="56"/>
      <c r="AA330" s="56"/>
      <c r="AB330" s="56"/>
      <c r="AC330" s="56" t="s">
        <v>3135</v>
      </c>
      <c r="AD330" s="56"/>
      <c r="AE330" s="56"/>
      <c r="AF330" s="56"/>
      <c r="AG330" s="540">
        <f t="shared" si="5"/>
        <v>0</v>
      </c>
    </row>
    <row r="331" spans="1:33">
      <c r="A331" s="546" t="s">
        <v>6944</v>
      </c>
      <c r="B331" s="546" t="s">
        <v>6492</v>
      </c>
      <c r="C331" s="546" t="s">
        <v>5472</v>
      </c>
      <c r="X331" s="56"/>
      <c r="Y331" s="56"/>
      <c r="Z331" s="56"/>
      <c r="AA331" s="56"/>
      <c r="AB331" s="56"/>
      <c r="AC331" s="56" t="s">
        <v>3135</v>
      </c>
      <c r="AD331" s="56"/>
      <c r="AE331" s="56"/>
      <c r="AF331" s="56"/>
      <c r="AG331" s="540">
        <f t="shared" si="5"/>
        <v>0</v>
      </c>
    </row>
    <row r="332" spans="1:33" s="538" customFormat="1">
      <c r="A332" s="942" t="s">
        <v>3253</v>
      </c>
      <c r="B332" s="935"/>
      <c r="C332" s="935"/>
      <c r="D332" s="538">
        <f t="shared" ref="D332:AG332" si="6">SUM(D3:D331)</f>
        <v>26</v>
      </c>
      <c r="E332" s="538">
        <f t="shared" si="6"/>
        <v>27</v>
      </c>
      <c r="F332" s="538">
        <f t="shared" si="6"/>
        <v>29</v>
      </c>
      <c r="G332" s="538">
        <f t="shared" si="6"/>
        <v>39</v>
      </c>
      <c r="H332" s="538">
        <f t="shared" si="6"/>
        <v>39</v>
      </c>
      <c r="I332" s="538">
        <f t="shared" si="6"/>
        <v>42</v>
      </c>
      <c r="J332" s="538">
        <f t="shared" si="6"/>
        <v>45</v>
      </c>
      <c r="K332" s="538">
        <f t="shared" si="6"/>
        <v>43</v>
      </c>
      <c r="L332" s="538">
        <f t="shared" si="6"/>
        <v>42</v>
      </c>
      <c r="M332" s="538">
        <f t="shared" si="6"/>
        <v>35</v>
      </c>
      <c r="N332" s="538">
        <f t="shared" si="6"/>
        <v>33</v>
      </c>
      <c r="O332" s="538">
        <f t="shared" si="6"/>
        <v>34</v>
      </c>
      <c r="P332" s="538">
        <f t="shared" si="6"/>
        <v>40</v>
      </c>
      <c r="Q332" s="538">
        <f t="shared" si="6"/>
        <v>45</v>
      </c>
      <c r="R332" s="538">
        <f t="shared" si="6"/>
        <v>53</v>
      </c>
      <c r="S332" s="538">
        <f t="shared" si="6"/>
        <v>50</v>
      </c>
      <c r="T332" s="538">
        <f t="shared" si="6"/>
        <v>57</v>
      </c>
      <c r="U332" s="538">
        <f t="shared" si="6"/>
        <v>53</v>
      </c>
      <c r="V332" s="538">
        <f t="shared" si="6"/>
        <v>45</v>
      </c>
      <c r="W332" s="538">
        <f t="shared" si="6"/>
        <v>43</v>
      </c>
      <c r="X332" s="538">
        <f t="shared" si="6"/>
        <v>30</v>
      </c>
      <c r="Y332" s="538">
        <f t="shared" si="6"/>
        <v>50</v>
      </c>
      <c r="Z332" s="538">
        <f t="shared" si="6"/>
        <v>38</v>
      </c>
      <c r="AA332" s="538">
        <f t="shared" si="6"/>
        <v>57</v>
      </c>
      <c r="AB332" s="538">
        <f t="shared" si="6"/>
        <v>39</v>
      </c>
      <c r="AC332" s="538">
        <f t="shared" si="6"/>
        <v>52</v>
      </c>
      <c r="AD332" s="538">
        <f t="shared" si="6"/>
        <v>41</v>
      </c>
      <c r="AE332" s="538">
        <f t="shared" si="6"/>
        <v>70</v>
      </c>
      <c r="AF332" s="538">
        <f t="shared" si="6"/>
        <v>58</v>
      </c>
      <c r="AG332" s="538">
        <f t="shared" si="6"/>
        <v>1241</v>
      </c>
    </row>
    <row r="333" spans="1:33">
      <c r="A333" s="935" t="s">
        <v>131</v>
      </c>
      <c r="D333" s="540">
        <f t="shared" ref="D333:AF333" si="7">COUNT(D3:D85)</f>
        <v>5</v>
      </c>
      <c r="E333" s="540">
        <f t="shared" si="7"/>
        <v>7</v>
      </c>
      <c r="F333" s="540">
        <f t="shared" si="7"/>
        <v>8</v>
      </c>
      <c r="G333" s="540">
        <f t="shared" si="7"/>
        <v>8</v>
      </c>
      <c r="H333" s="540">
        <f t="shared" si="7"/>
        <v>8</v>
      </c>
      <c r="I333" s="540">
        <f t="shared" si="7"/>
        <v>9</v>
      </c>
      <c r="J333" s="540">
        <f t="shared" si="7"/>
        <v>10</v>
      </c>
      <c r="K333" s="540">
        <f t="shared" si="7"/>
        <v>10</v>
      </c>
      <c r="L333" s="540">
        <f t="shared" si="7"/>
        <v>8</v>
      </c>
      <c r="M333" s="540">
        <f t="shared" si="7"/>
        <v>8</v>
      </c>
      <c r="N333" s="540">
        <f t="shared" si="7"/>
        <v>8</v>
      </c>
      <c r="O333" s="540">
        <f t="shared" si="7"/>
        <v>8</v>
      </c>
      <c r="P333" s="540">
        <f t="shared" si="7"/>
        <v>9</v>
      </c>
      <c r="Q333" s="540">
        <f t="shared" si="7"/>
        <v>8</v>
      </c>
      <c r="R333" s="540">
        <f t="shared" si="7"/>
        <v>9</v>
      </c>
      <c r="S333" s="540">
        <f t="shared" si="7"/>
        <v>11</v>
      </c>
      <c r="T333" s="540">
        <f t="shared" si="7"/>
        <v>12</v>
      </c>
      <c r="U333" s="540">
        <f t="shared" si="7"/>
        <v>11</v>
      </c>
      <c r="V333" s="540">
        <f t="shared" si="7"/>
        <v>8</v>
      </c>
      <c r="W333" s="540">
        <f t="shared" si="7"/>
        <v>10</v>
      </c>
      <c r="X333" s="540">
        <f t="shared" si="7"/>
        <v>10</v>
      </c>
      <c r="Y333" s="540">
        <f t="shared" si="7"/>
        <v>11</v>
      </c>
      <c r="Z333" s="540">
        <f t="shared" si="7"/>
        <v>10</v>
      </c>
      <c r="AA333" s="540">
        <f t="shared" si="7"/>
        <v>11</v>
      </c>
      <c r="AB333" s="540">
        <f t="shared" si="7"/>
        <v>11</v>
      </c>
      <c r="AC333" s="540">
        <f t="shared" si="7"/>
        <v>14</v>
      </c>
      <c r="AD333" s="540">
        <f t="shared" si="7"/>
        <v>12</v>
      </c>
      <c r="AE333" s="540">
        <f t="shared" si="7"/>
        <v>18</v>
      </c>
      <c r="AF333" s="540">
        <f t="shared" si="7"/>
        <v>13</v>
      </c>
      <c r="AG333" s="540">
        <f>COUNTIF(AG3:AG86,"&gt;0")</f>
        <v>34</v>
      </c>
    </row>
    <row r="334" spans="1:33">
      <c r="A334" s="935" t="s">
        <v>132</v>
      </c>
      <c r="D334" s="540">
        <f t="shared" ref="D334:AF334" si="8">COUNT(D88:D331)</f>
        <v>5</v>
      </c>
      <c r="E334" s="540">
        <f t="shared" si="8"/>
        <v>5</v>
      </c>
      <c r="F334" s="540">
        <f t="shared" si="8"/>
        <v>5</v>
      </c>
      <c r="G334" s="540">
        <f t="shared" si="8"/>
        <v>7</v>
      </c>
      <c r="H334" s="540">
        <f t="shared" si="8"/>
        <v>6</v>
      </c>
      <c r="I334" s="540">
        <f t="shared" si="8"/>
        <v>6</v>
      </c>
      <c r="J334" s="540">
        <f t="shared" si="8"/>
        <v>4</v>
      </c>
      <c r="K334" s="540">
        <f t="shared" si="8"/>
        <v>5</v>
      </c>
      <c r="L334" s="540">
        <f t="shared" si="8"/>
        <v>5</v>
      </c>
      <c r="M334" s="540">
        <f t="shared" si="8"/>
        <v>7</v>
      </c>
      <c r="N334" s="540">
        <f t="shared" si="8"/>
        <v>6</v>
      </c>
      <c r="O334" s="540">
        <f t="shared" si="8"/>
        <v>7</v>
      </c>
      <c r="P334" s="540">
        <f t="shared" si="8"/>
        <v>7</v>
      </c>
      <c r="Q334" s="540">
        <f t="shared" si="8"/>
        <v>10</v>
      </c>
      <c r="R334" s="540">
        <f t="shared" si="8"/>
        <v>13</v>
      </c>
      <c r="S334" s="540">
        <f t="shared" si="8"/>
        <v>14</v>
      </c>
      <c r="T334" s="540">
        <f t="shared" si="8"/>
        <v>12</v>
      </c>
      <c r="U334" s="540">
        <f t="shared" si="8"/>
        <v>15</v>
      </c>
      <c r="V334" s="540">
        <f t="shared" si="8"/>
        <v>14</v>
      </c>
      <c r="W334" s="540">
        <f t="shared" si="8"/>
        <v>12</v>
      </c>
      <c r="X334" s="540">
        <f t="shared" si="8"/>
        <v>8</v>
      </c>
      <c r="Y334" s="540">
        <f t="shared" si="8"/>
        <v>11</v>
      </c>
      <c r="Z334" s="540">
        <f t="shared" si="8"/>
        <v>8</v>
      </c>
      <c r="AA334" s="540">
        <f t="shared" si="8"/>
        <v>14</v>
      </c>
      <c r="AB334" s="540">
        <f t="shared" si="8"/>
        <v>8</v>
      </c>
      <c r="AC334" s="540">
        <f t="shared" si="8"/>
        <v>14</v>
      </c>
      <c r="AD334" s="540">
        <f t="shared" si="8"/>
        <v>7</v>
      </c>
      <c r="AE334" s="540">
        <f t="shared" si="8"/>
        <v>17</v>
      </c>
      <c r="AF334" s="540">
        <f t="shared" si="8"/>
        <v>10</v>
      </c>
      <c r="AG334" s="540">
        <f>COUNTIF(AG88:AG331,"&gt;0")</f>
        <v>86</v>
      </c>
    </row>
    <row r="335" spans="1:33">
      <c r="W335" s="542"/>
    </row>
  </sheetData>
  <phoneticPr fontId="5"/>
  <printOptions gridLines="1"/>
  <pageMargins left="0.59" right="0.42" top="0.76" bottom="0.56999999999999995" header="0.44" footer="0.3"/>
  <pageSetup paperSize="9" scale="70" orientation="landscape" horizontalDpi="300" verticalDpi="300" r:id="rId1"/>
  <headerFooter alignWithMargins="0">
    <oddHeader>&amp;A</oddHeader>
    <oddFooter>&amp;P / &amp;N ページ</oddFooter>
  </headerFooter>
  <rowBreaks count="5" manualBreakCount="5">
    <brk id="62" max="16383" man="1"/>
    <brk id="112" max="16383" man="1"/>
    <brk id="169" max="16383" man="1"/>
    <brk id="223" max="16383" man="1"/>
    <brk id="284"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AG359"/>
  <sheetViews>
    <sheetView workbookViewId="0"/>
  </sheetViews>
  <sheetFormatPr defaultRowHeight="13.5"/>
  <cols>
    <col min="1" max="1" width="18.5" style="937" customWidth="1"/>
    <col min="2" max="2" width="7.125" style="937" customWidth="1"/>
    <col min="3" max="3" width="6.875" style="937" customWidth="1"/>
    <col min="4" max="14" width="6.875" style="540" customWidth="1"/>
    <col min="15" max="15" width="6.875" style="541" customWidth="1"/>
    <col min="16" max="16" width="6.875" style="540" customWidth="1"/>
    <col min="17" max="17" width="6.875" style="541" customWidth="1"/>
    <col min="18" max="32" width="6.875" style="540" customWidth="1"/>
    <col min="33" max="16384" width="9" style="540"/>
  </cols>
  <sheetData>
    <row r="1" spans="1:33" ht="20.25" customHeight="1">
      <c r="A1" s="1178" t="s">
        <v>5942</v>
      </c>
    </row>
    <row r="2" spans="1:33">
      <c r="A2" s="942" t="s">
        <v>2220</v>
      </c>
      <c r="B2" s="942" t="s">
        <v>2221</v>
      </c>
      <c r="C2" s="942"/>
      <c r="D2" s="538" t="s">
        <v>4603</v>
      </c>
      <c r="E2" s="538" t="s">
        <v>1986</v>
      </c>
      <c r="F2" s="538" t="s">
        <v>1988</v>
      </c>
      <c r="G2" s="538" t="s">
        <v>1990</v>
      </c>
      <c r="H2" s="538" t="s">
        <v>2589</v>
      </c>
      <c r="I2" s="538" t="s">
        <v>5101</v>
      </c>
      <c r="J2" s="538" t="s">
        <v>3490</v>
      </c>
      <c r="K2" s="538" t="s">
        <v>3492</v>
      </c>
      <c r="L2" s="538" t="s">
        <v>3494</v>
      </c>
      <c r="M2" s="538" t="s">
        <v>5480</v>
      </c>
      <c r="N2" s="538" t="s">
        <v>5481</v>
      </c>
      <c r="O2" s="539" t="s">
        <v>5482</v>
      </c>
      <c r="P2" s="538" t="s">
        <v>5483</v>
      </c>
      <c r="Q2" s="539" t="s">
        <v>5711</v>
      </c>
      <c r="R2" s="2431" t="s">
        <v>1097</v>
      </c>
      <c r="S2" s="1151" t="s">
        <v>4210</v>
      </c>
      <c r="T2" s="1152" t="s">
        <v>6083</v>
      </c>
      <c r="U2" s="983" t="s">
        <v>133</v>
      </c>
      <c r="V2" s="984" t="s">
        <v>134</v>
      </c>
      <c r="W2" s="985" t="s">
        <v>135</v>
      </c>
      <c r="X2" s="1035" t="s">
        <v>1540</v>
      </c>
      <c r="Y2" s="810" t="s">
        <v>1115</v>
      </c>
      <c r="Z2" s="1597" t="s">
        <v>7574</v>
      </c>
      <c r="AA2" s="1888" t="s">
        <v>7922</v>
      </c>
      <c r="AB2" s="2408" t="s">
        <v>8607</v>
      </c>
      <c r="AC2" s="2414" t="s">
        <v>10096</v>
      </c>
      <c r="AD2" s="2428" t="s">
        <v>10097</v>
      </c>
      <c r="AE2" s="2627" t="s">
        <v>10903</v>
      </c>
      <c r="AF2" s="2748" t="s">
        <v>11413</v>
      </c>
      <c r="AG2" s="542" t="s">
        <v>2245</v>
      </c>
    </row>
    <row r="3" spans="1:33">
      <c r="A3" s="937" t="s">
        <v>5477</v>
      </c>
      <c r="B3" s="937" t="s">
        <v>5477</v>
      </c>
      <c r="R3" s="540">
        <v>150</v>
      </c>
      <c r="S3" s="540">
        <v>92</v>
      </c>
      <c r="T3" s="540">
        <v>143</v>
      </c>
      <c r="U3" s="540">
        <v>116</v>
      </c>
      <c r="V3" s="540">
        <v>108</v>
      </c>
      <c r="W3" s="540">
        <v>96</v>
      </c>
      <c r="X3" s="540">
        <v>71</v>
      </c>
      <c r="Y3" s="540">
        <v>102</v>
      </c>
      <c r="Z3" s="540">
        <v>78</v>
      </c>
      <c r="AA3" s="540">
        <v>69</v>
      </c>
      <c r="AB3" s="540">
        <v>72</v>
      </c>
      <c r="AC3" s="540">
        <v>92</v>
      </c>
      <c r="AD3" s="540">
        <v>81</v>
      </c>
    </row>
    <row r="4" spans="1:33">
      <c r="A4" s="937" t="s">
        <v>5479</v>
      </c>
      <c r="B4" s="937" t="s">
        <v>2458</v>
      </c>
      <c r="R4" s="540">
        <v>21</v>
      </c>
      <c r="S4" s="540">
        <v>20</v>
      </c>
      <c r="T4" s="540">
        <v>14</v>
      </c>
      <c r="U4" s="540">
        <v>21</v>
      </c>
      <c r="V4" s="540">
        <v>18</v>
      </c>
      <c r="W4" s="540">
        <v>4</v>
      </c>
      <c r="X4" s="540">
        <v>5</v>
      </c>
      <c r="Y4" s="540">
        <v>10</v>
      </c>
      <c r="Z4" s="540">
        <v>7</v>
      </c>
      <c r="AA4" s="540">
        <v>9</v>
      </c>
      <c r="AB4" s="540">
        <v>4</v>
      </c>
      <c r="AC4" s="540">
        <v>12</v>
      </c>
      <c r="AD4" s="540">
        <v>10</v>
      </c>
    </row>
    <row r="5" spans="1:33">
      <c r="A5" s="937" t="s">
        <v>2222</v>
      </c>
      <c r="B5" s="937" t="s">
        <v>2458</v>
      </c>
    </row>
    <row r="6" spans="1:33">
      <c r="A6" s="546" t="s">
        <v>6945</v>
      </c>
      <c r="B6" s="546" t="s">
        <v>722</v>
      </c>
      <c r="AC6" s="540">
        <v>1</v>
      </c>
      <c r="AD6" s="540">
        <v>1</v>
      </c>
    </row>
    <row r="7" spans="1:33">
      <c r="A7" s="939" t="s">
        <v>2223</v>
      </c>
      <c r="B7" s="937" t="s">
        <v>2224</v>
      </c>
      <c r="S7" s="540">
        <v>2</v>
      </c>
      <c r="U7" s="540">
        <v>2</v>
      </c>
      <c r="V7" s="540">
        <v>1</v>
      </c>
    </row>
    <row r="8" spans="1:33">
      <c r="A8" s="939" t="s">
        <v>1099</v>
      </c>
      <c r="B8" s="937" t="s">
        <v>2224</v>
      </c>
    </row>
    <row r="9" spans="1:33">
      <c r="A9" s="937" t="s">
        <v>1100</v>
      </c>
      <c r="B9" s="937" t="s">
        <v>2224</v>
      </c>
      <c r="R9" s="540">
        <v>2</v>
      </c>
      <c r="S9" s="540">
        <v>4</v>
      </c>
      <c r="T9" s="540">
        <v>12</v>
      </c>
      <c r="U9" s="540">
        <v>14</v>
      </c>
      <c r="V9" s="540">
        <v>8</v>
      </c>
      <c r="W9" s="540">
        <v>10</v>
      </c>
      <c r="X9" s="540">
        <v>2</v>
      </c>
      <c r="Y9" s="540">
        <v>3</v>
      </c>
      <c r="Z9" s="540">
        <v>2</v>
      </c>
      <c r="AC9" s="540">
        <v>1</v>
      </c>
    </row>
    <row r="10" spans="1:33">
      <c r="A10" s="937" t="s">
        <v>1101</v>
      </c>
      <c r="B10" s="937" t="s">
        <v>2224</v>
      </c>
      <c r="S10" s="540">
        <v>1</v>
      </c>
      <c r="V10" s="540">
        <v>1</v>
      </c>
      <c r="W10" s="540">
        <v>2</v>
      </c>
      <c r="X10" s="540">
        <v>1</v>
      </c>
      <c r="Z10" s="540">
        <v>1</v>
      </c>
    </row>
    <row r="11" spans="1:33">
      <c r="A11" s="939" t="s">
        <v>1102</v>
      </c>
      <c r="B11" s="937" t="s">
        <v>2224</v>
      </c>
    </row>
    <row r="12" spans="1:33">
      <c r="A12" s="939" t="s">
        <v>5141</v>
      </c>
      <c r="B12" s="937" t="s">
        <v>2224</v>
      </c>
    </row>
    <row r="13" spans="1:33">
      <c r="A13" s="1159" t="s">
        <v>952</v>
      </c>
      <c r="B13" s="1160" t="s">
        <v>2224</v>
      </c>
      <c r="X13" s="540">
        <v>1</v>
      </c>
    </row>
    <row r="14" spans="1:33">
      <c r="A14" s="939" t="s">
        <v>5142</v>
      </c>
      <c r="B14" s="937" t="s">
        <v>2224</v>
      </c>
      <c r="U14" s="540">
        <v>2</v>
      </c>
      <c r="V14" s="540">
        <v>1</v>
      </c>
      <c r="X14" s="540">
        <v>1</v>
      </c>
      <c r="Z14" s="540">
        <v>1</v>
      </c>
      <c r="AA14" s="540">
        <v>1</v>
      </c>
      <c r="AC14" s="540">
        <v>1</v>
      </c>
      <c r="AD14" s="540">
        <v>1</v>
      </c>
    </row>
    <row r="15" spans="1:33">
      <c r="A15" s="939" t="s">
        <v>5143</v>
      </c>
      <c r="B15" s="937" t="s">
        <v>2224</v>
      </c>
    </row>
    <row r="16" spans="1:33">
      <c r="A16" s="548" t="s">
        <v>2465</v>
      </c>
      <c r="B16" s="546" t="s">
        <v>722</v>
      </c>
    </row>
    <row r="17" spans="1:30">
      <c r="A17" s="1596" t="s">
        <v>8807</v>
      </c>
      <c r="B17" s="546" t="s">
        <v>722</v>
      </c>
      <c r="AA17" s="540">
        <v>1</v>
      </c>
      <c r="AC17" s="540">
        <v>1</v>
      </c>
      <c r="AD17" s="540">
        <v>1</v>
      </c>
    </row>
    <row r="18" spans="1:30">
      <c r="A18" s="944" t="s">
        <v>1687</v>
      </c>
      <c r="B18" s="546" t="s">
        <v>1688</v>
      </c>
    </row>
    <row r="19" spans="1:30">
      <c r="A19" s="1153" t="s">
        <v>3599</v>
      </c>
      <c r="B19" s="1154" t="s">
        <v>2224</v>
      </c>
      <c r="T19" s="540">
        <v>1</v>
      </c>
    </row>
    <row r="20" spans="1:30">
      <c r="A20" s="937" t="s">
        <v>5144</v>
      </c>
      <c r="B20" s="937" t="s">
        <v>5145</v>
      </c>
      <c r="R20" s="540">
        <v>2</v>
      </c>
      <c r="S20" s="540">
        <v>3</v>
      </c>
      <c r="T20" s="540">
        <v>5</v>
      </c>
      <c r="U20" s="540">
        <v>2</v>
      </c>
      <c r="V20" s="540">
        <v>2</v>
      </c>
      <c r="X20" s="540">
        <v>1</v>
      </c>
      <c r="Y20" s="540">
        <v>2</v>
      </c>
      <c r="Z20" s="540">
        <v>2</v>
      </c>
      <c r="AA20" s="540">
        <v>2</v>
      </c>
    </row>
    <row r="21" spans="1:30">
      <c r="A21" s="937" t="s">
        <v>5146</v>
      </c>
      <c r="B21" s="937" t="s">
        <v>5145</v>
      </c>
      <c r="R21" s="540">
        <v>1</v>
      </c>
      <c r="T21" s="540">
        <v>2</v>
      </c>
      <c r="AD21" s="540">
        <v>1</v>
      </c>
    </row>
    <row r="22" spans="1:30">
      <c r="A22" s="937" t="s">
        <v>5147</v>
      </c>
      <c r="B22" s="937" t="s">
        <v>5145</v>
      </c>
      <c r="R22" s="540">
        <v>6</v>
      </c>
      <c r="S22" s="540">
        <v>5</v>
      </c>
      <c r="T22" s="540">
        <v>7</v>
      </c>
      <c r="U22" s="540">
        <v>16</v>
      </c>
      <c r="V22" s="540">
        <v>11</v>
      </c>
      <c r="W22" s="540">
        <v>5</v>
      </c>
      <c r="X22" s="540">
        <v>4</v>
      </c>
      <c r="Y22" s="540">
        <v>10</v>
      </c>
      <c r="Z22" s="540">
        <v>2</v>
      </c>
      <c r="AA22" s="540">
        <v>17</v>
      </c>
      <c r="AB22" s="540">
        <v>4</v>
      </c>
      <c r="AC22" s="540">
        <v>10</v>
      </c>
      <c r="AD22" s="540">
        <v>9</v>
      </c>
    </row>
    <row r="23" spans="1:30">
      <c r="A23" s="546" t="s">
        <v>2074</v>
      </c>
      <c r="B23" s="546" t="s">
        <v>1202</v>
      </c>
      <c r="C23" s="546"/>
    </row>
    <row r="24" spans="1:30">
      <c r="A24" s="939" t="s">
        <v>4469</v>
      </c>
      <c r="B24" s="937" t="s">
        <v>5145</v>
      </c>
      <c r="U24" s="540">
        <v>1</v>
      </c>
      <c r="W24" s="540">
        <v>3</v>
      </c>
      <c r="X24" s="540">
        <v>1</v>
      </c>
      <c r="Y24" s="540">
        <v>1</v>
      </c>
    </row>
    <row r="25" spans="1:30">
      <c r="A25" s="939" t="s">
        <v>4470</v>
      </c>
      <c r="B25" s="937" t="s">
        <v>5145</v>
      </c>
      <c r="R25" s="540">
        <v>2</v>
      </c>
      <c r="T25" s="540">
        <v>1</v>
      </c>
      <c r="U25" s="540">
        <v>5</v>
      </c>
      <c r="V25" s="540">
        <v>4</v>
      </c>
      <c r="W25" s="540">
        <v>5</v>
      </c>
      <c r="X25" s="540">
        <v>1</v>
      </c>
      <c r="Y25" s="540">
        <v>1</v>
      </c>
      <c r="Z25" s="540">
        <v>2</v>
      </c>
      <c r="AA25" s="540">
        <v>7</v>
      </c>
      <c r="AB25" s="540">
        <v>1</v>
      </c>
      <c r="AC25" s="540">
        <v>5</v>
      </c>
    </row>
    <row r="26" spans="1:30">
      <c r="A26" s="940" t="s">
        <v>4471</v>
      </c>
      <c r="B26" s="937" t="s">
        <v>5145</v>
      </c>
    </row>
    <row r="27" spans="1:30">
      <c r="A27" s="937" t="s">
        <v>4472</v>
      </c>
      <c r="B27" s="937" t="s">
        <v>5145</v>
      </c>
    </row>
    <row r="28" spans="1:30">
      <c r="A28" s="548" t="s">
        <v>2075</v>
      </c>
      <c r="B28" s="546" t="s">
        <v>1202</v>
      </c>
      <c r="C28" s="546"/>
      <c r="R28" s="540">
        <v>1</v>
      </c>
      <c r="T28" s="540">
        <v>1</v>
      </c>
    </row>
    <row r="29" spans="1:30">
      <c r="A29" s="939" t="s">
        <v>4633</v>
      </c>
      <c r="B29" s="937" t="s">
        <v>5145</v>
      </c>
      <c r="R29" s="540">
        <v>14</v>
      </c>
      <c r="S29" s="540">
        <v>15</v>
      </c>
      <c r="T29" s="540">
        <v>19</v>
      </c>
      <c r="U29" s="540">
        <v>19</v>
      </c>
      <c r="V29" s="540">
        <v>9</v>
      </c>
      <c r="W29" s="540">
        <v>17</v>
      </c>
      <c r="X29" s="540">
        <v>19</v>
      </c>
      <c r="Y29" s="540">
        <v>18</v>
      </c>
      <c r="Z29" s="540">
        <v>21</v>
      </c>
      <c r="AA29" s="540">
        <v>17</v>
      </c>
      <c r="AB29" s="540">
        <v>27</v>
      </c>
      <c r="AC29" s="540">
        <v>30</v>
      </c>
      <c r="AD29" s="540">
        <v>26</v>
      </c>
    </row>
    <row r="30" spans="1:30">
      <c r="A30" s="546" t="s">
        <v>2076</v>
      </c>
      <c r="B30" s="546" t="s">
        <v>1202</v>
      </c>
      <c r="C30" s="546"/>
    </row>
    <row r="31" spans="1:30">
      <c r="A31" s="937" t="s">
        <v>4473</v>
      </c>
      <c r="B31" s="937" t="s">
        <v>5145</v>
      </c>
      <c r="R31" s="540">
        <v>9</v>
      </c>
      <c r="S31" s="540">
        <v>5</v>
      </c>
      <c r="T31" s="540">
        <v>8</v>
      </c>
      <c r="U31" s="540">
        <v>1</v>
      </c>
      <c r="V31" s="540">
        <v>1</v>
      </c>
      <c r="W31" s="540">
        <v>6</v>
      </c>
      <c r="Z31" s="540">
        <v>3</v>
      </c>
      <c r="AA31" s="540">
        <v>3</v>
      </c>
      <c r="AD31" s="540">
        <v>2</v>
      </c>
    </row>
    <row r="32" spans="1:30">
      <c r="A32" s="937" t="s">
        <v>5613</v>
      </c>
      <c r="B32" s="937" t="s">
        <v>5145</v>
      </c>
      <c r="T32" s="540">
        <v>2</v>
      </c>
      <c r="V32" s="540">
        <v>2</v>
      </c>
      <c r="W32" s="540">
        <v>1</v>
      </c>
      <c r="AC32" s="540">
        <v>1</v>
      </c>
      <c r="AD32" s="540">
        <v>1</v>
      </c>
    </row>
    <row r="33" spans="1:30">
      <c r="A33" s="1591" t="s">
        <v>7576</v>
      </c>
      <c r="B33" s="937" t="s">
        <v>5145</v>
      </c>
      <c r="Y33" s="540">
        <v>1</v>
      </c>
      <c r="Z33" s="540">
        <v>1</v>
      </c>
      <c r="AA33" s="540">
        <v>1</v>
      </c>
      <c r="AB33" s="540">
        <v>1</v>
      </c>
      <c r="AC33" s="540">
        <v>4</v>
      </c>
    </row>
    <row r="34" spans="1:30">
      <c r="A34" s="937" t="s">
        <v>4474</v>
      </c>
      <c r="B34" s="937" t="s">
        <v>5145</v>
      </c>
      <c r="R34" s="540">
        <v>5</v>
      </c>
      <c r="S34" s="540">
        <v>1</v>
      </c>
      <c r="T34" s="540">
        <v>2</v>
      </c>
      <c r="U34" s="540">
        <v>3</v>
      </c>
      <c r="V34" s="540">
        <v>5</v>
      </c>
      <c r="W34" s="540">
        <v>13</v>
      </c>
      <c r="X34" s="540">
        <v>6</v>
      </c>
      <c r="Y34" s="540">
        <v>7</v>
      </c>
      <c r="Z34" s="540">
        <v>18</v>
      </c>
      <c r="AA34" s="540">
        <v>15</v>
      </c>
      <c r="AB34" s="540">
        <v>17</v>
      </c>
      <c r="AC34" s="540">
        <v>15</v>
      </c>
      <c r="AD34" s="540">
        <v>15</v>
      </c>
    </row>
    <row r="35" spans="1:30">
      <c r="A35" s="546" t="s">
        <v>2078</v>
      </c>
      <c r="B35" s="546" t="s">
        <v>1202</v>
      </c>
      <c r="C35" s="546"/>
      <c r="X35" s="540">
        <v>1</v>
      </c>
      <c r="AB35" s="540">
        <v>2</v>
      </c>
      <c r="AC35" s="540">
        <v>2</v>
      </c>
      <c r="AD35" s="540">
        <v>2</v>
      </c>
    </row>
    <row r="36" spans="1:30">
      <c r="A36" s="546" t="s">
        <v>2079</v>
      </c>
      <c r="B36" s="546" t="s">
        <v>1202</v>
      </c>
      <c r="C36" s="546"/>
      <c r="R36" s="540">
        <v>1</v>
      </c>
      <c r="T36" s="540">
        <v>1</v>
      </c>
    </row>
    <row r="37" spans="1:30">
      <c r="A37" s="937" t="s">
        <v>4475</v>
      </c>
      <c r="B37" s="937" t="s">
        <v>5145</v>
      </c>
      <c r="Z37" s="540">
        <v>1</v>
      </c>
    </row>
    <row r="38" spans="1:30">
      <c r="A38" s="937" t="s">
        <v>4476</v>
      </c>
      <c r="B38" s="937" t="s">
        <v>5145</v>
      </c>
      <c r="R38" s="540">
        <v>7</v>
      </c>
      <c r="S38" s="540">
        <v>9</v>
      </c>
      <c r="T38" s="540">
        <v>14</v>
      </c>
      <c r="U38" s="540">
        <v>6</v>
      </c>
      <c r="V38" s="540">
        <v>13</v>
      </c>
      <c r="W38" s="540">
        <v>9</v>
      </c>
      <c r="X38" s="540">
        <v>4</v>
      </c>
      <c r="Y38" s="540">
        <v>12</v>
      </c>
      <c r="Z38" s="540">
        <v>5</v>
      </c>
      <c r="AA38" s="540">
        <v>4</v>
      </c>
      <c r="AB38" s="540">
        <v>7</v>
      </c>
      <c r="AC38" s="540">
        <v>17</v>
      </c>
      <c r="AD38" s="540">
        <v>12</v>
      </c>
    </row>
    <row r="39" spans="1:30">
      <c r="A39" s="937" t="s">
        <v>4477</v>
      </c>
      <c r="B39" s="937" t="s">
        <v>5145</v>
      </c>
      <c r="R39" s="540">
        <v>68</v>
      </c>
      <c r="S39" s="540">
        <v>58</v>
      </c>
      <c r="T39" s="540">
        <v>67</v>
      </c>
      <c r="U39" s="540">
        <v>49</v>
      </c>
      <c r="V39" s="540">
        <v>64</v>
      </c>
      <c r="W39" s="540">
        <v>60</v>
      </c>
      <c r="X39" s="540">
        <v>49</v>
      </c>
      <c r="Y39" s="540">
        <v>70</v>
      </c>
      <c r="Z39" s="540">
        <v>71</v>
      </c>
      <c r="AA39" s="540">
        <v>56</v>
      </c>
      <c r="AB39" s="540">
        <v>70</v>
      </c>
      <c r="AC39" s="540">
        <v>55</v>
      </c>
      <c r="AD39" s="540">
        <v>71</v>
      </c>
    </row>
    <row r="40" spans="1:30">
      <c r="A40" s="937" t="s">
        <v>4478</v>
      </c>
      <c r="B40" s="937" t="s">
        <v>5145</v>
      </c>
      <c r="R40" s="540">
        <v>17</v>
      </c>
      <c r="S40" s="540">
        <v>31</v>
      </c>
      <c r="T40" s="540">
        <v>23</v>
      </c>
      <c r="U40" s="540">
        <v>28</v>
      </c>
      <c r="V40" s="540">
        <v>16</v>
      </c>
      <c r="W40" s="540">
        <v>13</v>
      </c>
      <c r="X40" s="540">
        <v>18</v>
      </c>
      <c r="Y40" s="540">
        <v>18</v>
      </c>
      <c r="Z40" s="540">
        <v>13</v>
      </c>
      <c r="AA40" s="540">
        <v>19</v>
      </c>
      <c r="AB40" s="540">
        <v>16</v>
      </c>
      <c r="AC40" s="540">
        <v>23</v>
      </c>
      <c r="AD40" s="540">
        <v>14</v>
      </c>
    </row>
    <row r="41" spans="1:30">
      <c r="A41" s="986" t="s">
        <v>4294</v>
      </c>
      <c r="B41" s="937" t="s">
        <v>5145</v>
      </c>
      <c r="T41" s="540">
        <v>1</v>
      </c>
      <c r="V41" s="540">
        <v>1</v>
      </c>
      <c r="X41" s="540">
        <v>1</v>
      </c>
    </row>
    <row r="42" spans="1:30">
      <c r="A42" s="937" t="s">
        <v>3288</v>
      </c>
      <c r="B42" s="937" t="s">
        <v>5145</v>
      </c>
      <c r="R42" s="540">
        <v>3</v>
      </c>
      <c r="S42" s="540">
        <v>12</v>
      </c>
      <c r="T42" s="540">
        <v>7</v>
      </c>
      <c r="U42" s="540">
        <v>1</v>
      </c>
      <c r="V42" s="540">
        <v>3</v>
      </c>
      <c r="X42" s="540">
        <v>2</v>
      </c>
      <c r="Y42" s="540">
        <v>9</v>
      </c>
      <c r="Z42" s="540">
        <v>2</v>
      </c>
      <c r="AA42" s="540">
        <v>4</v>
      </c>
      <c r="AB42" s="540">
        <v>1</v>
      </c>
      <c r="AC42" s="540">
        <v>4</v>
      </c>
      <c r="AD42" s="540">
        <v>2</v>
      </c>
    </row>
    <row r="43" spans="1:30">
      <c r="A43" s="1598" t="s">
        <v>7616</v>
      </c>
      <c r="B43" s="937" t="s">
        <v>5145</v>
      </c>
      <c r="Z43" s="540">
        <v>1</v>
      </c>
      <c r="AB43" s="540">
        <v>1</v>
      </c>
    </row>
    <row r="44" spans="1:30">
      <c r="A44" s="937" t="s">
        <v>4479</v>
      </c>
      <c r="B44" s="937" t="s">
        <v>5145</v>
      </c>
      <c r="R44" s="540">
        <v>6</v>
      </c>
      <c r="S44" s="540">
        <v>4</v>
      </c>
      <c r="T44" s="540">
        <v>6</v>
      </c>
      <c r="U44" s="540">
        <v>6</v>
      </c>
      <c r="V44" s="540">
        <v>6</v>
      </c>
      <c r="W44" s="540">
        <v>5</v>
      </c>
      <c r="X44" s="540">
        <v>6</v>
      </c>
      <c r="Y44" s="540">
        <v>9</v>
      </c>
      <c r="Z44" s="540">
        <v>10</v>
      </c>
      <c r="AA44" s="540">
        <v>1</v>
      </c>
      <c r="AB44" s="540">
        <v>8</v>
      </c>
      <c r="AC44" s="540">
        <v>2</v>
      </c>
      <c r="AD44" s="540">
        <v>8</v>
      </c>
    </row>
    <row r="45" spans="1:30">
      <c r="A45" s="546" t="s">
        <v>2080</v>
      </c>
      <c r="B45" s="546" t="s">
        <v>1202</v>
      </c>
      <c r="C45" s="546"/>
    </row>
    <row r="46" spans="1:30">
      <c r="A46" s="546" t="s">
        <v>6513</v>
      </c>
      <c r="B46" s="546" t="s">
        <v>1202</v>
      </c>
      <c r="C46" s="546"/>
    </row>
    <row r="47" spans="1:30">
      <c r="A47" s="937" t="s">
        <v>4635</v>
      </c>
      <c r="B47" s="937" t="s">
        <v>5145</v>
      </c>
      <c r="R47" s="540">
        <v>1</v>
      </c>
      <c r="S47" s="540">
        <v>2</v>
      </c>
      <c r="V47" s="540">
        <v>1</v>
      </c>
      <c r="W47" s="540">
        <v>1</v>
      </c>
      <c r="X47" s="540">
        <v>1</v>
      </c>
      <c r="Y47" s="540">
        <v>1</v>
      </c>
      <c r="Z47" s="540">
        <v>3</v>
      </c>
      <c r="AA47" s="540">
        <v>2</v>
      </c>
      <c r="AC47" s="540">
        <v>2</v>
      </c>
    </row>
    <row r="48" spans="1:30">
      <c r="A48" s="937" t="s">
        <v>1237</v>
      </c>
      <c r="B48" s="937" t="s">
        <v>5145</v>
      </c>
    </row>
    <row r="49" spans="1:30">
      <c r="A49" s="1591" t="s">
        <v>7580</v>
      </c>
      <c r="B49" s="937" t="s">
        <v>5145</v>
      </c>
      <c r="Y49" s="540">
        <v>1</v>
      </c>
      <c r="Z49" s="540">
        <v>1</v>
      </c>
      <c r="AB49" s="540">
        <v>1</v>
      </c>
    </row>
    <row r="50" spans="1:30">
      <c r="A50" s="2429" t="s">
        <v>10261</v>
      </c>
      <c r="B50" s="937" t="s">
        <v>5145</v>
      </c>
      <c r="AD50" s="540">
        <v>1</v>
      </c>
    </row>
    <row r="51" spans="1:30">
      <c r="A51" s="937" t="s">
        <v>2701</v>
      </c>
      <c r="B51" s="937" t="s">
        <v>5145</v>
      </c>
    </row>
    <row r="52" spans="1:30">
      <c r="A52" s="546" t="s">
        <v>387</v>
      </c>
      <c r="B52" s="546" t="s">
        <v>1202</v>
      </c>
      <c r="C52" s="546"/>
    </row>
    <row r="53" spans="1:30">
      <c r="A53" s="1592" t="s">
        <v>7581</v>
      </c>
      <c r="B53" s="546" t="s">
        <v>1239</v>
      </c>
      <c r="C53" s="546"/>
      <c r="Y53" s="540">
        <v>1</v>
      </c>
      <c r="Z53" s="540">
        <v>2</v>
      </c>
      <c r="AB53" s="540">
        <v>2</v>
      </c>
    </row>
    <row r="54" spans="1:30">
      <c r="A54" s="940" t="s">
        <v>1238</v>
      </c>
      <c r="B54" s="937" t="s">
        <v>1239</v>
      </c>
      <c r="R54" s="540">
        <v>1</v>
      </c>
      <c r="T54" s="540">
        <v>1</v>
      </c>
    </row>
    <row r="55" spans="1:30">
      <c r="A55" s="2415" t="s">
        <v>10118</v>
      </c>
      <c r="B55" s="937" t="s">
        <v>1239</v>
      </c>
      <c r="AC55" s="540">
        <v>3</v>
      </c>
      <c r="AD55" s="540">
        <v>4</v>
      </c>
    </row>
    <row r="56" spans="1:30">
      <c r="A56" s="939" t="s">
        <v>1240</v>
      </c>
      <c r="B56" s="937" t="s">
        <v>1241</v>
      </c>
      <c r="R56" s="540">
        <v>1</v>
      </c>
      <c r="S56" s="540">
        <v>1</v>
      </c>
      <c r="T56" s="540">
        <v>1</v>
      </c>
      <c r="U56" s="540">
        <v>1</v>
      </c>
      <c r="V56" s="540">
        <v>2</v>
      </c>
      <c r="W56" s="540">
        <v>1</v>
      </c>
      <c r="X56" s="540">
        <v>1</v>
      </c>
      <c r="Y56" s="540">
        <v>1</v>
      </c>
      <c r="Z56" s="540">
        <v>1</v>
      </c>
    </row>
    <row r="57" spans="1:30">
      <c r="A57" s="937" t="s">
        <v>1242</v>
      </c>
      <c r="B57" s="937" t="s">
        <v>1241</v>
      </c>
      <c r="R57" s="540">
        <v>1</v>
      </c>
      <c r="S57" s="540">
        <v>1</v>
      </c>
      <c r="T57" s="540">
        <v>3</v>
      </c>
      <c r="U57" s="540">
        <v>1</v>
      </c>
      <c r="V57" s="540">
        <v>1</v>
      </c>
      <c r="X57" s="540">
        <v>1</v>
      </c>
      <c r="Y57" s="540">
        <v>1</v>
      </c>
      <c r="AA57" s="540">
        <v>2</v>
      </c>
      <c r="AC57" s="540">
        <v>2</v>
      </c>
      <c r="AD57" s="540">
        <v>2</v>
      </c>
    </row>
    <row r="58" spans="1:30">
      <c r="A58" s="546" t="s">
        <v>4482</v>
      </c>
      <c r="B58" s="546" t="s">
        <v>3417</v>
      </c>
      <c r="C58" s="546"/>
    </row>
    <row r="59" spans="1:30">
      <c r="A59" s="940" t="s">
        <v>1243</v>
      </c>
      <c r="B59" s="937" t="s">
        <v>1241</v>
      </c>
      <c r="R59" s="540">
        <v>2</v>
      </c>
      <c r="S59" s="540">
        <v>1</v>
      </c>
      <c r="T59" s="540">
        <v>3</v>
      </c>
      <c r="V59" s="540">
        <v>2</v>
      </c>
      <c r="X59" s="540">
        <v>1</v>
      </c>
      <c r="Y59" s="540">
        <v>2</v>
      </c>
      <c r="Z59" s="540">
        <v>1</v>
      </c>
      <c r="AA59" s="540">
        <v>2</v>
      </c>
      <c r="AC59" s="540">
        <v>3</v>
      </c>
      <c r="AD59" s="540">
        <v>1</v>
      </c>
    </row>
    <row r="60" spans="1:30">
      <c r="A60" s="937" t="s">
        <v>1244</v>
      </c>
      <c r="B60" s="937" t="s">
        <v>1241</v>
      </c>
    </row>
    <row r="61" spans="1:30">
      <c r="A61" s="939" t="s">
        <v>1245</v>
      </c>
      <c r="B61" s="937" t="s">
        <v>1241</v>
      </c>
    </row>
    <row r="62" spans="1:30">
      <c r="A62" s="940" t="s">
        <v>1246</v>
      </c>
      <c r="B62" s="937" t="s">
        <v>1241</v>
      </c>
      <c r="R62" s="540">
        <v>3</v>
      </c>
      <c r="S62" s="540">
        <v>4</v>
      </c>
      <c r="T62" s="540">
        <v>6</v>
      </c>
      <c r="U62" s="540">
        <v>9</v>
      </c>
      <c r="V62" s="540">
        <v>4</v>
      </c>
      <c r="W62" s="540">
        <v>4</v>
      </c>
      <c r="X62" s="540">
        <v>13</v>
      </c>
      <c r="Y62" s="540">
        <v>6</v>
      </c>
      <c r="Z62" s="540">
        <v>9</v>
      </c>
      <c r="AA62" s="540">
        <v>11</v>
      </c>
      <c r="AB62" s="540">
        <v>1</v>
      </c>
      <c r="AC62" s="540">
        <v>10</v>
      </c>
      <c r="AD62" s="540">
        <v>6</v>
      </c>
    </row>
    <row r="63" spans="1:30">
      <c r="A63" s="937" t="s">
        <v>1247</v>
      </c>
      <c r="B63" s="937" t="s">
        <v>1241</v>
      </c>
      <c r="S63" s="540">
        <v>1</v>
      </c>
      <c r="Z63" s="540">
        <v>1</v>
      </c>
    </row>
    <row r="64" spans="1:30">
      <c r="A64" s="940" t="s">
        <v>1248</v>
      </c>
      <c r="B64" s="937" t="s">
        <v>1241</v>
      </c>
    </row>
    <row r="65" spans="1:30">
      <c r="A65" s="939" t="s">
        <v>1249</v>
      </c>
      <c r="B65" s="937" t="s">
        <v>1241</v>
      </c>
    </row>
    <row r="66" spans="1:30">
      <c r="A66" s="548" t="s">
        <v>3691</v>
      </c>
      <c r="B66" s="546" t="s">
        <v>1205</v>
      </c>
      <c r="C66" s="546"/>
      <c r="Z66" s="540">
        <v>1</v>
      </c>
      <c r="AB66" s="540">
        <v>3</v>
      </c>
      <c r="AD66" s="540">
        <v>3</v>
      </c>
    </row>
    <row r="67" spans="1:30">
      <c r="A67" s="939" t="s">
        <v>1250</v>
      </c>
      <c r="B67" s="937" t="s">
        <v>1241</v>
      </c>
    </row>
    <row r="68" spans="1:30">
      <c r="A68" s="937" t="s">
        <v>1251</v>
      </c>
      <c r="B68" s="937" t="s">
        <v>1241</v>
      </c>
    </row>
    <row r="69" spans="1:30">
      <c r="A69" s="937" t="s">
        <v>1252</v>
      </c>
      <c r="B69" s="937" t="s">
        <v>1241</v>
      </c>
    </row>
    <row r="70" spans="1:30">
      <c r="A70" s="2429" t="s">
        <v>10262</v>
      </c>
      <c r="B70" s="937" t="s">
        <v>1241</v>
      </c>
      <c r="AD70" s="540">
        <v>1</v>
      </c>
    </row>
    <row r="71" spans="1:30">
      <c r="A71" s="937" t="s">
        <v>1253</v>
      </c>
      <c r="B71" s="937" t="s">
        <v>1241</v>
      </c>
      <c r="R71" s="540">
        <v>1</v>
      </c>
      <c r="S71" s="540">
        <v>2</v>
      </c>
      <c r="T71" s="540">
        <v>2</v>
      </c>
      <c r="U71" s="540">
        <v>1</v>
      </c>
      <c r="Z71" s="540">
        <v>1</v>
      </c>
    </row>
    <row r="72" spans="1:30">
      <c r="A72" s="986" t="s">
        <v>4295</v>
      </c>
      <c r="B72" s="937" t="s">
        <v>1205</v>
      </c>
      <c r="V72" s="540">
        <v>1</v>
      </c>
      <c r="AC72" s="540">
        <v>1</v>
      </c>
    </row>
    <row r="73" spans="1:30">
      <c r="A73" s="939" t="s">
        <v>3377</v>
      </c>
      <c r="B73" s="937" t="s">
        <v>1241</v>
      </c>
      <c r="S73" s="540">
        <v>1</v>
      </c>
      <c r="U73" s="540">
        <v>1</v>
      </c>
      <c r="W73" s="540">
        <v>2</v>
      </c>
      <c r="Y73" s="540">
        <v>3</v>
      </c>
      <c r="Z73" s="540">
        <v>3</v>
      </c>
      <c r="AB73" s="540">
        <v>3</v>
      </c>
      <c r="AC73" s="540">
        <v>1</v>
      </c>
    </row>
    <row r="74" spans="1:30">
      <c r="A74" s="548" t="s">
        <v>5809</v>
      </c>
      <c r="B74" s="546" t="s">
        <v>1205</v>
      </c>
      <c r="C74" s="546"/>
      <c r="AB74" s="540">
        <v>1</v>
      </c>
    </row>
    <row r="75" spans="1:30">
      <c r="A75" s="1593" t="s">
        <v>7582</v>
      </c>
      <c r="B75" s="546" t="s">
        <v>1241</v>
      </c>
      <c r="C75" s="546"/>
      <c r="Y75" s="540">
        <v>1</v>
      </c>
    </row>
    <row r="76" spans="1:30">
      <c r="A76" s="937" t="s">
        <v>3378</v>
      </c>
      <c r="B76" s="937" t="s">
        <v>1241</v>
      </c>
      <c r="T76" s="540">
        <v>1</v>
      </c>
      <c r="U76" s="540">
        <v>4</v>
      </c>
      <c r="V76" s="540">
        <v>1</v>
      </c>
    </row>
    <row r="77" spans="1:30">
      <c r="A77" s="937" t="s">
        <v>3379</v>
      </c>
      <c r="B77" s="937" t="s">
        <v>1241</v>
      </c>
    </row>
    <row r="78" spans="1:30">
      <c r="A78" s="546" t="s">
        <v>5810</v>
      </c>
      <c r="B78" s="546" t="s">
        <v>1205</v>
      </c>
      <c r="C78" s="546"/>
      <c r="R78" s="540">
        <v>2</v>
      </c>
      <c r="T78" s="540">
        <v>2</v>
      </c>
    </row>
    <row r="79" spans="1:30">
      <c r="A79" s="2430" t="s">
        <v>10263</v>
      </c>
      <c r="B79" s="546" t="s">
        <v>1241</v>
      </c>
      <c r="C79" s="546"/>
      <c r="AD79" s="540">
        <v>1</v>
      </c>
    </row>
    <row r="80" spans="1:30">
      <c r="A80" s="937" t="s">
        <v>3380</v>
      </c>
      <c r="B80" s="937" t="s">
        <v>1241</v>
      </c>
    </row>
    <row r="81" spans="1:33">
      <c r="A81" s="937" t="s">
        <v>3963</v>
      </c>
      <c r="B81" s="937" t="s">
        <v>1205</v>
      </c>
      <c r="V81" s="540">
        <v>2</v>
      </c>
    </row>
    <row r="82" spans="1:33">
      <c r="A82" s="939" t="s">
        <v>3381</v>
      </c>
      <c r="B82" s="937" t="s">
        <v>1241</v>
      </c>
      <c r="R82" s="540">
        <v>2</v>
      </c>
      <c r="T82" s="540">
        <v>2</v>
      </c>
    </row>
    <row r="83" spans="1:33">
      <c r="A83" s="939" t="s">
        <v>5882</v>
      </c>
      <c r="B83" s="937" t="s">
        <v>1241</v>
      </c>
      <c r="R83" s="540">
        <v>2</v>
      </c>
      <c r="T83" s="540">
        <v>2</v>
      </c>
      <c r="AC83" s="540">
        <v>3</v>
      </c>
    </row>
    <row r="84" spans="1:33">
      <c r="A84" s="944" t="s">
        <v>136</v>
      </c>
      <c r="B84" s="546" t="s">
        <v>5473</v>
      </c>
      <c r="C84" s="546"/>
      <c r="AG84" s="540">
        <f t="shared" ref="AG84" si="0">SUM(S84:AD84)</f>
        <v>0</v>
      </c>
    </row>
    <row r="85" spans="1:33">
      <c r="A85" s="2432" t="s">
        <v>10300</v>
      </c>
      <c r="B85" s="2433" t="s">
        <v>10301</v>
      </c>
      <c r="C85" s="546"/>
      <c r="R85" s="540">
        <v>1</v>
      </c>
    </row>
    <row r="86" spans="1:33">
      <c r="A86" s="939" t="s">
        <v>1548</v>
      </c>
      <c r="B86" s="937" t="s">
        <v>4646</v>
      </c>
    </row>
    <row r="87" spans="1:33">
      <c r="A87" s="939" t="s">
        <v>1550</v>
      </c>
      <c r="B87" s="937" t="s">
        <v>4646</v>
      </c>
      <c r="R87" s="540">
        <v>1</v>
      </c>
      <c r="V87" s="540">
        <v>1</v>
      </c>
      <c r="W87" s="540">
        <v>1</v>
      </c>
    </row>
    <row r="88" spans="1:33">
      <c r="A88" s="1599" t="s">
        <v>7618</v>
      </c>
      <c r="B88" s="937" t="s">
        <v>5473</v>
      </c>
      <c r="Z88" s="540">
        <v>1</v>
      </c>
    </row>
    <row r="89" spans="1:33">
      <c r="A89" s="939" t="s">
        <v>1551</v>
      </c>
      <c r="B89" s="937" t="s">
        <v>4646</v>
      </c>
    </row>
    <row r="90" spans="1:33">
      <c r="A90" s="937" t="s">
        <v>1552</v>
      </c>
      <c r="B90" s="937" t="s">
        <v>2455</v>
      </c>
      <c r="C90" s="937" t="s">
        <v>4647</v>
      </c>
    </row>
    <row r="91" spans="1:33">
      <c r="A91" s="546" t="s">
        <v>5811</v>
      </c>
      <c r="B91" s="546" t="s">
        <v>4184</v>
      </c>
      <c r="C91" s="546" t="s">
        <v>5472</v>
      </c>
      <c r="Y91" s="540">
        <v>1</v>
      </c>
    </row>
    <row r="92" spans="1:33">
      <c r="A92" s="939" t="s">
        <v>1554</v>
      </c>
      <c r="B92" s="937" t="s">
        <v>2455</v>
      </c>
      <c r="C92" s="937" t="s">
        <v>4648</v>
      </c>
      <c r="AB92" s="540">
        <v>2</v>
      </c>
    </row>
    <row r="93" spans="1:33">
      <c r="A93" s="1006" t="s">
        <v>5704</v>
      </c>
      <c r="B93" s="937" t="s">
        <v>5744</v>
      </c>
      <c r="C93" s="937" t="s">
        <v>4648</v>
      </c>
      <c r="AB93" s="540">
        <v>3</v>
      </c>
      <c r="AD93" s="540">
        <v>3</v>
      </c>
    </row>
    <row r="94" spans="1:33">
      <c r="A94" s="937" t="s">
        <v>4649</v>
      </c>
      <c r="B94" s="937" t="s">
        <v>2455</v>
      </c>
      <c r="C94" s="937" t="s">
        <v>4648</v>
      </c>
      <c r="R94" s="540">
        <v>2</v>
      </c>
      <c r="T94" s="540">
        <v>4</v>
      </c>
      <c r="V94" s="540">
        <v>4</v>
      </c>
      <c r="W94" s="540">
        <v>4</v>
      </c>
      <c r="Y94" s="540">
        <v>6</v>
      </c>
      <c r="AA94" s="540">
        <v>2</v>
      </c>
      <c r="AB94" s="540">
        <v>1</v>
      </c>
      <c r="AC94" s="540">
        <v>6</v>
      </c>
      <c r="AD94" s="540">
        <v>1</v>
      </c>
    </row>
    <row r="95" spans="1:33">
      <c r="A95" s="937" t="s">
        <v>4650</v>
      </c>
      <c r="B95" s="937" t="s">
        <v>2455</v>
      </c>
      <c r="C95" s="937" t="s">
        <v>4648</v>
      </c>
      <c r="R95" s="540">
        <v>1</v>
      </c>
      <c r="S95" s="540">
        <v>4</v>
      </c>
      <c r="T95" s="540">
        <v>1</v>
      </c>
    </row>
    <row r="96" spans="1:33">
      <c r="A96" s="937" t="s">
        <v>4651</v>
      </c>
      <c r="B96" s="937" t="s">
        <v>2455</v>
      </c>
      <c r="C96" s="937" t="s">
        <v>4648</v>
      </c>
      <c r="R96" s="540">
        <v>2</v>
      </c>
      <c r="U96" s="540">
        <v>2</v>
      </c>
      <c r="W96" s="540">
        <v>3</v>
      </c>
      <c r="X96" s="540">
        <v>1</v>
      </c>
      <c r="Y96" s="540">
        <v>2</v>
      </c>
      <c r="Z96" s="540">
        <v>1</v>
      </c>
      <c r="AA96" s="540">
        <v>1</v>
      </c>
      <c r="AB96" s="540">
        <v>1</v>
      </c>
      <c r="AC96" s="540">
        <v>2</v>
      </c>
    </row>
    <row r="97" spans="1:30">
      <c r="A97" s="937" t="s">
        <v>735</v>
      </c>
      <c r="B97" s="937" t="s">
        <v>2455</v>
      </c>
      <c r="C97" s="937" t="s">
        <v>4648</v>
      </c>
      <c r="R97" s="540">
        <v>2</v>
      </c>
      <c r="T97" s="540">
        <v>2</v>
      </c>
    </row>
    <row r="98" spans="1:30">
      <c r="A98" s="939" t="s">
        <v>256</v>
      </c>
      <c r="B98" s="937" t="s">
        <v>2455</v>
      </c>
      <c r="C98" s="937" t="s">
        <v>4648</v>
      </c>
      <c r="R98" s="540">
        <v>1</v>
      </c>
    </row>
    <row r="99" spans="1:30">
      <c r="A99" s="937" t="s">
        <v>257</v>
      </c>
      <c r="B99" s="937" t="s">
        <v>2455</v>
      </c>
      <c r="C99" s="937" t="s">
        <v>4648</v>
      </c>
      <c r="R99" s="540">
        <v>3</v>
      </c>
      <c r="T99" s="540">
        <v>3</v>
      </c>
      <c r="U99" s="540">
        <v>1</v>
      </c>
      <c r="V99" s="540">
        <v>1</v>
      </c>
      <c r="AB99" s="540">
        <v>2</v>
      </c>
      <c r="AD99" s="540">
        <v>2</v>
      </c>
    </row>
    <row r="100" spans="1:30">
      <c r="A100" s="546" t="s">
        <v>5812</v>
      </c>
      <c r="B100" s="546" t="s">
        <v>137</v>
      </c>
      <c r="C100" s="546" t="s">
        <v>3962</v>
      </c>
    </row>
    <row r="101" spans="1:30">
      <c r="A101" s="546" t="s">
        <v>3692</v>
      </c>
      <c r="B101" s="546" t="s">
        <v>137</v>
      </c>
      <c r="C101" s="546" t="s">
        <v>1555</v>
      </c>
    </row>
    <row r="102" spans="1:30">
      <c r="A102" s="937" t="s">
        <v>5813</v>
      </c>
      <c r="B102" s="937" t="s">
        <v>137</v>
      </c>
      <c r="C102" s="937" t="s">
        <v>4648</v>
      </c>
      <c r="R102" s="540">
        <v>1</v>
      </c>
      <c r="S102" s="540">
        <v>1</v>
      </c>
      <c r="T102" s="540">
        <v>1</v>
      </c>
      <c r="U102" s="540">
        <v>1</v>
      </c>
    </row>
    <row r="103" spans="1:30">
      <c r="A103" s="939" t="s">
        <v>5977</v>
      </c>
      <c r="B103" s="937" t="s">
        <v>2455</v>
      </c>
      <c r="C103" s="937" t="s">
        <v>4648</v>
      </c>
      <c r="Y103" s="540">
        <v>2</v>
      </c>
      <c r="AA103" s="540">
        <v>2</v>
      </c>
    </row>
    <row r="104" spans="1:30">
      <c r="A104" s="937" t="s">
        <v>5979</v>
      </c>
      <c r="B104" s="937" t="s">
        <v>2455</v>
      </c>
      <c r="C104" s="937" t="s">
        <v>4648</v>
      </c>
      <c r="R104" s="540">
        <v>2</v>
      </c>
      <c r="S104" s="540">
        <v>1</v>
      </c>
      <c r="T104" s="540">
        <v>1</v>
      </c>
      <c r="U104" s="540">
        <v>3</v>
      </c>
      <c r="V104" s="540">
        <v>2</v>
      </c>
      <c r="W104" s="540">
        <v>8</v>
      </c>
      <c r="X104" s="540">
        <v>2</v>
      </c>
      <c r="Y104" s="540">
        <v>8</v>
      </c>
      <c r="Z104" s="540">
        <v>3</v>
      </c>
      <c r="AA104" s="540">
        <v>7</v>
      </c>
      <c r="AB104" s="540">
        <v>4</v>
      </c>
      <c r="AC104" s="540">
        <v>9</v>
      </c>
      <c r="AD104" s="540">
        <v>4</v>
      </c>
    </row>
    <row r="105" spans="1:30">
      <c r="A105" s="937" t="s">
        <v>5980</v>
      </c>
      <c r="B105" s="937" t="s">
        <v>2455</v>
      </c>
      <c r="C105" s="937" t="s">
        <v>4648</v>
      </c>
      <c r="T105" s="540">
        <v>1</v>
      </c>
      <c r="W105" s="540">
        <v>1</v>
      </c>
      <c r="Y105" s="540">
        <v>1</v>
      </c>
      <c r="AC105" s="540">
        <v>1</v>
      </c>
    </row>
    <row r="106" spans="1:30">
      <c r="A106" s="937" t="s">
        <v>5981</v>
      </c>
      <c r="B106" s="937" t="s">
        <v>2455</v>
      </c>
      <c r="C106" s="937" t="s">
        <v>4648</v>
      </c>
      <c r="R106" s="540">
        <v>8</v>
      </c>
      <c r="S106" s="540">
        <v>6</v>
      </c>
      <c r="T106" s="540">
        <v>4</v>
      </c>
      <c r="U106" s="540">
        <v>4</v>
      </c>
      <c r="V106" s="540">
        <v>4</v>
      </c>
      <c r="W106" s="540">
        <v>4</v>
      </c>
      <c r="X106" s="540">
        <v>4</v>
      </c>
      <c r="Z106" s="540">
        <v>2</v>
      </c>
    </row>
    <row r="107" spans="1:30">
      <c r="A107" s="986" t="s">
        <v>4296</v>
      </c>
      <c r="B107" s="937" t="s">
        <v>4297</v>
      </c>
      <c r="C107" s="937" t="s">
        <v>3962</v>
      </c>
      <c r="W107" s="540">
        <v>3</v>
      </c>
      <c r="X107" s="540">
        <v>3</v>
      </c>
      <c r="Z107" s="540">
        <v>3</v>
      </c>
      <c r="AA107" s="540">
        <v>2</v>
      </c>
      <c r="AC107" s="540">
        <v>1</v>
      </c>
    </row>
    <row r="108" spans="1:30">
      <c r="A108" s="947" t="s">
        <v>5945</v>
      </c>
      <c r="B108" s="937" t="s">
        <v>4184</v>
      </c>
      <c r="C108" s="937" t="s">
        <v>3962</v>
      </c>
      <c r="U108" s="540">
        <v>2</v>
      </c>
    </row>
    <row r="109" spans="1:30">
      <c r="A109" s="546" t="s">
        <v>2419</v>
      </c>
      <c r="B109" s="546" t="s">
        <v>137</v>
      </c>
      <c r="C109" s="546" t="s">
        <v>3962</v>
      </c>
      <c r="R109" s="540">
        <v>1</v>
      </c>
    </row>
    <row r="110" spans="1:30">
      <c r="A110" s="546" t="s">
        <v>2420</v>
      </c>
      <c r="B110" s="546" t="s">
        <v>137</v>
      </c>
      <c r="C110" s="546" t="s">
        <v>3962</v>
      </c>
      <c r="R110" s="540">
        <v>1</v>
      </c>
    </row>
    <row r="111" spans="1:30">
      <c r="A111" s="987" t="s">
        <v>4298</v>
      </c>
      <c r="B111" s="546" t="s">
        <v>4299</v>
      </c>
      <c r="C111" s="546" t="s">
        <v>4648</v>
      </c>
      <c r="T111" s="540">
        <v>2</v>
      </c>
      <c r="V111" s="540">
        <v>1</v>
      </c>
    </row>
    <row r="112" spans="1:30">
      <c r="A112" s="937" t="s">
        <v>2702</v>
      </c>
      <c r="B112" s="937" t="s">
        <v>2455</v>
      </c>
      <c r="C112" s="937" t="s">
        <v>4648</v>
      </c>
      <c r="R112" s="540">
        <v>1</v>
      </c>
      <c r="S112" s="540">
        <v>1</v>
      </c>
      <c r="T112" s="540">
        <v>1</v>
      </c>
      <c r="U112" s="540">
        <v>1</v>
      </c>
      <c r="W112" s="540">
        <v>1</v>
      </c>
      <c r="Y112" s="540">
        <v>1</v>
      </c>
      <c r="AB112" s="540">
        <v>2</v>
      </c>
      <c r="AC112" s="540">
        <v>2</v>
      </c>
    </row>
    <row r="113" spans="1:30">
      <c r="A113" s="937" t="s">
        <v>2703</v>
      </c>
      <c r="B113" s="937" t="s">
        <v>2455</v>
      </c>
      <c r="C113" s="937" t="s">
        <v>4648</v>
      </c>
      <c r="S113" s="540">
        <v>5</v>
      </c>
      <c r="T113" s="540">
        <v>1</v>
      </c>
      <c r="U113" s="540">
        <v>5</v>
      </c>
      <c r="V113" s="540">
        <v>1</v>
      </c>
      <c r="W113" s="540">
        <v>5</v>
      </c>
      <c r="AB113" s="540">
        <v>1</v>
      </c>
    </row>
    <row r="114" spans="1:30">
      <c r="A114" s="546" t="s">
        <v>2421</v>
      </c>
      <c r="B114" s="546" t="s">
        <v>137</v>
      </c>
      <c r="C114" s="546" t="s">
        <v>1555</v>
      </c>
      <c r="R114" s="540">
        <v>1</v>
      </c>
      <c r="T114" s="540">
        <v>4</v>
      </c>
      <c r="X114" s="540">
        <v>1</v>
      </c>
      <c r="Z114" s="540">
        <v>1</v>
      </c>
      <c r="AA114" s="540">
        <v>6</v>
      </c>
      <c r="AC114" s="540">
        <v>2</v>
      </c>
      <c r="AD114" s="540">
        <v>2</v>
      </c>
    </row>
    <row r="115" spans="1:30">
      <c r="A115" s="939" t="s">
        <v>2091</v>
      </c>
      <c r="B115" s="937" t="s">
        <v>2089</v>
      </c>
      <c r="C115" s="937" t="s">
        <v>4647</v>
      </c>
      <c r="S115" s="540">
        <v>3</v>
      </c>
      <c r="T115" s="540">
        <v>5</v>
      </c>
      <c r="U115" s="540">
        <v>3</v>
      </c>
      <c r="V115" s="540">
        <v>1</v>
      </c>
      <c r="W115" s="540">
        <v>2</v>
      </c>
      <c r="X115" s="540">
        <v>3</v>
      </c>
      <c r="Z115" s="540">
        <v>1</v>
      </c>
    </row>
    <row r="116" spans="1:30">
      <c r="A116" s="937" t="s">
        <v>2092</v>
      </c>
      <c r="B116" s="937" t="s">
        <v>2089</v>
      </c>
      <c r="C116" s="937" t="s">
        <v>4647</v>
      </c>
      <c r="R116" s="540">
        <v>1</v>
      </c>
      <c r="S116" s="540">
        <v>7</v>
      </c>
      <c r="T116" s="540">
        <v>3</v>
      </c>
      <c r="U116" s="540">
        <v>4</v>
      </c>
      <c r="V116" s="540">
        <v>1</v>
      </c>
      <c r="W116" s="540">
        <v>2</v>
      </c>
      <c r="X116" s="540">
        <v>1</v>
      </c>
      <c r="Y116" s="540">
        <v>1</v>
      </c>
      <c r="Z116" s="540">
        <v>3</v>
      </c>
      <c r="AA116" s="540">
        <v>2</v>
      </c>
      <c r="AB116" s="540">
        <v>2</v>
      </c>
      <c r="AC116" s="540">
        <v>3</v>
      </c>
    </row>
    <row r="117" spans="1:30">
      <c r="A117" s="546" t="s">
        <v>138</v>
      </c>
      <c r="B117" s="546" t="s">
        <v>139</v>
      </c>
      <c r="C117" s="546" t="s">
        <v>5472</v>
      </c>
      <c r="S117" s="540">
        <v>1</v>
      </c>
      <c r="T117" s="540">
        <v>1</v>
      </c>
      <c r="U117" s="540">
        <v>3</v>
      </c>
      <c r="W117" s="540">
        <v>1</v>
      </c>
      <c r="Y117" s="540">
        <v>1</v>
      </c>
      <c r="Z117" s="540">
        <v>1</v>
      </c>
      <c r="AB117" s="540">
        <v>3</v>
      </c>
      <c r="AC117" s="540">
        <v>1</v>
      </c>
    </row>
    <row r="118" spans="1:30">
      <c r="A118" s="546" t="s">
        <v>140</v>
      </c>
      <c r="B118" s="546" t="s">
        <v>139</v>
      </c>
      <c r="C118" s="546" t="s">
        <v>5472</v>
      </c>
      <c r="R118" s="540">
        <v>1</v>
      </c>
      <c r="S118" s="540">
        <v>1</v>
      </c>
    </row>
    <row r="119" spans="1:30">
      <c r="A119" s="937" t="s">
        <v>2093</v>
      </c>
      <c r="B119" s="937" t="s">
        <v>2089</v>
      </c>
      <c r="C119" s="937" t="s">
        <v>4647</v>
      </c>
      <c r="V119" s="540">
        <v>1</v>
      </c>
      <c r="Z119" s="540">
        <v>1</v>
      </c>
    </row>
    <row r="120" spans="1:30">
      <c r="A120" s="1155" t="s">
        <v>3600</v>
      </c>
      <c r="B120" s="1155" t="s">
        <v>4183</v>
      </c>
      <c r="C120" s="937" t="s">
        <v>5472</v>
      </c>
      <c r="R120" s="540">
        <v>1</v>
      </c>
      <c r="T120" s="540">
        <v>1</v>
      </c>
      <c r="AB120" s="540">
        <v>1</v>
      </c>
      <c r="AC120" s="540">
        <v>2</v>
      </c>
      <c r="AD120" s="540">
        <v>1</v>
      </c>
    </row>
    <row r="121" spans="1:30">
      <c r="A121" s="937" t="s">
        <v>2094</v>
      </c>
      <c r="B121" s="937" t="s">
        <v>2089</v>
      </c>
      <c r="C121" s="937" t="s">
        <v>4647</v>
      </c>
      <c r="R121" s="541">
        <v>4</v>
      </c>
      <c r="S121" s="540">
        <v>4</v>
      </c>
      <c r="U121" s="540">
        <v>3</v>
      </c>
      <c r="W121" s="540">
        <v>2</v>
      </c>
      <c r="X121" s="540">
        <v>2</v>
      </c>
      <c r="AA121" s="540">
        <v>6</v>
      </c>
      <c r="AB121" s="540">
        <v>2</v>
      </c>
      <c r="AC121" s="540">
        <v>8</v>
      </c>
      <c r="AD121" s="540">
        <v>6</v>
      </c>
    </row>
    <row r="122" spans="1:30">
      <c r="A122" s="546" t="s">
        <v>2679</v>
      </c>
      <c r="B122" s="546" t="s">
        <v>2089</v>
      </c>
      <c r="C122" s="546" t="s">
        <v>1553</v>
      </c>
      <c r="R122" s="541"/>
      <c r="S122" s="540">
        <v>1</v>
      </c>
    </row>
    <row r="123" spans="1:30">
      <c r="A123" s="546" t="s">
        <v>651</v>
      </c>
      <c r="B123" s="546" t="s">
        <v>141</v>
      </c>
      <c r="C123" s="546" t="s">
        <v>5472</v>
      </c>
      <c r="R123" s="541"/>
    </row>
    <row r="124" spans="1:30">
      <c r="A124" s="937" t="s">
        <v>5983</v>
      </c>
      <c r="B124" s="937" t="s">
        <v>2089</v>
      </c>
      <c r="C124" s="937" t="s">
        <v>4647</v>
      </c>
    </row>
    <row r="125" spans="1:30">
      <c r="A125" s="937" t="s">
        <v>5984</v>
      </c>
      <c r="B125" s="937" t="s">
        <v>2089</v>
      </c>
      <c r="C125" s="937" t="s">
        <v>4647</v>
      </c>
      <c r="R125" s="540">
        <v>1</v>
      </c>
      <c r="S125" s="540">
        <v>2</v>
      </c>
      <c r="T125" s="540">
        <v>1</v>
      </c>
      <c r="U125" s="540">
        <v>1</v>
      </c>
      <c r="V125" s="540">
        <v>1</v>
      </c>
      <c r="X125" s="540">
        <v>1</v>
      </c>
      <c r="Z125" s="540">
        <v>2</v>
      </c>
      <c r="AA125" s="540">
        <v>2</v>
      </c>
      <c r="AB125" s="540">
        <v>2</v>
      </c>
      <c r="AC125" s="540">
        <v>2</v>
      </c>
      <c r="AD125" s="540">
        <v>3</v>
      </c>
    </row>
    <row r="126" spans="1:30">
      <c r="A126" s="937" t="s">
        <v>5985</v>
      </c>
      <c r="B126" s="937" t="s">
        <v>2089</v>
      </c>
      <c r="C126" s="937" t="s">
        <v>4647</v>
      </c>
      <c r="S126" s="540">
        <v>4</v>
      </c>
      <c r="T126" s="540">
        <v>7</v>
      </c>
      <c r="U126" s="540">
        <v>5</v>
      </c>
      <c r="V126" s="540">
        <v>5</v>
      </c>
      <c r="W126" s="540">
        <v>4</v>
      </c>
      <c r="X126" s="540">
        <v>4</v>
      </c>
      <c r="Y126" s="540">
        <v>1</v>
      </c>
      <c r="AC126" s="540">
        <v>1</v>
      </c>
    </row>
    <row r="127" spans="1:30">
      <c r="A127" s="546" t="s">
        <v>652</v>
      </c>
      <c r="B127" s="546" t="s">
        <v>2638</v>
      </c>
      <c r="C127" s="546" t="s">
        <v>5472</v>
      </c>
    </row>
    <row r="128" spans="1:30">
      <c r="A128" s="546" t="s">
        <v>1883</v>
      </c>
      <c r="B128" s="546" t="s">
        <v>142</v>
      </c>
      <c r="C128" s="546" t="s">
        <v>5472</v>
      </c>
    </row>
    <row r="129" spans="1:30">
      <c r="A129" s="937" t="s">
        <v>5986</v>
      </c>
      <c r="B129" s="937" t="s">
        <v>2089</v>
      </c>
      <c r="C129" s="937" t="s">
        <v>4647</v>
      </c>
      <c r="R129" s="540">
        <v>4</v>
      </c>
      <c r="S129" s="540">
        <v>2</v>
      </c>
      <c r="T129" s="540">
        <v>1</v>
      </c>
      <c r="U129" s="540">
        <v>4</v>
      </c>
      <c r="V129" s="540">
        <v>5</v>
      </c>
      <c r="W129" s="540">
        <v>6</v>
      </c>
      <c r="X129" s="540">
        <v>3</v>
      </c>
      <c r="Y129" s="540">
        <v>9</v>
      </c>
      <c r="Z129" s="540">
        <v>7</v>
      </c>
      <c r="AA129" s="540">
        <v>7</v>
      </c>
      <c r="AB129" s="540">
        <v>1</v>
      </c>
      <c r="AC129" s="540">
        <v>1</v>
      </c>
    </row>
    <row r="130" spans="1:30">
      <c r="A130" s="546" t="s">
        <v>1884</v>
      </c>
      <c r="B130" s="546" t="s">
        <v>4183</v>
      </c>
      <c r="C130" s="546" t="s">
        <v>5472</v>
      </c>
      <c r="R130" s="540">
        <v>1</v>
      </c>
      <c r="AA130" s="540">
        <v>1</v>
      </c>
      <c r="AD130" s="540">
        <v>1</v>
      </c>
    </row>
    <row r="131" spans="1:30">
      <c r="A131" s="937" t="s">
        <v>3711</v>
      </c>
      <c r="B131" s="937" t="s">
        <v>2089</v>
      </c>
      <c r="C131" s="937" t="s">
        <v>4648</v>
      </c>
      <c r="R131" s="540">
        <v>3</v>
      </c>
      <c r="S131" s="540">
        <v>7</v>
      </c>
      <c r="T131" s="540">
        <v>7</v>
      </c>
      <c r="U131" s="540">
        <v>5</v>
      </c>
      <c r="V131" s="540">
        <v>5</v>
      </c>
      <c r="W131" s="540">
        <v>4</v>
      </c>
      <c r="X131" s="540">
        <v>1</v>
      </c>
      <c r="Y131" s="540">
        <v>4</v>
      </c>
      <c r="AC131" s="540">
        <v>1</v>
      </c>
      <c r="AD131" s="540">
        <v>1</v>
      </c>
    </row>
    <row r="132" spans="1:30">
      <c r="A132" s="937" t="s">
        <v>2090</v>
      </c>
      <c r="B132" s="937" t="s">
        <v>2089</v>
      </c>
      <c r="C132" s="937" t="s">
        <v>4648</v>
      </c>
      <c r="R132" s="540">
        <v>8</v>
      </c>
      <c r="T132" s="540">
        <v>13</v>
      </c>
      <c r="U132" s="540">
        <v>1</v>
      </c>
      <c r="X132" s="540">
        <v>3</v>
      </c>
      <c r="Y132" s="540">
        <v>1</v>
      </c>
      <c r="Z132" s="540">
        <v>2</v>
      </c>
      <c r="AA132" s="540">
        <v>1</v>
      </c>
      <c r="AB132" s="540">
        <v>2</v>
      </c>
      <c r="AC132" s="540">
        <v>4</v>
      </c>
      <c r="AD132" s="540">
        <v>2</v>
      </c>
    </row>
    <row r="133" spans="1:30">
      <c r="A133" s="546" t="s">
        <v>2680</v>
      </c>
      <c r="B133" s="546" t="s">
        <v>2089</v>
      </c>
      <c r="C133" s="546" t="s">
        <v>1555</v>
      </c>
      <c r="R133" s="540">
        <v>1</v>
      </c>
      <c r="S133" s="540">
        <v>2</v>
      </c>
      <c r="T133" s="540">
        <v>2</v>
      </c>
      <c r="U133" s="540">
        <v>2</v>
      </c>
      <c r="V133" s="540">
        <v>2</v>
      </c>
      <c r="W133" s="540">
        <v>1</v>
      </c>
      <c r="Y133" s="540">
        <v>3</v>
      </c>
      <c r="Z133" s="540">
        <v>1</v>
      </c>
      <c r="AA133" s="540">
        <v>4</v>
      </c>
      <c r="AB133" s="540">
        <v>2</v>
      </c>
      <c r="AC133" s="540">
        <v>2</v>
      </c>
    </row>
    <row r="134" spans="1:30">
      <c r="A134" s="937" t="s">
        <v>3712</v>
      </c>
      <c r="B134" s="937" t="s">
        <v>2089</v>
      </c>
      <c r="C134" s="937" t="s">
        <v>4648</v>
      </c>
      <c r="S134" s="540">
        <v>5</v>
      </c>
      <c r="T134" s="540">
        <v>3</v>
      </c>
      <c r="U134" s="540">
        <v>4</v>
      </c>
      <c r="V134" s="540">
        <v>2</v>
      </c>
      <c r="X134" s="540">
        <v>2</v>
      </c>
      <c r="Y134" s="540">
        <v>2</v>
      </c>
      <c r="Z134" s="540">
        <v>1</v>
      </c>
      <c r="AA134" s="540">
        <v>5</v>
      </c>
      <c r="AC134" s="540">
        <v>3</v>
      </c>
      <c r="AD134" s="540">
        <v>2</v>
      </c>
    </row>
    <row r="135" spans="1:30">
      <c r="A135" s="939" t="s">
        <v>5987</v>
      </c>
      <c r="B135" s="937" t="s">
        <v>2089</v>
      </c>
      <c r="C135" s="937" t="s">
        <v>4648</v>
      </c>
      <c r="S135" s="540">
        <v>1</v>
      </c>
      <c r="T135" s="540">
        <v>3</v>
      </c>
      <c r="U135" s="540">
        <v>1</v>
      </c>
    </row>
    <row r="136" spans="1:30">
      <c r="A136" s="548" t="s">
        <v>1886</v>
      </c>
      <c r="B136" s="546" t="s">
        <v>143</v>
      </c>
      <c r="C136" s="546" t="s">
        <v>3962</v>
      </c>
      <c r="Y136" s="540">
        <v>2</v>
      </c>
    </row>
    <row r="137" spans="1:30">
      <c r="A137" s="939" t="s">
        <v>5988</v>
      </c>
      <c r="B137" s="937" t="s">
        <v>2089</v>
      </c>
      <c r="C137" s="937" t="s">
        <v>4648</v>
      </c>
    </row>
    <row r="138" spans="1:30">
      <c r="A138" s="548" t="s">
        <v>1887</v>
      </c>
      <c r="B138" s="546" t="s">
        <v>143</v>
      </c>
      <c r="C138" s="937" t="s">
        <v>4648</v>
      </c>
      <c r="X138" s="540">
        <v>1</v>
      </c>
      <c r="Y138" s="540">
        <v>2</v>
      </c>
      <c r="AA138" s="540">
        <v>1</v>
      </c>
    </row>
    <row r="139" spans="1:30">
      <c r="A139" s="939" t="s">
        <v>5989</v>
      </c>
      <c r="B139" s="937" t="s">
        <v>2089</v>
      </c>
      <c r="C139" s="937" t="s">
        <v>4648</v>
      </c>
      <c r="R139" s="540">
        <v>4</v>
      </c>
      <c r="S139" s="540">
        <v>4</v>
      </c>
      <c r="T139" s="540">
        <v>3</v>
      </c>
      <c r="U139" s="540">
        <v>5</v>
      </c>
      <c r="V139" s="540">
        <v>2</v>
      </c>
      <c r="W139" s="540">
        <v>1</v>
      </c>
      <c r="X139" s="540">
        <v>2</v>
      </c>
      <c r="Y139" s="540">
        <v>1</v>
      </c>
      <c r="Z139" s="540">
        <v>2</v>
      </c>
      <c r="AA139" s="540">
        <v>1</v>
      </c>
      <c r="AB139" s="540">
        <v>1</v>
      </c>
      <c r="AC139" s="540">
        <v>2</v>
      </c>
      <c r="AD139" s="540">
        <v>1</v>
      </c>
    </row>
    <row r="140" spans="1:30">
      <c r="A140" s="548" t="s">
        <v>2681</v>
      </c>
      <c r="B140" s="546" t="s">
        <v>2089</v>
      </c>
      <c r="C140" s="546" t="s">
        <v>1555</v>
      </c>
      <c r="U140" s="540">
        <v>2</v>
      </c>
      <c r="W140" s="540">
        <v>1</v>
      </c>
    </row>
    <row r="141" spans="1:30">
      <c r="A141" s="548" t="s">
        <v>3693</v>
      </c>
      <c r="B141" s="546" t="s">
        <v>144</v>
      </c>
      <c r="C141" s="546" t="s">
        <v>1555</v>
      </c>
      <c r="Y141" s="540">
        <v>1</v>
      </c>
      <c r="AD141" s="540">
        <v>1</v>
      </c>
    </row>
    <row r="142" spans="1:30">
      <c r="A142" s="937" t="s">
        <v>6226</v>
      </c>
      <c r="B142" s="937" t="s">
        <v>2089</v>
      </c>
      <c r="C142" s="937" t="s">
        <v>4648</v>
      </c>
      <c r="R142" s="540">
        <v>4</v>
      </c>
      <c r="S142" s="540">
        <v>4</v>
      </c>
      <c r="T142" s="540">
        <v>2</v>
      </c>
      <c r="U142" s="540">
        <v>5</v>
      </c>
      <c r="V142" s="540">
        <v>1</v>
      </c>
      <c r="W142" s="540">
        <v>4</v>
      </c>
      <c r="X142" s="540">
        <v>2</v>
      </c>
      <c r="Y142" s="540">
        <v>1</v>
      </c>
      <c r="Z142" s="540">
        <v>2</v>
      </c>
      <c r="AA142" s="540">
        <v>5</v>
      </c>
      <c r="AC142" s="540">
        <v>5</v>
      </c>
      <c r="AD142" s="540">
        <v>2</v>
      </c>
    </row>
    <row r="143" spans="1:30">
      <c r="A143" s="937" t="s">
        <v>6227</v>
      </c>
      <c r="B143" s="937" t="s">
        <v>2089</v>
      </c>
      <c r="C143" s="937" t="s">
        <v>4648</v>
      </c>
      <c r="U143" s="540">
        <v>2</v>
      </c>
      <c r="V143" s="540">
        <v>2</v>
      </c>
      <c r="W143" s="540">
        <v>2</v>
      </c>
      <c r="Y143" s="540">
        <v>2</v>
      </c>
    </row>
    <row r="144" spans="1:30">
      <c r="A144" s="2416" t="s">
        <v>10119</v>
      </c>
      <c r="B144" s="937" t="s">
        <v>10120</v>
      </c>
      <c r="C144" s="937" t="s">
        <v>10121</v>
      </c>
      <c r="AC144" s="540">
        <v>1</v>
      </c>
    </row>
    <row r="145" spans="1:30">
      <c r="A145" s="548" t="s">
        <v>2682</v>
      </c>
      <c r="B145" s="546" t="s">
        <v>2089</v>
      </c>
      <c r="C145" s="546" t="s">
        <v>1555</v>
      </c>
      <c r="W145" s="540">
        <v>1</v>
      </c>
    </row>
    <row r="146" spans="1:30">
      <c r="A146" s="2434" t="s">
        <v>10302</v>
      </c>
      <c r="B146" s="546" t="s">
        <v>10303</v>
      </c>
      <c r="C146" s="546" t="s">
        <v>4648</v>
      </c>
      <c r="R146" s="540">
        <v>1</v>
      </c>
    </row>
    <row r="147" spans="1:30">
      <c r="A147" s="937" t="s">
        <v>3290</v>
      </c>
      <c r="B147" s="937" t="s">
        <v>2089</v>
      </c>
      <c r="C147" s="937" t="s">
        <v>4648</v>
      </c>
      <c r="R147" s="540">
        <v>1</v>
      </c>
      <c r="S147" s="540">
        <v>1</v>
      </c>
      <c r="U147" s="540">
        <v>3</v>
      </c>
      <c r="Y147" s="540">
        <v>2</v>
      </c>
      <c r="Z147" s="540">
        <v>1</v>
      </c>
      <c r="AA147" s="540">
        <v>1</v>
      </c>
      <c r="AC147" s="540">
        <v>2</v>
      </c>
    </row>
    <row r="148" spans="1:30">
      <c r="A148" s="1591" t="s">
        <v>7583</v>
      </c>
      <c r="B148" s="937" t="s">
        <v>7603</v>
      </c>
      <c r="C148" s="937" t="s">
        <v>3962</v>
      </c>
      <c r="Y148" s="540">
        <v>1</v>
      </c>
    </row>
    <row r="149" spans="1:30">
      <c r="A149" s="546" t="s">
        <v>1889</v>
      </c>
      <c r="B149" s="546" t="s">
        <v>143</v>
      </c>
      <c r="C149" s="546" t="s">
        <v>3962</v>
      </c>
      <c r="AC149" s="540">
        <v>1</v>
      </c>
    </row>
    <row r="150" spans="1:30">
      <c r="A150" s="698" t="s">
        <v>4304</v>
      </c>
      <c r="B150" s="546" t="s">
        <v>144</v>
      </c>
      <c r="C150" s="546" t="s">
        <v>3962</v>
      </c>
      <c r="W150" s="540">
        <v>2</v>
      </c>
      <c r="AA150" s="540">
        <v>3</v>
      </c>
      <c r="AC150" s="540">
        <v>2</v>
      </c>
      <c r="AD150" s="540">
        <v>1</v>
      </c>
    </row>
    <row r="151" spans="1:30">
      <c r="A151" s="548" t="s">
        <v>2683</v>
      </c>
      <c r="B151" s="546" t="s">
        <v>2089</v>
      </c>
      <c r="C151" s="546" t="s">
        <v>1555</v>
      </c>
    </row>
    <row r="152" spans="1:30">
      <c r="A152" s="937" t="s">
        <v>6228</v>
      </c>
      <c r="B152" s="937" t="s">
        <v>2089</v>
      </c>
      <c r="C152" s="937" t="s">
        <v>4648</v>
      </c>
    </row>
    <row r="153" spans="1:30">
      <c r="A153" s="937" t="s">
        <v>6685</v>
      </c>
      <c r="B153" s="937" t="s">
        <v>4183</v>
      </c>
      <c r="C153" s="937" t="s">
        <v>4648</v>
      </c>
    </row>
    <row r="154" spans="1:30">
      <c r="A154" s="546" t="s">
        <v>4886</v>
      </c>
      <c r="B154" s="546" t="s">
        <v>144</v>
      </c>
      <c r="C154" s="546" t="s">
        <v>3962</v>
      </c>
    </row>
    <row r="155" spans="1:30">
      <c r="A155" s="548" t="s">
        <v>2684</v>
      </c>
      <c r="B155" s="546" t="s">
        <v>2089</v>
      </c>
      <c r="C155" s="546" t="s">
        <v>1555</v>
      </c>
      <c r="U155" s="540">
        <v>1</v>
      </c>
      <c r="W155" s="540">
        <v>1</v>
      </c>
    </row>
    <row r="156" spans="1:30">
      <c r="A156" s="1596" t="s">
        <v>8808</v>
      </c>
      <c r="B156" s="546" t="s">
        <v>8809</v>
      </c>
      <c r="C156" s="546" t="s">
        <v>4648</v>
      </c>
      <c r="AA156" s="540">
        <v>1</v>
      </c>
    </row>
    <row r="157" spans="1:30">
      <c r="A157" s="546" t="s">
        <v>1800</v>
      </c>
      <c r="B157" s="546" t="s">
        <v>143</v>
      </c>
      <c r="C157" s="546" t="s">
        <v>3962</v>
      </c>
    </row>
    <row r="158" spans="1:30">
      <c r="A158" s="1592" t="s">
        <v>7604</v>
      </c>
      <c r="B158" s="546" t="s">
        <v>7603</v>
      </c>
      <c r="C158" s="546" t="s">
        <v>4648</v>
      </c>
      <c r="Y158" s="540">
        <v>1</v>
      </c>
    </row>
    <row r="159" spans="1:30">
      <c r="A159" s="937" t="s">
        <v>3961</v>
      </c>
      <c r="B159" s="937" t="s">
        <v>2089</v>
      </c>
      <c r="C159" s="937" t="s">
        <v>4648</v>
      </c>
      <c r="R159" s="540">
        <v>3</v>
      </c>
    </row>
    <row r="160" spans="1:30">
      <c r="A160" s="939" t="s">
        <v>6229</v>
      </c>
      <c r="B160" s="937" t="s">
        <v>2089</v>
      </c>
      <c r="C160" s="937" t="s">
        <v>4648</v>
      </c>
    </row>
    <row r="161" spans="1:30">
      <c r="A161" s="548" t="s">
        <v>1801</v>
      </c>
      <c r="B161" s="546" t="s">
        <v>144</v>
      </c>
      <c r="C161" s="546" t="s">
        <v>3962</v>
      </c>
    </row>
    <row r="162" spans="1:30">
      <c r="A162" s="939" t="s">
        <v>6230</v>
      </c>
      <c r="B162" s="937" t="s">
        <v>2089</v>
      </c>
      <c r="C162" s="937" t="s">
        <v>4648</v>
      </c>
      <c r="S162" s="540">
        <v>1</v>
      </c>
      <c r="T162" s="540">
        <v>1</v>
      </c>
      <c r="V162" s="540">
        <v>1</v>
      </c>
      <c r="W162" s="540">
        <v>1</v>
      </c>
    </row>
    <row r="163" spans="1:30">
      <c r="A163" s="939" t="s">
        <v>6684</v>
      </c>
      <c r="B163" s="937" t="s">
        <v>4183</v>
      </c>
      <c r="C163" s="937" t="s">
        <v>4648</v>
      </c>
    </row>
    <row r="164" spans="1:30">
      <c r="A164" s="939" t="s">
        <v>6231</v>
      </c>
      <c r="B164" s="937" t="s">
        <v>2089</v>
      </c>
      <c r="C164" s="937" t="s">
        <v>4648</v>
      </c>
      <c r="R164" s="540">
        <v>1</v>
      </c>
      <c r="S164" s="540">
        <v>1</v>
      </c>
      <c r="U164" s="540">
        <v>5</v>
      </c>
      <c r="V164" s="540">
        <v>1</v>
      </c>
      <c r="W164" s="540">
        <v>5</v>
      </c>
      <c r="Y164" s="540">
        <v>6</v>
      </c>
      <c r="AA164" s="540">
        <v>1</v>
      </c>
      <c r="AC164" s="540">
        <v>2</v>
      </c>
    </row>
    <row r="165" spans="1:30">
      <c r="A165" s="1159" t="s">
        <v>953</v>
      </c>
      <c r="B165" s="1160" t="s">
        <v>144</v>
      </c>
      <c r="C165" s="937" t="s">
        <v>4648</v>
      </c>
      <c r="X165" s="540">
        <v>1</v>
      </c>
      <c r="Y165" s="540">
        <v>1</v>
      </c>
      <c r="AA165" s="540">
        <v>1</v>
      </c>
      <c r="AC165" s="540">
        <v>1</v>
      </c>
    </row>
    <row r="166" spans="1:30">
      <c r="A166" s="2435" t="s">
        <v>10305</v>
      </c>
      <c r="B166" s="2436" t="s">
        <v>2089</v>
      </c>
      <c r="C166" s="937" t="s">
        <v>10102</v>
      </c>
      <c r="R166" s="540">
        <v>1</v>
      </c>
    </row>
    <row r="167" spans="1:30">
      <c r="A167" s="939" t="s">
        <v>6232</v>
      </c>
      <c r="B167" s="937" t="s">
        <v>2089</v>
      </c>
      <c r="C167" s="937" t="s">
        <v>4648</v>
      </c>
      <c r="S167" s="540">
        <v>1</v>
      </c>
      <c r="T167" s="540">
        <v>3</v>
      </c>
      <c r="U167" s="540">
        <v>4</v>
      </c>
      <c r="X167" s="540">
        <v>6</v>
      </c>
      <c r="Z167" s="540">
        <v>1</v>
      </c>
      <c r="AA167" s="540">
        <v>6</v>
      </c>
      <c r="AB167" s="540">
        <v>2</v>
      </c>
      <c r="AC167" s="540">
        <v>6</v>
      </c>
      <c r="AD167" s="540">
        <v>6</v>
      </c>
    </row>
    <row r="168" spans="1:30">
      <c r="A168" s="949" t="s">
        <v>3721</v>
      </c>
      <c r="B168" s="937" t="s">
        <v>2089</v>
      </c>
      <c r="C168" s="937" t="s">
        <v>4648</v>
      </c>
      <c r="S168" s="540">
        <v>1</v>
      </c>
      <c r="U168" s="540">
        <v>1</v>
      </c>
      <c r="W168" s="540">
        <v>1</v>
      </c>
      <c r="AA168" s="540">
        <v>1</v>
      </c>
    </row>
    <row r="169" spans="1:30">
      <c r="A169" s="937" t="s">
        <v>6233</v>
      </c>
      <c r="B169" s="937" t="s">
        <v>2089</v>
      </c>
      <c r="C169" s="937" t="s">
        <v>4648</v>
      </c>
      <c r="S169" s="540">
        <v>1</v>
      </c>
      <c r="T169" s="540">
        <v>1</v>
      </c>
      <c r="U169" s="540">
        <v>2</v>
      </c>
    </row>
    <row r="170" spans="1:30">
      <c r="A170" s="937" t="s">
        <v>6340</v>
      </c>
      <c r="B170" s="937" t="s">
        <v>139</v>
      </c>
      <c r="C170" s="937" t="s">
        <v>3962</v>
      </c>
      <c r="AB170" s="540">
        <v>3</v>
      </c>
      <c r="AC170" s="540">
        <v>3</v>
      </c>
      <c r="AD170" s="540">
        <v>3</v>
      </c>
    </row>
    <row r="171" spans="1:30">
      <c r="A171" s="2435" t="s">
        <v>10306</v>
      </c>
      <c r="B171" s="937" t="s">
        <v>10307</v>
      </c>
      <c r="C171" s="937" t="s">
        <v>4648</v>
      </c>
      <c r="R171" s="540">
        <v>1</v>
      </c>
    </row>
    <row r="172" spans="1:30">
      <c r="A172" s="947" t="s">
        <v>3717</v>
      </c>
      <c r="B172" s="937" t="s">
        <v>2089</v>
      </c>
      <c r="C172" s="937" t="s">
        <v>4648</v>
      </c>
      <c r="U172" s="540">
        <v>1</v>
      </c>
      <c r="W172" s="540">
        <v>1</v>
      </c>
    </row>
    <row r="173" spans="1:30">
      <c r="A173" s="939" t="s">
        <v>5978</v>
      </c>
      <c r="B173" s="937" t="s">
        <v>139</v>
      </c>
      <c r="C173" s="937" t="s">
        <v>4648</v>
      </c>
    </row>
    <row r="174" spans="1:30">
      <c r="A174" s="1594" t="s">
        <v>7586</v>
      </c>
      <c r="B174" s="937" t="s">
        <v>7605</v>
      </c>
      <c r="C174" s="937" t="s">
        <v>4648</v>
      </c>
      <c r="Y174" s="540">
        <v>1</v>
      </c>
    </row>
    <row r="175" spans="1:30">
      <c r="A175" s="940" t="s">
        <v>6234</v>
      </c>
      <c r="B175" s="937" t="s">
        <v>2089</v>
      </c>
      <c r="C175" s="937" t="s">
        <v>4648</v>
      </c>
      <c r="S175" s="540">
        <v>2</v>
      </c>
      <c r="U175" s="540">
        <v>1</v>
      </c>
      <c r="AD175" s="540">
        <v>1</v>
      </c>
    </row>
    <row r="176" spans="1:30">
      <c r="A176" s="948" t="s">
        <v>3718</v>
      </c>
      <c r="B176" s="937" t="s">
        <v>2089</v>
      </c>
      <c r="C176" s="937" t="s">
        <v>4648</v>
      </c>
      <c r="U176" s="540">
        <v>1</v>
      </c>
      <c r="W176" s="540">
        <v>1</v>
      </c>
      <c r="X176" s="540">
        <v>1</v>
      </c>
      <c r="Z176" s="540">
        <v>1</v>
      </c>
    </row>
    <row r="177" spans="1:29">
      <c r="A177" s="549" t="s">
        <v>2466</v>
      </c>
      <c r="B177" s="546" t="s">
        <v>143</v>
      </c>
      <c r="C177" s="546" t="s">
        <v>3962</v>
      </c>
    </row>
    <row r="178" spans="1:29">
      <c r="A178" s="790" t="s">
        <v>4305</v>
      </c>
      <c r="B178" s="546" t="s">
        <v>4306</v>
      </c>
      <c r="C178" s="546" t="s">
        <v>4648</v>
      </c>
      <c r="W178" s="540">
        <v>1</v>
      </c>
    </row>
    <row r="179" spans="1:29">
      <c r="A179" s="939" t="s">
        <v>6235</v>
      </c>
      <c r="B179" s="937" t="s">
        <v>2089</v>
      </c>
      <c r="C179" s="937" t="s">
        <v>4648</v>
      </c>
      <c r="R179" s="540">
        <v>1</v>
      </c>
    </row>
    <row r="180" spans="1:29">
      <c r="A180" s="939" t="s">
        <v>10105</v>
      </c>
      <c r="B180" s="937" t="s">
        <v>10106</v>
      </c>
      <c r="C180" s="937" t="s">
        <v>10107</v>
      </c>
    </row>
    <row r="181" spans="1:29">
      <c r="A181" s="548" t="s">
        <v>1802</v>
      </c>
      <c r="B181" s="546" t="s">
        <v>143</v>
      </c>
      <c r="C181" s="546" t="s">
        <v>3962</v>
      </c>
    </row>
    <row r="182" spans="1:29">
      <c r="A182" s="939" t="s">
        <v>3384</v>
      </c>
      <c r="B182" s="937" t="s">
        <v>2089</v>
      </c>
      <c r="C182" s="937" t="s">
        <v>4648</v>
      </c>
    </row>
    <row r="183" spans="1:29">
      <c r="A183" s="939" t="s">
        <v>3385</v>
      </c>
      <c r="B183" s="937" t="s">
        <v>2089</v>
      </c>
      <c r="C183" s="937" t="s">
        <v>4648</v>
      </c>
    </row>
    <row r="184" spans="1:29">
      <c r="A184" s="937" t="s">
        <v>3386</v>
      </c>
      <c r="B184" s="937" t="s">
        <v>2089</v>
      </c>
      <c r="C184" s="937" t="s">
        <v>4648</v>
      </c>
      <c r="AA184" s="540">
        <v>1</v>
      </c>
      <c r="AC184" s="540">
        <v>1</v>
      </c>
    </row>
    <row r="185" spans="1:29">
      <c r="A185" s="548" t="s">
        <v>288</v>
      </c>
      <c r="B185" s="546" t="s">
        <v>139</v>
      </c>
      <c r="C185" s="546" t="s">
        <v>1555</v>
      </c>
    </row>
    <row r="186" spans="1:29">
      <c r="A186" s="546" t="s">
        <v>1803</v>
      </c>
      <c r="B186" s="546" t="s">
        <v>145</v>
      </c>
      <c r="C186" s="546" t="s">
        <v>1555</v>
      </c>
    </row>
    <row r="187" spans="1:29">
      <c r="A187" s="1154" t="s">
        <v>3601</v>
      </c>
      <c r="B187" s="1154" t="s">
        <v>480</v>
      </c>
      <c r="C187" s="546" t="s">
        <v>4648</v>
      </c>
      <c r="R187" s="540">
        <v>1</v>
      </c>
      <c r="T187" s="540">
        <v>1</v>
      </c>
      <c r="Y187" s="540">
        <v>2</v>
      </c>
    </row>
    <row r="188" spans="1:29">
      <c r="A188" s="546" t="s">
        <v>1804</v>
      </c>
      <c r="B188" s="546" t="s">
        <v>143</v>
      </c>
      <c r="C188" s="546" t="s">
        <v>1555</v>
      </c>
      <c r="R188" s="540">
        <v>1</v>
      </c>
    </row>
    <row r="189" spans="1:29">
      <c r="A189" s="937" t="s">
        <v>3387</v>
      </c>
      <c r="B189" s="937" t="s">
        <v>2089</v>
      </c>
      <c r="C189" s="937" t="s">
        <v>4648</v>
      </c>
      <c r="R189" s="540">
        <v>3</v>
      </c>
      <c r="S189" s="540">
        <v>2</v>
      </c>
      <c r="U189" s="540">
        <v>5</v>
      </c>
      <c r="V189" s="540">
        <v>1</v>
      </c>
      <c r="W189" s="540">
        <v>2</v>
      </c>
      <c r="X189" s="540">
        <v>1</v>
      </c>
      <c r="Z189" s="540">
        <v>2</v>
      </c>
      <c r="AB189" s="540">
        <v>2</v>
      </c>
    </row>
    <row r="190" spans="1:29">
      <c r="A190" s="1155" t="s">
        <v>481</v>
      </c>
      <c r="B190" s="1155" t="s">
        <v>480</v>
      </c>
      <c r="C190" s="937" t="s">
        <v>4648</v>
      </c>
      <c r="R190" s="540">
        <v>1</v>
      </c>
      <c r="T190" s="540">
        <v>1</v>
      </c>
      <c r="Y190" s="540">
        <v>3</v>
      </c>
    </row>
    <row r="191" spans="1:29">
      <c r="A191" s="546" t="s">
        <v>5407</v>
      </c>
      <c r="B191" s="546" t="s">
        <v>143</v>
      </c>
      <c r="C191" s="546" t="s">
        <v>3962</v>
      </c>
    </row>
    <row r="192" spans="1:29">
      <c r="A192" s="937" t="s">
        <v>5982</v>
      </c>
      <c r="B192" s="937" t="s">
        <v>139</v>
      </c>
      <c r="C192" s="937" t="s">
        <v>4648</v>
      </c>
    </row>
    <row r="193" spans="1:30">
      <c r="A193" s="937" t="s">
        <v>3388</v>
      </c>
      <c r="B193" s="937" t="s">
        <v>2089</v>
      </c>
      <c r="C193" s="937" t="s">
        <v>4648</v>
      </c>
      <c r="R193" s="540">
        <v>2</v>
      </c>
      <c r="S193" s="540">
        <v>7</v>
      </c>
      <c r="T193" s="540">
        <v>3</v>
      </c>
      <c r="U193" s="540">
        <v>4</v>
      </c>
      <c r="V193" s="540">
        <v>2</v>
      </c>
      <c r="W193" s="540">
        <v>1</v>
      </c>
      <c r="X193" s="540">
        <v>3</v>
      </c>
      <c r="Z193" s="540">
        <v>4</v>
      </c>
      <c r="AA193" s="540">
        <v>4</v>
      </c>
      <c r="AB193" s="540">
        <v>2</v>
      </c>
    </row>
    <row r="194" spans="1:30">
      <c r="A194" s="937" t="s">
        <v>10108</v>
      </c>
      <c r="B194" s="937" t="s">
        <v>10109</v>
      </c>
      <c r="C194" s="937" t="s">
        <v>1555</v>
      </c>
    </row>
    <row r="195" spans="1:30">
      <c r="A195" s="939" t="s">
        <v>3389</v>
      </c>
      <c r="B195" s="937" t="s">
        <v>2089</v>
      </c>
      <c r="C195" s="937" t="s">
        <v>4648</v>
      </c>
      <c r="S195" s="540">
        <v>1</v>
      </c>
      <c r="Y195" s="540">
        <v>6</v>
      </c>
      <c r="Z195" s="540">
        <v>1</v>
      </c>
    </row>
    <row r="196" spans="1:30">
      <c r="A196" s="937" t="s">
        <v>3971</v>
      </c>
      <c r="B196" s="937" t="s">
        <v>2089</v>
      </c>
      <c r="C196" s="937" t="s">
        <v>4648</v>
      </c>
      <c r="R196" s="540">
        <v>7</v>
      </c>
      <c r="S196" s="540">
        <v>1</v>
      </c>
      <c r="T196" s="540">
        <v>8</v>
      </c>
      <c r="X196" s="540">
        <v>1</v>
      </c>
      <c r="Y196" s="540">
        <v>2</v>
      </c>
      <c r="Z196" s="540">
        <v>1</v>
      </c>
      <c r="AC196" s="540">
        <v>1</v>
      </c>
      <c r="AD196" s="540">
        <v>1</v>
      </c>
    </row>
    <row r="197" spans="1:30">
      <c r="A197" s="937" t="s">
        <v>3972</v>
      </c>
      <c r="B197" s="937" t="s">
        <v>2089</v>
      </c>
      <c r="C197" s="937" t="s">
        <v>4648</v>
      </c>
      <c r="R197" s="540">
        <v>2</v>
      </c>
      <c r="Y197" s="540">
        <v>1</v>
      </c>
    </row>
    <row r="198" spans="1:30">
      <c r="A198" s="546" t="s">
        <v>1805</v>
      </c>
      <c r="B198" s="546" t="s">
        <v>143</v>
      </c>
      <c r="C198" s="546" t="s">
        <v>3962</v>
      </c>
    </row>
    <row r="199" spans="1:30">
      <c r="A199" s="546" t="s">
        <v>7577</v>
      </c>
      <c r="B199" s="546" t="s">
        <v>139</v>
      </c>
      <c r="C199" s="546" t="s">
        <v>4648</v>
      </c>
    </row>
    <row r="200" spans="1:30">
      <c r="A200" s="546" t="s">
        <v>3392</v>
      </c>
      <c r="B200" s="546" t="s">
        <v>143</v>
      </c>
      <c r="C200" s="546" t="s">
        <v>1555</v>
      </c>
      <c r="R200" s="540">
        <v>2</v>
      </c>
      <c r="U200" s="540">
        <v>3</v>
      </c>
      <c r="W200" s="540">
        <v>2</v>
      </c>
    </row>
    <row r="201" spans="1:30">
      <c r="A201" s="548" t="s">
        <v>1254</v>
      </c>
      <c r="B201" s="546" t="s">
        <v>2089</v>
      </c>
      <c r="C201" s="546" t="s">
        <v>1555</v>
      </c>
      <c r="S201" s="540">
        <v>2</v>
      </c>
      <c r="X201" s="540">
        <v>1</v>
      </c>
      <c r="Y201" s="540">
        <v>1</v>
      </c>
      <c r="AA201" s="540">
        <v>1</v>
      </c>
      <c r="AC201" s="540">
        <v>2</v>
      </c>
      <c r="AD201" s="540">
        <v>1</v>
      </c>
    </row>
    <row r="202" spans="1:30">
      <c r="A202" s="946" t="s">
        <v>5944</v>
      </c>
      <c r="B202" s="546" t="s">
        <v>2089</v>
      </c>
      <c r="C202" s="546" t="s">
        <v>1555</v>
      </c>
      <c r="U202" s="540">
        <v>1</v>
      </c>
      <c r="W202" s="540">
        <v>1</v>
      </c>
      <c r="Y202" s="540">
        <v>1</v>
      </c>
    </row>
    <row r="203" spans="1:30">
      <c r="A203" s="937" t="s">
        <v>3973</v>
      </c>
      <c r="B203" s="937" t="s">
        <v>2089</v>
      </c>
      <c r="C203" s="937" t="s">
        <v>4648</v>
      </c>
      <c r="R203" s="540">
        <v>1</v>
      </c>
    </row>
    <row r="204" spans="1:30">
      <c r="A204" s="1155" t="s">
        <v>482</v>
      </c>
      <c r="B204" s="1155" t="s">
        <v>480</v>
      </c>
      <c r="C204" s="937" t="s">
        <v>4648</v>
      </c>
      <c r="T204" s="540">
        <v>1</v>
      </c>
    </row>
    <row r="205" spans="1:30">
      <c r="A205" s="939" t="s">
        <v>3974</v>
      </c>
      <c r="B205" s="937" t="s">
        <v>2089</v>
      </c>
      <c r="C205" s="937" t="s">
        <v>4648</v>
      </c>
      <c r="S205" s="540">
        <v>1</v>
      </c>
      <c r="Z205" s="540">
        <v>1</v>
      </c>
      <c r="AA205" s="540">
        <v>1</v>
      </c>
    </row>
    <row r="206" spans="1:30">
      <c r="A206" s="1159" t="s">
        <v>10110</v>
      </c>
      <c r="B206" s="1160" t="s">
        <v>954</v>
      </c>
      <c r="C206" s="937" t="s">
        <v>4648</v>
      </c>
      <c r="X206" s="540">
        <v>1</v>
      </c>
    </row>
    <row r="207" spans="1:30">
      <c r="A207" s="1159" t="s">
        <v>955</v>
      </c>
      <c r="B207" s="1160" t="s">
        <v>956</v>
      </c>
      <c r="C207" s="937" t="s">
        <v>1555</v>
      </c>
      <c r="X207" s="540">
        <v>1</v>
      </c>
      <c r="Z207" s="540">
        <v>1</v>
      </c>
      <c r="AB207" s="540">
        <v>2</v>
      </c>
    </row>
    <row r="208" spans="1:30">
      <c r="A208" s="937" t="s">
        <v>3975</v>
      </c>
      <c r="B208" s="937" t="s">
        <v>2089</v>
      </c>
      <c r="C208" s="937" t="s">
        <v>4648</v>
      </c>
      <c r="W208" s="540">
        <v>1</v>
      </c>
      <c r="AA208" s="540">
        <v>2</v>
      </c>
    </row>
    <row r="209" spans="1:30">
      <c r="A209" s="2070" t="s">
        <v>8810</v>
      </c>
      <c r="B209" s="937" t="s">
        <v>8809</v>
      </c>
      <c r="C209" s="937" t="s">
        <v>1555</v>
      </c>
      <c r="AA209" s="540">
        <v>2</v>
      </c>
    </row>
    <row r="210" spans="1:30">
      <c r="A210" s="2409" t="s">
        <v>10098</v>
      </c>
      <c r="B210" s="937" t="s">
        <v>10099</v>
      </c>
      <c r="C210" s="937" t="s">
        <v>10100</v>
      </c>
      <c r="AB210" s="540">
        <v>1</v>
      </c>
      <c r="AD210" s="540">
        <v>1</v>
      </c>
    </row>
    <row r="211" spans="1:30">
      <c r="A211" s="546" t="s">
        <v>4725</v>
      </c>
      <c r="B211" s="546" t="s">
        <v>143</v>
      </c>
      <c r="C211" s="546" t="s">
        <v>3962</v>
      </c>
      <c r="R211" s="540">
        <v>1</v>
      </c>
      <c r="T211" s="540">
        <v>1</v>
      </c>
      <c r="AC211" s="540">
        <v>1</v>
      </c>
    </row>
    <row r="212" spans="1:30">
      <c r="A212" s="546" t="s">
        <v>4726</v>
      </c>
      <c r="B212" s="546" t="s">
        <v>143</v>
      </c>
      <c r="C212" s="546" t="s">
        <v>3962</v>
      </c>
      <c r="S212" s="540">
        <v>1</v>
      </c>
      <c r="U212" s="540">
        <v>2</v>
      </c>
      <c r="W212" s="540">
        <v>2</v>
      </c>
      <c r="X212" s="540">
        <v>1</v>
      </c>
    </row>
    <row r="213" spans="1:30">
      <c r="A213" s="546" t="s">
        <v>5741</v>
      </c>
      <c r="B213" s="546" t="s">
        <v>4710</v>
      </c>
      <c r="C213" s="546" t="s">
        <v>1553</v>
      </c>
      <c r="X213" s="540">
        <v>1</v>
      </c>
      <c r="Z213" s="540">
        <v>1</v>
      </c>
    </row>
    <row r="214" spans="1:30" s="541" customFormat="1">
      <c r="A214" s="546" t="s">
        <v>4727</v>
      </c>
      <c r="B214" s="546" t="s">
        <v>146</v>
      </c>
      <c r="C214" s="546" t="s">
        <v>1555</v>
      </c>
      <c r="AA214" s="541">
        <v>1</v>
      </c>
    </row>
    <row r="215" spans="1:30" s="541" customFormat="1">
      <c r="A215" s="546" t="s">
        <v>2899</v>
      </c>
      <c r="B215" s="546" t="s">
        <v>147</v>
      </c>
      <c r="C215" s="546" t="s">
        <v>1553</v>
      </c>
    </row>
    <row r="216" spans="1:30">
      <c r="A216" s="937" t="s">
        <v>3976</v>
      </c>
      <c r="B216" s="937" t="s">
        <v>2285</v>
      </c>
      <c r="C216" s="937" t="s">
        <v>4648</v>
      </c>
      <c r="S216" s="540">
        <v>1</v>
      </c>
      <c r="X216" s="540">
        <v>5</v>
      </c>
      <c r="AA216" s="540">
        <v>3</v>
      </c>
      <c r="AC216" s="540">
        <v>2</v>
      </c>
      <c r="AD216" s="540">
        <v>2</v>
      </c>
    </row>
    <row r="217" spans="1:30">
      <c r="A217" s="939" t="s">
        <v>3977</v>
      </c>
      <c r="B217" s="937" t="s">
        <v>2285</v>
      </c>
      <c r="C217" s="937" t="s">
        <v>4648</v>
      </c>
    </row>
    <row r="218" spans="1:30">
      <c r="A218" s="1148" t="s">
        <v>1027</v>
      </c>
      <c r="B218" s="1149" t="s">
        <v>2285</v>
      </c>
      <c r="C218" s="1149" t="s">
        <v>4323</v>
      </c>
      <c r="S218" s="540">
        <v>1</v>
      </c>
    </row>
    <row r="219" spans="1:30">
      <c r="A219" s="1148" t="s">
        <v>1028</v>
      </c>
      <c r="B219" s="1149" t="s">
        <v>1580</v>
      </c>
      <c r="C219" s="1149" t="s">
        <v>4327</v>
      </c>
      <c r="S219" s="540">
        <v>1</v>
      </c>
    </row>
    <row r="220" spans="1:30">
      <c r="A220" s="2071" t="s">
        <v>8811</v>
      </c>
      <c r="B220" s="937" t="s">
        <v>8812</v>
      </c>
      <c r="C220" s="937" t="s">
        <v>1553</v>
      </c>
      <c r="AA220" s="540">
        <v>4</v>
      </c>
    </row>
    <row r="221" spans="1:30">
      <c r="A221" s="937" t="s">
        <v>3979</v>
      </c>
      <c r="B221" s="937" t="s">
        <v>1580</v>
      </c>
      <c r="C221" s="937" t="s">
        <v>4647</v>
      </c>
      <c r="S221" s="540">
        <v>3</v>
      </c>
      <c r="V221" s="540">
        <v>6</v>
      </c>
      <c r="AC221" s="540">
        <v>1</v>
      </c>
    </row>
    <row r="222" spans="1:30">
      <c r="A222" s="1598" t="s">
        <v>7637</v>
      </c>
      <c r="B222" s="937" t="s">
        <v>148</v>
      </c>
      <c r="C222" s="937" t="s">
        <v>5472</v>
      </c>
      <c r="Z222" s="540">
        <v>1</v>
      </c>
      <c r="AA222" s="540">
        <v>1</v>
      </c>
    </row>
    <row r="223" spans="1:30">
      <c r="A223" s="937" t="s">
        <v>3964</v>
      </c>
      <c r="B223" s="937" t="s">
        <v>1580</v>
      </c>
      <c r="C223" s="937" t="s">
        <v>5472</v>
      </c>
      <c r="R223" s="540">
        <v>2</v>
      </c>
      <c r="U223" s="540">
        <v>1</v>
      </c>
      <c r="V223" s="540">
        <v>2</v>
      </c>
      <c r="W223" s="540">
        <v>1</v>
      </c>
      <c r="AA223" s="540">
        <v>1</v>
      </c>
      <c r="AB223" s="540">
        <v>1</v>
      </c>
      <c r="AC223" s="540">
        <v>1</v>
      </c>
      <c r="AD223" s="540">
        <v>1</v>
      </c>
    </row>
    <row r="224" spans="1:30">
      <c r="A224" s="546" t="s">
        <v>3272</v>
      </c>
      <c r="B224" s="546" t="s">
        <v>148</v>
      </c>
      <c r="C224" s="546" t="s">
        <v>1553</v>
      </c>
    </row>
    <row r="225" spans="1:30">
      <c r="A225" s="546" t="s">
        <v>3155</v>
      </c>
      <c r="B225" s="546" t="s">
        <v>148</v>
      </c>
      <c r="C225" s="546" t="s">
        <v>5472</v>
      </c>
      <c r="R225" s="540">
        <v>2</v>
      </c>
      <c r="Y225" s="540">
        <v>2</v>
      </c>
    </row>
    <row r="226" spans="1:30">
      <c r="A226" s="945" t="s">
        <v>3719</v>
      </c>
      <c r="B226" s="546" t="s">
        <v>148</v>
      </c>
      <c r="C226" s="546" t="s">
        <v>5472</v>
      </c>
      <c r="R226" s="540">
        <v>2</v>
      </c>
      <c r="S226" s="540">
        <v>5</v>
      </c>
      <c r="T226" s="540">
        <v>2</v>
      </c>
      <c r="U226" s="540">
        <v>1</v>
      </c>
      <c r="AA226" s="540">
        <v>1</v>
      </c>
      <c r="AB226" s="540">
        <v>1</v>
      </c>
    </row>
    <row r="227" spans="1:30">
      <c r="A227" s="1599" t="s">
        <v>10111</v>
      </c>
      <c r="B227" s="937" t="s">
        <v>148</v>
      </c>
      <c r="C227" s="937" t="s">
        <v>4648</v>
      </c>
      <c r="Z227" s="540">
        <v>3</v>
      </c>
    </row>
    <row r="228" spans="1:30">
      <c r="A228" s="947" t="s">
        <v>4038</v>
      </c>
      <c r="B228" s="937" t="s">
        <v>148</v>
      </c>
      <c r="C228" s="937" t="s">
        <v>4648</v>
      </c>
      <c r="U228" s="540">
        <v>1</v>
      </c>
    </row>
    <row r="229" spans="1:30">
      <c r="A229" s="937" t="s">
        <v>3980</v>
      </c>
      <c r="B229" s="937" t="s">
        <v>1580</v>
      </c>
      <c r="C229" s="937" t="s">
        <v>4648</v>
      </c>
      <c r="R229" s="540">
        <v>2</v>
      </c>
      <c r="S229" s="540">
        <v>2</v>
      </c>
      <c r="U229" s="540">
        <v>2</v>
      </c>
      <c r="V229" s="540">
        <v>1</v>
      </c>
      <c r="W229" s="540">
        <v>2</v>
      </c>
      <c r="Z229" s="540">
        <v>1</v>
      </c>
      <c r="AA229" s="540">
        <v>2</v>
      </c>
      <c r="AB229" s="540">
        <v>2</v>
      </c>
      <c r="AC229" s="540">
        <v>1</v>
      </c>
      <c r="AD229" s="540">
        <v>1</v>
      </c>
    </row>
    <row r="230" spans="1:30">
      <c r="A230" s="945" t="s">
        <v>3720</v>
      </c>
      <c r="B230" s="546" t="s">
        <v>148</v>
      </c>
      <c r="C230" s="546" t="s">
        <v>1555</v>
      </c>
      <c r="R230" s="540">
        <v>1</v>
      </c>
      <c r="S230" s="540">
        <v>2</v>
      </c>
      <c r="T230" s="540">
        <v>1</v>
      </c>
      <c r="U230" s="540">
        <v>1</v>
      </c>
      <c r="AA230" s="540">
        <v>1</v>
      </c>
      <c r="AD230" s="540">
        <v>2</v>
      </c>
    </row>
    <row r="231" spans="1:30">
      <c r="A231" s="945" t="s">
        <v>7615</v>
      </c>
      <c r="B231" s="546" t="s">
        <v>148</v>
      </c>
      <c r="C231" s="546" t="s">
        <v>3962</v>
      </c>
      <c r="R231" s="540">
        <v>2</v>
      </c>
      <c r="S231" s="540">
        <v>3</v>
      </c>
      <c r="U231" s="540">
        <v>3</v>
      </c>
      <c r="W231" s="540">
        <v>2</v>
      </c>
      <c r="X231" s="540">
        <v>4</v>
      </c>
      <c r="Y231" s="540">
        <v>1</v>
      </c>
      <c r="Z231" s="540">
        <v>7</v>
      </c>
      <c r="AA231" s="540">
        <v>5</v>
      </c>
      <c r="AB231" s="540">
        <v>3</v>
      </c>
      <c r="AD231" s="540">
        <v>2</v>
      </c>
    </row>
    <row r="232" spans="1:30">
      <c r="A232" s="945" t="s">
        <v>5943</v>
      </c>
      <c r="B232" s="546" t="s">
        <v>148</v>
      </c>
      <c r="C232" s="546" t="s">
        <v>3962</v>
      </c>
      <c r="U232" s="540">
        <v>2</v>
      </c>
      <c r="W232" s="540">
        <v>1</v>
      </c>
    </row>
    <row r="233" spans="1:30">
      <c r="A233" s="546" t="s">
        <v>2896</v>
      </c>
      <c r="B233" s="546" t="s">
        <v>149</v>
      </c>
      <c r="C233" s="546" t="s">
        <v>3962</v>
      </c>
    </row>
    <row r="234" spans="1:30">
      <c r="A234" s="546" t="s">
        <v>10112</v>
      </c>
      <c r="B234" s="546" t="s">
        <v>10113</v>
      </c>
      <c r="C234" s="546" t="s">
        <v>4648</v>
      </c>
      <c r="AC234" s="540">
        <v>1</v>
      </c>
    </row>
    <row r="235" spans="1:30">
      <c r="A235" s="1588" t="s">
        <v>7621</v>
      </c>
      <c r="B235" s="546" t="s">
        <v>7622</v>
      </c>
      <c r="C235" s="546" t="s">
        <v>4648</v>
      </c>
      <c r="Z235" s="540">
        <v>1</v>
      </c>
      <c r="AA235" s="540">
        <v>5</v>
      </c>
    </row>
    <row r="236" spans="1:30">
      <c r="A236" s="546" t="s">
        <v>150</v>
      </c>
      <c r="B236" s="546" t="s">
        <v>151</v>
      </c>
      <c r="C236" s="546" t="s">
        <v>5472</v>
      </c>
    </row>
    <row r="237" spans="1:30">
      <c r="A237" s="546" t="s">
        <v>3166</v>
      </c>
      <c r="B237" s="546" t="s">
        <v>152</v>
      </c>
      <c r="C237" s="546" t="s">
        <v>5472</v>
      </c>
    </row>
    <row r="238" spans="1:30">
      <c r="A238" s="546" t="s">
        <v>3167</v>
      </c>
      <c r="B238" s="546" t="s">
        <v>153</v>
      </c>
      <c r="C238" s="546" t="s">
        <v>5472</v>
      </c>
    </row>
    <row r="239" spans="1:30">
      <c r="A239" s="1034" t="s">
        <v>957</v>
      </c>
      <c r="B239" s="1034" t="s">
        <v>3695</v>
      </c>
      <c r="C239" s="546" t="s">
        <v>1553</v>
      </c>
      <c r="X239" s="540">
        <v>1</v>
      </c>
    </row>
    <row r="240" spans="1:30">
      <c r="A240" s="939" t="s">
        <v>2228</v>
      </c>
      <c r="B240" s="937" t="s">
        <v>1582</v>
      </c>
      <c r="C240" s="937" t="s">
        <v>4648</v>
      </c>
      <c r="R240" s="540">
        <v>1</v>
      </c>
      <c r="S240" s="540">
        <v>4</v>
      </c>
      <c r="U240" s="540">
        <v>5</v>
      </c>
      <c r="W240" s="540">
        <v>2</v>
      </c>
      <c r="AC240" s="540">
        <v>6</v>
      </c>
    </row>
    <row r="241" spans="1:30">
      <c r="A241" s="548" t="s">
        <v>1257</v>
      </c>
      <c r="B241" s="546" t="s">
        <v>1582</v>
      </c>
      <c r="C241" s="546" t="s">
        <v>1555</v>
      </c>
    </row>
    <row r="242" spans="1:30">
      <c r="A242" s="548" t="s">
        <v>2059</v>
      </c>
      <c r="B242" s="546" t="s">
        <v>1582</v>
      </c>
      <c r="C242" s="546" t="s">
        <v>1555</v>
      </c>
      <c r="U242" s="540">
        <v>1</v>
      </c>
      <c r="X242" s="540">
        <v>2</v>
      </c>
      <c r="Y242" s="540">
        <v>4</v>
      </c>
    </row>
    <row r="243" spans="1:30">
      <c r="A243" s="548" t="s">
        <v>1787</v>
      </c>
      <c r="B243" s="546" t="s">
        <v>154</v>
      </c>
      <c r="C243" s="546" t="s">
        <v>1555</v>
      </c>
    </row>
    <row r="244" spans="1:30">
      <c r="A244" s="2417" t="s">
        <v>10122</v>
      </c>
      <c r="B244" s="546" t="s">
        <v>154</v>
      </c>
      <c r="C244" s="546" t="s">
        <v>1555</v>
      </c>
      <c r="AC244" s="540">
        <v>1</v>
      </c>
    </row>
    <row r="245" spans="1:30">
      <c r="A245" s="1593" t="s">
        <v>7587</v>
      </c>
      <c r="B245" s="546" t="s">
        <v>7606</v>
      </c>
      <c r="C245" s="546" t="s">
        <v>1555</v>
      </c>
      <c r="Y245" s="540">
        <v>1</v>
      </c>
    </row>
    <row r="246" spans="1:30">
      <c r="A246" s="937" t="s">
        <v>1583</v>
      </c>
      <c r="B246" s="937" t="s">
        <v>1584</v>
      </c>
      <c r="C246" s="937" t="s">
        <v>4647</v>
      </c>
    </row>
    <row r="247" spans="1:30">
      <c r="A247" s="937" t="s">
        <v>7980</v>
      </c>
      <c r="B247" s="937" t="s">
        <v>155</v>
      </c>
      <c r="C247" s="937" t="s">
        <v>1553</v>
      </c>
      <c r="R247" s="540">
        <v>1</v>
      </c>
      <c r="AA247" s="540">
        <v>3</v>
      </c>
    </row>
    <row r="248" spans="1:30">
      <c r="A248" s="548" t="s">
        <v>1788</v>
      </c>
      <c r="B248" s="546" t="s">
        <v>155</v>
      </c>
      <c r="C248" s="546" t="s">
        <v>3962</v>
      </c>
      <c r="W248" s="540">
        <v>2</v>
      </c>
      <c r="AA248" s="540">
        <v>1</v>
      </c>
    </row>
    <row r="249" spans="1:30">
      <c r="A249" s="937" t="s">
        <v>3981</v>
      </c>
      <c r="B249" s="937" t="s">
        <v>1584</v>
      </c>
      <c r="C249" s="937" t="s">
        <v>4648</v>
      </c>
    </row>
    <row r="250" spans="1:30">
      <c r="A250" s="2072" t="s">
        <v>8813</v>
      </c>
      <c r="B250" s="937" t="s">
        <v>8814</v>
      </c>
      <c r="C250" s="937" t="s">
        <v>4648</v>
      </c>
      <c r="AA250" s="540">
        <v>3</v>
      </c>
    </row>
    <row r="251" spans="1:30">
      <c r="A251" s="939" t="s">
        <v>3982</v>
      </c>
      <c r="B251" s="937" t="s">
        <v>1584</v>
      </c>
      <c r="C251" s="937" t="s">
        <v>4648</v>
      </c>
      <c r="R251" s="540">
        <v>1</v>
      </c>
      <c r="T251" s="540">
        <v>2</v>
      </c>
      <c r="W251" s="540">
        <v>1</v>
      </c>
      <c r="X251" s="540">
        <v>1</v>
      </c>
      <c r="Y251" s="540">
        <v>1</v>
      </c>
      <c r="Z251" s="540">
        <v>1</v>
      </c>
      <c r="AA251" s="540">
        <v>2</v>
      </c>
      <c r="AC251" s="540">
        <v>3</v>
      </c>
      <c r="AD251" s="540">
        <v>2</v>
      </c>
    </row>
    <row r="252" spans="1:30">
      <c r="A252" s="949" t="s">
        <v>1743</v>
      </c>
      <c r="B252" s="937" t="s">
        <v>1744</v>
      </c>
      <c r="C252" s="937" t="s">
        <v>5472</v>
      </c>
      <c r="U252" s="540">
        <v>2</v>
      </c>
      <c r="X252" s="540">
        <v>1</v>
      </c>
      <c r="Z252" s="540">
        <v>1</v>
      </c>
      <c r="AA252" s="540">
        <v>1</v>
      </c>
      <c r="AB252" s="540">
        <v>1</v>
      </c>
      <c r="AD252" s="540">
        <v>1</v>
      </c>
    </row>
    <row r="253" spans="1:30">
      <c r="A253" s="548" t="s">
        <v>1789</v>
      </c>
      <c r="B253" s="546" t="s">
        <v>4759</v>
      </c>
      <c r="C253" s="546" t="s">
        <v>5472</v>
      </c>
      <c r="T253" s="540">
        <v>1</v>
      </c>
      <c r="U253" s="540">
        <v>1</v>
      </c>
      <c r="Y253" s="540">
        <v>1</v>
      </c>
    </row>
    <row r="254" spans="1:30">
      <c r="A254" s="548" t="s">
        <v>3696</v>
      </c>
      <c r="B254" s="546" t="s">
        <v>4760</v>
      </c>
      <c r="C254" s="546" t="s">
        <v>1555</v>
      </c>
    </row>
    <row r="255" spans="1:30">
      <c r="A255" s="548" t="s">
        <v>2060</v>
      </c>
      <c r="B255" s="546" t="s">
        <v>3983</v>
      </c>
      <c r="C255" s="546" t="s">
        <v>1555</v>
      </c>
    </row>
    <row r="256" spans="1:30">
      <c r="A256" s="548" t="s">
        <v>1791</v>
      </c>
      <c r="B256" s="546" t="s">
        <v>4760</v>
      </c>
      <c r="C256" s="546" t="s">
        <v>1555</v>
      </c>
    </row>
    <row r="257" spans="1:30">
      <c r="A257" s="939" t="s">
        <v>3967</v>
      </c>
      <c r="B257" s="937" t="s">
        <v>3983</v>
      </c>
      <c r="C257" s="937" t="s">
        <v>3962</v>
      </c>
      <c r="R257" s="540">
        <v>1</v>
      </c>
      <c r="S257" s="540">
        <v>4</v>
      </c>
      <c r="T257" s="540">
        <v>2</v>
      </c>
      <c r="U257" s="540">
        <v>5</v>
      </c>
      <c r="V257" s="540">
        <v>3</v>
      </c>
      <c r="W257" s="540">
        <v>2</v>
      </c>
      <c r="X257" s="540">
        <v>2</v>
      </c>
      <c r="Y257" s="540">
        <v>2</v>
      </c>
      <c r="Z257" s="540">
        <v>2</v>
      </c>
      <c r="AA257" s="540">
        <v>1</v>
      </c>
    </row>
    <row r="258" spans="1:30">
      <c r="A258" s="548" t="s">
        <v>1792</v>
      </c>
      <c r="B258" s="546" t="s">
        <v>4760</v>
      </c>
      <c r="C258" s="546" t="s">
        <v>3962</v>
      </c>
      <c r="R258" s="540">
        <v>1</v>
      </c>
      <c r="T258" s="540">
        <v>1</v>
      </c>
      <c r="W258" s="540">
        <v>1</v>
      </c>
      <c r="Y258" s="540">
        <v>1</v>
      </c>
    </row>
    <row r="259" spans="1:30">
      <c r="A259" s="548" t="s">
        <v>2062</v>
      </c>
      <c r="B259" s="546" t="s">
        <v>3983</v>
      </c>
      <c r="C259" s="546" t="s">
        <v>1555</v>
      </c>
      <c r="T259" s="540">
        <v>2</v>
      </c>
      <c r="V259" s="540">
        <v>1</v>
      </c>
    </row>
    <row r="260" spans="1:30">
      <c r="A260" s="1600" t="s">
        <v>7623</v>
      </c>
      <c r="B260" s="546" t="s">
        <v>7624</v>
      </c>
      <c r="C260" s="546" t="s">
        <v>4648</v>
      </c>
      <c r="R260" s="540">
        <v>1</v>
      </c>
      <c r="Z260" s="540">
        <v>1</v>
      </c>
      <c r="AA260" s="540">
        <v>1</v>
      </c>
      <c r="AC260" s="540">
        <v>1</v>
      </c>
      <c r="AD260" s="540">
        <v>1</v>
      </c>
    </row>
    <row r="261" spans="1:30">
      <c r="A261" s="2434" t="s">
        <v>10308</v>
      </c>
      <c r="B261" s="546" t="s">
        <v>3983</v>
      </c>
      <c r="C261" s="546" t="s">
        <v>10304</v>
      </c>
      <c r="R261" s="540">
        <v>1</v>
      </c>
    </row>
    <row r="262" spans="1:30">
      <c r="A262" s="939" t="s">
        <v>1587</v>
      </c>
      <c r="B262" s="937" t="s">
        <v>3984</v>
      </c>
      <c r="C262" s="937" t="s">
        <v>4647</v>
      </c>
      <c r="R262" s="540">
        <v>2</v>
      </c>
      <c r="T262" s="540">
        <v>2</v>
      </c>
      <c r="X262" s="540">
        <v>3</v>
      </c>
      <c r="AB262" s="540">
        <v>1</v>
      </c>
      <c r="AC262" s="540">
        <v>1</v>
      </c>
    </row>
    <row r="263" spans="1:30">
      <c r="A263" s="939" t="s">
        <v>1745</v>
      </c>
      <c r="B263" s="937" t="s">
        <v>1794</v>
      </c>
      <c r="C263" s="937" t="s">
        <v>5472</v>
      </c>
      <c r="U263" s="540">
        <v>2</v>
      </c>
    </row>
    <row r="264" spans="1:30">
      <c r="A264" s="1159" t="s">
        <v>958</v>
      </c>
      <c r="B264" s="1160" t="s">
        <v>1794</v>
      </c>
      <c r="C264" s="937" t="s">
        <v>3962</v>
      </c>
      <c r="X264" s="540">
        <v>1</v>
      </c>
    </row>
    <row r="265" spans="1:30">
      <c r="A265" s="937" t="s">
        <v>3985</v>
      </c>
      <c r="B265" s="937" t="s">
        <v>3984</v>
      </c>
      <c r="C265" s="937" t="s">
        <v>4648</v>
      </c>
      <c r="T265" s="540">
        <v>1</v>
      </c>
    </row>
    <row r="266" spans="1:30">
      <c r="A266" s="937" t="s">
        <v>1793</v>
      </c>
      <c r="B266" s="937" t="s">
        <v>3984</v>
      </c>
      <c r="C266" s="937" t="s">
        <v>4648</v>
      </c>
      <c r="V266" s="540">
        <v>2</v>
      </c>
    </row>
    <row r="267" spans="1:30">
      <c r="A267" s="939" t="s">
        <v>3986</v>
      </c>
      <c r="B267" s="937" t="s">
        <v>3984</v>
      </c>
      <c r="C267" s="937" t="s">
        <v>4648</v>
      </c>
      <c r="R267" s="540">
        <v>2</v>
      </c>
      <c r="T267" s="540">
        <v>2</v>
      </c>
      <c r="U267" s="540">
        <v>2</v>
      </c>
      <c r="W267" s="540">
        <v>1</v>
      </c>
      <c r="X267" s="540">
        <v>3</v>
      </c>
      <c r="Y267" s="540">
        <v>3</v>
      </c>
      <c r="Z267" s="540">
        <v>1</v>
      </c>
      <c r="AA267" s="540">
        <v>3</v>
      </c>
      <c r="AB267" s="540">
        <v>3</v>
      </c>
      <c r="AD267" s="540">
        <v>8</v>
      </c>
    </row>
    <row r="268" spans="1:30">
      <c r="A268" s="1156" t="s">
        <v>483</v>
      </c>
      <c r="B268" s="1155" t="s">
        <v>1794</v>
      </c>
      <c r="C268" s="937" t="s">
        <v>4648</v>
      </c>
      <c r="T268" s="540">
        <v>1</v>
      </c>
      <c r="AA268" s="540">
        <v>1</v>
      </c>
      <c r="AB268" s="540">
        <v>1</v>
      </c>
      <c r="AD268" s="540">
        <v>1</v>
      </c>
    </row>
    <row r="269" spans="1:30">
      <c r="A269" s="1594" t="s">
        <v>7588</v>
      </c>
      <c r="B269" s="937" t="s">
        <v>3984</v>
      </c>
      <c r="C269" s="937" t="s">
        <v>1555</v>
      </c>
      <c r="Y269" s="540">
        <v>1</v>
      </c>
    </row>
    <row r="270" spans="1:30">
      <c r="A270" s="937" t="s">
        <v>3987</v>
      </c>
      <c r="B270" s="937" t="s">
        <v>3984</v>
      </c>
      <c r="C270" s="937" t="s">
        <v>4648</v>
      </c>
      <c r="R270" s="540">
        <v>6</v>
      </c>
      <c r="S270" s="540">
        <v>6</v>
      </c>
      <c r="T270" s="540">
        <v>2</v>
      </c>
      <c r="AB270" s="540">
        <v>4</v>
      </c>
    </row>
    <row r="271" spans="1:30">
      <c r="A271" s="546" t="s">
        <v>1795</v>
      </c>
      <c r="B271" s="546" t="s">
        <v>4761</v>
      </c>
      <c r="C271" s="546" t="s">
        <v>1555</v>
      </c>
      <c r="S271" s="540">
        <v>1</v>
      </c>
      <c r="T271" s="540">
        <v>1</v>
      </c>
      <c r="V271" s="540">
        <v>1</v>
      </c>
    </row>
    <row r="272" spans="1:30">
      <c r="A272" s="937" t="s">
        <v>5409</v>
      </c>
      <c r="B272" s="937" t="s">
        <v>4762</v>
      </c>
      <c r="C272" s="937" t="s">
        <v>4648</v>
      </c>
      <c r="U272" s="540">
        <v>4</v>
      </c>
      <c r="V272" s="540">
        <v>2</v>
      </c>
      <c r="W272" s="540">
        <v>3</v>
      </c>
      <c r="X272" s="540">
        <v>1</v>
      </c>
      <c r="Y272" s="540">
        <v>2</v>
      </c>
      <c r="AA272" s="540">
        <v>3</v>
      </c>
      <c r="AB272" s="540">
        <v>5</v>
      </c>
      <c r="AC272" s="540">
        <v>2</v>
      </c>
      <c r="AD272" s="540">
        <v>4</v>
      </c>
    </row>
    <row r="273" spans="1:30">
      <c r="A273" s="937" t="s">
        <v>4065</v>
      </c>
      <c r="B273" s="937" t="s">
        <v>2914</v>
      </c>
      <c r="C273" s="937" t="s">
        <v>4648</v>
      </c>
    </row>
    <row r="274" spans="1:30">
      <c r="A274" s="937" t="s">
        <v>3965</v>
      </c>
      <c r="B274" s="937" t="s">
        <v>2914</v>
      </c>
      <c r="C274" s="937" t="s">
        <v>3962</v>
      </c>
    </row>
    <row r="275" spans="1:30">
      <c r="A275" s="56" t="s">
        <v>6947</v>
      </c>
      <c r="B275" s="56" t="s">
        <v>960</v>
      </c>
      <c r="C275" s="56" t="s">
        <v>3962</v>
      </c>
    </row>
    <row r="276" spans="1:30">
      <c r="A276" s="937" t="s">
        <v>3966</v>
      </c>
      <c r="B276" s="937" t="s">
        <v>4066</v>
      </c>
      <c r="C276" s="937" t="s">
        <v>1555</v>
      </c>
      <c r="S276" s="540">
        <v>1</v>
      </c>
      <c r="T276" s="540">
        <v>1</v>
      </c>
    </row>
    <row r="277" spans="1:30">
      <c r="A277" s="1160" t="s">
        <v>959</v>
      </c>
      <c r="B277" s="1160" t="s">
        <v>960</v>
      </c>
      <c r="C277" s="937" t="s">
        <v>1555</v>
      </c>
      <c r="X277" s="540">
        <v>2</v>
      </c>
      <c r="Y277" s="540">
        <v>2</v>
      </c>
      <c r="AA277" s="540">
        <v>2</v>
      </c>
      <c r="AC277" s="540">
        <v>2</v>
      </c>
    </row>
    <row r="278" spans="1:30">
      <c r="A278" s="2436" t="s">
        <v>10309</v>
      </c>
      <c r="B278" s="937" t="s">
        <v>10310</v>
      </c>
      <c r="C278" s="937" t="s">
        <v>5472</v>
      </c>
      <c r="R278" s="540">
        <v>1</v>
      </c>
    </row>
    <row r="279" spans="1:30">
      <c r="A279" s="937" t="s">
        <v>3978</v>
      </c>
      <c r="B279" s="937" t="s">
        <v>1578</v>
      </c>
      <c r="C279" s="937" t="s">
        <v>4647</v>
      </c>
      <c r="T279" s="540">
        <v>4</v>
      </c>
      <c r="V279" s="540">
        <v>4</v>
      </c>
    </row>
    <row r="280" spans="1:30">
      <c r="A280" s="546" t="s">
        <v>3698</v>
      </c>
      <c r="B280" s="546" t="s">
        <v>4763</v>
      </c>
      <c r="C280" s="546" t="s">
        <v>5472</v>
      </c>
      <c r="X280" s="540">
        <v>5</v>
      </c>
      <c r="AA280" s="540">
        <v>4</v>
      </c>
      <c r="AB280" s="540">
        <v>1</v>
      </c>
      <c r="AC280" s="540">
        <v>3</v>
      </c>
      <c r="AD280" s="540">
        <v>3</v>
      </c>
    </row>
    <row r="281" spans="1:30">
      <c r="A281" s="939" t="s">
        <v>3623</v>
      </c>
      <c r="B281" s="937" t="s">
        <v>1578</v>
      </c>
      <c r="C281" s="937" t="s">
        <v>4647</v>
      </c>
      <c r="T281" s="540">
        <v>3</v>
      </c>
      <c r="X281" s="540">
        <v>4</v>
      </c>
      <c r="AC281" s="540">
        <v>1</v>
      </c>
    </row>
    <row r="282" spans="1:30">
      <c r="A282" s="548" t="s">
        <v>1796</v>
      </c>
      <c r="B282" s="546" t="s">
        <v>4764</v>
      </c>
      <c r="C282" s="546" t="s">
        <v>3962</v>
      </c>
    </row>
    <row r="283" spans="1:30">
      <c r="A283" s="2417" t="s">
        <v>10123</v>
      </c>
      <c r="B283" s="546" t="s">
        <v>1578</v>
      </c>
      <c r="C283" s="546" t="s">
        <v>10124</v>
      </c>
      <c r="AC283" s="540">
        <v>1</v>
      </c>
    </row>
    <row r="284" spans="1:30">
      <c r="A284" s="1600" t="s">
        <v>7625</v>
      </c>
      <c r="B284" s="546" t="s">
        <v>7626</v>
      </c>
      <c r="C284" s="546" t="s">
        <v>4648</v>
      </c>
      <c r="Z284" s="540">
        <v>2</v>
      </c>
      <c r="AA284" s="540">
        <v>1</v>
      </c>
      <c r="AB284" s="540">
        <v>1</v>
      </c>
      <c r="AC284" s="540">
        <v>1</v>
      </c>
      <c r="AD284" s="540">
        <v>1</v>
      </c>
    </row>
    <row r="285" spans="1:30">
      <c r="A285" s="787" t="s">
        <v>1029</v>
      </c>
      <c r="B285" s="786" t="s">
        <v>1030</v>
      </c>
      <c r="C285" s="786" t="s">
        <v>4648</v>
      </c>
      <c r="S285" s="540">
        <v>1</v>
      </c>
      <c r="AC285" s="540">
        <v>1</v>
      </c>
      <c r="AD285" s="540">
        <v>2</v>
      </c>
    </row>
    <row r="286" spans="1:30">
      <c r="A286" s="2410" t="s">
        <v>10101</v>
      </c>
      <c r="B286" s="2411" t="s">
        <v>1578</v>
      </c>
      <c r="C286" s="2411" t="s">
        <v>10102</v>
      </c>
      <c r="AB286" s="540">
        <v>1</v>
      </c>
      <c r="AC286" s="540">
        <v>1</v>
      </c>
      <c r="AD286" s="540">
        <v>2</v>
      </c>
    </row>
    <row r="287" spans="1:30">
      <c r="A287" s="939" t="s">
        <v>2916</v>
      </c>
      <c r="B287" s="937" t="s">
        <v>3624</v>
      </c>
      <c r="C287" s="937" t="s">
        <v>4647</v>
      </c>
      <c r="R287" s="540">
        <v>2</v>
      </c>
      <c r="S287" s="540">
        <v>2</v>
      </c>
      <c r="U287" s="540">
        <v>8</v>
      </c>
      <c r="V287" s="540">
        <v>1</v>
      </c>
      <c r="W287" s="540">
        <v>9</v>
      </c>
      <c r="X287" s="540">
        <v>4</v>
      </c>
      <c r="Y287" s="540">
        <v>7</v>
      </c>
      <c r="Z287" s="540">
        <v>7</v>
      </c>
      <c r="AA287" s="540">
        <v>6</v>
      </c>
      <c r="AB287" s="540">
        <v>12</v>
      </c>
      <c r="AC287" s="540">
        <v>5</v>
      </c>
      <c r="AD287" s="540">
        <v>4</v>
      </c>
    </row>
    <row r="288" spans="1:30">
      <c r="A288" s="548" t="s">
        <v>5411</v>
      </c>
      <c r="B288" s="546" t="s">
        <v>5412</v>
      </c>
      <c r="C288" s="546" t="s">
        <v>3962</v>
      </c>
    </row>
    <row r="289" spans="1:30">
      <c r="A289" s="937" t="s">
        <v>3625</v>
      </c>
      <c r="B289" s="937" t="s">
        <v>3624</v>
      </c>
      <c r="C289" s="937" t="s">
        <v>4648</v>
      </c>
      <c r="U289" s="540">
        <v>4</v>
      </c>
      <c r="W289" s="540">
        <v>4</v>
      </c>
      <c r="Y289" s="540">
        <v>1</v>
      </c>
      <c r="AB289" s="540">
        <v>1</v>
      </c>
      <c r="AC289" s="540">
        <v>1</v>
      </c>
      <c r="AD289" s="540">
        <v>1</v>
      </c>
    </row>
    <row r="290" spans="1:30">
      <c r="A290" s="1007" t="s">
        <v>5705</v>
      </c>
      <c r="B290" s="937" t="s">
        <v>3624</v>
      </c>
      <c r="C290" s="937" t="s">
        <v>3962</v>
      </c>
    </row>
    <row r="291" spans="1:30">
      <c r="A291" s="988" t="s">
        <v>4315</v>
      </c>
      <c r="B291" s="937" t="s">
        <v>3624</v>
      </c>
      <c r="C291" s="937" t="s">
        <v>4648</v>
      </c>
      <c r="W291" s="540">
        <v>1</v>
      </c>
    </row>
    <row r="292" spans="1:30">
      <c r="A292" s="2072" t="s">
        <v>8815</v>
      </c>
      <c r="B292" s="937" t="s">
        <v>8816</v>
      </c>
      <c r="C292" s="937" t="s">
        <v>8817</v>
      </c>
      <c r="AA292" s="540">
        <v>2</v>
      </c>
    </row>
    <row r="293" spans="1:30">
      <c r="A293" s="937" t="s">
        <v>4119</v>
      </c>
      <c r="B293" s="937" t="s">
        <v>1056</v>
      </c>
      <c r="C293" s="937" t="s">
        <v>5472</v>
      </c>
      <c r="R293" s="540">
        <v>4</v>
      </c>
    </row>
    <row r="294" spans="1:30">
      <c r="A294" s="937" t="s">
        <v>3626</v>
      </c>
      <c r="B294" s="937" t="s">
        <v>1566</v>
      </c>
      <c r="C294" s="937" t="s">
        <v>4647</v>
      </c>
      <c r="R294" s="540">
        <v>6</v>
      </c>
      <c r="T294" s="540">
        <v>2</v>
      </c>
      <c r="U294" s="540">
        <v>3</v>
      </c>
      <c r="V294" s="540">
        <v>1</v>
      </c>
      <c r="Z294" s="540">
        <v>1</v>
      </c>
      <c r="AA294" s="540">
        <v>1</v>
      </c>
      <c r="AB294" s="540">
        <v>1</v>
      </c>
      <c r="AD294" s="540">
        <v>1</v>
      </c>
    </row>
    <row r="295" spans="1:30">
      <c r="A295" s="939" t="s">
        <v>1567</v>
      </c>
      <c r="B295" s="937" t="s">
        <v>1566</v>
      </c>
      <c r="C295" s="937" t="s">
        <v>4648</v>
      </c>
      <c r="S295" s="540">
        <v>1</v>
      </c>
      <c r="U295" s="540">
        <v>1</v>
      </c>
      <c r="W295" s="540">
        <v>1</v>
      </c>
      <c r="Y295" s="540">
        <v>1</v>
      </c>
    </row>
    <row r="296" spans="1:30">
      <c r="A296" s="546" t="s">
        <v>1055</v>
      </c>
      <c r="B296" s="546" t="s">
        <v>1056</v>
      </c>
      <c r="C296" s="546" t="s">
        <v>1555</v>
      </c>
      <c r="AB296" s="540">
        <v>1</v>
      </c>
    </row>
    <row r="297" spans="1:30">
      <c r="A297" s="546" t="s">
        <v>7578</v>
      </c>
      <c r="B297" s="546" t="s">
        <v>1056</v>
      </c>
      <c r="C297" s="546" t="s">
        <v>4648</v>
      </c>
    </row>
    <row r="298" spans="1:30">
      <c r="A298" s="548" t="s">
        <v>4042</v>
      </c>
      <c r="B298" s="546" t="s">
        <v>4765</v>
      </c>
      <c r="C298" s="546" t="s">
        <v>3962</v>
      </c>
    </row>
    <row r="299" spans="1:30">
      <c r="A299" s="1161" t="s">
        <v>961</v>
      </c>
      <c r="B299" s="1034" t="s">
        <v>962</v>
      </c>
      <c r="C299" s="546" t="s">
        <v>1555</v>
      </c>
      <c r="X299" s="540">
        <v>2</v>
      </c>
      <c r="AC299" s="540">
        <v>1</v>
      </c>
      <c r="AD299" s="540">
        <v>1</v>
      </c>
    </row>
    <row r="300" spans="1:30">
      <c r="A300" s="548" t="s">
        <v>1057</v>
      </c>
      <c r="B300" s="546" t="s">
        <v>4765</v>
      </c>
      <c r="C300" s="546" t="s">
        <v>3962</v>
      </c>
      <c r="X300" s="540">
        <v>1</v>
      </c>
    </row>
    <row r="301" spans="1:30">
      <c r="A301" s="2417" t="s">
        <v>10125</v>
      </c>
      <c r="B301" s="546" t="s">
        <v>5640</v>
      </c>
      <c r="C301" s="546" t="s">
        <v>10102</v>
      </c>
      <c r="AC301" s="540">
        <v>1</v>
      </c>
    </row>
    <row r="302" spans="1:30">
      <c r="A302" s="548" t="s">
        <v>7601</v>
      </c>
      <c r="B302" s="546" t="s">
        <v>4766</v>
      </c>
      <c r="C302" s="546" t="s">
        <v>3962</v>
      </c>
      <c r="T302" s="540">
        <v>1</v>
      </c>
      <c r="W302" s="540">
        <v>1</v>
      </c>
      <c r="Y302" s="540">
        <v>4</v>
      </c>
      <c r="AC302" s="540">
        <v>1</v>
      </c>
    </row>
    <row r="303" spans="1:30">
      <c r="A303" s="939" t="s">
        <v>3773</v>
      </c>
      <c r="B303" s="937" t="s">
        <v>3774</v>
      </c>
      <c r="C303" s="937" t="s">
        <v>4647</v>
      </c>
      <c r="R303" s="540">
        <v>8</v>
      </c>
      <c r="S303" s="540">
        <v>9</v>
      </c>
      <c r="T303" s="540">
        <v>8</v>
      </c>
      <c r="U303" s="540">
        <v>4</v>
      </c>
      <c r="V303" s="540">
        <v>19</v>
      </c>
      <c r="W303" s="540">
        <v>7</v>
      </c>
      <c r="X303" s="540">
        <v>9</v>
      </c>
      <c r="Y303" s="540">
        <v>7</v>
      </c>
      <c r="Z303" s="540">
        <v>2</v>
      </c>
      <c r="AA303" s="540">
        <v>8</v>
      </c>
      <c r="AB303" s="540">
        <v>1</v>
      </c>
      <c r="AC303" s="540">
        <v>1</v>
      </c>
      <c r="AD303" s="540">
        <v>4</v>
      </c>
    </row>
    <row r="304" spans="1:30">
      <c r="A304" s="939" t="s">
        <v>3775</v>
      </c>
      <c r="B304" s="937" t="s">
        <v>3774</v>
      </c>
      <c r="C304" s="937" t="s">
        <v>4647</v>
      </c>
      <c r="R304" s="540">
        <v>6</v>
      </c>
      <c r="S304" s="540">
        <v>3</v>
      </c>
      <c r="U304" s="540">
        <v>7</v>
      </c>
      <c r="V304" s="540">
        <v>1</v>
      </c>
      <c r="W304" s="540">
        <v>3</v>
      </c>
      <c r="X304" s="540">
        <v>3</v>
      </c>
      <c r="Y304" s="540">
        <v>3</v>
      </c>
      <c r="Z304" s="540">
        <v>2</v>
      </c>
      <c r="AA304" s="540">
        <v>1</v>
      </c>
      <c r="AB304" s="540">
        <v>1</v>
      </c>
      <c r="AC304" s="540">
        <v>1</v>
      </c>
    </row>
    <row r="305" spans="1:30">
      <c r="A305" s="939" t="s">
        <v>1568</v>
      </c>
      <c r="B305" s="937" t="s">
        <v>3774</v>
      </c>
      <c r="C305" s="937" t="s">
        <v>4647</v>
      </c>
    </row>
    <row r="306" spans="1:30">
      <c r="A306" s="1159" t="s">
        <v>963</v>
      </c>
      <c r="B306" s="1160" t="s">
        <v>964</v>
      </c>
      <c r="C306" s="937" t="s">
        <v>5472</v>
      </c>
      <c r="X306" s="540">
        <v>1</v>
      </c>
      <c r="Z306" s="540">
        <v>1</v>
      </c>
    </row>
    <row r="307" spans="1:30">
      <c r="A307" s="937" t="s">
        <v>3776</v>
      </c>
      <c r="B307" s="937" t="s">
        <v>3774</v>
      </c>
      <c r="C307" s="937" t="s">
        <v>4647</v>
      </c>
      <c r="S307" s="540">
        <v>1</v>
      </c>
      <c r="W307" s="540">
        <v>1</v>
      </c>
      <c r="AC307" s="540">
        <v>1</v>
      </c>
    </row>
    <row r="308" spans="1:30">
      <c r="A308" s="546" t="s">
        <v>558</v>
      </c>
      <c r="B308" s="546" t="s">
        <v>4767</v>
      </c>
      <c r="C308" s="546" t="s">
        <v>5472</v>
      </c>
      <c r="T308" s="540">
        <v>1</v>
      </c>
    </row>
    <row r="309" spans="1:30">
      <c r="A309" s="940" t="s">
        <v>1569</v>
      </c>
      <c r="B309" s="937" t="s">
        <v>3774</v>
      </c>
      <c r="C309" s="937" t="s">
        <v>4647</v>
      </c>
      <c r="T309" s="540">
        <v>3</v>
      </c>
      <c r="AA309" s="540">
        <v>2</v>
      </c>
    </row>
    <row r="310" spans="1:30">
      <c r="A310" s="937" t="s">
        <v>3292</v>
      </c>
      <c r="B310" s="937" t="s">
        <v>3774</v>
      </c>
      <c r="C310" s="937" t="s">
        <v>4648</v>
      </c>
      <c r="R310" s="540">
        <v>5</v>
      </c>
      <c r="S310" s="540">
        <v>4</v>
      </c>
      <c r="Z310" s="540">
        <v>5</v>
      </c>
    </row>
    <row r="311" spans="1:30">
      <c r="A311" s="988" t="s">
        <v>4307</v>
      </c>
      <c r="B311" s="937" t="s">
        <v>4308</v>
      </c>
      <c r="C311" s="937" t="s">
        <v>4648</v>
      </c>
      <c r="W311" s="540">
        <v>1</v>
      </c>
    </row>
    <row r="312" spans="1:30">
      <c r="A312" s="549" t="s">
        <v>559</v>
      </c>
      <c r="B312" s="546" t="s">
        <v>4768</v>
      </c>
      <c r="C312" s="546" t="s">
        <v>3962</v>
      </c>
      <c r="S312" s="540">
        <v>1</v>
      </c>
      <c r="X312" s="540">
        <v>2</v>
      </c>
      <c r="Y312" s="540">
        <v>1</v>
      </c>
      <c r="AA312" s="540">
        <v>1</v>
      </c>
      <c r="AC312" s="540">
        <v>1</v>
      </c>
    </row>
    <row r="313" spans="1:30">
      <c r="A313" s="1150" t="s">
        <v>1031</v>
      </c>
      <c r="B313" s="546" t="s">
        <v>1032</v>
      </c>
      <c r="C313" s="546" t="s">
        <v>4648</v>
      </c>
      <c r="S313" s="540">
        <v>2</v>
      </c>
      <c r="Y313" s="540">
        <v>1</v>
      </c>
      <c r="AA313" s="540">
        <v>6</v>
      </c>
    </row>
    <row r="314" spans="1:30">
      <c r="A314" s="549" t="s">
        <v>560</v>
      </c>
      <c r="B314" s="546" t="s">
        <v>4768</v>
      </c>
      <c r="C314" s="546" t="s">
        <v>3962</v>
      </c>
      <c r="X314" s="540">
        <v>1</v>
      </c>
      <c r="Y314" s="540">
        <v>1</v>
      </c>
      <c r="AA314" s="540">
        <v>2</v>
      </c>
      <c r="AC314" s="540">
        <v>2</v>
      </c>
      <c r="AD314" s="540">
        <v>2</v>
      </c>
    </row>
    <row r="315" spans="1:30">
      <c r="A315" s="937" t="s">
        <v>4700</v>
      </c>
      <c r="B315" s="937" t="s">
        <v>3774</v>
      </c>
      <c r="C315" s="937" t="s">
        <v>4648</v>
      </c>
    </row>
    <row r="316" spans="1:30">
      <c r="A316" s="546" t="s">
        <v>4556</v>
      </c>
      <c r="B316" s="546" t="s">
        <v>4768</v>
      </c>
      <c r="C316" s="546" t="s">
        <v>1555</v>
      </c>
      <c r="R316" s="540">
        <v>1</v>
      </c>
      <c r="T316" s="540">
        <v>1</v>
      </c>
      <c r="U316" s="540">
        <v>2</v>
      </c>
      <c r="Z316" s="540">
        <v>1</v>
      </c>
      <c r="AA316" s="540">
        <v>1</v>
      </c>
      <c r="AC316" s="540">
        <v>1</v>
      </c>
    </row>
    <row r="317" spans="1:30">
      <c r="A317" s="1034" t="s">
        <v>965</v>
      </c>
      <c r="B317" s="1034" t="s">
        <v>966</v>
      </c>
      <c r="C317" s="546" t="s">
        <v>4648</v>
      </c>
      <c r="X317" s="540">
        <v>1</v>
      </c>
      <c r="AA317" s="540">
        <v>1</v>
      </c>
      <c r="AC317" s="540">
        <v>2</v>
      </c>
      <c r="AD317" s="540">
        <v>1</v>
      </c>
    </row>
    <row r="318" spans="1:30">
      <c r="A318" s="937" t="s">
        <v>4701</v>
      </c>
      <c r="B318" s="937" t="s">
        <v>2295</v>
      </c>
      <c r="C318" s="937" t="s">
        <v>5472</v>
      </c>
      <c r="S318" s="540">
        <v>1</v>
      </c>
      <c r="T318" s="540">
        <v>1</v>
      </c>
      <c r="U318" s="540">
        <v>1</v>
      </c>
      <c r="W318" s="540">
        <v>1</v>
      </c>
    </row>
    <row r="319" spans="1:30">
      <c r="A319" s="546" t="s">
        <v>4729</v>
      </c>
      <c r="B319" s="546" t="s">
        <v>2295</v>
      </c>
      <c r="C319" s="546" t="s">
        <v>3962</v>
      </c>
      <c r="U319" s="540">
        <v>1</v>
      </c>
      <c r="AC319" s="540">
        <v>1</v>
      </c>
    </row>
    <row r="320" spans="1:30">
      <c r="A320" s="2073" t="s">
        <v>8818</v>
      </c>
      <c r="B320" s="546" t="s">
        <v>8819</v>
      </c>
      <c r="C320" s="546" t="s">
        <v>1555</v>
      </c>
      <c r="AA320" s="540">
        <v>1</v>
      </c>
    </row>
    <row r="321" spans="1:30">
      <c r="A321" s="546" t="s">
        <v>2462</v>
      </c>
      <c r="B321" s="546" t="s">
        <v>2463</v>
      </c>
      <c r="C321" s="546" t="s">
        <v>1555</v>
      </c>
      <c r="U321" s="540">
        <v>1</v>
      </c>
      <c r="W321" s="540">
        <v>1</v>
      </c>
      <c r="Y321" s="540">
        <v>1</v>
      </c>
      <c r="Z321" s="540">
        <v>1</v>
      </c>
      <c r="AA321" s="540">
        <v>1</v>
      </c>
      <c r="AC321" s="540">
        <v>1</v>
      </c>
    </row>
    <row r="322" spans="1:30">
      <c r="A322" s="2430" t="s">
        <v>10264</v>
      </c>
      <c r="B322" s="2430" t="s">
        <v>10265</v>
      </c>
      <c r="C322" s="2430" t="s">
        <v>3962</v>
      </c>
      <c r="AD322" s="540">
        <v>1</v>
      </c>
    </row>
    <row r="323" spans="1:30">
      <c r="A323" s="546" t="s">
        <v>4558</v>
      </c>
      <c r="B323" s="546" t="s">
        <v>4769</v>
      </c>
      <c r="C323" s="546" t="s">
        <v>1555</v>
      </c>
    </row>
    <row r="324" spans="1:30">
      <c r="A324" s="546" t="s">
        <v>4559</v>
      </c>
      <c r="B324" s="546" t="s">
        <v>4770</v>
      </c>
      <c r="C324" s="546" t="s">
        <v>3962</v>
      </c>
    </row>
    <row r="325" spans="1:30">
      <c r="A325" s="546" t="s">
        <v>5641</v>
      </c>
      <c r="B325" s="937" t="s">
        <v>340</v>
      </c>
      <c r="C325" s="937" t="s">
        <v>4647</v>
      </c>
      <c r="R325" s="540">
        <v>2</v>
      </c>
      <c r="S325" s="540">
        <v>2</v>
      </c>
      <c r="U325" s="540">
        <v>6</v>
      </c>
      <c r="W325" s="540">
        <v>3</v>
      </c>
      <c r="Y325" s="540">
        <v>3</v>
      </c>
      <c r="Z325" s="540">
        <v>2</v>
      </c>
      <c r="AA325" s="540">
        <v>3</v>
      </c>
      <c r="AB325" s="540">
        <v>6</v>
      </c>
      <c r="AC325" s="540">
        <v>9</v>
      </c>
      <c r="AD325" s="540">
        <v>1</v>
      </c>
    </row>
    <row r="326" spans="1:30">
      <c r="A326" s="1588" t="s">
        <v>7627</v>
      </c>
      <c r="B326" s="937" t="s">
        <v>7628</v>
      </c>
      <c r="C326" s="937" t="s">
        <v>5472</v>
      </c>
      <c r="Z326" s="540">
        <v>2</v>
      </c>
      <c r="AA326" s="540">
        <v>2</v>
      </c>
    </row>
    <row r="327" spans="1:30">
      <c r="A327" s="2418" t="s">
        <v>10126</v>
      </c>
      <c r="B327" s="937" t="s">
        <v>340</v>
      </c>
      <c r="C327" s="937" t="s">
        <v>5472</v>
      </c>
      <c r="AC327" s="540">
        <v>1</v>
      </c>
    </row>
    <row r="328" spans="1:30">
      <c r="A328" s="2418" t="s">
        <v>10127</v>
      </c>
      <c r="B328" s="937" t="s">
        <v>340</v>
      </c>
      <c r="C328" s="937" t="s">
        <v>5472</v>
      </c>
      <c r="AC328" s="540">
        <v>1</v>
      </c>
      <c r="AD328" s="540">
        <v>2</v>
      </c>
    </row>
    <row r="329" spans="1:30">
      <c r="A329" s="987" t="s">
        <v>4300</v>
      </c>
      <c r="B329" s="936" t="s">
        <v>4301</v>
      </c>
      <c r="C329" s="936" t="s">
        <v>5472</v>
      </c>
      <c r="V329" s="540">
        <v>3</v>
      </c>
    </row>
    <row r="330" spans="1:30">
      <c r="A330" s="945" t="s">
        <v>1746</v>
      </c>
      <c r="B330" s="937" t="s">
        <v>4771</v>
      </c>
      <c r="C330" s="937" t="s">
        <v>5472</v>
      </c>
      <c r="U330" s="540">
        <v>1</v>
      </c>
    </row>
    <row r="331" spans="1:30">
      <c r="A331" s="546" t="s">
        <v>4560</v>
      </c>
      <c r="B331" s="546" t="s">
        <v>4771</v>
      </c>
      <c r="C331" s="546" t="s">
        <v>5472</v>
      </c>
    </row>
    <row r="332" spans="1:30">
      <c r="A332" s="937" t="s">
        <v>4050</v>
      </c>
      <c r="B332" s="937" t="s">
        <v>340</v>
      </c>
      <c r="C332" s="937" t="s">
        <v>4647</v>
      </c>
      <c r="T332" s="540">
        <v>2</v>
      </c>
      <c r="U332" s="540">
        <v>1</v>
      </c>
      <c r="V332" s="540">
        <v>2</v>
      </c>
    </row>
    <row r="333" spans="1:30">
      <c r="A333" s="937" t="s">
        <v>4702</v>
      </c>
      <c r="B333" s="937" t="s">
        <v>340</v>
      </c>
      <c r="C333" s="937" t="s">
        <v>4647</v>
      </c>
      <c r="R333" s="540">
        <v>1</v>
      </c>
      <c r="T333" s="540">
        <v>1</v>
      </c>
      <c r="U333" s="540">
        <v>1</v>
      </c>
      <c r="X333" s="540">
        <v>4</v>
      </c>
      <c r="Z333" s="540">
        <v>2</v>
      </c>
      <c r="AA333" s="540">
        <v>1</v>
      </c>
    </row>
    <row r="334" spans="1:30">
      <c r="A334" s="546" t="s">
        <v>4561</v>
      </c>
      <c r="B334" s="546" t="s">
        <v>4772</v>
      </c>
      <c r="C334" s="546" t="s">
        <v>5472</v>
      </c>
      <c r="R334" s="540">
        <v>1</v>
      </c>
      <c r="S334" s="540">
        <v>1</v>
      </c>
      <c r="U334" s="540">
        <v>1</v>
      </c>
      <c r="W334" s="540">
        <v>1</v>
      </c>
      <c r="Y334" s="540">
        <v>1</v>
      </c>
      <c r="AA334" s="540">
        <v>2</v>
      </c>
      <c r="AC334" s="540">
        <v>2</v>
      </c>
    </row>
    <row r="335" spans="1:30">
      <c r="A335" s="546" t="s">
        <v>4562</v>
      </c>
      <c r="B335" s="546" t="s">
        <v>4771</v>
      </c>
      <c r="C335" s="546" t="s">
        <v>5472</v>
      </c>
    </row>
    <row r="336" spans="1:30">
      <c r="A336" s="546" t="s">
        <v>4563</v>
      </c>
      <c r="B336" s="546" t="s">
        <v>4771</v>
      </c>
      <c r="C336" s="546" t="s">
        <v>5472</v>
      </c>
      <c r="R336" s="540">
        <v>2</v>
      </c>
      <c r="S336" s="540">
        <v>1</v>
      </c>
      <c r="T336" s="540">
        <v>3</v>
      </c>
      <c r="U336" s="540">
        <v>3</v>
      </c>
      <c r="W336" s="540">
        <v>2</v>
      </c>
      <c r="X336" s="540">
        <v>2</v>
      </c>
      <c r="Y336" s="540">
        <v>1</v>
      </c>
      <c r="AB336" s="540">
        <v>1</v>
      </c>
      <c r="AC336" s="540">
        <v>1</v>
      </c>
      <c r="AD336" s="540">
        <v>2</v>
      </c>
    </row>
    <row r="337" spans="1:29">
      <c r="A337" s="1588" t="s">
        <v>7629</v>
      </c>
      <c r="B337" s="546" t="s">
        <v>7628</v>
      </c>
      <c r="C337" s="546" t="s">
        <v>4648</v>
      </c>
      <c r="Z337" s="540">
        <v>1</v>
      </c>
      <c r="AA337" s="540">
        <v>1</v>
      </c>
      <c r="AC337" s="540">
        <v>1</v>
      </c>
    </row>
    <row r="338" spans="1:29">
      <c r="A338" s="546" t="s">
        <v>4564</v>
      </c>
      <c r="B338" s="546" t="s">
        <v>4773</v>
      </c>
      <c r="C338" s="546" t="s">
        <v>1555</v>
      </c>
    </row>
    <row r="339" spans="1:29">
      <c r="A339" s="1592" t="s">
        <v>7607</v>
      </c>
      <c r="B339" s="546" t="s">
        <v>7608</v>
      </c>
      <c r="C339" s="546" t="s">
        <v>5472</v>
      </c>
      <c r="Y339" s="540">
        <v>1</v>
      </c>
    </row>
    <row r="340" spans="1:29">
      <c r="A340" s="546" t="s">
        <v>4728</v>
      </c>
      <c r="B340" s="546" t="s">
        <v>4774</v>
      </c>
      <c r="C340" s="546" t="s">
        <v>5472</v>
      </c>
    </row>
    <row r="341" spans="1:29">
      <c r="A341" s="1005" t="s">
        <v>5742</v>
      </c>
      <c r="B341" s="546" t="s">
        <v>5745</v>
      </c>
      <c r="C341" s="546" t="s">
        <v>3962</v>
      </c>
      <c r="Z341" s="540">
        <v>1</v>
      </c>
    </row>
    <row r="342" spans="1:29">
      <c r="A342" s="2073" t="s">
        <v>8820</v>
      </c>
      <c r="B342" s="546" t="s">
        <v>5745</v>
      </c>
      <c r="C342" s="546" t="s">
        <v>3962</v>
      </c>
      <c r="AA342" s="540">
        <v>1</v>
      </c>
      <c r="AC342" s="540">
        <v>1</v>
      </c>
    </row>
    <row r="343" spans="1:29">
      <c r="A343" s="546" t="s">
        <v>4044</v>
      </c>
      <c r="B343" s="546" t="s">
        <v>4775</v>
      </c>
      <c r="C343" s="546" t="s">
        <v>1555</v>
      </c>
    </row>
    <row r="344" spans="1:29">
      <c r="A344" s="2433" t="s">
        <v>10311</v>
      </c>
      <c r="B344" s="546" t="s">
        <v>10312</v>
      </c>
      <c r="C344" s="546" t="s">
        <v>5472</v>
      </c>
      <c r="R344" s="540">
        <v>2</v>
      </c>
    </row>
    <row r="345" spans="1:29">
      <c r="A345" s="937" t="s">
        <v>3293</v>
      </c>
      <c r="B345" s="937" t="s">
        <v>342</v>
      </c>
      <c r="C345" s="937" t="s">
        <v>4647</v>
      </c>
    </row>
    <row r="346" spans="1:29">
      <c r="A346" s="2416" t="s">
        <v>10128</v>
      </c>
      <c r="B346" s="937" t="s">
        <v>342</v>
      </c>
      <c r="C346" s="937" t="s">
        <v>10102</v>
      </c>
      <c r="AC346" s="540">
        <v>1</v>
      </c>
    </row>
    <row r="347" spans="1:29">
      <c r="A347" s="986" t="s">
        <v>4302</v>
      </c>
      <c r="B347" s="936" t="s">
        <v>4303</v>
      </c>
      <c r="C347" s="936" t="s">
        <v>5472</v>
      </c>
      <c r="V347" s="540">
        <v>1</v>
      </c>
    </row>
    <row r="348" spans="1:29">
      <c r="A348" s="937" t="s">
        <v>343</v>
      </c>
      <c r="B348" s="937" t="s">
        <v>344</v>
      </c>
      <c r="C348" s="937" t="s">
        <v>4647</v>
      </c>
      <c r="R348" s="540">
        <v>1</v>
      </c>
      <c r="Y348" s="540">
        <v>2</v>
      </c>
    </row>
    <row r="349" spans="1:29">
      <c r="A349" s="937" t="s">
        <v>2296</v>
      </c>
      <c r="B349" s="937" t="s">
        <v>344</v>
      </c>
      <c r="C349" s="937" t="s">
        <v>4647</v>
      </c>
    </row>
    <row r="350" spans="1:29">
      <c r="A350" s="2409" t="s">
        <v>10103</v>
      </c>
      <c r="B350" s="2409" t="s">
        <v>6492</v>
      </c>
      <c r="C350" s="2409" t="s">
        <v>10104</v>
      </c>
      <c r="AB350" s="540">
        <v>1</v>
      </c>
    </row>
    <row r="351" spans="1:29">
      <c r="A351" s="1160" t="s">
        <v>967</v>
      </c>
      <c r="B351" s="1160" t="s">
        <v>6492</v>
      </c>
      <c r="C351" s="937" t="s">
        <v>4647</v>
      </c>
      <c r="X351" s="540">
        <v>1</v>
      </c>
      <c r="AA351" s="540">
        <v>1</v>
      </c>
    </row>
    <row r="352" spans="1:29">
      <c r="A352" s="546" t="s">
        <v>4776</v>
      </c>
      <c r="B352" s="546" t="s">
        <v>6492</v>
      </c>
      <c r="C352" s="546" t="s">
        <v>5472</v>
      </c>
      <c r="U352" s="540">
        <v>1</v>
      </c>
    </row>
    <row r="353" spans="1:30">
      <c r="A353" s="937" t="s">
        <v>827</v>
      </c>
      <c r="B353" s="937" t="s">
        <v>4703</v>
      </c>
      <c r="C353" s="937" t="s">
        <v>4647</v>
      </c>
      <c r="R353" s="540">
        <v>6</v>
      </c>
      <c r="S353" s="540">
        <v>10</v>
      </c>
      <c r="T353" s="540">
        <v>11</v>
      </c>
      <c r="U353" s="540">
        <v>12</v>
      </c>
      <c r="V353" s="540">
        <v>5</v>
      </c>
      <c r="W353" s="540">
        <v>6</v>
      </c>
      <c r="X353" s="540">
        <v>5</v>
      </c>
      <c r="Y353" s="540">
        <v>4</v>
      </c>
      <c r="Z353" s="540">
        <v>4</v>
      </c>
      <c r="AA353" s="540">
        <v>3</v>
      </c>
      <c r="AB353" s="540">
        <v>2</v>
      </c>
      <c r="AC353" s="540">
        <v>2</v>
      </c>
      <c r="AD353" s="540">
        <v>1</v>
      </c>
    </row>
    <row r="354" spans="1:30">
      <c r="A354" s="937" t="s">
        <v>2912</v>
      </c>
      <c r="B354" s="937" t="s">
        <v>4703</v>
      </c>
      <c r="C354" s="937" t="s">
        <v>4647</v>
      </c>
      <c r="U354" s="540">
        <v>2</v>
      </c>
      <c r="V354" s="540">
        <v>1</v>
      </c>
      <c r="W354" s="540">
        <v>2</v>
      </c>
      <c r="Y354" s="540">
        <v>1</v>
      </c>
      <c r="Z354" s="540">
        <v>1</v>
      </c>
      <c r="AA354" s="540">
        <v>3</v>
      </c>
      <c r="AB354" s="540">
        <v>2</v>
      </c>
      <c r="AC354" s="540">
        <v>1</v>
      </c>
      <c r="AD354" s="540">
        <v>2</v>
      </c>
    </row>
    <row r="355" spans="1:30">
      <c r="A355" s="546" t="s">
        <v>6944</v>
      </c>
      <c r="B355" s="546" t="s">
        <v>6492</v>
      </c>
      <c r="C355" s="546" t="s">
        <v>5472</v>
      </c>
      <c r="Y355" s="540">
        <v>1</v>
      </c>
    </row>
    <row r="356" spans="1:30" s="538" customFormat="1">
      <c r="A356" s="942" t="s">
        <v>3253</v>
      </c>
      <c r="B356" s="942"/>
      <c r="C356" s="942"/>
      <c r="D356" s="538">
        <f t="shared" ref="D356:AD356" si="1">SUM(D3:D355)</f>
        <v>0</v>
      </c>
      <c r="E356" s="538">
        <f t="shared" si="1"/>
        <v>0</v>
      </c>
      <c r="F356" s="538">
        <f t="shared" si="1"/>
        <v>0</v>
      </c>
      <c r="G356" s="538">
        <f t="shared" si="1"/>
        <v>0</v>
      </c>
      <c r="H356" s="538">
        <f t="shared" si="1"/>
        <v>0</v>
      </c>
      <c r="I356" s="538">
        <f t="shared" si="1"/>
        <v>0</v>
      </c>
      <c r="J356" s="538">
        <f t="shared" si="1"/>
        <v>0</v>
      </c>
      <c r="K356" s="538">
        <f t="shared" si="1"/>
        <v>0</v>
      </c>
      <c r="L356" s="538">
        <f t="shared" si="1"/>
        <v>0</v>
      </c>
      <c r="M356" s="538">
        <f t="shared" si="1"/>
        <v>0</v>
      </c>
      <c r="N356" s="538">
        <f t="shared" si="1"/>
        <v>0</v>
      </c>
      <c r="O356" s="538">
        <f t="shared" si="1"/>
        <v>0</v>
      </c>
      <c r="P356" s="538">
        <f t="shared" si="1"/>
        <v>0</v>
      </c>
      <c r="Q356" s="538">
        <f t="shared" si="1"/>
        <v>0</v>
      </c>
      <c r="R356" s="538">
        <f t="shared" si="1"/>
        <v>498</v>
      </c>
      <c r="S356" s="538">
        <f t="shared" si="1"/>
        <v>437</v>
      </c>
      <c r="T356" s="538">
        <f t="shared" si="1"/>
        <v>518</v>
      </c>
      <c r="U356" s="538">
        <f t="shared" si="1"/>
        <v>505</v>
      </c>
      <c r="V356" s="538">
        <f t="shared" si="1"/>
        <v>391</v>
      </c>
      <c r="W356" s="538">
        <f t="shared" si="1"/>
        <v>402</v>
      </c>
      <c r="X356" s="538">
        <f t="shared" si="1"/>
        <v>336</v>
      </c>
      <c r="Y356" s="538">
        <f t="shared" si="1"/>
        <v>432</v>
      </c>
      <c r="Z356" s="538">
        <f t="shared" si="1"/>
        <v>366</v>
      </c>
      <c r="AA356" s="538">
        <f t="shared" si="1"/>
        <v>423</v>
      </c>
      <c r="AB356" s="538">
        <f t="shared" si="1"/>
        <v>340</v>
      </c>
      <c r="AC356" s="538">
        <f t="shared" si="1"/>
        <v>452</v>
      </c>
      <c r="AD356" s="538">
        <f t="shared" si="1"/>
        <v>378</v>
      </c>
    </row>
    <row r="357" spans="1:30">
      <c r="A357" s="942" t="s">
        <v>4777</v>
      </c>
      <c r="D357" s="540">
        <f t="shared" ref="D357:S357" si="2">COUNT(D3:D87)</f>
        <v>0</v>
      </c>
      <c r="E357" s="540">
        <f t="shared" si="2"/>
        <v>0</v>
      </c>
      <c r="F357" s="540">
        <f t="shared" si="2"/>
        <v>0</v>
      </c>
      <c r="G357" s="540">
        <f t="shared" si="2"/>
        <v>0</v>
      </c>
      <c r="H357" s="540">
        <f t="shared" si="2"/>
        <v>0</v>
      </c>
      <c r="I357" s="540">
        <f t="shared" si="2"/>
        <v>0</v>
      </c>
      <c r="J357" s="540">
        <f t="shared" si="2"/>
        <v>0</v>
      </c>
      <c r="K357" s="540">
        <f t="shared" si="2"/>
        <v>0</v>
      </c>
      <c r="L357" s="540">
        <f t="shared" si="2"/>
        <v>0</v>
      </c>
      <c r="M357" s="540">
        <f t="shared" si="2"/>
        <v>0</v>
      </c>
      <c r="N357" s="540">
        <f t="shared" si="2"/>
        <v>0</v>
      </c>
      <c r="O357" s="540">
        <f t="shared" si="2"/>
        <v>0</v>
      </c>
      <c r="P357" s="540">
        <f t="shared" si="2"/>
        <v>0</v>
      </c>
      <c r="Q357" s="540">
        <f t="shared" si="2"/>
        <v>0</v>
      </c>
      <c r="R357" s="540">
        <f t="shared" si="2"/>
        <v>29</v>
      </c>
      <c r="S357" s="540">
        <f t="shared" si="2"/>
        <v>23</v>
      </c>
      <c r="T357" s="540">
        <f t="shared" ref="T357:AD357" si="3">COUNT(T3:T88)</f>
        <v>30</v>
      </c>
      <c r="U357" s="540">
        <f t="shared" si="3"/>
        <v>23</v>
      </c>
      <c r="V357" s="540">
        <f t="shared" si="3"/>
        <v>28</v>
      </c>
      <c r="W357" s="540">
        <f t="shared" si="3"/>
        <v>20</v>
      </c>
      <c r="X357" s="540">
        <f t="shared" si="3"/>
        <v>24</v>
      </c>
      <c r="Y357" s="540">
        <f t="shared" si="3"/>
        <v>24</v>
      </c>
      <c r="Z357" s="540">
        <f t="shared" si="3"/>
        <v>30</v>
      </c>
      <c r="AA357" s="540">
        <f t="shared" si="3"/>
        <v>20</v>
      </c>
      <c r="AB357" s="540">
        <f t="shared" si="3"/>
        <v>20</v>
      </c>
      <c r="AC357" s="540">
        <f t="shared" si="3"/>
        <v>26</v>
      </c>
      <c r="AD357" s="540">
        <f t="shared" si="3"/>
        <v>25</v>
      </c>
    </row>
    <row r="358" spans="1:30">
      <c r="A358" s="942" t="s">
        <v>4778</v>
      </c>
      <c r="D358" s="540">
        <f t="shared" ref="D358:AD358" si="4">COUNT(D90:D355)</f>
        <v>0</v>
      </c>
      <c r="E358" s="540">
        <f t="shared" si="4"/>
        <v>0</v>
      </c>
      <c r="F358" s="540">
        <f t="shared" si="4"/>
        <v>0</v>
      </c>
      <c r="G358" s="540">
        <f t="shared" si="4"/>
        <v>0</v>
      </c>
      <c r="H358" s="540">
        <f t="shared" si="4"/>
        <v>0</v>
      </c>
      <c r="I358" s="540">
        <f t="shared" si="4"/>
        <v>0</v>
      </c>
      <c r="J358" s="540">
        <f t="shared" si="4"/>
        <v>0</v>
      </c>
      <c r="K358" s="540">
        <f t="shared" si="4"/>
        <v>0</v>
      </c>
      <c r="L358" s="540">
        <f t="shared" si="4"/>
        <v>0</v>
      </c>
      <c r="M358" s="540">
        <f t="shared" si="4"/>
        <v>0</v>
      </c>
      <c r="N358" s="540">
        <f t="shared" si="4"/>
        <v>0</v>
      </c>
      <c r="O358" s="540">
        <f t="shared" si="4"/>
        <v>0</v>
      </c>
      <c r="P358" s="540">
        <f t="shared" si="4"/>
        <v>0</v>
      </c>
      <c r="Q358" s="540">
        <f t="shared" si="4"/>
        <v>0</v>
      </c>
      <c r="R358" s="540">
        <f t="shared" si="4"/>
        <v>73</v>
      </c>
      <c r="S358" s="540">
        <f t="shared" si="4"/>
        <v>62</v>
      </c>
      <c r="T358" s="540">
        <f t="shared" si="4"/>
        <v>62</v>
      </c>
      <c r="U358" s="540">
        <f t="shared" si="4"/>
        <v>72</v>
      </c>
      <c r="V358" s="540">
        <f t="shared" si="4"/>
        <v>40</v>
      </c>
      <c r="W358" s="540">
        <f t="shared" si="4"/>
        <v>62</v>
      </c>
      <c r="X358" s="540">
        <f t="shared" si="4"/>
        <v>55</v>
      </c>
      <c r="Y358" s="540">
        <f t="shared" si="4"/>
        <v>64</v>
      </c>
      <c r="Z358" s="540">
        <f t="shared" si="4"/>
        <v>52</v>
      </c>
      <c r="AA358" s="540">
        <f t="shared" si="4"/>
        <v>75</v>
      </c>
      <c r="AB358" s="540">
        <f t="shared" si="4"/>
        <v>47</v>
      </c>
      <c r="AC358" s="540">
        <f t="shared" si="4"/>
        <v>74</v>
      </c>
      <c r="AD358" s="540">
        <f t="shared" si="4"/>
        <v>50</v>
      </c>
    </row>
    <row r="359" spans="1:30">
      <c r="W359" s="542"/>
    </row>
  </sheetData>
  <phoneticPr fontId="5"/>
  <printOptions gridLines="1"/>
  <pageMargins left="0.75" right="0.75" top="0.76" bottom="0.5" header="0.44" footer="0.33"/>
  <pageSetup paperSize="9" scale="70" orientation="landscape" horizontalDpi="300" verticalDpi="300" r:id="rId1"/>
  <headerFooter alignWithMargins="0">
    <oddHeader>&amp;A</oddHeader>
    <oddFooter>&amp;P / &amp;N ページ</oddFooter>
  </headerFooter>
  <rowBreaks count="5" manualBreakCount="5">
    <brk id="62" max="16383" man="1"/>
    <brk id="114" max="16383" man="1"/>
    <brk id="175" max="16383" man="1"/>
    <brk id="235" max="16383" man="1"/>
    <brk id="302" max="1638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63"/>
  <sheetViews>
    <sheetView workbookViewId="0"/>
  </sheetViews>
  <sheetFormatPr defaultRowHeight="13.5"/>
  <sheetData>
    <row r="1" spans="1:1" ht="17.25">
      <c r="A1" s="79" t="s">
        <v>3446</v>
      </c>
    </row>
    <row r="2" spans="1:1" ht="17.25">
      <c r="A2" s="79"/>
    </row>
    <row r="3" spans="1:1">
      <c r="A3" t="s">
        <v>3136</v>
      </c>
    </row>
    <row r="4" spans="1:1">
      <c r="A4" t="s">
        <v>211</v>
      </c>
    </row>
    <row r="5" spans="1:1">
      <c r="A5" t="s">
        <v>218</v>
      </c>
    </row>
    <row r="7" spans="1:1">
      <c r="A7" t="s">
        <v>212</v>
      </c>
    </row>
    <row r="8" spans="1:1">
      <c r="A8" t="s">
        <v>3137</v>
      </c>
    </row>
    <row r="9" spans="1:1">
      <c r="A9" t="s">
        <v>6630</v>
      </c>
    </row>
    <row r="10" spans="1:1">
      <c r="A10" t="s">
        <v>525</v>
      </c>
    </row>
    <row r="11" spans="1:1">
      <c r="A11" t="s">
        <v>213</v>
      </c>
    </row>
    <row r="12" spans="1:1">
      <c r="A12" t="s">
        <v>219</v>
      </c>
    </row>
    <row r="13" spans="1:1">
      <c r="A13" t="s">
        <v>214</v>
      </c>
    </row>
    <row r="14" spans="1:1">
      <c r="A14" t="s">
        <v>6631</v>
      </c>
    </row>
    <row r="15" spans="1:1">
      <c r="A15" t="s">
        <v>220</v>
      </c>
    </row>
    <row r="17" spans="1:1">
      <c r="A17" t="s">
        <v>221</v>
      </c>
    </row>
    <row r="18" spans="1:1">
      <c r="A18" t="s">
        <v>259</v>
      </c>
    </row>
    <row r="19" spans="1:1">
      <c r="A19" t="s">
        <v>6044</v>
      </c>
    </row>
    <row r="20" spans="1:1">
      <c r="A20" t="s">
        <v>6045</v>
      </c>
    </row>
    <row r="21" spans="1:1">
      <c r="A21" t="s">
        <v>6046</v>
      </c>
    </row>
    <row r="23" spans="1:1">
      <c r="A23" t="s">
        <v>6050</v>
      </c>
    </row>
    <row r="24" spans="1:1">
      <c r="A24" t="s">
        <v>260</v>
      </c>
    </row>
    <row r="25" spans="1:1">
      <c r="A25" t="s">
        <v>261</v>
      </c>
    </row>
    <row r="27" spans="1:1">
      <c r="A27" t="s">
        <v>6047</v>
      </c>
    </row>
    <row r="28" spans="1:1">
      <c r="A28" t="s">
        <v>6048</v>
      </c>
    </row>
    <row r="29" spans="1:1">
      <c r="A29" t="s">
        <v>262</v>
      </c>
    </row>
    <row r="30" spans="1:1">
      <c r="A30" t="s">
        <v>6049</v>
      </c>
    </row>
    <row r="31" spans="1:1">
      <c r="A31" t="s">
        <v>263</v>
      </c>
    </row>
    <row r="33" spans="1:1">
      <c r="A33" t="s">
        <v>264</v>
      </c>
    </row>
    <row r="34" spans="1:1">
      <c r="A34" t="s">
        <v>6051</v>
      </c>
    </row>
    <row r="35" spans="1:1">
      <c r="A35" t="s">
        <v>265</v>
      </c>
    </row>
    <row r="36" spans="1:1">
      <c r="A36" t="s">
        <v>10295</v>
      </c>
    </row>
    <row r="38" spans="1:1">
      <c r="A38" t="s">
        <v>3191</v>
      </c>
    </row>
    <row r="39" spans="1:1">
      <c r="A39" t="s">
        <v>266</v>
      </c>
    </row>
    <row r="40" spans="1:1">
      <c r="A40" t="s">
        <v>267</v>
      </c>
    </row>
    <row r="41" spans="1:1">
      <c r="A41" t="s">
        <v>3192</v>
      </c>
    </row>
    <row r="42" spans="1:1">
      <c r="A42" t="s">
        <v>268</v>
      </c>
    </row>
    <row r="44" spans="1:1">
      <c r="A44" t="s">
        <v>270</v>
      </c>
    </row>
    <row r="45" spans="1:1">
      <c r="A45" t="s">
        <v>269</v>
      </c>
    </row>
    <row r="46" spans="1:1">
      <c r="A46" t="s">
        <v>271</v>
      </c>
    </row>
    <row r="48" spans="1:1">
      <c r="A48" t="s">
        <v>272</v>
      </c>
    </row>
    <row r="50" spans="1:9">
      <c r="A50" t="s">
        <v>4483</v>
      </c>
    </row>
    <row r="51" spans="1:9">
      <c r="A51" t="s">
        <v>273</v>
      </c>
    </row>
    <row r="53" spans="1:9">
      <c r="A53" s="50" t="s">
        <v>5670</v>
      </c>
    </row>
    <row r="54" spans="1:9">
      <c r="A54" s="1259" t="s">
        <v>5672</v>
      </c>
      <c r="B54" s="1260"/>
      <c r="C54" s="1260"/>
      <c r="D54" s="1260"/>
      <c r="E54" s="1260"/>
      <c r="F54" s="1260"/>
      <c r="G54" s="1260"/>
      <c r="H54" s="1260"/>
      <c r="I54" s="1261"/>
    </row>
    <row r="55" spans="1:9">
      <c r="A55" s="1262" t="s">
        <v>5671</v>
      </c>
      <c r="B55" s="1263"/>
      <c r="C55" s="1263"/>
      <c r="D55" s="1263"/>
      <c r="E55" s="1263"/>
      <c r="F55" s="1263"/>
      <c r="G55" s="1263"/>
      <c r="H55" s="1263"/>
      <c r="I55" s="1264"/>
    </row>
    <row r="56" spans="1:9">
      <c r="A56" s="1262" t="s">
        <v>5679</v>
      </c>
      <c r="B56" s="1263"/>
      <c r="C56" s="1263"/>
      <c r="D56" s="1263"/>
      <c r="E56" s="1263"/>
      <c r="F56" s="1263"/>
      <c r="G56" s="1263"/>
      <c r="H56" s="1263"/>
      <c r="I56" s="1264"/>
    </row>
    <row r="57" spans="1:9">
      <c r="A57" s="1262" t="s">
        <v>274</v>
      </c>
      <c r="B57" s="1263"/>
      <c r="C57" s="1263"/>
      <c r="D57" s="1263"/>
      <c r="E57" s="1263"/>
      <c r="F57" s="1263"/>
      <c r="G57" s="1263"/>
      <c r="H57" s="1263"/>
      <c r="I57" s="1264"/>
    </row>
    <row r="58" spans="1:9">
      <c r="A58" s="1207" t="s">
        <v>5675</v>
      </c>
      <c r="B58" s="7"/>
      <c r="C58" s="7"/>
      <c r="D58" s="7"/>
      <c r="E58" s="7"/>
      <c r="F58" s="7"/>
      <c r="G58" s="7"/>
      <c r="H58" s="7"/>
      <c r="I58" s="1208"/>
    </row>
    <row r="59" spans="1:9">
      <c r="A59" s="1207" t="s">
        <v>5676</v>
      </c>
      <c r="B59" s="7"/>
      <c r="C59" s="7"/>
      <c r="D59" s="7"/>
      <c r="E59" s="7"/>
      <c r="F59" s="7"/>
      <c r="G59" s="7"/>
      <c r="H59" s="7"/>
      <c r="I59" s="1208"/>
    </row>
    <row r="60" spans="1:9">
      <c r="A60" s="1207" t="s">
        <v>5677</v>
      </c>
      <c r="B60" s="7"/>
      <c r="C60" s="7"/>
      <c r="D60" s="7"/>
      <c r="E60" s="7"/>
      <c r="F60" s="7"/>
      <c r="G60" s="7"/>
      <c r="H60" s="7"/>
      <c r="I60" s="1208"/>
    </row>
    <row r="61" spans="1:9">
      <c r="A61" s="1207" t="s">
        <v>5678</v>
      </c>
      <c r="B61" s="7"/>
      <c r="C61" s="7"/>
      <c r="D61" s="7"/>
      <c r="E61" s="7"/>
      <c r="F61" s="7"/>
      <c r="G61" s="7"/>
      <c r="H61" s="7"/>
      <c r="I61" s="1208"/>
    </row>
    <row r="62" spans="1:9">
      <c r="A62" s="1207" t="s">
        <v>5673</v>
      </c>
      <c r="B62" s="7"/>
      <c r="C62" s="7"/>
      <c r="D62" s="7"/>
      <c r="E62" s="7"/>
      <c r="F62" s="7"/>
      <c r="G62" s="7"/>
      <c r="H62" s="7"/>
      <c r="I62" s="1208"/>
    </row>
    <row r="63" spans="1:9">
      <c r="A63" s="275" t="s">
        <v>5674</v>
      </c>
      <c r="B63" s="1217"/>
      <c r="C63" s="1217"/>
      <c r="D63" s="1217"/>
      <c r="E63" s="1217"/>
      <c r="F63" s="1217"/>
      <c r="G63" s="1217"/>
      <c r="H63" s="1217"/>
      <c r="I63" s="255"/>
    </row>
  </sheetData>
  <phoneticPr fontId="5"/>
  <pageMargins left="0.75" right="0.75" top="0.65" bottom="0.56999999999999995" header="0.4" footer="0.36"/>
  <pageSetup paperSize="9" scale="90"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R344"/>
  <sheetViews>
    <sheetView workbookViewId="0"/>
  </sheetViews>
  <sheetFormatPr defaultRowHeight="13.5"/>
  <cols>
    <col min="1" max="1" width="17.625" style="545" customWidth="1"/>
    <col min="2" max="2" width="7.25" style="545" customWidth="1"/>
    <col min="3" max="3" width="7.125" style="545" customWidth="1"/>
    <col min="4" max="4" width="7.125" customWidth="1"/>
    <col min="5" max="5" width="7.125" style="56" customWidth="1"/>
    <col min="6" max="9" width="7.125" customWidth="1"/>
    <col min="10" max="10" width="7.125" style="56" customWidth="1"/>
    <col min="11" max="12" width="7.125" customWidth="1"/>
    <col min="13" max="32" width="7.125" style="56" customWidth="1"/>
    <col min="33" max="44" width="9" style="56"/>
  </cols>
  <sheetData>
    <row r="1" spans="1:33" ht="21.75" customHeight="1">
      <c r="A1" s="79" t="s">
        <v>4803</v>
      </c>
      <c r="AA1" s="2029" t="s">
        <v>8618</v>
      </c>
    </row>
    <row r="2" spans="1:33">
      <c r="A2" s="543" t="s">
        <v>2456</v>
      </c>
      <c r="B2" s="543" t="s">
        <v>2457</v>
      </c>
      <c r="C2" s="543"/>
      <c r="D2" s="50" t="s">
        <v>4603</v>
      </c>
      <c r="E2" s="544" t="s">
        <v>1986</v>
      </c>
      <c r="F2" s="50" t="s">
        <v>1988</v>
      </c>
      <c r="G2" s="50" t="s">
        <v>1990</v>
      </c>
      <c r="H2" s="50" t="s">
        <v>2589</v>
      </c>
      <c r="I2" s="50" t="s">
        <v>5101</v>
      </c>
      <c r="J2" s="544" t="s">
        <v>3490</v>
      </c>
      <c r="K2" s="50" t="s">
        <v>3492</v>
      </c>
      <c r="L2" s="50" t="s">
        <v>3494</v>
      </c>
      <c r="M2" s="544" t="s">
        <v>5480</v>
      </c>
      <c r="N2" s="544" t="s">
        <v>5481</v>
      </c>
      <c r="O2" s="544" t="s">
        <v>5482</v>
      </c>
      <c r="P2" s="544" t="s">
        <v>5483</v>
      </c>
      <c r="Q2" s="544" t="s">
        <v>5711</v>
      </c>
      <c r="R2" s="544" t="s">
        <v>1097</v>
      </c>
      <c r="S2" s="544" t="s">
        <v>2629</v>
      </c>
      <c r="T2" s="544" t="s">
        <v>2630</v>
      </c>
      <c r="U2" s="544" t="s">
        <v>4705</v>
      </c>
      <c r="V2" s="2254" t="s">
        <v>804</v>
      </c>
      <c r="W2" s="893" t="s">
        <v>997</v>
      </c>
      <c r="X2" s="1003" t="s">
        <v>996</v>
      </c>
      <c r="Y2" s="1334" t="s">
        <v>6212</v>
      </c>
      <c r="Z2" s="1587" t="s">
        <v>7575</v>
      </c>
      <c r="AA2" s="1763" t="s">
        <v>7978</v>
      </c>
      <c r="AB2" s="2030" t="s">
        <v>8607</v>
      </c>
      <c r="AC2" s="2034" t="s">
        <v>9531</v>
      </c>
      <c r="AD2" s="2013" t="s">
        <v>9789</v>
      </c>
      <c r="AE2" s="2623" t="s">
        <v>10879</v>
      </c>
      <c r="AF2" s="2749" t="s">
        <v>11414</v>
      </c>
      <c r="AG2" s="56" t="s">
        <v>2245</v>
      </c>
    </row>
    <row r="3" spans="1:33">
      <c r="A3" s="545" t="s">
        <v>2631</v>
      </c>
      <c r="B3" s="545" t="s">
        <v>5477</v>
      </c>
      <c r="D3">
        <v>26</v>
      </c>
      <c r="E3" s="56">
        <v>28</v>
      </c>
      <c r="F3">
        <v>42</v>
      </c>
      <c r="G3">
        <v>61</v>
      </c>
      <c r="H3">
        <v>79</v>
      </c>
      <c r="I3">
        <v>70</v>
      </c>
      <c r="J3" s="56">
        <v>72</v>
      </c>
      <c r="K3">
        <v>53</v>
      </c>
      <c r="L3">
        <v>51</v>
      </c>
      <c r="M3" s="56">
        <v>37</v>
      </c>
      <c r="N3" s="56">
        <v>27</v>
      </c>
      <c r="O3" s="56">
        <v>48</v>
      </c>
      <c r="P3" s="56">
        <v>32</v>
      </c>
      <c r="Q3" s="56">
        <v>32</v>
      </c>
      <c r="R3" s="56">
        <v>39</v>
      </c>
      <c r="S3" s="56">
        <v>33</v>
      </c>
      <c r="T3" s="56">
        <v>31</v>
      </c>
      <c r="U3" s="56">
        <v>31</v>
      </c>
      <c r="V3" s="56">
        <v>24</v>
      </c>
      <c r="W3" s="56">
        <v>30</v>
      </c>
      <c r="X3" s="56">
        <v>20</v>
      </c>
      <c r="Y3" s="56">
        <v>23</v>
      </c>
      <c r="Z3" s="56">
        <v>18</v>
      </c>
      <c r="AA3" s="56">
        <v>17</v>
      </c>
      <c r="AB3" s="56">
        <v>23</v>
      </c>
      <c r="AC3" s="56">
        <v>27</v>
      </c>
      <c r="AD3" s="56">
        <v>32</v>
      </c>
      <c r="AE3" s="56">
        <v>32</v>
      </c>
      <c r="AF3" s="56">
        <v>33</v>
      </c>
      <c r="AG3" s="56">
        <f>SUM(D3:AF3)</f>
        <v>1071</v>
      </c>
    </row>
    <row r="4" spans="1:33">
      <c r="A4" s="546" t="s">
        <v>5479</v>
      </c>
      <c r="B4" s="545" t="s">
        <v>2458</v>
      </c>
      <c r="D4">
        <v>1</v>
      </c>
      <c r="E4" s="56">
        <v>1</v>
      </c>
      <c r="F4">
        <v>2</v>
      </c>
      <c r="G4">
        <v>6</v>
      </c>
      <c r="H4">
        <v>6</v>
      </c>
      <c r="I4">
        <v>3</v>
      </c>
      <c r="J4" s="56">
        <v>4</v>
      </c>
      <c r="K4">
        <v>6</v>
      </c>
      <c r="L4">
        <v>4</v>
      </c>
      <c r="M4" s="56">
        <v>4</v>
      </c>
      <c r="N4" s="56">
        <v>6</v>
      </c>
      <c r="O4" s="56">
        <v>7</v>
      </c>
      <c r="P4" s="56">
        <v>3</v>
      </c>
      <c r="Q4" s="56">
        <v>6</v>
      </c>
      <c r="R4" s="56">
        <v>5</v>
      </c>
      <c r="S4" s="56">
        <v>6</v>
      </c>
      <c r="T4" s="56">
        <v>5</v>
      </c>
      <c r="U4" s="56">
        <v>3</v>
      </c>
      <c r="V4" s="56">
        <v>6</v>
      </c>
      <c r="W4" s="56">
        <v>2</v>
      </c>
      <c r="X4" s="56">
        <v>4</v>
      </c>
      <c r="Y4" s="56">
        <v>3</v>
      </c>
      <c r="Z4" s="56">
        <v>1</v>
      </c>
      <c r="AA4" s="56">
        <v>3</v>
      </c>
      <c r="AB4" s="56">
        <v>5</v>
      </c>
      <c r="AC4" s="56">
        <v>6</v>
      </c>
      <c r="AD4" s="56">
        <v>1</v>
      </c>
      <c r="AE4" s="56">
        <v>3</v>
      </c>
      <c r="AF4" s="56">
        <v>2</v>
      </c>
      <c r="AG4" s="56">
        <f>SUM(D4:AF4)</f>
        <v>114</v>
      </c>
    </row>
    <row r="5" spans="1:33">
      <c r="A5" s="545" t="s">
        <v>2632</v>
      </c>
      <c r="B5" s="545" t="s">
        <v>2458</v>
      </c>
      <c r="E5" s="56">
        <v>2</v>
      </c>
      <c r="G5">
        <v>1</v>
      </c>
      <c r="I5">
        <v>1</v>
      </c>
      <c r="K5">
        <v>1</v>
      </c>
      <c r="Y5" s="56" t="s">
        <v>3135</v>
      </c>
      <c r="AC5" s="56" t="s">
        <v>3135</v>
      </c>
      <c r="AG5" s="56">
        <f t="shared" ref="AG5:AG66" si="0">SUM(D5:AE5)</f>
        <v>5</v>
      </c>
    </row>
    <row r="6" spans="1:33">
      <c r="A6" s="546" t="s">
        <v>6945</v>
      </c>
      <c r="B6" s="546" t="s">
        <v>722</v>
      </c>
      <c r="AC6" s="56" t="s">
        <v>3135</v>
      </c>
      <c r="AG6" s="56">
        <f t="shared" si="0"/>
        <v>0</v>
      </c>
    </row>
    <row r="7" spans="1:33">
      <c r="A7" s="547" t="s">
        <v>721</v>
      </c>
      <c r="B7" s="545" t="s">
        <v>722</v>
      </c>
      <c r="Y7" s="56" t="s">
        <v>3135</v>
      </c>
      <c r="AC7" s="56" t="s">
        <v>3135</v>
      </c>
      <c r="AG7" s="56">
        <f t="shared" si="0"/>
        <v>0</v>
      </c>
    </row>
    <row r="8" spans="1:33">
      <c r="A8" s="547" t="s">
        <v>723</v>
      </c>
      <c r="B8" s="545" t="s">
        <v>722</v>
      </c>
      <c r="V8" s="56">
        <v>1</v>
      </c>
      <c r="Y8" s="56" t="s">
        <v>3135</v>
      </c>
      <c r="AC8" s="56" t="s">
        <v>3135</v>
      </c>
      <c r="AD8" s="56">
        <v>1</v>
      </c>
      <c r="AG8" s="56">
        <f t="shared" si="0"/>
        <v>2</v>
      </c>
    </row>
    <row r="9" spans="1:33">
      <c r="A9" s="546" t="s">
        <v>494</v>
      </c>
      <c r="B9" s="545" t="s">
        <v>722</v>
      </c>
      <c r="D9">
        <v>3</v>
      </c>
      <c r="E9" s="56">
        <v>2</v>
      </c>
      <c r="J9" s="56">
        <v>1</v>
      </c>
      <c r="K9">
        <v>1</v>
      </c>
      <c r="L9">
        <v>2</v>
      </c>
      <c r="O9" s="56">
        <v>2</v>
      </c>
      <c r="P9" s="56">
        <v>1</v>
      </c>
      <c r="S9" s="56">
        <v>4</v>
      </c>
      <c r="T9" s="56">
        <v>3</v>
      </c>
      <c r="U9" s="56">
        <v>6</v>
      </c>
      <c r="V9" s="56">
        <v>3</v>
      </c>
      <c r="W9" s="56">
        <v>6</v>
      </c>
      <c r="X9" s="56">
        <v>2</v>
      </c>
      <c r="Y9" s="56" t="s">
        <v>3135</v>
      </c>
      <c r="AA9" s="56">
        <v>1</v>
      </c>
      <c r="AB9" s="56">
        <v>1</v>
      </c>
      <c r="AC9" s="56">
        <v>1</v>
      </c>
      <c r="AD9" s="56">
        <v>1</v>
      </c>
      <c r="AE9" s="56">
        <v>2</v>
      </c>
      <c r="AF9" s="56">
        <v>3</v>
      </c>
      <c r="AG9" s="56">
        <f>SUM(D9:AF9)</f>
        <v>45</v>
      </c>
    </row>
    <row r="10" spans="1:33">
      <c r="A10" s="545" t="s">
        <v>495</v>
      </c>
      <c r="B10" s="545" t="s">
        <v>722</v>
      </c>
      <c r="D10">
        <v>2</v>
      </c>
      <c r="E10" s="56">
        <v>1</v>
      </c>
      <c r="F10">
        <v>2</v>
      </c>
      <c r="G10">
        <v>2</v>
      </c>
      <c r="H10">
        <v>2</v>
      </c>
      <c r="I10">
        <v>1</v>
      </c>
      <c r="J10" s="56">
        <v>4</v>
      </c>
      <c r="K10">
        <v>2</v>
      </c>
      <c r="L10">
        <v>2</v>
      </c>
      <c r="M10" s="56">
        <v>2</v>
      </c>
      <c r="P10" s="56">
        <v>1</v>
      </c>
      <c r="U10" s="56">
        <v>1</v>
      </c>
      <c r="W10" s="56">
        <v>1</v>
      </c>
      <c r="Y10" s="56" t="s">
        <v>3135</v>
      </c>
      <c r="AA10" s="56">
        <v>1</v>
      </c>
      <c r="AC10" s="56">
        <v>1</v>
      </c>
      <c r="AG10" s="56">
        <f t="shared" si="0"/>
        <v>25</v>
      </c>
    </row>
    <row r="11" spans="1:33">
      <c r="A11" s="548" t="s">
        <v>496</v>
      </c>
      <c r="B11" s="545" t="s">
        <v>722</v>
      </c>
      <c r="Y11" s="56" t="s">
        <v>3135</v>
      </c>
      <c r="AC11" s="56" t="s">
        <v>3135</v>
      </c>
      <c r="AG11" s="56">
        <f t="shared" si="0"/>
        <v>0</v>
      </c>
    </row>
    <row r="12" spans="1:33">
      <c r="A12" s="548" t="s">
        <v>4655</v>
      </c>
      <c r="B12" s="545" t="s">
        <v>722</v>
      </c>
      <c r="Y12" s="56" t="s">
        <v>3135</v>
      </c>
      <c r="AC12" s="56" t="s">
        <v>3135</v>
      </c>
      <c r="AG12" s="56">
        <f t="shared" si="0"/>
        <v>0</v>
      </c>
    </row>
    <row r="13" spans="1:33">
      <c r="A13" s="548" t="s">
        <v>6157</v>
      </c>
      <c r="B13" s="545" t="s">
        <v>6158</v>
      </c>
      <c r="AC13" s="56" t="s">
        <v>3135</v>
      </c>
      <c r="AG13" s="56">
        <f t="shared" si="0"/>
        <v>0</v>
      </c>
    </row>
    <row r="14" spans="1:33">
      <c r="A14" s="548" t="s">
        <v>4656</v>
      </c>
      <c r="B14" s="545" t="s">
        <v>722</v>
      </c>
      <c r="Y14" s="56" t="s">
        <v>3135</v>
      </c>
      <c r="AC14" s="56" t="s">
        <v>3135</v>
      </c>
      <c r="AG14" s="56">
        <f t="shared" si="0"/>
        <v>0</v>
      </c>
    </row>
    <row r="15" spans="1:33">
      <c r="A15" s="1764" t="s">
        <v>7979</v>
      </c>
      <c r="B15" s="1765" t="s">
        <v>722</v>
      </c>
      <c r="AA15" s="56">
        <v>1</v>
      </c>
      <c r="AC15" s="56" t="s">
        <v>3135</v>
      </c>
      <c r="AG15" s="56">
        <f t="shared" si="0"/>
        <v>1</v>
      </c>
    </row>
    <row r="16" spans="1:33">
      <c r="A16" s="547" t="s">
        <v>4657</v>
      </c>
      <c r="B16" s="545" t="s">
        <v>722</v>
      </c>
      <c r="Y16" s="56" t="s">
        <v>3135</v>
      </c>
      <c r="AC16" s="56" t="s">
        <v>3135</v>
      </c>
      <c r="AG16" s="56">
        <f t="shared" si="0"/>
        <v>0</v>
      </c>
    </row>
    <row r="17" spans="1:44">
      <c r="A17" s="2255" t="s">
        <v>2465</v>
      </c>
      <c r="B17" s="2256" t="s">
        <v>722</v>
      </c>
      <c r="C17" s="2256"/>
      <c r="V17" s="56">
        <v>1</v>
      </c>
      <c r="Y17" s="56" t="s">
        <v>3135</v>
      </c>
      <c r="AC17" s="56" t="s">
        <v>3135</v>
      </c>
      <c r="AG17" s="56">
        <f t="shared" si="0"/>
        <v>1</v>
      </c>
    </row>
    <row r="18" spans="1:44" s="52" customFormat="1">
      <c r="A18" s="785" t="s">
        <v>1687</v>
      </c>
      <c r="B18" s="786" t="s">
        <v>1688</v>
      </c>
      <c r="C18" s="786"/>
      <c r="D18"/>
      <c r="E18" s="56"/>
      <c r="F18"/>
      <c r="G18">
        <v>1</v>
      </c>
      <c r="H18"/>
      <c r="I18"/>
      <c r="J18" s="56"/>
      <c r="K18"/>
      <c r="L18"/>
      <c r="M18" s="56"/>
      <c r="N18" s="56"/>
      <c r="O18" s="56"/>
      <c r="P18" s="56"/>
      <c r="Q18" s="56"/>
      <c r="R18" s="56"/>
      <c r="S18" s="56"/>
      <c r="T18" s="56"/>
      <c r="U18" s="56"/>
      <c r="V18" s="56"/>
      <c r="W18" s="56"/>
      <c r="X18" s="56"/>
      <c r="Y18" s="56" t="s">
        <v>3135</v>
      </c>
      <c r="Z18" s="56"/>
      <c r="AA18" s="56"/>
      <c r="AB18" s="56"/>
      <c r="AC18" s="56" t="s">
        <v>3135</v>
      </c>
      <c r="AD18" s="56"/>
      <c r="AE18" s="56"/>
      <c r="AF18" s="56"/>
      <c r="AG18" s="56">
        <f t="shared" si="0"/>
        <v>1</v>
      </c>
      <c r="AH18" s="56"/>
      <c r="AI18" s="56"/>
      <c r="AJ18" s="56"/>
      <c r="AK18" s="56"/>
      <c r="AL18" s="56"/>
      <c r="AM18" s="56"/>
      <c r="AN18" s="56"/>
      <c r="AO18" s="56"/>
      <c r="AP18" s="56"/>
      <c r="AQ18" s="56"/>
      <c r="AR18" s="56"/>
    </row>
    <row r="19" spans="1:44" s="56" customFormat="1">
      <c r="A19" s="944" t="s">
        <v>6159</v>
      </c>
      <c r="B19" s="546" t="s">
        <v>6158</v>
      </c>
      <c r="C19" s="546"/>
      <c r="AC19" s="56" t="s">
        <v>3135</v>
      </c>
      <c r="AG19" s="56">
        <f t="shared" si="0"/>
        <v>0</v>
      </c>
    </row>
    <row r="20" spans="1:44">
      <c r="A20" s="546" t="s">
        <v>4658</v>
      </c>
      <c r="B20" s="545" t="s">
        <v>4659</v>
      </c>
      <c r="M20" s="56">
        <v>2</v>
      </c>
      <c r="N20" s="56">
        <v>1</v>
      </c>
      <c r="O20" s="56">
        <v>1</v>
      </c>
      <c r="P20" s="56">
        <v>2</v>
      </c>
      <c r="Q20" s="56">
        <v>2</v>
      </c>
      <c r="R20" s="56">
        <v>1</v>
      </c>
      <c r="S20" s="56">
        <v>2</v>
      </c>
      <c r="T20" s="56">
        <v>1</v>
      </c>
      <c r="W20" s="56">
        <v>1</v>
      </c>
      <c r="Y20" s="56" t="s">
        <v>3135</v>
      </c>
      <c r="AC20" s="56" t="s">
        <v>3135</v>
      </c>
      <c r="AG20" s="56">
        <f t="shared" si="0"/>
        <v>13</v>
      </c>
    </row>
    <row r="21" spans="1:44">
      <c r="A21" s="545" t="s">
        <v>4660</v>
      </c>
      <c r="B21" s="545" t="s">
        <v>4659</v>
      </c>
      <c r="D21">
        <v>1</v>
      </c>
      <c r="F21">
        <v>3</v>
      </c>
      <c r="G21">
        <v>1</v>
      </c>
      <c r="H21">
        <v>1</v>
      </c>
      <c r="J21" s="56">
        <v>1</v>
      </c>
      <c r="L21">
        <v>1</v>
      </c>
      <c r="M21" s="56">
        <v>1</v>
      </c>
      <c r="N21" s="56">
        <v>3</v>
      </c>
      <c r="O21" s="56">
        <v>2</v>
      </c>
      <c r="P21" s="56">
        <v>2</v>
      </c>
      <c r="Q21" s="56">
        <v>1</v>
      </c>
      <c r="S21" s="56">
        <v>2</v>
      </c>
      <c r="U21" s="56">
        <v>1</v>
      </c>
      <c r="V21" s="56">
        <v>2</v>
      </c>
      <c r="W21" s="56">
        <v>2</v>
      </c>
      <c r="Y21" s="56">
        <v>2</v>
      </c>
      <c r="AA21" s="56">
        <v>2</v>
      </c>
      <c r="AB21" s="56">
        <v>2</v>
      </c>
      <c r="AC21" s="56">
        <v>2</v>
      </c>
      <c r="AE21" s="56">
        <v>1</v>
      </c>
      <c r="AG21" s="56">
        <f t="shared" si="0"/>
        <v>33</v>
      </c>
    </row>
    <row r="22" spans="1:44">
      <c r="A22" s="545" t="s">
        <v>4661</v>
      </c>
      <c r="B22" s="545" t="s">
        <v>4659</v>
      </c>
      <c r="Q22" s="56">
        <v>4</v>
      </c>
      <c r="R22" s="56">
        <v>3</v>
      </c>
      <c r="S22" s="56">
        <v>2</v>
      </c>
      <c r="T22" s="56">
        <v>9</v>
      </c>
      <c r="U22" s="56">
        <v>7</v>
      </c>
      <c r="V22" s="56">
        <v>8</v>
      </c>
      <c r="W22" s="56">
        <v>3</v>
      </c>
      <c r="X22" s="56">
        <v>10</v>
      </c>
      <c r="Y22" s="56">
        <v>7</v>
      </c>
      <c r="Z22" s="56">
        <v>7</v>
      </c>
      <c r="AA22" s="56">
        <v>4</v>
      </c>
      <c r="AB22" s="56">
        <v>5</v>
      </c>
      <c r="AC22" s="56">
        <v>5</v>
      </c>
      <c r="AD22" s="56">
        <v>2</v>
      </c>
      <c r="AE22" s="56">
        <v>4</v>
      </c>
      <c r="AF22" s="56">
        <v>1</v>
      </c>
      <c r="AG22" s="56">
        <f>SUM(D22:AF22)</f>
        <v>81</v>
      </c>
    </row>
    <row r="23" spans="1:44" s="52" customFormat="1">
      <c r="A23" s="786" t="s">
        <v>2074</v>
      </c>
      <c r="B23" s="786" t="s">
        <v>1202</v>
      </c>
      <c r="C23" s="786"/>
      <c r="D23">
        <v>1</v>
      </c>
      <c r="E23" s="56"/>
      <c r="F23"/>
      <c r="G23"/>
      <c r="H23"/>
      <c r="I23"/>
      <c r="J23" s="56"/>
      <c r="K23"/>
      <c r="L23"/>
      <c r="M23" s="56"/>
      <c r="N23" s="56"/>
      <c r="O23" s="56"/>
      <c r="P23" s="56"/>
      <c r="Q23" s="56"/>
      <c r="R23" s="56"/>
      <c r="S23" s="56"/>
      <c r="T23" s="56"/>
      <c r="U23" s="56"/>
      <c r="V23" s="56"/>
      <c r="W23" s="56"/>
      <c r="X23" s="56"/>
      <c r="Y23" s="56" t="s">
        <v>3135</v>
      </c>
      <c r="Z23" s="56"/>
      <c r="AA23" s="56"/>
      <c r="AB23" s="56"/>
      <c r="AC23" s="56" t="s">
        <v>3135</v>
      </c>
      <c r="AD23" s="56"/>
      <c r="AE23" s="56"/>
      <c r="AF23" s="56"/>
      <c r="AG23" s="56">
        <f t="shared" si="0"/>
        <v>1</v>
      </c>
      <c r="AH23" s="56"/>
      <c r="AI23" s="56"/>
      <c r="AJ23" s="56"/>
      <c r="AK23" s="56"/>
      <c r="AL23" s="56"/>
      <c r="AM23" s="56"/>
      <c r="AN23" s="56"/>
      <c r="AO23" s="56"/>
      <c r="AP23" s="56"/>
      <c r="AQ23" s="56"/>
      <c r="AR23" s="56"/>
    </row>
    <row r="24" spans="1:44">
      <c r="A24" s="548" t="s">
        <v>4662</v>
      </c>
      <c r="B24" s="545" t="s">
        <v>4659</v>
      </c>
      <c r="H24">
        <v>1</v>
      </c>
      <c r="Y24" s="56" t="s">
        <v>3135</v>
      </c>
      <c r="AC24" s="56" t="s">
        <v>3135</v>
      </c>
      <c r="AG24" s="56">
        <f t="shared" si="0"/>
        <v>1</v>
      </c>
    </row>
    <row r="25" spans="1:44">
      <c r="A25" s="548" t="s">
        <v>4663</v>
      </c>
      <c r="B25" s="545" t="s">
        <v>4659</v>
      </c>
      <c r="D25">
        <v>1</v>
      </c>
      <c r="N25" s="56">
        <v>1</v>
      </c>
      <c r="U25" s="56">
        <v>1</v>
      </c>
      <c r="W25" s="56">
        <v>2</v>
      </c>
      <c r="X25" s="56">
        <v>1</v>
      </c>
      <c r="Y25" s="56">
        <v>1</v>
      </c>
      <c r="AB25" s="56">
        <v>1</v>
      </c>
      <c r="AC25" s="56">
        <v>1</v>
      </c>
      <c r="AF25" s="56">
        <v>2</v>
      </c>
      <c r="AG25" s="56">
        <f t="shared" si="0"/>
        <v>9</v>
      </c>
    </row>
    <row r="26" spans="1:44">
      <c r="A26" s="549" t="s">
        <v>4664</v>
      </c>
      <c r="B26" s="545" t="s">
        <v>4659</v>
      </c>
      <c r="K26">
        <v>1</v>
      </c>
      <c r="M26" s="56">
        <v>1</v>
      </c>
      <c r="Y26" s="56" t="s">
        <v>3135</v>
      </c>
      <c r="AC26" s="56" t="s">
        <v>3135</v>
      </c>
      <c r="AG26" s="56">
        <f t="shared" si="0"/>
        <v>2</v>
      </c>
    </row>
    <row r="27" spans="1:44">
      <c r="A27" s="548" t="s">
        <v>4665</v>
      </c>
      <c r="B27" s="545" t="s">
        <v>4659</v>
      </c>
      <c r="Y27" s="56" t="s">
        <v>3135</v>
      </c>
      <c r="AC27" s="56" t="s">
        <v>3135</v>
      </c>
      <c r="AG27" s="56">
        <f t="shared" si="0"/>
        <v>0</v>
      </c>
    </row>
    <row r="28" spans="1:44" s="52" customFormat="1">
      <c r="A28" s="787" t="s">
        <v>2075</v>
      </c>
      <c r="B28" s="786" t="s">
        <v>1202</v>
      </c>
      <c r="C28" s="786"/>
      <c r="D28">
        <v>1</v>
      </c>
      <c r="E28" s="56"/>
      <c r="F28"/>
      <c r="G28"/>
      <c r="H28"/>
      <c r="I28"/>
      <c r="J28" s="56"/>
      <c r="K28"/>
      <c r="L28"/>
      <c r="M28" s="56"/>
      <c r="N28" s="56"/>
      <c r="O28" s="56"/>
      <c r="P28" s="56"/>
      <c r="Q28" s="56"/>
      <c r="R28" s="56"/>
      <c r="S28" s="56"/>
      <c r="T28" s="56"/>
      <c r="U28" s="56"/>
      <c r="V28" s="56"/>
      <c r="W28" s="56"/>
      <c r="X28" s="56"/>
      <c r="Y28" s="56" t="s">
        <v>3135</v>
      </c>
      <c r="Z28" s="56"/>
      <c r="AA28" s="56"/>
      <c r="AB28" s="56"/>
      <c r="AC28" s="56" t="s">
        <v>3135</v>
      </c>
      <c r="AD28" s="56"/>
      <c r="AE28" s="56"/>
      <c r="AF28" s="56"/>
      <c r="AG28" s="56">
        <f t="shared" si="0"/>
        <v>1</v>
      </c>
      <c r="AH28" s="56"/>
      <c r="AI28" s="56"/>
      <c r="AJ28" s="56"/>
      <c r="AK28" s="56"/>
      <c r="AL28" s="56"/>
      <c r="AM28" s="56"/>
      <c r="AN28" s="56"/>
      <c r="AO28" s="56"/>
      <c r="AP28" s="56"/>
      <c r="AQ28" s="56"/>
      <c r="AR28" s="56"/>
    </row>
    <row r="29" spans="1:44">
      <c r="A29" s="546" t="s">
        <v>4632</v>
      </c>
      <c r="B29" s="545" t="s">
        <v>4659</v>
      </c>
      <c r="D29">
        <v>9</v>
      </c>
      <c r="E29" s="56">
        <v>8</v>
      </c>
      <c r="F29">
        <v>14</v>
      </c>
      <c r="G29">
        <v>12</v>
      </c>
      <c r="H29">
        <v>8</v>
      </c>
      <c r="I29">
        <v>10</v>
      </c>
      <c r="J29" s="56">
        <v>6</v>
      </c>
      <c r="K29">
        <v>7</v>
      </c>
      <c r="L29">
        <v>6</v>
      </c>
      <c r="M29" s="56">
        <v>4</v>
      </c>
      <c r="N29" s="56">
        <v>3</v>
      </c>
      <c r="O29" s="56">
        <v>4</v>
      </c>
      <c r="P29" s="56">
        <v>2</v>
      </c>
      <c r="Q29" s="56">
        <v>4</v>
      </c>
      <c r="R29" s="56">
        <v>4</v>
      </c>
      <c r="S29" s="56">
        <v>2</v>
      </c>
      <c r="T29" s="56">
        <v>1</v>
      </c>
      <c r="U29" s="56">
        <v>4</v>
      </c>
      <c r="W29" s="56">
        <v>4</v>
      </c>
      <c r="X29" s="56">
        <v>7</v>
      </c>
      <c r="Y29" s="56">
        <v>7</v>
      </c>
      <c r="Z29" s="56">
        <v>7</v>
      </c>
      <c r="AA29" s="56">
        <v>3</v>
      </c>
      <c r="AB29" s="56">
        <v>4</v>
      </c>
      <c r="AC29" s="56">
        <v>8</v>
      </c>
      <c r="AD29" s="56">
        <v>11</v>
      </c>
      <c r="AE29" s="56">
        <v>9</v>
      </c>
      <c r="AF29" s="56">
        <v>6</v>
      </c>
      <c r="AG29" s="56">
        <f>SUM(D29:AF29)</f>
        <v>174</v>
      </c>
    </row>
    <row r="30" spans="1:44" s="52" customFormat="1">
      <c r="A30" s="786" t="s">
        <v>2076</v>
      </c>
      <c r="B30" s="786" t="s">
        <v>1202</v>
      </c>
      <c r="C30" s="786"/>
      <c r="D30"/>
      <c r="E30" s="56"/>
      <c r="F30">
        <v>1</v>
      </c>
      <c r="G30"/>
      <c r="H30">
        <v>1</v>
      </c>
      <c r="I30"/>
      <c r="J30" s="56"/>
      <c r="K30"/>
      <c r="L30"/>
      <c r="M30" s="56"/>
      <c r="N30" s="56"/>
      <c r="O30" s="56"/>
      <c r="P30" s="56"/>
      <c r="Q30" s="56"/>
      <c r="R30" s="56"/>
      <c r="S30" s="56"/>
      <c r="T30" s="56"/>
      <c r="U30" s="56"/>
      <c r="V30" s="56"/>
      <c r="W30" s="56"/>
      <c r="X30" s="56"/>
      <c r="Y30" s="56" t="s">
        <v>3135</v>
      </c>
      <c r="Z30" s="56"/>
      <c r="AA30" s="56"/>
      <c r="AB30" s="56"/>
      <c r="AC30" s="56" t="s">
        <v>3135</v>
      </c>
      <c r="AD30" s="56"/>
      <c r="AE30" s="56"/>
      <c r="AF30" s="56"/>
      <c r="AG30" s="56">
        <f t="shared" si="0"/>
        <v>2</v>
      </c>
      <c r="AH30" s="56"/>
      <c r="AI30" s="56"/>
      <c r="AJ30" s="56"/>
      <c r="AK30" s="56"/>
      <c r="AL30" s="56"/>
      <c r="AM30" s="56"/>
      <c r="AN30" s="56"/>
      <c r="AO30" s="56"/>
      <c r="AP30" s="56"/>
      <c r="AQ30" s="56"/>
      <c r="AR30" s="56"/>
    </row>
    <row r="31" spans="1:44">
      <c r="A31" s="545" t="s">
        <v>4666</v>
      </c>
      <c r="B31" s="545" t="s">
        <v>4659</v>
      </c>
      <c r="D31">
        <v>1</v>
      </c>
      <c r="E31" s="56">
        <v>1</v>
      </c>
      <c r="F31">
        <v>2</v>
      </c>
      <c r="G31">
        <v>2</v>
      </c>
      <c r="H31">
        <v>4</v>
      </c>
      <c r="I31">
        <v>5</v>
      </c>
      <c r="J31" s="56">
        <v>2</v>
      </c>
      <c r="K31">
        <v>2</v>
      </c>
      <c r="L31">
        <v>6</v>
      </c>
      <c r="M31" s="56">
        <v>3</v>
      </c>
      <c r="N31" s="56">
        <v>1</v>
      </c>
      <c r="O31" s="56">
        <v>1</v>
      </c>
      <c r="P31" s="56">
        <v>4</v>
      </c>
      <c r="Q31" s="56">
        <v>3</v>
      </c>
      <c r="R31" s="56">
        <v>4</v>
      </c>
      <c r="S31" s="56">
        <v>8</v>
      </c>
      <c r="T31" s="56">
        <v>6</v>
      </c>
      <c r="U31" s="56">
        <v>4</v>
      </c>
      <c r="V31" s="56">
        <v>3</v>
      </c>
      <c r="W31" s="56">
        <v>2</v>
      </c>
      <c r="X31" s="56">
        <v>3</v>
      </c>
      <c r="Y31" s="56">
        <v>1</v>
      </c>
      <c r="AB31" s="56">
        <v>1</v>
      </c>
      <c r="AC31" s="56" t="s">
        <v>3135</v>
      </c>
      <c r="AD31" s="56">
        <v>1</v>
      </c>
      <c r="AG31" s="56">
        <f t="shared" si="0"/>
        <v>70</v>
      </c>
    </row>
    <row r="32" spans="1:44">
      <c r="A32" s="546" t="s">
        <v>2077</v>
      </c>
      <c r="B32" s="546" t="s">
        <v>4659</v>
      </c>
      <c r="C32" s="546"/>
      <c r="S32" s="56">
        <v>2</v>
      </c>
      <c r="T32" s="56">
        <v>1</v>
      </c>
      <c r="U32" s="56">
        <v>1</v>
      </c>
      <c r="W32" s="56">
        <v>1</v>
      </c>
      <c r="Y32" s="56">
        <v>1</v>
      </c>
      <c r="AC32" s="56" t="s">
        <v>3135</v>
      </c>
      <c r="AF32" s="56">
        <v>1</v>
      </c>
      <c r="AG32" s="56">
        <f t="shared" si="0"/>
        <v>6</v>
      </c>
    </row>
    <row r="33" spans="1:44">
      <c r="A33" s="546" t="s">
        <v>7576</v>
      </c>
      <c r="B33" s="546" t="s">
        <v>4659</v>
      </c>
      <c r="C33" s="546"/>
      <c r="Z33" s="56">
        <v>1</v>
      </c>
      <c r="AB33" s="56">
        <v>1</v>
      </c>
      <c r="AC33" s="56">
        <v>2</v>
      </c>
      <c r="AE33" s="56">
        <v>2</v>
      </c>
      <c r="AG33" s="56">
        <f t="shared" si="0"/>
        <v>6</v>
      </c>
    </row>
    <row r="34" spans="1:44">
      <c r="A34" s="546" t="s">
        <v>4667</v>
      </c>
      <c r="B34" s="545" t="s">
        <v>4659</v>
      </c>
      <c r="D34">
        <v>2</v>
      </c>
      <c r="E34" s="56">
        <v>4</v>
      </c>
      <c r="F34">
        <v>3</v>
      </c>
      <c r="G34">
        <v>2</v>
      </c>
      <c r="H34">
        <v>4</v>
      </c>
      <c r="I34">
        <v>2</v>
      </c>
      <c r="J34" s="56">
        <v>3</v>
      </c>
      <c r="K34">
        <v>1</v>
      </c>
      <c r="L34">
        <v>1</v>
      </c>
      <c r="M34" s="56">
        <v>1</v>
      </c>
      <c r="N34" s="56">
        <v>1</v>
      </c>
      <c r="O34" s="56">
        <v>3</v>
      </c>
      <c r="P34" s="56">
        <v>2</v>
      </c>
      <c r="Q34" s="56">
        <v>1</v>
      </c>
      <c r="T34" s="56">
        <v>2</v>
      </c>
      <c r="U34" s="56">
        <v>3</v>
      </c>
      <c r="V34" s="56">
        <v>2</v>
      </c>
      <c r="W34" s="56">
        <v>2</v>
      </c>
      <c r="X34" s="56">
        <v>4</v>
      </c>
      <c r="Y34" s="56">
        <v>8</v>
      </c>
      <c r="Z34" s="56">
        <v>7</v>
      </c>
      <c r="AA34" s="56">
        <v>6</v>
      </c>
      <c r="AB34" s="56">
        <v>7</v>
      </c>
      <c r="AC34" s="56">
        <v>4</v>
      </c>
      <c r="AD34" s="56">
        <v>7</v>
      </c>
      <c r="AE34" s="56">
        <v>9</v>
      </c>
      <c r="AF34" s="56">
        <v>6</v>
      </c>
      <c r="AG34" s="56">
        <f>SUM(D34:AF34)</f>
        <v>97</v>
      </c>
    </row>
    <row r="35" spans="1:44" s="52" customFormat="1">
      <c r="A35" s="786" t="s">
        <v>2078</v>
      </c>
      <c r="B35" s="786" t="s">
        <v>1202</v>
      </c>
      <c r="C35" s="786"/>
      <c r="D35"/>
      <c r="E35" s="56">
        <v>1</v>
      </c>
      <c r="F35"/>
      <c r="G35">
        <v>1</v>
      </c>
      <c r="H35"/>
      <c r="I35">
        <v>1</v>
      </c>
      <c r="J35" s="56"/>
      <c r="K35"/>
      <c r="L35"/>
      <c r="M35" s="56"/>
      <c r="N35" s="56"/>
      <c r="O35" s="56"/>
      <c r="P35" s="56">
        <v>1</v>
      </c>
      <c r="Q35" s="56">
        <v>1</v>
      </c>
      <c r="R35" s="56">
        <v>1</v>
      </c>
      <c r="S35" s="56"/>
      <c r="T35" s="56"/>
      <c r="U35" s="56"/>
      <c r="V35" s="56"/>
      <c r="W35" s="56"/>
      <c r="X35" s="56"/>
      <c r="Y35" s="56" t="s">
        <v>3135</v>
      </c>
      <c r="Z35" s="56"/>
      <c r="AA35" s="56"/>
      <c r="AB35" s="56">
        <v>1</v>
      </c>
      <c r="AC35" s="56">
        <v>1</v>
      </c>
      <c r="AD35" s="56"/>
      <c r="AE35" s="56"/>
      <c r="AF35" s="56"/>
      <c r="AG35" s="56">
        <f t="shared" si="0"/>
        <v>8</v>
      </c>
      <c r="AH35" s="56"/>
      <c r="AI35" s="56"/>
      <c r="AJ35" s="56"/>
      <c r="AK35" s="56"/>
      <c r="AL35" s="56"/>
      <c r="AM35" s="56"/>
      <c r="AN35" s="56"/>
      <c r="AO35" s="56"/>
      <c r="AP35" s="56"/>
      <c r="AQ35" s="56"/>
      <c r="AR35" s="56"/>
    </row>
    <row r="36" spans="1:44" s="52" customFormat="1">
      <c r="A36" s="786" t="s">
        <v>2079</v>
      </c>
      <c r="B36" s="786" t="s">
        <v>1202</v>
      </c>
      <c r="C36" s="786"/>
      <c r="D36"/>
      <c r="E36" s="56"/>
      <c r="F36"/>
      <c r="G36">
        <v>1</v>
      </c>
      <c r="H36"/>
      <c r="I36">
        <v>1</v>
      </c>
      <c r="J36" s="56"/>
      <c r="K36"/>
      <c r="L36"/>
      <c r="M36" s="56"/>
      <c r="N36" s="56"/>
      <c r="O36" s="56"/>
      <c r="P36" s="56"/>
      <c r="Q36" s="56"/>
      <c r="R36" s="56"/>
      <c r="S36" s="56"/>
      <c r="T36" s="56"/>
      <c r="U36" s="56"/>
      <c r="V36" s="56"/>
      <c r="W36" s="56"/>
      <c r="X36" s="56"/>
      <c r="Y36" s="56" t="s">
        <v>3135</v>
      </c>
      <c r="Z36" s="56"/>
      <c r="AA36" s="56"/>
      <c r="AB36" s="56"/>
      <c r="AC36" s="56" t="s">
        <v>3135</v>
      </c>
      <c r="AD36" s="56"/>
      <c r="AE36" s="56"/>
      <c r="AF36" s="56"/>
      <c r="AG36" s="56">
        <f t="shared" si="0"/>
        <v>2</v>
      </c>
      <c r="AH36" s="56"/>
      <c r="AI36" s="56"/>
      <c r="AJ36" s="56"/>
      <c r="AK36" s="56"/>
      <c r="AL36" s="56"/>
      <c r="AM36" s="56"/>
      <c r="AN36" s="56"/>
      <c r="AO36" s="56"/>
      <c r="AP36" s="56"/>
      <c r="AQ36" s="56"/>
      <c r="AR36" s="56"/>
    </row>
    <row r="37" spans="1:44">
      <c r="A37" s="545" t="s">
        <v>2633</v>
      </c>
      <c r="B37" s="545" t="s">
        <v>4659</v>
      </c>
      <c r="D37">
        <v>1</v>
      </c>
      <c r="F37">
        <v>1</v>
      </c>
      <c r="Y37" s="56" t="s">
        <v>3135</v>
      </c>
      <c r="AC37" s="56" t="s">
        <v>3135</v>
      </c>
      <c r="AG37" s="56">
        <f t="shared" si="0"/>
        <v>2</v>
      </c>
    </row>
    <row r="38" spans="1:44">
      <c r="A38" s="545" t="s">
        <v>4668</v>
      </c>
      <c r="B38" s="545" t="s">
        <v>4659</v>
      </c>
      <c r="E38" s="56">
        <v>1</v>
      </c>
      <c r="F38">
        <v>1</v>
      </c>
      <c r="G38">
        <v>1</v>
      </c>
      <c r="H38">
        <v>4</v>
      </c>
      <c r="I38">
        <v>2</v>
      </c>
      <c r="J38" s="56">
        <v>3</v>
      </c>
      <c r="K38">
        <v>7</v>
      </c>
      <c r="L38">
        <v>3</v>
      </c>
      <c r="M38" s="56">
        <v>2</v>
      </c>
      <c r="N38" s="56">
        <v>1</v>
      </c>
      <c r="O38" s="56">
        <v>2</v>
      </c>
      <c r="P38" s="56">
        <v>2</v>
      </c>
      <c r="Q38" s="56">
        <v>2</v>
      </c>
      <c r="R38" s="56">
        <v>2</v>
      </c>
      <c r="S38" s="56">
        <v>4</v>
      </c>
      <c r="T38" s="56">
        <v>4</v>
      </c>
      <c r="U38" s="56">
        <v>1</v>
      </c>
      <c r="V38" s="56">
        <v>2</v>
      </c>
      <c r="W38" s="56">
        <v>2</v>
      </c>
      <c r="X38" s="56">
        <v>1</v>
      </c>
      <c r="Y38" s="56">
        <v>3</v>
      </c>
      <c r="Z38" s="56">
        <v>2</v>
      </c>
      <c r="AA38" s="56">
        <v>3</v>
      </c>
      <c r="AB38" s="56">
        <v>3</v>
      </c>
      <c r="AC38" s="56">
        <v>5</v>
      </c>
      <c r="AD38" s="56">
        <v>4</v>
      </c>
      <c r="AE38" s="56">
        <v>7</v>
      </c>
      <c r="AF38" s="56">
        <v>5</v>
      </c>
      <c r="AG38" s="56">
        <f>SUM(D38:AF38)</f>
        <v>79</v>
      </c>
    </row>
    <row r="39" spans="1:44">
      <c r="A39" s="545" t="s">
        <v>4669</v>
      </c>
      <c r="B39" s="545" t="s">
        <v>4659</v>
      </c>
      <c r="D39">
        <v>14</v>
      </c>
      <c r="E39" s="56">
        <v>18</v>
      </c>
      <c r="F39">
        <v>32</v>
      </c>
      <c r="G39">
        <v>29</v>
      </c>
      <c r="H39">
        <v>25</v>
      </c>
      <c r="I39">
        <v>29</v>
      </c>
      <c r="J39" s="56">
        <v>30</v>
      </c>
      <c r="K39">
        <v>23</v>
      </c>
      <c r="L39">
        <v>20</v>
      </c>
      <c r="M39" s="56">
        <v>22</v>
      </c>
      <c r="N39" s="56">
        <v>20</v>
      </c>
      <c r="O39" s="56">
        <v>17</v>
      </c>
      <c r="P39" s="56">
        <v>21</v>
      </c>
      <c r="Q39" s="56">
        <v>23</v>
      </c>
      <c r="R39" s="56">
        <v>24</v>
      </c>
      <c r="S39" s="56">
        <v>13</v>
      </c>
      <c r="T39" s="56">
        <v>15</v>
      </c>
      <c r="U39" s="56">
        <v>16</v>
      </c>
      <c r="V39" s="56">
        <v>17</v>
      </c>
      <c r="W39" s="56">
        <v>15</v>
      </c>
      <c r="X39" s="56">
        <v>18</v>
      </c>
      <c r="Y39" s="56">
        <v>22</v>
      </c>
      <c r="Z39" s="56">
        <v>23</v>
      </c>
      <c r="AA39" s="56">
        <v>16</v>
      </c>
      <c r="AB39" s="56">
        <v>26</v>
      </c>
      <c r="AC39" s="56">
        <v>20</v>
      </c>
      <c r="AD39" s="56">
        <v>29</v>
      </c>
      <c r="AE39" s="56">
        <v>20</v>
      </c>
      <c r="AF39" s="56">
        <v>18</v>
      </c>
      <c r="AG39" s="56">
        <f>SUM(D39:AF39)</f>
        <v>615</v>
      </c>
    </row>
    <row r="40" spans="1:44">
      <c r="A40" s="545" t="s">
        <v>4670</v>
      </c>
      <c r="B40" s="545" t="s">
        <v>4659</v>
      </c>
      <c r="D40">
        <v>18</v>
      </c>
      <c r="E40" s="56">
        <v>15</v>
      </c>
      <c r="F40">
        <v>18</v>
      </c>
      <c r="G40">
        <v>18</v>
      </c>
      <c r="H40">
        <v>21</v>
      </c>
      <c r="I40">
        <v>16</v>
      </c>
      <c r="J40" s="56">
        <v>16</v>
      </c>
      <c r="K40">
        <v>15</v>
      </c>
      <c r="L40">
        <v>13</v>
      </c>
      <c r="M40" s="56">
        <v>10</v>
      </c>
      <c r="N40" s="56">
        <v>7</v>
      </c>
      <c r="O40" s="56">
        <v>10</v>
      </c>
      <c r="P40" s="56">
        <v>8</v>
      </c>
      <c r="Q40" s="56">
        <v>5</v>
      </c>
      <c r="R40" s="56">
        <v>4</v>
      </c>
      <c r="S40" s="56">
        <v>8</v>
      </c>
      <c r="T40" s="56">
        <v>11</v>
      </c>
      <c r="U40" s="56">
        <v>9</v>
      </c>
      <c r="V40" s="56">
        <v>7</v>
      </c>
      <c r="W40" s="56">
        <v>5</v>
      </c>
      <c r="X40" s="56">
        <v>9</v>
      </c>
      <c r="Y40" s="56">
        <v>8</v>
      </c>
      <c r="Z40" s="56">
        <v>6</v>
      </c>
      <c r="AA40" s="56">
        <v>8</v>
      </c>
      <c r="AB40" s="56">
        <v>5</v>
      </c>
      <c r="AC40" s="56">
        <v>8</v>
      </c>
      <c r="AD40" s="56">
        <v>8</v>
      </c>
      <c r="AE40" s="56">
        <v>9</v>
      </c>
      <c r="AF40" s="56">
        <v>10</v>
      </c>
      <c r="AG40" s="56">
        <f>SUM(D40:AF40)</f>
        <v>305</v>
      </c>
    </row>
    <row r="41" spans="1:44">
      <c r="A41" s="1034" t="s">
        <v>4711</v>
      </c>
      <c r="B41" s="545" t="s">
        <v>4659</v>
      </c>
      <c r="Y41" s="56" t="s">
        <v>3135</v>
      </c>
      <c r="AC41" s="56" t="s">
        <v>3135</v>
      </c>
      <c r="AG41" s="56">
        <f t="shared" si="0"/>
        <v>0</v>
      </c>
    </row>
    <row r="42" spans="1:44">
      <c r="A42" s="545" t="s">
        <v>3289</v>
      </c>
      <c r="B42" s="545" t="s">
        <v>4659</v>
      </c>
      <c r="D42">
        <v>2</v>
      </c>
      <c r="G42">
        <v>2</v>
      </c>
      <c r="M42" s="56">
        <v>1</v>
      </c>
      <c r="N42" s="56">
        <v>1</v>
      </c>
      <c r="P42" s="56">
        <v>1</v>
      </c>
      <c r="Q42" s="56">
        <v>1</v>
      </c>
      <c r="R42" s="56">
        <v>1</v>
      </c>
      <c r="S42" s="56">
        <v>2</v>
      </c>
      <c r="T42" s="56">
        <v>2</v>
      </c>
      <c r="W42" s="56">
        <v>1</v>
      </c>
      <c r="X42" s="56">
        <v>1</v>
      </c>
      <c r="Y42" s="56">
        <v>1</v>
      </c>
      <c r="AA42" s="56">
        <v>1</v>
      </c>
      <c r="AB42" s="56">
        <v>2</v>
      </c>
      <c r="AC42" s="56">
        <v>2</v>
      </c>
      <c r="AD42" s="56">
        <v>1</v>
      </c>
      <c r="AE42" s="56">
        <v>2</v>
      </c>
      <c r="AF42" s="56">
        <v>1</v>
      </c>
      <c r="AG42" s="56">
        <f>SUM(D42:AF42)</f>
        <v>25</v>
      </c>
    </row>
    <row r="43" spans="1:44">
      <c r="A43" s="545" t="s">
        <v>7616</v>
      </c>
      <c r="B43" s="545" t="s">
        <v>5145</v>
      </c>
      <c r="AC43" s="56" t="s">
        <v>3135</v>
      </c>
      <c r="AG43" s="56">
        <f t="shared" si="0"/>
        <v>0</v>
      </c>
    </row>
    <row r="44" spans="1:44">
      <c r="A44" s="546" t="s">
        <v>4671</v>
      </c>
      <c r="B44" s="545" t="s">
        <v>4659</v>
      </c>
      <c r="H44">
        <v>1</v>
      </c>
      <c r="L44">
        <v>1</v>
      </c>
      <c r="M44" s="56">
        <v>2</v>
      </c>
      <c r="N44" s="56">
        <v>1</v>
      </c>
      <c r="O44" s="56">
        <v>1</v>
      </c>
      <c r="P44" s="56">
        <v>2</v>
      </c>
      <c r="Q44" s="56">
        <v>1</v>
      </c>
      <c r="T44" s="56">
        <v>1</v>
      </c>
      <c r="U44" s="56">
        <v>1</v>
      </c>
      <c r="V44" s="56">
        <v>3</v>
      </c>
      <c r="W44" s="56">
        <v>1</v>
      </c>
      <c r="X44" s="56">
        <v>3</v>
      </c>
      <c r="Y44" s="56">
        <v>3</v>
      </c>
      <c r="Z44" s="56">
        <v>4</v>
      </c>
      <c r="AA44" s="56">
        <v>1</v>
      </c>
      <c r="AB44" s="56">
        <v>3</v>
      </c>
      <c r="AC44" s="56">
        <v>1</v>
      </c>
      <c r="AD44" s="56">
        <v>7</v>
      </c>
      <c r="AE44" s="56">
        <v>3</v>
      </c>
      <c r="AF44" s="56">
        <v>4</v>
      </c>
      <c r="AG44" s="56">
        <f>SUM(D44:AF44)</f>
        <v>44</v>
      </c>
    </row>
    <row r="45" spans="1:44" s="52" customFormat="1">
      <c r="A45" s="786" t="s">
        <v>2080</v>
      </c>
      <c r="B45" s="786" t="s">
        <v>1202</v>
      </c>
      <c r="C45" s="786"/>
      <c r="D45"/>
      <c r="E45" s="56"/>
      <c r="F45"/>
      <c r="G45"/>
      <c r="H45"/>
      <c r="I45">
        <v>1</v>
      </c>
      <c r="J45" s="56"/>
      <c r="K45">
        <v>1</v>
      </c>
      <c r="L45"/>
      <c r="M45" s="56"/>
      <c r="N45" s="56"/>
      <c r="O45" s="56"/>
      <c r="P45" s="56"/>
      <c r="Q45" s="56"/>
      <c r="R45" s="56"/>
      <c r="S45" s="56"/>
      <c r="T45" s="56"/>
      <c r="U45" s="56"/>
      <c r="V45" s="56"/>
      <c r="W45" s="56"/>
      <c r="X45" s="56"/>
      <c r="Y45" s="56" t="s">
        <v>3135</v>
      </c>
      <c r="Z45" s="56"/>
      <c r="AA45" s="56"/>
      <c r="AB45" s="56"/>
      <c r="AC45" s="56" t="s">
        <v>3135</v>
      </c>
      <c r="AD45" s="56"/>
      <c r="AE45" s="56"/>
      <c r="AF45" s="56"/>
      <c r="AG45" s="56">
        <f t="shared" si="0"/>
        <v>2</v>
      </c>
      <c r="AH45" s="56"/>
      <c r="AI45" s="56"/>
      <c r="AJ45" s="56"/>
      <c r="AK45" s="56"/>
      <c r="AL45" s="56"/>
      <c r="AM45" s="56"/>
      <c r="AN45" s="56"/>
      <c r="AO45" s="56"/>
      <c r="AP45" s="56"/>
      <c r="AQ45" s="56"/>
      <c r="AR45" s="56"/>
    </row>
    <row r="46" spans="1:44" s="52" customFormat="1">
      <c r="A46" s="786" t="s">
        <v>6513</v>
      </c>
      <c r="B46" s="786" t="s">
        <v>1202</v>
      </c>
      <c r="C46" s="786"/>
      <c r="D46"/>
      <c r="E46" s="56"/>
      <c r="F46"/>
      <c r="G46"/>
      <c r="H46"/>
      <c r="I46"/>
      <c r="J46" s="56">
        <v>1</v>
      </c>
      <c r="K46"/>
      <c r="L46"/>
      <c r="M46" s="56"/>
      <c r="N46" s="56"/>
      <c r="O46" s="56"/>
      <c r="P46" s="56"/>
      <c r="Q46" s="56"/>
      <c r="R46" s="56"/>
      <c r="S46" s="56"/>
      <c r="T46" s="56"/>
      <c r="U46" s="56"/>
      <c r="V46" s="56"/>
      <c r="W46" s="56"/>
      <c r="X46" s="56"/>
      <c r="Y46" s="56" t="s">
        <v>3135</v>
      </c>
      <c r="Z46" s="56"/>
      <c r="AA46" s="56"/>
      <c r="AB46" s="56"/>
      <c r="AC46" s="56" t="s">
        <v>3135</v>
      </c>
      <c r="AD46" s="56"/>
      <c r="AE46" s="56"/>
      <c r="AF46" s="56"/>
      <c r="AG46" s="56">
        <f t="shared" si="0"/>
        <v>1</v>
      </c>
      <c r="AH46" s="56"/>
      <c r="AI46" s="56"/>
      <c r="AJ46" s="56"/>
      <c r="AK46" s="56"/>
      <c r="AL46" s="56"/>
      <c r="AM46" s="56"/>
      <c r="AN46" s="56"/>
      <c r="AO46" s="56"/>
      <c r="AP46" s="56"/>
      <c r="AQ46" s="56"/>
      <c r="AR46" s="56"/>
    </row>
    <row r="47" spans="1:44">
      <c r="A47" s="545" t="s">
        <v>4634</v>
      </c>
      <c r="B47" s="545" t="s">
        <v>4659</v>
      </c>
      <c r="N47" s="56">
        <v>1</v>
      </c>
      <c r="Y47" s="56" t="s">
        <v>3135</v>
      </c>
      <c r="AC47" s="56" t="s">
        <v>3135</v>
      </c>
      <c r="AE47" s="56">
        <v>1</v>
      </c>
      <c r="AF47" s="56">
        <v>1</v>
      </c>
      <c r="AG47" s="56">
        <f t="shared" si="0"/>
        <v>2</v>
      </c>
    </row>
    <row r="48" spans="1:44">
      <c r="A48" s="545" t="s">
        <v>4672</v>
      </c>
      <c r="B48" s="545" t="s">
        <v>4659</v>
      </c>
      <c r="Y48" s="56" t="s">
        <v>3135</v>
      </c>
      <c r="AC48" s="56" t="s">
        <v>3135</v>
      </c>
      <c r="AG48" s="56">
        <f t="shared" si="0"/>
        <v>0</v>
      </c>
    </row>
    <row r="49" spans="1:44">
      <c r="A49" s="1595" t="s">
        <v>7580</v>
      </c>
      <c r="B49" s="1595" t="s">
        <v>4659</v>
      </c>
      <c r="AC49" s="56" t="s">
        <v>3135</v>
      </c>
      <c r="AG49" s="56">
        <f t="shared" si="0"/>
        <v>0</v>
      </c>
    </row>
    <row r="50" spans="1:44">
      <c r="A50" s="2012" t="s">
        <v>9790</v>
      </c>
      <c r="B50" s="2012" t="s">
        <v>9791</v>
      </c>
      <c r="AD50" s="56">
        <v>1</v>
      </c>
      <c r="AE50" s="56">
        <v>1</v>
      </c>
      <c r="AG50" s="56">
        <f t="shared" si="0"/>
        <v>2</v>
      </c>
    </row>
    <row r="51" spans="1:44">
      <c r="A51" s="545" t="s">
        <v>2701</v>
      </c>
      <c r="B51" s="545" t="s">
        <v>4659</v>
      </c>
      <c r="F51">
        <v>1</v>
      </c>
      <c r="Y51" s="56" t="s">
        <v>3135</v>
      </c>
      <c r="AC51" s="56" t="s">
        <v>3135</v>
      </c>
      <c r="AG51" s="56">
        <f t="shared" si="0"/>
        <v>1</v>
      </c>
    </row>
    <row r="52" spans="1:44" s="52" customFormat="1">
      <c r="A52" s="786" t="s">
        <v>387</v>
      </c>
      <c r="B52" s="786" t="s">
        <v>1202</v>
      </c>
      <c r="C52" s="786"/>
      <c r="D52"/>
      <c r="E52" s="56"/>
      <c r="F52">
        <v>1</v>
      </c>
      <c r="G52"/>
      <c r="H52"/>
      <c r="I52"/>
      <c r="J52" s="56"/>
      <c r="K52"/>
      <c r="L52"/>
      <c r="M52" s="56"/>
      <c r="N52" s="56"/>
      <c r="O52" s="56"/>
      <c r="P52" s="56"/>
      <c r="Q52" s="56"/>
      <c r="R52" s="56"/>
      <c r="S52" s="56"/>
      <c r="T52" s="56"/>
      <c r="U52" s="56"/>
      <c r="V52" s="56"/>
      <c r="W52" s="56"/>
      <c r="X52" s="56"/>
      <c r="Y52" s="56" t="s">
        <v>3135</v>
      </c>
      <c r="Z52" s="56"/>
      <c r="AA52" s="56"/>
      <c r="AB52" s="56"/>
      <c r="AC52" s="56" t="s">
        <v>3135</v>
      </c>
      <c r="AD52" s="56"/>
      <c r="AE52" s="56"/>
      <c r="AF52" s="56"/>
      <c r="AG52" s="56">
        <f t="shared" si="0"/>
        <v>1</v>
      </c>
      <c r="AH52" s="56"/>
      <c r="AI52" s="56"/>
      <c r="AJ52" s="56"/>
      <c r="AK52" s="56"/>
      <c r="AL52" s="56"/>
      <c r="AM52" s="56"/>
      <c r="AN52" s="56"/>
      <c r="AO52" s="56"/>
      <c r="AP52" s="56"/>
      <c r="AQ52" s="56"/>
      <c r="AR52" s="56"/>
    </row>
    <row r="53" spans="1:44" s="52" customFormat="1">
      <c r="A53" s="1595" t="s">
        <v>7581</v>
      </c>
      <c r="B53" s="1595" t="s">
        <v>1203</v>
      </c>
      <c r="C53" s="546"/>
      <c r="D53"/>
      <c r="E53" s="56"/>
      <c r="F53"/>
      <c r="G53"/>
      <c r="H53"/>
      <c r="I53"/>
      <c r="J53" s="56"/>
      <c r="K53"/>
      <c r="L53"/>
      <c r="M53" s="56"/>
      <c r="N53" s="56"/>
      <c r="O53" s="56"/>
      <c r="P53" s="56"/>
      <c r="Q53" s="56"/>
      <c r="R53" s="56"/>
      <c r="S53" s="56"/>
      <c r="T53" s="56"/>
      <c r="U53" s="56"/>
      <c r="V53" s="56"/>
      <c r="W53" s="56"/>
      <c r="X53" s="56"/>
      <c r="Y53" s="56"/>
      <c r="Z53" s="56"/>
      <c r="AA53" s="56"/>
      <c r="AB53" s="56"/>
      <c r="AC53" s="56" t="s">
        <v>3135</v>
      </c>
      <c r="AD53" s="56"/>
      <c r="AE53" s="56"/>
      <c r="AF53" s="56"/>
      <c r="AG53" s="56">
        <f t="shared" si="0"/>
        <v>0</v>
      </c>
      <c r="AH53" s="56"/>
      <c r="AI53" s="56"/>
      <c r="AJ53" s="56"/>
      <c r="AK53" s="56"/>
      <c r="AL53" s="56"/>
      <c r="AM53" s="56"/>
      <c r="AN53" s="56"/>
      <c r="AO53" s="56"/>
      <c r="AP53" s="56"/>
      <c r="AQ53" s="56"/>
      <c r="AR53" s="56"/>
    </row>
    <row r="54" spans="1:44">
      <c r="A54" s="549" t="s">
        <v>3414</v>
      </c>
      <c r="B54" s="545" t="s">
        <v>3415</v>
      </c>
      <c r="F54">
        <v>1</v>
      </c>
      <c r="G54">
        <v>2</v>
      </c>
      <c r="H54">
        <v>2</v>
      </c>
      <c r="I54">
        <v>1</v>
      </c>
      <c r="J54" s="56">
        <v>2</v>
      </c>
      <c r="L54">
        <v>1</v>
      </c>
      <c r="P54" s="56">
        <v>1</v>
      </c>
      <c r="R54" s="56">
        <v>2</v>
      </c>
      <c r="Y54" s="56" t="s">
        <v>3135</v>
      </c>
      <c r="Z54" s="56">
        <v>1</v>
      </c>
      <c r="AA54" s="56">
        <v>1</v>
      </c>
      <c r="AC54" s="56" t="s">
        <v>3135</v>
      </c>
      <c r="AG54" s="56">
        <f t="shared" si="0"/>
        <v>14</v>
      </c>
    </row>
    <row r="55" spans="1:44">
      <c r="A55" s="2253" t="s">
        <v>9532</v>
      </c>
      <c r="B55" s="2252" t="s">
        <v>9533</v>
      </c>
      <c r="AC55" s="56">
        <v>1</v>
      </c>
      <c r="AD55" s="56">
        <v>1</v>
      </c>
      <c r="AE55" s="56">
        <v>4</v>
      </c>
      <c r="AF55" s="56">
        <v>3</v>
      </c>
      <c r="AG55" s="56">
        <f>SUM(D55:AF55)</f>
        <v>9</v>
      </c>
    </row>
    <row r="56" spans="1:44">
      <c r="A56" s="2031" t="s">
        <v>8619</v>
      </c>
      <c r="B56" s="1767" t="s">
        <v>1205</v>
      </c>
      <c r="AB56" s="56">
        <v>1</v>
      </c>
      <c r="AC56" s="56" t="s">
        <v>3135</v>
      </c>
      <c r="AG56" s="56">
        <f t="shared" si="0"/>
        <v>1</v>
      </c>
    </row>
    <row r="57" spans="1:44">
      <c r="A57" s="548" t="s">
        <v>3416</v>
      </c>
      <c r="B57" s="545" t="s">
        <v>3417</v>
      </c>
      <c r="F57">
        <v>1</v>
      </c>
      <c r="G57">
        <v>1</v>
      </c>
      <c r="H57">
        <v>1</v>
      </c>
      <c r="T57" s="56">
        <v>1</v>
      </c>
      <c r="U57" s="56">
        <v>1</v>
      </c>
      <c r="V57" s="56">
        <v>1</v>
      </c>
      <c r="W57" s="56">
        <v>1</v>
      </c>
      <c r="Y57" s="56" t="s">
        <v>3135</v>
      </c>
      <c r="AC57" s="56" t="s">
        <v>3135</v>
      </c>
      <c r="AG57" s="56">
        <f t="shared" si="0"/>
        <v>7</v>
      </c>
    </row>
    <row r="58" spans="1:44">
      <c r="A58" s="545" t="s">
        <v>3418</v>
      </c>
      <c r="B58" s="545" t="s">
        <v>3417</v>
      </c>
      <c r="O58" s="56">
        <v>1</v>
      </c>
      <c r="P58" s="56">
        <v>1</v>
      </c>
      <c r="R58" s="56">
        <v>1</v>
      </c>
      <c r="S58" s="56">
        <v>1</v>
      </c>
      <c r="T58" s="56">
        <v>1</v>
      </c>
      <c r="V58" s="56">
        <v>1</v>
      </c>
      <c r="Y58" s="56" t="s">
        <v>3135</v>
      </c>
      <c r="Z58" s="56">
        <v>1</v>
      </c>
      <c r="AB58" s="56">
        <v>1</v>
      </c>
      <c r="AC58" s="56" t="s">
        <v>3135</v>
      </c>
      <c r="AD58" s="56">
        <v>1</v>
      </c>
      <c r="AG58" s="56">
        <f t="shared" si="0"/>
        <v>9</v>
      </c>
    </row>
    <row r="59" spans="1:44" s="52" customFormat="1">
      <c r="A59" s="786" t="s">
        <v>4482</v>
      </c>
      <c r="B59" s="786" t="s">
        <v>3417</v>
      </c>
      <c r="C59" s="786"/>
      <c r="D59"/>
      <c r="E59" s="56"/>
      <c r="F59"/>
      <c r="G59"/>
      <c r="H59"/>
      <c r="I59"/>
      <c r="J59" s="56"/>
      <c r="K59"/>
      <c r="L59"/>
      <c r="M59" s="56"/>
      <c r="N59" s="56">
        <v>1</v>
      </c>
      <c r="O59" s="56"/>
      <c r="P59" s="56"/>
      <c r="Q59" s="56"/>
      <c r="R59" s="56"/>
      <c r="S59" s="56"/>
      <c r="T59" s="56"/>
      <c r="U59" s="56"/>
      <c r="V59" s="56"/>
      <c r="W59" s="56"/>
      <c r="X59" s="56"/>
      <c r="Y59" s="56" t="s">
        <v>3135</v>
      </c>
      <c r="Z59" s="56"/>
      <c r="AA59" s="56"/>
      <c r="AB59" s="56"/>
      <c r="AC59" s="56" t="s">
        <v>3135</v>
      </c>
      <c r="AD59" s="56"/>
      <c r="AE59" s="56"/>
      <c r="AF59" s="56"/>
      <c r="AG59" s="56">
        <f t="shared" si="0"/>
        <v>1</v>
      </c>
      <c r="AH59" s="56"/>
      <c r="AI59" s="56"/>
      <c r="AJ59" s="56"/>
      <c r="AK59" s="56"/>
      <c r="AL59" s="56"/>
      <c r="AM59" s="56"/>
      <c r="AN59" s="56"/>
      <c r="AO59" s="56"/>
      <c r="AP59" s="56"/>
      <c r="AQ59" s="56"/>
      <c r="AR59" s="56"/>
    </row>
    <row r="60" spans="1:44">
      <c r="A60" s="549" t="s">
        <v>3419</v>
      </c>
      <c r="B60" s="545" t="s">
        <v>3417</v>
      </c>
      <c r="R60" s="56">
        <v>2</v>
      </c>
      <c r="S60" s="56">
        <v>1</v>
      </c>
      <c r="T60" s="56">
        <v>1</v>
      </c>
      <c r="U60" s="56">
        <v>1</v>
      </c>
      <c r="V60" s="56">
        <v>1</v>
      </c>
      <c r="W60" s="56">
        <v>1</v>
      </c>
      <c r="X60" s="56">
        <v>1</v>
      </c>
      <c r="Y60" s="56">
        <v>1</v>
      </c>
      <c r="Z60" s="56">
        <v>1</v>
      </c>
      <c r="AA60" s="56">
        <v>1</v>
      </c>
      <c r="AC60" s="56">
        <v>2</v>
      </c>
      <c r="AF60" s="56">
        <v>1</v>
      </c>
      <c r="AG60" s="56">
        <f t="shared" si="0"/>
        <v>13</v>
      </c>
    </row>
    <row r="61" spans="1:44">
      <c r="A61" s="545" t="s">
        <v>3420</v>
      </c>
      <c r="B61" s="545" t="s">
        <v>3417</v>
      </c>
      <c r="G61">
        <v>3</v>
      </c>
      <c r="H61">
        <v>2</v>
      </c>
      <c r="I61">
        <v>2</v>
      </c>
      <c r="J61" s="56">
        <v>3</v>
      </c>
      <c r="K61">
        <v>2</v>
      </c>
      <c r="L61">
        <v>2</v>
      </c>
      <c r="Y61" s="56" t="s">
        <v>3135</v>
      </c>
      <c r="AC61" s="56" t="s">
        <v>3135</v>
      </c>
      <c r="AG61" s="56">
        <f t="shared" si="0"/>
        <v>14</v>
      </c>
    </row>
    <row r="62" spans="1:44">
      <c r="A62" s="548" t="s">
        <v>3421</v>
      </c>
      <c r="B62" s="545" t="s">
        <v>3417</v>
      </c>
      <c r="Y62" s="56" t="s">
        <v>3135</v>
      </c>
      <c r="AC62" s="56" t="s">
        <v>3135</v>
      </c>
      <c r="AG62" s="56">
        <f t="shared" si="0"/>
        <v>0</v>
      </c>
    </row>
    <row r="63" spans="1:44">
      <c r="A63" s="549" t="s">
        <v>3422</v>
      </c>
      <c r="B63" s="545" t="s">
        <v>3417</v>
      </c>
      <c r="D63">
        <v>1</v>
      </c>
      <c r="F63">
        <v>1</v>
      </c>
      <c r="G63">
        <v>1</v>
      </c>
      <c r="H63">
        <v>1</v>
      </c>
      <c r="I63">
        <v>1</v>
      </c>
      <c r="J63" s="56">
        <v>1</v>
      </c>
      <c r="O63" s="56">
        <v>3</v>
      </c>
      <c r="P63" s="56">
        <v>3</v>
      </c>
      <c r="Q63" s="56">
        <v>3</v>
      </c>
      <c r="R63" s="56">
        <v>2</v>
      </c>
      <c r="S63" s="56">
        <v>2</v>
      </c>
      <c r="T63" s="56">
        <v>1</v>
      </c>
      <c r="U63" s="56">
        <v>1</v>
      </c>
      <c r="V63" s="56">
        <v>1</v>
      </c>
      <c r="W63" s="56">
        <v>2</v>
      </c>
      <c r="X63" s="56">
        <v>4</v>
      </c>
      <c r="Y63" s="56">
        <v>2</v>
      </c>
      <c r="Z63" s="56">
        <v>3</v>
      </c>
      <c r="AA63" s="56">
        <v>2</v>
      </c>
      <c r="AB63" s="56">
        <v>1</v>
      </c>
      <c r="AC63" s="56">
        <v>2</v>
      </c>
      <c r="AD63" s="56">
        <v>3</v>
      </c>
      <c r="AE63" s="56">
        <v>2</v>
      </c>
      <c r="AF63" s="56">
        <v>2</v>
      </c>
      <c r="AG63" s="56">
        <f>SUM(D63:AF63)</f>
        <v>45</v>
      </c>
    </row>
    <row r="64" spans="1:44">
      <c r="A64" s="545" t="s">
        <v>3423</v>
      </c>
      <c r="B64" s="545" t="s">
        <v>3417</v>
      </c>
      <c r="L64">
        <v>1</v>
      </c>
      <c r="Y64" s="56" t="s">
        <v>3135</v>
      </c>
      <c r="AC64" s="56" t="s">
        <v>3135</v>
      </c>
      <c r="AG64" s="56">
        <f t="shared" si="0"/>
        <v>1</v>
      </c>
    </row>
    <row r="65" spans="1:44">
      <c r="A65" s="549" t="s">
        <v>3424</v>
      </c>
      <c r="B65" s="545" t="s">
        <v>3417</v>
      </c>
      <c r="Y65" s="56" t="s">
        <v>3135</v>
      </c>
      <c r="AC65" s="56" t="s">
        <v>3135</v>
      </c>
      <c r="AG65" s="56">
        <f t="shared" si="0"/>
        <v>0</v>
      </c>
    </row>
    <row r="66" spans="1:44">
      <c r="A66" s="548" t="s">
        <v>3425</v>
      </c>
      <c r="B66" s="545" t="s">
        <v>3417</v>
      </c>
      <c r="Y66" s="56" t="s">
        <v>3135</v>
      </c>
      <c r="AC66" s="56">
        <v>1</v>
      </c>
      <c r="AG66" s="56">
        <f t="shared" si="0"/>
        <v>1</v>
      </c>
    </row>
    <row r="67" spans="1:44">
      <c r="A67" s="891" t="s">
        <v>3691</v>
      </c>
      <c r="B67" s="892" t="s">
        <v>1205</v>
      </c>
      <c r="C67" s="892"/>
      <c r="W67" s="56">
        <v>1</v>
      </c>
      <c r="X67" s="56">
        <v>1</v>
      </c>
      <c r="Y67" s="56">
        <v>1</v>
      </c>
      <c r="Z67" s="56">
        <v>1</v>
      </c>
      <c r="AA67" s="56">
        <v>1</v>
      </c>
      <c r="AB67" s="56">
        <v>1</v>
      </c>
      <c r="AC67" s="56" t="s">
        <v>3135</v>
      </c>
      <c r="AD67" s="56">
        <v>1</v>
      </c>
      <c r="AE67" s="56">
        <v>1</v>
      </c>
      <c r="AF67" s="56">
        <v>1</v>
      </c>
      <c r="AG67" s="56">
        <f>SUM(D67:AF67)</f>
        <v>9</v>
      </c>
    </row>
    <row r="68" spans="1:44">
      <c r="A68" s="548" t="s">
        <v>3426</v>
      </c>
      <c r="B68" s="545" t="s">
        <v>3417</v>
      </c>
      <c r="X68" s="56">
        <v>1</v>
      </c>
      <c r="Y68" s="56" t="s">
        <v>3135</v>
      </c>
      <c r="AC68" s="56" t="s">
        <v>3135</v>
      </c>
      <c r="AG68" s="56">
        <f t="shared" ref="AG68:AG131" si="1">SUM(D68:AE68)</f>
        <v>1</v>
      </c>
    </row>
    <row r="69" spans="1:44">
      <c r="A69" s="2625" t="s">
        <v>10895</v>
      </c>
      <c r="B69" s="2626" t="s">
        <v>10896</v>
      </c>
      <c r="C69" s="2626"/>
      <c r="AE69" s="56">
        <v>1</v>
      </c>
    </row>
    <row r="70" spans="1:44">
      <c r="A70" s="545" t="s">
        <v>3427</v>
      </c>
      <c r="B70" s="545" t="s">
        <v>3417</v>
      </c>
      <c r="E70" s="56">
        <v>1</v>
      </c>
      <c r="F70">
        <v>1</v>
      </c>
      <c r="G70">
        <v>1</v>
      </c>
      <c r="I70">
        <v>1</v>
      </c>
      <c r="Y70" s="56" t="s">
        <v>3135</v>
      </c>
      <c r="AC70" s="56" t="s">
        <v>3135</v>
      </c>
      <c r="AG70" s="56">
        <f t="shared" si="1"/>
        <v>4</v>
      </c>
    </row>
    <row r="71" spans="1:44">
      <c r="A71" s="545" t="s">
        <v>3496</v>
      </c>
      <c r="B71" s="545" t="s">
        <v>3417</v>
      </c>
      <c r="Y71" s="56" t="s">
        <v>3135</v>
      </c>
      <c r="AC71" s="56" t="s">
        <v>3135</v>
      </c>
      <c r="AG71" s="56">
        <f t="shared" si="1"/>
        <v>0</v>
      </c>
    </row>
    <row r="72" spans="1:44">
      <c r="A72" s="545" t="s">
        <v>3497</v>
      </c>
      <c r="B72" s="545" t="s">
        <v>3417</v>
      </c>
      <c r="E72" s="56">
        <v>1</v>
      </c>
      <c r="F72">
        <v>3</v>
      </c>
      <c r="G72">
        <v>2</v>
      </c>
      <c r="H72">
        <v>1</v>
      </c>
      <c r="K72">
        <v>1</v>
      </c>
      <c r="L72">
        <v>1</v>
      </c>
      <c r="U72" s="56">
        <v>1</v>
      </c>
      <c r="X72" s="56">
        <v>1</v>
      </c>
      <c r="Y72" s="56">
        <v>1</v>
      </c>
      <c r="Z72" s="56">
        <v>1</v>
      </c>
      <c r="AC72" s="56" t="s">
        <v>3135</v>
      </c>
      <c r="AG72" s="56">
        <f t="shared" si="1"/>
        <v>13</v>
      </c>
    </row>
    <row r="73" spans="1:44">
      <c r="A73" s="1034" t="s">
        <v>4295</v>
      </c>
      <c r="B73" s="546" t="s">
        <v>3417</v>
      </c>
      <c r="Y73" s="56" t="s">
        <v>3135</v>
      </c>
      <c r="AC73" s="56" t="s">
        <v>3135</v>
      </c>
      <c r="AG73" s="56">
        <f t="shared" si="1"/>
        <v>0</v>
      </c>
    </row>
    <row r="74" spans="1:44">
      <c r="A74" s="548" t="s">
        <v>3498</v>
      </c>
      <c r="B74" s="545" t="s">
        <v>3417</v>
      </c>
      <c r="D74">
        <v>1</v>
      </c>
      <c r="F74">
        <v>1</v>
      </c>
      <c r="G74">
        <v>1</v>
      </c>
      <c r="H74">
        <v>1</v>
      </c>
      <c r="P74" s="56">
        <v>1</v>
      </c>
      <c r="Q74" s="56">
        <v>1</v>
      </c>
      <c r="V74" s="56">
        <v>1</v>
      </c>
      <c r="W74" s="56">
        <v>1</v>
      </c>
      <c r="X74" s="56">
        <v>1</v>
      </c>
      <c r="Y74" s="56">
        <v>2</v>
      </c>
      <c r="Z74" s="56">
        <v>1</v>
      </c>
      <c r="AB74" s="56">
        <v>1</v>
      </c>
      <c r="AC74" s="56">
        <v>2</v>
      </c>
      <c r="AD74" s="56">
        <v>1</v>
      </c>
      <c r="AE74" s="56">
        <v>2</v>
      </c>
      <c r="AG74" s="56">
        <f t="shared" si="1"/>
        <v>18</v>
      </c>
    </row>
    <row r="75" spans="1:44" s="52" customFormat="1">
      <c r="A75" s="787" t="s">
        <v>5809</v>
      </c>
      <c r="B75" s="786" t="s">
        <v>1205</v>
      </c>
      <c r="C75" s="786"/>
      <c r="D75"/>
      <c r="E75" s="56"/>
      <c r="F75"/>
      <c r="G75"/>
      <c r="H75">
        <v>1</v>
      </c>
      <c r="I75">
        <v>1</v>
      </c>
      <c r="J75" s="56">
        <v>1</v>
      </c>
      <c r="K75">
        <v>1</v>
      </c>
      <c r="L75">
        <v>1</v>
      </c>
      <c r="M75" s="56">
        <v>1</v>
      </c>
      <c r="N75" s="56"/>
      <c r="O75" s="56"/>
      <c r="P75" s="56"/>
      <c r="Q75" s="56"/>
      <c r="R75" s="56"/>
      <c r="S75" s="56"/>
      <c r="T75" s="56"/>
      <c r="U75" s="56"/>
      <c r="V75" s="56"/>
      <c r="W75" s="56"/>
      <c r="X75" s="56"/>
      <c r="Y75" s="56" t="s">
        <v>3135</v>
      </c>
      <c r="Z75" s="56"/>
      <c r="AA75" s="56"/>
      <c r="AB75" s="56"/>
      <c r="AC75" s="56" t="s">
        <v>3135</v>
      </c>
      <c r="AD75" s="56"/>
      <c r="AE75" s="56"/>
      <c r="AF75" s="56"/>
      <c r="AG75" s="56">
        <f t="shared" si="1"/>
        <v>6</v>
      </c>
      <c r="AH75" s="56"/>
      <c r="AI75" s="56"/>
      <c r="AJ75" s="56"/>
      <c r="AK75" s="56"/>
      <c r="AL75" s="56"/>
      <c r="AM75" s="56"/>
      <c r="AN75" s="56"/>
      <c r="AO75" s="56"/>
      <c r="AP75" s="56"/>
      <c r="AQ75" s="56"/>
      <c r="AR75" s="56"/>
    </row>
    <row r="76" spans="1:44" s="52" customFormat="1">
      <c r="A76" s="1596" t="s">
        <v>7582</v>
      </c>
      <c r="B76" s="1595" t="s">
        <v>1205</v>
      </c>
      <c r="C76" s="546"/>
      <c r="D76"/>
      <c r="E76" s="56"/>
      <c r="F76"/>
      <c r="G76"/>
      <c r="H76"/>
      <c r="I76"/>
      <c r="J76" s="56"/>
      <c r="K76"/>
      <c r="L76"/>
      <c r="M76" s="56"/>
      <c r="N76" s="56"/>
      <c r="O76" s="56"/>
      <c r="P76" s="56"/>
      <c r="Q76" s="56"/>
      <c r="R76" s="56"/>
      <c r="S76" s="56"/>
      <c r="T76" s="56"/>
      <c r="U76" s="56"/>
      <c r="V76" s="56"/>
      <c r="W76" s="56"/>
      <c r="X76" s="56"/>
      <c r="Y76" s="56"/>
      <c r="Z76" s="56"/>
      <c r="AA76" s="56"/>
      <c r="AB76" s="56"/>
      <c r="AC76" s="56" t="s">
        <v>3135</v>
      </c>
      <c r="AD76" s="56"/>
      <c r="AE76" s="56"/>
      <c r="AF76" s="56"/>
      <c r="AG76" s="56">
        <f t="shared" si="1"/>
        <v>0</v>
      </c>
      <c r="AH76" s="56"/>
      <c r="AI76" s="56"/>
      <c r="AJ76" s="56"/>
      <c r="AK76" s="56"/>
      <c r="AL76" s="56"/>
      <c r="AM76" s="56"/>
      <c r="AN76" s="56"/>
      <c r="AO76" s="56"/>
      <c r="AP76" s="56"/>
      <c r="AQ76" s="56"/>
      <c r="AR76" s="56"/>
    </row>
    <row r="77" spans="1:44">
      <c r="A77" s="545" t="s">
        <v>3499</v>
      </c>
      <c r="B77" s="545" t="s">
        <v>3417</v>
      </c>
      <c r="J77" s="56">
        <v>1</v>
      </c>
      <c r="U77" s="56">
        <v>1</v>
      </c>
      <c r="Y77" s="56" t="s">
        <v>3135</v>
      </c>
      <c r="AC77" s="56" t="s">
        <v>3135</v>
      </c>
      <c r="AG77" s="56">
        <f t="shared" si="1"/>
        <v>2</v>
      </c>
    </row>
    <row r="78" spans="1:44">
      <c r="A78" s="546" t="s">
        <v>3500</v>
      </c>
      <c r="B78" s="545" t="s">
        <v>3417</v>
      </c>
      <c r="Y78" s="56" t="s">
        <v>3135</v>
      </c>
      <c r="AC78" s="56" t="s">
        <v>3135</v>
      </c>
      <c r="AG78" s="56">
        <f t="shared" si="1"/>
        <v>0</v>
      </c>
    </row>
    <row r="79" spans="1:44" s="52" customFormat="1">
      <c r="A79" s="786" t="s">
        <v>5810</v>
      </c>
      <c r="B79" s="786" t="s">
        <v>1205</v>
      </c>
      <c r="C79" s="786"/>
      <c r="D79">
        <v>1</v>
      </c>
      <c r="E79" s="56"/>
      <c r="F79"/>
      <c r="G79"/>
      <c r="H79"/>
      <c r="I79"/>
      <c r="J79" s="56"/>
      <c r="K79"/>
      <c r="L79"/>
      <c r="M79" s="56"/>
      <c r="N79" s="56"/>
      <c r="O79" s="56"/>
      <c r="P79" s="56"/>
      <c r="Q79" s="56"/>
      <c r="R79" s="56"/>
      <c r="S79" s="56"/>
      <c r="T79" s="56"/>
      <c r="U79" s="56"/>
      <c r="V79" s="56"/>
      <c r="W79" s="56"/>
      <c r="X79" s="56"/>
      <c r="Y79" s="56" t="s">
        <v>3135</v>
      </c>
      <c r="Z79" s="56"/>
      <c r="AA79" s="56"/>
      <c r="AB79" s="56"/>
      <c r="AC79" s="56" t="s">
        <v>3135</v>
      </c>
      <c r="AD79" s="56"/>
      <c r="AE79" s="56"/>
      <c r="AF79" s="56"/>
      <c r="AG79" s="56">
        <f t="shared" si="1"/>
        <v>1</v>
      </c>
      <c r="AH79" s="56"/>
      <c r="AI79" s="56"/>
      <c r="AJ79" s="56"/>
      <c r="AK79" s="56"/>
      <c r="AL79" s="56"/>
      <c r="AM79" s="56"/>
      <c r="AN79" s="56"/>
      <c r="AO79" s="56"/>
      <c r="AP79" s="56"/>
      <c r="AQ79" s="56"/>
      <c r="AR79" s="56"/>
    </row>
    <row r="80" spans="1:44">
      <c r="A80" s="546" t="s">
        <v>3501</v>
      </c>
      <c r="B80" s="545" t="s">
        <v>3417</v>
      </c>
      <c r="Y80" s="56" t="s">
        <v>3135</v>
      </c>
      <c r="AC80" s="56" t="s">
        <v>3135</v>
      </c>
      <c r="AG80" s="56">
        <f t="shared" si="1"/>
        <v>0</v>
      </c>
    </row>
    <row r="81" spans="1:44">
      <c r="A81" s="546" t="s">
        <v>3963</v>
      </c>
      <c r="B81" s="545" t="s">
        <v>1205</v>
      </c>
      <c r="Q81" s="56">
        <v>1</v>
      </c>
      <c r="R81" s="56">
        <v>1</v>
      </c>
      <c r="U81" s="56">
        <v>1</v>
      </c>
      <c r="Y81" s="56" t="s">
        <v>3135</v>
      </c>
      <c r="AC81" s="56" t="s">
        <v>3135</v>
      </c>
      <c r="AE81" s="56">
        <v>1</v>
      </c>
      <c r="AG81" s="56">
        <f t="shared" si="1"/>
        <v>4</v>
      </c>
    </row>
    <row r="82" spans="1:44">
      <c r="A82" s="548" t="s">
        <v>3502</v>
      </c>
      <c r="B82" s="545" t="s">
        <v>3417</v>
      </c>
      <c r="Y82" s="56" t="s">
        <v>3135</v>
      </c>
      <c r="AC82" s="56" t="s">
        <v>3135</v>
      </c>
      <c r="AG82" s="56">
        <f t="shared" si="1"/>
        <v>0</v>
      </c>
    </row>
    <row r="83" spans="1:44">
      <c r="A83" s="548" t="s">
        <v>1547</v>
      </c>
      <c r="B83" s="545" t="s">
        <v>3417</v>
      </c>
      <c r="K83">
        <v>1</v>
      </c>
      <c r="L83">
        <v>1</v>
      </c>
      <c r="M83" s="56">
        <v>2</v>
      </c>
      <c r="O83" s="56">
        <v>2</v>
      </c>
      <c r="S83" s="56">
        <v>1</v>
      </c>
      <c r="Y83" s="56" t="s">
        <v>3135</v>
      </c>
      <c r="AC83" s="56" t="s">
        <v>3135</v>
      </c>
      <c r="AG83" s="56">
        <f t="shared" si="1"/>
        <v>7</v>
      </c>
    </row>
    <row r="84" spans="1:44" s="52" customFormat="1">
      <c r="A84" s="785" t="s">
        <v>2634</v>
      </c>
      <c r="B84" s="786" t="s">
        <v>5473</v>
      </c>
      <c r="C84" s="786"/>
      <c r="D84"/>
      <c r="E84" s="56"/>
      <c r="F84"/>
      <c r="G84">
        <v>2</v>
      </c>
      <c r="H84"/>
      <c r="I84"/>
      <c r="J84" s="56"/>
      <c r="K84"/>
      <c r="L84"/>
      <c r="M84" s="56"/>
      <c r="N84" s="56"/>
      <c r="O84" s="56"/>
      <c r="P84" s="56"/>
      <c r="Q84" s="56"/>
      <c r="R84" s="56"/>
      <c r="S84" s="56"/>
      <c r="T84" s="56"/>
      <c r="U84" s="56"/>
      <c r="V84" s="56"/>
      <c r="W84" s="56"/>
      <c r="X84" s="56"/>
      <c r="Y84" s="56" t="s">
        <v>3135</v>
      </c>
      <c r="Z84" s="56"/>
      <c r="AA84" s="56"/>
      <c r="AB84" s="56"/>
      <c r="AC84" s="56" t="s">
        <v>3135</v>
      </c>
      <c r="AD84" s="56"/>
      <c r="AE84" s="56"/>
      <c r="AF84" s="56"/>
      <c r="AG84" s="56">
        <f t="shared" si="1"/>
        <v>2</v>
      </c>
      <c r="AH84" s="56"/>
      <c r="AI84" s="56"/>
      <c r="AJ84" s="56"/>
      <c r="AK84" s="56"/>
      <c r="AL84" s="56"/>
      <c r="AM84" s="56"/>
      <c r="AN84" s="56"/>
      <c r="AO84" s="56"/>
      <c r="AP84" s="56"/>
      <c r="AQ84" s="56"/>
      <c r="AR84" s="56"/>
    </row>
    <row r="85" spans="1:44">
      <c r="A85" s="548" t="s">
        <v>1548</v>
      </c>
      <c r="B85" s="545" t="s">
        <v>1549</v>
      </c>
      <c r="Y85" s="56" t="s">
        <v>3135</v>
      </c>
      <c r="AC85" s="56" t="s">
        <v>3135</v>
      </c>
      <c r="AG85" s="56">
        <f t="shared" si="1"/>
        <v>0</v>
      </c>
    </row>
    <row r="86" spans="1:44">
      <c r="A86" s="548" t="s">
        <v>1550</v>
      </c>
      <c r="B86" s="545" t="s">
        <v>1549</v>
      </c>
      <c r="R86" s="56">
        <v>1</v>
      </c>
      <c r="Y86" s="56" t="s">
        <v>3135</v>
      </c>
      <c r="AC86" s="56" t="s">
        <v>3135</v>
      </c>
      <c r="AG86" s="56">
        <f t="shared" si="1"/>
        <v>1</v>
      </c>
    </row>
    <row r="87" spans="1:44">
      <c r="A87" s="548" t="s">
        <v>7617</v>
      </c>
      <c r="B87" s="545" t="s">
        <v>5473</v>
      </c>
      <c r="AC87" s="56" t="s">
        <v>3135</v>
      </c>
      <c r="AG87" s="56">
        <f t="shared" si="1"/>
        <v>0</v>
      </c>
    </row>
    <row r="88" spans="1:44">
      <c r="A88" s="548" t="s">
        <v>1551</v>
      </c>
      <c r="B88" s="545" t="s">
        <v>1549</v>
      </c>
      <c r="Y88" s="56" t="s">
        <v>3135</v>
      </c>
      <c r="AC88" s="56" t="s">
        <v>3135</v>
      </c>
      <c r="AG88" s="56">
        <f t="shared" si="1"/>
        <v>0</v>
      </c>
    </row>
    <row r="89" spans="1:44">
      <c r="A89" s="545" t="s">
        <v>1552</v>
      </c>
      <c r="B89" s="545" t="s">
        <v>2455</v>
      </c>
      <c r="C89" s="545" t="s">
        <v>1553</v>
      </c>
      <c r="D89">
        <v>2</v>
      </c>
      <c r="F89">
        <v>1</v>
      </c>
      <c r="Y89" s="56" t="s">
        <v>3135</v>
      </c>
      <c r="AC89" s="56" t="s">
        <v>3135</v>
      </c>
      <c r="AG89" s="56">
        <f t="shared" si="1"/>
        <v>3</v>
      </c>
    </row>
    <row r="90" spans="1:44" s="52" customFormat="1">
      <c r="A90" s="786" t="s">
        <v>5811</v>
      </c>
      <c r="B90" s="786" t="s">
        <v>2635</v>
      </c>
      <c r="C90" s="786" t="s">
        <v>5472</v>
      </c>
      <c r="D90"/>
      <c r="E90" s="56">
        <v>1</v>
      </c>
      <c r="F90"/>
      <c r="G90"/>
      <c r="H90"/>
      <c r="I90"/>
      <c r="J90" s="56"/>
      <c r="K90"/>
      <c r="L90"/>
      <c r="M90" s="56"/>
      <c r="N90" s="56"/>
      <c r="O90" s="56"/>
      <c r="P90" s="56"/>
      <c r="Q90" s="56"/>
      <c r="R90" s="56"/>
      <c r="S90" s="56"/>
      <c r="T90" s="56"/>
      <c r="U90" s="56"/>
      <c r="V90" s="56"/>
      <c r="W90" s="56"/>
      <c r="X90" s="56"/>
      <c r="Y90" s="56" t="s">
        <v>3135</v>
      </c>
      <c r="Z90" s="56"/>
      <c r="AA90" s="56"/>
      <c r="AB90" s="56"/>
      <c r="AC90" s="56" t="s">
        <v>3135</v>
      </c>
      <c r="AD90" s="56"/>
      <c r="AE90" s="56"/>
      <c r="AF90" s="56"/>
      <c r="AG90" s="56">
        <f t="shared" si="1"/>
        <v>1</v>
      </c>
      <c r="AH90" s="56"/>
      <c r="AI90" s="56"/>
      <c r="AJ90" s="56"/>
      <c r="AK90" s="56"/>
      <c r="AL90" s="56"/>
      <c r="AM90" s="56"/>
      <c r="AN90" s="56"/>
      <c r="AO90" s="56"/>
      <c r="AP90" s="56"/>
      <c r="AQ90" s="56"/>
      <c r="AR90" s="56"/>
    </row>
    <row r="91" spans="1:44">
      <c r="A91" s="548" t="s">
        <v>1554</v>
      </c>
      <c r="B91" s="545" t="s">
        <v>2455</v>
      </c>
      <c r="C91" s="545" t="s">
        <v>1555</v>
      </c>
      <c r="L91">
        <v>1</v>
      </c>
      <c r="N91" s="56">
        <v>1</v>
      </c>
      <c r="S91" s="56">
        <v>1</v>
      </c>
      <c r="Y91" s="56" t="s">
        <v>3135</v>
      </c>
      <c r="AC91" s="56" t="s">
        <v>3135</v>
      </c>
      <c r="AG91" s="56">
        <f t="shared" si="1"/>
        <v>3</v>
      </c>
    </row>
    <row r="92" spans="1:44">
      <c r="A92" s="1004" t="s">
        <v>5704</v>
      </c>
      <c r="B92" s="1005" t="s">
        <v>4184</v>
      </c>
      <c r="C92" s="1005" t="s">
        <v>1555</v>
      </c>
      <c r="X92" s="56">
        <v>1</v>
      </c>
      <c r="Y92" s="56" t="s">
        <v>3135</v>
      </c>
      <c r="AC92" s="56" t="s">
        <v>3135</v>
      </c>
      <c r="AG92" s="56">
        <f t="shared" si="1"/>
        <v>1</v>
      </c>
    </row>
    <row r="93" spans="1:44">
      <c r="A93" s="545" t="s">
        <v>1556</v>
      </c>
      <c r="B93" s="546" t="s">
        <v>2455</v>
      </c>
      <c r="C93" s="545" t="s">
        <v>1555</v>
      </c>
      <c r="H93">
        <v>1</v>
      </c>
      <c r="I93">
        <v>2</v>
      </c>
      <c r="J93" s="56">
        <v>2</v>
      </c>
      <c r="K93">
        <v>2</v>
      </c>
      <c r="L93">
        <v>2</v>
      </c>
      <c r="M93" s="56">
        <v>1</v>
      </c>
      <c r="Y93" s="56">
        <v>1</v>
      </c>
      <c r="AC93" s="56" t="s">
        <v>3135</v>
      </c>
      <c r="AE93" s="56">
        <v>1</v>
      </c>
      <c r="AG93" s="56">
        <f t="shared" si="1"/>
        <v>12</v>
      </c>
    </row>
    <row r="94" spans="1:44">
      <c r="A94" s="545" t="s">
        <v>1557</v>
      </c>
      <c r="B94" s="545" t="s">
        <v>2455</v>
      </c>
      <c r="C94" s="545" t="s">
        <v>1555</v>
      </c>
      <c r="Y94" s="56" t="s">
        <v>3135</v>
      </c>
      <c r="AC94" s="56" t="s">
        <v>3135</v>
      </c>
      <c r="AG94" s="56">
        <f t="shared" si="1"/>
        <v>0</v>
      </c>
    </row>
    <row r="95" spans="1:44">
      <c r="A95" s="545" t="s">
        <v>1558</v>
      </c>
      <c r="B95" s="545" t="s">
        <v>2455</v>
      </c>
      <c r="C95" s="545" t="s">
        <v>1555</v>
      </c>
      <c r="F95">
        <v>1</v>
      </c>
      <c r="G95">
        <v>1</v>
      </c>
      <c r="I95">
        <v>1</v>
      </c>
      <c r="J95" s="56">
        <v>2</v>
      </c>
      <c r="K95">
        <v>1</v>
      </c>
      <c r="U95" s="56">
        <v>1</v>
      </c>
      <c r="V95" s="56">
        <v>1</v>
      </c>
      <c r="W95" s="56">
        <v>2</v>
      </c>
      <c r="X95" s="56">
        <v>1</v>
      </c>
      <c r="Y95" s="56" t="s">
        <v>3135</v>
      </c>
      <c r="AA95" s="56">
        <v>1</v>
      </c>
      <c r="AB95" s="56">
        <v>1</v>
      </c>
      <c r="AC95" s="56">
        <v>1</v>
      </c>
      <c r="AD95" s="56">
        <v>1</v>
      </c>
      <c r="AG95" s="56">
        <f t="shared" si="1"/>
        <v>15</v>
      </c>
    </row>
    <row r="96" spans="1:44">
      <c r="A96" s="545" t="s">
        <v>1559</v>
      </c>
      <c r="B96" s="545" t="s">
        <v>2455</v>
      </c>
      <c r="C96" s="545" t="s">
        <v>1555</v>
      </c>
      <c r="R96" s="56">
        <v>1</v>
      </c>
      <c r="T96" s="56">
        <v>1</v>
      </c>
      <c r="Y96" s="56" t="s">
        <v>3135</v>
      </c>
      <c r="AC96" s="56" t="s">
        <v>3135</v>
      </c>
      <c r="AG96" s="56">
        <f t="shared" si="1"/>
        <v>2</v>
      </c>
    </row>
    <row r="97" spans="1:44">
      <c r="A97" s="548" t="s">
        <v>454</v>
      </c>
      <c r="B97" s="545" t="s">
        <v>2455</v>
      </c>
      <c r="C97" s="545" t="s">
        <v>1555</v>
      </c>
      <c r="N97" s="56">
        <v>1</v>
      </c>
      <c r="O97" s="56">
        <v>2</v>
      </c>
      <c r="Y97" s="56" t="s">
        <v>3135</v>
      </c>
      <c r="AC97" s="56" t="s">
        <v>3135</v>
      </c>
      <c r="AG97" s="56">
        <f t="shared" si="1"/>
        <v>3</v>
      </c>
    </row>
    <row r="98" spans="1:44">
      <c r="A98" s="545" t="s">
        <v>2082</v>
      </c>
      <c r="B98" s="545" t="s">
        <v>2455</v>
      </c>
      <c r="C98" s="545" t="s">
        <v>1555</v>
      </c>
      <c r="E98" s="56">
        <v>1</v>
      </c>
      <c r="F98">
        <v>1</v>
      </c>
      <c r="K98">
        <v>1</v>
      </c>
      <c r="L98">
        <v>1</v>
      </c>
      <c r="W98" s="56">
        <v>1</v>
      </c>
      <c r="X98" s="56">
        <v>2</v>
      </c>
      <c r="Y98" s="56">
        <v>2</v>
      </c>
      <c r="Z98" s="56">
        <v>1</v>
      </c>
      <c r="AC98" s="56" t="s">
        <v>3135</v>
      </c>
      <c r="AE98" s="56">
        <v>2</v>
      </c>
      <c r="AF98" s="56">
        <v>2</v>
      </c>
      <c r="AG98" s="56">
        <f t="shared" si="1"/>
        <v>12</v>
      </c>
    </row>
    <row r="99" spans="1:44" s="52" customFormat="1">
      <c r="A99" s="786" t="s">
        <v>5812</v>
      </c>
      <c r="B99" s="786" t="s">
        <v>2636</v>
      </c>
      <c r="C99" s="786" t="s">
        <v>3962</v>
      </c>
      <c r="D99">
        <v>1</v>
      </c>
      <c r="E99" s="56">
        <v>1</v>
      </c>
      <c r="F99"/>
      <c r="G99"/>
      <c r="H99"/>
      <c r="I99"/>
      <c r="J99" s="56">
        <v>1</v>
      </c>
      <c r="K99"/>
      <c r="L99"/>
      <c r="M99" s="56"/>
      <c r="N99" s="56"/>
      <c r="O99" s="56"/>
      <c r="P99" s="56"/>
      <c r="Q99" s="56"/>
      <c r="R99" s="56"/>
      <c r="S99" s="56"/>
      <c r="T99" s="56"/>
      <c r="U99" s="56"/>
      <c r="V99" s="56"/>
      <c r="W99" s="56"/>
      <c r="X99" s="56"/>
      <c r="Y99" s="56" t="s">
        <v>3135</v>
      </c>
      <c r="Z99" s="56"/>
      <c r="AA99" s="56"/>
      <c r="AB99" s="56"/>
      <c r="AC99" s="56" t="s">
        <v>3135</v>
      </c>
      <c r="AD99" s="56"/>
      <c r="AE99" s="56"/>
      <c r="AF99" s="56"/>
      <c r="AG99" s="56">
        <f t="shared" si="1"/>
        <v>3</v>
      </c>
      <c r="AH99" s="56"/>
      <c r="AI99" s="56"/>
      <c r="AJ99" s="56"/>
      <c r="AK99" s="56"/>
      <c r="AL99" s="56"/>
      <c r="AM99" s="56"/>
      <c r="AN99" s="56"/>
      <c r="AO99" s="56"/>
      <c r="AP99" s="56"/>
      <c r="AQ99" s="56"/>
      <c r="AR99" s="56"/>
    </row>
    <row r="100" spans="1:44" s="52" customFormat="1">
      <c r="A100" s="892" t="s">
        <v>3692</v>
      </c>
      <c r="B100" s="892" t="s">
        <v>4184</v>
      </c>
      <c r="C100" s="892" t="s">
        <v>1555</v>
      </c>
      <c r="D100"/>
      <c r="E100" s="56"/>
      <c r="F100"/>
      <c r="G100"/>
      <c r="H100"/>
      <c r="I100"/>
      <c r="J100" s="56"/>
      <c r="K100"/>
      <c r="L100"/>
      <c r="M100" s="56"/>
      <c r="N100" s="56"/>
      <c r="O100" s="56"/>
      <c r="P100" s="56"/>
      <c r="Q100" s="56"/>
      <c r="R100" s="56"/>
      <c r="S100" s="56"/>
      <c r="T100" s="56"/>
      <c r="U100" s="56"/>
      <c r="V100" s="56"/>
      <c r="W100" s="56">
        <v>1</v>
      </c>
      <c r="X100" s="56">
        <v>1</v>
      </c>
      <c r="Y100" s="56" t="s">
        <v>3135</v>
      </c>
      <c r="Z100" s="56"/>
      <c r="AA100" s="56"/>
      <c r="AB100" s="56"/>
      <c r="AC100" s="56" t="s">
        <v>3135</v>
      </c>
      <c r="AD100" s="56"/>
      <c r="AE100" s="56"/>
      <c r="AF100" s="56"/>
      <c r="AG100" s="56">
        <f t="shared" si="1"/>
        <v>2</v>
      </c>
      <c r="AH100" s="56"/>
      <c r="AI100" s="56"/>
      <c r="AJ100" s="56"/>
      <c r="AK100" s="56"/>
      <c r="AL100" s="56"/>
      <c r="AM100" s="56"/>
      <c r="AN100" s="56"/>
      <c r="AO100" s="56"/>
      <c r="AP100" s="56"/>
      <c r="AQ100" s="56"/>
      <c r="AR100" s="56"/>
    </row>
    <row r="101" spans="1:44" s="52" customFormat="1">
      <c r="A101" s="546" t="s">
        <v>5813</v>
      </c>
      <c r="B101" s="546" t="s">
        <v>2636</v>
      </c>
      <c r="C101" s="546" t="s">
        <v>1555</v>
      </c>
      <c r="D101"/>
      <c r="E101" s="56"/>
      <c r="F101"/>
      <c r="G101"/>
      <c r="H101"/>
      <c r="I101"/>
      <c r="J101" s="56">
        <v>1</v>
      </c>
      <c r="K101"/>
      <c r="L101">
        <v>1</v>
      </c>
      <c r="M101" s="56"/>
      <c r="N101" s="56"/>
      <c r="O101" s="56"/>
      <c r="P101" s="56"/>
      <c r="Q101" s="56"/>
      <c r="R101" s="56"/>
      <c r="S101" s="56"/>
      <c r="T101" s="56"/>
      <c r="U101" s="56">
        <v>1</v>
      </c>
      <c r="V101" s="56">
        <v>1</v>
      </c>
      <c r="W101" s="56">
        <v>1</v>
      </c>
      <c r="X101" s="56"/>
      <c r="Y101" s="56" t="s">
        <v>3135</v>
      </c>
      <c r="Z101" s="56"/>
      <c r="AA101" s="56"/>
      <c r="AB101" s="56"/>
      <c r="AC101" s="56" t="s">
        <v>3135</v>
      </c>
      <c r="AD101" s="56"/>
      <c r="AE101" s="56"/>
      <c r="AF101" s="56"/>
      <c r="AG101" s="56">
        <f t="shared" si="1"/>
        <v>5</v>
      </c>
      <c r="AH101" s="56"/>
      <c r="AI101" s="56"/>
      <c r="AJ101" s="56"/>
      <c r="AK101" s="56"/>
      <c r="AL101" s="56"/>
      <c r="AM101" s="56"/>
      <c r="AN101" s="56"/>
      <c r="AO101" s="56"/>
      <c r="AP101" s="56"/>
      <c r="AQ101" s="56"/>
      <c r="AR101" s="56"/>
    </row>
    <row r="102" spans="1:44">
      <c r="A102" s="548" t="s">
        <v>2083</v>
      </c>
      <c r="B102" s="545" t="s">
        <v>2455</v>
      </c>
      <c r="C102" s="545" t="s">
        <v>1555</v>
      </c>
      <c r="J102" s="56">
        <v>1</v>
      </c>
      <c r="N102" s="56">
        <v>1</v>
      </c>
      <c r="O102" s="56">
        <v>2</v>
      </c>
      <c r="Q102" s="56">
        <v>1</v>
      </c>
      <c r="U102" s="56">
        <v>1</v>
      </c>
      <c r="W102" s="56">
        <v>1</v>
      </c>
      <c r="Y102" s="56">
        <v>1</v>
      </c>
      <c r="AA102" s="56">
        <v>1</v>
      </c>
      <c r="AC102" s="56" t="s">
        <v>3135</v>
      </c>
      <c r="AF102" s="56">
        <v>1</v>
      </c>
      <c r="AG102" s="56">
        <f t="shared" si="1"/>
        <v>9</v>
      </c>
    </row>
    <row r="103" spans="1:44">
      <c r="A103" s="545" t="s">
        <v>2085</v>
      </c>
      <c r="B103" s="545" t="s">
        <v>2455</v>
      </c>
      <c r="C103" s="545" t="s">
        <v>1555</v>
      </c>
      <c r="H103">
        <v>1</v>
      </c>
      <c r="I103">
        <v>1</v>
      </c>
      <c r="J103" s="56">
        <v>3</v>
      </c>
      <c r="K103">
        <v>3</v>
      </c>
      <c r="L103">
        <v>2</v>
      </c>
      <c r="M103" s="56">
        <v>2</v>
      </c>
      <c r="N103" s="56">
        <v>2</v>
      </c>
      <c r="O103" s="56">
        <v>1</v>
      </c>
      <c r="V103" s="56">
        <v>1</v>
      </c>
      <c r="W103" s="56">
        <v>1</v>
      </c>
      <c r="X103" s="56">
        <v>1</v>
      </c>
      <c r="Y103" s="56">
        <v>1</v>
      </c>
      <c r="AA103" s="56">
        <v>1</v>
      </c>
      <c r="AB103" s="56">
        <v>1</v>
      </c>
      <c r="AC103" s="56">
        <v>2</v>
      </c>
      <c r="AD103" s="56">
        <v>2</v>
      </c>
      <c r="AE103" s="56">
        <v>2</v>
      </c>
      <c r="AG103" s="56">
        <f t="shared" si="1"/>
        <v>27</v>
      </c>
    </row>
    <row r="104" spans="1:44">
      <c r="A104" s="545" t="s">
        <v>2086</v>
      </c>
      <c r="B104" s="545" t="s">
        <v>2455</v>
      </c>
      <c r="C104" s="545" t="s">
        <v>1555</v>
      </c>
      <c r="F104">
        <v>1</v>
      </c>
      <c r="G104">
        <v>2</v>
      </c>
      <c r="H104">
        <v>1</v>
      </c>
      <c r="J104" s="56">
        <v>1</v>
      </c>
      <c r="L104">
        <v>1</v>
      </c>
      <c r="M104" s="56">
        <v>1</v>
      </c>
      <c r="T104" s="56">
        <v>1</v>
      </c>
      <c r="U104" s="56">
        <v>1</v>
      </c>
      <c r="Y104" s="56" t="s">
        <v>3135</v>
      </c>
      <c r="AC104" s="56" t="s">
        <v>3135</v>
      </c>
      <c r="AG104" s="56">
        <f t="shared" si="1"/>
        <v>9</v>
      </c>
    </row>
    <row r="105" spans="1:44">
      <c r="A105" s="545" t="s">
        <v>2087</v>
      </c>
      <c r="B105" s="545" t="s">
        <v>2455</v>
      </c>
      <c r="C105" s="545" t="s">
        <v>1555</v>
      </c>
      <c r="D105">
        <v>4</v>
      </c>
      <c r="E105" s="56">
        <v>2</v>
      </c>
      <c r="F105">
        <v>2</v>
      </c>
      <c r="G105">
        <v>2</v>
      </c>
      <c r="H105">
        <v>2</v>
      </c>
      <c r="J105" s="56">
        <v>1</v>
      </c>
      <c r="U105" s="56">
        <v>1</v>
      </c>
      <c r="V105" s="56">
        <v>1</v>
      </c>
      <c r="W105" s="56">
        <v>1</v>
      </c>
      <c r="X105" s="56">
        <v>1</v>
      </c>
      <c r="Y105" s="56">
        <v>2</v>
      </c>
      <c r="AC105" s="56">
        <v>1</v>
      </c>
      <c r="AD105" s="56">
        <v>2</v>
      </c>
      <c r="AG105" s="56">
        <f t="shared" si="1"/>
        <v>22</v>
      </c>
    </row>
    <row r="106" spans="1:44">
      <c r="A106" s="1034" t="s">
        <v>4296</v>
      </c>
      <c r="B106" s="546" t="s">
        <v>4712</v>
      </c>
      <c r="C106" s="546" t="s">
        <v>3962</v>
      </c>
      <c r="Y106" s="56" t="s">
        <v>3135</v>
      </c>
      <c r="AC106" s="56" t="s">
        <v>3135</v>
      </c>
      <c r="AG106" s="56">
        <f t="shared" si="1"/>
        <v>0</v>
      </c>
    </row>
    <row r="107" spans="1:44">
      <c r="A107" s="947" t="s">
        <v>5945</v>
      </c>
      <c r="B107" s="937" t="s">
        <v>1754</v>
      </c>
      <c r="C107" s="936" t="s">
        <v>3962</v>
      </c>
      <c r="Y107" s="56" t="s">
        <v>3135</v>
      </c>
      <c r="AC107" s="56" t="s">
        <v>3135</v>
      </c>
      <c r="AG107" s="56">
        <f t="shared" si="1"/>
        <v>0</v>
      </c>
    </row>
    <row r="108" spans="1:44" s="52" customFormat="1">
      <c r="A108" s="786" t="s">
        <v>2419</v>
      </c>
      <c r="B108" s="786" t="s">
        <v>2636</v>
      </c>
      <c r="C108" s="786" t="s">
        <v>3962</v>
      </c>
      <c r="D108">
        <v>1</v>
      </c>
      <c r="E108" s="56"/>
      <c r="F108"/>
      <c r="G108"/>
      <c r="H108"/>
      <c r="I108">
        <v>1</v>
      </c>
      <c r="J108" s="56"/>
      <c r="K108"/>
      <c r="L108"/>
      <c r="M108" s="56"/>
      <c r="N108" s="56"/>
      <c r="O108" s="56"/>
      <c r="P108" s="56"/>
      <c r="Q108" s="56"/>
      <c r="R108" s="56"/>
      <c r="S108" s="56"/>
      <c r="T108" s="56"/>
      <c r="U108" s="56"/>
      <c r="V108" s="56"/>
      <c r="W108" s="56"/>
      <c r="X108" s="56"/>
      <c r="Y108" s="56" t="s">
        <v>3135</v>
      </c>
      <c r="Z108" s="56"/>
      <c r="AA108" s="56"/>
      <c r="AB108" s="56"/>
      <c r="AC108" s="56" t="s">
        <v>3135</v>
      </c>
      <c r="AD108" s="56"/>
      <c r="AE108" s="56"/>
      <c r="AF108" s="56"/>
      <c r="AG108" s="56">
        <f t="shared" si="1"/>
        <v>2</v>
      </c>
      <c r="AH108" s="56"/>
      <c r="AI108" s="56"/>
      <c r="AJ108" s="56"/>
      <c r="AK108" s="56"/>
      <c r="AL108" s="56"/>
      <c r="AM108" s="56"/>
      <c r="AN108" s="56"/>
      <c r="AO108" s="56"/>
      <c r="AP108" s="56"/>
      <c r="AQ108" s="56"/>
      <c r="AR108" s="56"/>
    </row>
    <row r="109" spans="1:44" s="52" customFormat="1">
      <c r="A109" s="786" t="s">
        <v>2420</v>
      </c>
      <c r="B109" s="786" t="s">
        <v>2636</v>
      </c>
      <c r="C109" s="786" t="s">
        <v>3962</v>
      </c>
      <c r="D109"/>
      <c r="E109" s="56"/>
      <c r="F109"/>
      <c r="G109"/>
      <c r="H109"/>
      <c r="I109">
        <v>1</v>
      </c>
      <c r="J109" s="56"/>
      <c r="K109"/>
      <c r="L109"/>
      <c r="M109" s="56"/>
      <c r="N109" s="56"/>
      <c r="O109" s="56"/>
      <c r="P109" s="56"/>
      <c r="Q109" s="56"/>
      <c r="R109" s="56"/>
      <c r="S109" s="56"/>
      <c r="T109" s="56"/>
      <c r="U109" s="56"/>
      <c r="V109" s="56"/>
      <c r="W109" s="56"/>
      <c r="X109" s="56"/>
      <c r="Y109" s="56" t="s">
        <v>3135</v>
      </c>
      <c r="Z109" s="56"/>
      <c r="AA109" s="56"/>
      <c r="AB109" s="56"/>
      <c r="AC109" s="56" t="s">
        <v>3135</v>
      </c>
      <c r="AD109" s="56"/>
      <c r="AE109" s="56"/>
      <c r="AF109" s="56"/>
      <c r="AG109" s="56">
        <f t="shared" si="1"/>
        <v>1</v>
      </c>
      <c r="AH109" s="56"/>
      <c r="AI109" s="56"/>
      <c r="AJ109" s="56"/>
      <c r="AK109" s="56"/>
      <c r="AL109" s="56"/>
      <c r="AM109" s="56"/>
      <c r="AN109" s="56"/>
      <c r="AO109" s="56"/>
      <c r="AP109" s="56"/>
      <c r="AQ109" s="56"/>
      <c r="AR109" s="56"/>
    </row>
    <row r="110" spans="1:44" s="52" customFormat="1">
      <c r="A110" s="1034" t="s">
        <v>4298</v>
      </c>
      <c r="B110" s="546" t="s">
        <v>4712</v>
      </c>
      <c r="C110" s="546" t="s">
        <v>1555</v>
      </c>
      <c r="D110"/>
      <c r="E110" s="56"/>
      <c r="F110"/>
      <c r="G110"/>
      <c r="H110"/>
      <c r="I110"/>
      <c r="J110" s="56"/>
      <c r="K110"/>
      <c r="L110"/>
      <c r="M110" s="56"/>
      <c r="N110" s="56"/>
      <c r="O110" s="56"/>
      <c r="P110" s="56"/>
      <c r="Q110" s="56"/>
      <c r="R110" s="56"/>
      <c r="S110" s="56"/>
      <c r="T110" s="56"/>
      <c r="U110" s="56"/>
      <c r="V110" s="56"/>
      <c r="W110" s="56"/>
      <c r="X110" s="56"/>
      <c r="Y110" s="56" t="s">
        <v>3135</v>
      </c>
      <c r="Z110" s="56"/>
      <c r="AA110" s="56"/>
      <c r="AB110" s="56"/>
      <c r="AC110" s="56" t="s">
        <v>3135</v>
      </c>
      <c r="AD110" s="56"/>
      <c r="AE110" s="56"/>
      <c r="AF110" s="56"/>
      <c r="AG110" s="56">
        <f t="shared" si="1"/>
        <v>0</v>
      </c>
      <c r="AH110" s="56"/>
      <c r="AI110" s="56"/>
      <c r="AJ110" s="56"/>
      <c r="AK110" s="56"/>
      <c r="AL110" s="56"/>
      <c r="AM110" s="56"/>
      <c r="AN110" s="56"/>
      <c r="AO110" s="56"/>
      <c r="AP110" s="56"/>
      <c r="AQ110" s="56"/>
      <c r="AR110" s="56"/>
    </row>
    <row r="111" spans="1:44">
      <c r="A111" s="545" t="s">
        <v>2702</v>
      </c>
      <c r="B111" s="546" t="s">
        <v>2636</v>
      </c>
      <c r="C111" s="545" t="s">
        <v>1555</v>
      </c>
      <c r="J111" s="56">
        <v>1</v>
      </c>
      <c r="M111" s="56">
        <v>1</v>
      </c>
      <c r="N111" s="56">
        <v>1</v>
      </c>
      <c r="O111" s="56">
        <v>1</v>
      </c>
      <c r="P111" s="56">
        <v>2</v>
      </c>
      <c r="R111" s="56">
        <v>1</v>
      </c>
      <c r="Y111" s="56">
        <v>1</v>
      </c>
      <c r="Z111" s="56">
        <v>1</v>
      </c>
      <c r="AB111" s="56">
        <v>2</v>
      </c>
      <c r="AC111" s="56" t="s">
        <v>3135</v>
      </c>
      <c r="AD111" s="56">
        <v>1</v>
      </c>
      <c r="AE111" s="56">
        <v>1</v>
      </c>
      <c r="AF111" s="56">
        <v>1</v>
      </c>
      <c r="AG111" s="56">
        <f>SUM(D111:AF111)</f>
        <v>14</v>
      </c>
    </row>
    <row r="112" spans="1:44">
      <c r="A112" s="545" t="s">
        <v>2703</v>
      </c>
      <c r="B112" s="546" t="s">
        <v>2636</v>
      </c>
      <c r="C112" s="545" t="s">
        <v>1555</v>
      </c>
      <c r="I112">
        <v>1</v>
      </c>
      <c r="S112" s="56">
        <v>1</v>
      </c>
      <c r="T112" s="56">
        <v>1</v>
      </c>
      <c r="U112" s="56">
        <v>1</v>
      </c>
      <c r="W112" s="56">
        <v>2</v>
      </c>
      <c r="Y112" s="56">
        <v>1</v>
      </c>
      <c r="Z112" s="56">
        <v>1</v>
      </c>
      <c r="AB112" s="56">
        <v>1</v>
      </c>
      <c r="AC112" s="56" t="s">
        <v>3135</v>
      </c>
      <c r="AG112" s="56">
        <f t="shared" si="1"/>
        <v>9</v>
      </c>
    </row>
    <row r="113" spans="1:44" s="52" customFormat="1">
      <c r="A113" s="546" t="s">
        <v>2421</v>
      </c>
      <c r="B113" s="546" t="s">
        <v>2636</v>
      </c>
      <c r="C113" s="546" t="s">
        <v>1555</v>
      </c>
      <c r="D113">
        <v>1</v>
      </c>
      <c r="E113" s="56">
        <v>2</v>
      </c>
      <c r="F113"/>
      <c r="G113"/>
      <c r="H113"/>
      <c r="I113">
        <v>1</v>
      </c>
      <c r="J113" s="56"/>
      <c r="K113"/>
      <c r="L113"/>
      <c r="M113" s="56"/>
      <c r="N113" s="56"/>
      <c r="O113" s="56"/>
      <c r="P113" s="56"/>
      <c r="Q113" s="56"/>
      <c r="R113" s="56"/>
      <c r="S113" s="56">
        <v>1</v>
      </c>
      <c r="T113" s="56"/>
      <c r="U113" s="56"/>
      <c r="V113" s="56"/>
      <c r="W113" s="56"/>
      <c r="X113" s="56"/>
      <c r="Y113" s="56" t="s">
        <v>3135</v>
      </c>
      <c r="Z113" s="56"/>
      <c r="AA113" s="56"/>
      <c r="AB113" s="56"/>
      <c r="AC113" s="56" t="s">
        <v>3135</v>
      </c>
      <c r="AD113" s="56"/>
      <c r="AE113" s="56"/>
      <c r="AF113" s="56"/>
      <c r="AG113" s="56">
        <f t="shared" si="1"/>
        <v>5</v>
      </c>
      <c r="AH113" s="56"/>
      <c r="AI113" s="56"/>
      <c r="AJ113" s="56"/>
      <c r="AK113" s="56"/>
      <c r="AL113" s="56"/>
      <c r="AM113" s="56"/>
      <c r="AN113" s="56"/>
      <c r="AO113" s="56"/>
      <c r="AP113" s="56"/>
      <c r="AQ113" s="56"/>
      <c r="AR113" s="56"/>
    </row>
    <row r="114" spans="1:44" s="52" customFormat="1">
      <c r="A114" s="2252" t="s">
        <v>9534</v>
      </c>
      <c r="B114" s="2252" t="s">
        <v>2089</v>
      </c>
      <c r="C114" s="2252" t="s">
        <v>9535</v>
      </c>
      <c r="D114"/>
      <c r="E114" s="56"/>
      <c r="F114"/>
      <c r="G114"/>
      <c r="H114"/>
      <c r="I114"/>
      <c r="J114" s="56"/>
      <c r="K114"/>
      <c r="L114"/>
      <c r="M114" s="56"/>
      <c r="N114" s="56"/>
      <c r="O114" s="56"/>
      <c r="P114" s="56"/>
      <c r="Q114" s="56"/>
      <c r="R114" s="56"/>
      <c r="S114" s="56"/>
      <c r="T114" s="56"/>
      <c r="U114" s="56"/>
      <c r="V114" s="56"/>
      <c r="W114" s="56"/>
      <c r="X114" s="56"/>
      <c r="Y114" s="56"/>
      <c r="Z114" s="56"/>
      <c r="AA114" s="56"/>
      <c r="AB114" s="56"/>
      <c r="AC114" s="56">
        <v>1</v>
      </c>
      <c r="AD114" s="56"/>
      <c r="AE114" s="56">
        <v>1</v>
      </c>
      <c r="AF114" s="56"/>
      <c r="AG114" s="56">
        <f t="shared" si="1"/>
        <v>2</v>
      </c>
      <c r="AH114" s="56"/>
      <c r="AI114" s="56"/>
      <c r="AJ114" s="56"/>
      <c r="AK114" s="56"/>
      <c r="AL114" s="56"/>
      <c r="AM114" s="56"/>
      <c r="AN114" s="56"/>
      <c r="AO114" s="56"/>
      <c r="AP114" s="56"/>
      <c r="AQ114" s="56"/>
      <c r="AR114" s="56"/>
    </row>
    <row r="115" spans="1:44">
      <c r="A115" s="548" t="s">
        <v>2091</v>
      </c>
      <c r="B115" s="546" t="s">
        <v>2089</v>
      </c>
      <c r="C115" s="545" t="s">
        <v>1553</v>
      </c>
      <c r="L115">
        <v>1</v>
      </c>
      <c r="M115" s="56">
        <v>1</v>
      </c>
      <c r="N115" s="56">
        <v>1</v>
      </c>
      <c r="T115" s="56">
        <v>1</v>
      </c>
      <c r="Y115" s="56" t="s">
        <v>3135</v>
      </c>
      <c r="AC115" s="56" t="s">
        <v>3135</v>
      </c>
      <c r="AG115" s="56">
        <f t="shared" si="1"/>
        <v>4</v>
      </c>
    </row>
    <row r="116" spans="1:44">
      <c r="A116" s="545" t="s">
        <v>2092</v>
      </c>
      <c r="B116" s="546" t="s">
        <v>2089</v>
      </c>
      <c r="C116" s="545" t="s">
        <v>1553</v>
      </c>
      <c r="G116">
        <v>1</v>
      </c>
      <c r="H116">
        <v>1</v>
      </c>
      <c r="I116">
        <v>1</v>
      </c>
      <c r="K116">
        <v>1</v>
      </c>
      <c r="L116">
        <v>1</v>
      </c>
      <c r="M116" s="56">
        <v>1</v>
      </c>
      <c r="N116" s="56">
        <v>1</v>
      </c>
      <c r="O116" s="56">
        <v>1</v>
      </c>
      <c r="P116" s="56">
        <v>1</v>
      </c>
      <c r="Q116" s="56">
        <v>1</v>
      </c>
      <c r="S116" s="56">
        <v>1</v>
      </c>
      <c r="U116" s="56">
        <v>1</v>
      </c>
      <c r="W116" s="56">
        <v>1</v>
      </c>
      <c r="X116" s="56">
        <v>2</v>
      </c>
      <c r="Y116" s="56">
        <v>2</v>
      </c>
      <c r="Z116" s="56">
        <v>2</v>
      </c>
      <c r="AA116" s="56">
        <v>3</v>
      </c>
      <c r="AB116" s="56">
        <v>2</v>
      </c>
      <c r="AC116" s="56">
        <v>1</v>
      </c>
      <c r="AG116" s="56">
        <f t="shared" si="1"/>
        <v>25</v>
      </c>
    </row>
    <row r="117" spans="1:44" s="52" customFormat="1">
      <c r="A117" s="546" t="s">
        <v>2637</v>
      </c>
      <c r="B117" s="546" t="s">
        <v>2638</v>
      </c>
      <c r="C117" s="546" t="s">
        <v>5472</v>
      </c>
      <c r="D117"/>
      <c r="E117" s="56"/>
      <c r="F117"/>
      <c r="G117"/>
      <c r="H117"/>
      <c r="I117">
        <v>1</v>
      </c>
      <c r="J117" s="56"/>
      <c r="K117">
        <v>1</v>
      </c>
      <c r="L117"/>
      <c r="M117" s="56"/>
      <c r="N117" s="56"/>
      <c r="O117" s="56"/>
      <c r="P117" s="56"/>
      <c r="Q117" s="56"/>
      <c r="R117" s="56"/>
      <c r="S117" s="56"/>
      <c r="T117" s="56"/>
      <c r="U117" s="56"/>
      <c r="V117" s="56">
        <v>1</v>
      </c>
      <c r="W117" s="56"/>
      <c r="X117" s="56"/>
      <c r="Y117" s="56" t="s">
        <v>3135</v>
      </c>
      <c r="Z117" s="56"/>
      <c r="AA117" s="56"/>
      <c r="AB117" s="56"/>
      <c r="AC117" s="56">
        <v>1</v>
      </c>
      <c r="AD117" s="56">
        <v>1</v>
      </c>
      <c r="AE117" s="56">
        <v>3</v>
      </c>
      <c r="AF117" s="56">
        <v>3</v>
      </c>
      <c r="AG117" s="56">
        <f>SUM(D117:AF117)</f>
        <v>11</v>
      </c>
      <c r="AH117" s="56"/>
      <c r="AI117" s="56"/>
      <c r="AJ117" s="56"/>
      <c r="AK117" s="56"/>
      <c r="AL117" s="56"/>
      <c r="AM117" s="56"/>
      <c r="AN117" s="56"/>
      <c r="AO117" s="56"/>
      <c r="AP117" s="56"/>
      <c r="AQ117" s="56"/>
      <c r="AR117" s="56"/>
    </row>
    <row r="118" spans="1:44" s="52" customFormat="1">
      <c r="A118" s="546" t="s">
        <v>2639</v>
      </c>
      <c r="B118" s="546" t="s">
        <v>2638</v>
      </c>
      <c r="C118" s="546" t="s">
        <v>5472</v>
      </c>
      <c r="D118"/>
      <c r="E118" s="56"/>
      <c r="F118"/>
      <c r="G118"/>
      <c r="H118"/>
      <c r="I118"/>
      <c r="J118" s="56"/>
      <c r="K118"/>
      <c r="L118"/>
      <c r="M118" s="56"/>
      <c r="N118" s="56"/>
      <c r="O118" s="56"/>
      <c r="P118" s="56"/>
      <c r="Q118" s="56">
        <v>1</v>
      </c>
      <c r="R118" s="56">
        <v>1</v>
      </c>
      <c r="S118" s="56">
        <v>2</v>
      </c>
      <c r="T118" s="56"/>
      <c r="U118" s="56"/>
      <c r="V118" s="56"/>
      <c r="W118" s="56"/>
      <c r="X118" s="56"/>
      <c r="Y118" s="56" t="s">
        <v>3135</v>
      </c>
      <c r="Z118" s="56"/>
      <c r="AA118" s="56"/>
      <c r="AB118" s="56"/>
      <c r="AC118" s="56" t="s">
        <v>3135</v>
      </c>
      <c r="AD118" s="56"/>
      <c r="AE118" s="56"/>
      <c r="AF118" s="56"/>
      <c r="AG118" s="56">
        <f t="shared" si="1"/>
        <v>4</v>
      </c>
      <c r="AH118" s="56"/>
      <c r="AI118" s="56"/>
      <c r="AJ118" s="56"/>
      <c r="AK118" s="56"/>
      <c r="AL118" s="56"/>
      <c r="AM118" s="56"/>
      <c r="AN118" s="56"/>
      <c r="AO118" s="56"/>
      <c r="AP118" s="56"/>
      <c r="AQ118" s="56"/>
      <c r="AR118" s="56"/>
    </row>
    <row r="119" spans="1:44">
      <c r="A119" s="545" t="s">
        <v>2093</v>
      </c>
      <c r="B119" s="545" t="s">
        <v>2089</v>
      </c>
      <c r="C119" s="545" t="s">
        <v>1553</v>
      </c>
      <c r="N119" s="56">
        <v>1</v>
      </c>
      <c r="R119" s="56">
        <v>1</v>
      </c>
      <c r="U119" s="56">
        <v>1</v>
      </c>
      <c r="Y119" s="56" t="s">
        <v>3135</v>
      </c>
      <c r="AA119" s="56">
        <v>1</v>
      </c>
      <c r="AB119" s="56">
        <v>1</v>
      </c>
      <c r="AC119" s="56" t="s">
        <v>3135</v>
      </c>
      <c r="AG119" s="56">
        <f t="shared" si="1"/>
        <v>5</v>
      </c>
    </row>
    <row r="120" spans="1:44">
      <c r="A120" s="545" t="s">
        <v>6160</v>
      </c>
      <c r="B120" s="545" t="s">
        <v>2089</v>
      </c>
      <c r="C120" s="545" t="s">
        <v>4327</v>
      </c>
      <c r="AA120" s="56">
        <v>1</v>
      </c>
      <c r="AB120" s="56">
        <v>1</v>
      </c>
      <c r="AC120" s="56">
        <v>1</v>
      </c>
      <c r="AE120" s="56">
        <v>1</v>
      </c>
      <c r="AG120" s="56">
        <f t="shared" si="1"/>
        <v>4</v>
      </c>
    </row>
    <row r="121" spans="1:44">
      <c r="A121" s="546" t="s">
        <v>4891</v>
      </c>
      <c r="B121" s="545" t="s">
        <v>2089</v>
      </c>
      <c r="C121" s="545" t="s">
        <v>1553</v>
      </c>
      <c r="E121" s="56">
        <v>1</v>
      </c>
      <c r="F121">
        <v>2</v>
      </c>
      <c r="G121">
        <v>2</v>
      </c>
      <c r="H121">
        <v>2</v>
      </c>
      <c r="I121">
        <v>3</v>
      </c>
      <c r="J121" s="56">
        <v>1</v>
      </c>
      <c r="K121">
        <v>2</v>
      </c>
      <c r="L121">
        <v>1</v>
      </c>
      <c r="M121" s="56">
        <v>2</v>
      </c>
      <c r="N121" s="56">
        <v>3</v>
      </c>
      <c r="O121" s="56">
        <v>4</v>
      </c>
      <c r="P121" s="56">
        <v>2</v>
      </c>
      <c r="Q121" s="56">
        <v>5</v>
      </c>
      <c r="R121" s="56">
        <v>3</v>
      </c>
      <c r="S121" s="56">
        <v>1</v>
      </c>
      <c r="T121" s="56">
        <v>1</v>
      </c>
      <c r="U121" s="56">
        <v>1</v>
      </c>
      <c r="V121" s="56">
        <v>3</v>
      </c>
      <c r="W121" s="56">
        <v>2</v>
      </c>
      <c r="X121" s="56">
        <v>1</v>
      </c>
      <c r="Y121" s="56">
        <v>3</v>
      </c>
      <c r="Z121" s="56">
        <v>2</v>
      </c>
      <c r="AA121" s="56">
        <v>1</v>
      </c>
      <c r="AB121" s="56">
        <v>1</v>
      </c>
      <c r="AC121" s="56">
        <v>1</v>
      </c>
      <c r="AE121" s="56">
        <v>1</v>
      </c>
      <c r="AG121" s="56">
        <f t="shared" si="1"/>
        <v>51</v>
      </c>
    </row>
    <row r="122" spans="1:44" s="52" customFormat="1">
      <c r="A122" s="56" t="s">
        <v>2679</v>
      </c>
      <c r="B122" s="56" t="s">
        <v>2089</v>
      </c>
      <c r="C122" s="56" t="s">
        <v>1553</v>
      </c>
      <c r="D122"/>
      <c r="E122" s="56"/>
      <c r="F122"/>
      <c r="G122"/>
      <c r="H122"/>
      <c r="I122"/>
      <c r="J122" s="56"/>
      <c r="K122"/>
      <c r="L122"/>
      <c r="M122" s="56"/>
      <c r="N122" s="56"/>
      <c r="O122" s="56"/>
      <c r="P122" s="56"/>
      <c r="Q122" s="56">
        <v>1</v>
      </c>
      <c r="R122" s="56"/>
      <c r="S122" s="56">
        <v>1</v>
      </c>
      <c r="T122" s="56"/>
      <c r="U122" s="56"/>
      <c r="V122" s="56"/>
      <c r="W122" s="56"/>
      <c r="X122" s="56"/>
      <c r="Y122" s="56" t="s">
        <v>3135</v>
      </c>
      <c r="Z122" s="56"/>
      <c r="AA122" s="56"/>
      <c r="AB122" s="56"/>
      <c r="AC122" s="56" t="s">
        <v>3135</v>
      </c>
      <c r="AD122" s="56"/>
      <c r="AE122" s="56"/>
      <c r="AF122" s="56"/>
      <c r="AG122" s="56">
        <f t="shared" si="1"/>
        <v>2</v>
      </c>
      <c r="AH122" s="56"/>
      <c r="AI122" s="56"/>
      <c r="AJ122" s="56"/>
      <c r="AK122" s="56"/>
      <c r="AL122" s="56"/>
      <c r="AM122" s="56"/>
      <c r="AN122" s="56"/>
      <c r="AO122" s="56"/>
      <c r="AP122" s="56"/>
      <c r="AQ122" s="56"/>
      <c r="AR122" s="56"/>
    </row>
    <row r="123" spans="1:44" s="52" customFormat="1">
      <c r="A123" s="786" t="s">
        <v>651</v>
      </c>
      <c r="B123" s="786" t="s">
        <v>4892</v>
      </c>
      <c r="C123" s="786" t="s">
        <v>5472</v>
      </c>
      <c r="D123"/>
      <c r="E123" s="56"/>
      <c r="F123"/>
      <c r="G123"/>
      <c r="H123"/>
      <c r="I123"/>
      <c r="J123" s="56"/>
      <c r="K123"/>
      <c r="L123">
        <v>1</v>
      </c>
      <c r="M123" s="56"/>
      <c r="N123" s="56"/>
      <c r="O123" s="56"/>
      <c r="P123" s="56"/>
      <c r="Q123" s="56"/>
      <c r="R123" s="56"/>
      <c r="S123" s="56"/>
      <c r="T123" s="56"/>
      <c r="U123" s="56"/>
      <c r="V123" s="56"/>
      <c r="W123" s="56"/>
      <c r="X123" s="56"/>
      <c r="Y123" s="56" t="s">
        <v>3135</v>
      </c>
      <c r="Z123" s="56"/>
      <c r="AA123" s="56"/>
      <c r="AB123" s="56"/>
      <c r="AC123" s="56" t="s">
        <v>3135</v>
      </c>
      <c r="AD123" s="56"/>
      <c r="AE123" s="56"/>
      <c r="AF123" s="56"/>
      <c r="AG123" s="56">
        <f t="shared" si="1"/>
        <v>1</v>
      </c>
      <c r="AH123" s="56"/>
      <c r="AI123" s="56"/>
      <c r="AJ123" s="56"/>
      <c r="AK123" s="56"/>
      <c r="AL123" s="56"/>
      <c r="AM123" s="56"/>
      <c r="AN123" s="56"/>
      <c r="AO123" s="56"/>
      <c r="AP123" s="56"/>
      <c r="AQ123" s="56"/>
      <c r="AR123" s="56"/>
    </row>
    <row r="124" spans="1:44">
      <c r="A124" s="541" t="s">
        <v>5983</v>
      </c>
      <c r="B124" s="546" t="s">
        <v>2089</v>
      </c>
      <c r="C124" s="545" t="s">
        <v>1553</v>
      </c>
      <c r="Y124" s="56" t="s">
        <v>3135</v>
      </c>
      <c r="AC124" s="56" t="s">
        <v>3135</v>
      </c>
      <c r="AG124" s="56">
        <f t="shared" si="1"/>
        <v>0</v>
      </c>
    </row>
    <row r="125" spans="1:44">
      <c r="A125" s="545" t="s">
        <v>3734</v>
      </c>
      <c r="B125" s="546" t="s">
        <v>2089</v>
      </c>
      <c r="C125" s="545" t="s">
        <v>1553</v>
      </c>
      <c r="N125" s="56">
        <v>1</v>
      </c>
      <c r="P125" s="56">
        <v>1</v>
      </c>
      <c r="R125" s="56">
        <v>1</v>
      </c>
      <c r="S125" s="56">
        <v>1</v>
      </c>
      <c r="T125" s="56">
        <v>1</v>
      </c>
      <c r="U125" s="56">
        <v>1</v>
      </c>
      <c r="V125" s="56">
        <v>1</v>
      </c>
      <c r="W125" s="56">
        <v>1</v>
      </c>
      <c r="X125" s="56">
        <v>1</v>
      </c>
      <c r="Y125" s="56">
        <v>1</v>
      </c>
      <c r="Z125" s="56">
        <v>1</v>
      </c>
      <c r="AA125" s="56">
        <v>1</v>
      </c>
      <c r="AB125" s="56">
        <v>1</v>
      </c>
      <c r="AC125" s="56" t="s">
        <v>3135</v>
      </c>
      <c r="AD125" s="56">
        <v>1</v>
      </c>
      <c r="AF125" s="56">
        <v>1</v>
      </c>
      <c r="AG125" s="56">
        <f>SUM(D125:AF125)</f>
        <v>15</v>
      </c>
    </row>
    <row r="126" spans="1:44">
      <c r="A126" s="545" t="s">
        <v>3710</v>
      </c>
      <c r="B126" s="546" t="s">
        <v>2089</v>
      </c>
      <c r="C126" s="545" t="s">
        <v>1553</v>
      </c>
      <c r="E126" s="56">
        <v>1</v>
      </c>
      <c r="H126">
        <v>1</v>
      </c>
      <c r="K126">
        <v>1</v>
      </c>
      <c r="P126" s="56">
        <v>1</v>
      </c>
      <c r="R126" s="56">
        <v>1</v>
      </c>
      <c r="S126" s="56">
        <v>1</v>
      </c>
      <c r="T126" s="56">
        <v>2</v>
      </c>
      <c r="U126" s="56">
        <v>1</v>
      </c>
      <c r="V126" s="56">
        <v>4</v>
      </c>
      <c r="W126" s="56">
        <v>2</v>
      </c>
      <c r="X126" s="56">
        <v>2</v>
      </c>
      <c r="Y126" s="56" t="s">
        <v>3135</v>
      </c>
      <c r="AC126" s="56" t="s">
        <v>3135</v>
      </c>
      <c r="AG126" s="56">
        <f t="shared" si="1"/>
        <v>17</v>
      </c>
    </row>
    <row r="127" spans="1:44" s="52" customFormat="1">
      <c r="A127" s="786" t="s">
        <v>652</v>
      </c>
      <c r="B127" s="786" t="s">
        <v>4893</v>
      </c>
      <c r="C127" s="786" t="s">
        <v>5472</v>
      </c>
      <c r="D127"/>
      <c r="E127" s="56"/>
      <c r="F127"/>
      <c r="G127">
        <v>1</v>
      </c>
      <c r="H127"/>
      <c r="I127"/>
      <c r="J127" s="56"/>
      <c r="K127"/>
      <c r="L127"/>
      <c r="M127" s="56"/>
      <c r="N127" s="56"/>
      <c r="O127" s="56"/>
      <c r="P127" s="56"/>
      <c r="Q127" s="56"/>
      <c r="R127" s="56"/>
      <c r="S127" s="56"/>
      <c r="T127" s="56"/>
      <c r="U127" s="56"/>
      <c r="V127" s="56"/>
      <c r="W127" s="56"/>
      <c r="X127" s="56"/>
      <c r="Y127" s="56" t="s">
        <v>3135</v>
      </c>
      <c r="Z127" s="56"/>
      <c r="AA127" s="56"/>
      <c r="AB127" s="56"/>
      <c r="AC127" s="56" t="s">
        <v>3135</v>
      </c>
      <c r="AD127" s="56"/>
      <c r="AE127" s="56"/>
      <c r="AF127" s="56"/>
      <c r="AG127" s="56">
        <f t="shared" si="1"/>
        <v>1</v>
      </c>
      <c r="AH127" s="56"/>
      <c r="AI127" s="56"/>
      <c r="AJ127" s="56"/>
      <c r="AK127" s="56"/>
      <c r="AL127" s="56"/>
      <c r="AM127" s="56"/>
      <c r="AN127" s="56"/>
      <c r="AO127" s="56"/>
      <c r="AP127" s="56"/>
      <c r="AQ127" s="56"/>
      <c r="AR127" s="56"/>
    </row>
    <row r="128" spans="1:44" s="52" customFormat="1">
      <c r="A128" s="786" t="s">
        <v>1883</v>
      </c>
      <c r="B128" s="786" t="s">
        <v>4894</v>
      </c>
      <c r="C128" s="786" t="s">
        <v>5472</v>
      </c>
      <c r="D128"/>
      <c r="E128" s="56"/>
      <c r="F128"/>
      <c r="G128"/>
      <c r="H128"/>
      <c r="I128"/>
      <c r="J128" s="56"/>
      <c r="K128"/>
      <c r="L128">
        <v>1</v>
      </c>
      <c r="M128" s="56"/>
      <c r="N128" s="56"/>
      <c r="O128" s="56"/>
      <c r="P128" s="56"/>
      <c r="Q128" s="56"/>
      <c r="R128" s="56"/>
      <c r="S128" s="56"/>
      <c r="T128" s="56"/>
      <c r="U128" s="56"/>
      <c r="V128" s="56"/>
      <c r="W128" s="56"/>
      <c r="X128" s="56"/>
      <c r="Y128" s="56" t="s">
        <v>3135</v>
      </c>
      <c r="Z128" s="56"/>
      <c r="AA128" s="56"/>
      <c r="AB128" s="56"/>
      <c r="AC128" s="56" t="s">
        <v>3135</v>
      </c>
      <c r="AD128" s="56"/>
      <c r="AE128" s="56"/>
      <c r="AF128" s="56"/>
      <c r="AG128" s="56">
        <f t="shared" si="1"/>
        <v>1</v>
      </c>
      <c r="AH128" s="56"/>
      <c r="AI128" s="56"/>
      <c r="AJ128" s="56"/>
      <c r="AK128" s="56"/>
      <c r="AL128" s="56"/>
      <c r="AM128" s="56"/>
      <c r="AN128" s="56"/>
      <c r="AO128" s="56"/>
      <c r="AP128" s="56"/>
      <c r="AQ128" s="56"/>
      <c r="AR128" s="56"/>
    </row>
    <row r="129" spans="1:44">
      <c r="A129" s="545" t="s">
        <v>3960</v>
      </c>
      <c r="B129" s="546" t="s">
        <v>2089</v>
      </c>
      <c r="C129" s="545" t="s">
        <v>1553</v>
      </c>
      <c r="D129">
        <v>2</v>
      </c>
      <c r="F129">
        <v>1</v>
      </c>
      <c r="G129">
        <v>2</v>
      </c>
      <c r="H129">
        <v>1</v>
      </c>
      <c r="J129" s="56">
        <v>1</v>
      </c>
      <c r="L129">
        <v>1</v>
      </c>
      <c r="T129" s="56">
        <v>1</v>
      </c>
      <c r="V129" s="56">
        <v>3</v>
      </c>
      <c r="W129" s="56">
        <v>3</v>
      </c>
      <c r="X129" s="56">
        <v>2</v>
      </c>
      <c r="Y129" s="56">
        <v>3</v>
      </c>
      <c r="Z129" s="56">
        <v>1</v>
      </c>
      <c r="AA129" s="56">
        <v>1</v>
      </c>
      <c r="AC129" s="56" t="s">
        <v>3135</v>
      </c>
      <c r="AG129" s="56">
        <f t="shared" si="1"/>
        <v>22</v>
      </c>
    </row>
    <row r="130" spans="1:44" s="52" customFormat="1">
      <c r="A130" s="786" t="s">
        <v>1884</v>
      </c>
      <c r="B130" s="786" t="s">
        <v>5283</v>
      </c>
      <c r="C130" s="786" t="s">
        <v>5472</v>
      </c>
      <c r="D130"/>
      <c r="E130" s="56"/>
      <c r="F130"/>
      <c r="G130"/>
      <c r="H130"/>
      <c r="I130"/>
      <c r="J130" s="56"/>
      <c r="K130">
        <v>1</v>
      </c>
      <c r="L130"/>
      <c r="M130" s="56"/>
      <c r="N130" s="56"/>
      <c r="O130" s="56"/>
      <c r="P130" s="56"/>
      <c r="Q130" s="56"/>
      <c r="R130" s="56"/>
      <c r="S130" s="56"/>
      <c r="T130" s="56"/>
      <c r="U130" s="56"/>
      <c r="V130" s="56"/>
      <c r="W130" s="56"/>
      <c r="X130" s="56"/>
      <c r="Y130" s="56">
        <v>1</v>
      </c>
      <c r="Z130" s="56"/>
      <c r="AA130" s="56"/>
      <c r="AB130" s="56"/>
      <c r="AC130" s="56" t="s">
        <v>3135</v>
      </c>
      <c r="AD130" s="56"/>
      <c r="AE130" s="56"/>
      <c r="AF130" s="56"/>
      <c r="AG130" s="56">
        <f t="shared" si="1"/>
        <v>2</v>
      </c>
      <c r="AH130" s="56"/>
      <c r="AI130" s="56"/>
      <c r="AJ130" s="56"/>
      <c r="AK130" s="56"/>
      <c r="AL130" s="56"/>
      <c r="AM130" s="56"/>
      <c r="AN130" s="56"/>
      <c r="AO130" s="56"/>
      <c r="AP130" s="56"/>
      <c r="AQ130" s="56"/>
      <c r="AR130" s="56"/>
    </row>
    <row r="131" spans="1:44">
      <c r="A131" s="545" t="s">
        <v>3711</v>
      </c>
      <c r="B131" s="546" t="s">
        <v>2089</v>
      </c>
      <c r="C131" s="545" t="s">
        <v>1555</v>
      </c>
      <c r="F131">
        <v>1</v>
      </c>
      <c r="I131">
        <v>1</v>
      </c>
      <c r="L131">
        <v>1</v>
      </c>
      <c r="N131" s="56">
        <v>2</v>
      </c>
      <c r="O131" s="56">
        <v>1</v>
      </c>
      <c r="P131" s="56">
        <v>1</v>
      </c>
      <c r="R131" s="56">
        <v>1</v>
      </c>
      <c r="Y131" s="56" t="s">
        <v>3135</v>
      </c>
      <c r="Z131" s="56">
        <v>1</v>
      </c>
      <c r="AC131" s="56" t="s">
        <v>3135</v>
      </c>
      <c r="AG131" s="56">
        <f t="shared" si="1"/>
        <v>9</v>
      </c>
    </row>
    <row r="132" spans="1:44">
      <c r="A132" s="546" t="s">
        <v>2090</v>
      </c>
      <c r="B132" s="546" t="s">
        <v>2089</v>
      </c>
      <c r="C132" s="545" t="s">
        <v>3962</v>
      </c>
      <c r="I132">
        <v>2</v>
      </c>
      <c r="L132">
        <v>1</v>
      </c>
      <c r="M132" s="56">
        <v>1</v>
      </c>
      <c r="N132" s="56">
        <v>1</v>
      </c>
      <c r="P132" s="56">
        <v>1</v>
      </c>
      <c r="R132" s="56">
        <v>4</v>
      </c>
      <c r="S132" s="56">
        <v>4</v>
      </c>
      <c r="T132" s="56">
        <v>4</v>
      </c>
      <c r="U132" s="56">
        <v>4</v>
      </c>
      <c r="V132" s="56">
        <v>4</v>
      </c>
      <c r="W132" s="56">
        <v>2</v>
      </c>
      <c r="X132" s="56">
        <v>3</v>
      </c>
      <c r="Y132" s="56">
        <v>2</v>
      </c>
      <c r="Z132" s="56">
        <v>2</v>
      </c>
      <c r="AA132" s="56">
        <v>1</v>
      </c>
      <c r="AB132" s="56">
        <v>2</v>
      </c>
      <c r="AC132" s="56">
        <v>1</v>
      </c>
      <c r="AG132" s="56">
        <f t="shared" ref="AG132:AG195" si="2">SUM(D132:AE132)</f>
        <v>39</v>
      </c>
    </row>
    <row r="133" spans="1:44" s="52" customFormat="1">
      <c r="A133" s="546" t="s">
        <v>5285</v>
      </c>
      <c r="B133" s="546" t="s">
        <v>5286</v>
      </c>
      <c r="C133" s="546" t="s">
        <v>3962</v>
      </c>
      <c r="D133"/>
      <c r="E133" s="56"/>
      <c r="F133"/>
      <c r="G133"/>
      <c r="H133"/>
      <c r="I133"/>
      <c r="J133" s="56"/>
      <c r="K133"/>
      <c r="L133"/>
      <c r="M133" s="56">
        <v>1</v>
      </c>
      <c r="N133" s="56">
        <v>1</v>
      </c>
      <c r="O133" s="56"/>
      <c r="P133" s="56"/>
      <c r="Q133" s="56"/>
      <c r="R133" s="56"/>
      <c r="S133" s="56"/>
      <c r="T133" s="56"/>
      <c r="U133" s="56"/>
      <c r="V133" s="56"/>
      <c r="W133" s="56"/>
      <c r="X133" s="56"/>
      <c r="Y133" s="56" t="s">
        <v>3135</v>
      </c>
      <c r="Z133" s="56"/>
      <c r="AA133" s="56"/>
      <c r="AB133" s="56"/>
      <c r="AC133" s="56" t="s">
        <v>3135</v>
      </c>
      <c r="AD133" s="56"/>
      <c r="AE133" s="56"/>
      <c r="AF133" s="56"/>
      <c r="AG133" s="56">
        <f t="shared" si="2"/>
        <v>2</v>
      </c>
      <c r="AH133" s="56"/>
      <c r="AI133" s="56"/>
      <c r="AJ133" s="56"/>
      <c r="AK133" s="56"/>
      <c r="AL133" s="56"/>
      <c r="AM133" s="56"/>
      <c r="AN133" s="56"/>
      <c r="AO133" s="56"/>
      <c r="AP133" s="56"/>
      <c r="AQ133" s="56"/>
      <c r="AR133" s="56"/>
    </row>
    <row r="134" spans="1:44">
      <c r="A134" s="546" t="s">
        <v>3712</v>
      </c>
      <c r="B134" s="546" t="s">
        <v>2089</v>
      </c>
      <c r="C134" s="545" t="s">
        <v>1555</v>
      </c>
      <c r="D134">
        <v>2</v>
      </c>
      <c r="E134" s="56">
        <v>1</v>
      </c>
      <c r="F134">
        <v>2</v>
      </c>
      <c r="G134">
        <v>2</v>
      </c>
      <c r="Y134" s="56" t="s">
        <v>3135</v>
      </c>
      <c r="AA134" s="56">
        <v>1</v>
      </c>
      <c r="AC134" s="56" t="s">
        <v>3135</v>
      </c>
      <c r="AG134" s="56">
        <f t="shared" si="2"/>
        <v>8</v>
      </c>
    </row>
    <row r="135" spans="1:44">
      <c r="A135" s="548" t="s">
        <v>3713</v>
      </c>
      <c r="B135" s="546" t="s">
        <v>2089</v>
      </c>
      <c r="C135" s="545" t="s">
        <v>1555</v>
      </c>
      <c r="J135" s="56">
        <v>1</v>
      </c>
      <c r="U135" s="56">
        <v>1</v>
      </c>
      <c r="W135" s="56">
        <v>1</v>
      </c>
      <c r="Y135" s="56">
        <v>1</v>
      </c>
      <c r="AC135" s="56" t="s">
        <v>3135</v>
      </c>
      <c r="AG135" s="56">
        <f t="shared" si="2"/>
        <v>4</v>
      </c>
    </row>
    <row r="136" spans="1:44" s="52" customFormat="1">
      <c r="A136" s="787" t="s">
        <v>1886</v>
      </c>
      <c r="B136" s="786" t="s">
        <v>4894</v>
      </c>
      <c r="C136" s="786" t="s">
        <v>3962</v>
      </c>
      <c r="D136"/>
      <c r="E136" s="56"/>
      <c r="F136">
        <v>1</v>
      </c>
      <c r="G136"/>
      <c r="H136"/>
      <c r="I136"/>
      <c r="J136" s="56"/>
      <c r="K136"/>
      <c r="L136"/>
      <c r="M136" s="56"/>
      <c r="N136" s="56"/>
      <c r="O136" s="56"/>
      <c r="P136" s="56"/>
      <c r="Q136" s="56"/>
      <c r="R136" s="56"/>
      <c r="S136" s="56"/>
      <c r="T136" s="56"/>
      <c r="U136" s="56">
        <v>1</v>
      </c>
      <c r="V136" s="56"/>
      <c r="W136" s="56"/>
      <c r="X136" s="56"/>
      <c r="Y136" s="56" t="s">
        <v>3135</v>
      </c>
      <c r="Z136" s="56"/>
      <c r="AA136" s="56"/>
      <c r="AB136" s="56"/>
      <c r="AC136" s="56" t="s">
        <v>3135</v>
      </c>
      <c r="AD136" s="56"/>
      <c r="AE136" s="56"/>
      <c r="AF136" s="56"/>
      <c r="AG136" s="56">
        <f t="shared" si="2"/>
        <v>2</v>
      </c>
      <c r="AH136" s="56"/>
      <c r="AI136" s="56"/>
      <c r="AJ136" s="56"/>
      <c r="AK136" s="56"/>
      <c r="AL136" s="56"/>
      <c r="AM136" s="56"/>
      <c r="AN136" s="56"/>
      <c r="AO136" s="56"/>
      <c r="AP136" s="56"/>
      <c r="AQ136" s="56"/>
      <c r="AR136" s="56"/>
    </row>
    <row r="137" spans="1:44">
      <c r="A137" s="548" t="s">
        <v>3714</v>
      </c>
      <c r="B137" s="546" t="s">
        <v>2089</v>
      </c>
      <c r="C137" s="545" t="s">
        <v>1555</v>
      </c>
      <c r="E137" s="56">
        <v>1</v>
      </c>
      <c r="F137">
        <v>2</v>
      </c>
      <c r="G137">
        <v>2</v>
      </c>
      <c r="H137">
        <v>2</v>
      </c>
      <c r="I137">
        <v>1</v>
      </c>
      <c r="N137" s="56">
        <v>2</v>
      </c>
      <c r="S137" s="56">
        <v>1</v>
      </c>
      <c r="Y137" s="56" t="s">
        <v>3135</v>
      </c>
      <c r="AC137" s="56" t="s">
        <v>3135</v>
      </c>
      <c r="AG137" s="56">
        <f t="shared" si="2"/>
        <v>11</v>
      </c>
    </row>
    <row r="138" spans="1:44" s="52" customFormat="1">
      <c r="A138" s="787" t="s">
        <v>1887</v>
      </c>
      <c r="B138" s="786" t="s">
        <v>4894</v>
      </c>
      <c r="C138" s="786" t="s">
        <v>3962</v>
      </c>
      <c r="D138"/>
      <c r="E138" s="56"/>
      <c r="F138"/>
      <c r="G138"/>
      <c r="H138"/>
      <c r="I138"/>
      <c r="J138" s="56"/>
      <c r="K138"/>
      <c r="L138"/>
      <c r="M138" s="56">
        <v>1</v>
      </c>
      <c r="N138" s="56"/>
      <c r="O138" s="56"/>
      <c r="P138" s="56"/>
      <c r="Q138" s="56"/>
      <c r="R138" s="56">
        <v>1</v>
      </c>
      <c r="S138" s="56">
        <v>1</v>
      </c>
      <c r="T138" s="56"/>
      <c r="U138" s="56"/>
      <c r="V138" s="56"/>
      <c r="W138" s="56"/>
      <c r="X138" s="56">
        <v>1</v>
      </c>
      <c r="Y138" s="56">
        <v>1</v>
      </c>
      <c r="Z138" s="56">
        <v>1</v>
      </c>
      <c r="AA138" s="56">
        <v>1</v>
      </c>
      <c r="AB138" s="56"/>
      <c r="AC138" s="56" t="s">
        <v>3135</v>
      </c>
      <c r="AD138" s="56"/>
      <c r="AE138" s="56"/>
      <c r="AF138" s="56"/>
      <c r="AG138" s="56">
        <f t="shared" si="2"/>
        <v>7</v>
      </c>
      <c r="AH138" s="56"/>
      <c r="AI138" s="56"/>
      <c r="AJ138" s="56"/>
      <c r="AK138" s="56"/>
      <c r="AL138" s="56"/>
      <c r="AM138" s="56"/>
      <c r="AN138" s="56"/>
      <c r="AO138" s="56"/>
      <c r="AP138" s="56"/>
      <c r="AQ138" s="56"/>
      <c r="AR138" s="56"/>
    </row>
    <row r="139" spans="1:44">
      <c r="A139" s="548" t="s">
        <v>399</v>
      </c>
      <c r="B139" s="545" t="s">
        <v>2089</v>
      </c>
      <c r="C139" s="545" t="s">
        <v>1555</v>
      </c>
      <c r="E139" s="56">
        <v>1</v>
      </c>
      <c r="G139">
        <v>1</v>
      </c>
      <c r="U139" s="56">
        <v>1</v>
      </c>
      <c r="Y139" s="56" t="s">
        <v>3135</v>
      </c>
      <c r="AC139" s="56" t="s">
        <v>3135</v>
      </c>
      <c r="AG139" s="56">
        <f t="shared" si="2"/>
        <v>3</v>
      </c>
    </row>
    <row r="140" spans="1:44">
      <c r="A140" s="289" t="s">
        <v>2681</v>
      </c>
      <c r="B140" s="56" t="s">
        <v>2089</v>
      </c>
      <c r="C140" s="56" t="s">
        <v>1555</v>
      </c>
      <c r="Y140" s="56" t="s">
        <v>3135</v>
      </c>
      <c r="Z140" s="56">
        <v>1</v>
      </c>
      <c r="AC140" s="56" t="s">
        <v>3135</v>
      </c>
      <c r="AD140" s="56">
        <v>1</v>
      </c>
      <c r="AE140" s="56">
        <v>1</v>
      </c>
      <c r="AG140" s="56">
        <f t="shared" si="2"/>
        <v>3</v>
      </c>
    </row>
    <row r="141" spans="1:44">
      <c r="A141" s="891" t="s">
        <v>3693</v>
      </c>
      <c r="B141" s="892" t="s">
        <v>4183</v>
      </c>
      <c r="C141" s="892" t="s">
        <v>1555</v>
      </c>
      <c r="W141" s="56">
        <v>1</v>
      </c>
      <c r="Y141" s="56">
        <v>1</v>
      </c>
      <c r="AC141" s="56" t="s">
        <v>3135</v>
      </c>
      <c r="AG141" s="56">
        <f t="shared" si="2"/>
        <v>2</v>
      </c>
    </row>
    <row r="142" spans="1:44">
      <c r="A142" s="545" t="s">
        <v>400</v>
      </c>
      <c r="B142" s="545" t="s">
        <v>2089</v>
      </c>
      <c r="C142" s="545" t="s">
        <v>1555</v>
      </c>
      <c r="G142">
        <v>2</v>
      </c>
      <c r="I142">
        <v>1</v>
      </c>
      <c r="J142" s="56">
        <v>2</v>
      </c>
      <c r="L142">
        <v>1</v>
      </c>
      <c r="O142" s="56">
        <v>3</v>
      </c>
      <c r="P142" s="56">
        <v>1</v>
      </c>
      <c r="Q142" s="56">
        <v>3</v>
      </c>
      <c r="S142" s="56">
        <v>4</v>
      </c>
      <c r="U142" s="56">
        <v>1</v>
      </c>
      <c r="W142" s="56">
        <v>2</v>
      </c>
      <c r="Y142" s="56">
        <v>1</v>
      </c>
      <c r="AA142" s="56">
        <v>1</v>
      </c>
      <c r="AC142" s="56" t="s">
        <v>3135</v>
      </c>
      <c r="AG142" s="56">
        <f t="shared" si="2"/>
        <v>22</v>
      </c>
    </row>
    <row r="143" spans="1:44">
      <c r="A143" s="545" t="s">
        <v>5497</v>
      </c>
      <c r="B143" s="545" t="s">
        <v>2089</v>
      </c>
      <c r="C143" s="545" t="s">
        <v>1555</v>
      </c>
      <c r="D143">
        <v>1</v>
      </c>
      <c r="F143">
        <v>2</v>
      </c>
      <c r="G143">
        <v>1</v>
      </c>
      <c r="H143">
        <v>2</v>
      </c>
      <c r="S143" s="56">
        <v>1</v>
      </c>
      <c r="V143" s="56">
        <v>1</v>
      </c>
      <c r="Y143" s="56" t="s">
        <v>3135</v>
      </c>
      <c r="AC143" s="56" t="s">
        <v>3135</v>
      </c>
      <c r="AG143" s="56">
        <f t="shared" si="2"/>
        <v>8</v>
      </c>
    </row>
    <row r="144" spans="1:44" s="52" customFormat="1">
      <c r="A144" s="546" t="s">
        <v>1888</v>
      </c>
      <c r="B144" s="546" t="s">
        <v>5286</v>
      </c>
      <c r="C144" s="546" t="s">
        <v>3962</v>
      </c>
      <c r="D144"/>
      <c r="E144" s="56"/>
      <c r="F144"/>
      <c r="G144"/>
      <c r="H144"/>
      <c r="I144"/>
      <c r="J144" s="56"/>
      <c r="K144">
        <v>1</v>
      </c>
      <c r="L144"/>
      <c r="M144" s="56"/>
      <c r="N144" s="56"/>
      <c r="O144" s="56"/>
      <c r="P144" s="56"/>
      <c r="Q144" s="56"/>
      <c r="R144" s="56"/>
      <c r="S144" s="56"/>
      <c r="T144" s="56"/>
      <c r="U144" s="56"/>
      <c r="V144" s="56"/>
      <c r="W144" s="56"/>
      <c r="X144" s="56"/>
      <c r="Y144" s="56" t="s">
        <v>3135</v>
      </c>
      <c r="Z144" s="56"/>
      <c r="AA144" s="56"/>
      <c r="AB144" s="56"/>
      <c r="AC144" s="56" t="s">
        <v>3135</v>
      </c>
      <c r="AD144" s="56"/>
      <c r="AE144" s="56"/>
      <c r="AF144" s="56"/>
      <c r="AG144" s="56">
        <f t="shared" si="2"/>
        <v>1</v>
      </c>
      <c r="AH144" s="56"/>
      <c r="AI144" s="56"/>
      <c r="AJ144" s="56"/>
      <c r="AK144" s="56"/>
      <c r="AL144" s="56"/>
      <c r="AM144" s="56"/>
      <c r="AN144" s="56"/>
      <c r="AO144" s="56"/>
      <c r="AP144" s="56"/>
      <c r="AQ144" s="56"/>
      <c r="AR144" s="56"/>
    </row>
    <row r="145" spans="1:44">
      <c r="A145" s="546" t="s">
        <v>3291</v>
      </c>
      <c r="B145" s="545" t="s">
        <v>2089</v>
      </c>
      <c r="C145" s="545" t="s">
        <v>1555</v>
      </c>
      <c r="D145">
        <v>1</v>
      </c>
      <c r="J145" s="56">
        <v>1</v>
      </c>
      <c r="K145">
        <v>1</v>
      </c>
      <c r="N145" s="56">
        <v>1</v>
      </c>
      <c r="R145" s="56">
        <v>1</v>
      </c>
      <c r="U145" s="56">
        <v>1</v>
      </c>
      <c r="Y145" s="56" t="s">
        <v>3135</v>
      </c>
      <c r="AA145" s="56">
        <v>1</v>
      </c>
      <c r="AC145" s="56">
        <v>1</v>
      </c>
      <c r="AG145" s="56">
        <f t="shared" si="2"/>
        <v>8</v>
      </c>
    </row>
    <row r="146" spans="1:44">
      <c r="A146" s="1595" t="s">
        <v>7583</v>
      </c>
      <c r="B146" s="1595" t="s">
        <v>139</v>
      </c>
      <c r="C146" s="1595" t="s">
        <v>1555</v>
      </c>
      <c r="AC146" s="56" t="s">
        <v>3135</v>
      </c>
      <c r="AG146" s="56">
        <f t="shared" si="2"/>
        <v>0</v>
      </c>
    </row>
    <row r="147" spans="1:44" s="52" customFormat="1">
      <c r="A147" s="786" t="s">
        <v>1889</v>
      </c>
      <c r="B147" s="786" t="s">
        <v>5286</v>
      </c>
      <c r="C147" s="786" t="s">
        <v>3962</v>
      </c>
      <c r="D147"/>
      <c r="E147" s="56"/>
      <c r="F147"/>
      <c r="G147"/>
      <c r="H147"/>
      <c r="I147">
        <v>1</v>
      </c>
      <c r="J147" s="56"/>
      <c r="K147"/>
      <c r="L147"/>
      <c r="M147" s="56"/>
      <c r="N147" s="56"/>
      <c r="O147" s="56"/>
      <c r="P147" s="56"/>
      <c r="Q147" s="56"/>
      <c r="R147" s="56"/>
      <c r="S147" s="56"/>
      <c r="T147" s="56"/>
      <c r="U147" s="56"/>
      <c r="V147" s="56"/>
      <c r="W147" s="56"/>
      <c r="X147" s="56"/>
      <c r="Y147" s="56" t="s">
        <v>3135</v>
      </c>
      <c r="Z147" s="56"/>
      <c r="AA147" s="56"/>
      <c r="AB147" s="56"/>
      <c r="AC147" s="56" t="s">
        <v>3135</v>
      </c>
      <c r="AD147" s="56"/>
      <c r="AE147" s="56">
        <v>1</v>
      </c>
      <c r="AF147" s="56">
        <v>1</v>
      </c>
      <c r="AG147" s="56">
        <f t="shared" si="2"/>
        <v>2</v>
      </c>
      <c r="AH147" s="56"/>
      <c r="AI147" s="56"/>
      <c r="AJ147" s="56"/>
      <c r="AK147" s="56"/>
      <c r="AL147" s="56"/>
      <c r="AM147" s="56"/>
      <c r="AN147" s="56"/>
      <c r="AO147" s="56"/>
      <c r="AP147" s="56"/>
      <c r="AQ147" s="56"/>
      <c r="AR147" s="56"/>
    </row>
    <row r="148" spans="1:44" s="52" customFormat="1">
      <c r="A148" s="1034" t="s">
        <v>4713</v>
      </c>
      <c r="B148" s="546" t="s">
        <v>144</v>
      </c>
      <c r="C148" s="546" t="s">
        <v>3962</v>
      </c>
      <c r="D148"/>
      <c r="E148" s="56"/>
      <c r="F148"/>
      <c r="G148"/>
      <c r="H148"/>
      <c r="I148"/>
      <c r="J148" s="56"/>
      <c r="K148"/>
      <c r="L148"/>
      <c r="M148" s="56"/>
      <c r="N148" s="56"/>
      <c r="O148" s="56"/>
      <c r="P148" s="56"/>
      <c r="Q148" s="56"/>
      <c r="R148" s="56"/>
      <c r="S148" s="56"/>
      <c r="T148" s="56"/>
      <c r="U148" s="56"/>
      <c r="V148" s="56"/>
      <c r="W148" s="56"/>
      <c r="X148" s="56"/>
      <c r="Y148" s="56" t="s">
        <v>3135</v>
      </c>
      <c r="Z148" s="56"/>
      <c r="AA148" s="56"/>
      <c r="AB148" s="56"/>
      <c r="AC148" s="56" t="s">
        <v>3135</v>
      </c>
      <c r="AD148" s="56"/>
      <c r="AE148" s="56"/>
      <c r="AF148" s="56"/>
      <c r="AG148" s="56">
        <f t="shared" si="2"/>
        <v>0</v>
      </c>
      <c r="AH148" s="56"/>
      <c r="AI148" s="56"/>
      <c r="AJ148" s="56"/>
      <c r="AK148" s="56"/>
      <c r="AL148" s="56"/>
      <c r="AM148" s="56"/>
      <c r="AN148" s="56"/>
      <c r="AO148" s="56"/>
      <c r="AP148" s="56"/>
      <c r="AQ148" s="56"/>
      <c r="AR148" s="56"/>
    </row>
    <row r="149" spans="1:44" s="52" customFormat="1">
      <c r="A149" s="289" t="s">
        <v>2683</v>
      </c>
      <c r="B149" s="56" t="s">
        <v>2089</v>
      </c>
      <c r="C149" s="56" t="s">
        <v>1555</v>
      </c>
      <c r="D149"/>
      <c r="E149" s="56"/>
      <c r="F149"/>
      <c r="G149"/>
      <c r="H149"/>
      <c r="I149"/>
      <c r="J149" s="56"/>
      <c r="K149"/>
      <c r="L149"/>
      <c r="M149" s="56"/>
      <c r="N149" s="56"/>
      <c r="O149" s="56"/>
      <c r="P149" s="56"/>
      <c r="Q149" s="56"/>
      <c r="R149" s="56"/>
      <c r="S149" s="56"/>
      <c r="T149" s="56"/>
      <c r="U149" s="56"/>
      <c r="V149" s="56"/>
      <c r="W149" s="56"/>
      <c r="X149" s="56"/>
      <c r="Y149" s="56" t="s">
        <v>3135</v>
      </c>
      <c r="Z149" s="56"/>
      <c r="AA149" s="56"/>
      <c r="AB149" s="56"/>
      <c r="AC149" s="56" t="s">
        <v>3135</v>
      </c>
      <c r="AD149" s="56"/>
      <c r="AE149" s="56"/>
      <c r="AF149" s="56"/>
      <c r="AG149" s="56">
        <f t="shared" si="2"/>
        <v>0</v>
      </c>
      <c r="AH149" s="56"/>
      <c r="AI149" s="56"/>
      <c r="AJ149" s="56"/>
      <c r="AK149" s="56"/>
      <c r="AL149" s="56"/>
      <c r="AM149" s="56"/>
      <c r="AN149" s="56"/>
      <c r="AO149" s="56"/>
      <c r="AP149" s="56"/>
      <c r="AQ149" s="56"/>
      <c r="AR149" s="56"/>
    </row>
    <row r="150" spans="1:44">
      <c r="A150" s="546" t="s">
        <v>5498</v>
      </c>
      <c r="B150" s="545" t="s">
        <v>2089</v>
      </c>
      <c r="C150" s="545" t="s">
        <v>1555</v>
      </c>
      <c r="F150">
        <v>1</v>
      </c>
      <c r="H150">
        <v>1</v>
      </c>
      <c r="I150">
        <v>1</v>
      </c>
      <c r="K150">
        <v>1</v>
      </c>
      <c r="Y150" s="56" t="s">
        <v>3135</v>
      </c>
      <c r="AC150" s="56" t="s">
        <v>3135</v>
      </c>
      <c r="AG150" s="56">
        <f t="shared" si="2"/>
        <v>4</v>
      </c>
    </row>
    <row r="151" spans="1:44">
      <c r="A151" s="546" t="s">
        <v>6685</v>
      </c>
      <c r="B151" s="545" t="s">
        <v>4183</v>
      </c>
      <c r="C151" s="545" t="s">
        <v>1555</v>
      </c>
      <c r="AC151" s="56" t="s">
        <v>3135</v>
      </c>
      <c r="AG151" s="56">
        <f t="shared" si="2"/>
        <v>0</v>
      </c>
    </row>
    <row r="152" spans="1:44" s="52" customFormat="1">
      <c r="A152" s="786" t="s">
        <v>4886</v>
      </c>
      <c r="B152" s="786" t="s">
        <v>5287</v>
      </c>
      <c r="C152" s="786" t="s">
        <v>3962</v>
      </c>
      <c r="D152"/>
      <c r="E152" s="56"/>
      <c r="F152"/>
      <c r="G152"/>
      <c r="H152"/>
      <c r="I152">
        <v>1</v>
      </c>
      <c r="J152" s="56"/>
      <c r="K152"/>
      <c r="L152"/>
      <c r="M152" s="56"/>
      <c r="N152" s="56"/>
      <c r="O152" s="56"/>
      <c r="P152" s="56"/>
      <c r="Q152" s="56"/>
      <c r="R152" s="56"/>
      <c r="S152" s="56"/>
      <c r="T152" s="56"/>
      <c r="U152" s="56"/>
      <c r="V152" s="56"/>
      <c r="W152" s="56"/>
      <c r="X152" s="56"/>
      <c r="Y152" s="56" t="s">
        <v>3135</v>
      </c>
      <c r="Z152" s="56"/>
      <c r="AA152" s="56"/>
      <c r="AB152" s="56"/>
      <c r="AC152" s="56" t="s">
        <v>3135</v>
      </c>
      <c r="AD152" s="56"/>
      <c r="AE152" s="56"/>
      <c r="AF152" s="56"/>
      <c r="AG152" s="56">
        <f t="shared" si="2"/>
        <v>1</v>
      </c>
      <c r="AH152" s="56"/>
      <c r="AI152" s="56"/>
      <c r="AJ152" s="56"/>
      <c r="AK152" s="56"/>
      <c r="AL152" s="56"/>
      <c r="AM152" s="56"/>
      <c r="AN152" s="56"/>
      <c r="AO152" s="56"/>
      <c r="AP152" s="56"/>
      <c r="AQ152" s="56"/>
      <c r="AR152" s="56"/>
    </row>
    <row r="153" spans="1:44" s="52" customFormat="1">
      <c r="A153" s="289" t="s">
        <v>2684</v>
      </c>
      <c r="B153" s="56" t="s">
        <v>2089</v>
      </c>
      <c r="C153" s="56" t="s">
        <v>1555</v>
      </c>
      <c r="D153"/>
      <c r="E153" s="56"/>
      <c r="F153"/>
      <c r="G153"/>
      <c r="H153"/>
      <c r="I153"/>
      <c r="J153" s="56"/>
      <c r="K153"/>
      <c r="L153"/>
      <c r="M153" s="56"/>
      <c r="N153" s="56"/>
      <c r="O153" s="56"/>
      <c r="P153" s="56"/>
      <c r="Q153" s="56"/>
      <c r="R153" s="56"/>
      <c r="S153" s="56"/>
      <c r="T153" s="56"/>
      <c r="U153" s="56"/>
      <c r="V153" s="56"/>
      <c r="W153" s="56"/>
      <c r="X153" s="56"/>
      <c r="Y153" s="56" t="s">
        <v>3135</v>
      </c>
      <c r="Z153" s="56"/>
      <c r="AA153" s="56"/>
      <c r="AB153" s="56"/>
      <c r="AC153" s="56" t="s">
        <v>3135</v>
      </c>
      <c r="AD153" s="56"/>
      <c r="AE153" s="56"/>
      <c r="AF153" s="56"/>
      <c r="AG153" s="56">
        <f t="shared" si="2"/>
        <v>0</v>
      </c>
      <c r="AH153" s="56"/>
      <c r="AI153" s="56"/>
      <c r="AJ153" s="56"/>
      <c r="AK153" s="56"/>
      <c r="AL153" s="56"/>
      <c r="AM153" s="56"/>
      <c r="AN153" s="56"/>
      <c r="AO153" s="56"/>
      <c r="AP153" s="56"/>
      <c r="AQ153" s="56"/>
      <c r="AR153" s="56"/>
    </row>
    <row r="154" spans="1:44" s="52" customFormat="1">
      <c r="A154" s="786" t="s">
        <v>1800</v>
      </c>
      <c r="B154" s="786" t="s">
        <v>5286</v>
      </c>
      <c r="C154" s="786" t="s">
        <v>3962</v>
      </c>
      <c r="D154"/>
      <c r="E154" s="56"/>
      <c r="F154"/>
      <c r="G154"/>
      <c r="H154"/>
      <c r="I154"/>
      <c r="J154" s="56">
        <v>2</v>
      </c>
      <c r="K154"/>
      <c r="L154"/>
      <c r="M154" s="56"/>
      <c r="N154" s="56">
        <v>1</v>
      </c>
      <c r="O154" s="56"/>
      <c r="P154" s="56"/>
      <c r="Q154" s="56"/>
      <c r="R154" s="56"/>
      <c r="S154" s="56"/>
      <c r="T154" s="56"/>
      <c r="U154" s="56"/>
      <c r="V154" s="56"/>
      <c r="W154" s="56"/>
      <c r="X154" s="56"/>
      <c r="Y154" s="56" t="s">
        <v>3135</v>
      </c>
      <c r="Z154" s="56"/>
      <c r="AA154" s="56"/>
      <c r="AB154" s="56"/>
      <c r="AC154" s="56" t="s">
        <v>3135</v>
      </c>
      <c r="AD154" s="56"/>
      <c r="AE154" s="56"/>
      <c r="AF154" s="56"/>
      <c r="AG154" s="56">
        <f t="shared" si="2"/>
        <v>3</v>
      </c>
      <c r="AH154" s="56"/>
      <c r="AI154" s="56"/>
      <c r="AJ154" s="56"/>
      <c r="AK154" s="56"/>
      <c r="AL154" s="56"/>
      <c r="AM154" s="56"/>
      <c r="AN154" s="56"/>
      <c r="AO154" s="56"/>
      <c r="AP154" s="56"/>
      <c r="AQ154" s="56"/>
      <c r="AR154" s="56"/>
    </row>
    <row r="155" spans="1:44" s="52" customFormat="1">
      <c r="A155" s="1595" t="s">
        <v>7585</v>
      </c>
      <c r="B155" s="1595" t="s">
        <v>139</v>
      </c>
      <c r="C155" s="1595" t="s">
        <v>1555</v>
      </c>
      <c r="D155"/>
      <c r="E155" s="56"/>
      <c r="F155"/>
      <c r="G155"/>
      <c r="H155"/>
      <c r="I155"/>
      <c r="J155" s="56"/>
      <c r="K155"/>
      <c r="L155"/>
      <c r="M155" s="56"/>
      <c r="N155" s="56"/>
      <c r="O155" s="56"/>
      <c r="P155" s="56"/>
      <c r="Q155" s="56"/>
      <c r="R155" s="56"/>
      <c r="S155" s="56"/>
      <c r="T155" s="56"/>
      <c r="U155" s="56"/>
      <c r="V155" s="56"/>
      <c r="W155" s="56"/>
      <c r="X155" s="56"/>
      <c r="Y155" s="56"/>
      <c r="Z155" s="56"/>
      <c r="AA155" s="56"/>
      <c r="AB155" s="56"/>
      <c r="AC155" s="56" t="s">
        <v>3135</v>
      </c>
      <c r="AD155" s="56"/>
      <c r="AE155" s="56"/>
      <c r="AF155" s="56"/>
      <c r="AG155" s="56">
        <f t="shared" si="2"/>
        <v>0</v>
      </c>
      <c r="AH155" s="56"/>
      <c r="AI155" s="56"/>
      <c r="AJ155" s="56"/>
      <c r="AK155" s="56"/>
      <c r="AL155" s="56"/>
      <c r="AM155" s="56"/>
      <c r="AN155" s="56"/>
      <c r="AO155" s="56"/>
      <c r="AP155" s="56"/>
      <c r="AQ155" s="56"/>
      <c r="AR155" s="56"/>
    </row>
    <row r="156" spans="1:44">
      <c r="A156" s="546" t="s">
        <v>3961</v>
      </c>
      <c r="B156" s="545" t="s">
        <v>5286</v>
      </c>
      <c r="C156" s="545" t="s">
        <v>1555</v>
      </c>
      <c r="K156">
        <v>1</v>
      </c>
      <c r="R156" s="56">
        <v>2</v>
      </c>
      <c r="Y156" s="56" t="s">
        <v>3135</v>
      </c>
      <c r="AC156" s="56" t="s">
        <v>3135</v>
      </c>
      <c r="AG156" s="56">
        <f t="shared" si="2"/>
        <v>3</v>
      </c>
    </row>
    <row r="157" spans="1:44">
      <c r="A157" s="548" t="s">
        <v>5499</v>
      </c>
      <c r="B157" s="545" t="s">
        <v>2089</v>
      </c>
      <c r="C157" s="545" t="s">
        <v>1555</v>
      </c>
      <c r="D157">
        <v>1</v>
      </c>
      <c r="F157">
        <v>1</v>
      </c>
      <c r="H157">
        <v>1</v>
      </c>
      <c r="J157" s="56">
        <v>1</v>
      </c>
      <c r="L157">
        <v>1</v>
      </c>
      <c r="R157" s="56">
        <v>1</v>
      </c>
      <c r="S157" s="56">
        <v>1</v>
      </c>
      <c r="Y157" s="56" t="s">
        <v>3135</v>
      </c>
      <c r="AC157" s="56" t="s">
        <v>3135</v>
      </c>
      <c r="AG157" s="56">
        <f t="shared" si="2"/>
        <v>7</v>
      </c>
    </row>
    <row r="158" spans="1:44" s="52" customFormat="1">
      <c r="A158" s="787" t="s">
        <v>1801</v>
      </c>
      <c r="B158" s="786" t="s">
        <v>5287</v>
      </c>
      <c r="C158" s="786" t="s">
        <v>3962</v>
      </c>
      <c r="D158"/>
      <c r="E158" s="56">
        <v>1</v>
      </c>
      <c r="F158"/>
      <c r="G158"/>
      <c r="H158"/>
      <c r="I158"/>
      <c r="J158" s="56"/>
      <c r="K158"/>
      <c r="L158"/>
      <c r="M158" s="56"/>
      <c r="N158" s="56"/>
      <c r="O158" s="56"/>
      <c r="P158" s="56"/>
      <c r="Q158" s="56"/>
      <c r="R158" s="56"/>
      <c r="S158" s="56"/>
      <c r="T158" s="56"/>
      <c r="U158" s="56"/>
      <c r="V158" s="56"/>
      <c r="W158" s="56"/>
      <c r="X158" s="56"/>
      <c r="Y158" s="56" t="s">
        <v>3135</v>
      </c>
      <c r="Z158" s="56"/>
      <c r="AA158" s="56"/>
      <c r="AB158" s="56"/>
      <c r="AC158" s="56" t="s">
        <v>3135</v>
      </c>
      <c r="AD158" s="56"/>
      <c r="AE158" s="56"/>
      <c r="AF158" s="56"/>
      <c r="AG158" s="56">
        <f t="shared" si="2"/>
        <v>1</v>
      </c>
      <c r="AH158" s="56"/>
      <c r="AI158" s="56"/>
      <c r="AJ158" s="56"/>
      <c r="AK158" s="56"/>
      <c r="AL158" s="56"/>
      <c r="AM158" s="56"/>
      <c r="AN158" s="56"/>
      <c r="AO158" s="56"/>
      <c r="AP158" s="56"/>
      <c r="AQ158" s="56"/>
      <c r="AR158" s="56"/>
    </row>
    <row r="159" spans="1:44">
      <c r="A159" s="548" t="s">
        <v>5597</v>
      </c>
      <c r="B159" s="545" t="s">
        <v>2089</v>
      </c>
      <c r="C159" s="545" t="s">
        <v>1555</v>
      </c>
      <c r="Y159" s="56" t="s">
        <v>3135</v>
      </c>
      <c r="AC159" s="56" t="s">
        <v>3135</v>
      </c>
      <c r="AG159" s="56">
        <f t="shared" si="2"/>
        <v>0</v>
      </c>
    </row>
    <row r="160" spans="1:44">
      <c r="A160" s="548" t="s">
        <v>6684</v>
      </c>
      <c r="B160" s="545" t="s">
        <v>4183</v>
      </c>
      <c r="C160" s="545" t="s">
        <v>3962</v>
      </c>
      <c r="AC160" s="56" t="s">
        <v>3135</v>
      </c>
      <c r="AG160" s="56">
        <f t="shared" si="2"/>
        <v>0</v>
      </c>
    </row>
    <row r="161" spans="1:44">
      <c r="A161" s="548" t="s">
        <v>5598</v>
      </c>
      <c r="B161" s="545" t="s">
        <v>2089</v>
      </c>
      <c r="C161" s="545" t="s">
        <v>1555</v>
      </c>
      <c r="E161" s="56">
        <v>1</v>
      </c>
      <c r="F161">
        <v>1</v>
      </c>
      <c r="G161">
        <v>1</v>
      </c>
      <c r="H161">
        <v>1</v>
      </c>
      <c r="I161">
        <v>2</v>
      </c>
      <c r="J161" s="56">
        <v>1</v>
      </c>
      <c r="K161">
        <v>2</v>
      </c>
      <c r="L161">
        <v>1</v>
      </c>
      <c r="M161" s="56">
        <v>2</v>
      </c>
      <c r="N161" s="56">
        <v>1</v>
      </c>
      <c r="O161" s="56">
        <v>3</v>
      </c>
      <c r="P161" s="56">
        <v>1</v>
      </c>
      <c r="Q161" s="56">
        <v>3</v>
      </c>
      <c r="S161" s="56">
        <v>1</v>
      </c>
      <c r="U161" s="56">
        <v>1</v>
      </c>
      <c r="W161" s="56">
        <v>1</v>
      </c>
      <c r="Y161" s="56">
        <v>1</v>
      </c>
      <c r="AB161" s="56">
        <v>1</v>
      </c>
      <c r="AC161" s="56">
        <v>2</v>
      </c>
      <c r="AE161" s="56">
        <v>1</v>
      </c>
      <c r="AG161" s="56">
        <f t="shared" si="2"/>
        <v>28</v>
      </c>
    </row>
    <row r="162" spans="1:44">
      <c r="A162" s="548" t="s">
        <v>6162</v>
      </c>
      <c r="B162" s="545" t="s">
        <v>2089</v>
      </c>
      <c r="C162" s="545" t="s">
        <v>4323</v>
      </c>
      <c r="AC162" s="56" t="s">
        <v>3135</v>
      </c>
      <c r="AG162" s="56">
        <f t="shared" si="2"/>
        <v>0</v>
      </c>
    </row>
    <row r="163" spans="1:44">
      <c r="A163" s="548" t="s">
        <v>379</v>
      </c>
      <c r="B163" s="545" t="s">
        <v>2089</v>
      </c>
      <c r="C163" s="545" t="s">
        <v>1555</v>
      </c>
      <c r="E163" s="56">
        <v>1</v>
      </c>
      <c r="F163">
        <v>1</v>
      </c>
      <c r="G163">
        <v>1</v>
      </c>
      <c r="H163">
        <v>2</v>
      </c>
      <c r="K163">
        <v>2</v>
      </c>
      <c r="L163">
        <v>5</v>
      </c>
      <c r="M163" s="56">
        <v>5</v>
      </c>
      <c r="Q163" s="56">
        <v>1</v>
      </c>
      <c r="T163" s="56">
        <v>1</v>
      </c>
      <c r="U163" s="56">
        <v>1</v>
      </c>
      <c r="Y163" s="56" t="s">
        <v>3135</v>
      </c>
      <c r="Z163" s="56">
        <v>1</v>
      </c>
      <c r="AC163" s="56" t="s">
        <v>3135</v>
      </c>
      <c r="AD163" s="56">
        <v>1</v>
      </c>
      <c r="AE163" s="56">
        <v>1</v>
      </c>
      <c r="AG163" s="56">
        <f t="shared" si="2"/>
        <v>23</v>
      </c>
    </row>
    <row r="164" spans="1:44">
      <c r="A164" s="949" t="s">
        <v>3721</v>
      </c>
      <c r="B164" s="936" t="s">
        <v>1755</v>
      </c>
      <c r="C164" s="936" t="s">
        <v>3962</v>
      </c>
      <c r="Y164" s="56" t="s">
        <v>3135</v>
      </c>
      <c r="AC164" s="56" t="s">
        <v>3135</v>
      </c>
      <c r="AG164" s="56">
        <f t="shared" si="2"/>
        <v>0</v>
      </c>
    </row>
    <row r="165" spans="1:44">
      <c r="A165" s="545" t="s">
        <v>380</v>
      </c>
      <c r="B165" s="545" t="s">
        <v>2089</v>
      </c>
      <c r="C165" s="545" t="s">
        <v>1555</v>
      </c>
      <c r="Q165" s="56">
        <v>2</v>
      </c>
      <c r="R165" s="56">
        <v>1</v>
      </c>
      <c r="S165" s="56">
        <v>2</v>
      </c>
      <c r="U165" s="56">
        <v>1</v>
      </c>
      <c r="Y165" s="56" t="s">
        <v>3135</v>
      </c>
      <c r="AC165" s="56">
        <v>1</v>
      </c>
      <c r="AD165" s="56">
        <v>1</v>
      </c>
      <c r="AG165" s="56">
        <f t="shared" si="2"/>
        <v>8</v>
      </c>
    </row>
    <row r="166" spans="1:44">
      <c r="A166" s="1034" t="s">
        <v>6340</v>
      </c>
      <c r="B166" s="545" t="s">
        <v>1748</v>
      </c>
      <c r="C166" s="545" t="s">
        <v>1555</v>
      </c>
      <c r="D166">
        <v>1</v>
      </c>
      <c r="Y166" s="56">
        <v>1</v>
      </c>
      <c r="AB166" s="56">
        <v>1</v>
      </c>
      <c r="AC166" s="56">
        <v>1</v>
      </c>
      <c r="AD166" s="56">
        <v>1</v>
      </c>
      <c r="AE166" s="56">
        <v>2</v>
      </c>
      <c r="AG166" s="56">
        <f t="shared" si="2"/>
        <v>7</v>
      </c>
    </row>
    <row r="167" spans="1:44">
      <c r="A167" s="947" t="s">
        <v>3717</v>
      </c>
      <c r="B167" s="936" t="s">
        <v>144</v>
      </c>
      <c r="C167" s="936" t="s">
        <v>3962</v>
      </c>
      <c r="Y167" s="56" t="s">
        <v>3135</v>
      </c>
      <c r="AC167" s="56" t="s">
        <v>3135</v>
      </c>
      <c r="AG167" s="56">
        <f t="shared" si="2"/>
        <v>0</v>
      </c>
    </row>
    <row r="168" spans="1:44">
      <c r="A168" s="548" t="s">
        <v>2084</v>
      </c>
      <c r="B168" s="545" t="s">
        <v>139</v>
      </c>
      <c r="C168" s="545" t="s">
        <v>1555</v>
      </c>
      <c r="Y168" s="56" t="s">
        <v>3135</v>
      </c>
      <c r="AC168" s="56" t="s">
        <v>3135</v>
      </c>
      <c r="AG168" s="56">
        <f t="shared" si="2"/>
        <v>0</v>
      </c>
    </row>
    <row r="169" spans="1:44">
      <c r="A169" s="1596" t="s">
        <v>7586</v>
      </c>
      <c r="B169" s="1595" t="s">
        <v>139</v>
      </c>
      <c r="C169" s="1595" t="s">
        <v>1555</v>
      </c>
      <c r="AC169" s="56" t="s">
        <v>3135</v>
      </c>
      <c r="AG169" s="56">
        <f t="shared" si="2"/>
        <v>0</v>
      </c>
    </row>
    <row r="170" spans="1:44">
      <c r="A170" s="549" t="s">
        <v>381</v>
      </c>
      <c r="B170" s="545" t="s">
        <v>2089</v>
      </c>
      <c r="C170" s="545" t="s">
        <v>1555</v>
      </c>
      <c r="D170">
        <v>1</v>
      </c>
      <c r="Y170" s="56" t="s">
        <v>3135</v>
      </c>
      <c r="AC170" s="56" t="s">
        <v>3135</v>
      </c>
      <c r="AG170" s="56">
        <f t="shared" si="2"/>
        <v>1</v>
      </c>
    </row>
    <row r="171" spans="1:44">
      <c r="A171" s="948" t="s">
        <v>3718</v>
      </c>
      <c r="B171" s="936" t="s">
        <v>1755</v>
      </c>
      <c r="C171" s="936" t="s">
        <v>1555</v>
      </c>
      <c r="Y171" s="56" t="s">
        <v>3135</v>
      </c>
      <c r="Z171" s="56">
        <v>1</v>
      </c>
      <c r="AC171" s="56" t="s">
        <v>3135</v>
      </c>
      <c r="AG171" s="56">
        <f t="shared" si="2"/>
        <v>1</v>
      </c>
    </row>
    <row r="172" spans="1:44">
      <c r="A172" s="790" t="s">
        <v>2466</v>
      </c>
      <c r="B172" s="697" t="s">
        <v>4183</v>
      </c>
      <c r="C172" s="697" t="s">
        <v>3962</v>
      </c>
      <c r="V172" s="56">
        <v>1</v>
      </c>
      <c r="Y172" s="56" t="s">
        <v>3135</v>
      </c>
      <c r="AC172" s="56" t="s">
        <v>3135</v>
      </c>
      <c r="AG172" s="56">
        <f t="shared" si="2"/>
        <v>1</v>
      </c>
    </row>
    <row r="173" spans="1:44">
      <c r="A173" s="1036" t="s">
        <v>4305</v>
      </c>
      <c r="B173" s="545" t="s">
        <v>4714</v>
      </c>
      <c r="C173" s="545" t="s">
        <v>1555</v>
      </c>
      <c r="Y173" s="56" t="s">
        <v>3135</v>
      </c>
      <c r="AC173" s="56" t="s">
        <v>3135</v>
      </c>
      <c r="AG173" s="56">
        <f t="shared" si="2"/>
        <v>0</v>
      </c>
    </row>
    <row r="174" spans="1:44">
      <c r="A174" s="548" t="s">
        <v>382</v>
      </c>
      <c r="B174" s="545" t="s">
        <v>2089</v>
      </c>
      <c r="C174" s="545" t="s">
        <v>1555</v>
      </c>
      <c r="L174">
        <v>1</v>
      </c>
      <c r="Y174" s="56" t="s">
        <v>3135</v>
      </c>
      <c r="AC174" s="56" t="s">
        <v>3135</v>
      </c>
      <c r="AG174" s="56">
        <f t="shared" si="2"/>
        <v>1</v>
      </c>
    </row>
    <row r="175" spans="1:44" s="52" customFormat="1">
      <c r="A175" s="787" t="s">
        <v>1802</v>
      </c>
      <c r="B175" s="786" t="s">
        <v>5286</v>
      </c>
      <c r="C175" s="786" t="s">
        <v>3962</v>
      </c>
      <c r="D175"/>
      <c r="E175" s="56"/>
      <c r="F175"/>
      <c r="G175"/>
      <c r="H175"/>
      <c r="I175">
        <v>2</v>
      </c>
      <c r="J175" s="56"/>
      <c r="K175"/>
      <c r="L175"/>
      <c r="M175" s="56"/>
      <c r="N175" s="56"/>
      <c r="O175" s="56"/>
      <c r="P175" s="56"/>
      <c r="Q175" s="56"/>
      <c r="R175" s="56"/>
      <c r="S175" s="56"/>
      <c r="T175" s="56"/>
      <c r="U175" s="56"/>
      <c r="V175" s="56"/>
      <c r="W175" s="56"/>
      <c r="X175" s="56"/>
      <c r="Y175" s="56" t="s">
        <v>3135</v>
      </c>
      <c r="Z175" s="56"/>
      <c r="AA175" s="56"/>
      <c r="AB175" s="56"/>
      <c r="AC175" s="56" t="s">
        <v>3135</v>
      </c>
      <c r="AD175" s="56"/>
      <c r="AE175" s="56"/>
      <c r="AF175" s="56"/>
      <c r="AG175" s="56">
        <f t="shared" si="2"/>
        <v>2</v>
      </c>
      <c r="AH175" s="56"/>
      <c r="AI175" s="56"/>
      <c r="AJ175" s="56"/>
      <c r="AK175" s="56"/>
      <c r="AL175" s="56"/>
      <c r="AM175" s="56"/>
      <c r="AN175" s="56"/>
      <c r="AO175" s="56"/>
      <c r="AP175" s="56"/>
      <c r="AQ175" s="56"/>
      <c r="AR175" s="56"/>
    </row>
    <row r="176" spans="1:44">
      <c r="A176" s="548" t="s">
        <v>383</v>
      </c>
      <c r="B176" s="545" t="s">
        <v>2089</v>
      </c>
      <c r="C176" s="545" t="s">
        <v>1555</v>
      </c>
      <c r="N176" s="56">
        <v>1</v>
      </c>
      <c r="O176" s="56">
        <v>1</v>
      </c>
      <c r="Y176" s="56">
        <v>1</v>
      </c>
      <c r="Z176" s="56">
        <v>1</v>
      </c>
      <c r="AC176" s="56" t="s">
        <v>3135</v>
      </c>
      <c r="AG176" s="56">
        <f t="shared" si="2"/>
        <v>4</v>
      </c>
    </row>
    <row r="177" spans="1:44">
      <c r="A177" s="548" t="s">
        <v>2489</v>
      </c>
      <c r="B177" s="545" t="s">
        <v>2089</v>
      </c>
      <c r="C177" s="545" t="s">
        <v>1555</v>
      </c>
      <c r="L177">
        <v>1</v>
      </c>
      <c r="N177" s="56">
        <v>1</v>
      </c>
      <c r="Q177" s="56">
        <v>1</v>
      </c>
      <c r="Y177" s="56" t="s">
        <v>3135</v>
      </c>
      <c r="AC177" s="56" t="s">
        <v>3135</v>
      </c>
      <c r="AG177" s="56">
        <f t="shared" si="2"/>
        <v>3</v>
      </c>
    </row>
    <row r="178" spans="1:44">
      <c r="A178" s="545" t="s">
        <v>2490</v>
      </c>
      <c r="B178" s="545" t="s">
        <v>2089</v>
      </c>
      <c r="C178" s="545" t="s">
        <v>1555</v>
      </c>
      <c r="H178">
        <v>1</v>
      </c>
      <c r="I178">
        <v>1</v>
      </c>
      <c r="J178" s="56">
        <v>1</v>
      </c>
      <c r="K178">
        <v>1</v>
      </c>
      <c r="Y178" s="56" t="s">
        <v>3135</v>
      </c>
      <c r="AC178" s="56" t="s">
        <v>3135</v>
      </c>
      <c r="AG178" s="56">
        <f t="shared" si="2"/>
        <v>4</v>
      </c>
    </row>
    <row r="179" spans="1:44">
      <c r="A179" s="1335" t="s">
        <v>288</v>
      </c>
      <c r="B179" s="546" t="s">
        <v>289</v>
      </c>
      <c r="C179" s="546" t="s">
        <v>1555</v>
      </c>
      <c r="Y179" s="56">
        <v>1</v>
      </c>
      <c r="AC179" s="56" t="s">
        <v>3135</v>
      </c>
      <c r="AG179" s="56">
        <f t="shared" si="2"/>
        <v>1</v>
      </c>
    </row>
    <row r="180" spans="1:44">
      <c r="A180" s="786" t="s">
        <v>1803</v>
      </c>
      <c r="B180" s="786" t="s">
        <v>4894</v>
      </c>
      <c r="C180" s="786" t="s">
        <v>1555</v>
      </c>
      <c r="T180" s="56">
        <v>2</v>
      </c>
      <c r="U180" s="56">
        <v>1</v>
      </c>
      <c r="Y180" s="56" t="s">
        <v>3135</v>
      </c>
      <c r="AC180" s="56" t="s">
        <v>3135</v>
      </c>
      <c r="AG180" s="56">
        <f t="shared" si="2"/>
        <v>3</v>
      </c>
    </row>
    <row r="181" spans="1:44" s="56" customFormat="1">
      <c r="A181" s="546" t="s">
        <v>6163</v>
      </c>
      <c r="B181" s="546" t="s">
        <v>2089</v>
      </c>
      <c r="C181" s="546" t="s">
        <v>4323</v>
      </c>
      <c r="AC181" s="56" t="s">
        <v>3135</v>
      </c>
      <c r="AG181" s="56">
        <f t="shared" si="2"/>
        <v>0</v>
      </c>
    </row>
    <row r="182" spans="1:44" s="52" customFormat="1">
      <c r="A182" s="786" t="s">
        <v>1804</v>
      </c>
      <c r="B182" s="786" t="s">
        <v>5288</v>
      </c>
      <c r="C182" s="786" t="s">
        <v>1555</v>
      </c>
      <c r="D182"/>
      <c r="E182" s="56"/>
      <c r="F182"/>
      <c r="G182"/>
      <c r="H182"/>
      <c r="I182"/>
      <c r="J182" s="56"/>
      <c r="K182"/>
      <c r="L182"/>
      <c r="M182" s="56"/>
      <c r="N182" s="56"/>
      <c r="O182" s="56"/>
      <c r="P182" s="56">
        <v>2</v>
      </c>
      <c r="Q182" s="56"/>
      <c r="R182" s="56"/>
      <c r="S182" s="56"/>
      <c r="T182" s="56"/>
      <c r="U182" s="56"/>
      <c r="V182" s="56"/>
      <c r="W182" s="56"/>
      <c r="X182" s="56"/>
      <c r="Y182" s="56" t="s">
        <v>3135</v>
      </c>
      <c r="Z182" s="56"/>
      <c r="AA182" s="56"/>
      <c r="AB182" s="56"/>
      <c r="AC182" s="56" t="s">
        <v>3135</v>
      </c>
      <c r="AD182" s="56"/>
      <c r="AE182" s="56"/>
      <c r="AF182" s="56"/>
      <c r="AG182" s="56">
        <f t="shared" si="2"/>
        <v>2</v>
      </c>
      <c r="AH182" s="56"/>
      <c r="AI182" s="56"/>
      <c r="AJ182" s="56"/>
      <c r="AK182" s="56"/>
      <c r="AL182" s="56"/>
      <c r="AM182" s="56"/>
      <c r="AN182" s="56"/>
      <c r="AO182" s="56"/>
      <c r="AP182" s="56"/>
      <c r="AQ182" s="56"/>
      <c r="AR182" s="56"/>
    </row>
    <row r="183" spans="1:44">
      <c r="A183" s="545" t="s">
        <v>2491</v>
      </c>
      <c r="B183" s="545" t="s">
        <v>2089</v>
      </c>
      <c r="C183" s="545" t="s">
        <v>1555</v>
      </c>
      <c r="U183" s="56">
        <v>4</v>
      </c>
      <c r="V183" s="56">
        <v>1</v>
      </c>
      <c r="X183" s="56">
        <v>1</v>
      </c>
      <c r="Y183" s="56" t="s">
        <v>3135</v>
      </c>
      <c r="AC183" s="56" t="s">
        <v>3135</v>
      </c>
      <c r="AG183" s="56">
        <f t="shared" si="2"/>
        <v>6</v>
      </c>
    </row>
    <row r="184" spans="1:44">
      <c r="A184" s="545" t="s">
        <v>6164</v>
      </c>
      <c r="B184" s="545" t="s">
        <v>2089</v>
      </c>
      <c r="C184" s="545" t="s">
        <v>4323</v>
      </c>
      <c r="AC184" s="56" t="s">
        <v>3135</v>
      </c>
      <c r="AG184" s="56">
        <f t="shared" si="2"/>
        <v>0</v>
      </c>
    </row>
    <row r="185" spans="1:44">
      <c r="A185" s="786" t="s">
        <v>5407</v>
      </c>
      <c r="B185" s="786" t="s">
        <v>5408</v>
      </c>
      <c r="C185" s="786" t="s">
        <v>3962</v>
      </c>
      <c r="U185" s="56">
        <v>1</v>
      </c>
      <c r="Y185" s="56" t="s">
        <v>3135</v>
      </c>
      <c r="AC185" s="56" t="s">
        <v>3135</v>
      </c>
      <c r="AG185" s="56">
        <f t="shared" si="2"/>
        <v>1</v>
      </c>
    </row>
    <row r="186" spans="1:44">
      <c r="A186" s="545" t="s">
        <v>2088</v>
      </c>
      <c r="B186" s="546" t="s">
        <v>139</v>
      </c>
      <c r="C186" s="545" t="s">
        <v>1555</v>
      </c>
      <c r="F186">
        <v>1</v>
      </c>
      <c r="H186">
        <v>1</v>
      </c>
      <c r="I186">
        <v>1</v>
      </c>
      <c r="Y186" s="56" t="s">
        <v>3135</v>
      </c>
      <c r="AC186" s="56" t="s">
        <v>3135</v>
      </c>
      <c r="AG186" s="56">
        <f t="shared" si="2"/>
        <v>3</v>
      </c>
    </row>
    <row r="187" spans="1:44">
      <c r="A187" s="545" t="s">
        <v>2492</v>
      </c>
      <c r="B187" s="545" t="s">
        <v>2089</v>
      </c>
      <c r="C187" s="545" t="s">
        <v>1555</v>
      </c>
      <c r="G187">
        <v>1</v>
      </c>
      <c r="H187">
        <v>1</v>
      </c>
      <c r="I187">
        <v>1</v>
      </c>
      <c r="O187" s="56">
        <v>1</v>
      </c>
      <c r="P187" s="56">
        <v>1</v>
      </c>
      <c r="Q187" s="56">
        <v>1</v>
      </c>
      <c r="S187" s="56">
        <v>4</v>
      </c>
      <c r="T187" s="56">
        <v>2</v>
      </c>
      <c r="U187" s="56">
        <v>2</v>
      </c>
      <c r="V187" s="56">
        <v>4</v>
      </c>
      <c r="X187" s="56">
        <v>1</v>
      </c>
      <c r="Y187" s="56">
        <v>2</v>
      </c>
      <c r="AA187" s="56">
        <v>1</v>
      </c>
      <c r="AB187" s="56">
        <v>1</v>
      </c>
      <c r="AC187" s="56" t="s">
        <v>3135</v>
      </c>
      <c r="AD187" s="56">
        <v>1</v>
      </c>
      <c r="AG187" s="56">
        <f t="shared" si="2"/>
        <v>24</v>
      </c>
    </row>
    <row r="188" spans="1:44">
      <c r="A188" s="548" t="s">
        <v>2493</v>
      </c>
      <c r="B188" s="545" t="s">
        <v>2089</v>
      </c>
      <c r="C188" s="545" t="s">
        <v>1555</v>
      </c>
      <c r="H188">
        <v>1</v>
      </c>
      <c r="J188" s="56">
        <v>1</v>
      </c>
      <c r="Y188" s="56" t="s">
        <v>3135</v>
      </c>
      <c r="AC188" s="56" t="s">
        <v>3135</v>
      </c>
      <c r="AF188" s="56">
        <v>1</v>
      </c>
      <c r="AG188" s="56">
        <f t="shared" si="2"/>
        <v>2</v>
      </c>
    </row>
    <row r="189" spans="1:44">
      <c r="A189" s="545" t="s">
        <v>2494</v>
      </c>
      <c r="B189" s="546" t="s">
        <v>2089</v>
      </c>
      <c r="C189" s="545" t="s">
        <v>1555</v>
      </c>
      <c r="D189">
        <v>1</v>
      </c>
      <c r="I189">
        <v>1</v>
      </c>
      <c r="K189">
        <v>1</v>
      </c>
      <c r="L189">
        <v>1</v>
      </c>
      <c r="M189" s="56">
        <v>1</v>
      </c>
      <c r="N189" s="56">
        <v>2</v>
      </c>
      <c r="O189" s="56">
        <v>2</v>
      </c>
      <c r="P189" s="56">
        <v>2</v>
      </c>
      <c r="Q189" s="56">
        <v>2</v>
      </c>
      <c r="R189" s="56">
        <v>2</v>
      </c>
      <c r="S189" s="56">
        <v>2</v>
      </c>
      <c r="T189" s="56">
        <v>3</v>
      </c>
      <c r="Y189" s="56" t="s">
        <v>3135</v>
      </c>
      <c r="AC189" s="56">
        <v>1</v>
      </c>
      <c r="AG189" s="56">
        <f t="shared" si="2"/>
        <v>21</v>
      </c>
    </row>
    <row r="190" spans="1:44">
      <c r="A190" s="545" t="s">
        <v>5759</v>
      </c>
      <c r="B190" s="545" t="s">
        <v>2089</v>
      </c>
      <c r="C190" s="545" t="s">
        <v>1555</v>
      </c>
      <c r="R190" s="56">
        <v>3</v>
      </c>
      <c r="S190" s="56">
        <v>1</v>
      </c>
      <c r="T190" s="56">
        <v>1</v>
      </c>
      <c r="Y190" s="56" t="s">
        <v>3135</v>
      </c>
      <c r="AC190" s="56" t="s">
        <v>3135</v>
      </c>
      <c r="AD190" s="56">
        <v>1</v>
      </c>
      <c r="AG190" s="56">
        <f t="shared" si="2"/>
        <v>6</v>
      </c>
    </row>
    <row r="191" spans="1:44" s="52" customFormat="1">
      <c r="A191" s="786" t="s">
        <v>1805</v>
      </c>
      <c r="B191" s="786" t="s">
        <v>5286</v>
      </c>
      <c r="C191" s="786" t="s">
        <v>3962</v>
      </c>
      <c r="D191"/>
      <c r="E191" s="56"/>
      <c r="F191"/>
      <c r="G191"/>
      <c r="H191"/>
      <c r="I191"/>
      <c r="J191" s="56"/>
      <c r="K191"/>
      <c r="L191"/>
      <c r="M191" s="56">
        <v>1</v>
      </c>
      <c r="N191" s="56"/>
      <c r="O191" s="56"/>
      <c r="P191" s="56"/>
      <c r="Q191" s="56"/>
      <c r="R191" s="56"/>
      <c r="S191" s="56"/>
      <c r="T191" s="56"/>
      <c r="U191" s="56"/>
      <c r="V191" s="56"/>
      <c r="W191" s="56"/>
      <c r="X191" s="56"/>
      <c r="Y191" s="56" t="s">
        <v>3135</v>
      </c>
      <c r="Z191" s="56"/>
      <c r="AA191" s="56"/>
      <c r="AB191" s="56"/>
      <c r="AC191" s="56" t="s">
        <v>3135</v>
      </c>
      <c r="AD191" s="56"/>
      <c r="AE191" s="56"/>
      <c r="AF191" s="56"/>
      <c r="AG191" s="56">
        <f t="shared" si="2"/>
        <v>1</v>
      </c>
      <c r="AH191" s="56"/>
      <c r="AI191" s="56"/>
      <c r="AJ191" s="56"/>
      <c r="AK191" s="56"/>
      <c r="AL191" s="56"/>
      <c r="AM191" s="56"/>
      <c r="AN191" s="56"/>
      <c r="AO191" s="56"/>
      <c r="AP191" s="56"/>
      <c r="AQ191" s="56"/>
      <c r="AR191" s="56"/>
    </row>
    <row r="192" spans="1:44" s="52" customFormat="1">
      <c r="A192" s="1588" t="s">
        <v>7577</v>
      </c>
      <c r="B192" s="546" t="s">
        <v>139</v>
      </c>
      <c r="C192" s="546" t="s">
        <v>1555</v>
      </c>
      <c r="D192"/>
      <c r="E192" s="56"/>
      <c r="F192"/>
      <c r="G192"/>
      <c r="H192"/>
      <c r="I192"/>
      <c r="J192" s="56"/>
      <c r="K192"/>
      <c r="L192"/>
      <c r="M192" s="56"/>
      <c r="N192" s="56"/>
      <c r="O192" s="56"/>
      <c r="P192" s="56"/>
      <c r="Q192" s="56"/>
      <c r="R192" s="56"/>
      <c r="S192" s="56"/>
      <c r="T192" s="56"/>
      <c r="U192" s="56"/>
      <c r="V192" s="56"/>
      <c r="W192" s="56"/>
      <c r="X192" s="56"/>
      <c r="Y192" s="56"/>
      <c r="Z192" s="56">
        <v>1</v>
      </c>
      <c r="AA192" s="56"/>
      <c r="AB192" s="56"/>
      <c r="AC192" s="56" t="s">
        <v>3135</v>
      </c>
      <c r="AD192" s="56"/>
      <c r="AE192" s="56"/>
      <c r="AF192" s="56"/>
      <c r="AG192" s="56">
        <f t="shared" si="2"/>
        <v>1</v>
      </c>
      <c r="AH192" s="56"/>
      <c r="AI192" s="56"/>
      <c r="AJ192" s="56"/>
      <c r="AK192" s="56"/>
      <c r="AL192" s="56"/>
      <c r="AM192" s="56"/>
      <c r="AN192" s="56"/>
      <c r="AO192" s="56"/>
      <c r="AP192" s="56"/>
      <c r="AQ192" s="56"/>
      <c r="AR192" s="56"/>
    </row>
    <row r="193" spans="1:44" s="52" customFormat="1">
      <c r="A193" s="786" t="s">
        <v>3392</v>
      </c>
      <c r="B193" s="786" t="s">
        <v>5286</v>
      </c>
      <c r="C193" s="786" t="s">
        <v>1555</v>
      </c>
      <c r="D193"/>
      <c r="E193" s="56"/>
      <c r="F193"/>
      <c r="G193"/>
      <c r="H193"/>
      <c r="I193"/>
      <c r="J193" s="56"/>
      <c r="K193"/>
      <c r="L193">
        <v>1</v>
      </c>
      <c r="M193" s="56"/>
      <c r="N193" s="56"/>
      <c r="O193" s="56"/>
      <c r="P193" s="56"/>
      <c r="Q193" s="56"/>
      <c r="R193" s="56"/>
      <c r="S193" s="56"/>
      <c r="T193" s="56"/>
      <c r="U193" s="56"/>
      <c r="V193" s="56"/>
      <c r="W193" s="56"/>
      <c r="X193" s="56"/>
      <c r="Y193" s="56" t="s">
        <v>3135</v>
      </c>
      <c r="Z193" s="56"/>
      <c r="AA193" s="56"/>
      <c r="AB193" s="56"/>
      <c r="AC193" s="56" t="s">
        <v>3135</v>
      </c>
      <c r="AD193" s="56"/>
      <c r="AE193" s="56"/>
      <c r="AF193" s="56"/>
      <c r="AG193" s="56">
        <f t="shared" si="2"/>
        <v>1</v>
      </c>
      <c r="AH193" s="56"/>
      <c r="AI193" s="56"/>
      <c r="AJ193" s="56"/>
      <c r="AK193" s="56"/>
      <c r="AL193" s="56"/>
      <c r="AM193" s="56"/>
      <c r="AN193" s="56"/>
      <c r="AO193" s="56"/>
      <c r="AP193" s="56"/>
      <c r="AQ193" s="56"/>
      <c r="AR193" s="56"/>
    </row>
    <row r="194" spans="1:44" s="52" customFormat="1">
      <c r="A194" s="546" t="s">
        <v>3393</v>
      </c>
      <c r="B194" s="546" t="s">
        <v>5287</v>
      </c>
      <c r="C194" s="546" t="s">
        <v>3962</v>
      </c>
      <c r="D194"/>
      <c r="E194" s="56"/>
      <c r="F194">
        <v>1</v>
      </c>
      <c r="G194"/>
      <c r="H194"/>
      <c r="I194"/>
      <c r="J194" s="56"/>
      <c r="K194"/>
      <c r="L194"/>
      <c r="M194" s="56"/>
      <c r="N194" s="56"/>
      <c r="O194" s="56"/>
      <c r="P194" s="56"/>
      <c r="Q194" s="56"/>
      <c r="R194" s="56"/>
      <c r="S194" s="56"/>
      <c r="T194" s="56"/>
      <c r="U194" s="56"/>
      <c r="V194" s="56"/>
      <c r="W194" s="56"/>
      <c r="X194" s="56"/>
      <c r="Y194" s="56" t="s">
        <v>3135</v>
      </c>
      <c r="Z194" s="56"/>
      <c r="AA194" s="56"/>
      <c r="AB194" s="56"/>
      <c r="AC194" s="56" t="s">
        <v>3135</v>
      </c>
      <c r="AD194" s="56"/>
      <c r="AE194" s="56"/>
      <c r="AF194" s="56"/>
      <c r="AG194" s="56">
        <f t="shared" si="2"/>
        <v>1</v>
      </c>
      <c r="AH194" s="56"/>
      <c r="AI194" s="56"/>
      <c r="AJ194" s="56"/>
      <c r="AK194" s="56"/>
      <c r="AL194" s="56"/>
      <c r="AM194" s="56"/>
      <c r="AN194" s="56"/>
      <c r="AO194" s="56"/>
      <c r="AP194" s="56"/>
      <c r="AQ194" s="56"/>
      <c r="AR194" s="56"/>
    </row>
    <row r="195" spans="1:44" s="52" customFormat="1">
      <c r="A195" s="946" t="s">
        <v>5944</v>
      </c>
      <c r="B195" s="546" t="s">
        <v>1755</v>
      </c>
      <c r="C195" s="546" t="s">
        <v>4648</v>
      </c>
      <c r="D195"/>
      <c r="E195" s="56"/>
      <c r="F195"/>
      <c r="G195"/>
      <c r="H195"/>
      <c r="I195"/>
      <c r="J195" s="56"/>
      <c r="K195"/>
      <c r="L195"/>
      <c r="M195" s="56"/>
      <c r="N195" s="56"/>
      <c r="O195" s="56"/>
      <c r="P195" s="56"/>
      <c r="Q195" s="56"/>
      <c r="R195" s="56"/>
      <c r="S195" s="56"/>
      <c r="T195" s="56"/>
      <c r="U195" s="56"/>
      <c r="V195" s="56"/>
      <c r="W195" s="56"/>
      <c r="X195" s="56"/>
      <c r="Y195" s="56" t="s">
        <v>3135</v>
      </c>
      <c r="Z195" s="56"/>
      <c r="AA195" s="56"/>
      <c r="AB195" s="56"/>
      <c r="AC195" s="56" t="s">
        <v>3135</v>
      </c>
      <c r="AD195" s="56"/>
      <c r="AE195" s="56"/>
      <c r="AF195" s="56"/>
      <c r="AG195" s="56">
        <f t="shared" si="2"/>
        <v>0</v>
      </c>
      <c r="AH195" s="56"/>
      <c r="AI195" s="56"/>
      <c r="AJ195" s="56"/>
      <c r="AK195" s="56"/>
      <c r="AL195" s="56"/>
      <c r="AM195" s="56"/>
      <c r="AN195" s="56"/>
      <c r="AO195" s="56"/>
      <c r="AP195" s="56"/>
      <c r="AQ195" s="56"/>
      <c r="AR195" s="56"/>
    </row>
    <row r="196" spans="1:44">
      <c r="A196" s="545" t="s">
        <v>2281</v>
      </c>
      <c r="B196" s="545" t="s">
        <v>2089</v>
      </c>
      <c r="C196" s="545" t="s">
        <v>1555</v>
      </c>
      <c r="Y196" s="56" t="s">
        <v>3135</v>
      </c>
      <c r="AC196" s="56" t="s">
        <v>3135</v>
      </c>
      <c r="AG196" s="56">
        <f t="shared" ref="AG196:AG260" si="3">SUM(D196:AE196)</f>
        <v>0</v>
      </c>
    </row>
    <row r="197" spans="1:44">
      <c r="A197" s="545" t="s">
        <v>6165</v>
      </c>
      <c r="B197" s="545" t="s">
        <v>2089</v>
      </c>
      <c r="C197" s="545" t="s">
        <v>4323</v>
      </c>
      <c r="AC197" s="56" t="s">
        <v>3135</v>
      </c>
      <c r="AG197" s="56">
        <f t="shared" si="3"/>
        <v>0</v>
      </c>
    </row>
    <row r="198" spans="1:44">
      <c r="A198" s="548" t="s">
        <v>2282</v>
      </c>
      <c r="B198" s="545" t="s">
        <v>2089</v>
      </c>
      <c r="C198" s="545" t="s">
        <v>1555</v>
      </c>
      <c r="I198">
        <v>1</v>
      </c>
      <c r="J198" s="56">
        <v>1</v>
      </c>
      <c r="K198">
        <v>1</v>
      </c>
      <c r="M198" s="56">
        <v>1</v>
      </c>
      <c r="Y198" s="56" t="s">
        <v>3135</v>
      </c>
      <c r="AC198" s="56" t="s">
        <v>3135</v>
      </c>
      <c r="AE198" s="56">
        <v>1</v>
      </c>
      <c r="AG198" s="56">
        <f t="shared" si="3"/>
        <v>5</v>
      </c>
    </row>
    <row r="199" spans="1:44">
      <c r="A199" s="548" t="s">
        <v>6166</v>
      </c>
      <c r="B199" s="545" t="s">
        <v>2089</v>
      </c>
      <c r="C199" s="545" t="s">
        <v>4323</v>
      </c>
      <c r="AC199" s="56" t="s">
        <v>3135</v>
      </c>
      <c r="AG199" s="56">
        <f t="shared" si="3"/>
        <v>0</v>
      </c>
    </row>
    <row r="200" spans="1:44">
      <c r="A200" s="548" t="s">
        <v>6167</v>
      </c>
      <c r="B200" s="545" t="s">
        <v>2089</v>
      </c>
      <c r="C200" s="545" t="s">
        <v>4323</v>
      </c>
      <c r="AC200" s="56" t="s">
        <v>3135</v>
      </c>
      <c r="AG200" s="56">
        <f t="shared" si="3"/>
        <v>0</v>
      </c>
    </row>
    <row r="201" spans="1:44">
      <c r="A201" s="546" t="s">
        <v>2283</v>
      </c>
      <c r="B201" s="545" t="s">
        <v>2089</v>
      </c>
      <c r="C201" s="545" t="s">
        <v>1555</v>
      </c>
      <c r="T201" s="56">
        <v>1</v>
      </c>
      <c r="V201" s="56">
        <v>1</v>
      </c>
      <c r="Y201" s="56" t="s">
        <v>3135</v>
      </c>
      <c r="AC201" s="56" t="s">
        <v>3135</v>
      </c>
      <c r="AG201" s="56">
        <f t="shared" si="3"/>
        <v>2</v>
      </c>
    </row>
    <row r="202" spans="1:44">
      <c r="A202" s="546" t="s">
        <v>10899</v>
      </c>
      <c r="B202" s="545" t="s">
        <v>10897</v>
      </c>
      <c r="C202" s="545" t="s">
        <v>10898</v>
      </c>
      <c r="F202">
        <v>1</v>
      </c>
      <c r="AE202" s="56">
        <v>1</v>
      </c>
      <c r="AF202" s="56">
        <v>1</v>
      </c>
    </row>
    <row r="203" spans="1:44" s="52" customFormat="1">
      <c r="A203" s="786" t="s">
        <v>4725</v>
      </c>
      <c r="B203" s="786" t="s">
        <v>5286</v>
      </c>
      <c r="C203" s="786" t="s">
        <v>3962</v>
      </c>
      <c r="D203"/>
      <c r="E203" s="56"/>
      <c r="F203"/>
      <c r="G203"/>
      <c r="H203"/>
      <c r="I203"/>
      <c r="J203" s="56"/>
      <c r="K203"/>
      <c r="L203"/>
      <c r="M203" s="56"/>
      <c r="N203" s="56"/>
      <c r="O203" s="56">
        <v>1</v>
      </c>
      <c r="P203" s="56"/>
      <c r="Q203" s="56"/>
      <c r="R203" s="56"/>
      <c r="S203" s="56"/>
      <c r="T203" s="56"/>
      <c r="U203" s="56"/>
      <c r="V203" s="56"/>
      <c r="W203" s="56"/>
      <c r="X203" s="56"/>
      <c r="Y203" s="56" t="s">
        <v>3135</v>
      </c>
      <c r="Z203" s="56"/>
      <c r="AA203" s="56"/>
      <c r="AB203" s="56"/>
      <c r="AC203" s="56" t="s">
        <v>3135</v>
      </c>
      <c r="AD203" s="56"/>
      <c r="AE203" s="56"/>
      <c r="AF203" s="56"/>
      <c r="AG203" s="56">
        <f t="shared" si="3"/>
        <v>1</v>
      </c>
      <c r="AH203" s="56"/>
      <c r="AI203" s="56"/>
      <c r="AJ203" s="56"/>
      <c r="AK203" s="56"/>
      <c r="AL203" s="56"/>
      <c r="AM203" s="56"/>
      <c r="AN203" s="56"/>
      <c r="AO203" s="56"/>
      <c r="AP203" s="56"/>
      <c r="AQ203" s="56"/>
      <c r="AR203" s="56"/>
    </row>
    <row r="204" spans="1:44" s="52" customFormat="1">
      <c r="A204" s="786" t="s">
        <v>4726</v>
      </c>
      <c r="B204" s="786" t="s">
        <v>5286</v>
      </c>
      <c r="C204" s="786" t="s">
        <v>3962</v>
      </c>
      <c r="D204"/>
      <c r="E204" s="56"/>
      <c r="F204"/>
      <c r="G204"/>
      <c r="H204"/>
      <c r="I204"/>
      <c r="J204" s="56"/>
      <c r="K204"/>
      <c r="L204"/>
      <c r="M204" s="56"/>
      <c r="N204" s="56"/>
      <c r="O204" s="56"/>
      <c r="P204" s="56">
        <v>1</v>
      </c>
      <c r="Q204" s="56"/>
      <c r="R204" s="56"/>
      <c r="S204" s="56"/>
      <c r="T204" s="56"/>
      <c r="U204" s="56"/>
      <c r="V204" s="56">
        <v>1</v>
      </c>
      <c r="W204" s="56">
        <v>1</v>
      </c>
      <c r="X204" s="56"/>
      <c r="Y204" s="56">
        <v>1</v>
      </c>
      <c r="Z204" s="56"/>
      <c r="AA204" s="56"/>
      <c r="AB204" s="56"/>
      <c r="AC204" s="56" t="s">
        <v>3135</v>
      </c>
      <c r="AD204" s="56"/>
      <c r="AE204" s="56"/>
      <c r="AF204" s="56"/>
      <c r="AG204" s="56">
        <f t="shared" si="3"/>
        <v>4</v>
      </c>
      <c r="AH204" s="56"/>
      <c r="AI204" s="56"/>
      <c r="AJ204" s="56"/>
      <c r="AK204" s="56"/>
      <c r="AL204" s="56"/>
      <c r="AM204" s="56"/>
      <c r="AN204" s="56"/>
      <c r="AO204" s="56"/>
      <c r="AP204" s="56"/>
      <c r="AQ204" s="56"/>
      <c r="AR204" s="56"/>
    </row>
    <row r="205" spans="1:44" s="52" customFormat="1">
      <c r="A205" s="1005" t="s">
        <v>5741</v>
      </c>
      <c r="B205" s="1005" t="s">
        <v>146</v>
      </c>
      <c r="C205" s="1005" t="s">
        <v>1553</v>
      </c>
      <c r="D205"/>
      <c r="E205" s="56"/>
      <c r="F205"/>
      <c r="G205"/>
      <c r="H205"/>
      <c r="I205"/>
      <c r="J205" s="56"/>
      <c r="K205"/>
      <c r="L205"/>
      <c r="M205" s="56"/>
      <c r="N205" s="56"/>
      <c r="O205" s="56"/>
      <c r="P205" s="56"/>
      <c r="Q205" s="56"/>
      <c r="R205" s="56"/>
      <c r="S205" s="56"/>
      <c r="T205" s="56"/>
      <c r="U205" s="56"/>
      <c r="V205" s="56"/>
      <c r="W205" s="56"/>
      <c r="X205" s="56">
        <v>1</v>
      </c>
      <c r="Y205" s="56" t="s">
        <v>3135</v>
      </c>
      <c r="Z205" s="56">
        <v>1</v>
      </c>
      <c r="AA205" s="56"/>
      <c r="AB205" s="56"/>
      <c r="AC205" s="56" t="s">
        <v>3135</v>
      </c>
      <c r="AD205" s="56"/>
      <c r="AE205" s="56"/>
      <c r="AF205" s="56"/>
      <c r="AG205" s="56">
        <f t="shared" si="3"/>
        <v>2</v>
      </c>
      <c r="AH205" s="56"/>
      <c r="AI205" s="56"/>
      <c r="AJ205" s="56"/>
      <c r="AK205" s="56"/>
      <c r="AL205" s="56"/>
      <c r="AM205" s="56"/>
      <c r="AN205" s="56"/>
      <c r="AO205" s="56"/>
      <c r="AP205" s="56"/>
      <c r="AQ205" s="56"/>
      <c r="AR205" s="56"/>
    </row>
    <row r="206" spans="1:44" s="52" customFormat="1">
      <c r="A206" s="786" t="s">
        <v>4727</v>
      </c>
      <c r="B206" s="786" t="s">
        <v>5289</v>
      </c>
      <c r="C206" s="786" t="s">
        <v>1555</v>
      </c>
      <c r="D206"/>
      <c r="E206" s="56"/>
      <c r="F206"/>
      <c r="G206"/>
      <c r="H206"/>
      <c r="I206"/>
      <c r="J206" s="56"/>
      <c r="K206"/>
      <c r="L206"/>
      <c r="M206" s="56"/>
      <c r="N206" s="56">
        <v>1</v>
      </c>
      <c r="O206" s="56"/>
      <c r="P206" s="56"/>
      <c r="Q206" s="56"/>
      <c r="R206" s="56"/>
      <c r="S206" s="56"/>
      <c r="T206" s="56"/>
      <c r="U206" s="56"/>
      <c r="V206" s="56"/>
      <c r="W206" s="56"/>
      <c r="X206" s="56"/>
      <c r="Y206" s="56" t="s">
        <v>3135</v>
      </c>
      <c r="Z206" s="56"/>
      <c r="AA206" s="56"/>
      <c r="AB206" s="56"/>
      <c r="AC206" s="56" t="s">
        <v>3135</v>
      </c>
      <c r="AD206" s="56"/>
      <c r="AE206" s="56"/>
      <c r="AF206" s="56"/>
      <c r="AG206" s="56">
        <f t="shared" si="3"/>
        <v>1</v>
      </c>
      <c r="AH206" s="56"/>
      <c r="AI206" s="56"/>
      <c r="AJ206" s="56"/>
      <c r="AK206" s="56"/>
      <c r="AL206" s="56"/>
      <c r="AM206" s="56"/>
      <c r="AN206" s="56"/>
      <c r="AO206" s="56"/>
      <c r="AP206" s="56"/>
      <c r="AQ206" s="56"/>
      <c r="AR206" s="56"/>
    </row>
    <row r="207" spans="1:44" s="52" customFormat="1">
      <c r="A207" s="786" t="s">
        <v>2899</v>
      </c>
      <c r="B207" s="786" t="s">
        <v>5290</v>
      </c>
      <c r="C207" s="786" t="s">
        <v>1553</v>
      </c>
      <c r="D207"/>
      <c r="E207" s="56"/>
      <c r="F207"/>
      <c r="G207"/>
      <c r="H207"/>
      <c r="I207"/>
      <c r="J207" s="56">
        <v>1</v>
      </c>
      <c r="K207"/>
      <c r="L207"/>
      <c r="M207" s="56"/>
      <c r="N207" s="56"/>
      <c r="O207" s="56"/>
      <c r="P207" s="56"/>
      <c r="Q207" s="56"/>
      <c r="R207" s="56"/>
      <c r="S207" s="56"/>
      <c r="T207" s="56"/>
      <c r="U207" s="56"/>
      <c r="V207" s="56"/>
      <c r="W207" s="56"/>
      <c r="X207" s="56"/>
      <c r="Y207" s="56" t="s">
        <v>3135</v>
      </c>
      <c r="Z207" s="56"/>
      <c r="AA207" s="56"/>
      <c r="AB207" s="56"/>
      <c r="AC207" s="56" t="s">
        <v>3135</v>
      </c>
      <c r="AD207" s="56"/>
      <c r="AE207" s="56"/>
      <c r="AF207" s="56"/>
      <c r="AG207" s="56">
        <f t="shared" si="3"/>
        <v>1</v>
      </c>
      <c r="AH207" s="56"/>
      <c r="AI207" s="56"/>
      <c r="AJ207" s="56"/>
      <c r="AK207" s="56"/>
      <c r="AL207" s="56"/>
      <c r="AM207" s="56"/>
      <c r="AN207" s="56"/>
      <c r="AO207" s="56"/>
      <c r="AP207" s="56"/>
      <c r="AQ207" s="56"/>
      <c r="AR207" s="56"/>
    </row>
    <row r="208" spans="1:44">
      <c r="A208" s="545" t="s">
        <v>2284</v>
      </c>
      <c r="B208" s="545" t="s">
        <v>2285</v>
      </c>
      <c r="C208" s="545" t="s">
        <v>1555</v>
      </c>
      <c r="I208">
        <v>1</v>
      </c>
      <c r="Y208" s="56" t="s">
        <v>3135</v>
      </c>
      <c r="AC208" s="56" t="s">
        <v>3135</v>
      </c>
      <c r="AG208" s="56">
        <f t="shared" si="3"/>
        <v>1</v>
      </c>
    </row>
    <row r="209" spans="1:44">
      <c r="A209" s="548" t="s">
        <v>2286</v>
      </c>
      <c r="B209" s="545" t="s">
        <v>2285</v>
      </c>
      <c r="C209" s="545" t="s">
        <v>1555</v>
      </c>
      <c r="Y209" s="56" t="s">
        <v>3135</v>
      </c>
      <c r="AC209" s="56" t="s">
        <v>3135</v>
      </c>
      <c r="AG209" s="56">
        <f t="shared" si="3"/>
        <v>0</v>
      </c>
    </row>
    <row r="210" spans="1:44">
      <c r="A210" s="548" t="s">
        <v>1027</v>
      </c>
      <c r="B210" s="545" t="s">
        <v>2285</v>
      </c>
      <c r="C210" s="545" t="s">
        <v>4323</v>
      </c>
      <c r="AC210" s="56" t="s">
        <v>3135</v>
      </c>
      <c r="AG210" s="56">
        <f t="shared" si="3"/>
        <v>0</v>
      </c>
    </row>
    <row r="211" spans="1:44">
      <c r="A211" s="548" t="s">
        <v>1028</v>
      </c>
      <c r="B211" s="545" t="s">
        <v>1580</v>
      </c>
      <c r="C211" s="545" t="s">
        <v>4327</v>
      </c>
      <c r="AC211" s="56" t="s">
        <v>3135</v>
      </c>
      <c r="AG211" s="56">
        <f t="shared" si="3"/>
        <v>0</v>
      </c>
    </row>
    <row r="212" spans="1:44">
      <c r="A212" s="545" t="s">
        <v>1579</v>
      </c>
      <c r="B212" s="545" t="s">
        <v>1580</v>
      </c>
      <c r="C212" s="545" t="s">
        <v>1553</v>
      </c>
      <c r="K212">
        <v>1</v>
      </c>
      <c r="L212">
        <v>1</v>
      </c>
      <c r="M212" s="56">
        <v>6</v>
      </c>
      <c r="N212" s="56">
        <v>1</v>
      </c>
      <c r="V212" s="56">
        <v>1</v>
      </c>
      <c r="Y212" s="56" t="s">
        <v>3135</v>
      </c>
      <c r="AC212" s="56" t="s">
        <v>3135</v>
      </c>
      <c r="AG212" s="56">
        <f t="shared" si="3"/>
        <v>10</v>
      </c>
    </row>
    <row r="213" spans="1:44">
      <c r="A213" s="545" t="s">
        <v>7637</v>
      </c>
      <c r="B213" s="545" t="s">
        <v>1580</v>
      </c>
      <c r="C213" s="545" t="s">
        <v>5472</v>
      </c>
      <c r="AC213" s="56" t="s">
        <v>3135</v>
      </c>
      <c r="AG213" s="56">
        <f t="shared" si="3"/>
        <v>0</v>
      </c>
    </row>
    <row r="214" spans="1:44">
      <c r="A214" s="545" t="s">
        <v>3964</v>
      </c>
      <c r="B214" s="545" t="s">
        <v>5291</v>
      </c>
      <c r="C214" s="545" t="s">
        <v>5472</v>
      </c>
      <c r="M214" s="56">
        <v>1</v>
      </c>
      <c r="N214" s="56">
        <v>1</v>
      </c>
      <c r="O214" s="56">
        <v>1</v>
      </c>
      <c r="P214" s="56">
        <v>1</v>
      </c>
      <c r="Q214" s="56">
        <v>1</v>
      </c>
      <c r="R214" s="56">
        <v>1</v>
      </c>
      <c r="S214" s="56">
        <v>1</v>
      </c>
      <c r="T214" s="56">
        <v>1</v>
      </c>
      <c r="U214" s="56">
        <v>1</v>
      </c>
      <c r="Y214" s="56" t="s">
        <v>3135</v>
      </c>
      <c r="AC214" s="56" t="s">
        <v>3135</v>
      </c>
      <c r="AG214" s="56">
        <f t="shared" si="3"/>
        <v>9</v>
      </c>
    </row>
    <row r="215" spans="1:44">
      <c r="A215" s="786" t="s">
        <v>3272</v>
      </c>
      <c r="B215" s="786" t="s">
        <v>5291</v>
      </c>
      <c r="C215" s="786" t="s">
        <v>1553</v>
      </c>
      <c r="M215" s="56">
        <v>1</v>
      </c>
      <c r="Y215" s="56" t="s">
        <v>3135</v>
      </c>
      <c r="AC215" s="56" t="s">
        <v>3135</v>
      </c>
      <c r="AG215" s="56">
        <f t="shared" si="3"/>
        <v>1</v>
      </c>
    </row>
    <row r="216" spans="1:44">
      <c r="A216" s="786" t="s">
        <v>3155</v>
      </c>
      <c r="B216" s="786" t="s">
        <v>5291</v>
      </c>
      <c r="C216" s="786" t="s">
        <v>5472</v>
      </c>
      <c r="K216">
        <v>1</v>
      </c>
      <c r="N216" s="56">
        <v>1</v>
      </c>
      <c r="Y216" s="56" t="s">
        <v>3135</v>
      </c>
      <c r="AC216" s="56" t="s">
        <v>3135</v>
      </c>
      <c r="AG216" s="56">
        <f t="shared" si="3"/>
        <v>2</v>
      </c>
    </row>
    <row r="217" spans="1:44">
      <c r="A217" s="945" t="s">
        <v>3719</v>
      </c>
      <c r="B217" s="546" t="s">
        <v>148</v>
      </c>
      <c r="C217" s="546" t="s">
        <v>5472</v>
      </c>
      <c r="Y217" s="56" t="s">
        <v>3135</v>
      </c>
      <c r="AC217" s="56" t="s">
        <v>3135</v>
      </c>
      <c r="AG217" s="56">
        <f t="shared" si="3"/>
        <v>0</v>
      </c>
    </row>
    <row r="218" spans="1:44">
      <c r="A218" s="548" t="s">
        <v>7619</v>
      </c>
      <c r="B218" s="545" t="s">
        <v>1580</v>
      </c>
      <c r="C218" s="545" t="s">
        <v>1555</v>
      </c>
      <c r="AC218" s="56" t="s">
        <v>3135</v>
      </c>
      <c r="AG218" s="56">
        <f t="shared" si="3"/>
        <v>0</v>
      </c>
    </row>
    <row r="219" spans="1:44">
      <c r="A219" s="947" t="s">
        <v>4038</v>
      </c>
      <c r="B219" s="936" t="s">
        <v>148</v>
      </c>
      <c r="C219" s="936" t="s">
        <v>4648</v>
      </c>
      <c r="Y219" s="56" t="s">
        <v>3135</v>
      </c>
      <c r="AC219" s="56" t="s">
        <v>3135</v>
      </c>
      <c r="AG219" s="56">
        <f t="shared" si="3"/>
        <v>0</v>
      </c>
    </row>
    <row r="220" spans="1:44">
      <c r="A220" s="545" t="s">
        <v>1581</v>
      </c>
      <c r="B220" s="545" t="s">
        <v>1580</v>
      </c>
      <c r="C220" s="545" t="s">
        <v>3962</v>
      </c>
      <c r="D220">
        <v>1</v>
      </c>
      <c r="I220">
        <v>1</v>
      </c>
      <c r="J220" s="56">
        <v>1</v>
      </c>
      <c r="K220">
        <v>1</v>
      </c>
      <c r="M220" s="56">
        <v>2</v>
      </c>
      <c r="Y220" s="56" t="s">
        <v>3135</v>
      </c>
      <c r="Z220" s="56">
        <v>1</v>
      </c>
      <c r="AA220" s="56">
        <v>1</v>
      </c>
      <c r="AC220" s="56" t="s">
        <v>3135</v>
      </c>
      <c r="AG220" s="56">
        <f t="shared" si="3"/>
        <v>8</v>
      </c>
    </row>
    <row r="221" spans="1:44">
      <c r="A221" s="945" t="s">
        <v>3720</v>
      </c>
      <c r="B221" s="546" t="s">
        <v>1756</v>
      </c>
      <c r="C221" s="546" t="s">
        <v>1555</v>
      </c>
      <c r="Y221" s="56" t="s">
        <v>3135</v>
      </c>
      <c r="AC221" s="56" t="s">
        <v>3135</v>
      </c>
      <c r="AG221" s="56">
        <f t="shared" si="3"/>
        <v>0</v>
      </c>
    </row>
    <row r="222" spans="1:44">
      <c r="A222" s="945" t="s">
        <v>7615</v>
      </c>
      <c r="B222" s="546" t="s">
        <v>1756</v>
      </c>
      <c r="C222" s="546" t="s">
        <v>3962</v>
      </c>
      <c r="X222" s="56">
        <v>1</v>
      </c>
      <c r="Y222" s="56" t="s">
        <v>3135</v>
      </c>
      <c r="AC222" s="56">
        <v>1</v>
      </c>
      <c r="AE222" s="56">
        <v>1</v>
      </c>
      <c r="AF222" s="56">
        <v>2</v>
      </c>
      <c r="AG222" s="56">
        <f t="shared" si="3"/>
        <v>3</v>
      </c>
    </row>
    <row r="223" spans="1:44">
      <c r="A223" s="945" t="s">
        <v>5943</v>
      </c>
      <c r="B223" s="546" t="s">
        <v>1756</v>
      </c>
      <c r="C223" s="546" t="s">
        <v>3962</v>
      </c>
      <c r="Y223" s="56" t="s">
        <v>3135</v>
      </c>
      <c r="AC223" s="56" t="s">
        <v>3135</v>
      </c>
      <c r="AG223" s="56">
        <f t="shared" si="3"/>
        <v>0</v>
      </c>
    </row>
    <row r="224" spans="1:44" s="52" customFormat="1">
      <c r="A224" s="786" t="s">
        <v>2896</v>
      </c>
      <c r="B224" s="786" t="s">
        <v>5292</v>
      </c>
      <c r="C224" s="786" t="s">
        <v>3962</v>
      </c>
      <c r="D224"/>
      <c r="E224" s="56"/>
      <c r="F224"/>
      <c r="G224"/>
      <c r="H224"/>
      <c r="I224"/>
      <c r="J224" s="56"/>
      <c r="K224"/>
      <c r="L224"/>
      <c r="M224" s="56"/>
      <c r="N224" s="56"/>
      <c r="O224" s="56">
        <v>1</v>
      </c>
      <c r="P224" s="56"/>
      <c r="Q224" s="56"/>
      <c r="R224" s="56"/>
      <c r="S224" s="56"/>
      <c r="T224" s="56"/>
      <c r="U224" s="56"/>
      <c r="V224" s="56"/>
      <c r="W224" s="56"/>
      <c r="X224" s="56"/>
      <c r="Y224" s="56" t="s">
        <v>3135</v>
      </c>
      <c r="Z224" s="56"/>
      <c r="AA224" s="56"/>
      <c r="AB224" s="56"/>
      <c r="AC224" s="56" t="s">
        <v>3135</v>
      </c>
      <c r="AD224" s="56"/>
      <c r="AE224" s="56"/>
      <c r="AF224" s="56"/>
      <c r="AG224" s="56">
        <f t="shared" si="3"/>
        <v>1</v>
      </c>
      <c r="AH224" s="56"/>
      <c r="AI224" s="56"/>
      <c r="AJ224" s="56"/>
      <c r="AK224" s="56"/>
      <c r="AL224" s="56"/>
      <c r="AM224" s="56"/>
      <c r="AN224" s="56"/>
      <c r="AO224" s="56"/>
      <c r="AP224" s="56"/>
      <c r="AQ224" s="56"/>
      <c r="AR224" s="56"/>
    </row>
    <row r="225" spans="1:44" s="52" customFormat="1">
      <c r="A225" s="546" t="s">
        <v>7621</v>
      </c>
      <c r="B225" s="546" t="s">
        <v>1580</v>
      </c>
      <c r="C225" s="546" t="s">
        <v>4648</v>
      </c>
      <c r="D225"/>
      <c r="E225" s="56"/>
      <c r="F225"/>
      <c r="G225"/>
      <c r="H225"/>
      <c r="I225"/>
      <c r="J225" s="56"/>
      <c r="K225"/>
      <c r="L225"/>
      <c r="M225" s="56"/>
      <c r="N225" s="56"/>
      <c r="O225" s="56"/>
      <c r="P225" s="56"/>
      <c r="Q225" s="56"/>
      <c r="R225" s="56"/>
      <c r="S225" s="56"/>
      <c r="T225" s="56"/>
      <c r="U225" s="56"/>
      <c r="V225" s="56"/>
      <c r="W225" s="56"/>
      <c r="X225" s="56"/>
      <c r="Y225" s="56"/>
      <c r="Z225" s="56"/>
      <c r="AA225" s="56"/>
      <c r="AB225" s="56"/>
      <c r="AC225" s="56" t="s">
        <v>3135</v>
      </c>
      <c r="AD225" s="56"/>
      <c r="AE225" s="56"/>
      <c r="AF225" s="56"/>
      <c r="AG225" s="56">
        <f t="shared" si="3"/>
        <v>0</v>
      </c>
      <c r="AH225" s="56"/>
      <c r="AI225" s="56"/>
      <c r="AJ225" s="56"/>
      <c r="AK225" s="56"/>
      <c r="AL225" s="56"/>
      <c r="AM225" s="56"/>
      <c r="AN225" s="56"/>
      <c r="AO225" s="56"/>
      <c r="AP225" s="56"/>
      <c r="AQ225" s="56"/>
      <c r="AR225" s="56"/>
    </row>
    <row r="226" spans="1:44" s="52" customFormat="1">
      <c r="A226" s="786" t="s">
        <v>5293</v>
      </c>
      <c r="B226" s="786" t="s">
        <v>5294</v>
      </c>
      <c r="C226" s="786" t="s">
        <v>5472</v>
      </c>
      <c r="D226"/>
      <c r="E226" s="56">
        <v>1</v>
      </c>
      <c r="F226"/>
      <c r="G226"/>
      <c r="H226"/>
      <c r="I226"/>
      <c r="J226" s="56"/>
      <c r="K226"/>
      <c r="L226"/>
      <c r="M226" s="56"/>
      <c r="N226" s="56"/>
      <c r="O226" s="56"/>
      <c r="P226" s="56"/>
      <c r="Q226" s="56"/>
      <c r="R226" s="56">
        <v>1</v>
      </c>
      <c r="S226" s="56">
        <v>1</v>
      </c>
      <c r="T226" s="56"/>
      <c r="U226" s="56"/>
      <c r="V226" s="56"/>
      <c r="W226" s="56">
        <v>1</v>
      </c>
      <c r="X226" s="56"/>
      <c r="Y226" s="56" t="s">
        <v>3135</v>
      </c>
      <c r="Z226" s="56"/>
      <c r="AA226" s="56"/>
      <c r="AB226" s="56"/>
      <c r="AC226" s="56" t="s">
        <v>3135</v>
      </c>
      <c r="AD226" s="56"/>
      <c r="AE226" s="56"/>
      <c r="AF226" s="56"/>
      <c r="AG226" s="56">
        <f t="shared" si="3"/>
        <v>4</v>
      </c>
      <c r="AH226" s="56"/>
      <c r="AI226" s="56"/>
      <c r="AJ226" s="56"/>
      <c r="AK226" s="56"/>
      <c r="AL226" s="56"/>
      <c r="AM226" s="56"/>
      <c r="AN226" s="56"/>
      <c r="AO226" s="56"/>
      <c r="AP226" s="56"/>
      <c r="AQ226" s="56"/>
      <c r="AR226" s="56"/>
    </row>
    <row r="227" spans="1:44" s="52" customFormat="1">
      <c r="A227" s="786" t="s">
        <v>3166</v>
      </c>
      <c r="B227" s="786" t="s">
        <v>5295</v>
      </c>
      <c r="C227" s="786" t="s">
        <v>5472</v>
      </c>
      <c r="D227">
        <v>1</v>
      </c>
      <c r="E227" s="56"/>
      <c r="F227"/>
      <c r="G227"/>
      <c r="H227"/>
      <c r="I227"/>
      <c r="J227" s="56"/>
      <c r="K227"/>
      <c r="L227"/>
      <c r="M227" s="56"/>
      <c r="N227" s="56"/>
      <c r="O227" s="56"/>
      <c r="P227" s="56"/>
      <c r="Q227" s="56"/>
      <c r="R227" s="56"/>
      <c r="S227" s="56"/>
      <c r="T227" s="56"/>
      <c r="U227" s="56"/>
      <c r="V227" s="56"/>
      <c r="W227" s="56"/>
      <c r="X227" s="56"/>
      <c r="Y227" s="56" t="s">
        <v>3135</v>
      </c>
      <c r="Z227" s="56"/>
      <c r="AA227" s="56"/>
      <c r="AB227" s="56"/>
      <c r="AC227" s="56" t="s">
        <v>3135</v>
      </c>
      <c r="AD227" s="56"/>
      <c r="AE227" s="56"/>
      <c r="AF227" s="56"/>
      <c r="AG227" s="56">
        <f t="shared" si="3"/>
        <v>1</v>
      </c>
      <c r="AH227" s="56"/>
      <c r="AI227" s="56"/>
      <c r="AJ227" s="56"/>
      <c r="AK227" s="56"/>
      <c r="AL227" s="56"/>
      <c r="AM227" s="56"/>
      <c r="AN227" s="56"/>
      <c r="AO227" s="56"/>
      <c r="AP227" s="56"/>
      <c r="AQ227" s="56"/>
      <c r="AR227" s="56"/>
    </row>
    <row r="228" spans="1:44" s="52" customFormat="1">
      <c r="A228" s="786" t="s">
        <v>3167</v>
      </c>
      <c r="B228" s="786" t="s">
        <v>807</v>
      </c>
      <c r="C228" s="786" t="s">
        <v>5472</v>
      </c>
      <c r="D228"/>
      <c r="E228" s="56"/>
      <c r="F228"/>
      <c r="G228"/>
      <c r="H228"/>
      <c r="I228"/>
      <c r="J228" s="56"/>
      <c r="K228"/>
      <c r="L228"/>
      <c r="M228" s="56"/>
      <c r="N228" s="56">
        <v>1</v>
      </c>
      <c r="O228" s="56"/>
      <c r="P228" s="56"/>
      <c r="Q228" s="56"/>
      <c r="R228" s="56"/>
      <c r="S228" s="56"/>
      <c r="T228" s="56"/>
      <c r="U228" s="56"/>
      <c r="V228" s="56"/>
      <c r="W228" s="56"/>
      <c r="X228" s="56"/>
      <c r="Y228" s="56" t="s">
        <v>3135</v>
      </c>
      <c r="Z228" s="56"/>
      <c r="AA228" s="56"/>
      <c r="AB228" s="56"/>
      <c r="AC228" s="56" t="s">
        <v>3135</v>
      </c>
      <c r="AD228" s="56"/>
      <c r="AE228" s="56"/>
      <c r="AF228" s="56"/>
      <c r="AG228" s="56">
        <f t="shared" si="3"/>
        <v>1</v>
      </c>
      <c r="AH228" s="56"/>
      <c r="AI228" s="56"/>
      <c r="AJ228" s="56"/>
      <c r="AK228" s="56"/>
      <c r="AL228" s="56"/>
      <c r="AM228" s="56"/>
      <c r="AN228" s="56"/>
      <c r="AO228" s="56"/>
      <c r="AP228" s="56"/>
      <c r="AQ228" s="56"/>
      <c r="AR228" s="56"/>
    </row>
    <row r="229" spans="1:44" s="56" customFormat="1">
      <c r="A229" s="546" t="s">
        <v>6168</v>
      </c>
      <c r="B229" s="546" t="s">
        <v>1582</v>
      </c>
      <c r="C229" s="546" t="s">
        <v>4327</v>
      </c>
      <c r="AB229" s="56">
        <v>1</v>
      </c>
      <c r="AC229" s="56">
        <v>1</v>
      </c>
      <c r="AG229" s="56">
        <f t="shared" si="3"/>
        <v>2</v>
      </c>
    </row>
    <row r="230" spans="1:44">
      <c r="A230" s="548" t="s">
        <v>2228</v>
      </c>
      <c r="B230" s="545" t="s">
        <v>1582</v>
      </c>
      <c r="C230" s="545" t="s">
        <v>1555</v>
      </c>
      <c r="E230" s="56">
        <v>2</v>
      </c>
      <c r="O230" s="56">
        <v>1</v>
      </c>
      <c r="U230" s="56">
        <v>1</v>
      </c>
      <c r="V230" s="56">
        <v>1</v>
      </c>
      <c r="Y230" s="56" t="s">
        <v>3135</v>
      </c>
      <c r="Z230" s="56">
        <v>1</v>
      </c>
      <c r="AA230" s="56">
        <v>1</v>
      </c>
      <c r="AC230" s="56">
        <v>1</v>
      </c>
      <c r="AG230" s="56">
        <f t="shared" si="3"/>
        <v>8</v>
      </c>
    </row>
    <row r="231" spans="1:44" s="52" customFormat="1">
      <c r="A231" s="548" t="s">
        <v>3168</v>
      </c>
      <c r="B231" s="546" t="s">
        <v>808</v>
      </c>
      <c r="C231" s="546" t="s">
        <v>1555</v>
      </c>
      <c r="D231">
        <v>1</v>
      </c>
      <c r="E231" s="56"/>
      <c r="F231"/>
      <c r="G231"/>
      <c r="H231"/>
      <c r="I231"/>
      <c r="J231" s="56"/>
      <c r="K231"/>
      <c r="L231"/>
      <c r="M231" s="56"/>
      <c r="N231" s="56"/>
      <c r="O231" s="56"/>
      <c r="P231" s="56"/>
      <c r="Q231" s="56"/>
      <c r="R231" s="56"/>
      <c r="S231" s="56"/>
      <c r="T231" s="56"/>
      <c r="U231" s="56"/>
      <c r="V231" s="56"/>
      <c r="W231" s="56"/>
      <c r="X231" s="56"/>
      <c r="Y231" s="56" t="s">
        <v>3135</v>
      </c>
      <c r="Z231" s="56"/>
      <c r="AA231" s="56"/>
      <c r="AB231" s="56"/>
      <c r="AC231" s="56" t="s">
        <v>3135</v>
      </c>
      <c r="AD231" s="56"/>
      <c r="AE231" s="56"/>
      <c r="AF231" s="56"/>
      <c r="AG231" s="56">
        <f t="shared" si="3"/>
        <v>1</v>
      </c>
      <c r="AH231" s="56"/>
      <c r="AI231" s="56"/>
      <c r="AJ231" s="56"/>
      <c r="AK231" s="56"/>
      <c r="AL231" s="56"/>
      <c r="AM231" s="56"/>
      <c r="AN231" s="56"/>
      <c r="AO231" s="56"/>
      <c r="AP231" s="56"/>
      <c r="AQ231" s="56"/>
      <c r="AR231" s="56"/>
    </row>
    <row r="232" spans="1:44" s="52" customFormat="1">
      <c r="A232" s="891" t="s">
        <v>3694</v>
      </c>
      <c r="B232" s="892" t="s">
        <v>3695</v>
      </c>
      <c r="C232" s="892" t="s">
        <v>3962</v>
      </c>
      <c r="D232"/>
      <c r="E232" s="56"/>
      <c r="F232"/>
      <c r="G232"/>
      <c r="H232"/>
      <c r="I232"/>
      <c r="J232" s="56"/>
      <c r="K232"/>
      <c r="L232"/>
      <c r="M232" s="56"/>
      <c r="N232" s="56"/>
      <c r="O232" s="56"/>
      <c r="P232" s="56"/>
      <c r="Q232" s="56"/>
      <c r="R232" s="56"/>
      <c r="S232" s="56"/>
      <c r="T232" s="56"/>
      <c r="U232" s="56"/>
      <c r="V232" s="56"/>
      <c r="W232" s="56">
        <v>1</v>
      </c>
      <c r="X232" s="56">
        <v>1</v>
      </c>
      <c r="Y232" s="56" t="s">
        <v>3135</v>
      </c>
      <c r="Z232" s="56"/>
      <c r="AA232" s="56"/>
      <c r="AB232" s="56">
        <v>1</v>
      </c>
      <c r="AC232" s="56">
        <v>1</v>
      </c>
      <c r="AD232" s="56">
        <v>1</v>
      </c>
      <c r="AE232" s="56"/>
      <c r="AF232" s="56"/>
      <c r="AG232" s="56">
        <f t="shared" si="3"/>
        <v>5</v>
      </c>
      <c r="AH232" s="56"/>
      <c r="AI232" s="56"/>
      <c r="AJ232" s="56"/>
      <c r="AK232" s="56"/>
      <c r="AL232" s="56"/>
      <c r="AM232" s="56"/>
      <c r="AN232" s="56"/>
      <c r="AO232" s="56"/>
      <c r="AP232" s="56"/>
      <c r="AQ232" s="56"/>
      <c r="AR232" s="56"/>
    </row>
    <row r="233" spans="1:44" s="52" customFormat="1">
      <c r="A233" s="787" t="s">
        <v>1787</v>
      </c>
      <c r="B233" s="786" t="s">
        <v>808</v>
      </c>
      <c r="C233" s="786" t="s">
        <v>1555</v>
      </c>
      <c r="D233">
        <v>1</v>
      </c>
      <c r="E233" s="56"/>
      <c r="F233"/>
      <c r="G233">
        <v>1</v>
      </c>
      <c r="H233"/>
      <c r="I233">
        <v>1</v>
      </c>
      <c r="J233" s="56">
        <v>1</v>
      </c>
      <c r="K233">
        <v>1</v>
      </c>
      <c r="L233">
        <v>1</v>
      </c>
      <c r="M233" s="56"/>
      <c r="N233" s="56"/>
      <c r="O233" s="56"/>
      <c r="P233" s="56"/>
      <c r="Q233" s="56"/>
      <c r="R233" s="56"/>
      <c r="S233" s="56"/>
      <c r="T233" s="56"/>
      <c r="U233" s="56"/>
      <c r="V233" s="56"/>
      <c r="W233" s="56">
        <v>1</v>
      </c>
      <c r="X233" s="56"/>
      <c r="Y233" s="56" t="s">
        <v>3135</v>
      </c>
      <c r="Z233" s="56"/>
      <c r="AA233" s="56"/>
      <c r="AB233" s="56"/>
      <c r="AC233" s="56" t="s">
        <v>3135</v>
      </c>
      <c r="AD233" s="56"/>
      <c r="AE233" s="56"/>
      <c r="AF233" s="56"/>
      <c r="AG233" s="56">
        <f t="shared" si="3"/>
        <v>7</v>
      </c>
      <c r="AH233" s="56"/>
      <c r="AI233" s="56"/>
      <c r="AJ233" s="56"/>
      <c r="AK233" s="56"/>
      <c r="AL233" s="56"/>
      <c r="AM233" s="56"/>
      <c r="AN233" s="56"/>
      <c r="AO233" s="56"/>
      <c r="AP233" s="56"/>
      <c r="AQ233" s="56"/>
      <c r="AR233" s="56"/>
    </row>
    <row r="234" spans="1:44" s="52" customFormat="1">
      <c r="A234" s="1596" t="s">
        <v>7587</v>
      </c>
      <c r="B234" s="1595" t="s">
        <v>154</v>
      </c>
      <c r="C234" s="1595" t="s">
        <v>1555</v>
      </c>
      <c r="D234"/>
      <c r="E234" s="56"/>
      <c r="F234"/>
      <c r="G234"/>
      <c r="H234"/>
      <c r="I234"/>
      <c r="J234" s="56"/>
      <c r="K234"/>
      <c r="L234"/>
      <c r="M234" s="56"/>
      <c r="N234" s="56"/>
      <c r="O234" s="56"/>
      <c r="P234" s="56"/>
      <c r="Q234" s="56"/>
      <c r="R234" s="56"/>
      <c r="S234" s="56"/>
      <c r="T234" s="56"/>
      <c r="U234" s="56"/>
      <c r="V234" s="56"/>
      <c r="W234" s="56"/>
      <c r="X234" s="56"/>
      <c r="Y234" s="56"/>
      <c r="Z234" s="56"/>
      <c r="AA234" s="56"/>
      <c r="AB234" s="56"/>
      <c r="AC234" s="56" t="s">
        <v>3135</v>
      </c>
      <c r="AD234" s="56"/>
      <c r="AE234" s="56"/>
      <c r="AF234" s="56"/>
      <c r="AG234" s="56">
        <f t="shared" si="3"/>
        <v>0</v>
      </c>
      <c r="AH234" s="56"/>
      <c r="AI234" s="56"/>
      <c r="AJ234" s="56"/>
      <c r="AK234" s="56"/>
      <c r="AL234" s="56"/>
      <c r="AM234" s="56"/>
      <c r="AN234" s="56"/>
      <c r="AO234" s="56"/>
      <c r="AP234" s="56"/>
      <c r="AQ234" s="56"/>
      <c r="AR234" s="56"/>
    </row>
    <row r="235" spans="1:44" s="52" customFormat="1">
      <c r="A235" s="2251" t="s">
        <v>9536</v>
      </c>
      <c r="B235" s="2252" t="s">
        <v>9537</v>
      </c>
      <c r="C235" s="2252" t="s">
        <v>9538</v>
      </c>
      <c r="D235"/>
      <c r="E235" s="56"/>
      <c r="F235"/>
      <c r="G235"/>
      <c r="H235"/>
      <c r="I235"/>
      <c r="J235" s="56"/>
      <c r="K235"/>
      <c r="L235"/>
      <c r="M235" s="56"/>
      <c r="N235" s="56"/>
      <c r="O235" s="56"/>
      <c r="P235" s="56"/>
      <c r="Q235" s="56"/>
      <c r="R235" s="56"/>
      <c r="S235" s="56"/>
      <c r="T235" s="56"/>
      <c r="U235" s="56"/>
      <c r="V235" s="56"/>
      <c r="W235" s="56"/>
      <c r="X235" s="56"/>
      <c r="Y235" s="56"/>
      <c r="Z235" s="56"/>
      <c r="AA235" s="56"/>
      <c r="AB235" s="56"/>
      <c r="AC235" s="56">
        <v>1</v>
      </c>
      <c r="AD235" s="56">
        <v>1</v>
      </c>
      <c r="AE235" s="56">
        <v>1</v>
      </c>
      <c r="AF235" s="56">
        <v>1</v>
      </c>
      <c r="AG235" s="56">
        <f>SUM(D235:AF235)</f>
        <v>4</v>
      </c>
      <c r="AH235" s="56"/>
      <c r="AI235" s="56"/>
      <c r="AJ235" s="56"/>
      <c r="AK235" s="56"/>
      <c r="AL235" s="56"/>
      <c r="AM235" s="56"/>
      <c r="AN235" s="56"/>
      <c r="AO235" s="56"/>
      <c r="AP235" s="56"/>
      <c r="AQ235" s="56"/>
      <c r="AR235" s="56"/>
    </row>
    <row r="236" spans="1:44">
      <c r="A236" s="545" t="s">
        <v>1583</v>
      </c>
      <c r="B236" s="545" t="s">
        <v>1584</v>
      </c>
      <c r="C236" s="545" t="s">
        <v>1553</v>
      </c>
      <c r="L236">
        <v>1</v>
      </c>
      <c r="M236" s="56">
        <v>1</v>
      </c>
      <c r="Y236" s="56" t="s">
        <v>3135</v>
      </c>
      <c r="AC236" s="56" t="s">
        <v>3135</v>
      </c>
      <c r="AG236" s="56">
        <f t="shared" si="3"/>
        <v>2</v>
      </c>
    </row>
    <row r="237" spans="1:44">
      <c r="A237" s="1766" t="s">
        <v>7980</v>
      </c>
      <c r="B237" s="1767" t="s">
        <v>7981</v>
      </c>
      <c r="C237" s="1767" t="s">
        <v>5472</v>
      </c>
      <c r="AA237" s="56">
        <v>1</v>
      </c>
      <c r="AC237" s="56" t="s">
        <v>3135</v>
      </c>
      <c r="AG237" s="56">
        <f t="shared" si="3"/>
        <v>1</v>
      </c>
    </row>
    <row r="238" spans="1:44">
      <c r="A238" s="787" t="s">
        <v>1788</v>
      </c>
      <c r="B238" s="786" t="s">
        <v>809</v>
      </c>
      <c r="C238" s="786" t="s">
        <v>3962</v>
      </c>
      <c r="K238">
        <v>1</v>
      </c>
      <c r="Y238" s="56" t="s">
        <v>3135</v>
      </c>
      <c r="AC238" s="56" t="s">
        <v>3135</v>
      </c>
      <c r="AG238" s="56">
        <f t="shared" si="3"/>
        <v>1</v>
      </c>
    </row>
    <row r="239" spans="1:44">
      <c r="A239" s="545" t="s">
        <v>1585</v>
      </c>
      <c r="B239" s="545" t="s">
        <v>1584</v>
      </c>
      <c r="C239" s="545" t="s">
        <v>1555</v>
      </c>
      <c r="Y239" s="56" t="s">
        <v>3135</v>
      </c>
      <c r="AC239" s="56" t="s">
        <v>3135</v>
      </c>
      <c r="AG239" s="56">
        <f t="shared" si="3"/>
        <v>0</v>
      </c>
    </row>
    <row r="240" spans="1:44">
      <c r="A240" s="548" t="s">
        <v>1586</v>
      </c>
      <c r="B240" s="545" t="s">
        <v>1584</v>
      </c>
      <c r="C240" s="545" t="s">
        <v>1555</v>
      </c>
      <c r="G240">
        <v>1</v>
      </c>
      <c r="H240">
        <v>1</v>
      </c>
      <c r="Y240" s="56" t="s">
        <v>3135</v>
      </c>
      <c r="AA240" s="56">
        <v>1</v>
      </c>
      <c r="AC240" s="56">
        <v>1</v>
      </c>
      <c r="AE240" s="56">
        <v>1</v>
      </c>
      <c r="AF240" s="56">
        <v>1</v>
      </c>
      <c r="AG240" s="56">
        <f>SUM(D240:AF240)</f>
        <v>6</v>
      </c>
    </row>
    <row r="241" spans="1:44">
      <c r="A241" s="949" t="s">
        <v>1743</v>
      </c>
      <c r="B241" s="936" t="s">
        <v>1744</v>
      </c>
      <c r="C241" s="936" t="s">
        <v>5472</v>
      </c>
      <c r="Y241" s="56" t="s">
        <v>3135</v>
      </c>
      <c r="AC241" s="56" t="s">
        <v>3135</v>
      </c>
      <c r="AG241" s="56">
        <f t="shared" si="3"/>
        <v>0</v>
      </c>
    </row>
    <row r="242" spans="1:44">
      <c r="A242" s="787" t="s">
        <v>1789</v>
      </c>
      <c r="B242" s="786" t="s">
        <v>810</v>
      </c>
      <c r="C242" s="786" t="s">
        <v>5472</v>
      </c>
      <c r="S242" s="56">
        <v>2</v>
      </c>
      <c r="Y242" s="56" t="s">
        <v>3135</v>
      </c>
      <c r="AC242" s="56" t="s">
        <v>3135</v>
      </c>
      <c r="AG242" s="56">
        <f t="shared" si="3"/>
        <v>2</v>
      </c>
    </row>
    <row r="243" spans="1:44">
      <c r="A243" s="891" t="s">
        <v>3696</v>
      </c>
      <c r="B243" s="892" t="s">
        <v>3697</v>
      </c>
      <c r="C243" s="892" t="s">
        <v>1555</v>
      </c>
      <c r="W243" s="56">
        <v>1</v>
      </c>
      <c r="Y243" s="56" t="s">
        <v>3135</v>
      </c>
      <c r="AC243" s="56" t="s">
        <v>3135</v>
      </c>
      <c r="AG243" s="56">
        <f t="shared" si="3"/>
        <v>1</v>
      </c>
    </row>
    <row r="244" spans="1:44">
      <c r="A244" s="548" t="s">
        <v>1790</v>
      </c>
      <c r="B244" s="545" t="s">
        <v>6112</v>
      </c>
      <c r="C244" s="545" t="s">
        <v>3962</v>
      </c>
      <c r="S244" s="56">
        <v>1</v>
      </c>
      <c r="Y244" s="56" t="s">
        <v>3135</v>
      </c>
      <c r="AC244" s="56" t="s">
        <v>3135</v>
      </c>
      <c r="AG244" s="56">
        <f t="shared" si="3"/>
        <v>1</v>
      </c>
    </row>
    <row r="245" spans="1:44" s="52" customFormat="1">
      <c r="A245" s="787" t="s">
        <v>1791</v>
      </c>
      <c r="B245" s="786" t="s">
        <v>6112</v>
      </c>
      <c r="C245" s="786" t="s">
        <v>1555</v>
      </c>
      <c r="D245"/>
      <c r="E245" s="56"/>
      <c r="F245"/>
      <c r="G245">
        <v>1</v>
      </c>
      <c r="H245"/>
      <c r="I245"/>
      <c r="J245" s="56"/>
      <c r="K245"/>
      <c r="L245"/>
      <c r="M245" s="56"/>
      <c r="N245" s="56"/>
      <c r="O245" s="56"/>
      <c r="P245" s="56"/>
      <c r="Q245" s="56"/>
      <c r="R245" s="56"/>
      <c r="S245" s="56"/>
      <c r="T245" s="56"/>
      <c r="U245" s="56"/>
      <c r="V245" s="56"/>
      <c r="W245" s="56"/>
      <c r="X245" s="56"/>
      <c r="Y245" s="56" t="s">
        <v>3135</v>
      </c>
      <c r="Z245" s="56"/>
      <c r="AA245" s="56"/>
      <c r="AB245" s="56"/>
      <c r="AC245" s="56" t="s">
        <v>3135</v>
      </c>
      <c r="AD245" s="56"/>
      <c r="AE245" s="56"/>
      <c r="AF245" s="56"/>
      <c r="AG245" s="56">
        <f t="shared" si="3"/>
        <v>1</v>
      </c>
      <c r="AH245" s="56"/>
      <c r="AI245" s="56"/>
      <c r="AJ245" s="56"/>
      <c r="AK245" s="56"/>
      <c r="AL245" s="56"/>
      <c r="AM245" s="56"/>
      <c r="AN245" s="56"/>
      <c r="AO245" s="56"/>
      <c r="AP245" s="56"/>
      <c r="AQ245" s="56"/>
      <c r="AR245" s="56"/>
    </row>
    <row r="246" spans="1:44">
      <c r="A246" s="548" t="s">
        <v>3967</v>
      </c>
      <c r="B246" s="545" t="s">
        <v>6112</v>
      </c>
      <c r="C246" s="545" t="s">
        <v>3962</v>
      </c>
      <c r="P246" s="56">
        <v>2</v>
      </c>
      <c r="Q246" s="56">
        <v>1</v>
      </c>
      <c r="R246" s="56">
        <v>2</v>
      </c>
      <c r="S246" s="56">
        <v>2</v>
      </c>
      <c r="T246" s="56">
        <v>1</v>
      </c>
      <c r="V246" s="56">
        <v>1</v>
      </c>
      <c r="Y246" s="56" t="s">
        <v>3135</v>
      </c>
      <c r="AA246" s="56">
        <v>1</v>
      </c>
      <c r="AB246" s="56">
        <v>1</v>
      </c>
      <c r="AC246" s="56" t="s">
        <v>3135</v>
      </c>
      <c r="AE246" s="56">
        <v>1</v>
      </c>
      <c r="AG246" s="56">
        <f t="shared" si="3"/>
        <v>12</v>
      </c>
    </row>
    <row r="247" spans="1:44">
      <c r="A247" s="787" t="s">
        <v>1792</v>
      </c>
      <c r="B247" s="786" t="s">
        <v>6112</v>
      </c>
      <c r="C247" s="786" t="s">
        <v>3962</v>
      </c>
      <c r="T247" s="56">
        <v>1</v>
      </c>
      <c r="Y247" s="56" t="s">
        <v>3135</v>
      </c>
      <c r="AC247" s="56" t="s">
        <v>3135</v>
      </c>
      <c r="AE247" s="56">
        <v>1</v>
      </c>
      <c r="AG247" s="56">
        <f t="shared" si="3"/>
        <v>2</v>
      </c>
    </row>
    <row r="248" spans="1:44">
      <c r="A248" s="289" t="s">
        <v>2062</v>
      </c>
      <c r="B248" s="56" t="s">
        <v>3983</v>
      </c>
      <c r="C248" s="56" t="s">
        <v>1555</v>
      </c>
      <c r="Y248" s="56" t="s">
        <v>3135</v>
      </c>
      <c r="AC248" s="56" t="s">
        <v>3135</v>
      </c>
      <c r="AG248" s="56">
        <f t="shared" si="3"/>
        <v>0</v>
      </c>
    </row>
    <row r="249" spans="1:44">
      <c r="A249" s="289" t="s">
        <v>7623</v>
      </c>
      <c r="B249" s="56" t="s">
        <v>3983</v>
      </c>
      <c r="C249" s="56" t="s">
        <v>4648</v>
      </c>
      <c r="AC249" s="56" t="s">
        <v>3135</v>
      </c>
      <c r="AG249" s="56">
        <f t="shared" si="3"/>
        <v>0</v>
      </c>
    </row>
    <row r="250" spans="1:44">
      <c r="A250" s="548" t="s">
        <v>1587</v>
      </c>
      <c r="B250" s="545" t="s">
        <v>1588</v>
      </c>
      <c r="C250" s="545" t="s">
        <v>1553</v>
      </c>
      <c r="G250">
        <v>1</v>
      </c>
      <c r="O250" s="56">
        <v>1</v>
      </c>
      <c r="V250" s="56">
        <v>1</v>
      </c>
      <c r="Y250" s="56" t="s">
        <v>3135</v>
      </c>
      <c r="Z250" s="56">
        <v>1</v>
      </c>
      <c r="AC250" s="56" t="s">
        <v>3135</v>
      </c>
      <c r="AE250" s="56">
        <v>3</v>
      </c>
      <c r="AF250" s="56">
        <v>1</v>
      </c>
      <c r="AG250" s="56">
        <f t="shared" si="3"/>
        <v>7</v>
      </c>
    </row>
    <row r="251" spans="1:44">
      <c r="A251" s="548" t="s">
        <v>5055</v>
      </c>
      <c r="B251" s="545" t="s">
        <v>1794</v>
      </c>
      <c r="C251" s="545" t="s">
        <v>1553</v>
      </c>
      <c r="K251" s="56"/>
      <c r="L251" s="56"/>
      <c r="U251" s="56">
        <v>1</v>
      </c>
      <c r="Y251" s="56" t="s">
        <v>3135</v>
      </c>
      <c r="AC251" s="56" t="s">
        <v>3135</v>
      </c>
      <c r="AG251" s="56">
        <f t="shared" si="3"/>
        <v>1</v>
      </c>
    </row>
    <row r="252" spans="1:44">
      <c r="A252" s="1764" t="s">
        <v>7982</v>
      </c>
      <c r="B252" s="1767" t="s">
        <v>1794</v>
      </c>
      <c r="C252" s="1767" t="s">
        <v>1555</v>
      </c>
      <c r="K252" s="56"/>
      <c r="L252" s="56"/>
      <c r="AA252" s="56">
        <v>1</v>
      </c>
      <c r="AC252" s="56">
        <v>2</v>
      </c>
      <c r="AE252" s="56">
        <v>1</v>
      </c>
      <c r="AG252" s="56">
        <f t="shared" si="3"/>
        <v>4</v>
      </c>
    </row>
    <row r="253" spans="1:44">
      <c r="A253" s="548" t="s">
        <v>6169</v>
      </c>
      <c r="B253" s="545" t="s">
        <v>6170</v>
      </c>
      <c r="C253" s="545" t="s">
        <v>4323</v>
      </c>
      <c r="K253" s="56"/>
      <c r="L253" s="56"/>
      <c r="AC253" s="56" t="s">
        <v>3135</v>
      </c>
      <c r="AG253" s="56">
        <f t="shared" si="3"/>
        <v>0</v>
      </c>
    </row>
    <row r="254" spans="1:44">
      <c r="A254" s="546" t="s">
        <v>6113</v>
      </c>
      <c r="B254" s="545" t="s">
        <v>1588</v>
      </c>
      <c r="C254" s="545" t="s">
        <v>1555</v>
      </c>
      <c r="K254">
        <v>1</v>
      </c>
      <c r="Y254" s="56" t="s">
        <v>3135</v>
      </c>
      <c r="AC254" s="56" t="s">
        <v>3135</v>
      </c>
      <c r="AG254" s="56">
        <f t="shared" si="3"/>
        <v>1</v>
      </c>
    </row>
    <row r="255" spans="1:44" s="52" customFormat="1">
      <c r="A255" s="786" t="s">
        <v>1793</v>
      </c>
      <c r="B255" s="786" t="s">
        <v>1794</v>
      </c>
      <c r="C255" s="786" t="s">
        <v>1555</v>
      </c>
      <c r="D255"/>
      <c r="E255" s="56"/>
      <c r="F255"/>
      <c r="G255"/>
      <c r="H255"/>
      <c r="I255"/>
      <c r="J255" s="56">
        <v>1</v>
      </c>
      <c r="K255"/>
      <c r="L255"/>
      <c r="M255" s="56">
        <v>1</v>
      </c>
      <c r="N255" s="56">
        <v>1</v>
      </c>
      <c r="O255" s="56">
        <v>1</v>
      </c>
      <c r="P255" s="56">
        <v>1</v>
      </c>
      <c r="Q255" s="56"/>
      <c r="R255" s="56"/>
      <c r="S255" s="56"/>
      <c r="T255" s="56"/>
      <c r="U255" s="56"/>
      <c r="V255" s="56">
        <v>1</v>
      </c>
      <c r="W255" s="56">
        <v>1</v>
      </c>
      <c r="X255" s="56"/>
      <c r="Y255" s="56" t="s">
        <v>3135</v>
      </c>
      <c r="Z255" s="56"/>
      <c r="AA255" s="56"/>
      <c r="AB255" s="56"/>
      <c r="AC255" s="56" t="s">
        <v>3135</v>
      </c>
      <c r="AD255" s="56"/>
      <c r="AE255" s="56"/>
      <c r="AF255" s="56"/>
      <c r="AG255" s="56">
        <f t="shared" si="3"/>
        <v>7</v>
      </c>
      <c r="AH255" s="56"/>
      <c r="AI255" s="56"/>
      <c r="AJ255" s="56"/>
      <c r="AK255" s="56"/>
      <c r="AL255" s="56"/>
      <c r="AM255" s="56"/>
      <c r="AN255" s="56"/>
      <c r="AO255" s="56"/>
      <c r="AP255" s="56"/>
      <c r="AQ255" s="56"/>
      <c r="AR255" s="56"/>
    </row>
    <row r="256" spans="1:44">
      <c r="A256" s="548" t="s">
        <v>1589</v>
      </c>
      <c r="B256" s="545" t="s">
        <v>1588</v>
      </c>
      <c r="C256" s="545" t="s">
        <v>1555</v>
      </c>
      <c r="F256">
        <v>1</v>
      </c>
      <c r="G256">
        <v>1</v>
      </c>
      <c r="H256">
        <v>1</v>
      </c>
      <c r="I256">
        <v>1</v>
      </c>
      <c r="K256">
        <v>2</v>
      </c>
      <c r="L256">
        <v>2</v>
      </c>
      <c r="M256" s="56">
        <v>1</v>
      </c>
      <c r="O256" s="56">
        <v>1</v>
      </c>
      <c r="T256" s="56">
        <v>1</v>
      </c>
      <c r="U256" s="56">
        <v>3</v>
      </c>
      <c r="W256" s="56">
        <v>2</v>
      </c>
      <c r="X256" s="56">
        <v>2</v>
      </c>
      <c r="Y256" s="56">
        <v>4</v>
      </c>
      <c r="AB256" s="56">
        <v>4</v>
      </c>
      <c r="AC256" s="56">
        <v>1</v>
      </c>
      <c r="AD256" s="56">
        <v>2</v>
      </c>
      <c r="AE256" s="56">
        <v>4</v>
      </c>
      <c r="AF256" s="56">
        <v>4</v>
      </c>
      <c r="AG256" s="56">
        <f>SUM(D256:AF256)</f>
        <v>37</v>
      </c>
    </row>
    <row r="257" spans="1:44">
      <c r="A257" s="548" t="s">
        <v>6180</v>
      </c>
      <c r="B257" s="545" t="s">
        <v>6170</v>
      </c>
      <c r="C257" s="545" t="s">
        <v>4323</v>
      </c>
      <c r="AC257" s="56" t="s">
        <v>3135</v>
      </c>
      <c r="AG257" s="56">
        <f t="shared" si="3"/>
        <v>0</v>
      </c>
    </row>
    <row r="258" spans="1:44">
      <c r="A258" s="1596" t="s">
        <v>7588</v>
      </c>
      <c r="B258" s="1595" t="s">
        <v>1794</v>
      </c>
      <c r="C258" s="1595" t="s">
        <v>1555</v>
      </c>
      <c r="AC258" s="56" t="s">
        <v>3135</v>
      </c>
      <c r="AG258" s="56">
        <f t="shared" si="3"/>
        <v>0</v>
      </c>
    </row>
    <row r="259" spans="1:44">
      <c r="A259" s="546" t="s">
        <v>1590</v>
      </c>
      <c r="B259" s="545" t="s">
        <v>1588</v>
      </c>
      <c r="C259" s="545" t="s">
        <v>1555</v>
      </c>
      <c r="J259" s="56">
        <v>1</v>
      </c>
      <c r="R259" s="56">
        <v>2</v>
      </c>
      <c r="S259" s="56">
        <v>3</v>
      </c>
      <c r="T259" s="56">
        <v>1</v>
      </c>
      <c r="W259" s="56">
        <v>1</v>
      </c>
      <c r="X259" s="56">
        <v>1</v>
      </c>
      <c r="Y259" s="56">
        <v>3</v>
      </c>
      <c r="Z259" s="56">
        <v>1</v>
      </c>
      <c r="AA259" s="56">
        <v>2</v>
      </c>
      <c r="AB259" s="56">
        <v>1</v>
      </c>
      <c r="AC259" s="56" t="s">
        <v>3135</v>
      </c>
      <c r="AE259" s="56">
        <v>1</v>
      </c>
      <c r="AG259" s="56">
        <f t="shared" si="3"/>
        <v>17</v>
      </c>
    </row>
    <row r="260" spans="1:44" s="52" customFormat="1">
      <c r="A260" s="786" t="s">
        <v>1795</v>
      </c>
      <c r="B260" s="786" t="s">
        <v>6114</v>
      </c>
      <c r="C260" s="786" t="s">
        <v>3962</v>
      </c>
      <c r="D260"/>
      <c r="E260" s="56"/>
      <c r="F260"/>
      <c r="G260"/>
      <c r="H260"/>
      <c r="I260"/>
      <c r="J260" s="56"/>
      <c r="K260"/>
      <c r="L260"/>
      <c r="M260" s="56"/>
      <c r="N260" s="56">
        <v>1</v>
      </c>
      <c r="O260" s="56"/>
      <c r="P260" s="56"/>
      <c r="Q260" s="56"/>
      <c r="R260" s="56"/>
      <c r="S260" s="56"/>
      <c r="T260" s="56"/>
      <c r="U260" s="56">
        <v>1</v>
      </c>
      <c r="V260" s="56"/>
      <c r="W260" s="56"/>
      <c r="X260" s="56"/>
      <c r="Y260" s="56" t="s">
        <v>3135</v>
      </c>
      <c r="Z260" s="56"/>
      <c r="AA260" s="56"/>
      <c r="AB260" s="56"/>
      <c r="AC260" s="56">
        <v>1</v>
      </c>
      <c r="AD260" s="56"/>
      <c r="AE260" s="56"/>
      <c r="AF260" s="56"/>
      <c r="AG260" s="56">
        <f t="shared" si="3"/>
        <v>3</v>
      </c>
      <c r="AH260" s="56"/>
      <c r="AI260" s="56"/>
      <c r="AJ260" s="56"/>
      <c r="AK260" s="56"/>
      <c r="AL260" s="56"/>
      <c r="AM260" s="56"/>
      <c r="AN260" s="56"/>
      <c r="AO260" s="56"/>
      <c r="AP260" s="56"/>
      <c r="AQ260" s="56"/>
      <c r="AR260" s="56"/>
    </row>
    <row r="261" spans="1:44" s="52" customFormat="1">
      <c r="A261" s="2257" t="s">
        <v>9539</v>
      </c>
      <c r="B261" s="2252" t="s">
        <v>9540</v>
      </c>
      <c r="C261" s="2252" t="s">
        <v>9538</v>
      </c>
      <c r="D261"/>
      <c r="E261" s="56"/>
      <c r="F261"/>
      <c r="G261"/>
      <c r="H261"/>
      <c r="I261"/>
      <c r="J261" s="56"/>
      <c r="K261"/>
      <c r="L261"/>
      <c r="M261" s="56"/>
      <c r="N261" s="56"/>
      <c r="O261" s="56"/>
      <c r="P261" s="56"/>
      <c r="Q261" s="56"/>
      <c r="R261" s="56"/>
      <c r="S261" s="56"/>
      <c r="T261" s="56"/>
      <c r="U261" s="56"/>
      <c r="V261" s="56"/>
      <c r="W261" s="56"/>
      <c r="X261" s="56"/>
      <c r="Y261" s="56"/>
      <c r="Z261" s="56"/>
      <c r="AA261" s="56"/>
      <c r="AB261" s="56"/>
      <c r="AC261" s="56">
        <v>1</v>
      </c>
      <c r="AD261" s="56"/>
      <c r="AE261" s="56">
        <v>1</v>
      </c>
      <c r="AF261" s="56"/>
      <c r="AG261" s="56">
        <f t="shared" ref="AG261:AG325" si="4">SUM(D261:AE261)</f>
        <v>2</v>
      </c>
      <c r="AH261" s="56"/>
      <c r="AI261" s="56"/>
      <c r="AJ261" s="56"/>
      <c r="AK261" s="56"/>
      <c r="AL261" s="56"/>
      <c r="AM261" s="56"/>
      <c r="AN261" s="56"/>
      <c r="AO261" s="56"/>
      <c r="AP261" s="56"/>
      <c r="AQ261" s="56"/>
      <c r="AR261" s="56"/>
    </row>
    <row r="262" spans="1:44" s="52" customFormat="1">
      <c r="A262" s="786" t="s">
        <v>5409</v>
      </c>
      <c r="B262" s="786" t="s">
        <v>5410</v>
      </c>
      <c r="C262" s="786" t="s">
        <v>3962</v>
      </c>
      <c r="D262"/>
      <c r="E262" s="56"/>
      <c r="F262"/>
      <c r="G262"/>
      <c r="H262"/>
      <c r="I262"/>
      <c r="J262" s="56"/>
      <c r="K262"/>
      <c r="L262"/>
      <c r="M262" s="56"/>
      <c r="N262" s="56"/>
      <c r="O262" s="56"/>
      <c r="P262" s="56"/>
      <c r="Q262" s="56"/>
      <c r="R262" s="56"/>
      <c r="S262" s="56"/>
      <c r="T262" s="56"/>
      <c r="U262" s="56">
        <v>1</v>
      </c>
      <c r="V262" s="56">
        <v>1</v>
      </c>
      <c r="W262" s="56"/>
      <c r="X262" s="56">
        <v>2</v>
      </c>
      <c r="Y262" s="56">
        <v>1</v>
      </c>
      <c r="Z262" s="56">
        <v>2</v>
      </c>
      <c r="AA262" s="56">
        <v>2</v>
      </c>
      <c r="AB262" s="56">
        <v>1</v>
      </c>
      <c r="AC262" s="56">
        <v>2</v>
      </c>
      <c r="AD262" s="56">
        <v>1</v>
      </c>
      <c r="AE262" s="56"/>
      <c r="AF262" s="56">
        <v>2</v>
      </c>
      <c r="AG262" s="56">
        <f>SUM(D262:AF262)</f>
        <v>15</v>
      </c>
      <c r="AH262" s="56"/>
      <c r="AI262" s="56"/>
      <c r="AJ262" s="56"/>
      <c r="AK262" s="56"/>
      <c r="AL262" s="56"/>
      <c r="AM262" s="56"/>
      <c r="AN262" s="56"/>
      <c r="AO262" s="56"/>
      <c r="AP262" s="56"/>
      <c r="AQ262" s="56"/>
      <c r="AR262" s="56"/>
    </row>
    <row r="263" spans="1:44">
      <c r="A263" s="546" t="s">
        <v>2913</v>
      </c>
      <c r="B263" s="545" t="s">
        <v>2914</v>
      </c>
      <c r="C263" s="545" t="s">
        <v>1555</v>
      </c>
      <c r="Y263" s="56" t="s">
        <v>3135</v>
      </c>
      <c r="AC263" s="56" t="s">
        <v>3135</v>
      </c>
      <c r="AG263" s="56">
        <f t="shared" si="4"/>
        <v>0</v>
      </c>
    </row>
    <row r="264" spans="1:44">
      <c r="A264" s="546" t="s">
        <v>3965</v>
      </c>
      <c r="B264" s="545" t="s">
        <v>6115</v>
      </c>
      <c r="C264" s="545" t="s">
        <v>3962</v>
      </c>
      <c r="K264">
        <v>1</v>
      </c>
      <c r="M264" s="56">
        <v>1</v>
      </c>
      <c r="O264" s="56">
        <v>1</v>
      </c>
      <c r="Y264" s="56" t="s">
        <v>3135</v>
      </c>
      <c r="AC264" s="56" t="s">
        <v>3135</v>
      </c>
      <c r="AG264" s="56">
        <f t="shared" si="4"/>
        <v>3</v>
      </c>
    </row>
    <row r="265" spans="1:44">
      <c r="A265" s="56" t="s">
        <v>6947</v>
      </c>
      <c r="B265" s="56" t="s">
        <v>960</v>
      </c>
      <c r="C265" s="56" t="s">
        <v>3962</v>
      </c>
      <c r="AC265" s="56" t="s">
        <v>3135</v>
      </c>
      <c r="AG265" s="56">
        <f t="shared" si="4"/>
        <v>0</v>
      </c>
    </row>
    <row r="266" spans="1:44">
      <c r="A266" s="546" t="s">
        <v>3966</v>
      </c>
      <c r="B266" s="545" t="s">
        <v>6116</v>
      </c>
      <c r="C266" s="545" t="s">
        <v>3962</v>
      </c>
      <c r="I266">
        <v>1</v>
      </c>
      <c r="J266" s="56">
        <v>1</v>
      </c>
      <c r="K266">
        <v>1</v>
      </c>
      <c r="L266">
        <v>1</v>
      </c>
      <c r="M266" s="56">
        <v>1</v>
      </c>
      <c r="N266" s="56">
        <v>1</v>
      </c>
      <c r="Y266" s="56" t="s">
        <v>3135</v>
      </c>
      <c r="AC266" s="56" t="s">
        <v>3135</v>
      </c>
      <c r="AG266" s="56">
        <f t="shared" si="4"/>
        <v>6</v>
      </c>
    </row>
    <row r="267" spans="1:44">
      <c r="A267" s="546" t="s">
        <v>6171</v>
      </c>
      <c r="B267" s="545" t="s">
        <v>4066</v>
      </c>
      <c r="C267" s="545" t="s">
        <v>4323</v>
      </c>
      <c r="AC267" s="56" t="s">
        <v>3135</v>
      </c>
      <c r="AG267" s="56">
        <f t="shared" si="4"/>
        <v>0</v>
      </c>
    </row>
    <row r="268" spans="1:44">
      <c r="A268" s="545" t="s">
        <v>6117</v>
      </c>
      <c r="B268" s="545" t="s">
        <v>1578</v>
      </c>
      <c r="C268" s="545" t="s">
        <v>1553</v>
      </c>
      <c r="R268" s="56">
        <v>1</v>
      </c>
      <c r="T268" s="56">
        <v>1</v>
      </c>
      <c r="V268" s="56">
        <v>1</v>
      </c>
      <c r="Y268" s="56" t="s">
        <v>3135</v>
      </c>
      <c r="AC268" s="56" t="s">
        <v>3135</v>
      </c>
      <c r="AG268" s="56">
        <f t="shared" si="4"/>
        <v>3</v>
      </c>
    </row>
    <row r="269" spans="1:44">
      <c r="A269" s="892" t="s">
        <v>3698</v>
      </c>
      <c r="B269" s="892" t="s">
        <v>3699</v>
      </c>
      <c r="C269" s="892" t="s">
        <v>5472</v>
      </c>
      <c r="W269" s="56">
        <v>1</v>
      </c>
      <c r="X269" s="56">
        <v>1</v>
      </c>
      <c r="Y269" s="56" t="s">
        <v>3135</v>
      </c>
      <c r="AC269" s="56" t="s">
        <v>3135</v>
      </c>
      <c r="AG269" s="56">
        <f t="shared" si="4"/>
        <v>2</v>
      </c>
    </row>
    <row r="270" spans="1:44">
      <c r="A270" s="548" t="s">
        <v>2915</v>
      </c>
      <c r="B270" s="545" t="s">
        <v>1578</v>
      </c>
      <c r="C270" s="545" t="s">
        <v>1553</v>
      </c>
      <c r="H270">
        <v>1</v>
      </c>
      <c r="I270">
        <v>1</v>
      </c>
      <c r="N270" s="56">
        <v>1</v>
      </c>
      <c r="T270" s="56">
        <v>1</v>
      </c>
      <c r="V270" s="56">
        <v>1</v>
      </c>
      <c r="X270" s="56">
        <v>1</v>
      </c>
      <c r="Y270" s="56" t="s">
        <v>3135</v>
      </c>
      <c r="Z270" s="56">
        <v>1</v>
      </c>
      <c r="AC270" s="56" t="s">
        <v>3135</v>
      </c>
      <c r="AE270" s="56">
        <v>2</v>
      </c>
      <c r="AG270" s="56">
        <f t="shared" si="4"/>
        <v>9</v>
      </c>
    </row>
    <row r="271" spans="1:44" s="52" customFormat="1">
      <c r="A271" s="787" t="s">
        <v>1796</v>
      </c>
      <c r="B271" s="786" t="s">
        <v>6118</v>
      </c>
      <c r="C271" s="786" t="s">
        <v>3962</v>
      </c>
      <c r="D271"/>
      <c r="E271" s="56"/>
      <c r="F271"/>
      <c r="G271"/>
      <c r="H271"/>
      <c r="I271"/>
      <c r="J271" s="56"/>
      <c r="K271">
        <v>1</v>
      </c>
      <c r="L271"/>
      <c r="M271" s="56"/>
      <c r="N271" s="56">
        <v>1</v>
      </c>
      <c r="O271" s="56"/>
      <c r="P271" s="56"/>
      <c r="Q271" s="56"/>
      <c r="R271" s="56"/>
      <c r="S271" s="56"/>
      <c r="T271" s="56"/>
      <c r="U271" s="56"/>
      <c r="V271" s="56"/>
      <c r="W271" s="56"/>
      <c r="X271" s="56"/>
      <c r="Y271" s="56" t="s">
        <v>3135</v>
      </c>
      <c r="Z271" s="56"/>
      <c r="AA271" s="56"/>
      <c r="AB271" s="56"/>
      <c r="AC271" s="56" t="s">
        <v>3135</v>
      </c>
      <c r="AD271" s="56"/>
      <c r="AE271" s="56"/>
      <c r="AF271" s="56"/>
      <c r="AG271" s="56">
        <f t="shared" si="4"/>
        <v>2</v>
      </c>
      <c r="AH271" s="56"/>
      <c r="AI271" s="56"/>
      <c r="AJ271" s="56"/>
      <c r="AK271" s="56"/>
      <c r="AL271" s="56"/>
      <c r="AM271" s="56"/>
      <c r="AN271" s="56"/>
      <c r="AO271" s="56"/>
      <c r="AP271" s="56"/>
      <c r="AQ271" s="56"/>
      <c r="AR271" s="56"/>
    </row>
    <row r="272" spans="1:44" s="52" customFormat="1">
      <c r="A272" s="548" t="s">
        <v>7625</v>
      </c>
      <c r="B272" s="546" t="s">
        <v>1578</v>
      </c>
      <c r="C272" s="546" t="s">
        <v>4648</v>
      </c>
      <c r="D272"/>
      <c r="E272" s="56"/>
      <c r="F272"/>
      <c r="G272"/>
      <c r="H272"/>
      <c r="I272"/>
      <c r="J272" s="56"/>
      <c r="K272"/>
      <c r="L272"/>
      <c r="M272" s="56"/>
      <c r="N272" s="56"/>
      <c r="O272" s="56"/>
      <c r="P272" s="56"/>
      <c r="Q272" s="56"/>
      <c r="R272" s="56"/>
      <c r="S272" s="56"/>
      <c r="T272" s="56"/>
      <c r="U272" s="56"/>
      <c r="V272" s="56"/>
      <c r="W272" s="56"/>
      <c r="X272" s="56"/>
      <c r="Y272" s="56"/>
      <c r="Z272" s="56"/>
      <c r="AA272" s="56"/>
      <c r="AB272" s="56"/>
      <c r="AC272" s="56" t="s">
        <v>3135</v>
      </c>
      <c r="AD272" s="56"/>
      <c r="AE272" s="56"/>
      <c r="AF272" s="56"/>
      <c r="AG272" s="56">
        <f t="shared" si="4"/>
        <v>0</v>
      </c>
      <c r="AH272" s="56"/>
      <c r="AI272" s="56"/>
      <c r="AJ272" s="56"/>
      <c r="AK272" s="56"/>
      <c r="AL272" s="56"/>
      <c r="AM272" s="56"/>
      <c r="AN272" s="56"/>
      <c r="AO272" s="56"/>
      <c r="AP272" s="56"/>
      <c r="AQ272" s="56"/>
      <c r="AR272" s="56"/>
    </row>
    <row r="273" spans="1:44" s="56" customFormat="1">
      <c r="A273" s="548" t="s">
        <v>6172</v>
      </c>
      <c r="B273" s="546" t="s">
        <v>1578</v>
      </c>
      <c r="C273" s="546" t="s">
        <v>4323</v>
      </c>
      <c r="AC273" s="56" t="s">
        <v>3135</v>
      </c>
      <c r="AG273" s="56">
        <f t="shared" si="4"/>
        <v>0</v>
      </c>
    </row>
    <row r="274" spans="1:44" s="56" customFormat="1">
      <c r="A274" s="2361" t="s">
        <v>9792</v>
      </c>
      <c r="B274" s="2012" t="s">
        <v>9793</v>
      </c>
      <c r="C274" s="2012" t="s">
        <v>9794</v>
      </c>
      <c r="AD274" s="56">
        <v>1</v>
      </c>
      <c r="AG274" s="56">
        <f t="shared" si="4"/>
        <v>1</v>
      </c>
    </row>
    <row r="275" spans="1:44">
      <c r="A275" s="548" t="s">
        <v>2916</v>
      </c>
      <c r="B275" s="545" t="s">
        <v>4194</v>
      </c>
      <c r="C275" s="545" t="s">
        <v>1553</v>
      </c>
      <c r="D275">
        <v>1</v>
      </c>
      <c r="G275">
        <v>2</v>
      </c>
      <c r="H275">
        <v>2</v>
      </c>
      <c r="I275">
        <v>2</v>
      </c>
      <c r="K275">
        <v>1</v>
      </c>
      <c r="O275" s="56">
        <v>2</v>
      </c>
      <c r="P275" s="56">
        <v>1</v>
      </c>
      <c r="R275" s="56">
        <v>1</v>
      </c>
      <c r="S275" s="56">
        <v>2</v>
      </c>
      <c r="T275" s="56">
        <v>5</v>
      </c>
      <c r="U275" s="56">
        <v>4</v>
      </c>
      <c r="V275" s="56">
        <v>3</v>
      </c>
      <c r="W275" s="56">
        <v>8</v>
      </c>
      <c r="X275" s="56">
        <v>4</v>
      </c>
      <c r="Y275" s="56">
        <v>8</v>
      </c>
      <c r="Z275" s="56">
        <v>3</v>
      </c>
      <c r="AA275" s="56">
        <v>6</v>
      </c>
      <c r="AB275" s="56">
        <v>6</v>
      </c>
      <c r="AC275" s="56">
        <v>4</v>
      </c>
      <c r="AD275" s="56">
        <v>2</v>
      </c>
      <c r="AE275" s="56">
        <v>2</v>
      </c>
      <c r="AF275" s="56">
        <v>5</v>
      </c>
      <c r="AG275" s="56">
        <f>SUM(D275:AF275)</f>
        <v>74</v>
      </c>
    </row>
    <row r="276" spans="1:44">
      <c r="A276" s="787" t="s">
        <v>5411</v>
      </c>
      <c r="B276" s="786" t="s">
        <v>5412</v>
      </c>
      <c r="C276" s="786" t="s">
        <v>3962</v>
      </c>
      <c r="U276" s="56">
        <v>2</v>
      </c>
      <c r="V276" s="56">
        <v>1</v>
      </c>
      <c r="Y276" s="56" t="s">
        <v>3135</v>
      </c>
      <c r="AC276" s="56" t="s">
        <v>3135</v>
      </c>
      <c r="AD276" s="56">
        <v>1</v>
      </c>
      <c r="AG276" s="56">
        <f t="shared" si="4"/>
        <v>4</v>
      </c>
    </row>
    <row r="277" spans="1:44">
      <c r="A277" s="545" t="s">
        <v>4195</v>
      </c>
      <c r="B277" s="545" t="s">
        <v>4194</v>
      </c>
      <c r="C277" s="545" t="s">
        <v>1555</v>
      </c>
      <c r="F277">
        <v>1</v>
      </c>
      <c r="G277">
        <v>2</v>
      </c>
      <c r="I277">
        <v>2</v>
      </c>
      <c r="J277" s="56">
        <v>2</v>
      </c>
      <c r="L277">
        <v>1</v>
      </c>
      <c r="O277" s="56">
        <v>1</v>
      </c>
      <c r="T277" s="56">
        <v>1</v>
      </c>
      <c r="U277" s="56">
        <v>1</v>
      </c>
      <c r="V277" s="56">
        <v>2</v>
      </c>
      <c r="W277" s="56">
        <v>2</v>
      </c>
      <c r="X277" s="56">
        <v>2</v>
      </c>
      <c r="Y277" s="56">
        <v>2</v>
      </c>
      <c r="AA277" s="56">
        <v>2</v>
      </c>
      <c r="AC277" s="56">
        <v>1</v>
      </c>
      <c r="AD277" s="56">
        <v>1</v>
      </c>
      <c r="AE277" s="56">
        <v>1</v>
      </c>
      <c r="AG277" s="56">
        <f t="shared" si="4"/>
        <v>24</v>
      </c>
    </row>
    <row r="278" spans="1:44">
      <c r="A278" s="1005" t="s">
        <v>5705</v>
      </c>
      <c r="B278" s="1005" t="s">
        <v>4194</v>
      </c>
      <c r="C278" s="1005" t="s">
        <v>4648</v>
      </c>
      <c r="X278" s="56">
        <v>1</v>
      </c>
      <c r="Y278" s="56" t="s">
        <v>3135</v>
      </c>
      <c r="AC278" s="56" t="s">
        <v>3135</v>
      </c>
      <c r="AF278" s="56">
        <v>1</v>
      </c>
      <c r="AG278" s="56">
        <f t="shared" si="4"/>
        <v>1</v>
      </c>
    </row>
    <row r="279" spans="1:44">
      <c r="A279" s="1034" t="s">
        <v>4315</v>
      </c>
      <c r="B279" s="546" t="s">
        <v>4194</v>
      </c>
      <c r="C279" s="546" t="s">
        <v>1555</v>
      </c>
      <c r="Y279" s="56" t="s">
        <v>3135</v>
      </c>
      <c r="AC279" s="56" t="s">
        <v>3135</v>
      </c>
      <c r="AG279" s="56">
        <f t="shared" si="4"/>
        <v>0</v>
      </c>
    </row>
    <row r="280" spans="1:44">
      <c r="A280" s="546" t="s">
        <v>4119</v>
      </c>
      <c r="B280" s="546" t="s">
        <v>1056</v>
      </c>
      <c r="C280" s="546" t="s">
        <v>5472</v>
      </c>
      <c r="N280" s="56">
        <v>1</v>
      </c>
      <c r="O280" s="56">
        <v>1</v>
      </c>
      <c r="P280" s="56">
        <v>1</v>
      </c>
      <c r="R280" s="56">
        <v>2</v>
      </c>
      <c r="S280" s="56">
        <v>1</v>
      </c>
      <c r="U280" s="56">
        <v>1</v>
      </c>
      <c r="V280" s="56">
        <v>1</v>
      </c>
      <c r="X280" s="56">
        <v>1</v>
      </c>
      <c r="Y280" s="56" t="s">
        <v>3135</v>
      </c>
      <c r="Z280" s="56">
        <v>1</v>
      </c>
      <c r="AC280" s="56" t="s">
        <v>3135</v>
      </c>
      <c r="AG280" s="56">
        <f t="shared" si="4"/>
        <v>10</v>
      </c>
    </row>
    <row r="281" spans="1:44">
      <c r="A281" s="546" t="s">
        <v>4196</v>
      </c>
      <c r="B281" s="545" t="s">
        <v>4197</v>
      </c>
      <c r="C281" s="545" t="s">
        <v>1553</v>
      </c>
      <c r="E281" s="56">
        <v>1</v>
      </c>
      <c r="I281">
        <v>1</v>
      </c>
      <c r="N281" s="56">
        <v>1</v>
      </c>
      <c r="T281" s="56">
        <v>1</v>
      </c>
      <c r="U281" s="56">
        <v>1</v>
      </c>
      <c r="W281" s="56">
        <v>1</v>
      </c>
      <c r="Y281" s="56" t="s">
        <v>3135</v>
      </c>
      <c r="AA281" s="56">
        <v>1</v>
      </c>
      <c r="AB281" s="56">
        <v>1</v>
      </c>
      <c r="AC281" s="56">
        <v>2</v>
      </c>
      <c r="AD281" s="56">
        <v>1</v>
      </c>
      <c r="AG281" s="56">
        <f t="shared" si="4"/>
        <v>11</v>
      </c>
    </row>
    <row r="282" spans="1:44">
      <c r="A282" s="548" t="s">
        <v>4198</v>
      </c>
      <c r="B282" s="545" t="s">
        <v>4197</v>
      </c>
      <c r="C282" s="545" t="s">
        <v>1555</v>
      </c>
      <c r="Y282" s="56" t="s">
        <v>3135</v>
      </c>
      <c r="AC282" s="56" t="s">
        <v>3135</v>
      </c>
      <c r="AG282" s="56">
        <f t="shared" si="4"/>
        <v>0</v>
      </c>
    </row>
    <row r="283" spans="1:44" s="52" customFormat="1">
      <c r="A283" s="786" t="s">
        <v>1055</v>
      </c>
      <c r="B283" s="786" t="s">
        <v>1056</v>
      </c>
      <c r="C283" s="786" t="s">
        <v>1555</v>
      </c>
      <c r="D283"/>
      <c r="E283" s="56"/>
      <c r="F283"/>
      <c r="G283"/>
      <c r="H283"/>
      <c r="I283"/>
      <c r="J283" s="56"/>
      <c r="K283"/>
      <c r="L283"/>
      <c r="M283" s="56"/>
      <c r="N283" s="56"/>
      <c r="O283" s="56"/>
      <c r="P283" s="56"/>
      <c r="Q283" s="56">
        <v>1</v>
      </c>
      <c r="R283" s="56"/>
      <c r="S283" s="56"/>
      <c r="T283" s="56"/>
      <c r="U283" s="56"/>
      <c r="V283" s="56"/>
      <c r="W283" s="56"/>
      <c r="X283" s="56"/>
      <c r="Y283" s="56" t="s">
        <v>3135</v>
      </c>
      <c r="Z283" s="56"/>
      <c r="AA283" s="56"/>
      <c r="AB283" s="56">
        <v>1</v>
      </c>
      <c r="AC283" s="56">
        <v>1</v>
      </c>
      <c r="AD283" s="56"/>
      <c r="AE283" s="56">
        <v>1</v>
      </c>
      <c r="AF283" s="56">
        <v>1</v>
      </c>
      <c r="AG283" s="56">
        <f>SUM(D283:AF283)</f>
        <v>5</v>
      </c>
      <c r="AH283" s="56"/>
      <c r="AI283" s="56"/>
      <c r="AJ283" s="56"/>
      <c r="AK283" s="56"/>
      <c r="AL283" s="56"/>
      <c r="AM283" s="56"/>
      <c r="AN283" s="56"/>
      <c r="AO283" s="56"/>
      <c r="AP283" s="56"/>
      <c r="AQ283" s="56"/>
      <c r="AR283" s="56"/>
    </row>
    <row r="284" spans="1:44" s="52" customFormat="1">
      <c r="A284" s="1588" t="s">
        <v>7578</v>
      </c>
      <c r="B284" s="546" t="s">
        <v>1056</v>
      </c>
      <c r="C284" s="546" t="s">
        <v>3962</v>
      </c>
      <c r="D284"/>
      <c r="E284" s="56"/>
      <c r="F284"/>
      <c r="G284"/>
      <c r="H284"/>
      <c r="I284"/>
      <c r="J284" s="56"/>
      <c r="K284"/>
      <c r="L284"/>
      <c r="M284" s="56"/>
      <c r="N284" s="56"/>
      <c r="O284" s="56"/>
      <c r="P284" s="56"/>
      <c r="Q284" s="56"/>
      <c r="R284" s="56"/>
      <c r="S284" s="56"/>
      <c r="T284" s="56"/>
      <c r="U284" s="56"/>
      <c r="V284" s="56"/>
      <c r="W284" s="56"/>
      <c r="X284" s="56"/>
      <c r="Y284" s="56"/>
      <c r="Z284" s="56">
        <v>2</v>
      </c>
      <c r="AA284" s="56"/>
      <c r="AB284" s="56">
        <v>1</v>
      </c>
      <c r="AC284" s="56" t="s">
        <v>3135</v>
      </c>
      <c r="AD284" s="56"/>
      <c r="AE284" s="56"/>
      <c r="AF284" s="56"/>
      <c r="AG284" s="56">
        <f t="shared" si="4"/>
        <v>3</v>
      </c>
      <c r="AH284" s="56"/>
      <c r="AI284" s="56"/>
      <c r="AJ284" s="56"/>
      <c r="AK284" s="56"/>
      <c r="AL284" s="56"/>
      <c r="AM284" s="56"/>
      <c r="AN284" s="56"/>
      <c r="AO284" s="56"/>
      <c r="AP284" s="56"/>
      <c r="AQ284" s="56"/>
      <c r="AR284" s="56"/>
    </row>
    <row r="285" spans="1:44" s="52" customFormat="1">
      <c r="A285" s="289" t="s">
        <v>4042</v>
      </c>
      <c r="B285" s="56" t="s">
        <v>4043</v>
      </c>
      <c r="C285" s="56" t="s">
        <v>3962</v>
      </c>
      <c r="D285"/>
      <c r="E285" s="56"/>
      <c r="F285"/>
      <c r="G285"/>
      <c r="H285"/>
      <c r="I285"/>
      <c r="J285" s="56"/>
      <c r="K285"/>
      <c r="L285"/>
      <c r="M285" s="56"/>
      <c r="N285" s="56"/>
      <c r="O285" s="56"/>
      <c r="P285" s="56"/>
      <c r="Q285" s="56"/>
      <c r="R285" s="56"/>
      <c r="S285" s="56"/>
      <c r="T285" s="56"/>
      <c r="U285" s="56"/>
      <c r="V285" s="56"/>
      <c r="W285" s="56"/>
      <c r="X285" s="56"/>
      <c r="Y285" s="56" t="s">
        <v>3135</v>
      </c>
      <c r="Z285" s="56"/>
      <c r="AA285" s="56"/>
      <c r="AB285" s="56"/>
      <c r="AC285" s="56" t="s">
        <v>3135</v>
      </c>
      <c r="AD285" s="56"/>
      <c r="AE285" s="56"/>
      <c r="AF285" s="56"/>
      <c r="AG285" s="56">
        <f t="shared" si="4"/>
        <v>0</v>
      </c>
      <c r="AH285" s="56"/>
      <c r="AI285" s="56"/>
      <c r="AJ285" s="56"/>
      <c r="AK285" s="56"/>
      <c r="AL285" s="56"/>
      <c r="AM285" s="56"/>
      <c r="AN285" s="56"/>
      <c r="AO285" s="56"/>
      <c r="AP285" s="56"/>
      <c r="AQ285" s="56"/>
      <c r="AR285" s="56"/>
    </row>
    <row r="286" spans="1:44" s="52" customFormat="1">
      <c r="A286" s="289" t="s">
        <v>6173</v>
      </c>
      <c r="B286" s="56" t="s">
        <v>6174</v>
      </c>
      <c r="C286" s="56" t="s">
        <v>4323</v>
      </c>
      <c r="D286"/>
      <c r="E286" s="56"/>
      <c r="F286"/>
      <c r="G286"/>
      <c r="H286"/>
      <c r="I286"/>
      <c r="J286" s="56"/>
      <c r="K286"/>
      <c r="L286"/>
      <c r="M286" s="56"/>
      <c r="N286" s="56"/>
      <c r="O286" s="56"/>
      <c r="P286" s="56"/>
      <c r="Q286" s="56"/>
      <c r="R286" s="56"/>
      <c r="S286" s="56"/>
      <c r="T286" s="56"/>
      <c r="U286" s="56"/>
      <c r="V286" s="56"/>
      <c r="W286" s="56"/>
      <c r="X286" s="56"/>
      <c r="Y286" s="56"/>
      <c r="Z286" s="56"/>
      <c r="AA286" s="56"/>
      <c r="AB286" s="56"/>
      <c r="AC286" s="56" t="s">
        <v>3135</v>
      </c>
      <c r="AD286" s="56"/>
      <c r="AE286" s="56"/>
      <c r="AF286" s="56"/>
      <c r="AG286" s="56">
        <f t="shared" si="4"/>
        <v>0</v>
      </c>
      <c r="AH286" s="56"/>
      <c r="AI286" s="56"/>
      <c r="AJ286" s="56"/>
      <c r="AK286" s="56"/>
      <c r="AL286" s="56"/>
      <c r="AM286" s="56"/>
      <c r="AN286" s="56"/>
      <c r="AO286" s="56"/>
      <c r="AP286" s="56"/>
      <c r="AQ286" s="56"/>
      <c r="AR286" s="56"/>
    </row>
    <row r="287" spans="1:44" s="52" customFormat="1">
      <c r="A287" s="787" t="s">
        <v>1057</v>
      </c>
      <c r="B287" s="786" t="s">
        <v>6119</v>
      </c>
      <c r="C287" s="786" t="s">
        <v>3962</v>
      </c>
      <c r="D287"/>
      <c r="E287" s="56"/>
      <c r="F287"/>
      <c r="G287"/>
      <c r="H287"/>
      <c r="I287"/>
      <c r="J287" s="56">
        <v>1</v>
      </c>
      <c r="K287">
        <v>1</v>
      </c>
      <c r="L287"/>
      <c r="M287" s="56"/>
      <c r="N287" s="56"/>
      <c r="O287" s="56"/>
      <c r="P287" s="56"/>
      <c r="Q287" s="56"/>
      <c r="R287" s="56"/>
      <c r="S287" s="56"/>
      <c r="T287" s="56"/>
      <c r="U287" s="56"/>
      <c r="V287" s="56"/>
      <c r="W287" s="56"/>
      <c r="X287" s="56"/>
      <c r="Y287" s="56" t="s">
        <v>3135</v>
      </c>
      <c r="Z287" s="56"/>
      <c r="AA287" s="56"/>
      <c r="AB287" s="56"/>
      <c r="AC287" s="56" t="s">
        <v>3135</v>
      </c>
      <c r="AD287" s="56"/>
      <c r="AE287" s="56"/>
      <c r="AF287" s="56"/>
      <c r="AG287" s="56">
        <f t="shared" si="4"/>
        <v>2</v>
      </c>
      <c r="AH287" s="56"/>
      <c r="AI287" s="56"/>
      <c r="AJ287" s="56"/>
      <c r="AK287" s="56"/>
      <c r="AL287" s="56"/>
      <c r="AM287" s="56"/>
      <c r="AN287" s="56"/>
      <c r="AO287" s="56"/>
      <c r="AP287" s="56"/>
      <c r="AQ287" s="56"/>
      <c r="AR287" s="56"/>
    </row>
    <row r="288" spans="1:44" s="52" customFormat="1">
      <c r="A288" s="891" t="s">
        <v>7601</v>
      </c>
      <c r="B288" s="892" t="s">
        <v>3700</v>
      </c>
      <c r="C288" s="892" t="s">
        <v>3962</v>
      </c>
      <c r="D288"/>
      <c r="E288" s="56"/>
      <c r="F288"/>
      <c r="G288"/>
      <c r="H288"/>
      <c r="I288"/>
      <c r="J288" s="56"/>
      <c r="K288"/>
      <c r="L288"/>
      <c r="M288" s="56"/>
      <c r="N288" s="56"/>
      <c r="O288" s="56"/>
      <c r="P288" s="56"/>
      <c r="Q288" s="56"/>
      <c r="R288" s="56"/>
      <c r="S288" s="56"/>
      <c r="T288" s="56"/>
      <c r="U288" s="56"/>
      <c r="V288" s="56"/>
      <c r="W288" s="56">
        <v>1</v>
      </c>
      <c r="X288" s="56"/>
      <c r="Y288" s="56" t="s">
        <v>3135</v>
      </c>
      <c r="Z288" s="56"/>
      <c r="AA288" s="56"/>
      <c r="AB288" s="56"/>
      <c r="AC288" s="56" t="s">
        <v>3135</v>
      </c>
      <c r="AD288" s="56"/>
      <c r="AE288" s="56">
        <v>1</v>
      </c>
      <c r="AF288" s="56"/>
      <c r="AG288" s="56">
        <f t="shared" si="4"/>
        <v>2</v>
      </c>
      <c r="AH288" s="56"/>
      <c r="AI288" s="56"/>
      <c r="AJ288" s="56"/>
      <c r="AK288" s="56"/>
      <c r="AL288" s="56"/>
      <c r="AM288" s="56"/>
      <c r="AN288" s="56"/>
      <c r="AO288" s="56"/>
      <c r="AP288" s="56"/>
      <c r="AQ288" s="56"/>
      <c r="AR288" s="56"/>
    </row>
    <row r="289" spans="1:44">
      <c r="A289" s="548" t="s">
        <v>3773</v>
      </c>
      <c r="B289" s="545" t="s">
        <v>3774</v>
      </c>
      <c r="C289" s="545" t="s">
        <v>1553</v>
      </c>
      <c r="I289">
        <v>1</v>
      </c>
      <c r="J289" s="56">
        <v>1</v>
      </c>
      <c r="K289">
        <v>1</v>
      </c>
      <c r="L289">
        <v>3</v>
      </c>
      <c r="M289" s="56">
        <v>2</v>
      </c>
      <c r="O289" s="56">
        <v>1</v>
      </c>
      <c r="P289" s="56">
        <v>1</v>
      </c>
      <c r="Q289" s="56">
        <v>2</v>
      </c>
      <c r="R289" s="56">
        <v>2</v>
      </c>
      <c r="S289" s="56">
        <v>4</v>
      </c>
      <c r="T289" s="56">
        <v>1</v>
      </c>
      <c r="U289" s="56">
        <v>2</v>
      </c>
      <c r="V289" s="56">
        <v>4</v>
      </c>
      <c r="W289" s="56">
        <v>2</v>
      </c>
      <c r="X289" s="56">
        <v>1</v>
      </c>
      <c r="Y289" s="56" t="s">
        <v>3135</v>
      </c>
      <c r="AA289" s="56">
        <v>3</v>
      </c>
      <c r="AC289" s="56" t="s">
        <v>3135</v>
      </c>
      <c r="AD289" s="56">
        <v>1</v>
      </c>
      <c r="AE289" s="56">
        <v>1</v>
      </c>
      <c r="AG289" s="56">
        <f t="shared" si="4"/>
        <v>33</v>
      </c>
    </row>
    <row r="290" spans="1:44">
      <c r="A290" s="548" t="s">
        <v>3775</v>
      </c>
      <c r="B290" s="545" t="s">
        <v>3774</v>
      </c>
      <c r="C290" s="545" t="s">
        <v>1553</v>
      </c>
      <c r="D290">
        <v>1</v>
      </c>
      <c r="E290" s="56">
        <v>1</v>
      </c>
      <c r="G290">
        <v>2</v>
      </c>
      <c r="I290">
        <v>2</v>
      </c>
      <c r="J290" s="56">
        <v>1</v>
      </c>
      <c r="K290">
        <v>2</v>
      </c>
      <c r="L290">
        <v>1</v>
      </c>
      <c r="O290" s="56">
        <v>2</v>
      </c>
      <c r="P290" s="56">
        <v>1</v>
      </c>
      <c r="Q290" s="56">
        <v>1</v>
      </c>
      <c r="S290" s="56">
        <v>1</v>
      </c>
      <c r="Y290" s="56">
        <v>1</v>
      </c>
      <c r="Z290" s="56">
        <v>1</v>
      </c>
      <c r="AC290" s="56" t="s">
        <v>3135</v>
      </c>
      <c r="AF290" s="56">
        <v>1</v>
      </c>
      <c r="AG290" s="56">
        <f t="shared" si="4"/>
        <v>17</v>
      </c>
    </row>
    <row r="291" spans="1:44">
      <c r="A291" s="548" t="s">
        <v>6120</v>
      </c>
      <c r="B291" s="545" t="s">
        <v>6121</v>
      </c>
      <c r="C291" s="545" t="s">
        <v>1553</v>
      </c>
      <c r="M291" s="56">
        <v>1</v>
      </c>
      <c r="Y291" s="56" t="s">
        <v>3135</v>
      </c>
      <c r="AC291" s="56" t="s">
        <v>3135</v>
      </c>
      <c r="AG291" s="56">
        <f t="shared" si="4"/>
        <v>1</v>
      </c>
    </row>
    <row r="292" spans="1:44">
      <c r="A292" s="548" t="s">
        <v>6175</v>
      </c>
      <c r="B292" s="545" t="s">
        <v>3774</v>
      </c>
      <c r="C292" s="545" t="s">
        <v>4327</v>
      </c>
      <c r="AC292" s="56" t="s">
        <v>3135</v>
      </c>
      <c r="AG292" s="56">
        <f t="shared" si="4"/>
        <v>0</v>
      </c>
    </row>
    <row r="293" spans="1:44">
      <c r="A293" s="545" t="s">
        <v>3776</v>
      </c>
      <c r="B293" s="545" t="s">
        <v>3774</v>
      </c>
      <c r="C293" s="545" t="s">
        <v>1553</v>
      </c>
      <c r="M293" s="56">
        <v>1</v>
      </c>
      <c r="N293" s="56">
        <v>1</v>
      </c>
      <c r="Y293" s="56" t="s">
        <v>3135</v>
      </c>
      <c r="AC293" s="56" t="s">
        <v>3135</v>
      </c>
      <c r="AD293" s="56">
        <v>1</v>
      </c>
      <c r="AG293" s="56">
        <f t="shared" si="4"/>
        <v>3</v>
      </c>
    </row>
    <row r="294" spans="1:44" s="52" customFormat="1">
      <c r="A294" s="786" t="s">
        <v>558</v>
      </c>
      <c r="B294" s="786" t="s">
        <v>6122</v>
      </c>
      <c r="C294" s="786" t="s">
        <v>5472</v>
      </c>
      <c r="D294"/>
      <c r="E294" s="56"/>
      <c r="F294"/>
      <c r="G294"/>
      <c r="H294">
        <v>1</v>
      </c>
      <c r="I294">
        <v>1</v>
      </c>
      <c r="J294" s="56">
        <v>1</v>
      </c>
      <c r="K294"/>
      <c r="L294"/>
      <c r="M294" s="56"/>
      <c r="N294" s="56"/>
      <c r="O294" s="56"/>
      <c r="P294" s="56"/>
      <c r="Q294" s="56"/>
      <c r="R294" s="56"/>
      <c r="S294" s="56"/>
      <c r="T294" s="56"/>
      <c r="U294" s="56"/>
      <c r="V294" s="56"/>
      <c r="W294" s="56"/>
      <c r="X294" s="56"/>
      <c r="Y294" s="56" t="s">
        <v>3135</v>
      </c>
      <c r="Z294" s="56"/>
      <c r="AA294" s="56"/>
      <c r="AB294" s="56"/>
      <c r="AC294" s="56" t="s">
        <v>3135</v>
      </c>
      <c r="AD294" s="56"/>
      <c r="AE294" s="56"/>
      <c r="AF294" s="56"/>
      <c r="AG294" s="56">
        <f t="shared" si="4"/>
        <v>3</v>
      </c>
      <c r="AH294" s="56"/>
      <c r="AI294" s="56"/>
      <c r="AJ294" s="56"/>
      <c r="AK294" s="56"/>
      <c r="AL294" s="56"/>
      <c r="AM294" s="56"/>
      <c r="AN294" s="56"/>
      <c r="AO294" s="56"/>
      <c r="AP294" s="56"/>
      <c r="AQ294" s="56"/>
      <c r="AR294" s="56"/>
    </row>
    <row r="295" spans="1:44">
      <c r="A295" s="549" t="s">
        <v>8157</v>
      </c>
      <c r="B295" s="545" t="s">
        <v>3774</v>
      </c>
      <c r="C295" s="545" t="s">
        <v>1553</v>
      </c>
      <c r="D295">
        <v>1</v>
      </c>
      <c r="E295" s="56">
        <v>1</v>
      </c>
      <c r="F295">
        <v>1</v>
      </c>
      <c r="G295">
        <v>1</v>
      </c>
      <c r="I295">
        <v>1</v>
      </c>
      <c r="J295" s="56">
        <v>1</v>
      </c>
      <c r="K295">
        <v>1</v>
      </c>
      <c r="Q295" s="56">
        <v>1</v>
      </c>
      <c r="T295" s="56">
        <v>1</v>
      </c>
      <c r="V295" s="56">
        <v>1</v>
      </c>
      <c r="W295" s="56">
        <v>1</v>
      </c>
      <c r="Y295" s="56" t="s">
        <v>3135</v>
      </c>
      <c r="AC295" s="56" t="s">
        <v>3135</v>
      </c>
      <c r="AG295" s="56">
        <f t="shared" si="4"/>
        <v>11</v>
      </c>
    </row>
    <row r="296" spans="1:44">
      <c r="A296" s="545" t="s">
        <v>6500</v>
      </c>
      <c r="B296" s="545" t="s">
        <v>3774</v>
      </c>
      <c r="C296" s="545" t="s">
        <v>1555</v>
      </c>
      <c r="L296">
        <v>2</v>
      </c>
      <c r="P296" s="56">
        <v>1</v>
      </c>
      <c r="Q296" s="56">
        <v>1</v>
      </c>
      <c r="R296" s="56">
        <v>1</v>
      </c>
      <c r="S296" s="56">
        <v>1</v>
      </c>
      <c r="T296" s="56">
        <v>1</v>
      </c>
      <c r="U296" s="56">
        <v>1</v>
      </c>
      <c r="V296" s="56">
        <v>2</v>
      </c>
      <c r="X296" s="56">
        <v>1</v>
      </c>
      <c r="Y296" s="56" t="s">
        <v>3135</v>
      </c>
      <c r="Z296" s="56">
        <v>1</v>
      </c>
      <c r="AA296" s="56">
        <v>1</v>
      </c>
      <c r="AB296" s="56">
        <v>1</v>
      </c>
      <c r="AC296" s="56" t="s">
        <v>3135</v>
      </c>
      <c r="AD296" s="56">
        <v>2</v>
      </c>
      <c r="AE296" s="56">
        <v>1</v>
      </c>
      <c r="AG296" s="56">
        <f t="shared" si="4"/>
        <v>17</v>
      </c>
    </row>
    <row r="297" spans="1:44">
      <c r="A297" s="1034" t="s">
        <v>4307</v>
      </c>
      <c r="B297" s="546" t="s">
        <v>4715</v>
      </c>
      <c r="C297" s="546" t="s">
        <v>3962</v>
      </c>
      <c r="Y297" s="56" t="s">
        <v>3135</v>
      </c>
      <c r="AC297" s="56" t="s">
        <v>3135</v>
      </c>
      <c r="AG297" s="56">
        <f t="shared" si="4"/>
        <v>0</v>
      </c>
    </row>
    <row r="298" spans="1:44" s="52" customFormat="1">
      <c r="A298" s="788" t="s">
        <v>559</v>
      </c>
      <c r="B298" s="786" t="s">
        <v>2034</v>
      </c>
      <c r="C298" s="786" t="s">
        <v>3962</v>
      </c>
      <c r="D298"/>
      <c r="E298" s="56"/>
      <c r="F298"/>
      <c r="G298"/>
      <c r="H298"/>
      <c r="I298"/>
      <c r="J298" s="56"/>
      <c r="K298"/>
      <c r="L298"/>
      <c r="M298" s="56"/>
      <c r="N298" s="56">
        <v>1</v>
      </c>
      <c r="O298" s="56">
        <v>1</v>
      </c>
      <c r="P298" s="56"/>
      <c r="Q298" s="56"/>
      <c r="R298" s="56"/>
      <c r="S298" s="56"/>
      <c r="T298" s="56"/>
      <c r="U298" s="56"/>
      <c r="V298" s="56"/>
      <c r="W298" s="56"/>
      <c r="X298" s="56"/>
      <c r="Y298" s="56" t="s">
        <v>3135</v>
      </c>
      <c r="Z298" s="56"/>
      <c r="AA298" s="56"/>
      <c r="AB298" s="56"/>
      <c r="AC298" s="56" t="s">
        <v>3135</v>
      </c>
      <c r="AD298" s="56"/>
      <c r="AE298" s="56"/>
      <c r="AF298" s="56"/>
      <c r="AG298" s="56">
        <f t="shared" si="4"/>
        <v>2</v>
      </c>
      <c r="AH298" s="56"/>
      <c r="AI298" s="56"/>
      <c r="AJ298" s="56"/>
      <c r="AK298" s="56"/>
      <c r="AL298" s="56"/>
      <c r="AM298" s="56"/>
      <c r="AN298" s="56"/>
      <c r="AO298" s="56"/>
      <c r="AP298" s="56"/>
      <c r="AQ298" s="56"/>
      <c r="AR298" s="56"/>
    </row>
    <row r="299" spans="1:44" s="56" customFormat="1">
      <c r="A299" s="549" t="s">
        <v>6176</v>
      </c>
      <c r="B299" s="546" t="s">
        <v>3774</v>
      </c>
      <c r="C299" s="546" t="s">
        <v>4323</v>
      </c>
      <c r="AA299" s="56">
        <v>1</v>
      </c>
      <c r="AC299" s="56" t="s">
        <v>3135</v>
      </c>
      <c r="AG299" s="56">
        <f t="shared" si="4"/>
        <v>1</v>
      </c>
    </row>
    <row r="300" spans="1:44" s="52" customFormat="1">
      <c r="A300" s="788" t="s">
        <v>560</v>
      </c>
      <c r="B300" s="786" t="s">
        <v>2034</v>
      </c>
      <c r="C300" s="786" t="s">
        <v>3962</v>
      </c>
      <c r="D300"/>
      <c r="E300" s="56"/>
      <c r="F300"/>
      <c r="G300"/>
      <c r="H300"/>
      <c r="I300"/>
      <c r="J300" s="56"/>
      <c r="K300"/>
      <c r="L300"/>
      <c r="M300" s="56">
        <v>1</v>
      </c>
      <c r="N300" s="56"/>
      <c r="O300" s="56"/>
      <c r="P300" s="56"/>
      <c r="Q300" s="56"/>
      <c r="R300" s="56"/>
      <c r="S300" s="56"/>
      <c r="T300" s="56"/>
      <c r="U300" s="56"/>
      <c r="V300" s="56"/>
      <c r="W300" s="56">
        <v>1</v>
      </c>
      <c r="X300" s="56"/>
      <c r="Y300" s="56" t="s">
        <v>3135</v>
      </c>
      <c r="Z300" s="56"/>
      <c r="AA300" s="56"/>
      <c r="AB300" s="56"/>
      <c r="AC300" s="56">
        <v>1</v>
      </c>
      <c r="AD300" s="56"/>
      <c r="AE300" s="56"/>
      <c r="AF300" s="56"/>
      <c r="AG300" s="56">
        <f t="shared" si="4"/>
        <v>3</v>
      </c>
      <c r="AH300" s="56"/>
      <c r="AI300" s="56"/>
      <c r="AJ300" s="56"/>
      <c r="AK300" s="56"/>
      <c r="AL300" s="56"/>
      <c r="AM300" s="56"/>
      <c r="AN300" s="56"/>
      <c r="AO300" s="56"/>
      <c r="AP300" s="56"/>
      <c r="AQ300" s="56"/>
      <c r="AR300" s="56"/>
    </row>
    <row r="301" spans="1:44">
      <c r="A301" s="545" t="s">
        <v>3777</v>
      </c>
      <c r="B301" s="545" t="s">
        <v>3774</v>
      </c>
      <c r="C301" s="545" t="s">
        <v>1555</v>
      </c>
      <c r="Y301" s="56" t="s">
        <v>3135</v>
      </c>
      <c r="AC301" s="56" t="s">
        <v>3135</v>
      </c>
      <c r="AG301" s="56">
        <f t="shared" si="4"/>
        <v>0</v>
      </c>
    </row>
    <row r="302" spans="1:44" s="52" customFormat="1">
      <c r="A302" s="786" t="s">
        <v>4556</v>
      </c>
      <c r="B302" s="786" t="s">
        <v>2034</v>
      </c>
      <c r="C302" s="786" t="s">
        <v>1555</v>
      </c>
      <c r="D302"/>
      <c r="E302" s="56"/>
      <c r="F302"/>
      <c r="G302"/>
      <c r="H302"/>
      <c r="I302"/>
      <c r="J302" s="56"/>
      <c r="K302"/>
      <c r="L302"/>
      <c r="M302" s="56"/>
      <c r="N302" s="56"/>
      <c r="O302" s="56"/>
      <c r="P302" s="56"/>
      <c r="Q302" s="56">
        <v>1</v>
      </c>
      <c r="R302" s="56"/>
      <c r="S302" s="56">
        <v>1</v>
      </c>
      <c r="T302" s="56"/>
      <c r="U302" s="56"/>
      <c r="V302" s="56"/>
      <c r="W302" s="56"/>
      <c r="X302" s="56"/>
      <c r="Y302" s="56" t="s">
        <v>3135</v>
      </c>
      <c r="Z302" s="56"/>
      <c r="AA302" s="56"/>
      <c r="AB302" s="56"/>
      <c r="AC302" s="56" t="s">
        <v>3135</v>
      </c>
      <c r="AD302" s="56"/>
      <c r="AE302" s="56"/>
      <c r="AF302" s="56"/>
      <c r="AG302" s="56">
        <f t="shared" si="4"/>
        <v>2</v>
      </c>
      <c r="AH302" s="56"/>
      <c r="AI302" s="56"/>
      <c r="AJ302" s="56"/>
      <c r="AK302" s="56"/>
      <c r="AL302" s="56"/>
      <c r="AM302" s="56"/>
      <c r="AN302" s="56"/>
      <c r="AO302" s="56"/>
      <c r="AP302" s="56"/>
      <c r="AQ302" s="56"/>
      <c r="AR302" s="56"/>
    </row>
    <row r="303" spans="1:44" s="56" customFormat="1">
      <c r="A303" s="546" t="s">
        <v>6177</v>
      </c>
      <c r="B303" s="546" t="s">
        <v>3774</v>
      </c>
      <c r="C303" s="546" t="s">
        <v>4323</v>
      </c>
      <c r="AB303" s="56">
        <v>1</v>
      </c>
      <c r="AC303" s="56">
        <v>1</v>
      </c>
      <c r="AF303" s="56">
        <v>1</v>
      </c>
      <c r="AG303" s="56">
        <f t="shared" si="4"/>
        <v>2</v>
      </c>
    </row>
    <row r="304" spans="1:44" s="56" customFormat="1">
      <c r="A304" s="2012" t="s">
        <v>9795</v>
      </c>
      <c r="B304" s="2012" t="s">
        <v>9796</v>
      </c>
      <c r="C304" s="2012" t="s">
        <v>9797</v>
      </c>
      <c r="AD304" s="56">
        <v>1</v>
      </c>
      <c r="AE304" s="56">
        <v>1</v>
      </c>
      <c r="AG304" s="56">
        <f t="shared" si="4"/>
        <v>2</v>
      </c>
    </row>
    <row r="305" spans="1:44">
      <c r="A305" s="545" t="s">
        <v>2755</v>
      </c>
      <c r="B305" s="545" t="s">
        <v>2295</v>
      </c>
      <c r="C305" s="545" t="s">
        <v>5472</v>
      </c>
      <c r="Q305" s="56">
        <v>1</v>
      </c>
      <c r="Y305" s="56" t="s">
        <v>3135</v>
      </c>
      <c r="AC305" s="56" t="s">
        <v>3135</v>
      </c>
      <c r="AG305" s="56">
        <f t="shared" si="4"/>
        <v>1</v>
      </c>
    </row>
    <row r="306" spans="1:44" s="52" customFormat="1">
      <c r="A306" s="786" t="s">
        <v>4729</v>
      </c>
      <c r="B306" s="786" t="s">
        <v>2295</v>
      </c>
      <c r="C306" s="786" t="s">
        <v>3962</v>
      </c>
      <c r="D306">
        <v>1</v>
      </c>
      <c r="E306" s="56"/>
      <c r="F306"/>
      <c r="G306"/>
      <c r="H306"/>
      <c r="I306"/>
      <c r="J306" s="56"/>
      <c r="K306"/>
      <c r="L306"/>
      <c r="M306" s="56"/>
      <c r="N306" s="56"/>
      <c r="O306" s="56"/>
      <c r="P306" s="56"/>
      <c r="Q306" s="56"/>
      <c r="R306" s="56"/>
      <c r="S306" s="56"/>
      <c r="T306" s="56"/>
      <c r="U306" s="56"/>
      <c r="V306" s="56"/>
      <c r="W306" s="56"/>
      <c r="X306" s="56"/>
      <c r="Y306" s="56" t="s">
        <v>3135</v>
      </c>
      <c r="Z306" s="56"/>
      <c r="AA306" s="56"/>
      <c r="AB306" s="56"/>
      <c r="AC306" s="56" t="s">
        <v>3135</v>
      </c>
      <c r="AD306" s="56"/>
      <c r="AE306" s="56"/>
      <c r="AF306" s="56"/>
      <c r="AG306" s="56">
        <f t="shared" si="4"/>
        <v>1</v>
      </c>
      <c r="AH306" s="56"/>
      <c r="AI306" s="56"/>
      <c r="AJ306" s="56"/>
      <c r="AK306" s="56"/>
      <c r="AL306" s="56"/>
      <c r="AM306" s="56"/>
      <c r="AN306" s="56"/>
      <c r="AO306" s="56"/>
      <c r="AP306" s="56"/>
      <c r="AQ306" s="56"/>
      <c r="AR306" s="56"/>
    </row>
    <row r="307" spans="1:44" s="52" customFormat="1">
      <c r="A307" s="546" t="s">
        <v>4557</v>
      </c>
      <c r="B307" s="546" t="s">
        <v>2749</v>
      </c>
      <c r="C307" s="546" t="s">
        <v>3962</v>
      </c>
      <c r="D307"/>
      <c r="E307" s="56"/>
      <c r="F307"/>
      <c r="G307"/>
      <c r="H307"/>
      <c r="I307"/>
      <c r="J307" s="56"/>
      <c r="K307"/>
      <c r="L307"/>
      <c r="M307" s="56"/>
      <c r="N307" s="56"/>
      <c r="O307" s="56"/>
      <c r="P307" s="56"/>
      <c r="Q307" s="56">
        <v>1</v>
      </c>
      <c r="R307" s="56"/>
      <c r="S307" s="56"/>
      <c r="T307" s="56"/>
      <c r="U307" s="56"/>
      <c r="V307" s="56"/>
      <c r="W307" s="56"/>
      <c r="X307" s="56"/>
      <c r="Y307" s="56" t="s">
        <v>3135</v>
      </c>
      <c r="Z307" s="56"/>
      <c r="AA307" s="56"/>
      <c r="AB307" s="56"/>
      <c r="AC307" s="56">
        <v>1</v>
      </c>
      <c r="AD307" s="56"/>
      <c r="AE307" s="56"/>
      <c r="AF307" s="56"/>
      <c r="AG307" s="56">
        <f t="shared" si="4"/>
        <v>2</v>
      </c>
      <c r="AH307" s="56"/>
      <c r="AI307" s="56"/>
      <c r="AJ307" s="56"/>
      <c r="AK307" s="56"/>
      <c r="AL307" s="56"/>
      <c r="AM307" s="56"/>
      <c r="AN307" s="56"/>
      <c r="AO307" s="56"/>
      <c r="AP307" s="56"/>
      <c r="AQ307" s="56"/>
      <c r="AR307" s="56"/>
    </row>
    <row r="308" spans="1:44" s="52" customFormat="1">
      <c r="A308" s="786" t="s">
        <v>4558</v>
      </c>
      <c r="B308" s="786" t="s">
        <v>2750</v>
      </c>
      <c r="C308" s="786" t="s">
        <v>1555</v>
      </c>
      <c r="D308"/>
      <c r="E308" s="56"/>
      <c r="F308"/>
      <c r="G308"/>
      <c r="H308"/>
      <c r="I308">
        <v>1</v>
      </c>
      <c r="J308" s="56"/>
      <c r="K308">
        <v>1</v>
      </c>
      <c r="L308"/>
      <c r="M308" s="56"/>
      <c r="N308" s="56"/>
      <c r="O308" s="56"/>
      <c r="P308" s="56"/>
      <c r="Q308" s="56"/>
      <c r="R308" s="56"/>
      <c r="S308" s="56"/>
      <c r="T308" s="56"/>
      <c r="U308" s="56"/>
      <c r="V308" s="56"/>
      <c r="W308" s="56"/>
      <c r="X308" s="56"/>
      <c r="Y308" s="56" t="s">
        <v>3135</v>
      </c>
      <c r="Z308" s="56"/>
      <c r="AA308" s="56"/>
      <c r="AB308" s="56"/>
      <c r="AC308" s="56" t="s">
        <v>3135</v>
      </c>
      <c r="AD308" s="56"/>
      <c r="AE308" s="56"/>
      <c r="AF308" s="56"/>
      <c r="AG308" s="56">
        <f t="shared" si="4"/>
        <v>2</v>
      </c>
      <c r="AH308" s="56"/>
      <c r="AI308" s="56"/>
      <c r="AJ308" s="56"/>
      <c r="AK308" s="56"/>
      <c r="AL308" s="56"/>
      <c r="AM308" s="56"/>
      <c r="AN308" s="56"/>
      <c r="AO308" s="56"/>
      <c r="AP308" s="56"/>
      <c r="AQ308" s="56"/>
      <c r="AR308" s="56"/>
    </row>
    <row r="309" spans="1:44" s="52" customFormat="1">
      <c r="A309" s="786" t="s">
        <v>4559</v>
      </c>
      <c r="B309" s="786" t="s">
        <v>2751</v>
      </c>
      <c r="C309" s="786" t="s">
        <v>3962</v>
      </c>
      <c r="D309"/>
      <c r="E309" s="56"/>
      <c r="F309"/>
      <c r="G309"/>
      <c r="H309"/>
      <c r="I309"/>
      <c r="J309" s="56"/>
      <c r="K309"/>
      <c r="L309"/>
      <c r="M309" s="56"/>
      <c r="N309" s="56"/>
      <c r="O309" s="56"/>
      <c r="P309" s="56"/>
      <c r="Q309" s="56"/>
      <c r="R309" s="56"/>
      <c r="S309" s="56">
        <v>1</v>
      </c>
      <c r="T309" s="56"/>
      <c r="U309" s="56"/>
      <c r="V309" s="56"/>
      <c r="W309" s="56"/>
      <c r="X309" s="56"/>
      <c r="Y309" s="56" t="s">
        <v>3135</v>
      </c>
      <c r="Z309" s="56"/>
      <c r="AA309" s="56"/>
      <c r="AB309" s="56"/>
      <c r="AC309" s="56" t="s">
        <v>3135</v>
      </c>
      <c r="AD309" s="56"/>
      <c r="AE309" s="56"/>
      <c r="AF309" s="56"/>
      <c r="AG309" s="56">
        <f t="shared" si="4"/>
        <v>1</v>
      </c>
      <c r="AH309" s="56"/>
      <c r="AI309" s="56"/>
      <c r="AJ309" s="56"/>
      <c r="AK309" s="56"/>
      <c r="AL309" s="56"/>
      <c r="AM309" s="56"/>
      <c r="AN309" s="56"/>
      <c r="AO309" s="56"/>
      <c r="AP309" s="56"/>
      <c r="AQ309" s="56"/>
      <c r="AR309" s="56"/>
    </row>
    <row r="310" spans="1:44" s="52" customFormat="1">
      <c r="A310" s="2012" t="s">
        <v>9798</v>
      </c>
      <c r="B310" s="2012" t="s">
        <v>9799</v>
      </c>
      <c r="C310" s="2012" t="s">
        <v>9797</v>
      </c>
      <c r="D310"/>
      <c r="E310" s="56"/>
      <c r="F310"/>
      <c r="G310"/>
      <c r="H310"/>
      <c r="I310"/>
      <c r="J310" s="56"/>
      <c r="K310"/>
      <c r="L310"/>
      <c r="M310" s="56"/>
      <c r="N310" s="56"/>
      <c r="O310" s="56"/>
      <c r="P310" s="56"/>
      <c r="Q310" s="56"/>
      <c r="R310" s="56"/>
      <c r="S310" s="56"/>
      <c r="T310" s="56"/>
      <c r="U310" s="56"/>
      <c r="V310" s="56"/>
      <c r="W310" s="56"/>
      <c r="X310" s="56"/>
      <c r="Y310" s="56"/>
      <c r="Z310" s="56"/>
      <c r="AA310" s="56"/>
      <c r="AB310" s="56"/>
      <c r="AC310" s="56"/>
      <c r="AD310" s="56">
        <v>1</v>
      </c>
      <c r="AE310" s="56"/>
      <c r="AF310" s="56"/>
      <c r="AG310" s="56">
        <f t="shared" si="4"/>
        <v>1</v>
      </c>
      <c r="AH310" s="56"/>
      <c r="AI310" s="56"/>
      <c r="AJ310" s="56"/>
      <c r="AK310" s="56"/>
      <c r="AL310" s="56"/>
      <c r="AM310" s="56"/>
      <c r="AN310" s="56"/>
      <c r="AO310" s="56"/>
      <c r="AP310" s="56"/>
      <c r="AQ310" s="56"/>
      <c r="AR310" s="56"/>
    </row>
    <row r="311" spans="1:44">
      <c r="A311" s="545" t="s">
        <v>5614</v>
      </c>
      <c r="B311" s="545" t="s">
        <v>340</v>
      </c>
      <c r="C311" s="545" t="s">
        <v>1553</v>
      </c>
      <c r="J311" s="56">
        <v>1</v>
      </c>
      <c r="U311" s="56">
        <v>1</v>
      </c>
      <c r="W311" s="56">
        <v>1</v>
      </c>
      <c r="X311" s="56">
        <v>1</v>
      </c>
      <c r="Y311" s="56">
        <v>1</v>
      </c>
      <c r="AB311" s="56">
        <v>1</v>
      </c>
      <c r="AC311" s="56">
        <v>1</v>
      </c>
      <c r="AG311" s="56">
        <f t="shared" si="4"/>
        <v>7</v>
      </c>
    </row>
    <row r="312" spans="1:44">
      <c r="A312" s="545" t="s">
        <v>7641</v>
      </c>
      <c r="B312" s="545" t="s">
        <v>340</v>
      </c>
      <c r="C312" s="545" t="s">
        <v>5472</v>
      </c>
      <c r="AC312" s="56" t="s">
        <v>3135</v>
      </c>
      <c r="AG312" s="56">
        <f t="shared" si="4"/>
        <v>0</v>
      </c>
    </row>
    <row r="313" spans="1:44">
      <c r="A313" s="2012" t="s">
        <v>9800</v>
      </c>
      <c r="B313" s="2012" t="s">
        <v>340</v>
      </c>
      <c r="C313" s="2012" t="s">
        <v>5472</v>
      </c>
      <c r="AD313" s="56">
        <v>1</v>
      </c>
      <c r="AF313" s="56">
        <v>1</v>
      </c>
      <c r="AG313" s="56">
        <f t="shared" si="4"/>
        <v>1</v>
      </c>
    </row>
    <row r="314" spans="1:44">
      <c r="A314" s="1034" t="s">
        <v>4311</v>
      </c>
      <c r="B314" s="937" t="s">
        <v>4771</v>
      </c>
      <c r="C314" s="546" t="s">
        <v>5472</v>
      </c>
      <c r="Y314" s="56" t="s">
        <v>3135</v>
      </c>
      <c r="AC314" s="56" t="s">
        <v>3135</v>
      </c>
      <c r="AG314" s="56">
        <f t="shared" si="4"/>
        <v>0</v>
      </c>
    </row>
    <row r="315" spans="1:44">
      <c r="A315" s="2362" t="s">
        <v>1746</v>
      </c>
      <c r="B315" s="936" t="s">
        <v>4771</v>
      </c>
      <c r="C315" s="936" t="s">
        <v>5472</v>
      </c>
      <c r="Y315" s="56" t="s">
        <v>3135</v>
      </c>
      <c r="AC315" s="56" t="s">
        <v>3135</v>
      </c>
      <c r="AG315" s="56">
        <f t="shared" si="4"/>
        <v>0</v>
      </c>
    </row>
    <row r="316" spans="1:44" s="52" customFormat="1">
      <c r="A316" s="786" t="s">
        <v>4560</v>
      </c>
      <c r="B316" s="786" t="s">
        <v>2752</v>
      </c>
      <c r="C316" s="786" t="s">
        <v>5472</v>
      </c>
      <c r="D316"/>
      <c r="E316" s="56"/>
      <c r="F316"/>
      <c r="G316"/>
      <c r="H316"/>
      <c r="I316"/>
      <c r="J316" s="56">
        <v>1</v>
      </c>
      <c r="K316"/>
      <c r="L316"/>
      <c r="M316" s="56"/>
      <c r="N316" s="56"/>
      <c r="O316" s="56"/>
      <c r="P316" s="56"/>
      <c r="Q316" s="56"/>
      <c r="R316" s="56"/>
      <c r="S316" s="56"/>
      <c r="T316" s="56"/>
      <c r="U316" s="56"/>
      <c r="V316" s="56"/>
      <c r="W316" s="56"/>
      <c r="X316" s="56"/>
      <c r="Y316" s="56" t="s">
        <v>3135</v>
      </c>
      <c r="Z316" s="56"/>
      <c r="AA316" s="56"/>
      <c r="AB316" s="56"/>
      <c r="AC316" s="56" t="s">
        <v>3135</v>
      </c>
      <c r="AD316" s="56"/>
      <c r="AE316" s="56"/>
      <c r="AF316" s="56"/>
      <c r="AG316" s="56">
        <f t="shared" si="4"/>
        <v>1</v>
      </c>
      <c r="AH316" s="56"/>
      <c r="AI316" s="56"/>
      <c r="AJ316" s="56"/>
      <c r="AK316" s="56"/>
      <c r="AL316" s="56"/>
      <c r="AM316" s="56"/>
      <c r="AN316" s="56"/>
      <c r="AO316" s="56"/>
      <c r="AP316" s="56"/>
      <c r="AQ316" s="56"/>
      <c r="AR316" s="56"/>
    </row>
    <row r="317" spans="1:44">
      <c r="A317" s="545" t="s">
        <v>4049</v>
      </c>
      <c r="B317" s="545" t="s">
        <v>340</v>
      </c>
      <c r="C317" s="545" t="s">
        <v>1553</v>
      </c>
      <c r="J317" s="56">
        <v>1</v>
      </c>
      <c r="L317">
        <v>1</v>
      </c>
      <c r="M317" s="56">
        <v>2</v>
      </c>
      <c r="O317" s="56">
        <v>2</v>
      </c>
      <c r="T317" s="56">
        <v>1</v>
      </c>
      <c r="V317" s="56">
        <v>1</v>
      </c>
      <c r="X317" s="56">
        <v>1</v>
      </c>
      <c r="Y317" s="56" t="s">
        <v>3135</v>
      </c>
      <c r="AC317" s="56" t="s">
        <v>3135</v>
      </c>
      <c r="AG317" s="56">
        <f t="shared" si="4"/>
        <v>9</v>
      </c>
    </row>
    <row r="318" spans="1:44">
      <c r="A318" s="545" t="s">
        <v>341</v>
      </c>
      <c r="B318" s="545" t="s">
        <v>340</v>
      </c>
      <c r="C318" s="545" t="s">
        <v>1553</v>
      </c>
      <c r="G318">
        <v>1</v>
      </c>
      <c r="H318">
        <v>2</v>
      </c>
      <c r="I318">
        <v>1</v>
      </c>
      <c r="J318" s="56">
        <v>1</v>
      </c>
      <c r="K318">
        <v>1</v>
      </c>
      <c r="R318" s="56">
        <v>2</v>
      </c>
      <c r="S318" s="56">
        <v>1</v>
      </c>
      <c r="T318" s="56">
        <v>1</v>
      </c>
      <c r="Y318" s="56" t="s">
        <v>3135</v>
      </c>
      <c r="AC318" s="56" t="s">
        <v>3135</v>
      </c>
      <c r="AD318" s="56">
        <v>1</v>
      </c>
      <c r="AG318" s="56">
        <f t="shared" si="4"/>
        <v>11</v>
      </c>
    </row>
    <row r="319" spans="1:44" s="52" customFormat="1">
      <c r="A319" s="786" t="s">
        <v>4561</v>
      </c>
      <c r="B319" s="786" t="s">
        <v>2752</v>
      </c>
      <c r="C319" s="786" t="s">
        <v>5472</v>
      </c>
      <c r="D319"/>
      <c r="E319" s="56"/>
      <c r="F319"/>
      <c r="G319">
        <v>1</v>
      </c>
      <c r="H319"/>
      <c r="I319"/>
      <c r="J319" s="56"/>
      <c r="K319"/>
      <c r="L319"/>
      <c r="M319" s="56"/>
      <c r="N319" s="56"/>
      <c r="O319" s="56"/>
      <c r="P319" s="56"/>
      <c r="Q319" s="56"/>
      <c r="R319" s="56"/>
      <c r="S319" s="56"/>
      <c r="T319" s="56"/>
      <c r="U319" s="56"/>
      <c r="V319" s="56"/>
      <c r="W319" s="56"/>
      <c r="X319" s="56"/>
      <c r="Y319" s="56" t="s">
        <v>3135</v>
      </c>
      <c r="Z319" s="56"/>
      <c r="AA319" s="56"/>
      <c r="AB319" s="56"/>
      <c r="AC319" s="56" t="s">
        <v>3135</v>
      </c>
      <c r="AD319" s="56"/>
      <c r="AE319" s="56"/>
      <c r="AF319" s="56">
        <v>1</v>
      </c>
      <c r="AG319" s="56">
        <f t="shared" si="4"/>
        <v>1</v>
      </c>
      <c r="AH319" s="56"/>
      <c r="AI319" s="56"/>
      <c r="AJ319" s="56"/>
      <c r="AK319" s="56"/>
      <c r="AL319" s="56"/>
      <c r="AM319" s="56"/>
      <c r="AN319" s="56"/>
      <c r="AO319" s="56"/>
      <c r="AP319" s="56"/>
      <c r="AQ319" s="56"/>
      <c r="AR319" s="56"/>
    </row>
    <row r="320" spans="1:44" s="52" customFormat="1">
      <c r="A320" s="786" t="s">
        <v>4562</v>
      </c>
      <c r="B320" s="786" t="s">
        <v>2752</v>
      </c>
      <c r="C320" s="786" t="s">
        <v>5472</v>
      </c>
      <c r="D320"/>
      <c r="E320" s="56"/>
      <c r="F320">
        <v>1</v>
      </c>
      <c r="G320"/>
      <c r="H320"/>
      <c r="I320"/>
      <c r="J320" s="56"/>
      <c r="K320"/>
      <c r="L320"/>
      <c r="M320" s="56"/>
      <c r="N320" s="56"/>
      <c r="O320" s="56"/>
      <c r="P320" s="56"/>
      <c r="Q320" s="56"/>
      <c r="R320" s="56"/>
      <c r="S320" s="56"/>
      <c r="T320" s="56"/>
      <c r="U320" s="56"/>
      <c r="V320" s="56"/>
      <c r="W320" s="56"/>
      <c r="X320" s="56"/>
      <c r="Y320" s="56" t="s">
        <v>3135</v>
      </c>
      <c r="Z320" s="56"/>
      <c r="AA320" s="56"/>
      <c r="AB320" s="56"/>
      <c r="AC320" s="56" t="s">
        <v>3135</v>
      </c>
      <c r="AD320" s="56"/>
      <c r="AE320" s="56"/>
      <c r="AF320" s="56"/>
      <c r="AG320" s="56">
        <f t="shared" si="4"/>
        <v>1</v>
      </c>
      <c r="AH320" s="56"/>
      <c r="AI320" s="56"/>
      <c r="AJ320" s="56"/>
      <c r="AK320" s="56"/>
      <c r="AL320" s="56"/>
      <c r="AM320" s="56"/>
      <c r="AN320" s="56"/>
      <c r="AO320" s="56"/>
      <c r="AP320" s="56"/>
      <c r="AQ320" s="56"/>
      <c r="AR320" s="56"/>
    </row>
    <row r="321" spans="1:44" s="52" customFormat="1">
      <c r="A321" s="786" t="s">
        <v>4563</v>
      </c>
      <c r="B321" s="786" t="s">
        <v>2752</v>
      </c>
      <c r="C321" s="786" t="s">
        <v>5472</v>
      </c>
      <c r="D321"/>
      <c r="E321" s="56"/>
      <c r="F321"/>
      <c r="G321"/>
      <c r="H321"/>
      <c r="I321"/>
      <c r="J321" s="56"/>
      <c r="K321"/>
      <c r="L321">
        <v>1</v>
      </c>
      <c r="M321" s="56"/>
      <c r="N321" s="56"/>
      <c r="O321" s="56"/>
      <c r="P321" s="56"/>
      <c r="Q321" s="56"/>
      <c r="R321" s="56"/>
      <c r="S321" s="56"/>
      <c r="T321" s="56"/>
      <c r="U321" s="56"/>
      <c r="V321" s="56">
        <v>1</v>
      </c>
      <c r="W321" s="56"/>
      <c r="X321" s="56"/>
      <c r="Y321" s="56" t="s">
        <v>3135</v>
      </c>
      <c r="Z321" s="56"/>
      <c r="AA321" s="56"/>
      <c r="AB321" s="56"/>
      <c r="AC321" s="56" t="s">
        <v>3135</v>
      </c>
      <c r="AD321" s="56"/>
      <c r="AE321" s="56"/>
      <c r="AF321" s="56"/>
      <c r="AG321" s="56">
        <f t="shared" si="4"/>
        <v>2</v>
      </c>
      <c r="AH321" s="56"/>
      <c r="AI321" s="56"/>
      <c r="AJ321" s="56"/>
      <c r="AK321" s="56"/>
      <c r="AL321" s="56"/>
      <c r="AM321" s="56"/>
      <c r="AN321" s="56"/>
      <c r="AO321" s="56"/>
      <c r="AP321" s="56"/>
      <c r="AQ321" s="56"/>
      <c r="AR321" s="56"/>
    </row>
    <row r="322" spans="1:44" s="52" customFormat="1">
      <c r="A322" s="2626" t="s">
        <v>10900</v>
      </c>
      <c r="B322" s="2626" t="s">
        <v>10901</v>
      </c>
      <c r="C322" s="2626" t="s">
        <v>10902</v>
      </c>
      <c r="D322"/>
      <c r="E322" s="56"/>
      <c r="F322"/>
      <c r="G322"/>
      <c r="H322"/>
      <c r="I322"/>
      <c r="J322" s="56"/>
      <c r="K322"/>
      <c r="L322"/>
      <c r="M322" s="56"/>
      <c r="N322" s="56"/>
      <c r="O322" s="56"/>
      <c r="P322" s="56"/>
      <c r="Q322" s="56"/>
      <c r="R322" s="56"/>
      <c r="S322" s="56"/>
      <c r="T322" s="56"/>
      <c r="U322" s="56"/>
      <c r="V322" s="56"/>
      <c r="W322" s="56"/>
      <c r="X322" s="56"/>
      <c r="Y322" s="56"/>
      <c r="Z322" s="56"/>
      <c r="AA322" s="56"/>
      <c r="AB322" s="56"/>
      <c r="AC322" s="56"/>
      <c r="AD322" s="56"/>
      <c r="AE322" s="56">
        <v>1</v>
      </c>
      <c r="AF322" s="56"/>
      <c r="AG322" s="56"/>
      <c r="AH322" s="56"/>
      <c r="AI322" s="56"/>
      <c r="AJ322" s="56"/>
      <c r="AK322" s="56"/>
      <c r="AL322" s="56"/>
      <c r="AM322" s="56"/>
      <c r="AN322" s="56"/>
      <c r="AO322" s="56"/>
      <c r="AP322" s="56"/>
      <c r="AQ322" s="56"/>
      <c r="AR322" s="56"/>
    </row>
    <row r="323" spans="1:44" s="52" customFormat="1">
      <c r="A323" s="546" t="s">
        <v>7629</v>
      </c>
      <c r="B323" s="546" t="s">
        <v>340</v>
      </c>
      <c r="C323" s="546" t="s">
        <v>4648</v>
      </c>
      <c r="D323"/>
      <c r="E323" s="56"/>
      <c r="F323"/>
      <c r="G323"/>
      <c r="H323"/>
      <c r="I323"/>
      <c r="J323" s="56"/>
      <c r="K323"/>
      <c r="L323"/>
      <c r="M323" s="56"/>
      <c r="N323" s="56"/>
      <c r="O323" s="56"/>
      <c r="P323" s="56"/>
      <c r="Q323" s="56"/>
      <c r="R323" s="56"/>
      <c r="S323" s="56"/>
      <c r="T323" s="56"/>
      <c r="U323" s="56"/>
      <c r="V323" s="56"/>
      <c r="W323" s="56"/>
      <c r="X323" s="56"/>
      <c r="Y323" s="56"/>
      <c r="Z323" s="56"/>
      <c r="AA323" s="56"/>
      <c r="AB323" s="56"/>
      <c r="AC323" s="56" t="s">
        <v>3135</v>
      </c>
      <c r="AD323" s="56"/>
      <c r="AE323" s="56"/>
      <c r="AF323" s="56"/>
      <c r="AG323" s="56">
        <f t="shared" si="4"/>
        <v>0</v>
      </c>
      <c r="AH323" s="56"/>
      <c r="AI323" s="56"/>
      <c r="AJ323" s="56"/>
      <c r="AK323" s="56"/>
      <c r="AL323" s="56"/>
      <c r="AM323" s="56"/>
      <c r="AN323" s="56"/>
      <c r="AO323" s="56"/>
      <c r="AP323" s="56"/>
      <c r="AQ323" s="56"/>
      <c r="AR323" s="56"/>
    </row>
    <row r="324" spans="1:44" s="52" customFormat="1">
      <c r="A324" s="786" t="s">
        <v>4564</v>
      </c>
      <c r="B324" s="786" t="s">
        <v>2753</v>
      </c>
      <c r="C324" s="786" t="s">
        <v>1555</v>
      </c>
      <c r="D324"/>
      <c r="E324" s="56"/>
      <c r="F324"/>
      <c r="G324"/>
      <c r="H324"/>
      <c r="I324">
        <v>2</v>
      </c>
      <c r="J324" s="56">
        <v>1</v>
      </c>
      <c r="K324"/>
      <c r="L324"/>
      <c r="M324" s="56"/>
      <c r="N324" s="56"/>
      <c r="O324" s="56"/>
      <c r="P324" s="56"/>
      <c r="Q324" s="56"/>
      <c r="R324" s="56"/>
      <c r="S324" s="56"/>
      <c r="T324" s="56"/>
      <c r="U324" s="56"/>
      <c r="V324" s="56"/>
      <c r="W324" s="56"/>
      <c r="X324" s="56"/>
      <c r="Y324" s="56" t="s">
        <v>3135</v>
      </c>
      <c r="Z324" s="56"/>
      <c r="AA324" s="56"/>
      <c r="AB324" s="56"/>
      <c r="AC324" s="56" t="s">
        <v>3135</v>
      </c>
      <c r="AD324" s="56"/>
      <c r="AE324" s="56"/>
      <c r="AF324" s="56"/>
      <c r="AG324" s="56">
        <f t="shared" si="4"/>
        <v>3</v>
      </c>
      <c r="AH324" s="56"/>
      <c r="AI324" s="56"/>
      <c r="AJ324" s="56"/>
      <c r="AK324" s="56"/>
      <c r="AL324" s="56"/>
      <c r="AM324" s="56"/>
      <c r="AN324" s="56"/>
      <c r="AO324" s="56"/>
      <c r="AP324" s="56"/>
      <c r="AQ324" s="56"/>
      <c r="AR324" s="56"/>
    </row>
    <row r="325" spans="1:44" s="52" customFormat="1">
      <c r="A325" s="1595" t="s">
        <v>7609</v>
      </c>
      <c r="B325" s="1595" t="s">
        <v>7610</v>
      </c>
      <c r="C325" s="1595" t="s">
        <v>5472</v>
      </c>
      <c r="D325"/>
      <c r="E325" s="56"/>
      <c r="F325"/>
      <c r="G325"/>
      <c r="H325"/>
      <c r="I325"/>
      <c r="J325" s="56"/>
      <c r="K325"/>
      <c r="L325"/>
      <c r="M325" s="56"/>
      <c r="N325" s="56"/>
      <c r="O325" s="56"/>
      <c r="P325" s="56"/>
      <c r="Q325" s="56"/>
      <c r="R325" s="56"/>
      <c r="S325" s="56"/>
      <c r="T325" s="56"/>
      <c r="U325" s="56"/>
      <c r="V325" s="56"/>
      <c r="W325" s="56"/>
      <c r="X325" s="56"/>
      <c r="Y325" s="56"/>
      <c r="Z325" s="56"/>
      <c r="AA325" s="56"/>
      <c r="AB325" s="56"/>
      <c r="AC325" s="56" t="s">
        <v>3135</v>
      </c>
      <c r="AD325" s="56"/>
      <c r="AE325" s="56"/>
      <c r="AF325" s="56"/>
      <c r="AG325" s="56">
        <f t="shared" si="4"/>
        <v>0</v>
      </c>
      <c r="AH325" s="56"/>
      <c r="AI325" s="56"/>
      <c r="AJ325" s="56"/>
      <c r="AK325" s="56"/>
      <c r="AL325" s="56"/>
      <c r="AM325" s="56"/>
      <c r="AN325" s="56"/>
      <c r="AO325" s="56"/>
      <c r="AP325" s="56"/>
      <c r="AQ325" s="56"/>
      <c r="AR325" s="56"/>
    </row>
    <row r="326" spans="1:44" s="52" customFormat="1">
      <c r="A326" s="786" t="s">
        <v>4728</v>
      </c>
      <c r="B326" s="786" t="s">
        <v>2754</v>
      </c>
      <c r="C326" s="786" t="s">
        <v>5472</v>
      </c>
      <c r="D326"/>
      <c r="E326" s="56"/>
      <c r="F326"/>
      <c r="G326"/>
      <c r="H326"/>
      <c r="I326">
        <v>4</v>
      </c>
      <c r="J326" s="56">
        <v>1</v>
      </c>
      <c r="K326"/>
      <c r="L326"/>
      <c r="M326" s="56"/>
      <c r="N326" s="56"/>
      <c r="O326" s="56"/>
      <c r="P326" s="56"/>
      <c r="Q326" s="56"/>
      <c r="R326" s="56"/>
      <c r="S326" s="56"/>
      <c r="T326" s="56"/>
      <c r="U326" s="56"/>
      <c r="V326" s="56"/>
      <c r="W326" s="56"/>
      <c r="X326" s="56"/>
      <c r="Y326" s="56" t="s">
        <v>3135</v>
      </c>
      <c r="Z326" s="56"/>
      <c r="AA326" s="56"/>
      <c r="AB326" s="56"/>
      <c r="AC326" s="56" t="s">
        <v>3135</v>
      </c>
      <c r="AD326" s="56"/>
      <c r="AE326" s="56"/>
      <c r="AF326" s="56"/>
      <c r="AG326" s="56">
        <f t="shared" ref="AG326:AG338" si="5">SUM(D326:AE326)</f>
        <v>5</v>
      </c>
      <c r="AH326" s="56"/>
      <c r="AI326" s="56"/>
      <c r="AJ326" s="56"/>
      <c r="AK326" s="56"/>
      <c r="AL326" s="56"/>
      <c r="AM326" s="56"/>
      <c r="AN326" s="56"/>
      <c r="AO326" s="56"/>
      <c r="AP326" s="56"/>
      <c r="AQ326" s="56"/>
      <c r="AR326" s="56"/>
    </row>
    <row r="327" spans="1:44" s="52" customFormat="1">
      <c r="A327" s="1766" t="s">
        <v>7983</v>
      </c>
      <c r="B327" s="1767" t="s">
        <v>7984</v>
      </c>
      <c r="C327" s="1767" t="s">
        <v>1553</v>
      </c>
      <c r="D327"/>
      <c r="E327" s="56"/>
      <c r="F327"/>
      <c r="G327"/>
      <c r="H327"/>
      <c r="I327"/>
      <c r="J327" s="56"/>
      <c r="K327"/>
      <c r="L327"/>
      <c r="M327" s="56"/>
      <c r="N327" s="56"/>
      <c r="O327" s="56"/>
      <c r="P327" s="56"/>
      <c r="Q327" s="56"/>
      <c r="R327" s="56"/>
      <c r="S327" s="56"/>
      <c r="T327" s="56"/>
      <c r="U327" s="56"/>
      <c r="V327" s="56"/>
      <c r="W327" s="56"/>
      <c r="X327" s="56"/>
      <c r="Y327" s="56"/>
      <c r="Z327" s="56"/>
      <c r="AA327" s="56">
        <v>1</v>
      </c>
      <c r="AB327" s="56"/>
      <c r="AC327" s="56" t="s">
        <v>3135</v>
      </c>
      <c r="AD327" s="56"/>
      <c r="AE327" s="56"/>
      <c r="AF327" s="56"/>
      <c r="AG327" s="56">
        <f t="shared" si="5"/>
        <v>1</v>
      </c>
      <c r="AH327" s="56"/>
      <c r="AI327" s="56"/>
      <c r="AJ327" s="56"/>
      <c r="AK327" s="56"/>
      <c r="AL327" s="56"/>
      <c r="AM327" s="56"/>
      <c r="AN327" s="56"/>
      <c r="AO327" s="56"/>
      <c r="AP327" s="56"/>
      <c r="AQ327" s="56"/>
      <c r="AR327" s="56"/>
    </row>
    <row r="328" spans="1:44" s="52" customFormat="1">
      <c r="A328" s="1005" t="s">
        <v>5742</v>
      </c>
      <c r="B328" s="1005" t="s">
        <v>5743</v>
      </c>
      <c r="C328" s="1005" t="s">
        <v>1555</v>
      </c>
      <c r="D328"/>
      <c r="E328" s="56"/>
      <c r="F328"/>
      <c r="G328"/>
      <c r="H328"/>
      <c r="I328"/>
      <c r="J328" s="56"/>
      <c r="K328"/>
      <c r="L328"/>
      <c r="M328" s="56"/>
      <c r="N328" s="56"/>
      <c r="O328" s="56"/>
      <c r="P328" s="56"/>
      <c r="Q328" s="56"/>
      <c r="R328" s="56"/>
      <c r="S328" s="56"/>
      <c r="T328" s="56"/>
      <c r="U328" s="56"/>
      <c r="V328" s="56"/>
      <c r="W328" s="56"/>
      <c r="X328" s="56">
        <v>1</v>
      </c>
      <c r="Y328" s="56" t="s">
        <v>3135</v>
      </c>
      <c r="Z328" s="56"/>
      <c r="AA328" s="56"/>
      <c r="AB328" s="56"/>
      <c r="AC328" s="56" t="s">
        <v>3135</v>
      </c>
      <c r="AD328" s="56"/>
      <c r="AE328" s="56"/>
      <c r="AF328" s="56"/>
      <c r="AG328" s="56">
        <f t="shared" si="5"/>
        <v>1</v>
      </c>
      <c r="AH328" s="56"/>
      <c r="AI328" s="56"/>
      <c r="AJ328" s="56"/>
      <c r="AK328" s="56"/>
      <c r="AL328" s="56"/>
      <c r="AM328" s="56"/>
      <c r="AN328" s="56"/>
      <c r="AO328" s="56"/>
      <c r="AP328" s="56"/>
      <c r="AQ328" s="56"/>
      <c r="AR328" s="56"/>
    </row>
    <row r="329" spans="1:44" s="52" customFormat="1">
      <c r="A329" s="56" t="s">
        <v>4044</v>
      </c>
      <c r="B329" s="56" t="s">
        <v>4045</v>
      </c>
      <c r="C329" s="56" t="s">
        <v>1555</v>
      </c>
      <c r="D329"/>
      <c r="E329" s="56"/>
      <c r="F329"/>
      <c r="G329"/>
      <c r="H329"/>
      <c r="I329"/>
      <c r="J329" s="56"/>
      <c r="K329"/>
      <c r="L329"/>
      <c r="M329" s="56"/>
      <c r="N329" s="56"/>
      <c r="O329" s="56"/>
      <c r="P329" s="56"/>
      <c r="Q329" s="56"/>
      <c r="R329" s="56"/>
      <c r="S329" s="56"/>
      <c r="T329" s="56"/>
      <c r="U329" s="56"/>
      <c r="V329" s="56"/>
      <c r="W329" s="56"/>
      <c r="X329" s="56"/>
      <c r="Y329" s="56" t="s">
        <v>3135</v>
      </c>
      <c r="Z329" s="56"/>
      <c r="AA329" s="56"/>
      <c r="AB329" s="56"/>
      <c r="AC329" s="56" t="s">
        <v>3135</v>
      </c>
      <c r="AD329" s="56"/>
      <c r="AE329" s="56"/>
      <c r="AF329" s="56"/>
      <c r="AG329" s="56">
        <f t="shared" si="5"/>
        <v>0</v>
      </c>
      <c r="AH329" s="56"/>
      <c r="AI329" s="56"/>
      <c r="AJ329" s="56"/>
      <c r="AK329" s="56"/>
      <c r="AL329" s="56"/>
      <c r="AM329" s="56"/>
      <c r="AN329" s="56"/>
      <c r="AO329" s="56"/>
      <c r="AP329" s="56"/>
      <c r="AQ329" s="56"/>
      <c r="AR329" s="56"/>
    </row>
    <row r="330" spans="1:44">
      <c r="A330" s="546" t="s">
        <v>2756</v>
      </c>
      <c r="B330" s="545" t="s">
        <v>342</v>
      </c>
      <c r="C330" s="545" t="s">
        <v>1555</v>
      </c>
      <c r="I330">
        <v>1</v>
      </c>
      <c r="S330" s="56">
        <v>1</v>
      </c>
      <c r="Y330" s="56" t="s">
        <v>3135</v>
      </c>
      <c r="AC330" s="56" t="s">
        <v>3135</v>
      </c>
      <c r="AG330" s="56">
        <f t="shared" si="5"/>
        <v>2</v>
      </c>
    </row>
    <row r="331" spans="1:44">
      <c r="A331" s="1034" t="s">
        <v>4312</v>
      </c>
      <c r="B331" s="545" t="s">
        <v>4313</v>
      </c>
      <c r="C331" s="545" t="s">
        <v>5472</v>
      </c>
      <c r="Y331" s="56" t="s">
        <v>3135</v>
      </c>
      <c r="AC331" s="56" t="s">
        <v>3135</v>
      </c>
      <c r="AG331" s="56">
        <f t="shared" si="5"/>
        <v>0</v>
      </c>
    </row>
    <row r="332" spans="1:44">
      <c r="A332" s="545" t="s">
        <v>343</v>
      </c>
      <c r="B332" s="545" t="s">
        <v>344</v>
      </c>
      <c r="C332" s="545" t="s">
        <v>1553</v>
      </c>
      <c r="P332" s="56">
        <v>1</v>
      </c>
      <c r="Q332" s="56">
        <v>1</v>
      </c>
      <c r="Y332" s="56" t="s">
        <v>3135</v>
      </c>
      <c r="AC332" s="56" t="s">
        <v>3135</v>
      </c>
      <c r="AG332" s="56">
        <f t="shared" si="5"/>
        <v>2</v>
      </c>
    </row>
    <row r="333" spans="1:44">
      <c r="A333" s="545" t="s">
        <v>2296</v>
      </c>
      <c r="B333" s="545" t="s">
        <v>2757</v>
      </c>
      <c r="C333" s="545" t="s">
        <v>1553</v>
      </c>
      <c r="D333">
        <v>1</v>
      </c>
      <c r="F333">
        <v>1</v>
      </c>
      <c r="G333">
        <v>1</v>
      </c>
      <c r="I333">
        <v>1</v>
      </c>
      <c r="Y333" s="56" t="s">
        <v>3135</v>
      </c>
      <c r="AC333" s="56" t="s">
        <v>3135</v>
      </c>
      <c r="AG333" s="56">
        <f t="shared" si="5"/>
        <v>4</v>
      </c>
    </row>
    <row r="334" spans="1:44">
      <c r="A334" s="545" t="s">
        <v>6178</v>
      </c>
      <c r="B334" s="545" t="s">
        <v>6179</v>
      </c>
      <c r="C334" s="545" t="s">
        <v>4327</v>
      </c>
      <c r="AC334" s="56" t="s">
        <v>3135</v>
      </c>
      <c r="AG334" s="56">
        <f t="shared" si="5"/>
        <v>0</v>
      </c>
    </row>
    <row r="335" spans="1:44">
      <c r="A335" s="56" t="s">
        <v>4046</v>
      </c>
      <c r="B335" s="56" t="s">
        <v>6492</v>
      </c>
      <c r="C335" s="56" t="s">
        <v>5472</v>
      </c>
      <c r="Y335" s="56" t="s">
        <v>3135</v>
      </c>
      <c r="AC335" s="56" t="s">
        <v>3135</v>
      </c>
      <c r="AG335" s="56">
        <f t="shared" si="5"/>
        <v>0</v>
      </c>
    </row>
    <row r="336" spans="1:44">
      <c r="A336" s="545" t="s">
        <v>827</v>
      </c>
      <c r="B336" s="545" t="s">
        <v>3996</v>
      </c>
      <c r="C336" s="545" t="s">
        <v>1553</v>
      </c>
      <c r="G336">
        <v>1</v>
      </c>
      <c r="I336">
        <v>1</v>
      </c>
      <c r="N336" s="56">
        <v>1</v>
      </c>
      <c r="O336" s="56">
        <v>1</v>
      </c>
      <c r="P336" s="56">
        <v>1</v>
      </c>
      <c r="R336" s="56">
        <v>1</v>
      </c>
      <c r="S336" s="56">
        <v>2</v>
      </c>
      <c r="T336" s="56">
        <v>3</v>
      </c>
      <c r="U336" s="56">
        <v>4</v>
      </c>
      <c r="V336" s="56">
        <v>3</v>
      </c>
      <c r="W336" s="56">
        <v>2</v>
      </c>
      <c r="X336" s="56">
        <v>1</v>
      </c>
      <c r="Y336" s="56">
        <v>1</v>
      </c>
      <c r="AC336" s="56" t="s">
        <v>3135</v>
      </c>
      <c r="AE336" s="56">
        <v>1</v>
      </c>
      <c r="AG336" s="56">
        <f t="shared" si="5"/>
        <v>23</v>
      </c>
    </row>
    <row r="337" spans="1:44">
      <c r="A337" s="546" t="s">
        <v>2912</v>
      </c>
      <c r="B337" s="545" t="s">
        <v>3996</v>
      </c>
      <c r="C337" s="545" t="s">
        <v>1553</v>
      </c>
      <c r="Y337" s="56" t="s">
        <v>3135</v>
      </c>
      <c r="AC337" s="56" t="s">
        <v>3135</v>
      </c>
      <c r="AG337" s="56">
        <f t="shared" si="5"/>
        <v>0</v>
      </c>
    </row>
    <row r="338" spans="1:44">
      <c r="A338" s="546" t="s">
        <v>6944</v>
      </c>
      <c r="B338" s="546" t="s">
        <v>6492</v>
      </c>
      <c r="C338" s="546" t="s">
        <v>5472</v>
      </c>
      <c r="AC338" s="56" t="s">
        <v>3135</v>
      </c>
      <c r="AG338" s="56">
        <f t="shared" si="5"/>
        <v>0</v>
      </c>
    </row>
    <row r="339" spans="1:44" s="50" customFormat="1">
      <c r="A339" s="543" t="s">
        <v>3253</v>
      </c>
      <c r="B339" s="543"/>
      <c r="C339" s="543"/>
      <c r="D339" s="50">
        <f t="shared" ref="D339:AG339" si="6">SUM(D3:D338)</f>
        <v>114</v>
      </c>
      <c r="E339" s="50">
        <f t="shared" si="6"/>
        <v>105</v>
      </c>
      <c r="F339" s="50">
        <f t="shared" si="6"/>
        <v>160</v>
      </c>
      <c r="G339" s="50">
        <f t="shared" si="6"/>
        <v>191</v>
      </c>
      <c r="H339" s="50">
        <f t="shared" si="6"/>
        <v>197</v>
      </c>
      <c r="I339" s="50">
        <f t="shared" si="6"/>
        <v>205</v>
      </c>
      <c r="J339" s="50">
        <f t="shared" si="6"/>
        <v>196</v>
      </c>
      <c r="K339" s="50">
        <f t="shared" si="6"/>
        <v>168</v>
      </c>
      <c r="L339" s="50">
        <f t="shared" si="6"/>
        <v>160</v>
      </c>
      <c r="M339" s="50">
        <f t="shared" si="6"/>
        <v>139</v>
      </c>
      <c r="N339" s="50">
        <f t="shared" si="6"/>
        <v>116</v>
      </c>
      <c r="O339" s="50">
        <f t="shared" si="6"/>
        <v>145</v>
      </c>
      <c r="P339" s="50">
        <f t="shared" si="6"/>
        <v>118</v>
      </c>
      <c r="Q339" s="50">
        <f t="shared" si="6"/>
        <v>125</v>
      </c>
      <c r="R339" s="50">
        <f t="shared" si="6"/>
        <v>138</v>
      </c>
      <c r="S339" s="50">
        <f t="shared" si="6"/>
        <v>150</v>
      </c>
      <c r="T339" s="50">
        <f t="shared" si="6"/>
        <v>141</v>
      </c>
      <c r="U339" s="50">
        <f t="shared" si="6"/>
        <v>151</v>
      </c>
      <c r="V339" s="50">
        <f t="shared" si="6"/>
        <v>140</v>
      </c>
      <c r="W339" s="50">
        <f t="shared" si="6"/>
        <v>141</v>
      </c>
      <c r="X339" s="50">
        <f t="shared" si="6"/>
        <v>137</v>
      </c>
      <c r="Y339" s="50">
        <f t="shared" si="6"/>
        <v>150</v>
      </c>
      <c r="Z339" s="50">
        <f t="shared" si="6"/>
        <v>119</v>
      </c>
      <c r="AA339" s="50">
        <f t="shared" si="6"/>
        <v>114</v>
      </c>
      <c r="AB339" s="50">
        <f t="shared" si="6"/>
        <v>132</v>
      </c>
      <c r="AC339" s="50">
        <f t="shared" si="6"/>
        <v>143</v>
      </c>
      <c r="AD339" s="50">
        <f t="shared" si="6"/>
        <v>146</v>
      </c>
      <c r="AE339" s="50">
        <f t="shared" si="6"/>
        <v>163</v>
      </c>
      <c r="AF339" s="50">
        <f t="shared" si="6"/>
        <v>133</v>
      </c>
      <c r="AG339" s="50">
        <f t="shared" si="6"/>
        <v>4214</v>
      </c>
      <c r="AH339" s="544"/>
      <c r="AI339" s="544"/>
      <c r="AJ339" s="544"/>
      <c r="AK339" s="544"/>
      <c r="AL339" s="544"/>
      <c r="AM339" s="544"/>
      <c r="AN339" s="544"/>
      <c r="AO339" s="544"/>
      <c r="AP339" s="544"/>
      <c r="AQ339" s="544"/>
      <c r="AR339" s="544"/>
    </row>
    <row r="340" spans="1:44">
      <c r="A340" s="545" t="s">
        <v>3300</v>
      </c>
      <c r="D340">
        <f t="shared" ref="D340:V340" si="7">COUNT(D3:D86)</f>
        <v>18</v>
      </c>
      <c r="E340">
        <f t="shared" si="7"/>
        <v>14</v>
      </c>
      <c r="F340">
        <f t="shared" si="7"/>
        <v>20</v>
      </c>
      <c r="G340">
        <f t="shared" si="7"/>
        <v>23</v>
      </c>
      <c r="H340">
        <f t="shared" si="7"/>
        <v>20</v>
      </c>
      <c r="I340">
        <f t="shared" si="7"/>
        <v>18</v>
      </c>
      <c r="J340">
        <f t="shared" si="7"/>
        <v>17</v>
      </c>
      <c r="K340">
        <f t="shared" si="7"/>
        <v>17</v>
      </c>
      <c r="L340">
        <f t="shared" si="7"/>
        <v>18</v>
      </c>
      <c r="M340">
        <f t="shared" si="7"/>
        <v>16</v>
      </c>
      <c r="N340">
        <f t="shared" si="7"/>
        <v>15</v>
      </c>
      <c r="O340">
        <f t="shared" si="7"/>
        <v>15</v>
      </c>
      <c r="P340">
        <f t="shared" si="7"/>
        <v>19</v>
      </c>
      <c r="Q340">
        <f t="shared" si="7"/>
        <v>17</v>
      </c>
      <c r="R340">
        <f t="shared" si="7"/>
        <v>17</v>
      </c>
      <c r="S340">
        <f t="shared" si="7"/>
        <v>17</v>
      </c>
      <c r="T340">
        <f t="shared" si="7"/>
        <v>18</v>
      </c>
      <c r="U340">
        <f t="shared" si="7"/>
        <v>21</v>
      </c>
      <c r="V340">
        <f t="shared" si="7"/>
        <v>18</v>
      </c>
      <c r="W340">
        <f t="shared" ref="W340:AF340" si="8">COUNT(W3:W87)</f>
        <v>22</v>
      </c>
      <c r="X340">
        <f t="shared" si="8"/>
        <v>19</v>
      </c>
      <c r="Y340">
        <f t="shared" si="8"/>
        <v>19</v>
      </c>
      <c r="Z340">
        <f t="shared" si="8"/>
        <v>17</v>
      </c>
      <c r="AA340">
        <f t="shared" si="8"/>
        <v>18</v>
      </c>
      <c r="AB340">
        <f t="shared" si="8"/>
        <v>21</v>
      </c>
      <c r="AC340">
        <f t="shared" si="8"/>
        <v>21</v>
      </c>
      <c r="AD340">
        <f t="shared" si="8"/>
        <v>19</v>
      </c>
      <c r="AE340">
        <f t="shared" si="8"/>
        <v>21</v>
      </c>
      <c r="AF340">
        <f t="shared" si="8"/>
        <v>18</v>
      </c>
      <c r="AG340" s="56">
        <f>COUNTIF(AG3:AG87,"&gt;0")</f>
        <v>60</v>
      </c>
    </row>
    <row r="341" spans="1:44">
      <c r="A341" s="545" t="s">
        <v>3301</v>
      </c>
      <c r="D341">
        <f t="shared" ref="D341:AF341" si="9">COUNT(D89:D338)</f>
        <v>22</v>
      </c>
      <c r="E341">
        <f t="shared" si="9"/>
        <v>18</v>
      </c>
      <c r="F341">
        <f t="shared" si="9"/>
        <v>24</v>
      </c>
      <c r="G341">
        <f t="shared" si="9"/>
        <v>28</v>
      </c>
      <c r="H341">
        <f t="shared" si="9"/>
        <v>24</v>
      </c>
      <c r="I341">
        <f t="shared" si="9"/>
        <v>44</v>
      </c>
      <c r="J341">
        <f t="shared" si="9"/>
        <v>38</v>
      </c>
      <c r="K341">
        <f t="shared" si="9"/>
        <v>35</v>
      </c>
      <c r="L341">
        <f t="shared" si="9"/>
        <v>33</v>
      </c>
      <c r="M341">
        <f t="shared" si="9"/>
        <v>29</v>
      </c>
      <c r="N341">
        <f t="shared" si="9"/>
        <v>35</v>
      </c>
      <c r="O341">
        <f t="shared" si="9"/>
        <v>28</v>
      </c>
      <c r="P341">
        <f t="shared" si="9"/>
        <v>23</v>
      </c>
      <c r="Q341">
        <f t="shared" si="9"/>
        <v>23</v>
      </c>
      <c r="R341">
        <f t="shared" si="9"/>
        <v>27</v>
      </c>
      <c r="S341">
        <f t="shared" si="9"/>
        <v>36</v>
      </c>
      <c r="T341">
        <f t="shared" si="9"/>
        <v>31</v>
      </c>
      <c r="U341">
        <f t="shared" si="9"/>
        <v>39</v>
      </c>
      <c r="V341">
        <f t="shared" si="9"/>
        <v>34</v>
      </c>
      <c r="W341">
        <f t="shared" si="9"/>
        <v>36</v>
      </c>
      <c r="X341">
        <f t="shared" si="9"/>
        <v>33</v>
      </c>
      <c r="Y341">
        <f t="shared" si="9"/>
        <v>31</v>
      </c>
      <c r="Z341">
        <f t="shared" si="9"/>
        <v>27</v>
      </c>
      <c r="AA341">
        <f t="shared" si="9"/>
        <v>30</v>
      </c>
      <c r="AB341">
        <f t="shared" si="9"/>
        <v>26</v>
      </c>
      <c r="AC341">
        <f t="shared" si="9"/>
        <v>33</v>
      </c>
      <c r="AD341">
        <f t="shared" si="9"/>
        <v>28</v>
      </c>
      <c r="AE341">
        <f t="shared" si="9"/>
        <v>35</v>
      </c>
      <c r="AF341">
        <f t="shared" si="9"/>
        <v>21</v>
      </c>
      <c r="AG341">
        <f>COUNTIF(AG89:AG338,"&gt;0")</f>
        <v>181</v>
      </c>
    </row>
    <row r="342" spans="1:44">
      <c r="A342" s="546"/>
    </row>
    <row r="343" spans="1:44">
      <c r="A343" s="1034" t="s">
        <v>6341</v>
      </c>
    </row>
    <row r="344" spans="1:44">
      <c r="A344" s="1595" t="s">
        <v>7611</v>
      </c>
    </row>
  </sheetData>
  <phoneticPr fontId="5"/>
  <printOptions gridLines="1"/>
  <pageMargins left="0.75" right="0.75" top="0.77" bottom="0.51" header="0.5" footer="0.26"/>
  <pageSetup paperSize="9" scale="70" orientation="landscape" horizontalDpi="300" verticalDpi="300" r:id="rId1"/>
  <headerFooter alignWithMargins="0">
    <oddHeader>&amp;A</oddHeader>
    <oddFooter>&amp;P / &amp;N ページ</oddFooter>
  </headerFooter>
  <rowBreaks count="5" manualBreakCount="5">
    <brk id="63" max="16383" man="1"/>
    <brk id="114" max="16383" man="1"/>
    <brk id="170" max="16383" man="1"/>
    <brk id="225" max="16383" man="1"/>
    <brk id="288" max="16383"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J16"/>
  <sheetViews>
    <sheetView workbookViewId="0"/>
  </sheetViews>
  <sheetFormatPr defaultRowHeight="13.5"/>
  <cols>
    <col min="2" max="2" width="14.25" customWidth="1"/>
    <col min="3" max="3" width="24.375" style="33" customWidth="1"/>
    <col min="4" max="4" width="14.25" customWidth="1"/>
    <col min="5" max="5" width="24.125" style="33" customWidth="1"/>
    <col min="6" max="6" width="34.625" style="33" customWidth="1"/>
    <col min="7" max="7" width="30" style="33" customWidth="1"/>
    <col min="8" max="8" width="6.25" style="33" customWidth="1"/>
  </cols>
  <sheetData>
    <row r="1" spans="1:10" ht="18" customHeight="1">
      <c r="A1" s="79" t="s">
        <v>4532</v>
      </c>
    </row>
    <row r="2" spans="1:10" s="50" customFormat="1" ht="27">
      <c r="A2" s="72"/>
      <c r="B2" s="72" t="s">
        <v>4534</v>
      </c>
      <c r="C2" s="1076" t="s">
        <v>5492</v>
      </c>
      <c r="D2" s="72" t="s">
        <v>5493</v>
      </c>
      <c r="E2" s="1076" t="s">
        <v>3428</v>
      </c>
      <c r="F2" s="1076" t="s">
        <v>3429</v>
      </c>
      <c r="G2" s="1076" t="s">
        <v>3430</v>
      </c>
      <c r="H2" s="1076" t="s">
        <v>3431</v>
      </c>
      <c r="I2" s="72" t="s">
        <v>3432</v>
      </c>
    </row>
    <row r="3" spans="1:10" ht="27">
      <c r="A3" s="1" t="s">
        <v>3433</v>
      </c>
      <c r="B3" s="1" t="s">
        <v>3434</v>
      </c>
      <c r="C3" s="75" t="s">
        <v>3435</v>
      </c>
      <c r="D3" s="1"/>
      <c r="E3" s="75" t="s">
        <v>3436</v>
      </c>
      <c r="F3" s="75"/>
      <c r="G3" s="75" t="s">
        <v>3437</v>
      </c>
      <c r="H3" s="75" t="s">
        <v>3438</v>
      </c>
      <c r="I3" s="1" t="s">
        <v>3439</v>
      </c>
    </row>
    <row r="4" spans="1:10" ht="27">
      <c r="A4" s="1" t="s">
        <v>3440</v>
      </c>
      <c r="B4" s="1" t="s">
        <v>3441</v>
      </c>
      <c r="C4" s="75" t="s">
        <v>3442</v>
      </c>
      <c r="D4" s="1"/>
      <c r="E4" s="75"/>
      <c r="F4" s="75" t="s">
        <v>3443</v>
      </c>
      <c r="G4" s="75"/>
      <c r="H4" s="75"/>
      <c r="I4" s="1" t="s">
        <v>3439</v>
      </c>
    </row>
    <row r="5" spans="1:10" ht="40.5">
      <c r="A5" s="1" t="s">
        <v>3444</v>
      </c>
      <c r="B5" s="1" t="s">
        <v>3445</v>
      </c>
      <c r="C5" s="75" t="s">
        <v>1543</v>
      </c>
      <c r="D5" s="1"/>
      <c r="E5" s="75"/>
      <c r="F5" s="75"/>
      <c r="G5" s="75"/>
      <c r="H5" s="75" t="s">
        <v>5345</v>
      </c>
      <c r="I5" s="1" t="s">
        <v>3439</v>
      </c>
    </row>
    <row r="6" spans="1:10" ht="40.5">
      <c r="A6" s="1" t="s">
        <v>5346</v>
      </c>
      <c r="B6" s="1" t="s">
        <v>5347</v>
      </c>
      <c r="C6" s="75" t="s">
        <v>2767</v>
      </c>
      <c r="D6" s="75" t="s">
        <v>2768</v>
      </c>
      <c r="E6" s="75"/>
      <c r="F6" s="75" t="s">
        <v>2769</v>
      </c>
      <c r="G6" s="75" t="s">
        <v>3119</v>
      </c>
      <c r="H6" s="75" t="s">
        <v>3120</v>
      </c>
      <c r="I6" s="1" t="s">
        <v>3439</v>
      </c>
    </row>
    <row r="7" spans="1:10" ht="40.5">
      <c r="A7" s="1" t="s">
        <v>3121</v>
      </c>
      <c r="B7" s="1" t="s">
        <v>3122</v>
      </c>
      <c r="C7" s="75" t="s">
        <v>3123</v>
      </c>
      <c r="D7" s="1" t="s">
        <v>3052</v>
      </c>
      <c r="E7" s="75"/>
      <c r="F7" s="75" t="s">
        <v>2920</v>
      </c>
      <c r="G7" s="75"/>
      <c r="H7" s="75" t="s">
        <v>2921</v>
      </c>
      <c r="I7" s="1" t="s">
        <v>3439</v>
      </c>
    </row>
    <row r="8" spans="1:10" ht="40.5">
      <c r="A8" s="1" t="s">
        <v>2922</v>
      </c>
      <c r="B8" s="1" t="s">
        <v>724</v>
      </c>
      <c r="C8" s="75" t="s">
        <v>725</v>
      </c>
      <c r="D8" s="1" t="s">
        <v>6223</v>
      </c>
      <c r="E8" s="75" t="s">
        <v>726</v>
      </c>
      <c r="F8" s="75" t="s">
        <v>727</v>
      </c>
      <c r="G8" s="75" t="s">
        <v>728</v>
      </c>
      <c r="H8" s="75" t="s">
        <v>729</v>
      </c>
      <c r="I8" s="726" t="s">
        <v>730</v>
      </c>
    </row>
    <row r="9" spans="1:10" ht="27">
      <c r="A9" s="1" t="s">
        <v>731</v>
      </c>
      <c r="B9" s="1" t="s">
        <v>732</v>
      </c>
      <c r="C9" s="75" t="s">
        <v>733</v>
      </c>
      <c r="D9" s="1" t="s">
        <v>734</v>
      </c>
      <c r="E9" s="75" t="s">
        <v>852</v>
      </c>
      <c r="F9" s="75" t="s">
        <v>853</v>
      </c>
      <c r="G9" s="75" t="s">
        <v>854</v>
      </c>
      <c r="H9" s="75" t="s">
        <v>855</v>
      </c>
      <c r="I9" s="726" t="s">
        <v>730</v>
      </c>
    </row>
    <row r="10" spans="1:10" ht="67.5">
      <c r="A10" s="1" t="s">
        <v>856</v>
      </c>
      <c r="B10" s="1" t="s">
        <v>2648</v>
      </c>
      <c r="C10" s="75" t="s">
        <v>3313</v>
      </c>
      <c r="D10" s="1" t="s">
        <v>3314</v>
      </c>
      <c r="E10" s="75" t="s">
        <v>3315</v>
      </c>
      <c r="F10" s="75" t="s">
        <v>3316</v>
      </c>
      <c r="G10" s="75" t="s">
        <v>3317</v>
      </c>
      <c r="H10" s="75" t="s">
        <v>3120</v>
      </c>
      <c r="I10" s="1077" t="s">
        <v>730</v>
      </c>
    </row>
    <row r="11" spans="1:10" ht="54">
      <c r="A11" s="1" t="s">
        <v>6381</v>
      </c>
      <c r="B11" s="1" t="s">
        <v>6382</v>
      </c>
      <c r="C11" s="75" t="s">
        <v>6383</v>
      </c>
      <c r="D11" s="1" t="s">
        <v>3051</v>
      </c>
      <c r="E11" s="75" t="s">
        <v>6205</v>
      </c>
      <c r="F11" s="75" t="s">
        <v>6384</v>
      </c>
      <c r="G11" s="75" t="s">
        <v>6385</v>
      </c>
      <c r="H11" s="584" t="s">
        <v>5030</v>
      </c>
      <c r="I11" s="726" t="s">
        <v>730</v>
      </c>
      <c r="J11" s="33"/>
    </row>
    <row r="12" spans="1:10" ht="52.5" customHeight="1">
      <c r="A12" s="1" t="s">
        <v>5415</v>
      </c>
      <c r="B12" s="1" t="s">
        <v>5416</v>
      </c>
      <c r="C12" s="75" t="s">
        <v>2656</v>
      </c>
      <c r="D12" s="1" t="s">
        <v>2655</v>
      </c>
      <c r="E12" s="75" t="s">
        <v>2657</v>
      </c>
      <c r="F12" s="75" t="s">
        <v>862</v>
      </c>
      <c r="G12" s="75" t="s">
        <v>863</v>
      </c>
      <c r="H12" s="75" t="s">
        <v>729</v>
      </c>
      <c r="I12" s="726" t="s">
        <v>730</v>
      </c>
    </row>
    <row r="13" spans="1:10" ht="82.5" customHeight="1">
      <c r="A13" s="3" t="s">
        <v>6337</v>
      </c>
      <c r="B13" s="3" t="s">
        <v>6338</v>
      </c>
      <c r="C13" s="75" t="s">
        <v>6339</v>
      </c>
      <c r="D13" s="75" t="s">
        <v>7242</v>
      </c>
      <c r="E13" s="75" t="s">
        <v>6952</v>
      </c>
      <c r="F13" s="75" t="s">
        <v>6953</v>
      </c>
      <c r="G13" s="75" t="s">
        <v>6954</v>
      </c>
      <c r="H13" s="75" t="s">
        <v>3120</v>
      </c>
      <c r="I13" s="726" t="s">
        <v>730</v>
      </c>
    </row>
    <row r="14" spans="1:10" ht="65.25" customHeight="1">
      <c r="A14" s="3" t="s">
        <v>7977</v>
      </c>
      <c r="B14" s="100" t="s">
        <v>8621</v>
      </c>
      <c r="C14" s="75" t="s">
        <v>8158</v>
      </c>
      <c r="D14" s="75" t="s">
        <v>8719</v>
      </c>
      <c r="E14" s="75" t="s">
        <v>8273</v>
      </c>
      <c r="F14" s="75" t="s">
        <v>8623</v>
      </c>
      <c r="G14" s="75" t="s">
        <v>8622</v>
      </c>
      <c r="H14" s="75" t="s">
        <v>8620</v>
      </c>
      <c r="I14" s="726" t="s">
        <v>730</v>
      </c>
    </row>
    <row r="15" spans="1:10" ht="69" customHeight="1">
      <c r="A15" s="1" t="s">
        <v>9523</v>
      </c>
      <c r="B15" s="75" t="s">
        <v>9524</v>
      </c>
      <c r="C15" s="75" t="s">
        <v>9526</v>
      </c>
      <c r="D15" s="1" t="s">
        <v>9639</v>
      </c>
      <c r="E15" s="75" t="s">
        <v>9525</v>
      </c>
      <c r="F15" s="75" t="s">
        <v>9527</v>
      </c>
      <c r="G15" s="75" t="s">
        <v>9642</v>
      </c>
      <c r="H15" s="75" t="s">
        <v>9640</v>
      </c>
      <c r="I15" s="726" t="s">
        <v>9641</v>
      </c>
    </row>
    <row r="16" spans="1:10" ht="56.25" customHeight="1">
      <c r="A16" s="3" t="s">
        <v>10876</v>
      </c>
      <c r="B16" s="100" t="s">
        <v>10877</v>
      </c>
      <c r="C16" s="75" t="s">
        <v>10878</v>
      </c>
      <c r="D16" s="1"/>
      <c r="E16" s="75"/>
      <c r="F16" s="75" t="s">
        <v>10906</v>
      </c>
      <c r="G16" s="75" t="s">
        <v>10907</v>
      </c>
      <c r="H16" s="75" t="s">
        <v>10905</v>
      </c>
      <c r="I16" s="1"/>
    </row>
  </sheetData>
  <phoneticPr fontId="5"/>
  <hyperlinks>
    <hyperlink ref="I10" r:id="rId1"/>
    <hyperlink ref="I11" r:id="rId2"/>
    <hyperlink ref="I13" r:id="rId3"/>
    <hyperlink ref="I12" r:id="rId4"/>
    <hyperlink ref="I9" r:id="rId5"/>
    <hyperlink ref="I8" r:id="rId6"/>
    <hyperlink ref="I14" r:id="rId7"/>
    <hyperlink ref="I15" r:id="rId8"/>
  </hyperlinks>
  <printOptions gridLines="1"/>
  <pageMargins left="0.75" right="0.75" top="1" bottom="1" header="0.51200000000000001" footer="0.51200000000000001"/>
  <pageSetup paperSize="9" scale="83" orientation="landscape" horizontalDpi="300" verticalDpi="300" r:id="rId9"/>
  <headerFooter alignWithMargins="0">
    <oddHeader>&amp;A</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10"/>
  <sheetViews>
    <sheetView workbookViewId="0"/>
  </sheetViews>
  <sheetFormatPr defaultRowHeight="13.5"/>
  <cols>
    <col min="1" max="1" width="10" customWidth="1"/>
    <col min="2" max="5" width="11.125" customWidth="1"/>
    <col min="6" max="6" width="26.625" customWidth="1"/>
    <col min="7" max="7" width="27.375" customWidth="1"/>
  </cols>
  <sheetData>
    <row r="1" spans="1:7" ht="17.25">
      <c r="A1" s="79" t="s">
        <v>2975</v>
      </c>
    </row>
    <row r="2" spans="1:7">
      <c r="A2" s="1"/>
      <c r="B2" s="72" t="s">
        <v>6687</v>
      </c>
      <c r="C2" s="72" t="s">
        <v>6694</v>
      </c>
      <c r="D2" s="72" t="s">
        <v>2988</v>
      </c>
      <c r="E2" s="72" t="s">
        <v>11652</v>
      </c>
      <c r="F2" s="109" t="s">
        <v>6955</v>
      </c>
      <c r="G2" s="1" t="s">
        <v>11415</v>
      </c>
    </row>
    <row r="3" spans="1:7">
      <c r="A3" s="72" t="s">
        <v>2985</v>
      </c>
      <c r="B3" s="1" t="s">
        <v>2989</v>
      </c>
      <c r="C3" s="1" t="s">
        <v>4252</v>
      </c>
      <c r="D3" s="1" t="s">
        <v>4256</v>
      </c>
      <c r="E3" s="1">
        <v>2005.7</v>
      </c>
      <c r="F3" s="3" t="s">
        <v>6959</v>
      </c>
      <c r="G3" s="1" t="s">
        <v>11416</v>
      </c>
    </row>
    <row r="4" spans="1:7" ht="28.5" customHeight="1">
      <c r="A4" s="72" t="s">
        <v>6695</v>
      </c>
      <c r="B4" s="1" t="s">
        <v>2990</v>
      </c>
      <c r="C4" s="1" t="s">
        <v>4250</v>
      </c>
      <c r="D4" s="1" t="s">
        <v>4255</v>
      </c>
      <c r="E4" s="1" t="s">
        <v>11653</v>
      </c>
      <c r="F4" s="100" t="s">
        <v>6956</v>
      </c>
      <c r="G4" s="1" t="s">
        <v>11417</v>
      </c>
    </row>
    <row r="5" spans="1:7" ht="16.5" customHeight="1">
      <c r="A5" s="72" t="s">
        <v>11651</v>
      </c>
      <c r="B5" s="1">
        <v>53</v>
      </c>
      <c r="C5" s="1">
        <v>202</v>
      </c>
      <c r="D5" s="1">
        <v>314</v>
      </c>
      <c r="E5" s="1">
        <v>29</v>
      </c>
      <c r="F5" s="100">
        <v>574</v>
      </c>
      <c r="G5" s="1"/>
    </row>
    <row r="6" spans="1:7">
      <c r="A6" s="72" t="s">
        <v>2986</v>
      </c>
      <c r="B6" s="1">
        <v>45</v>
      </c>
      <c r="C6" s="1">
        <v>168</v>
      </c>
      <c r="D6" s="1">
        <v>234</v>
      </c>
      <c r="E6" s="1">
        <v>24</v>
      </c>
      <c r="F6" s="3">
        <v>86</v>
      </c>
      <c r="G6" s="1"/>
    </row>
    <row r="7" spans="1:7">
      <c r="A7" s="72" t="s">
        <v>4249</v>
      </c>
      <c r="B7" s="103">
        <f>45/53</f>
        <v>0.84905660377358494</v>
      </c>
      <c r="C7" s="103">
        <f>168/202</f>
        <v>0.83168316831683164</v>
      </c>
      <c r="D7" s="103">
        <f>234/314</f>
        <v>0.74522292993630568</v>
      </c>
      <c r="E7" s="103">
        <v>0.83</v>
      </c>
      <c r="F7" s="103">
        <v>0.15</v>
      </c>
      <c r="G7" s="1"/>
    </row>
    <row r="8" spans="1:7">
      <c r="A8" s="1223" t="s">
        <v>2987</v>
      </c>
      <c r="B8" s="35" t="s">
        <v>4251</v>
      </c>
      <c r="C8" s="35" t="s">
        <v>4253</v>
      </c>
      <c r="D8" s="35" t="s">
        <v>4257</v>
      </c>
      <c r="E8" s="35"/>
      <c r="F8" s="45" t="s">
        <v>6957</v>
      </c>
      <c r="G8" s="2750"/>
    </row>
    <row r="9" spans="1:7">
      <c r="A9" s="14"/>
      <c r="B9" s="14" t="s">
        <v>4254</v>
      </c>
      <c r="C9" s="14"/>
      <c r="D9" s="14"/>
      <c r="E9" s="255"/>
      <c r="F9" s="1483" t="s">
        <v>6958</v>
      </c>
      <c r="G9" s="2751"/>
    </row>
    <row r="10" spans="1:7" ht="33" customHeight="1">
      <c r="A10" s="1472" t="s">
        <v>6960</v>
      </c>
      <c r="B10" s="1"/>
      <c r="C10" s="1"/>
      <c r="D10" s="1"/>
      <c r="E10" s="1"/>
      <c r="F10" s="100" t="s">
        <v>6961</v>
      </c>
      <c r="G10" s="1"/>
    </row>
  </sheetData>
  <phoneticPr fontId="5"/>
  <pageMargins left="0.75" right="0.75" top="1" bottom="1" header="0.51200000000000001" footer="0.5120000000000000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41" enableFormatConditionsCalculation="0"/>
  <dimension ref="A1:M31"/>
  <sheetViews>
    <sheetView workbookViewId="0"/>
  </sheetViews>
  <sheetFormatPr defaultColWidth="13" defaultRowHeight="18" customHeight="1"/>
  <cols>
    <col min="1" max="1" width="8.375" style="759" customWidth="1"/>
    <col min="2" max="9" width="13.625" style="759" customWidth="1"/>
    <col min="10" max="16384" width="13" style="759"/>
  </cols>
  <sheetData>
    <row r="1" spans="1:13" ht="24.75" customHeight="1">
      <c r="A1" s="1033" t="s">
        <v>4709</v>
      </c>
    </row>
    <row r="2" spans="1:13" s="749" customFormat="1" ht="18" customHeight="1">
      <c r="A2" s="748"/>
      <c r="B2" s="3055" t="s">
        <v>10622</v>
      </c>
      <c r="C2" s="3049"/>
      <c r="D2" s="3049"/>
      <c r="E2" s="3050"/>
      <c r="F2" s="3056" t="s">
        <v>10623</v>
      </c>
      <c r="G2" s="3049"/>
      <c r="H2" s="3049"/>
      <c r="I2" s="3050"/>
      <c r="J2" s="3054" t="s">
        <v>10624</v>
      </c>
      <c r="K2" s="3049"/>
      <c r="L2" s="3049"/>
      <c r="M2" s="3050"/>
    </row>
    <row r="3" spans="1:13" s="749" customFormat="1" ht="18" customHeight="1">
      <c r="A3" s="750"/>
      <c r="B3" s="3051" t="s">
        <v>10625</v>
      </c>
      <c r="C3" s="3052"/>
      <c r="D3" s="3052" t="s">
        <v>10626</v>
      </c>
      <c r="E3" s="3053"/>
      <c r="F3" s="3051" t="s">
        <v>10625</v>
      </c>
      <c r="G3" s="3052"/>
      <c r="H3" s="3052" t="s">
        <v>10626</v>
      </c>
      <c r="I3" s="3053"/>
      <c r="J3" s="3051" t="s">
        <v>10625</v>
      </c>
      <c r="K3" s="3052"/>
      <c r="L3" s="3052" t="s">
        <v>10626</v>
      </c>
      <c r="M3" s="3053"/>
    </row>
    <row r="4" spans="1:13" s="749" customFormat="1" ht="18" customHeight="1">
      <c r="A4" s="751"/>
      <c r="B4" s="752" t="s">
        <v>10627</v>
      </c>
      <c r="C4" s="753" t="s">
        <v>10628</v>
      </c>
      <c r="D4" s="752" t="s">
        <v>10627</v>
      </c>
      <c r="E4" s="754" t="s">
        <v>10628</v>
      </c>
      <c r="F4" s="752" t="s">
        <v>10627</v>
      </c>
      <c r="G4" s="753" t="s">
        <v>10628</v>
      </c>
      <c r="H4" s="752" t="s">
        <v>10627</v>
      </c>
      <c r="I4" s="754" t="s">
        <v>10628</v>
      </c>
      <c r="J4" s="752" t="s">
        <v>10627</v>
      </c>
      <c r="K4" s="753" t="s">
        <v>10628</v>
      </c>
      <c r="L4" s="752" t="s">
        <v>10627</v>
      </c>
      <c r="M4" s="754" t="s">
        <v>10628</v>
      </c>
    </row>
    <row r="5" spans="1:13" ht="18" customHeight="1">
      <c r="A5" s="755" t="s">
        <v>10629</v>
      </c>
      <c r="B5" s="756">
        <v>7</v>
      </c>
      <c r="C5" s="757">
        <v>2</v>
      </c>
      <c r="D5" s="757">
        <v>3</v>
      </c>
      <c r="E5" s="758">
        <v>1</v>
      </c>
      <c r="F5" s="2555">
        <v>12</v>
      </c>
      <c r="G5" s="757">
        <v>4</v>
      </c>
      <c r="H5" s="2556">
        <v>2</v>
      </c>
      <c r="I5" s="758">
        <v>1</v>
      </c>
      <c r="J5" s="756">
        <v>12</v>
      </c>
      <c r="K5" s="757">
        <v>7</v>
      </c>
      <c r="L5" s="757">
        <v>2</v>
      </c>
      <c r="M5" s="758">
        <v>1</v>
      </c>
    </row>
    <row r="6" spans="1:13" ht="18" customHeight="1">
      <c r="A6" s="760" t="s">
        <v>10630</v>
      </c>
      <c r="B6" s="761">
        <v>7</v>
      </c>
      <c r="C6" s="762">
        <v>4</v>
      </c>
      <c r="D6" s="762">
        <v>2</v>
      </c>
      <c r="E6" s="763">
        <v>0</v>
      </c>
      <c r="F6" s="761">
        <v>12</v>
      </c>
      <c r="G6" s="762">
        <v>3</v>
      </c>
      <c r="H6" s="762">
        <v>1</v>
      </c>
      <c r="I6" s="763">
        <v>0</v>
      </c>
      <c r="J6" s="2557">
        <v>16</v>
      </c>
      <c r="K6" s="762">
        <v>6</v>
      </c>
      <c r="L6" s="762">
        <v>1</v>
      </c>
      <c r="M6" s="763">
        <v>0</v>
      </c>
    </row>
    <row r="7" spans="1:13" ht="18" customHeight="1">
      <c r="A7" s="760" t="s">
        <v>10631</v>
      </c>
      <c r="B7" s="761">
        <v>4</v>
      </c>
      <c r="C7" s="762">
        <v>0</v>
      </c>
      <c r="D7" s="762">
        <v>1</v>
      </c>
      <c r="E7" s="763">
        <v>0</v>
      </c>
      <c r="F7" s="761">
        <v>13</v>
      </c>
      <c r="G7" s="762">
        <v>8</v>
      </c>
      <c r="H7" s="762">
        <v>2</v>
      </c>
      <c r="I7" s="763">
        <v>1</v>
      </c>
      <c r="J7" s="761">
        <v>13</v>
      </c>
      <c r="K7" s="762">
        <v>9</v>
      </c>
      <c r="L7" s="762">
        <v>2</v>
      </c>
      <c r="M7" s="763">
        <v>1</v>
      </c>
    </row>
    <row r="8" spans="1:13" ht="18" customHeight="1">
      <c r="A8" s="760" t="s">
        <v>10632</v>
      </c>
      <c r="B8" s="761">
        <v>2</v>
      </c>
      <c r="C8" s="762">
        <v>1</v>
      </c>
      <c r="D8" s="762">
        <v>1</v>
      </c>
      <c r="E8" s="763">
        <v>0</v>
      </c>
      <c r="F8" s="761">
        <v>12</v>
      </c>
      <c r="G8" s="762">
        <v>4</v>
      </c>
      <c r="H8" s="762">
        <v>3</v>
      </c>
      <c r="I8" s="763">
        <v>1</v>
      </c>
      <c r="J8" s="761">
        <v>14</v>
      </c>
      <c r="K8" s="762">
        <v>7</v>
      </c>
      <c r="L8" s="762">
        <v>3</v>
      </c>
      <c r="M8" s="763">
        <v>1</v>
      </c>
    </row>
    <row r="9" spans="1:13" ht="18" customHeight="1">
      <c r="A9" s="1332" t="s">
        <v>10633</v>
      </c>
      <c r="B9" s="761">
        <v>4</v>
      </c>
      <c r="C9" s="762">
        <v>2</v>
      </c>
      <c r="D9" s="762">
        <v>2</v>
      </c>
      <c r="E9" s="763">
        <v>1</v>
      </c>
      <c r="F9" s="761">
        <v>14</v>
      </c>
      <c r="G9" s="762">
        <v>8</v>
      </c>
      <c r="H9" s="762">
        <v>4</v>
      </c>
      <c r="I9" s="763">
        <v>3</v>
      </c>
      <c r="J9" s="761">
        <v>15</v>
      </c>
      <c r="K9" s="762">
        <v>10</v>
      </c>
      <c r="L9" s="762">
        <v>4</v>
      </c>
      <c r="M9" s="763">
        <v>3</v>
      </c>
    </row>
    <row r="10" spans="1:13" ht="18" customHeight="1">
      <c r="A10" s="760" t="s">
        <v>10634</v>
      </c>
      <c r="B10" s="761">
        <v>3</v>
      </c>
      <c r="C10" s="762">
        <v>0</v>
      </c>
      <c r="D10" s="762">
        <v>2</v>
      </c>
      <c r="E10" s="763">
        <v>0</v>
      </c>
      <c r="F10" s="761">
        <v>7</v>
      </c>
      <c r="G10" s="762">
        <v>3</v>
      </c>
      <c r="H10" s="762">
        <v>4</v>
      </c>
      <c r="I10" s="763">
        <v>1</v>
      </c>
      <c r="J10" s="761">
        <v>7</v>
      </c>
      <c r="K10" s="762">
        <v>3</v>
      </c>
      <c r="L10" s="762">
        <v>4</v>
      </c>
      <c r="M10" s="763">
        <v>1</v>
      </c>
    </row>
    <row r="11" spans="1:13" ht="18" customHeight="1">
      <c r="A11" s="760" t="s">
        <v>10635</v>
      </c>
      <c r="B11" s="761">
        <v>3</v>
      </c>
      <c r="C11" s="762">
        <v>1</v>
      </c>
      <c r="D11" s="762">
        <v>2</v>
      </c>
      <c r="E11" s="763">
        <v>1</v>
      </c>
      <c r="F11" s="761">
        <v>11</v>
      </c>
      <c r="G11" s="762">
        <v>6</v>
      </c>
      <c r="H11" s="762">
        <v>4</v>
      </c>
      <c r="I11" s="763">
        <v>3</v>
      </c>
      <c r="J11" s="761">
        <v>13</v>
      </c>
      <c r="K11" s="762">
        <v>8</v>
      </c>
      <c r="L11" s="762">
        <v>4</v>
      </c>
      <c r="M11" s="763">
        <v>3</v>
      </c>
    </row>
    <row r="12" spans="1:13" ht="18" customHeight="1">
      <c r="A12" s="760" t="s">
        <v>10636</v>
      </c>
      <c r="B12" s="761">
        <v>6</v>
      </c>
      <c r="C12" s="762">
        <v>0</v>
      </c>
      <c r="D12" s="762">
        <v>1</v>
      </c>
      <c r="E12" s="763">
        <v>0</v>
      </c>
      <c r="F12" s="761">
        <v>13</v>
      </c>
      <c r="G12" s="762">
        <v>6</v>
      </c>
      <c r="H12" s="762">
        <v>7</v>
      </c>
      <c r="I12" s="763">
        <v>3</v>
      </c>
      <c r="J12" s="761">
        <v>14</v>
      </c>
      <c r="K12" s="762">
        <v>6</v>
      </c>
      <c r="L12" s="762">
        <v>7</v>
      </c>
      <c r="M12" s="763">
        <v>3</v>
      </c>
    </row>
    <row r="13" spans="1:13" ht="18" customHeight="1">
      <c r="A13" s="760" t="s">
        <v>10637</v>
      </c>
      <c r="B13" s="761">
        <v>1</v>
      </c>
      <c r="C13" s="762">
        <v>0</v>
      </c>
      <c r="D13" s="762">
        <v>0</v>
      </c>
      <c r="E13" s="763">
        <v>0</v>
      </c>
      <c r="F13" s="761">
        <v>12</v>
      </c>
      <c r="G13" s="762">
        <v>4</v>
      </c>
      <c r="H13" s="762">
        <v>3</v>
      </c>
      <c r="I13" s="763">
        <v>1</v>
      </c>
      <c r="J13" s="761">
        <v>12</v>
      </c>
      <c r="K13" s="762">
        <v>5</v>
      </c>
      <c r="L13" s="762">
        <v>3</v>
      </c>
      <c r="M13" s="763">
        <v>2</v>
      </c>
    </row>
    <row r="14" spans="1:13" ht="18" customHeight="1">
      <c r="A14" s="2558" t="s">
        <v>10638</v>
      </c>
      <c r="B14" s="2559">
        <v>3</v>
      </c>
      <c r="C14" s="762">
        <v>1</v>
      </c>
      <c r="D14" s="2560">
        <v>0</v>
      </c>
      <c r="E14" s="2561">
        <v>0</v>
      </c>
      <c r="F14" s="2559">
        <v>4</v>
      </c>
      <c r="G14" s="762">
        <v>2</v>
      </c>
      <c r="H14" s="762">
        <v>3</v>
      </c>
      <c r="I14" s="763">
        <v>2</v>
      </c>
      <c r="J14" s="761">
        <v>5</v>
      </c>
      <c r="K14" s="762">
        <v>4</v>
      </c>
      <c r="L14" s="762">
        <v>3</v>
      </c>
      <c r="M14" s="763">
        <v>2</v>
      </c>
    </row>
    <row r="15" spans="1:13" ht="18" customHeight="1">
      <c r="A15" s="760" t="s">
        <v>10639</v>
      </c>
      <c r="B15" s="2564">
        <v>3</v>
      </c>
      <c r="C15" s="2560">
        <v>0</v>
      </c>
      <c r="D15" s="2560">
        <v>2</v>
      </c>
      <c r="E15" s="763">
        <v>0</v>
      </c>
      <c r="F15" s="2564">
        <v>9</v>
      </c>
      <c r="G15" s="2560">
        <v>2</v>
      </c>
      <c r="H15" s="2560">
        <v>5</v>
      </c>
      <c r="I15" s="2561">
        <v>2</v>
      </c>
      <c r="J15" s="2559">
        <v>9</v>
      </c>
      <c r="K15" s="2560">
        <v>3</v>
      </c>
      <c r="L15" s="2560">
        <v>5</v>
      </c>
      <c r="M15" s="2561">
        <v>2</v>
      </c>
    </row>
    <row r="16" spans="1:13" ht="18" customHeight="1">
      <c r="A16" s="2752" t="s">
        <v>11418</v>
      </c>
      <c r="B16" s="2753">
        <v>4</v>
      </c>
      <c r="C16" s="2567">
        <v>0</v>
      </c>
      <c r="D16" s="2567">
        <v>4</v>
      </c>
      <c r="E16" s="2754">
        <v>0</v>
      </c>
      <c r="F16" s="2566">
        <v>6</v>
      </c>
      <c r="G16" s="2567">
        <v>5</v>
      </c>
      <c r="H16" s="2567">
        <v>2</v>
      </c>
      <c r="I16" s="765">
        <v>1</v>
      </c>
      <c r="J16" s="2562">
        <v>7</v>
      </c>
      <c r="K16" s="2567">
        <v>6</v>
      </c>
      <c r="L16" s="2567">
        <v>2</v>
      </c>
      <c r="M16" s="765">
        <v>1</v>
      </c>
    </row>
    <row r="17" spans="1:6" ht="18" customHeight="1">
      <c r="F17" s="1333" t="s">
        <v>6336</v>
      </c>
    </row>
    <row r="19" spans="1:6" ht="18" customHeight="1">
      <c r="A19" s="748"/>
      <c r="B19" s="3048" t="s">
        <v>10640</v>
      </c>
      <c r="C19" s="3049"/>
      <c r="D19" s="3049"/>
      <c r="E19" s="3050"/>
    </row>
    <row r="20" spans="1:6" ht="18" customHeight="1">
      <c r="A20" s="750"/>
      <c r="B20" s="3051" t="s">
        <v>10625</v>
      </c>
      <c r="C20" s="3052"/>
      <c r="D20" s="3052" t="s">
        <v>10626</v>
      </c>
      <c r="E20" s="3053"/>
    </row>
    <row r="21" spans="1:6" ht="18" customHeight="1">
      <c r="A21" s="751"/>
      <c r="B21" s="752" t="s">
        <v>10627</v>
      </c>
      <c r="C21" s="753" t="s">
        <v>10628</v>
      </c>
      <c r="D21" s="752" t="s">
        <v>10627</v>
      </c>
      <c r="E21" s="754" t="s">
        <v>10628</v>
      </c>
    </row>
    <row r="22" spans="1:6" ht="18" customHeight="1">
      <c r="A22" s="760" t="s">
        <v>10631</v>
      </c>
      <c r="B22" s="761">
        <v>5</v>
      </c>
      <c r="C22" s="762">
        <v>2</v>
      </c>
      <c r="D22" s="762">
        <v>1</v>
      </c>
      <c r="E22" s="763">
        <v>0</v>
      </c>
      <c r="F22" s="1032" t="s">
        <v>4708</v>
      </c>
    </row>
    <row r="23" spans="1:6" ht="18" customHeight="1">
      <c r="A23" s="760" t="s">
        <v>10632</v>
      </c>
      <c r="B23" s="761">
        <v>4</v>
      </c>
      <c r="C23" s="762">
        <v>1</v>
      </c>
      <c r="D23" s="762">
        <v>1</v>
      </c>
      <c r="E23" s="763">
        <v>0</v>
      </c>
    </row>
    <row r="24" spans="1:6" ht="18" customHeight="1">
      <c r="A24" s="1332" t="s">
        <v>10633</v>
      </c>
      <c r="B24" s="761">
        <v>3</v>
      </c>
      <c r="C24" s="762">
        <v>0</v>
      </c>
      <c r="D24" s="762">
        <v>1</v>
      </c>
      <c r="E24" s="763">
        <v>0</v>
      </c>
    </row>
    <row r="25" spans="1:6" ht="18" customHeight="1">
      <c r="A25" s="760" t="s">
        <v>10634</v>
      </c>
      <c r="B25" s="761">
        <v>1</v>
      </c>
      <c r="C25" s="762">
        <v>0</v>
      </c>
      <c r="D25" s="762">
        <v>1</v>
      </c>
      <c r="E25" s="763">
        <v>0</v>
      </c>
    </row>
    <row r="26" spans="1:6" ht="18" customHeight="1">
      <c r="A26" s="760" t="s">
        <v>10635</v>
      </c>
      <c r="B26" s="761">
        <v>5</v>
      </c>
      <c r="C26" s="762">
        <v>2</v>
      </c>
      <c r="D26" s="762">
        <v>2</v>
      </c>
      <c r="E26" s="763">
        <v>1</v>
      </c>
    </row>
    <row r="27" spans="1:6" ht="18" customHeight="1">
      <c r="A27" s="760" t="s">
        <v>10636</v>
      </c>
      <c r="B27" s="761">
        <v>5</v>
      </c>
      <c r="C27" s="762">
        <v>3</v>
      </c>
      <c r="D27" s="762">
        <v>1</v>
      </c>
      <c r="E27" s="763">
        <v>0</v>
      </c>
    </row>
    <row r="28" spans="1:6" ht="18" customHeight="1">
      <c r="A28" s="760" t="s">
        <v>10637</v>
      </c>
      <c r="B28" s="761">
        <v>2</v>
      </c>
      <c r="C28" s="762">
        <v>2</v>
      </c>
      <c r="D28" s="762">
        <v>1</v>
      </c>
      <c r="E28" s="763">
        <v>1</v>
      </c>
    </row>
    <row r="29" spans="1:6" ht="18" customHeight="1">
      <c r="A29" s="760" t="s">
        <v>10638</v>
      </c>
      <c r="B29" s="2563">
        <v>3</v>
      </c>
      <c r="C29" s="762">
        <v>3</v>
      </c>
      <c r="D29" s="2560">
        <v>0</v>
      </c>
      <c r="E29" s="2561">
        <v>0</v>
      </c>
    </row>
    <row r="30" spans="1:6" ht="18" customHeight="1">
      <c r="A30" s="2755" t="s">
        <v>10639</v>
      </c>
      <c r="B30" s="2756">
        <v>5</v>
      </c>
      <c r="C30" s="2560">
        <v>3</v>
      </c>
      <c r="D30" s="2757">
        <v>2</v>
      </c>
      <c r="E30" s="763">
        <v>2</v>
      </c>
      <c r="F30" s="2564"/>
    </row>
    <row r="31" spans="1:6" ht="18" customHeight="1">
      <c r="A31" s="2565" t="s">
        <v>11419</v>
      </c>
      <c r="B31" s="2566">
        <v>3</v>
      </c>
      <c r="C31" s="764">
        <v>1</v>
      </c>
      <c r="D31" s="764">
        <v>0</v>
      </c>
      <c r="E31" s="2567">
        <v>0</v>
      </c>
      <c r="F31" s="2564"/>
    </row>
  </sheetData>
  <mergeCells count="12">
    <mergeCell ref="B19:E19"/>
    <mergeCell ref="B20:C20"/>
    <mergeCell ref="D20:E20"/>
    <mergeCell ref="J2:M2"/>
    <mergeCell ref="J3:K3"/>
    <mergeCell ref="L3:M3"/>
    <mergeCell ref="B2:E2"/>
    <mergeCell ref="B3:C3"/>
    <mergeCell ref="D3:E3"/>
    <mergeCell ref="F2:I2"/>
    <mergeCell ref="F3:G3"/>
    <mergeCell ref="H3:I3"/>
  </mergeCells>
  <phoneticPr fontId="73"/>
  <pageMargins left="0.75" right="0.75" top="1" bottom="1" header="0.5" footer="0.5"/>
  <pageSetup paperSize="9" scale="78" orientation="landscape"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7:O88"/>
  <sheetViews>
    <sheetView workbookViewId="0"/>
  </sheetViews>
  <sheetFormatPr defaultColWidth="8.875" defaultRowHeight="13.5"/>
  <cols>
    <col min="1" max="16384" width="8.875" style="2113"/>
  </cols>
  <sheetData>
    <row r="47" spans="1:1">
      <c r="A47" s="2113" t="s">
        <v>8948</v>
      </c>
    </row>
    <row r="51" spans="1:15">
      <c r="A51" s="2113" t="s">
        <v>8942</v>
      </c>
      <c r="B51" s="2113" t="s">
        <v>8943</v>
      </c>
      <c r="C51" s="2113" t="s">
        <v>2912</v>
      </c>
      <c r="D51" s="2113" t="s">
        <v>8944</v>
      </c>
      <c r="E51" s="2113" t="s">
        <v>8945</v>
      </c>
      <c r="F51" s="2113" t="s">
        <v>8946</v>
      </c>
      <c r="I51" s="2113" t="s">
        <v>8942</v>
      </c>
      <c r="J51" s="2113" t="s">
        <v>8943</v>
      </c>
      <c r="K51" s="2113" t="s">
        <v>2912</v>
      </c>
      <c r="L51" s="2113" t="s">
        <v>8944</v>
      </c>
      <c r="M51" s="2113" t="s">
        <v>8945</v>
      </c>
      <c r="N51" s="2114" t="s">
        <v>8946</v>
      </c>
      <c r="O51" s="2114" t="s">
        <v>8947</v>
      </c>
    </row>
    <row r="52" spans="1:15">
      <c r="A52" s="2113">
        <v>1994</v>
      </c>
      <c r="D52" s="2113">
        <v>5.5</v>
      </c>
      <c r="I52" s="2113">
        <v>1</v>
      </c>
      <c r="J52" s="2113">
        <v>17</v>
      </c>
      <c r="K52" s="2113">
        <v>1</v>
      </c>
      <c r="L52" s="2113">
        <v>16.5</v>
      </c>
      <c r="M52" s="2113">
        <v>7.25</v>
      </c>
      <c r="N52" s="2114">
        <v>2</v>
      </c>
      <c r="O52" s="2114">
        <v>1979</v>
      </c>
    </row>
    <row r="53" spans="1:15">
      <c r="A53" s="2113">
        <v>1995</v>
      </c>
      <c r="D53" s="2113">
        <v>16.5</v>
      </c>
      <c r="F53" s="2113">
        <v>78</v>
      </c>
      <c r="I53" s="2113">
        <v>2</v>
      </c>
      <c r="J53" s="2113">
        <v>23</v>
      </c>
      <c r="K53" s="2113">
        <v>12.5</v>
      </c>
      <c r="L53" s="2113">
        <v>23.5</v>
      </c>
      <c r="M53" s="2113">
        <v>13</v>
      </c>
      <c r="N53" s="2114">
        <v>4</v>
      </c>
      <c r="O53" s="2114">
        <v>1980</v>
      </c>
    </row>
    <row r="54" spans="1:15">
      <c r="A54" s="2113">
        <v>1996</v>
      </c>
      <c r="D54" s="2113">
        <v>23.5</v>
      </c>
      <c r="F54" s="2113">
        <v>79</v>
      </c>
      <c r="I54" s="2113">
        <v>3</v>
      </c>
      <c r="J54" s="2113">
        <v>51</v>
      </c>
      <c r="K54" s="2113">
        <v>13.5</v>
      </c>
      <c r="L54" s="2113">
        <v>32</v>
      </c>
      <c r="M54" s="2113">
        <v>26.25</v>
      </c>
      <c r="N54" s="2114">
        <v>23</v>
      </c>
      <c r="O54" s="2114">
        <v>1981</v>
      </c>
    </row>
    <row r="55" spans="1:15">
      <c r="A55" s="2113">
        <v>1997</v>
      </c>
      <c r="D55" s="2113">
        <v>32</v>
      </c>
      <c r="F55" s="2113">
        <v>77</v>
      </c>
      <c r="I55" s="2113">
        <v>4</v>
      </c>
      <c r="J55" s="2113">
        <v>50</v>
      </c>
      <c r="K55" s="2113">
        <v>27</v>
      </c>
      <c r="L55" s="2113">
        <v>47.5</v>
      </c>
      <c r="M55" s="2113">
        <v>39.75</v>
      </c>
      <c r="N55" s="2114">
        <v>22</v>
      </c>
      <c r="O55" s="2114">
        <v>1982</v>
      </c>
    </row>
    <row r="56" spans="1:15">
      <c r="A56" s="2113">
        <v>1998</v>
      </c>
      <c r="D56" s="2113">
        <v>47.5</v>
      </c>
      <c r="F56" s="2113">
        <v>77</v>
      </c>
      <c r="I56" s="2113">
        <v>5</v>
      </c>
      <c r="J56" s="2113">
        <v>70</v>
      </c>
      <c r="K56" s="2113">
        <v>39</v>
      </c>
      <c r="L56" s="2113">
        <v>62.5</v>
      </c>
      <c r="M56" s="2113">
        <v>65</v>
      </c>
      <c r="N56" s="2114">
        <v>35</v>
      </c>
      <c r="O56" s="2114">
        <v>1983</v>
      </c>
    </row>
    <row r="57" spans="1:15">
      <c r="A57" s="2113">
        <v>1999</v>
      </c>
      <c r="D57" s="2113">
        <v>62.5</v>
      </c>
      <c r="E57" s="2113">
        <v>7.25</v>
      </c>
      <c r="F57" s="2113">
        <v>69</v>
      </c>
      <c r="I57" s="2113">
        <v>6</v>
      </c>
      <c r="J57" s="2113">
        <v>63</v>
      </c>
      <c r="K57" s="2113">
        <v>50.5</v>
      </c>
      <c r="L57" s="2113">
        <v>80.5</v>
      </c>
      <c r="M57" s="2113">
        <v>85.25</v>
      </c>
      <c r="N57" s="2114">
        <v>41</v>
      </c>
      <c r="O57" s="2114">
        <v>1984</v>
      </c>
    </row>
    <row r="58" spans="1:15">
      <c r="A58" s="2113">
        <v>2000</v>
      </c>
      <c r="B58" s="2113">
        <v>17</v>
      </c>
      <c r="D58" s="2113">
        <v>80.5</v>
      </c>
      <c r="E58" s="2113">
        <v>13</v>
      </c>
      <c r="F58" s="2113">
        <v>87</v>
      </c>
      <c r="I58" s="2113">
        <v>7</v>
      </c>
      <c r="J58" s="2113">
        <v>84</v>
      </c>
      <c r="K58" s="2113">
        <v>61</v>
      </c>
      <c r="L58" s="2113">
        <v>81</v>
      </c>
      <c r="M58" s="2113">
        <v>90</v>
      </c>
      <c r="N58" s="2114">
        <v>60</v>
      </c>
      <c r="O58" s="2114">
        <v>1985</v>
      </c>
    </row>
    <row r="59" spans="1:15">
      <c r="A59" s="2113">
        <v>2001</v>
      </c>
      <c r="B59" s="2113">
        <v>23</v>
      </c>
      <c r="C59" s="2113">
        <v>1</v>
      </c>
      <c r="D59" s="2113">
        <v>81</v>
      </c>
      <c r="E59" s="2113">
        <v>26.25</v>
      </c>
      <c r="F59" s="2113">
        <v>60</v>
      </c>
      <c r="I59" s="2113">
        <v>8</v>
      </c>
      <c r="J59" s="2113">
        <v>96</v>
      </c>
      <c r="K59" s="2113">
        <v>67</v>
      </c>
      <c r="L59" s="2113">
        <v>88</v>
      </c>
      <c r="M59" s="2113">
        <v>103</v>
      </c>
      <c r="N59" s="2114">
        <v>48</v>
      </c>
      <c r="O59" s="2114">
        <v>1986</v>
      </c>
    </row>
    <row r="60" spans="1:15">
      <c r="A60" s="2113">
        <v>2002</v>
      </c>
      <c r="B60" s="2113">
        <v>51</v>
      </c>
      <c r="C60" s="2113">
        <v>12.5</v>
      </c>
      <c r="D60" s="2113">
        <v>88</v>
      </c>
      <c r="E60" s="2113">
        <v>39.75</v>
      </c>
      <c r="F60" s="2113">
        <v>44</v>
      </c>
      <c r="I60" s="2113">
        <v>9</v>
      </c>
      <c r="J60" s="2113">
        <v>93</v>
      </c>
      <c r="K60" s="2113">
        <v>74.5</v>
      </c>
      <c r="L60" s="2113">
        <v>100</v>
      </c>
      <c r="M60" s="2113">
        <v>123.5</v>
      </c>
      <c r="N60" s="2114">
        <v>43</v>
      </c>
      <c r="O60" s="2114">
        <v>1987</v>
      </c>
    </row>
    <row r="61" spans="1:15">
      <c r="A61" s="2113">
        <v>2003</v>
      </c>
      <c r="B61" s="2113">
        <v>50</v>
      </c>
      <c r="C61" s="2113">
        <v>13.5</v>
      </c>
      <c r="D61" s="2113">
        <v>100</v>
      </c>
      <c r="E61" s="2113">
        <v>65</v>
      </c>
      <c r="F61" s="2113">
        <v>70</v>
      </c>
      <c r="I61" s="2113">
        <v>10</v>
      </c>
      <c r="J61" s="2113">
        <v>111</v>
      </c>
      <c r="K61" s="2113">
        <v>64.5</v>
      </c>
      <c r="L61" s="2113">
        <v>104.5</v>
      </c>
      <c r="M61" s="2113">
        <v>121</v>
      </c>
      <c r="N61" s="2114">
        <v>55</v>
      </c>
      <c r="O61" s="2114">
        <v>1988</v>
      </c>
    </row>
    <row r="62" spans="1:15">
      <c r="A62" s="2113">
        <v>2004</v>
      </c>
      <c r="B62" s="2113">
        <v>70</v>
      </c>
      <c r="C62" s="2113">
        <v>27</v>
      </c>
      <c r="D62" s="2113">
        <v>104.5</v>
      </c>
      <c r="E62" s="2113">
        <v>85.25</v>
      </c>
      <c r="F62" s="2113">
        <v>23</v>
      </c>
      <c r="I62" s="2113">
        <v>11</v>
      </c>
      <c r="J62" s="2113">
        <v>128</v>
      </c>
      <c r="K62" s="2113">
        <v>94</v>
      </c>
      <c r="L62" s="2113">
        <v>110</v>
      </c>
      <c r="M62" s="2113">
        <v>116.5</v>
      </c>
      <c r="N62" s="2114">
        <v>64</v>
      </c>
      <c r="O62" s="2114">
        <v>1989</v>
      </c>
    </row>
    <row r="63" spans="1:15">
      <c r="A63" s="2113">
        <v>2005</v>
      </c>
      <c r="B63" s="2113">
        <v>63</v>
      </c>
      <c r="C63" s="2113">
        <v>39</v>
      </c>
      <c r="D63" s="2113">
        <v>110</v>
      </c>
      <c r="E63" s="2113">
        <v>90</v>
      </c>
      <c r="F63" s="2113">
        <v>55</v>
      </c>
      <c r="I63" s="2113">
        <v>12</v>
      </c>
      <c r="J63" s="2115">
        <v>126</v>
      </c>
      <c r="K63" s="2113">
        <v>83</v>
      </c>
      <c r="L63" s="2113">
        <v>134</v>
      </c>
      <c r="M63" s="2113">
        <v>126.75</v>
      </c>
      <c r="N63" s="2114">
        <v>73</v>
      </c>
      <c r="O63" s="2114">
        <v>1990</v>
      </c>
    </row>
    <row r="64" spans="1:15">
      <c r="A64" s="2113">
        <v>2006</v>
      </c>
      <c r="B64" s="2113">
        <v>84</v>
      </c>
      <c r="C64" s="2113">
        <v>50.5</v>
      </c>
      <c r="D64" s="2113">
        <v>134</v>
      </c>
      <c r="E64" s="2113">
        <v>103</v>
      </c>
      <c r="F64" s="2113">
        <v>77</v>
      </c>
      <c r="I64" s="2113">
        <v>13</v>
      </c>
      <c r="J64" s="2113">
        <v>150</v>
      </c>
      <c r="L64" s="2113">
        <v>155.5</v>
      </c>
      <c r="M64" s="2115">
        <v>138</v>
      </c>
      <c r="N64" s="2114">
        <v>74</v>
      </c>
      <c r="O64" s="2114">
        <v>1991</v>
      </c>
    </row>
    <row r="65" spans="1:15">
      <c r="A65" s="2113">
        <v>2007</v>
      </c>
      <c r="B65" s="2113">
        <v>96</v>
      </c>
      <c r="C65" s="2113">
        <v>61</v>
      </c>
      <c r="D65" s="2113">
        <v>155.5</v>
      </c>
      <c r="E65" s="2113">
        <v>123.5</v>
      </c>
      <c r="F65" s="2113">
        <v>100</v>
      </c>
      <c r="I65" s="2113">
        <v>14</v>
      </c>
      <c r="L65" s="2113">
        <v>132.5</v>
      </c>
      <c r="M65" s="2113">
        <v>153.5</v>
      </c>
      <c r="N65" s="2114">
        <v>73</v>
      </c>
      <c r="O65" s="2114">
        <v>1992</v>
      </c>
    </row>
    <row r="66" spans="1:15">
      <c r="A66" s="2113">
        <v>2008</v>
      </c>
      <c r="B66" s="2113">
        <v>93</v>
      </c>
      <c r="C66" s="2113">
        <v>67</v>
      </c>
      <c r="D66" s="2113">
        <v>132.5</v>
      </c>
      <c r="E66" s="2113">
        <v>121</v>
      </c>
      <c r="F66" s="2113">
        <v>107</v>
      </c>
      <c r="I66" s="2113">
        <v>15</v>
      </c>
      <c r="L66" s="2113">
        <v>135.5</v>
      </c>
      <c r="N66" s="2114">
        <v>91</v>
      </c>
      <c r="O66" s="2114">
        <v>1993</v>
      </c>
    </row>
    <row r="67" spans="1:15">
      <c r="A67" s="2113">
        <v>2009</v>
      </c>
      <c r="B67" s="2113">
        <v>111</v>
      </c>
      <c r="C67" s="2113">
        <v>74.5</v>
      </c>
      <c r="D67" s="2113">
        <v>135.5</v>
      </c>
      <c r="E67" s="2113">
        <v>116.5</v>
      </c>
      <c r="F67" s="2113">
        <v>102</v>
      </c>
      <c r="I67" s="2113">
        <v>16</v>
      </c>
      <c r="L67" s="2113">
        <v>139</v>
      </c>
      <c r="N67" s="2114">
        <v>71</v>
      </c>
      <c r="O67" s="2114">
        <v>1994</v>
      </c>
    </row>
    <row r="68" spans="1:15">
      <c r="A68" s="2113">
        <v>2010</v>
      </c>
      <c r="B68" s="2113">
        <v>128</v>
      </c>
      <c r="C68" s="2113">
        <v>64.5</v>
      </c>
      <c r="D68" s="2113">
        <v>139</v>
      </c>
      <c r="E68" s="2113">
        <v>126.75</v>
      </c>
      <c r="F68" s="2113">
        <v>132</v>
      </c>
      <c r="I68" s="2113">
        <v>17</v>
      </c>
      <c r="L68" s="2113">
        <v>148.5</v>
      </c>
      <c r="N68" s="2114">
        <v>78</v>
      </c>
      <c r="O68" s="2114">
        <v>1995</v>
      </c>
    </row>
    <row r="69" spans="1:15">
      <c r="A69" s="2113">
        <v>2011</v>
      </c>
      <c r="B69" s="2364">
        <v>126</v>
      </c>
      <c r="C69" s="2115">
        <v>94</v>
      </c>
      <c r="D69" s="2115">
        <v>148.5</v>
      </c>
      <c r="E69" s="2115">
        <v>138</v>
      </c>
      <c r="F69" s="2113">
        <v>128</v>
      </c>
      <c r="I69" s="2113">
        <v>18</v>
      </c>
      <c r="L69" s="2113">
        <v>158</v>
      </c>
      <c r="N69" s="2114">
        <v>79</v>
      </c>
      <c r="O69" s="2114">
        <v>1996</v>
      </c>
    </row>
    <row r="70" spans="1:15">
      <c r="A70" s="2113">
        <v>2012</v>
      </c>
      <c r="B70" s="2363">
        <v>150</v>
      </c>
      <c r="C70" s="2113">
        <v>83</v>
      </c>
      <c r="D70" s="2113">
        <v>158</v>
      </c>
      <c r="E70" s="2363">
        <v>153.5</v>
      </c>
      <c r="I70" s="2113">
        <v>19</v>
      </c>
      <c r="N70" s="2114">
        <v>77</v>
      </c>
      <c r="O70" s="2114">
        <v>1997</v>
      </c>
    </row>
    <row r="71" spans="1:15">
      <c r="A71" s="2113">
        <v>2013</v>
      </c>
      <c r="B71" s="2115"/>
      <c r="E71" s="2115"/>
      <c r="I71" s="2113">
        <v>20</v>
      </c>
      <c r="N71" s="2114">
        <v>77</v>
      </c>
      <c r="O71" s="2114">
        <v>1998</v>
      </c>
    </row>
    <row r="72" spans="1:15">
      <c r="B72" s="2115"/>
      <c r="E72" s="2115"/>
      <c r="I72" s="2113">
        <v>21</v>
      </c>
      <c r="N72" s="2114">
        <v>69</v>
      </c>
      <c r="O72" s="2114">
        <v>1999</v>
      </c>
    </row>
    <row r="73" spans="1:15">
      <c r="B73" s="2115"/>
      <c r="E73" s="2115"/>
      <c r="I73" s="2113">
        <v>22</v>
      </c>
      <c r="N73" s="2114">
        <v>87</v>
      </c>
      <c r="O73" s="2114">
        <v>2000</v>
      </c>
    </row>
    <row r="74" spans="1:15">
      <c r="B74" s="2115"/>
      <c r="E74" s="2115"/>
      <c r="I74" s="2113">
        <v>23</v>
      </c>
      <c r="N74" s="2114">
        <v>60</v>
      </c>
      <c r="O74" s="2114">
        <v>2001</v>
      </c>
    </row>
    <row r="75" spans="1:15">
      <c r="B75" s="2115"/>
      <c r="E75" s="2115"/>
      <c r="I75" s="2113">
        <v>24</v>
      </c>
      <c r="N75" s="2114">
        <v>44</v>
      </c>
      <c r="O75" s="2114">
        <v>2002</v>
      </c>
    </row>
    <row r="76" spans="1:15">
      <c r="B76" s="2115"/>
      <c r="E76" s="2115"/>
      <c r="I76" s="2113">
        <v>25</v>
      </c>
      <c r="N76" s="2114">
        <v>70</v>
      </c>
      <c r="O76" s="2114">
        <v>2003</v>
      </c>
    </row>
    <row r="77" spans="1:15">
      <c r="B77" s="2115"/>
      <c r="E77" s="2115"/>
      <c r="I77" s="2113">
        <v>26</v>
      </c>
      <c r="N77" s="2114">
        <v>23</v>
      </c>
      <c r="O77" s="2114">
        <v>2004</v>
      </c>
    </row>
    <row r="78" spans="1:15">
      <c r="B78" s="2115"/>
      <c r="E78" s="2115"/>
      <c r="I78" s="2113">
        <v>27</v>
      </c>
      <c r="N78" s="2114">
        <v>55</v>
      </c>
      <c r="O78" s="2114">
        <v>2005</v>
      </c>
    </row>
    <row r="79" spans="1:15">
      <c r="B79" s="2115"/>
      <c r="E79" s="2115"/>
      <c r="I79" s="2113">
        <v>28</v>
      </c>
      <c r="N79" s="2114">
        <v>77</v>
      </c>
      <c r="O79" s="2114">
        <v>2006</v>
      </c>
    </row>
    <row r="80" spans="1:15">
      <c r="B80" s="2115"/>
      <c r="E80" s="2115"/>
      <c r="I80" s="2113">
        <v>29</v>
      </c>
      <c r="N80" s="2114">
        <v>100</v>
      </c>
      <c r="O80" s="2114">
        <v>2007</v>
      </c>
    </row>
    <row r="81" spans="2:15">
      <c r="B81" s="2115"/>
      <c r="E81" s="2115"/>
      <c r="I81" s="2113">
        <v>30</v>
      </c>
      <c r="N81" s="2114">
        <v>107</v>
      </c>
      <c r="O81" s="2114">
        <v>2008</v>
      </c>
    </row>
    <row r="82" spans="2:15">
      <c r="B82" s="2115"/>
      <c r="E82" s="2115"/>
      <c r="I82" s="2113">
        <v>31</v>
      </c>
      <c r="N82" s="2114">
        <v>102</v>
      </c>
      <c r="O82" s="2114">
        <v>2009</v>
      </c>
    </row>
    <row r="83" spans="2:15">
      <c r="B83" s="2115"/>
      <c r="E83" s="2115"/>
      <c r="I83" s="2113">
        <v>32</v>
      </c>
      <c r="N83" s="2114">
        <v>132</v>
      </c>
      <c r="O83" s="2114">
        <v>2010</v>
      </c>
    </row>
    <row r="84" spans="2:15">
      <c r="B84" s="2115"/>
      <c r="E84" s="2115"/>
      <c r="I84" s="2113">
        <v>33</v>
      </c>
      <c r="N84" s="2114">
        <v>128</v>
      </c>
      <c r="O84" s="2114">
        <v>2011</v>
      </c>
    </row>
    <row r="85" spans="2:15">
      <c r="B85" s="2115"/>
      <c r="E85" s="2115"/>
      <c r="N85" s="2114"/>
      <c r="O85" s="2114"/>
    </row>
    <row r="86" spans="2:15">
      <c r="B86" s="2115"/>
      <c r="E86" s="2115"/>
      <c r="N86" s="2114"/>
      <c r="O86" s="2114"/>
    </row>
    <row r="87" spans="2:15">
      <c r="B87" s="2115"/>
      <c r="E87" s="2115"/>
    </row>
    <row r="88" spans="2:15">
      <c r="B88" s="2115"/>
      <c r="E88" s="2115"/>
    </row>
  </sheetData>
  <phoneticPr fontId="5"/>
  <printOptions gridLines="1"/>
  <pageMargins left="0.70866141732283472" right="0.70866141732283472" top="0.74803149606299213" bottom="0.74803149606299213" header="0.31496062992125984" footer="0.31496062992125984"/>
  <pageSetup paperSize="9" orientation="landscape" horizontalDpi="300" verticalDpi="300"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pageSetUpPr fitToPage="1"/>
  </sheetPr>
  <dimension ref="A1:P85"/>
  <sheetViews>
    <sheetView tabSelected="1" workbookViewId="0">
      <selection sqref="A1:L1"/>
    </sheetView>
  </sheetViews>
  <sheetFormatPr defaultRowHeight="13.5"/>
  <cols>
    <col min="1" max="1" width="11.875" style="28" customWidth="1"/>
    <col min="2" max="15" width="9" style="28"/>
    <col min="16" max="16" width="9.5" style="28" bestFit="1" customWidth="1"/>
    <col min="17" max="16384" width="9" style="28"/>
  </cols>
  <sheetData>
    <row r="1" spans="1:16" ht="29.25" customHeight="1">
      <c r="A1" s="3057" t="s">
        <v>1718</v>
      </c>
      <c r="B1" s="3057"/>
      <c r="C1" s="3057"/>
      <c r="D1" s="3057"/>
      <c r="E1" s="3057"/>
      <c r="F1" s="3057"/>
      <c r="G1" s="3057"/>
      <c r="H1" s="3057"/>
      <c r="I1" s="3057"/>
      <c r="J1" s="3057"/>
      <c r="K1" s="3057"/>
      <c r="L1" s="3057"/>
    </row>
    <row r="2" spans="1:16" s="331" customFormat="1" ht="14.25" customHeight="1">
      <c r="A2" s="2116"/>
      <c r="B2" s="2116" t="s">
        <v>8950</v>
      </c>
      <c r="C2" s="2116" t="s">
        <v>8950</v>
      </c>
      <c r="D2" s="2116" t="s">
        <v>8951</v>
      </c>
      <c r="E2" s="2116" t="s">
        <v>8950</v>
      </c>
      <c r="F2" s="2116" t="s">
        <v>8950</v>
      </c>
      <c r="G2" s="2116" t="s">
        <v>8950</v>
      </c>
      <c r="H2" s="2116" t="s">
        <v>8950</v>
      </c>
      <c r="I2" s="2116" t="s">
        <v>8949</v>
      </c>
      <c r="J2" s="2116" t="s">
        <v>8949</v>
      </c>
      <c r="K2" s="2116" t="s">
        <v>8949</v>
      </c>
      <c r="L2" s="2116"/>
    </row>
    <row r="3" spans="1:16">
      <c r="A3" s="271"/>
      <c r="B3" s="2117" t="s">
        <v>8953</v>
      </c>
      <c r="C3" s="2117" t="s">
        <v>8954</v>
      </c>
      <c r="D3" s="2117" t="s">
        <v>8952</v>
      </c>
      <c r="E3" s="2117" t="s">
        <v>8961</v>
      </c>
      <c r="F3" s="2117" t="s">
        <v>8955</v>
      </c>
      <c r="G3" s="2117" t="s">
        <v>8956</v>
      </c>
      <c r="H3" s="2118" t="s">
        <v>8957</v>
      </c>
      <c r="I3" s="2117" t="s">
        <v>8958</v>
      </c>
      <c r="J3" s="2117" t="s">
        <v>8959</v>
      </c>
      <c r="K3" s="2119" t="s">
        <v>8960</v>
      </c>
      <c r="L3" s="262" t="s">
        <v>2218</v>
      </c>
      <c r="M3" s="267" t="s">
        <v>2772</v>
      </c>
    </row>
    <row r="4" spans="1:16">
      <c r="A4" s="272" t="s">
        <v>2219</v>
      </c>
      <c r="B4" s="53">
        <v>13</v>
      </c>
      <c r="C4" s="53"/>
      <c r="D4" s="53"/>
      <c r="E4" s="53">
        <v>1</v>
      </c>
      <c r="F4" s="53"/>
      <c r="G4" s="53"/>
      <c r="H4" s="263"/>
      <c r="I4" s="53"/>
      <c r="J4" s="53"/>
      <c r="K4" s="266">
        <v>3</v>
      </c>
      <c r="L4" s="263"/>
      <c r="M4" s="268">
        <v>17</v>
      </c>
    </row>
    <row r="5" spans="1:16">
      <c r="A5" s="272" t="s">
        <v>6016</v>
      </c>
      <c r="B5" s="53">
        <v>12</v>
      </c>
      <c r="C5" s="53">
        <v>1</v>
      </c>
      <c r="D5" s="53"/>
      <c r="E5" s="53"/>
      <c r="F5" s="53">
        <v>2</v>
      </c>
      <c r="G5" s="53"/>
      <c r="H5" s="263"/>
      <c r="I5" s="53">
        <v>2</v>
      </c>
      <c r="J5" s="53">
        <v>1</v>
      </c>
      <c r="K5" s="266">
        <v>4</v>
      </c>
      <c r="L5" s="263">
        <v>1</v>
      </c>
      <c r="M5" s="268">
        <v>23</v>
      </c>
    </row>
    <row r="6" spans="1:16">
      <c r="A6" s="272" t="s">
        <v>6017</v>
      </c>
      <c r="B6" s="53">
        <v>5</v>
      </c>
      <c r="C6" s="53">
        <v>3</v>
      </c>
      <c r="D6" s="53"/>
      <c r="E6" s="1408">
        <v>3</v>
      </c>
      <c r="F6" s="1408">
        <v>13</v>
      </c>
      <c r="G6" s="53"/>
      <c r="H6" s="263"/>
      <c r="I6" s="54">
        <v>12</v>
      </c>
      <c r="J6" s="53">
        <v>8</v>
      </c>
      <c r="K6" s="1407">
        <v>10</v>
      </c>
      <c r="L6" s="263"/>
      <c r="M6" s="1409">
        <v>52</v>
      </c>
      <c r="N6" s="2493" t="s">
        <v>11832</v>
      </c>
    </row>
    <row r="7" spans="1:16">
      <c r="A7" s="272" t="s">
        <v>6018</v>
      </c>
      <c r="B7" s="53">
        <v>1</v>
      </c>
      <c r="C7" s="53">
        <v>4</v>
      </c>
      <c r="D7" s="53">
        <v>2</v>
      </c>
      <c r="E7" s="53">
        <v>2</v>
      </c>
      <c r="F7" s="1474">
        <v>12</v>
      </c>
      <c r="G7" s="53"/>
      <c r="H7" s="263"/>
      <c r="I7" s="54">
        <v>5</v>
      </c>
      <c r="J7" s="53">
        <v>8</v>
      </c>
      <c r="K7" s="266">
        <v>20</v>
      </c>
      <c r="L7" s="263"/>
      <c r="M7" s="1696">
        <v>52</v>
      </c>
      <c r="N7" s="1695" t="s">
        <v>7915</v>
      </c>
      <c r="P7" s="2493" t="s">
        <v>11832</v>
      </c>
    </row>
    <row r="8" spans="1:16">
      <c r="A8" s="272" t="s">
        <v>6019</v>
      </c>
      <c r="B8" s="53">
        <v>6</v>
      </c>
      <c r="C8" s="53">
        <v>7</v>
      </c>
      <c r="D8" s="53">
        <v>6</v>
      </c>
      <c r="E8" s="53">
        <v>3</v>
      </c>
      <c r="F8" s="53">
        <v>8</v>
      </c>
      <c r="G8" s="53"/>
      <c r="H8" s="263"/>
      <c r="I8" s="53">
        <v>9</v>
      </c>
      <c r="J8" s="1408">
        <v>12</v>
      </c>
      <c r="K8" s="1410">
        <v>21</v>
      </c>
      <c r="L8" s="263">
        <v>3</v>
      </c>
      <c r="M8" s="1411">
        <v>73</v>
      </c>
      <c r="N8" s="832" t="s">
        <v>453</v>
      </c>
      <c r="P8" s="2493" t="s">
        <v>11833</v>
      </c>
    </row>
    <row r="9" spans="1:16">
      <c r="A9" s="273" t="s">
        <v>6020</v>
      </c>
      <c r="B9" s="55">
        <v>2</v>
      </c>
      <c r="C9" s="55">
        <v>4</v>
      </c>
      <c r="D9" s="55">
        <v>5</v>
      </c>
      <c r="E9" s="55">
        <v>6</v>
      </c>
      <c r="F9" s="55">
        <v>11</v>
      </c>
      <c r="G9" s="55"/>
      <c r="H9" s="264"/>
      <c r="I9" s="55">
        <v>8</v>
      </c>
      <c r="J9" s="55">
        <v>10</v>
      </c>
      <c r="K9" s="269">
        <v>24</v>
      </c>
      <c r="L9" s="264">
        <v>2</v>
      </c>
      <c r="M9" s="2943">
        <v>68</v>
      </c>
      <c r="P9" s="2493" t="s">
        <v>11834</v>
      </c>
    </row>
    <row r="10" spans="1:16" s="115" customFormat="1">
      <c r="A10" s="272" t="s">
        <v>1694</v>
      </c>
      <c r="B10" s="1408">
        <v>9</v>
      </c>
      <c r="C10" s="1408">
        <v>1</v>
      </c>
      <c r="D10" s="113">
        <v>4</v>
      </c>
      <c r="E10" s="113">
        <v>4</v>
      </c>
      <c r="F10" s="1408">
        <v>13</v>
      </c>
      <c r="G10" s="113">
        <v>1</v>
      </c>
      <c r="H10" s="265"/>
      <c r="I10" s="113">
        <v>14</v>
      </c>
      <c r="J10" s="1408">
        <v>12</v>
      </c>
      <c r="K10" s="270">
        <v>27</v>
      </c>
      <c r="L10" s="1412">
        <v>8</v>
      </c>
      <c r="M10" s="1409">
        <v>91</v>
      </c>
      <c r="N10" s="114"/>
      <c r="P10" s="2386" t="s">
        <v>11835</v>
      </c>
    </row>
    <row r="11" spans="1:16" s="115" customFormat="1">
      <c r="A11" s="272" t="s">
        <v>5589</v>
      </c>
      <c r="B11" s="113">
        <v>3</v>
      </c>
      <c r="C11" s="113">
        <v>1</v>
      </c>
      <c r="D11" s="1474">
        <v>4</v>
      </c>
      <c r="E11" s="113">
        <v>6</v>
      </c>
      <c r="F11" s="113">
        <v>6</v>
      </c>
      <c r="G11" s="113">
        <v>2</v>
      </c>
      <c r="H11" s="265"/>
      <c r="I11" s="113">
        <v>10</v>
      </c>
      <c r="J11" s="1474">
        <v>12</v>
      </c>
      <c r="K11" s="3084">
        <v>61</v>
      </c>
      <c r="L11" s="430">
        <v>1</v>
      </c>
      <c r="M11" s="1407">
        <v>103</v>
      </c>
      <c r="N11" s="114"/>
      <c r="P11" s="2386" t="s">
        <v>11959</v>
      </c>
    </row>
    <row r="12" spans="1:16" s="115" customFormat="1">
      <c r="A12" s="272" t="s">
        <v>330</v>
      </c>
      <c r="B12" s="113">
        <v>1</v>
      </c>
      <c r="C12" s="113">
        <v>0</v>
      </c>
      <c r="D12" s="1474">
        <v>4</v>
      </c>
      <c r="E12" s="1408">
        <v>13</v>
      </c>
      <c r="F12" s="1474">
        <v>11</v>
      </c>
      <c r="G12" s="113">
        <v>4</v>
      </c>
      <c r="H12" s="265"/>
      <c r="I12" s="113">
        <v>9</v>
      </c>
      <c r="J12" s="1961">
        <v>19</v>
      </c>
      <c r="K12" s="1407">
        <v>47</v>
      </c>
      <c r="L12" s="430">
        <v>0</v>
      </c>
      <c r="M12" s="1962">
        <v>103</v>
      </c>
      <c r="N12" s="1963" t="s">
        <v>8503</v>
      </c>
      <c r="P12" s="2386" t="s">
        <v>11960</v>
      </c>
    </row>
    <row r="13" spans="1:16" s="115" customFormat="1">
      <c r="A13" s="272" t="s">
        <v>2469</v>
      </c>
      <c r="B13" s="113">
        <v>1</v>
      </c>
      <c r="C13" s="113">
        <v>0</v>
      </c>
      <c r="D13" s="113">
        <v>6</v>
      </c>
      <c r="E13" s="1408">
        <v>7</v>
      </c>
      <c r="F13" s="1474">
        <v>7</v>
      </c>
      <c r="G13" s="1474">
        <v>16</v>
      </c>
      <c r="H13" s="265"/>
      <c r="I13" s="113">
        <v>18</v>
      </c>
      <c r="J13" s="1961">
        <v>18</v>
      </c>
      <c r="K13" s="1962">
        <v>46</v>
      </c>
      <c r="L13" s="430">
        <v>4</v>
      </c>
      <c r="M13" s="1962">
        <v>118</v>
      </c>
      <c r="N13" s="1963" t="s">
        <v>8504</v>
      </c>
      <c r="P13" s="2386" t="s">
        <v>11961</v>
      </c>
    </row>
    <row r="14" spans="1:16" s="115" customFormat="1">
      <c r="A14" s="272" t="s">
        <v>944</v>
      </c>
      <c r="B14" s="113">
        <v>3</v>
      </c>
      <c r="C14" s="113">
        <v>1</v>
      </c>
      <c r="D14" s="113">
        <v>6</v>
      </c>
      <c r="E14" s="113">
        <v>6</v>
      </c>
      <c r="F14" s="113">
        <v>5</v>
      </c>
      <c r="G14" s="113">
        <v>17</v>
      </c>
      <c r="H14" s="265">
        <v>1</v>
      </c>
      <c r="I14" s="1474">
        <v>11</v>
      </c>
      <c r="J14" s="53">
        <v>19</v>
      </c>
      <c r="K14" s="1964">
        <v>65</v>
      </c>
      <c r="L14" s="430">
        <v>2</v>
      </c>
      <c r="M14" s="1964">
        <v>129</v>
      </c>
      <c r="N14" s="1963" t="s">
        <v>8503</v>
      </c>
    </row>
    <row r="15" spans="1:16" s="115" customFormat="1">
      <c r="A15" s="272" t="s">
        <v>7737</v>
      </c>
      <c r="B15" s="270">
        <v>1</v>
      </c>
      <c r="C15" s="113">
        <v>0</v>
      </c>
      <c r="D15" s="113">
        <v>4</v>
      </c>
      <c r="E15" s="113">
        <v>7</v>
      </c>
      <c r="F15" s="113">
        <v>15</v>
      </c>
      <c r="G15" s="113">
        <v>13</v>
      </c>
      <c r="H15" s="113">
        <v>0</v>
      </c>
      <c r="I15" s="53">
        <v>15</v>
      </c>
      <c r="J15" s="263">
        <v>16</v>
      </c>
      <c r="K15" s="53">
        <v>63</v>
      </c>
      <c r="L15" s="265">
        <v>4</v>
      </c>
      <c r="M15" s="268">
        <v>126</v>
      </c>
      <c r="N15" s="1415"/>
    </row>
    <row r="16" spans="1:16" s="115" customFormat="1">
      <c r="A16" s="272" t="s">
        <v>8919</v>
      </c>
      <c r="B16" s="270"/>
      <c r="C16" s="113"/>
      <c r="D16" s="113">
        <v>6</v>
      </c>
      <c r="E16" s="113">
        <v>10</v>
      </c>
      <c r="F16" s="113">
        <v>14</v>
      </c>
      <c r="G16" s="113">
        <v>12</v>
      </c>
      <c r="H16" s="113">
        <v>8</v>
      </c>
      <c r="I16" s="53">
        <v>13</v>
      </c>
      <c r="J16" s="263">
        <v>25</v>
      </c>
      <c r="K16" s="53">
        <v>79</v>
      </c>
      <c r="L16" s="265">
        <v>4</v>
      </c>
      <c r="M16" s="268">
        <v>150</v>
      </c>
      <c r="N16" s="2386" t="s">
        <v>10057</v>
      </c>
    </row>
    <row r="17" spans="1:14" s="115" customFormat="1">
      <c r="A17" s="272" t="s">
        <v>9927</v>
      </c>
      <c r="B17" s="266">
        <v>1</v>
      </c>
      <c r="C17" s="113">
        <v>0</v>
      </c>
      <c r="D17" s="113">
        <v>3</v>
      </c>
      <c r="E17" s="113">
        <v>12</v>
      </c>
      <c r="F17" s="53">
        <v>7</v>
      </c>
      <c r="G17" s="53">
        <v>9</v>
      </c>
      <c r="H17" s="113">
        <v>4</v>
      </c>
      <c r="I17" s="113">
        <v>15</v>
      </c>
      <c r="J17" s="113">
        <v>6</v>
      </c>
      <c r="K17" s="113">
        <v>48</v>
      </c>
      <c r="L17" s="430">
        <v>1</v>
      </c>
      <c r="M17" s="266">
        <v>99</v>
      </c>
      <c r="N17" s="114" t="s">
        <v>10058</v>
      </c>
    </row>
    <row r="18" spans="1:14" s="115" customFormat="1">
      <c r="A18" s="2490"/>
      <c r="B18" s="2491"/>
      <c r="C18" s="2492"/>
      <c r="D18" s="2492"/>
      <c r="E18" s="2492"/>
      <c r="F18" s="2491"/>
      <c r="G18" s="2491"/>
      <c r="H18" s="2492"/>
      <c r="I18" s="2492"/>
      <c r="J18" s="2492"/>
      <c r="K18" s="2492"/>
      <c r="L18" s="2492"/>
      <c r="M18" s="2491"/>
      <c r="N18" s="1415"/>
    </row>
    <row r="19" spans="1:14">
      <c r="A19" s="2493" t="s">
        <v>10892</v>
      </c>
      <c r="B19" s="28">
        <f t="shared" ref="B19:K19" si="0">SUM(B4:B17)</f>
        <v>58</v>
      </c>
      <c r="C19" s="28">
        <f t="shared" si="0"/>
        <v>22</v>
      </c>
      <c r="D19" s="28">
        <f t="shared" si="0"/>
        <v>50</v>
      </c>
      <c r="E19" s="28">
        <f t="shared" si="0"/>
        <v>80</v>
      </c>
      <c r="F19" s="28">
        <f t="shared" si="0"/>
        <v>124</v>
      </c>
      <c r="G19" s="28">
        <f t="shared" si="0"/>
        <v>74</v>
      </c>
      <c r="H19" s="28">
        <f t="shared" si="0"/>
        <v>13</v>
      </c>
      <c r="I19" s="28">
        <f t="shared" si="0"/>
        <v>141</v>
      </c>
      <c r="J19" s="28">
        <f t="shared" si="0"/>
        <v>166</v>
      </c>
      <c r="K19" s="28">
        <f t="shared" si="0"/>
        <v>518</v>
      </c>
    </row>
    <row r="50" spans="1:3">
      <c r="C50" s="331" t="s">
        <v>1684</v>
      </c>
    </row>
    <row r="51" spans="1:3">
      <c r="A51" s="331"/>
    </row>
    <row r="52" spans="1:3">
      <c r="A52" s="331"/>
    </row>
    <row r="53" spans="1:3">
      <c r="A53" s="331"/>
    </row>
    <row r="54" spans="1:3">
      <c r="A54" s="331"/>
    </row>
    <row r="55" spans="1:3">
      <c r="A55" s="331"/>
    </row>
    <row r="56" spans="1:3">
      <c r="A56" s="331"/>
    </row>
    <row r="57" spans="1:3">
      <c r="A57" s="331"/>
    </row>
    <row r="58" spans="1:3">
      <c r="A58" s="331"/>
    </row>
    <row r="59" spans="1:3">
      <c r="A59" s="331"/>
    </row>
    <row r="60" spans="1:3">
      <c r="A60" s="331"/>
    </row>
    <row r="61" spans="1:3">
      <c r="A61" s="331"/>
    </row>
    <row r="62" spans="1:3">
      <c r="A62" s="331"/>
    </row>
    <row r="63" spans="1:3">
      <c r="A63" s="331"/>
    </row>
    <row r="64" spans="1:3">
      <c r="A64" s="331"/>
    </row>
    <row r="65" spans="1:14">
      <c r="A65" s="331"/>
    </row>
    <row r="66" spans="1:14">
      <c r="A66" s="331"/>
    </row>
    <row r="67" spans="1:14">
      <c r="A67" s="331"/>
    </row>
    <row r="68" spans="1:14">
      <c r="A68" s="331"/>
    </row>
    <row r="69" spans="1:14" ht="21" customHeight="1">
      <c r="A69" s="55"/>
      <c r="B69" s="260" t="s">
        <v>3278</v>
      </c>
      <c r="C69" s="260" t="s">
        <v>3283</v>
      </c>
      <c r="D69" s="260" t="s">
        <v>3285</v>
      </c>
      <c r="E69" s="260" t="s">
        <v>3281</v>
      </c>
      <c r="F69" s="261" t="s">
        <v>3280</v>
      </c>
      <c r="G69" s="260" t="s">
        <v>3279</v>
      </c>
      <c r="H69" s="260" t="s">
        <v>3286</v>
      </c>
      <c r="I69" s="2117" t="s">
        <v>9905</v>
      </c>
      <c r="J69" s="260" t="s">
        <v>2786</v>
      </c>
      <c r="K69" s="260" t="s">
        <v>4423</v>
      </c>
      <c r="L69" s="260" t="s">
        <v>2218</v>
      </c>
      <c r="M69" s="332" t="s">
        <v>1140</v>
      </c>
      <c r="N69" s="332" t="s">
        <v>3253</v>
      </c>
    </row>
    <row r="70" spans="1:14" ht="21" customHeight="1">
      <c r="A70" s="332" t="s">
        <v>2370</v>
      </c>
      <c r="B70" s="55">
        <f>COUNTIF('2000年査読論文'!$I:$I,"*"&amp;B$69&amp;"*")</f>
        <v>3</v>
      </c>
      <c r="C70" s="55">
        <f>COUNTIF('2000年査読論文'!$I:$I,"*"&amp;C$69&amp;"*")</f>
        <v>13</v>
      </c>
      <c r="D70" s="55">
        <f>COUNTIF('2000年査読論文'!$I:$I,"*"&amp;D$69&amp;"*")</f>
        <v>0</v>
      </c>
      <c r="E70" s="55">
        <f>COUNTIF('2000年査読論文'!$I:$I,"*"&amp;E$69&amp;"*")</f>
        <v>0</v>
      </c>
      <c r="F70" s="55">
        <f>COUNTIF('2000年査読論文'!$I:$I,"*"&amp;F$69&amp;"*")</f>
        <v>0</v>
      </c>
      <c r="G70" s="55">
        <f>COUNTIF('2000年査読論文'!$I:$I,"*"&amp;G$69&amp;"*")</f>
        <v>0</v>
      </c>
      <c r="H70" s="55">
        <f>COUNTIF('2000年査読論文'!$I:$I,"*"&amp;H$69&amp;"*")</f>
        <v>0</v>
      </c>
      <c r="I70" s="55">
        <f>COUNTIF('2000年査読論文'!$I:$I,"*"&amp;I$69&amp;"*")</f>
        <v>1</v>
      </c>
      <c r="J70" s="55">
        <f>COUNTIF('2000年査読論文'!$I:$I,"*"&amp;J$69&amp;"*")</f>
        <v>0</v>
      </c>
      <c r="K70" s="55"/>
      <c r="L70" s="55"/>
      <c r="M70" s="55"/>
      <c r="N70" s="55">
        <f t="shared" ref="N70:N78" si="1">SUM(B70:L70)-M70</f>
        <v>17</v>
      </c>
    </row>
    <row r="71" spans="1:14" ht="21" customHeight="1">
      <c r="A71" s="332" t="s">
        <v>2371</v>
      </c>
      <c r="B71" s="55">
        <f>COUNTIF('2001年査読論文'!$I:$I,"*"&amp;B$69&amp;"*")</f>
        <v>4</v>
      </c>
      <c r="C71" s="55">
        <f>COUNTIF('2001年査読論文'!$I:$I,"*"&amp;C$69&amp;"*")</f>
        <v>12</v>
      </c>
      <c r="D71" s="55">
        <f>COUNTIF('2001年査読論文'!$I:$I,"*"&amp;D$69&amp;"*")</f>
        <v>1</v>
      </c>
      <c r="E71" s="55">
        <f>COUNTIF('2001年査読論文'!$I:$I,"*"&amp;E$69&amp;"*")</f>
        <v>2</v>
      </c>
      <c r="F71" s="55">
        <f>COUNTIF('2001年査読論文'!$I:$I,"*"&amp;F$69&amp;"*")</f>
        <v>2</v>
      </c>
      <c r="G71" s="55">
        <f>COUNTIF('2001年査読論文'!$I:$I,"*"&amp;G$69&amp;"*")</f>
        <v>1</v>
      </c>
      <c r="H71" s="55">
        <f>COUNTIF('2001年査読論文'!$I:$I,"*"&amp;H$69&amp;"*")</f>
        <v>0</v>
      </c>
      <c r="I71" s="55">
        <f>COUNTIF('2001年査読論文'!$I:$I,"*"&amp;I$69&amp;"*")</f>
        <v>0</v>
      </c>
      <c r="J71" s="55">
        <f>COUNTIF('2001年査読論文'!$I:$I,"*"&amp;J$69&amp;"*")</f>
        <v>0</v>
      </c>
      <c r="K71" s="55"/>
      <c r="L71" s="53">
        <v>1</v>
      </c>
      <c r="M71" s="55"/>
      <c r="N71" s="55">
        <f t="shared" si="1"/>
        <v>23</v>
      </c>
    </row>
    <row r="72" spans="1:14" ht="21" customHeight="1">
      <c r="A72" s="332" t="s">
        <v>2372</v>
      </c>
      <c r="B72" s="55">
        <f>COUNTIF('2002年査読論文'!$I:$I,"*"&amp;B$69&amp;"*")</f>
        <v>10</v>
      </c>
      <c r="C72" s="55">
        <f>COUNTIF('2002年査読論文'!$I:$I,"*"&amp;C$69&amp;"*")</f>
        <v>5</v>
      </c>
      <c r="D72" s="55">
        <f>COUNTIF('2002年査読論文'!$I:$I,"*"&amp;D$69&amp;"*")</f>
        <v>3</v>
      </c>
      <c r="E72" s="55">
        <f>COUNTIF('2002年査読論文'!$I:$I,"*"&amp;E$69&amp;"*")</f>
        <v>13</v>
      </c>
      <c r="F72" s="55">
        <f>COUNTIF('2002年査読論文'!$I:$I,"*"&amp;F$69&amp;"*")</f>
        <v>12</v>
      </c>
      <c r="G72" s="55">
        <f>COUNTIF('2002年査読論文'!$I:$I,"*"&amp;G$69&amp;"*")</f>
        <v>8</v>
      </c>
      <c r="H72" s="55">
        <f>COUNTIF('2002年査読論文'!$I:$I,"*"&amp;H$69&amp;"*")</f>
        <v>0</v>
      </c>
      <c r="I72" s="55">
        <f>COUNTIF('2002年査読論文'!$I:$I,"*"&amp;I$69&amp;"*")</f>
        <v>3</v>
      </c>
      <c r="J72" s="55">
        <f>COUNTIF('2002年査読論文'!$I:$I,"*"&amp;J$69&amp;"*")</f>
        <v>0</v>
      </c>
      <c r="K72" s="55"/>
      <c r="L72" s="53"/>
      <c r="M72" s="55">
        <v>2</v>
      </c>
      <c r="N72" s="55">
        <f t="shared" si="1"/>
        <v>52</v>
      </c>
    </row>
    <row r="73" spans="1:14" ht="21" customHeight="1">
      <c r="A73" s="332" t="s">
        <v>2373</v>
      </c>
      <c r="B73" s="55">
        <f>COUNTIF('2003年査読論文'!$I:$I,"*"&amp;B$69&amp;"*")</f>
        <v>20</v>
      </c>
      <c r="C73" s="113">
        <f>COUNTIF('2003年査読論文'!$I:$I,C$69&amp;"*")</f>
        <v>1</v>
      </c>
      <c r="D73" s="55">
        <f>COUNTIF('2003年査読論文'!$I:$I,"*"&amp;D$69&amp;"*")</f>
        <v>4</v>
      </c>
      <c r="E73" s="55">
        <f>COUNTIF('2003年査読論文'!$I:$I,"*"&amp;E$69&amp;"*")</f>
        <v>12</v>
      </c>
      <c r="F73" s="55">
        <f>COUNTIF('2003年査読論文'!$I:$I,"*"&amp;F$69&amp;"*")</f>
        <v>5</v>
      </c>
      <c r="G73" s="55">
        <f>COUNTIF('2003年査読論文'!$I:$I,"*"&amp;G$69&amp;"*")</f>
        <v>8</v>
      </c>
      <c r="H73" s="55">
        <f>COUNTIF('2003年査読論文'!$I:$I,"*"&amp;H$69&amp;"*")</f>
        <v>2</v>
      </c>
      <c r="I73" s="55">
        <f>COUNTIF('2003年査読論文'!$I:$I,"*"&amp;I$69&amp;"*")</f>
        <v>2</v>
      </c>
      <c r="J73" s="55">
        <f>COUNTIF('2003年査読論文'!$I:$I,"*"&amp;J$69&amp;"*")</f>
        <v>0</v>
      </c>
      <c r="K73" s="55"/>
      <c r="L73" s="53"/>
      <c r="M73" s="55">
        <v>2</v>
      </c>
      <c r="N73" s="55">
        <f t="shared" si="1"/>
        <v>52</v>
      </c>
    </row>
    <row r="74" spans="1:14" ht="21" customHeight="1">
      <c r="A74" s="332" t="s">
        <v>2374</v>
      </c>
      <c r="B74" s="55">
        <f>COUNTIF('2004年査読論文'!$I:$I,"*"&amp;B$69&amp;"*")</f>
        <v>21</v>
      </c>
      <c r="C74" s="55">
        <f>COUNTIF('2004年査読論文'!$I:$I,"*"&amp;C$69&amp;"*")</f>
        <v>6</v>
      </c>
      <c r="D74" s="55">
        <f>COUNTIF('2004年査読論文'!$I:$I,"*"&amp;D$69&amp;"*")</f>
        <v>7</v>
      </c>
      <c r="E74" s="55">
        <f>COUNTIF('2004年査読論文'!$I:$I,"*"&amp;E$69&amp;"*")</f>
        <v>8</v>
      </c>
      <c r="F74" s="55">
        <f>COUNTIF('2004年査読論文'!$I:$I,"*"&amp;F$69&amp;"*")</f>
        <v>9</v>
      </c>
      <c r="G74" s="55">
        <f>COUNTIF('2004年査読論文'!$I:$I,"*"&amp;G$69&amp;"*")</f>
        <v>12</v>
      </c>
      <c r="H74" s="55">
        <f>COUNTIF('2004年査読論文'!$I:$I,"*"&amp;H$69&amp;"*")</f>
        <v>6</v>
      </c>
      <c r="I74" s="55">
        <f>COUNTIF('2004年査読論文'!$I:$I,"*"&amp;I$69&amp;"*")</f>
        <v>3</v>
      </c>
      <c r="J74" s="55">
        <f>COUNTIF('2004年査読論文'!$I:$I,"*"&amp;J$69&amp;"*")</f>
        <v>0</v>
      </c>
      <c r="K74" s="55"/>
      <c r="L74" s="53">
        <v>3</v>
      </c>
      <c r="M74" s="55">
        <v>2</v>
      </c>
      <c r="N74" s="55">
        <f t="shared" si="1"/>
        <v>73</v>
      </c>
    </row>
    <row r="75" spans="1:14" ht="21" customHeight="1">
      <c r="A75" s="332" t="s">
        <v>2375</v>
      </c>
      <c r="B75" s="55">
        <f>COUNTIF('2005年査読論文'!$I:$I,"*"&amp;B$69&amp;"*")</f>
        <v>24</v>
      </c>
      <c r="C75" s="113">
        <f>COUNTIF('2005年査読論文'!$I:$I,C$69&amp;"*")</f>
        <v>2</v>
      </c>
      <c r="D75" s="55">
        <f>COUNTIF('2005年査読論文'!$I:$I,"*"&amp;D$69&amp;"*")</f>
        <v>4</v>
      </c>
      <c r="E75" s="55">
        <f>COUNTIF('2005年査読論文'!$I:$I,"*"&amp;E$69&amp;"*")</f>
        <v>11</v>
      </c>
      <c r="F75" s="55">
        <f>COUNTIF('2005年査読論文'!$I:$I,"*"&amp;F$69&amp;"*")</f>
        <v>8</v>
      </c>
      <c r="G75" s="55">
        <f>COUNTIF('2005年査読論文'!$I:$I,"*"&amp;G$69&amp;"*")</f>
        <v>10</v>
      </c>
      <c r="H75" s="55">
        <f>COUNTIF('2005年査読論文'!$I:$I,"*"&amp;H$69&amp;"*")</f>
        <v>5</v>
      </c>
      <c r="I75" s="55">
        <f>COUNTIF('2005年査読論文'!$I:$I,"*"&amp;I$69&amp;"*")</f>
        <v>6</v>
      </c>
      <c r="J75" s="55">
        <f>COUNTIF('2005年査読論文'!$I:$I,"*"&amp;J$69&amp;"*")</f>
        <v>0</v>
      </c>
      <c r="K75" s="55"/>
      <c r="L75" s="55">
        <v>2</v>
      </c>
      <c r="M75" s="55">
        <v>4</v>
      </c>
      <c r="N75" s="55">
        <f t="shared" si="1"/>
        <v>68</v>
      </c>
    </row>
    <row r="76" spans="1:14" ht="21" customHeight="1">
      <c r="A76" s="332" t="s">
        <v>332</v>
      </c>
      <c r="B76" s="55">
        <f>COUNTIF('2006年査読論文'!$I:$I,"*"&amp;B$69&amp;"*")</f>
        <v>27</v>
      </c>
      <c r="C76" s="55">
        <f>COUNTIF('2006年査読論文'!$I:$I,"*"&amp;C$69&amp;"*")</f>
        <v>9</v>
      </c>
      <c r="D76" s="55">
        <f>COUNTIF('2006年査読論文'!$I:$I,"*"&amp;D$69&amp;"*")</f>
        <v>1</v>
      </c>
      <c r="E76" s="55">
        <f>COUNTIF('2006年査読論文'!$I:$I,"*"&amp;E$69&amp;"*")-J76</f>
        <v>13</v>
      </c>
      <c r="F76" s="55">
        <f>COUNTIF('2006年査読論文'!$I:$I,"*"&amp;F$69&amp;"*")</f>
        <v>14</v>
      </c>
      <c r="G76" s="55">
        <f>COUNTIF('2006年査読論文'!$I:$I,"*"&amp;G$69&amp;"*")</f>
        <v>12</v>
      </c>
      <c r="H76" s="55">
        <f>COUNTIF('2006年査読論文'!$I:$I,"*"&amp;H$69&amp;"*")</f>
        <v>4</v>
      </c>
      <c r="I76" s="55">
        <f>COUNTIF('2006年査読論文'!$I:$I,"*"&amp;I$69&amp;"*")</f>
        <v>4</v>
      </c>
      <c r="J76" s="55">
        <f>COUNTIF('2006年査読論文'!$I:$I,"*"&amp;J$69&amp;"*")</f>
        <v>1</v>
      </c>
      <c r="K76" s="55"/>
      <c r="L76" s="113">
        <v>8</v>
      </c>
      <c r="M76" s="55">
        <v>2</v>
      </c>
      <c r="N76" s="55">
        <f t="shared" si="1"/>
        <v>91</v>
      </c>
    </row>
    <row r="77" spans="1:14" ht="21" customHeight="1">
      <c r="A77" s="332" t="s">
        <v>333</v>
      </c>
      <c r="B77" s="55">
        <f>COUNTIF('2007年査読論文'!$I:$I,"*"&amp;B$69&amp;"*")</f>
        <v>61</v>
      </c>
      <c r="C77" s="55">
        <f>COUNTIF('2007年査読論文'!$I:$I,"*"&amp;C$69&amp;"*")</f>
        <v>3</v>
      </c>
      <c r="D77" s="55">
        <f>COUNTIF('2007年査読論文'!$I:$I,"*"&amp;D$69&amp;"*")</f>
        <v>1</v>
      </c>
      <c r="E77" s="55">
        <f>COUNTIF('2007年査読論文'!$I:$I,"*"&amp;E$69&amp;"*")-J77</f>
        <v>6</v>
      </c>
      <c r="F77" s="55">
        <f>COUNTIF('2007年査読論文'!$I:$I,"*"&amp;F$69&amp;"*")</f>
        <v>10</v>
      </c>
      <c r="G77" s="55">
        <f>COUNTIF('2007年査読論文'!$I:$I,"*"&amp;G$69&amp;"*")</f>
        <v>12</v>
      </c>
      <c r="H77" s="55">
        <f>COUNTIF('2007年査読論文'!$I:$I,"*"&amp;H$69&amp;"*")</f>
        <v>4</v>
      </c>
      <c r="I77" s="55">
        <f>COUNTIF('2007年査読論文'!$I:$I,"*"&amp;I$69&amp;"*")</f>
        <v>6</v>
      </c>
      <c r="J77" s="55">
        <f>COUNTIF('2007年査読論文'!$I:$I,"*"&amp;J$69&amp;"*")</f>
        <v>2</v>
      </c>
      <c r="K77" s="55"/>
      <c r="L77" s="113">
        <v>1</v>
      </c>
      <c r="M77" s="55">
        <v>3</v>
      </c>
      <c r="N77" s="55">
        <f t="shared" si="1"/>
        <v>103</v>
      </c>
    </row>
    <row r="78" spans="1:14" ht="21" customHeight="1">
      <c r="A78" s="332" t="s">
        <v>6405</v>
      </c>
      <c r="B78" s="55">
        <f>COUNTIF('2008年査読論文'!$I:$I,"*"&amp;B$69&amp;"*")</f>
        <v>47</v>
      </c>
      <c r="C78" s="55">
        <f>COUNTIF('2008年査読論文'!$I:$I,"*"&amp;C$69&amp;"*")</f>
        <v>1</v>
      </c>
      <c r="D78" s="55">
        <f>COUNTIF('2008年査読論文'!$I:$I,"*"&amp;D$69&amp;"*")</f>
        <v>0</v>
      </c>
      <c r="E78" s="55">
        <f>COUNTIF('2008年査読論文'!$I:$I,"*"&amp;E$69&amp;"*")-J78</f>
        <v>11</v>
      </c>
      <c r="F78" s="55">
        <f>COUNTIF('2008年査読論文'!$I:$I,"*"&amp;F$69&amp;"*")</f>
        <v>9</v>
      </c>
      <c r="G78" s="55">
        <f>COUNTIF('2008年査読論文'!$I:$I,"*"&amp;G$69&amp;"*")</f>
        <v>19</v>
      </c>
      <c r="H78" s="55">
        <f>COUNTIF('2008年査読論文'!$I:$I,"*"&amp;H$69&amp;"*")</f>
        <v>4</v>
      </c>
      <c r="I78" s="55">
        <f>COUNTIF('2008年査読論文'!$I:$I,"*"&amp;I$69&amp;"*")</f>
        <v>13</v>
      </c>
      <c r="J78" s="55">
        <f>COUNTIF('2008年査読論文'!$I:$I,"*"&amp;J$69&amp;"*")</f>
        <v>4</v>
      </c>
      <c r="K78" s="55"/>
      <c r="L78" s="55">
        <f>COUNTIF('2008年査読論文'!$I:$I,"*"&amp;L$69&amp;"*")</f>
        <v>0</v>
      </c>
      <c r="M78" s="55">
        <v>5</v>
      </c>
      <c r="N78" s="55">
        <f t="shared" si="1"/>
        <v>103</v>
      </c>
    </row>
    <row r="79" spans="1:14" ht="21" customHeight="1">
      <c r="A79" s="332" t="s">
        <v>5349</v>
      </c>
      <c r="B79" s="55">
        <f>COUNTIF('2009年査読論文'!$I:$I,"*"&amp;B$69&amp;"*")</f>
        <v>46</v>
      </c>
      <c r="C79" s="55">
        <f>COUNTIF('2009年査読論文'!$I:$I,"*"&amp;C$69&amp;"*")</f>
        <v>1</v>
      </c>
      <c r="D79" s="55">
        <f>COUNTIF('2009年査読論文'!$I:$I,"*"&amp;D$69&amp;"*")</f>
        <v>0</v>
      </c>
      <c r="E79" s="55">
        <f>COUNTIF('2009年査読論文'!$I:$I,"*"&amp;E$69&amp;"*")-J79</f>
        <v>7</v>
      </c>
      <c r="F79" s="55">
        <f>COUNTIF('2009年査読論文'!$I:$I,"*"&amp;F$69&amp;"*")</f>
        <v>18</v>
      </c>
      <c r="G79" s="55">
        <f>COUNTIF('2009年査読論文'!$I:$I,"*"&amp;G$69&amp;"*")</f>
        <v>18</v>
      </c>
      <c r="H79" s="55">
        <f>COUNTIF('2009年査読論文'!$I:$I,"*"&amp;H$69&amp;"*")</f>
        <v>6</v>
      </c>
      <c r="I79" s="55">
        <f>COUNTIF('2009年査読論文'!$I:$I,"*"&amp;I$69&amp;"*")</f>
        <v>7</v>
      </c>
      <c r="J79" s="55">
        <f>COUNTIF('2009年査読論文'!$I:$I,"*"&amp;J$69&amp;"*")</f>
        <v>16</v>
      </c>
      <c r="K79" s="55"/>
      <c r="L79" s="55">
        <v>4</v>
      </c>
      <c r="M79" s="55">
        <v>4</v>
      </c>
      <c r="N79" s="55">
        <f>SUM(B79:L79)-(M79+1)</f>
        <v>118</v>
      </c>
    </row>
    <row r="80" spans="1:14" ht="21" customHeight="1">
      <c r="A80" s="1615" t="s">
        <v>4837</v>
      </c>
      <c r="B80" s="1616">
        <f>COUNTIF('2010年査読論文'!$I:$I,"*"&amp;B$69&amp;"*")</f>
        <v>65</v>
      </c>
      <c r="C80" s="1616">
        <f>COUNTIF('2010年査読論文'!$I:$I,"*"&amp;C$69&amp;"*")</f>
        <v>3</v>
      </c>
      <c r="D80" s="1616">
        <f>COUNTIF('2010年査読論文'!$I:$I,"*"&amp;D$69&amp;"*")</f>
        <v>1</v>
      </c>
      <c r="E80" s="1616">
        <f>COUNTIF('2010年査読論文'!$I:$I,"*"&amp;E$69&amp;"*")-J80</f>
        <v>5</v>
      </c>
      <c r="F80" s="1616">
        <f>COUNTIF('2010年査読論文'!$I:$I,"*"&amp;F$69&amp;"*")</f>
        <v>11</v>
      </c>
      <c r="G80" s="1616">
        <f>COUNTIF('2010年査読論文'!$I:$I,"*"&amp;G$69&amp;"*")</f>
        <v>19</v>
      </c>
      <c r="H80" s="1616">
        <f>COUNTIF('2010年査読論文'!$I:$I,"*"&amp;H$69&amp;"*")</f>
        <v>6</v>
      </c>
      <c r="I80" s="1616">
        <f>COUNTIF('2010年査読論文'!$I:$I,"*"&amp;I$69&amp;"*")</f>
        <v>6</v>
      </c>
      <c r="J80" s="1616">
        <f>COUNTIF('2010年査読論文'!$I:$I,"*"&amp;J$69&amp;"*")</f>
        <v>17</v>
      </c>
      <c r="K80" s="1616">
        <f>COUNTIF('2010年査読論文'!$I:$I,"*"&amp;K$69&amp;"*")</f>
        <v>1</v>
      </c>
      <c r="L80" s="1616">
        <v>2</v>
      </c>
      <c r="M80" s="1616">
        <v>7</v>
      </c>
      <c r="N80" s="1616">
        <f>SUM(B80:L80)-M80</f>
        <v>129</v>
      </c>
    </row>
    <row r="81" spans="1:15" ht="21" customHeight="1">
      <c r="A81" s="332" t="s">
        <v>7738</v>
      </c>
      <c r="B81" s="55">
        <f>COUNTIF('2011年査読論文'!$I:$I,"*"&amp;B$69&amp;"*")</f>
        <v>63</v>
      </c>
      <c r="C81" s="55">
        <f>COUNTIF('2011年査読論文'!$I:$I,"*"&amp;C$69&amp;"*")</f>
        <v>1</v>
      </c>
      <c r="D81" s="55">
        <f>COUNTIF('2011年査読論文'!$I:$I,"*"&amp;D$69&amp;"*")</f>
        <v>0</v>
      </c>
      <c r="E81" s="55">
        <f>COUNTIF('2011年査読論文'!$I:$I,"*"&amp;E$69&amp;"*")-J81+2</f>
        <v>15</v>
      </c>
      <c r="F81" s="55">
        <f>COUNTIF('2011年査読論文'!$I:$I,"*"&amp;F$69&amp;"*")</f>
        <v>15</v>
      </c>
      <c r="G81" s="55">
        <f>COUNTIF('2011年査読論文'!$I:$I,"*"&amp;G$69&amp;"*")</f>
        <v>16</v>
      </c>
      <c r="H81" s="55">
        <f>COUNTIF('2011年査読論文'!$I:$I,"*"&amp;H$69&amp;"*")</f>
        <v>4</v>
      </c>
      <c r="I81" s="55">
        <f>COUNTIF('2011年査読論文'!$I:$I,"*"&amp;I$69&amp;"*")</f>
        <v>7</v>
      </c>
      <c r="J81" s="55">
        <f>COUNTIF('2011年査読論文'!$I:$I,"*"&amp;J$69&amp;"*")</f>
        <v>13</v>
      </c>
      <c r="K81" s="55">
        <f>COUNTIF('2011年査読論文'!$I:$I,"*"&amp;K$69&amp;"*")</f>
        <v>0</v>
      </c>
      <c r="L81" s="55">
        <v>4</v>
      </c>
      <c r="M81" s="55">
        <v>11</v>
      </c>
      <c r="N81" s="55">
        <f>SUM(B81:L81)-(M81+1)</f>
        <v>126</v>
      </c>
    </row>
    <row r="82" spans="1:15" ht="21" customHeight="1">
      <c r="A82" s="332" t="s">
        <v>8372</v>
      </c>
      <c r="B82" s="55">
        <f>COUNTIF('2012年査読論文'!$I:$I,"*"&amp;B$69&amp;"*")</f>
        <v>79</v>
      </c>
      <c r="C82" s="55">
        <f>COUNTIF('2012年査読論文'!$I:$I,"*"&amp;C$69&amp;"*")</f>
        <v>0</v>
      </c>
      <c r="D82" s="55">
        <f>COUNTIF('2012年査読論文'!$I:$I,"*"&amp;D$69&amp;"*")</f>
        <v>0</v>
      </c>
      <c r="E82" s="55">
        <f>COUNTIF('2012年査読論文'!$I:$I,"*"&amp;E$69&amp;"*")-J82</f>
        <v>14</v>
      </c>
      <c r="F82" s="55">
        <f>COUNTIF('2012年査読論文'!$I:$I,"*"&amp;F$69&amp;"*")</f>
        <v>13</v>
      </c>
      <c r="G82" s="55">
        <f>COUNTIF('2012年査読論文'!$I:$I,"*"&amp;G$69&amp;"*")</f>
        <v>25</v>
      </c>
      <c r="H82" s="55">
        <f>COUNTIF('2012年査読論文'!$I:$I,"*"&amp;H$69&amp;"*")</f>
        <v>6</v>
      </c>
      <c r="I82" s="55">
        <f>COUNTIF('2012年査読論文'!$I:$I,"*"&amp;I$69&amp;"*")</f>
        <v>10</v>
      </c>
      <c r="J82" s="55">
        <f>COUNTIF('2012年査読論文'!$I:$I,"*"&amp;J$69&amp;"*")</f>
        <v>12</v>
      </c>
      <c r="K82" s="55">
        <f>COUNTIF('2012年査読論文'!$I:$I,"*"&amp;K$69&amp;"*")</f>
        <v>8</v>
      </c>
      <c r="L82" s="55">
        <v>4</v>
      </c>
      <c r="M82" s="55">
        <v>16</v>
      </c>
      <c r="N82" s="55">
        <f>SUM(B82:L82)-M82-5</f>
        <v>150</v>
      </c>
    </row>
    <row r="83" spans="1:15" ht="21" customHeight="1">
      <c r="A83" s="332" t="s">
        <v>9751</v>
      </c>
      <c r="B83" s="55">
        <f>COUNTIF('2013年査読論文'!$I:$I,"*"&amp;B$69&amp;"*")</f>
        <v>48</v>
      </c>
      <c r="C83" s="55">
        <f>COUNTIF('2013年査読論文'!$I:$I,"*"&amp;C$69&amp;"*")</f>
        <v>1</v>
      </c>
      <c r="D83" s="55">
        <f>COUNTIF('2013年査読論文'!$I:$I,"*"&amp;D$69&amp;"*")</f>
        <v>0</v>
      </c>
      <c r="E83" s="55">
        <f>COUNTIF('2013年査読論文'!$I:$I,"*"&amp;E$69&amp;"*")-J83</f>
        <v>6</v>
      </c>
      <c r="F83" s="55">
        <f>COUNTIF('2013年査読論文'!$I:$I,"*"&amp;F$69&amp;"*")</f>
        <v>15</v>
      </c>
      <c r="G83" s="55">
        <f>COUNTIF('2013年査読論文'!$I:$I,"*"&amp;G$69&amp;"*")</f>
        <v>6</v>
      </c>
      <c r="H83" s="55">
        <f>COUNTIF('2013年査読論文'!$I:$I,"*"&amp;H$69&amp;"*")</f>
        <v>3</v>
      </c>
      <c r="I83" s="55">
        <f>COUNTIF('2013年査読論文'!$I:$I,"*"&amp;I$69&amp;"*")</f>
        <v>12</v>
      </c>
      <c r="J83" s="55">
        <f>COUNTIF('2013年査読論文'!$I:$I,"*"&amp;J$69&amp;"*")</f>
        <v>9</v>
      </c>
      <c r="K83" s="55">
        <f>COUNTIF('2013年査読論文'!$I:$I,"*"&amp;K$69&amp;"*")</f>
        <v>4</v>
      </c>
      <c r="L83" s="55">
        <v>1</v>
      </c>
      <c r="M83" s="55">
        <v>7</v>
      </c>
      <c r="N83" s="55">
        <f>SUM(B83:L83)-M83</f>
        <v>98</v>
      </c>
    </row>
    <row r="84" spans="1:15" ht="21" customHeight="1">
      <c r="A84" s="2658" t="s">
        <v>11063</v>
      </c>
      <c r="B84" s="2659">
        <f>COUNTIF('2014年査読論文'!$I:$I,"*"&amp;B$69&amp;"*")</f>
        <v>25</v>
      </c>
      <c r="C84" s="2659">
        <f>COUNTIF('2014年査読論文'!$I:$I,"*"&amp;C$69&amp;"*")</f>
        <v>0</v>
      </c>
      <c r="D84" s="2659">
        <f>COUNTIF('2014年査読論文'!$I:$I,"*"&amp;D$69&amp;"*")</f>
        <v>0</v>
      </c>
      <c r="E84" s="2659">
        <f>COUNTIF('2014年査読論文'!$I:$I,"*"&amp;E$69&amp;"*")-J84</f>
        <v>7</v>
      </c>
      <c r="F84" s="2659">
        <f>COUNTIF('2014年査読論文'!$I:$I,"*"&amp;F$69&amp;"*")</f>
        <v>10</v>
      </c>
      <c r="G84" s="2659">
        <f>COUNTIF('2014年査読論文'!$I:$I,"*"&amp;G$69&amp;"*")</f>
        <v>5</v>
      </c>
      <c r="H84" s="2659">
        <f>COUNTIF('2014年査読論文'!$I:$I,"*"&amp;H$69&amp;"*")</f>
        <v>1</v>
      </c>
      <c r="I84" s="2659">
        <f>COUNTIF('2014年査読論文'!$I:$I,"*"&amp;I$69&amp;"*")</f>
        <v>2</v>
      </c>
      <c r="J84" s="2659">
        <f>COUNTIF('2014年査読論文'!$I:$I,"*"&amp;J$69&amp;"*")</f>
        <v>7</v>
      </c>
      <c r="K84" s="2659">
        <f>COUNTIF('2014年査読論文'!$I:$I,"*"&amp;K$69&amp;"*")</f>
        <v>6</v>
      </c>
      <c r="L84" s="2659">
        <v>1</v>
      </c>
      <c r="M84" s="2659">
        <v>1</v>
      </c>
      <c r="N84" s="2659">
        <f>SUM(B84:L84)-M84-1</f>
        <v>62</v>
      </c>
      <c r="O84" s="2493" t="s">
        <v>11074</v>
      </c>
    </row>
    <row r="85" spans="1:15" ht="21" customHeight="1">
      <c r="A85" s="2493" t="s">
        <v>11075</v>
      </c>
      <c r="B85" s="28">
        <f>SUM(B70:B83)</f>
        <v>518</v>
      </c>
      <c r="C85" s="28">
        <f t="shared" ref="C85:N85" si="2">SUM(C70:C83)</f>
        <v>58</v>
      </c>
      <c r="D85" s="28">
        <f t="shared" si="2"/>
        <v>22</v>
      </c>
      <c r="E85" s="28">
        <f t="shared" si="2"/>
        <v>123</v>
      </c>
      <c r="F85" s="28">
        <f t="shared" si="2"/>
        <v>141</v>
      </c>
      <c r="G85" s="28">
        <f t="shared" si="2"/>
        <v>166</v>
      </c>
      <c r="H85" s="28">
        <f t="shared" si="2"/>
        <v>50</v>
      </c>
      <c r="I85" s="28">
        <f t="shared" si="2"/>
        <v>80</v>
      </c>
      <c r="J85" s="28">
        <f t="shared" si="2"/>
        <v>74</v>
      </c>
      <c r="K85" s="28">
        <f t="shared" si="2"/>
        <v>13</v>
      </c>
      <c r="L85" s="28">
        <f t="shared" si="2"/>
        <v>30</v>
      </c>
      <c r="N85" s="28">
        <f t="shared" si="2"/>
        <v>1203</v>
      </c>
    </row>
  </sheetData>
  <mergeCells count="1">
    <mergeCell ref="A1:L1"/>
  </mergeCells>
  <phoneticPr fontId="5"/>
  <pageMargins left="0.75" right="0.75" top="1" bottom="1" header="0.51200000000000001" footer="0.51200000000000001"/>
  <pageSetup paperSize="9" scale="53" orientation="portrait" verticalDpi="1200" r:id="rId1"/>
  <headerFooter alignWithMargins="0">
    <oddHeader>&amp;A</oddHeader>
    <oddFooter>&amp;P / &amp;N ページ</oddFooter>
  </headerFooter>
  <rowBreaks count="1" manualBreakCount="1">
    <brk id="48" max="12" man="1"/>
  </rowBreaks>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K74"/>
  <sheetViews>
    <sheetView workbookViewId="0">
      <selection activeCell="A8" sqref="A8"/>
    </sheetView>
  </sheetViews>
  <sheetFormatPr defaultRowHeight="13.5"/>
  <cols>
    <col min="1" max="1" width="3.25" customWidth="1"/>
    <col min="2" max="2" width="3.375" style="29" customWidth="1"/>
    <col min="3" max="3" width="11.75" customWidth="1"/>
    <col min="4" max="4" width="4.125" customWidth="1"/>
    <col min="5" max="5" width="6.25" style="29" customWidth="1"/>
    <col min="6" max="7" width="4.5" style="29" customWidth="1"/>
    <col min="8" max="8" width="38.125" style="315" customWidth="1"/>
    <col min="9" max="9" width="10.75" style="29" customWidth="1"/>
    <col min="10" max="10" width="17.625" style="29" customWidth="1"/>
    <col min="11" max="11" width="6.125" style="313" customWidth="1"/>
    <col min="12" max="12" width="5.875" style="313" customWidth="1"/>
    <col min="13" max="13" width="8.5" style="313" customWidth="1"/>
    <col min="14" max="14" width="8.375" style="313" customWidth="1"/>
    <col min="15" max="15" width="43.5" style="33" customWidth="1"/>
    <col min="16" max="16" width="7.375" customWidth="1"/>
    <col min="17" max="17" width="6.75" customWidth="1"/>
    <col min="18" max="31" width="5.875" customWidth="1"/>
    <col min="32" max="32" width="4.625" customWidth="1"/>
    <col min="33" max="33" width="9.875" customWidth="1"/>
    <col min="34" max="34" width="11.625" style="673" bestFit="1" customWidth="1"/>
  </cols>
  <sheetData>
    <row r="1" spans="1:37" ht="18" customHeight="1">
      <c r="B1" s="1188" t="s">
        <v>6188</v>
      </c>
      <c r="H1" s="29" t="s">
        <v>6189</v>
      </c>
      <c r="R1" s="462" t="s">
        <v>10350</v>
      </c>
    </row>
    <row r="2" spans="1:37">
      <c r="A2" t="s">
        <v>11731</v>
      </c>
      <c r="B2" s="82"/>
      <c r="C2" s="83" t="s">
        <v>4863</v>
      </c>
      <c r="D2" s="83" t="s">
        <v>5056</v>
      </c>
      <c r="E2" s="83" t="s">
        <v>410</v>
      </c>
      <c r="F2" s="83" t="s">
        <v>5058</v>
      </c>
      <c r="G2" s="83" t="s">
        <v>1505</v>
      </c>
      <c r="H2" s="84" t="s">
        <v>618</v>
      </c>
      <c r="I2" s="83" t="s">
        <v>4864</v>
      </c>
      <c r="J2" s="83" t="s">
        <v>4290</v>
      </c>
      <c r="K2" s="83" t="s">
        <v>617</v>
      </c>
      <c r="L2" s="83" t="s">
        <v>278</v>
      </c>
      <c r="M2" s="83" t="s">
        <v>3706</v>
      </c>
      <c r="N2" s="83" t="s">
        <v>470</v>
      </c>
      <c r="O2" s="84" t="s">
        <v>411</v>
      </c>
      <c r="P2" s="85" t="s">
        <v>10321</v>
      </c>
      <c r="Q2" s="333" t="s">
        <v>10349</v>
      </c>
      <c r="R2" s="333" t="s">
        <v>10355</v>
      </c>
      <c r="S2" s="333" t="s">
        <v>10353</v>
      </c>
      <c r="T2" s="333" t="s">
        <v>10358</v>
      </c>
      <c r="U2" s="333" t="s">
        <v>10361</v>
      </c>
      <c r="V2" s="333" t="s">
        <v>10364</v>
      </c>
      <c r="W2" s="333" t="s">
        <v>10367</v>
      </c>
      <c r="X2" s="333" t="s">
        <v>10370</v>
      </c>
      <c r="Y2" s="333" t="s">
        <v>10373</v>
      </c>
      <c r="Z2" s="333" t="s">
        <v>10376</v>
      </c>
      <c r="AA2" s="333" t="s">
        <v>10379</v>
      </c>
      <c r="AB2" s="333" t="s">
        <v>10382</v>
      </c>
      <c r="AC2" s="333" t="s">
        <v>10385</v>
      </c>
      <c r="AD2" s="333" t="s">
        <v>10388</v>
      </c>
      <c r="AE2" s="333" t="s">
        <v>10391</v>
      </c>
      <c r="AF2" s="83" t="s">
        <v>1508</v>
      </c>
      <c r="AG2" t="s">
        <v>3912</v>
      </c>
      <c r="AH2" s="672" t="s">
        <v>3898</v>
      </c>
      <c r="AI2" t="s">
        <v>3897</v>
      </c>
      <c r="AJ2" t="s">
        <v>2816</v>
      </c>
    </row>
    <row r="3" spans="1:37" ht="54">
      <c r="B3" s="82">
        <v>1</v>
      </c>
      <c r="C3" s="86" t="s">
        <v>4268</v>
      </c>
      <c r="D3" s="86" t="s">
        <v>1505</v>
      </c>
      <c r="E3" s="3">
        <v>14</v>
      </c>
      <c r="F3" s="3">
        <v>0</v>
      </c>
      <c r="G3" s="3">
        <v>15</v>
      </c>
      <c r="H3" s="100" t="s">
        <v>2661</v>
      </c>
      <c r="I3" s="3" t="s">
        <v>4269</v>
      </c>
      <c r="J3" s="87" t="s">
        <v>4861</v>
      </c>
      <c r="K3" s="314" t="s">
        <v>2367</v>
      </c>
      <c r="L3" s="314">
        <v>52</v>
      </c>
      <c r="M3" s="314" t="s">
        <v>4901</v>
      </c>
      <c r="N3" s="314" t="s">
        <v>4902</v>
      </c>
      <c r="O3" s="88" t="s">
        <v>600</v>
      </c>
      <c r="P3" s="89">
        <v>5</v>
      </c>
      <c r="Q3" s="194">
        <f>SUM(R3:AE3)</f>
        <v>5</v>
      </c>
      <c r="R3" s="194"/>
      <c r="S3" s="194">
        <v>2</v>
      </c>
      <c r="T3" s="194">
        <v>1</v>
      </c>
      <c r="U3" s="194"/>
      <c r="V3" s="194">
        <v>1</v>
      </c>
      <c r="W3" s="194"/>
      <c r="X3" s="194">
        <v>1</v>
      </c>
      <c r="Y3" s="194"/>
      <c r="Z3" s="194"/>
      <c r="AA3" s="194"/>
      <c r="AB3" s="194"/>
      <c r="AC3" s="194"/>
      <c r="AD3" s="194"/>
      <c r="AE3" s="194"/>
      <c r="AF3" s="89" t="s">
        <v>1505</v>
      </c>
      <c r="AG3" s="56" t="s">
        <v>2812</v>
      </c>
      <c r="AH3" s="673">
        <f ca="1">TODAY()</f>
        <v>41921</v>
      </c>
      <c r="AI3">
        <f ca="1">DATEDIF(AG3,AH3,"M")</f>
        <v>170</v>
      </c>
      <c r="AJ3" s="675">
        <f t="shared" ref="AJ3:AJ19" ca="1" si="0">P3/AI3</f>
        <v>2.9411764705882353E-2</v>
      </c>
      <c r="AK3" t="str">
        <f>$D3&amp;$K3</f>
        <v>DPASJ</v>
      </c>
    </row>
    <row r="4" spans="1:37" ht="40.5">
      <c r="B4" s="82">
        <v>2</v>
      </c>
      <c r="C4" s="86" t="s">
        <v>5306</v>
      </c>
      <c r="D4" s="86" t="s">
        <v>5058</v>
      </c>
      <c r="E4" s="3">
        <v>9</v>
      </c>
      <c r="F4" s="3">
        <v>7</v>
      </c>
      <c r="G4" s="3">
        <v>3</v>
      </c>
      <c r="H4" s="100" t="s">
        <v>2663</v>
      </c>
      <c r="I4" s="3" t="s">
        <v>5307</v>
      </c>
      <c r="J4" s="87" t="s">
        <v>5308</v>
      </c>
      <c r="K4" s="314" t="s">
        <v>2116</v>
      </c>
      <c r="L4" s="314">
        <v>364</v>
      </c>
      <c r="M4" s="314" t="s">
        <v>4903</v>
      </c>
      <c r="N4" s="314" t="s">
        <v>4904</v>
      </c>
      <c r="O4" s="88" t="s">
        <v>5258</v>
      </c>
      <c r="P4" s="89">
        <v>35</v>
      </c>
      <c r="Q4" s="194">
        <f t="shared" ref="Q4:Q19" si="1">SUM(R4:AE4)</f>
        <v>35</v>
      </c>
      <c r="R4" s="194"/>
      <c r="S4" s="194">
        <v>3</v>
      </c>
      <c r="T4" s="194">
        <v>4</v>
      </c>
      <c r="U4" s="194">
        <v>6</v>
      </c>
      <c r="V4" s="194">
        <v>3</v>
      </c>
      <c r="W4" s="194">
        <v>2</v>
      </c>
      <c r="X4" s="194">
        <v>2</v>
      </c>
      <c r="Y4" s="194">
        <v>7</v>
      </c>
      <c r="Z4" s="194"/>
      <c r="AA4" s="194">
        <v>3</v>
      </c>
      <c r="AB4" s="194">
        <v>2</v>
      </c>
      <c r="AC4" s="194">
        <v>1</v>
      </c>
      <c r="AD4" s="194">
        <v>1</v>
      </c>
      <c r="AE4" s="194">
        <v>1</v>
      </c>
      <c r="AF4" s="89" t="s">
        <v>1507</v>
      </c>
      <c r="AG4" s="56" t="s">
        <v>2813</v>
      </c>
      <c r="AH4" s="673">
        <f t="shared" ref="AH4:AH19" ca="1" si="2">TODAY()</f>
        <v>41921</v>
      </c>
      <c r="AI4">
        <f t="shared" ref="AI4:AI19" ca="1" si="3">DATEDIF(AG4,AH4,"M")</f>
        <v>166</v>
      </c>
      <c r="AJ4" s="675">
        <f t="shared" ca="1" si="0"/>
        <v>0.21084337349397592</v>
      </c>
    </row>
    <row r="5" spans="1:37" ht="54">
      <c r="B5" s="82">
        <v>3</v>
      </c>
      <c r="C5" s="86" t="s">
        <v>2297</v>
      </c>
      <c r="D5" s="86" t="s">
        <v>1505</v>
      </c>
      <c r="E5" s="3">
        <v>11</v>
      </c>
      <c r="F5" s="3">
        <v>0</v>
      </c>
      <c r="G5" s="3">
        <v>12</v>
      </c>
      <c r="H5" s="100" t="s">
        <v>1090</v>
      </c>
      <c r="I5" s="3" t="s">
        <v>2298</v>
      </c>
      <c r="J5" s="87" t="s">
        <v>4502</v>
      </c>
      <c r="K5" s="314" t="s">
        <v>2367</v>
      </c>
      <c r="L5" s="314">
        <v>52</v>
      </c>
      <c r="M5" s="329">
        <v>81</v>
      </c>
      <c r="N5" s="314" t="s">
        <v>4905</v>
      </c>
      <c r="O5" s="88" t="s">
        <v>5341</v>
      </c>
      <c r="P5" s="89">
        <v>32</v>
      </c>
      <c r="Q5" s="194">
        <f t="shared" si="1"/>
        <v>32</v>
      </c>
      <c r="R5" s="194">
        <v>4</v>
      </c>
      <c r="S5" s="194">
        <v>2</v>
      </c>
      <c r="T5" s="194">
        <v>3</v>
      </c>
      <c r="U5" s="194">
        <v>4</v>
      </c>
      <c r="V5" s="194">
        <v>3</v>
      </c>
      <c r="W5" s="194">
        <v>3</v>
      </c>
      <c r="X5" s="194">
        <v>3</v>
      </c>
      <c r="Y5" s="194"/>
      <c r="Z5" s="194">
        <v>2</v>
      </c>
      <c r="AA5" s="194">
        <v>4</v>
      </c>
      <c r="AB5" s="194"/>
      <c r="AC5" s="194">
        <v>4</v>
      </c>
      <c r="AD5" s="194"/>
      <c r="AE5" s="194"/>
      <c r="AF5" s="89" t="s">
        <v>1507</v>
      </c>
      <c r="AG5" s="56" t="s">
        <v>2814</v>
      </c>
      <c r="AH5" s="673">
        <f t="shared" ca="1" si="2"/>
        <v>41921</v>
      </c>
      <c r="AI5">
        <f t="shared" ca="1" si="3"/>
        <v>176</v>
      </c>
      <c r="AJ5" s="675">
        <f t="shared" ca="1" si="0"/>
        <v>0.18181818181818182</v>
      </c>
      <c r="AK5" t="str">
        <f t="shared" ref="AK5:AK14" si="4">$D5&amp;$K5</f>
        <v>DPASJ</v>
      </c>
    </row>
    <row r="6" spans="1:37" ht="93" customHeight="1">
      <c r="B6" s="82">
        <v>4</v>
      </c>
      <c r="C6" s="86" t="s">
        <v>4503</v>
      </c>
      <c r="D6" s="86" t="s">
        <v>1505</v>
      </c>
      <c r="E6" s="3">
        <v>87</v>
      </c>
      <c r="F6" s="3">
        <v>0</v>
      </c>
      <c r="G6" s="3">
        <v>88</v>
      </c>
      <c r="H6" s="100" t="s">
        <v>6741</v>
      </c>
      <c r="I6" s="3" t="s">
        <v>6732</v>
      </c>
      <c r="J6" s="87" t="s">
        <v>337</v>
      </c>
      <c r="K6" s="314" t="s">
        <v>2367</v>
      </c>
      <c r="L6" s="314">
        <v>52</v>
      </c>
      <c r="M6" s="329">
        <v>25</v>
      </c>
      <c r="N6" s="314" t="s">
        <v>4905</v>
      </c>
      <c r="O6" s="88" t="s">
        <v>420</v>
      </c>
      <c r="P6" s="89">
        <v>11</v>
      </c>
      <c r="Q6" s="194">
        <f t="shared" si="1"/>
        <v>11</v>
      </c>
      <c r="R6" s="194">
        <v>1</v>
      </c>
      <c r="S6" s="1473">
        <v>1</v>
      </c>
      <c r="T6" s="194"/>
      <c r="U6" s="194">
        <v>3</v>
      </c>
      <c r="V6" s="194">
        <v>2</v>
      </c>
      <c r="W6" s="194">
        <v>2</v>
      </c>
      <c r="X6" s="194"/>
      <c r="Y6" s="194"/>
      <c r="Z6" s="194"/>
      <c r="AA6" s="194"/>
      <c r="AB6" s="194"/>
      <c r="AC6" s="194"/>
      <c r="AD6" s="194">
        <v>1</v>
      </c>
      <c r="AE6" s="194">
        <v>1</v>
      </c>
      <c r="AF6" s="89" t="s">
        <v>1504</v>
      </c>
      <c r="AG6" s="56" t="s">
        <v>2814</v>
      </c>
      <c r="AH6" s="673">
        <f t="shared" ca="1" si="2"/>
        <v>41921</v>
      </c>
      <c r="AI6">
        <f t="shared" ca="1" si="3"/>
        <v>176</v>
      </c>
      <c r="AJ6" s="675">
        <f t="shared" ca="1" si="0"/>
        <v>6.25E-2</v>
      </c>
      <c r="AK6" t="str">
        <f t="shared" si="4"/>
        <v>DPASJ</v>
      </c>
    </row>
    <row r="7" spans="1:37" ht="54">
      <c r="B7" s="82">
        <v>5</v>
      </c>
      <c r="C7" s="86" t="s">
        <v>4503</v>
      </c>
      <c r="D7" s="86" t="s">
        <v>1505</v>
      </c>
      <c r="E7" s="3">
        <v>14</v>
      </c>
      <c r="F7" s="3">
        <v>0</v>
      </c>
      <c r="G7" s="3">
        <v>15</v>
      </c>
      <c r="H7" s="100" t="s">
        <v>6742</v>
      </c>
      <c r="I7" s="3" t="s">
        <v>4269</v>
      </c>
      <c r="J7" s="87" t="s">
        <v>338</v>
      </c>
      <c r="K7" s="314" t="s">
        <v>2367</v>
      </c>
      <c r="L7" s="314">
        <v>52</v>
      </c>
      <c r="M7" s="329">
        <v>73</v>
      </c>
      <c r="N7" s="314" t="s">
        <v>4905</v>
      </c>
      <c r="O7" s="88" t="s">
        <v>3567</v>
      </c>
      <c r="P7" s="89">
        <v>16</v>
      </c>
      <c r="Q7" s="194">
        <f t="shared" si="1"/>
        <v>16</v>
      </c>
      <c r="R7" s="194">
        <v>3</v>
      </c>
      <c r="S7" s="194">
        <v>3</v>
      </c>
      <c r="T7" s="194">
        <v>1</v>
      </c>
      <c r="U7" s="194">
        <v>2</v>
      </c>
      <c r="V7" s="194">
        <v>1</v>
      </c>
      <c r="W7" s="194">
        <v>1</v>
      </c>
      <c r="X7" s="194">
        <v>1</v>
      </c>
      <c r="Y7" s="194">
        <v>2</v>
      </c>
      <c r="Z7" s="194">
        <v>2</v>
      </c>
      <c r="AA7" s="194"/>
      <c r="AB7" s="194"/>
      <c r="AC7" s="194"/>
      <c r="AD7" s="194"/>
      <c r="AE7" s="194"/>
      <c r="AF7" s="89" t="s">
        <v>1504</v>
      </c>
      <c r="AG7" s="56" t="s">
        <v>2814</v>
      </c>
      <c r="AH7" s="673">
        <f t="shared" ca="1" si="2"/>
        <v>41921</v>
      </c>
      <c r="AI7">
        <f t="shared" ca="1" si="3"/>
        <v>176</v>
      </c>
      <c r="AJ7" s="675">
        <f t="shared" ca="1" si="0"/>
        <v>9.0909090909090912E-2</v>
      </c>
      <c r="AK7" t="str">
        <f t="shared" si="4"/>
        <v>DPASJ</v>
      </c>
    </row>
    <row r="8" spans="1:37" ht="85.5" customHeight="1">
      <c r="B8" s="82">
        <v>6</v>
      </c>
      <c r="C8" s="86" t="s">
        <v>339</v>
      </c>
      <c r="D8" s="86" t="s">
        <v>1505</v>
      </c>
      <c r="E8" s="3">
        <v>98</v>
      </c>
      <c r="F8" s="3">
        <v>0</v>
      </c>
      <c r="G8" s="3">
        <v>99</v>
      </c>
      <c r="H8" s="443" t="s">
        <v>475</v>
      </c>
      <c r="I8" s="3" t="s">
        <v>4034</v>
      </c>
      <c r="J8" s="87" t="s">
        <v>3475</v>
      </c>
      <c r="K8" s="314" t="s">
        <v>2367</v>
      </c>
      <c r="L8" s="314">
        <v>52</v>
      </c>
      <c r="M8" s="314"/>
      <c r="N8" s="314" t="s">
        <v>4905</v>
      </c>
      <c r="O8" s="88" t="s">
        <v>413</v>
      </c>
      <c r="P8" s="89">
        <v>15</v>
      </c>
      <c r="Q8" s="194">
        <f t="shared" si="1"/>
        <v>15</v>
      </c>
      <c r="R8" s="194"/>
      <c r="S8" s="194">
        <v>1</v>
      </c>
      <c r="T8" s="194">
        <v>1</v>
      </c>
      <c r="U8" s="194">
        <v>5</v>
      </c>
      <c r="V8" s="194">
        <v>2</v>
      </c>
      <c r="W8" s="194">
        <v>2</v>
      </c>
      <c r="X8" s="194"/>
      <c r="Y8" s="194"/>
      <c r="Z8" s="194">
        <v>1</v>
      </c>
      <c r="AA8" s="194">
        <v>1</v>
      </c>
      <c r="AB8" s="194"/>
      <c r="AC8" s="194">
        <v>1</v>
      </c>
      <c r="AD8" s="194">
        <v>1</v>
      </c>
      <c r="AE8" s="194"/>
      <c r="AF8" s="89" t="s">
        <v>1504</v>
      </c>
      <c r="AG8" s="56" t="s">
        <v>2814</v>
      </c>
      <c r="AH8" s="673">
        <f t="shared" ca="1" si="2"/>
        <v>41921</v>
      </c>
      <c r="AI8">
        <f t="shared" ca="1" si="3"/>
        <v>176</v>
      </c>
      <c r="AJ8" s="675">
        <f t="shared" ca="1" si="0"/>
        <v>8.5227272727272721E-2</v>
      </c>
      <c r="AK8" t="str">
        <f t="shared" si="4"/>
        <v>DPASJ</v>
      </c>
    </row>
    <row r="9" spans="1:37" ht="100.5" customHeight="1">
      <c r="B9" s="82">
        <v>7</v>
      </c>
      <c r="C9" s="86" t="s">
        <v>3096</v>
      </c>
      <c r="D9" s="86" t="s">
        <v>1505</v>
      </c>
      <c r="E9" s="3">
        <v>92</v>
      </c>
      <c r="F9" s="3">
        <v>0</v>
      </c>
      <c r="G9" s="3">
        <v>93</v>
      </c>
      <c r="H9" s="443" t="s">
        <v>4418</v>
      </c>
      <c r="I9" s="3" t="s">
        <v>6732</v>
      </c>
      <c r="J9" s="87" t="s">
        <v>3097</v>
      </c>
      <c r="K9" s="314" t="s">
        <v>2367</v>
      </c>
      <c r="L9" s="314">
        <v>52</v>
      </c>
      <c r="M9" s="314"/>
      <c r="N9" s="314" t="s">
        <v>4905</v>
      </c>
      <c r="O9" s="88" t="s">
        <v>412</v>
      </c>
      <c r="P9" s="89">
        <v>77</v>
      </c>
      <c r="Q9" s="194">
        <f t="shared" si="1"/>
        <v>77</v>
      </c>
      <c r="R9" s="194"/>
      <c r="S9" s="194">
        <v>4</v>
      </c>
      <c r="T9" s="194">
        <v>5</v>
      </c>
      <c r="U9" s="194">
        <v>5</v>
      </c>
      <c r="V9" s="194">
        <v>8</v>
      </c>
      <c r="W9" s="194">
        <v>9</v>
      </c>
      <c r="X9" s="194">
        <v>7</v>
      </c>
      <c r="Y9" s="194">
        <v>9</v>
      </c>
      <c r="Z9" s="194">
        <v>11</v>
      </c>
      <c r="AA9" s="194">
        <v>8</v>
      </c>
      <c r="AB9" s="194">
        <v>3</v>
      </c>
      <c r="AC9" s="194">
        <v>4</v>
      </c>
      <c r="AD9" s="194">
        <v>3</v>
      </c>
      <c r="AE9" s="194">
        <v>1</v>
      </c>
      <c r="AF9" s="89" t="s">
        <v>1507</v>
      </c>
      <c r="AG9" s="56" t="s">
        <v>2814</v>
      </c>
      <c r="AH9" s="673">
        <f t="shared" ca="1" si="2"/>
        <v>41921</v>
      </c>
      <c r="AI9">
        <f t="shared" ca="1" si="3"/>
        <v>176</v>
      </c>
      <c r="AJ9" s="675">
        <f t="shared" ca="1" si="0"/>
        <v>0.4375</v>
      </c>
      <c r="AK9" t="str">
        <f t="shared" si="4"/>
        <v>DPASJ</v>
      </c>
    </row>
    <row r="10" spans="1:37" ht="81">
      <c r="B10" s="82">
        <v>8</v>
      </c>
      <c r="C10" s="86" t="s">
        <v>3098</v>
      </c>
      <c r="D10" s="86" t="s">
        <v>1505</v>
      </c>
      <c r="E10" s="3">
        <v>19</v>
      </c>
      <c r="F10" s="3">
        <v>0</v>
      </c>
      <c r="G10" s="3">
        <v>20</v>
      </c>
      <c r="H10" s="100" t="s">
        <v>1669</v>
      </c>
      <c r="I10" s="3" t="s">
        <v>4269</v>
      </c>
      <c r="J10" s="87" t="s">
        <v>3099</v>
      </c>
      <c r="K10" s="314" t="s">
        <v>2367</v>
      </c>
      <c r="L10" s="314">
        <v>52</v>
      </c>
      <c r="M10" s="329">
        <v>53</v>
      </c>
      <c r="N10" s="314" t="s">
        <v>4905</v>
      </c>
      <c r="O10" s="88" t="s">
        <v>1046</v>
      </c>
      <c r="P10" s="89">
        <v>14</v>
      </c>
      <c r="Q10" s="194">
        <f t="shared" si="1"/>
        <v>14</v>
      </c>
      <c r="R10" s="194">
        <v>2</v>
      </c>
      <c r="S10" s="194">
        <v>4</v>
      </c>
      <c r="T10" s="194">
        <v>3</v>
      </c>
      <c r="U10" s="194">
        <v>3</v>
      </c>
      <c r="V10" s="194">
        <v>1</v>
      </c>
      <c r="W10" s="194">
        <v>1</v>
      </c>
      <c r="X10" s="194"/>
      <c r="Y10" s="194"/>
      <c r="Z10" s="194"/>
      <c r="AA10" s="194"/>
      <c r="AB10" s="194"/>
      <c r="AC10" s="194"/>
      <c r="AD10" s="194"/>
      <c r="AE10" s="194"/>
      <c r="AF10" s="89" t="s">
        <v>1504</v>
      </c>
      <c r="AG10" s="56" t="s">
        <v>2814</v>
      </c>
      <c r="AH10" s="673">
        <f t="shared" ca="1" si="2"/>
        <v>41921</v>
      </c>
      <c r="AI10">
        <f t="shared" ca="1" si="3"/>
        <v>176</v>
      </c>
      <c r="AJ10" s="675">
        <f t="shared" ca="1" si="0"/>
        <v>7.9545454545454544E-2</v>
      </c>
      <c r="AK10" t="str">
        <f t="shared" si="4"/>
        <v>DPASJ</v>
      </c>
    </row>
    <row r="11" spans="1:37" ht="81">
      <c r="B11" s="82">
        <v>9</v>
      </c>
      <c r="C11" s="86" t="s">
        <v>3098</v>
      </c>
      <c r="D11" s="86" t="s">
        <v>1505</v>
      </c>
      <c r="E11" s="3">
        <v>19</v>
      </c>
      <c r="F11" s="3">
        <v>0</v>
      </c>
      <c r="G11" s="3">
        <v>20</v>
      </c>
      <c r="H11" s="100" t="s">
        <v>1722</v>
      </c>
      <c r="I11" s="3" t="s">
        <v>4269</v>
      </c>
      <c r="J11" s="87" t="s">
        <v>1047</v>
      </c>
      <c r="K11" s="314" t="s">
        <v>2367</v>
      </c>
      <c r="L11" s="314">
        <v>52</v>
      </c>
      <c r="M11" s="329">
        <v>61</v>
      </c>
      <c r="N11" s="314" t="s">
        <v>4905</v>
      </c>
      <c r="O11" s="88" t="s">
        <v>3566</v>
      </c>
      <c r="P11" s="89">
        <v>26</v>
      </c>
      <c r="Q11" s="194">
        <f t="shared" si="1"/>
        <v>26</v>
      </c>
      <c r="R11" s="194">
        <v>2</v>
      </c>
      <c r="S11" s="194">
        <v>6</v>
      </c>
      <c r="T11" s="194">
        <v>1</v>
      </c>
      <c r="U11" s="194">
        <v>1</v>
      </c>
      <c r="V11" s="194">
        <v>2</v>
      </c>
      <c r="W11" s="194">
        <v>2</v>
      </c>
      <c r="X11" s="194">
        <v>3</v>
      </c>
      <c r="Y11" s="194">
        <v>4</v>
      </c>
      <c r="Z11" s="194">
        <v>1</v>
      </c>
      <c r="AA11" s="194">
        <v>1</v>
      </c>
      <c r="AB11" s="194"/>
      <c r="AC11" s="194">
        <v>3</v>
      </c>
      <c r="AD11" s="194"/>
      <c r="AE11" s="194"/>
      <c r="AF11" s="89" t="s">
        <v>1504</v>
      </c>
      <c r="AG11" s="56" t="s">
        <v>2814</v>
      </c>
      <c r="AH11" s="673">
        <f t="shared" ca="1" si="2"/>
        <v>41921</v>
      </c>
      <c r="AI11">
        <f t="shared" ca="1" si="3"/>
        <v>176</v>
      </c>
      <c r="AJ11" s="675">
        <f t="shared" ca="1" si="0"/>
        <v>0.14772727272727273</v>
      </c>
      <c r="AK11" t="str">
        <f t="shared" si="4"/>
        <v>DPASJ</v>
      </c>
    </row>
    <row r="12" spans="1:37" ht="53.25" customHeight="1">
      <c r="B12" s="82">
        <v>10</v>
      </c>
      <c r="C12" s="86" t="s">
        <v>2356</v>
      </c>
      <c r="D12" s="86" t="s">
        <v>1505</v>
      </c>
      <c r="E12" s="3">
        <v>32</v>
      </c>
      <c r="F12" s="3">
        <v>0</v>
      </c>
      <c r="G12" s="3">
        <v>33</v>
      </c>
      <c r="H12" s="381" t="s">
        <v>2437</v>
      </c>
      <c r="I12" s="3" t="s">
        <v>1134</v>
      </c>
      <c r="J12" s="87" t="s">
        <v>2357</v>
      </c>
      <c r="K12" s="314" t="s">
        <v>2367</v>
      </c>
      <c r="L12" s="314">
        <v>52</v>
      </c>
      <c r="M12" s="329">
        <v>93</v>
      </c>
      <c r="N12" s="314" t="s">
        <v>4905</v>
      </c>
      <c r="O12" s="88" t="s">
        <v>2382</v>
      </c>
      <c r="P12" s="89">
        <v>9</v>
      </c>
      <c r="Q12" s="194">
        <f t="shared" si="1"/>
        <v>9</v>
      </c>
      <c r="R12" s="194"/>
      <c r="S12" s="194">
        <v>1</v>
      </c>
      <c r="T12" s="194">
        <v>3</v>
      </c>
      <c r="U12" s="194">
        <v>1</v>
      </c>
      <c r="V12" s="194">
        <v>3</v>
      </c>
      <c r="W12" s="194"/>
      <c r="X12" s="194"/>
      <c r="Y12" s="194"/>
      <c r="Z12" s="194">
        <v>1</v>
      </c>
      <c r="AA12" s="194"/>
      <c r="AB12" s="194"/>
      <c r="AC12" s="194"/>
      <c r="AD12" s="194"/>
      <c r="AE12" s="194"/>
      <c r="AF12" s="89" t="s">
        <v>1507</v>
      </c>
      <c r="AG12" s="56" t="s">
        <v>2814</v>
      </c>
      <c r="AH12" s="673">
        <f t="shared" ca="1" si="2"/>
        <v>41921</v>
      </c>
      <c r="AI12">
        <f t="shared" ca="1" si="3"/>
        <v>176</v>
      </c>
      <c r="AJ12" s="675">
        <f t="shared" ca="1" si="0"/>
        <v>5.113636363636364E-2</v>
      </c>
      <c r="AK12" t="str">
        <f t="shared" si="4"/>
        <v>DPASJ</v>
      </c>
    </row>
    <row r="13" spans="1:37" ht="54">
      <c r="B13" s="82">
        <v>11</v>
      </c>
      <c r="C13" s="86" t="s">
        <v>2358</v>
      </c>
      <c r="D13" s="86" t="s">
        <v>1505</v>
      </c>
      <c r="E13" s="3">
        <v>15</v>
      </c>
      <c r="F13" s="3">
        <v>0</v>
      </c>
      <c r="G13" s="3">
        <v>16</v>
      </c>
      <c r="H13" s="100" t="s">
        <v>1398</v>
      </c>
      <c r="I13" s="3" t="s">
        <v>4269</v>
      </c>
      <c r="J13" s="87" t="s">
        <v>2359</v>
      </c>
      <c r="K13" s="314" t="s">
        <v>2367</v>
      </c>
      <c r="L13" s="314">
        <v>52</v>
      </c>
      <c r="M13" s="329">
        <v>33</v>
      </c>
      <c r="N13" s="314" t="s">
        <v>4905</v>
      </c>
      <c r="O13" s="88" t="s">
        <v>4030</v>
      </c>
      <c r="P13" s="89">
        <v>6</v>
      </c>
      <c r="Q13" s="194">
        <f t="shared" si="1"/>
        <v>6</v>
      </c>
      <c r="R13" s="194"/>
      <c r="S13" s="194">
        <v>1</v>
      </c>
      <c r="T13" s="194">
        <v>1</v>
      </c>
      <c r="U13" s="194">
        <v>3</v>
      </c>
      <c r="V13" s="194">
        <v>1</v>
      </c>
      <c r="W13" s="194"/>
      <c r="X13" s="194"/>
      <c r="Y13" s="194"/>
      <c r="Z13" s="194"/>
      <c r="AA13" s="194"/>
      <c r="AB13" s="194"/>
      <c r="AC13" s="194"/>
      <c r="AD13" s="194"/>
      <c r="AE13" s="194"/>
      <c r="AF13" s="89" t="s">
        <v>1505</v>
      </c>
      <c r="AG13" s="56" t="s">
        <v>2814</v>
      </c>
      <c r="AH13" s="673">
        <f t="shared" ca="1" si="2"/>
        <v>41921</v>
      </c>
      <c r="AI13">
        <f t="shared" ca="1" si="3"/>
        <v>176</v>
      </c>
      <c r="AJ13" s="675">
        <f t="shared" ca="1" si="0"/>
        <v>3.4090909090909088E-2</v>
      </c>
      <c r="AK13" t="str">
        <f t="shared" si="4"/>
        <v>DPASJ</v>
      </c>
    </row>
    <row r="14" spans="1:37" ht="54">
      <c r="B14" s="82">
        <v>12</v>
      </c>
      <c r="C14" s="86" t="s">
        <v>4031</v>
      </c>
      <c r="D14" s="86" t="s">
        <v>1505</v>
      </c>
      <c r="E14" s="3">
        <v>13</v>
      </c>
      <c r="F14" s="3">
        <v>0</v>
      </c>
      <c r="G14" s="3">
        <v>14</v>
      </c>
      <c r="H14" s="381" t="s">
        <v>3998</v>
      </c>
      <c r="I14" s="3" t="s">
        <v>4269</v>
      </c>
      <c r="J14" s="87" t="s">
        <v>2364</v>
      </c>
      <c r="K14" s="314" t="s">
        <v>4292</v>
      </c>
      <c r="L14" s="314">
        <v>120</v>
      </c>
      <c r="M14" s="329" t="s">
        <v>530</v>
      </c>
      <c r="N14" s="314" t="s">
        <v>531</v>
      </c>
      <c r="O14" s="88" t="s">
        <v>84</v>
      </c>
      <c r="P14" s="89">
        <v>13</v>
      </c>
      <c r="Q14" s="194">
        <f t="shared" si="1"/>
        <v>13</v>
      </c>
      <c r="R14" s="194"/>
      <c r="S14" s="194">
        <v>3</v>
      </c>
      <c r="T14" s="194"/>
      <c r="U14" s="194">
        <v>1</v>
      </c>
      <c r="V14" s="194">
        <v>1</v>
      </c>
      <c r="W14" s="194">
        <v>1</v>
      </c>
      <c r="X14" s="194">
        <v>2</v>
      </c>
      <c r="Y14" s="194">
        <v>1</v>
      </c>
      <c r="Z14" s="194">
        <v>2</v>
      </c>
      <c r="AA14" s="194"/>
      <c r="AB14" s="194">
        <v>1</v>
      </c>
      <c r="AC14" s="194"/>
      <c r="AD14" s="194">
        <v>1</v>
      </c>
      <c r="AE14" s="194"/>
      <c r="AF14" s="89" t="s">
        <v>1506</v>
      </c>
      <c r="AG14" s="56" t="s">
        <v>2815</v>
      </c>
      <c r="AH14" s="673">
        <f t="shared" ca="1" si="2"/>
        <v>41921</v>
      </c>
      <c r="AI14">
        <f t="shared" ca="1" si="3"/>
        <v>167</v>
      </c>
      <c r="AJ14" s="675">
        <f t="shared" ca="1" si="0"/>
        <v>7.7844311377245512E-2</v>
      </c>
      <c r="AK14" t="str">
        <f t="shared" si="4"/>
        <v>DAJ</v>
      </c>
    </row>
    <row r="15" spans="1:37" ht="40.5">
      <c r="B15" s="82">
        <v>13</v>
      </c>
      <c r="C15" s="86" t="s">
        <v>4031</v>
      </c>
      <c r="D15" s="86" t="s">
        <v>1505</v>
      </c>
      <c r="E15" s="3">
        <v>8</v>
      </c>
      <c r="F15" s="3">
        <v>0</v>
      </c>
      <c r="G15" s="3">
        <v>9</v>
      </c>
      <c r="H15" s="381" t="s">
        <v>3999</v>
      </c>
      <c r="I15" s="3" t="s">
        <v>4269</v>
      </c>
      <c r="J15" s="87" t="s">
        <v>3539</v>
      </c>
      <c r="K15" s="314" t="s">
        <v>2367</v>
      </c>
      <c r="L15" s="314">
        <v>52</v>
      </c>
      <c r="M15" s="329">
        <v>87</v>
      </c>
      <c r="N15" s="314" t="s">
        <v>4905</v>
      </c>
      <c r="O15" s="88" t="s">
        <v>2381</v>
      </c>
      <c r="P15" s="89">
        <v>26</v>
      </c>
      <c r="Q15" s="194">
        <f t="shared" si="1"/>
        <v>26</v>
      </c>
      <c r="R15" s="194">
        <v>3</v>
      </c>
      <c r="S15" s="194">
        <v>4</v>
      </c>
      <c r="T15" s="194">
        <v>6</v>
      </c>
      <c r="U15" s="194">
        <v>6</v>
      </c>
      <c r="V15" s="194">
        <v>3</v>
      </c>
      <c r="W15" s="194">
        <v>1</v>
      </c>
      <c r="X15" s="194">
        <v>1</v>
      </c>
      <c r="Y15" s="194"/>
      <c r="Z15" s="194">
        <v>2</v>
      </c>
      <c r="AA15" s="194"/>
      <c r="AB15" s="194"/>
      <c r="AC15" s="194"/>
      <c r="AD15" s="194"/>
      <c r="AE15" s="194"/>
      <c r="AF15" s="89" t="s">
        <v>1506</v>
      </c>
      <c r="AG15" s="56" t="s">
        <v>2814</v>
      </c>
      <c r="AH15" s="673">
        <f t="shared" ca="1" si="2"/>
        <v>41921</v>
      </c>
      <c r="AI15">
        <f t="shared" ca="1" si="3"/>
        <v>176</v>
      </c>
      <c r="AJ15" s="675">
        <f t="shared" ca="1" si="0"/>
        <v>0.14772727272727273</v>
      </c>
      <c r="AK15" t="str">
        <f>$D15&amp;$K15</f>
        <v>DPASJ</v>
      </c>
    </row>
    <row r="16" spans="1:37" ht="54">
      <c r="B16" s="82">
        <v>14</v>
      </c>
      <c r="C16" s="86" t="s">
        <v>3540</v>
      </c>
      <c r="D16" s="86" t="s">
        <v>1505</v>
      </c>
      <c r="E16" s="3">
        <v>13</v>
      </c>
      <c r="F16" s="3">
        <v>0</v>
      </c>
      <c r="G16" s="3">
        <v>14</v>
      </c>
      <c r="H16" s="100" t="s">
        <v>1399</v>
      </c>
      <c r="I16" s="3" t="s">
        <v>1134</v>
      </c>
      <c r="J16" s="87" t="s">
        <v>3541</v>
      </c>
      <c r="K16" s="314" t="s">
        <v>2367</v>
      </c>
      <c r="L16" s="314">
        <v>52</v>
      </c>
      <c r="M16" s="329" t="s">
        <v>4086</v>
      </c>
      <c r="N16" s="314" t="s">
        <v>4087</v>
      </c>
      <c r="O16" s="88" t="s">
        <v>2900</v>
      </c>
      <c r="P16" s="89">
        <v>10</v>
      </c>
      <c r="Q16" s="194">
        <f t="shared" si="1"/>
        <v>10</v>
      </c>
      <c r="R16" s="194"/>
      <c r="S16" s="194">
        <v>2</v>
      </c>
      <c r="T16" s="194">
        <v>1</v>
      </c>
      <c r="U16" s="194"/>
      <c r="V16" s="194"/>
      <c r="W16" s="194">
        <v>4</v>
      </c>
      <c r="X16" s="194"/>
      <c r="Y16" s="194">
        <v>1</v>
      </c>
      <c r="Z16" s="194"/>
      <c r="AA16" s="194"/>
      <c r="AB16" s="194">
        <v>1</v>
      </c>
      <c r="AC16" s="194">
        <v>1</v>
      </c>
      <c r="AD16" s="194"/>
      <c r="AE16" s="194"/>
      <c r="AF16" s="89" t="s">
        <v>1823</v>
      </c>
      <c r="AG16" s="56" t="s">
        <v>2812</v>
      </c>
      <c r="AH16" s="673">
        <f t="shared" ca="1" si="2"/>
        <v>41921</v>
      </c>
      <c r="AI16">
        <f t="shared" ca="1" si="3"/>
        <v>170</v>
      </c>
      <c r="AJ16" s="675">
        <f t="shared" ca="1" si="0"/>
        <v>5.8823529411764705E-2</v>
      </c>
      <c r="AK16" t="str">
        <f>$D16&amp;$K16</f>
        <v>DPASJ</v>
      </c>
    </row>
    <row r="17" spans="2:37" ht="54">
      <c r="B17" s="82">
        <v>15</v>
      </c>
      <c r="C17" s="86" t="s">
        <v>3542</v>
      </c>
      <c r="D17" s="86" t="s">
        <v>1505</v>
      </c>
      <c r="E17" s="3">
        <v>12</v>
      </c>
      <c r="F17" s="3">
        <v>0</v>
      </c>
      <c r="G17" s="3">
        <v>13</v>
      </c>
      <c r="H17" s="100" t="s">
        <v>590</v>
      </c>
      <c r="I17" s="3" t="s">
        <v>4269</v>
      </c>
      <c r="J17" s="87" t="s">
        <v>6679</v>
      </c>
      <c r="K17" s="314" t="s">
        <v>2367</v>
      </c>
      <c r="L17" s="314">
        <v>52</v>
      </c>
      <c r="M17" s="329" t="s">
        <v>2961</v>
      </c>
      <c r="N17" s="314" t="s">
        <v>4087</v>
      </c>
      <c r="O17" s="116" t="s">
        <v>5257</v>
      </c>
      <c r="P17" s="89">
        <v>5</v>
      </c>
      <c r="Q17" s="194">
        <f t="shared" si="1"/>
        <v>5</v>
      </c>
      <c r="R17" s="194"/>
      <c r="S17" s="194"/>
      <c r="T17" s="194">
        <v>1</v>
      </c>
      <c r="U17" s="194">
        <v>1</v>
      </c>
      <c r="V17" s="194">
        <v>1</v>
      </c>
      <c r="W17" s="194"/>
      <c r="X17" s="194">
        <v>1</v>
      </c>
      <c r="Y17" s="194"/>
      <c r="Z17" s="194"/>
      <c r="AA17" s="194"/>
      <c r="AB17" s="194"/>
      <c r="AC17" s="194"/>
      <c r="AD17" s="194"/>
      <c r="AE17" s="194">
        <v>1</v>
      </c>
      <c r="AF17" s="89" t="s">
        <v>1505</v>
      </c>
      <c r="AG17" s="56" t="s">
        <v>2812</v>
      </c>
      <c r="AH17" s="673">
        <f t="shared" ca="1" si="2"/>
        <v>41921</v>
      </c>
      <c r="AI17">
        <f t="shared" ca="1" si="3"/>
        <v>170</v>
      </c>
      <c r="AJ17" s="675">
        <f t="shared" ca="1" si="0"/>
        <v>2.9411764705882353E-2</v>
      </c>
      <c r="AK17" t="str">
        <f>$D17&amp;$K17</f>
        <v>DPASJ</v>
      </c>
    </row>
    <row r="18" spans="2:37" ht="81">
      <c r="B18" s="82">
        <v>16</v>
      </c>
      <c r="C18" s="86" t="s">
        <v>4752</v>
      </c>
      <c r="D18" s="86" t="s">
        <v>1505</v>
      </c>
      <c r="E18" s="3">
        <v>20</v>
      </c>
      <c r="F18" s="3">
        <v>0</v>
      </c>
      <c r="G18" s="3">
        <v>21</v>
      </c>
      <c r="H18" s="381" t="s">
        <v>1048</v>
      </c>
      <c r="I18" s="3" t="s">
        <v>4269</v>
      </c>
      <c r="J18" s="87" t="s">
        <v>6488</v>
      </c>
      <c r="K18" s="314" t="s">
        <v>2367</v>
      </c>
      <c r="L18" s="314">
        <v>52</v>
      </c>
      <c r="M18" s="329" t="s">
        <v>2962</v>
      </c>
      <c r="N18" s="314" t="s">
        <v>4087</v>
      </c>
      <c r="O18" s="88" t="s">
        <v>2917</v>
      </c>
      <c r="P18" s="89">
        <v>15</v>
      </c>
      <c r="Q18" s="194">
        <f t="shared" si="1"/>
        <v>15</v>
      </c>
      <c r="R18" s="194"/>
      <c r="S18" s="194">
        <v>2</v>
      </c>
      <c r="T18" s="194"/>
      <c r="U18" s="194">
        <v>3</v>
      </c>
      <c r="V18" s="194">
        <v>2</v>
      </c>
      <c r="W18" s="194">
        <v>2</v>
      </c>
      <c r="X18" s="194"/>
      <c r="Y18" s="194">
        <v>2</v>
      </c>
      <c r="Z18" s="194"/>
      <c r="AA18" s="194"/>
      <c r="AB18" s="194">
        <v>1</v>
      </c>
      <c r="AC18" s="194">
        <v>1</v>
      </c>
      <c r="AD18" s="194"/>
      <c r="AE18" s="194">
        <v>2</v>
      </c>
      <c r="AF18" s="89" t="s">
        <v>1505</v>
      </c>
      <c r="AG18" s="56" t="s">
        <v>2812</v>
      </c>
      <c r="AH18" s="673">
        <f t="shared" ca="1" si="2"/>
        <v>41921</v>
      </c>
      <c r="AI18">
        <f t="shared" ca="1" si="3"/>
        <v>170</v>
      </c>
      <c r="AJ18" s="675">
        <f t="shared" ca="1" si="0"/>
        <v>8.8235294117647065E-2</v>
      </c>
      <c r="AK18" t="str">
        <f>$D18&amp;$K18</f>
        <v>DPASJ</v>
      </c>
    </row>
    <row r="19" spans="2:37" ht="81">
      <c r="B19" s="82">
        <v>17</v>
      </c>
      <c r="C19" s="86" t="s">
        <v>3412</v>
      </c>
      <c r="D19" s="86" t="s">
        <v>1505</v>
      </c>
      <c r="E19" s="3">
        <v>20</v>
      </c>
      <c r="F19" s="3">
        <v>0</v>
      </c>
      <c r="G19" s="3">
        <v>21</v>
      </c>
      <c r="H19" s="381" t="s">
        <v>4234</v>
      </c>
      <c r="I19" s="3" t="s">
        <v>4269</v>
      </c>
      <c r="J19" s="87" t="s">
        <v>6379</v>
      </c>
      <c r="K19" s="314" t="s">
        <v>2367</v>
      </c>
      <c r="L19" s="314">
        <v>52</v>
      </c>
      <c r="M19" s="329">
        <v>43</v>
      </c>
      <c r="N19" s="314" t="s">
        <v>2963</v>
      </c>
      <c r="O19" s="88" t="s">
        <v>1691</v>
      </c>
      <c r="P19" s="89">
        <v>2</v>
      </c>
      <c r="Q19" s="194">
        <f t="shared" si="1"/>
        <v>2</v>
      </c>
      <c r="R19" s="194"/>
      <c r="S19" s="194"/>
      <c r="T19" s="194">
        <v>1</v>
      </c>
      <c r="U19" s="194"/>
      <c r="V19" s="194"/>
      <c r="W19" s="194">
        <v>1</v>
      </c>
      <c r="X19" s="194"/>
      <c r="Y19" s="194"/>
      <c r="Z19" s="194"/>
      <c r="AA19" s="194"/>
      <c r="AB19" s="194"/>
      <c r="AC19" s="194"/>
      <c r="AD19" s="89"/>
      <c r="AE19" s="194"/>
      <c r="AF19" s="89" t="s">
        <v>1505</v>
      </c>
      <c r="AG19" s="56" t="s">
        <v>2814</v>
      </c>
      <c r="AH19" s="673">
        <f t="shared" ca="1" si="2"/>
        <v>41921</v>
      </c>
      <c r="AI19">
        <f t="shared" ca="1" si="3"/>
        <v>176</v>
      </c>
      <c r="AJ19" s="675">
        <f t="shared" ca="1" si="0"/>
        <v>1.1363636363636364E-2</v>
      </c>
      <c r="AK19" t="str">
        <f>$D19&amp;$K19</f>
        <v>DPASJ</v>
      </c>
    </row>
    <row r="20" spans="2:37">
      <c r="AJ20" s="675"/>
    </row>
    <row r="21" spans="2:37">
      <c r="N21" s="719" t="s">
        <v>1823</v>
      </c>
      <c r="O21" s="719" t="s">
        <v>4594</v>
      </c>
      <c r="P21" s="56"/>
      <c r="Q21" s="56"/>
      <c r="R21" s="56"/>
      <c r="S21" s="289"/>
      <c r="T21" s="289"/>
      <c r="U21" s="289"/>
      <c r="V21" s="289"/>
      <c r="W21" s="289"/>
      <c r="X21" s="289"/>
      <c r="Y21" s="289"/>
      <c r="Z21" s="289"/>
      <c r="AA21" s="289"/>
      <c r="AB21" s="289"/>
      <c r="AC21" s="289"/>
      <c r="AD21" s="289"/>
      <c r="AE21" s="289"/>
      <c r="AJ21" s="675"/>
    </row>
    <row r="22" spans="2:37">
      <c r="N22" s="719" t="s">
        <v>1506</v>
      </c>
      <c r="O22" s="719" t="s">
        <v>4595</v>
      </c>
      <c r="P22" s="56"/>
      <c r="Q22" s="56"/>
      <c r="R22" s="56"/>
      <c r="S22" s="289"/>
      <c r="T22" s="289"/>
      <c r="U22" s="289"/>
      <c r="V22" s="289"/>
      <c r="W22" s="289"/>
      <c r="X22" s="289"/>
      <c r="Y22" s="289"/>
      <c r="Z22" s="289"/>
      <c r="AA22" s="289"/>
      <c r="AB22" s="289"/>
      <c r="AC22" s="289"/>
      <c r="AD22" s="289"/>
      <c r="AE22" s="289"/>
      <c r="AJ22" s="675"/>
    </row>
    <row r="23" spans="2:37">
      <c r="N23" s="719" t="s">
        <v>1507</v>
      </c>
      <c r="O23" s="719" t="s">
        <v>4596</v>
      </c>
      <c r="P23" s="56"/>
      <c r="Q23" s="56"/>
      <c r="R23" s="56"/>
      <c r="S23" s="289"/>
      <c r="T23" s="289"/>
      <c r="U23" s="289"/>
      <c r="V23" s="289"/>
      <c r="W23" s="289"/>
      <c r="X23" s="289"/>
      <c r="Y23" s="289"/>
      <c r="Z23" s="289"/>
      <c r="AA23" s="289"/>
      <c r="AB23" s="289"/>
      <c r="AC23" s="289"/>
      <c r="AD23" s="289"/>
      <c r="AE23" s="289"/>
      <c r="AJ23" s="675"/>
    </row>
    <row r="24" spans="2:37">
      <c r="N24" s="719" t="s">
        <v>1505</v>
      </c>
      <c r="O24" s="719" t="s">
        <v>4597</v>
      </c>
      <c r="P24" s="56"/>
      <c r="Q24" s="56"/>
      <c r="R24" s="56"/>
      <c r="S24" s="289"/>
      <c r="T24" s="289"/>
      <c r="U24" s="289"/>
      <c r="V24" s="289"/>
      <c r="W24" s="289"/>
      <c r="X24" s="289"/>
      <c r="Y24" s="289"/>
      <c r="Z24" s="289"/>
      <c r="AA24" s="289"/>
      <c r="AB24" s="289"/>
      <c r="AC24" s="289"/>
      <c r="AD24" s="289"/>
      <c r="AE24" s="289"/>
      <c r="AJ24" s="675"/>
    </row>
    <row r="25" spans="2:37">
      <c r="N25" s="719" t="s">
        <v>1504</v>
      </c>
      <c r="O25" s="719" t="s">
        <v>4598</v>
      </c>
      <c r="P25" s="56"/>
      <c r="Q25" s="56"/>
      <c r="R25" s="56"/>
      <c r="S25" s="289"/>
      <c r="T25" s="289"/>
      <c r="U25" s="289"/>
      <c r="V25" s="289"/>
      <c r="W25" s="289"/>
      <c r="X25" s="289"/>
      <c r="Y25" s="289"/>
      <c r="Z25" s="289"/>
      <c r="AA25" s="289"/>
      <c r="AB25" s="289"/>
      <c r="AC25" s="289"/>
      <c r="AD25" s="289"/>
      <c r="AE25" s="289"/>
      <c r="AJ25" s="675"/>
    </row>
    <row r="26" spans="2:37">
      <c r="N26" s="719" t="s">
        <v>1824</v>
      </c>
      <c r="O26" s="719" t="s">
        <v>4599</v>
      </c>
      <c r="P26" s="56"/>
      <c r="Q26" s="56"/>
      <c r="R26" s="56"/>
      <c r="AJ26" s="675"/>
    </row>
    <row r="27" spans="2:37">
      <c r="AJ27" s="675"/>
    </row>
    <row r="28" spans="2:37">
      <c r="AJ28" s="675"/>
    </row>
    <row r="29" spans="2:37">
      <c r="AJ29" s="675"/>
    </row>
    <row r="30" spans="2:37">
      <c r="AJ30" s="675"/>
    </row>
    <row r="31" spans="2:37">
      <c r="AJ31" s="675"/>
    </row>
    <row r="32" spans="2:37">
      <c r="AJ32" s="675"/>
    </row>
    <row r="33" spans="36:36">
      <c r="AJ33" s="675"/>
    </row>
    <row r="34" spans="36:36">
      <c r="AJ34" s="675"/>
    </row>
    <row r="35" spans="36:36">
      <c r="AJ35" s="675"/>
    </row>
    <row r="36" spans="36:36">
      <c r="AJ36" s="675"/>
    </row>
    <row r="37" spans="36:36">
      <c r="AJ37" s="675"/>
    </row>
    <row r="38" spans="36:36">
      <c r="AJ38" s="675"/>
    </row>
    <row r="39" spans="36:36">
      <c r="AJ39" s="675"/>
    </row>
    <row r="40" spans="36:36">
      <c r="AJ40" s="675"/>
    </row>
    <row r="41" spans="36:36">
      <c r="AJ41" s="675"/>
    </row>
    <row r="42" spans="36:36">
      <c r="AJ42" s="675"/>
    </row>
    <row r="43" spans="36:36">
      <c r="AJ43" s="675"/>
    </row>
    <row r="44" spans="36:36">
      <c r="AJ44" s="675"/>
    </row>
    <row r="45" spans="36:36">
      <c r="AJ45" s="675"/>
    </row>
    <row r="46" spans="36:36">
      <c r="AJ46" s="675"/>
    </row>
    <row r="47" spans="36:36">
      <c r="AJ47" s="675"/>
    </row>
    <row r="48" spans="36:36">
      <c r="AJ48" s="675"/>
    </row>
    <row r="49" spans="36:36">
      <c r="AJ49" s="675"/>
    </row>
    <row r="50" spans="36:36">
      <c r="AJ50" s="675"/>
    </row>
    <row r="51" spans="36:36">
      <c r="AJ51" s="675"/>
    </row>
    <row r="52" spans="36:36">
      <c r="AJ52" s="675"/>
    </row>
    <row r="53" spans="36:36">
      <c r="AJ53" s="675"/>
    </row>
    <row r="54" spans="36:36">
      <c r="AJ54" s="675"/>
    </row>
    <row r="55" spans="36:36">
      <c r="AJ55" s="675"/>
    </row>
    <row r="56" spans="36:36">
      <c r="AJ56" s="675"/>
    </row>
    <row r="57" spans="36:36">
      <c r="AJ57" s="675"/>
    </row>
    <row r="58" spans="36:36">
      <c r="AJ58" s="675"/>
    </row>
    <row r="59" spans="36:36">
      <c r="AJ59" s="675"/>
    </row>
    <row r="60" spans="36:36">
      <c r="AJ60" s="675"/>
    </row>
    <row r="61" spans="36:36">
      <c r="AJ61" s="675"/>
    </row>
    <row r="62" spans="36:36">
      <c r="AJ62" s="675"/>
    </row>
    <row r="63" spans="36:36">
      <c r="AJ63" s="675"/>
    </row>
    <row r="64" spans="36:36">
      <c r="AJ64" s="675"/>
    </row>
    <row r="65" spans="36:36">
      <c r="AJ65" s="675"/>
    </row>
    <row r="66" spans="36:36">
      <c r="AJ66" s="675"/>
    </row>
    <row r="67" spans="36:36">
      <c r="AJ67" s="675"/>
    </row>
    <row r="68" spans="36:36">
      <c r="AJ68" s="675"/>
    </row>
    <row r="69" spans="36:36">
      <c r="AJ69" s="675"/>
    </row>
    <row r="70" spans="36:36">
      <c r="AJ70" s="675"/>
    </row>
    <row r="71" spans="36:36">
      <c r="AJ71" s="675"/>
    </row>
    <row r="72" spans="36:36">
      <c r="AJ72" s="675"/>
    </row>
    <row r="73" spans="36:36">
      <c r="AJ73" s="675"/>
    </row>
    <row r="74" spans="36:36">
      <c r="AJ74" s="675" t="e">
        <f>P74/AI74</f>
        <v>#DIV/0!</v>
      </c>
    </row>
  </sheetData>
  <autoFilter ref="B2:AK2"/>
  <phoneticPr fontId="5"/>
  <hyperlinks>
    <hyperlink ref="J3" r:id="rId1" display="PASJ, 52, 577, 2000"/>
    <hyperlink ref="J4" r:id="rId2" display="A&amp;A 364,.L13, 2000"/>
    <hyperlink ref="J5" r:id="rId3" display="PASJ, 52, 81, 2000"/>
    <hyperlink ref="J7" r:id="rId4" display="PASJ, 52, 73, 2000"/>
    <hyperlink ref="J6" r:id="rId5" display="PASJ, 52, 25, 2000"/>
    <hyperlink ref="J8" r:id="rId6" display="PASJ, 52, 9, 2000"/>
    <hyperlink ref="J9" r:id="rId7" display="PASJ, 52, 1, 2000"/>
    <hyperlink ref="J10" r:id="rId8" display="PASJ, 52, 53, 2000"/>
    <hyperlink ref="J11" r:id="rId9" display="PASJ, 52, 61, 2000"/>
    <hyperlink ref="J12" r:id="rId10" display="PASJ, 52, 93, 2000"/>
    <hyperlink ref="J13" r:id="rId11" display="PASJ, 52, 33, 2000"/>
    <hyperlink ref="J15" r:id="rId12" display="PASJ, 52, 87, 2000"/>
    <hyperlink ref="J14" r:id="rId13" display="AJ, 120, 2488, 2000"/>
    <hyperlink ref="J16" r:id="rId14" display="PASJ, 52, 551, 2000"/>
    <hyperlink ref="J17" r:id="rId15" display="PASJ, 52, 557, 2000"/>
    <hyperlink ref="J18" r:id="rId16" display="PASJ, 52, 563, 2000"/>
    <hyperlink ref="J19" r:id="rId17" display="PASJ, 52, 43, 2000"/>
  </hyperlinks>
  <pageMargins left="0.75" right="0.75" top="0.79" bottom="0.52" header="0.51200000000000001" footer="0.22"/>
  <pageSetup paperSize="9" scale="65" orientation="landscape" horizontalDpi="300" verticalDpi="300" r:id="rId18"/>
  <headerFooter alignWithMargins="0">
    <oddHeader>&amp;A</oddHeader>
    <oddFooter>&amp;P / &amp;N ページ</oddFooter>
  </headerFooter>
  <rowBreaks count="2" manualBreakCount="2">
    <brk id="7" min="1" max="15" man="1"/>
    <brk id="9"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K74"/>
  <sheetViews>
    <sheetView topLeftCell="A18" workbookViewId="0">
      <selection activeCell="A7" sqref="A7"/>
    </sheetView>
  </sheetViews>
  <sheetFormatPr defaultRowHeight="13.5"/>
  <cols>
    <col min="1" max="1" width="3.25" customWidth="1"/>
    <col min="2" max="2" width="4.625" style="29" customWidth="1"/>
    <col min="3" max="3" width="10" style="29" customWidth="1"/>
    <col min="4" max="4" width="4.125" style="29" customWidth="1"/>
    <col min="5" max="5" width="6.125" style="29" customWidth="1"/>
    <col min="6" max="7" width="4.5" style="29" customWidth="1"/>
    <col min="8" max="8" width="36" style="315" customWidth="1"/>
    <col min="9" max="9" width="13.625" style="29" customWidth="1"/>
    <col min="10" max="10" width="17.625" style="29" customWidth="1"/>
    <col min="11" max="11" width="6.75" style="313" customWidth="1"/>
    <col min="12" max="12" width="5.875" style="313" customWidth="1"/>
    <col min="13" max="13" width="9.375" style="313" customWidth="1"/>
    <col min="14" max="14" width="8.5" style="313" customWidth="1"/>
    <col min="15" max="15" width="47.875" style="33" customWidth="1"/>
    <col min="16" max="16" width="7.5" customWidth="1"/>
    <col min="17" max="17" width="6.875" customWidth="1"/>
    <col min="18" max="31" width="5.875" customWidth="1"/>
    <col min="32" max="32" width="5.375" style="7" customWidth="1"/>
    <col min="33" max="33" width="10.375" customWidth="1"/>
    <col min="34" max="34" width="11.625" style="673" bestFit="1" customWidth="1"/>
    <col min="36" max="36" width="5" customWidth="1"/>
  </cols>
  <sheetData>
    <row r="1" spans="1:37" ht="17.25">
      <c r="B1" s="1188" t="s">
        <v>6190</v>
      </c>
      <c r="R1" s="462" t="s">
        <v>10350</v>
      </c>
    </row>
    <row r="2" spans="1:37">
      <c r="A2" t="s">
        <v>11731</v>
      </c>
      <c r="B2" s="82"/>
      <c r="C2" s="83" t="s">
        <v>4863</v>
      </c>
      <c r="D2" s="83" t="s">
        <v>5056</v>
      </c>
      <c r="E2" s="83" t="s">
        <v>410</v>
      </c>
      <c r="F2" s="83" t="s">
        <v>5058</v>
      </c>
      <c r="G2" s="83" t="s">
        <v>1505</v>
      </c>
      <c r="H2" s="84" t="s">
        <v>618</v>
      </c>
      <c r="I2" s="83" t="s">
        <v>4864</v>
      </c>
      <c r="J2" s="83" t="s">
        <v>4290</v>
      </c>
      <c r="K2" s="83" t="s">
        <v>617</v>
      </c>
      <c r="L2" s="83" t="s">
        <v>278</v>
      </c>
      <c r="M2" s="83" t="s">
        <v>3706</v>
      </c>
      <c r="N2" s="83" t="s">
        <v>470</v>
      </c>
      <c r="O2" s="84" t="s">
        <v>411</v>
      </c>
      <c r="P2" s="333" t="s">
        <v>10321</v>
      </c>
      <c r="Q2" s="333" t="s">
        <v>10349</v>
      </c>
      <c r="R2" s="333" t="s">
        <v>10355</v>
      </c>
      <c r="S2" s="333" t="s">
        <v>10353</v>
      </c>
      <c r="T2" s="333" t="s">
        <v>10358</v>
      </c>
      <c r="U2" s="333" t="s">
        <v>10361</v>
      </c>
      <c r="V2" s="333" t="s">
        <v>10364</v>
      </c>
      <c r="W2" s="333" t="s">
        <v>10367</v>
      </c>
      <c r="X2" s="333" t="s">
        <v>10370</v>
      </c>
      <c r="Y2" s="333" t="s">
        <v>10373</v>
      </c>
      <c r="Z2" s="333" t="s">
        <v>10376</v>
      </c>
      <c r="AA2" s="333" t="s">
        <v>10379</v>
      </c>
      <c r="AB2" s="333" t="s">
        <v>10382</v>
      </c>
      <c r="AC2" s="333" t="s">
        <v>10385</v>
      </c>
      <c r="AD2" s="333" t="s">
        <v>10388</v>
      </c>
      <c r="AE2" s="333" t="s">
        <v>10391</v>
      </c>
      <c r="AF2" s="83" t="s">
        <v>1508</v>
      </c>
      <c r="AG2" t="s">
        <v>3912</v>
      </c>
      <c r="AH2" s="672" t="s">
        <v>3898</v>
      </c>
      <c r="AI2" t="s">
        <v>3897</v>
      </c>
      <c r="AJ2" t="s">
        <v>2816</v>
      </c>
    </row>
    <row r="3" spans="1:37" ht="54">
      <c r="B3" s="82">
        <v>1</v>
      </c>
      <c r="C3" s="86" t="s">
        <v>6266</v>
      </c>
      <c r="D3" s="86" t="s">
        <v>5058</v>
      </c>
      <c r="E3" s="3">
        <v>10</v>
      </c>
      <c r="F3" s="3">
        <v>8</v>
      </c>
      <c r="G3" s="3">
        <v>3</v>
      </c>
      <c r="H3" s="100" t="s">
        <v>3375</v>
      </c>
      <c r="I3" s="3" t="s">
        <v>238</v>
      </c>
      <c r="J3" s="87" t="s">
        <v>239</v>
      </c>
      <c r="K3" s="314" t="s">
        <v>2115</v>
      </c>
      <c r="L3" s="314">
        <v>551</v>
      </c>
      <c r="M3" s="314" t="s">
        <v>2160</v>
      </c>
      <c r="N3" s="314" t="s">
        <v>2161</v>
      </c>
      <c r="O3" s="88" t="s">
        <v>4131</v>
      </c>
      <c r="P3" s="194">
        <v>46</v>
      </c>
      <c r="Q3" s="194">
        <f>SUM(R3:AE3)</f>
        <v>46</v>
      </c>
      <c r="R3" s="194"/>
      <c r="S3" s="194">
        <v>7</v>
      </c>
      <c r="T3" s="194">
        <v>20</v>
      </c>
      <c r="U3" s="194">
        <v>7</v>
      </c>
      <c r="V3" s="194">
        <v>5</v>
      </c>
      <c r="W3" s="194">
        <v>4</v>
      </c>
      <c r="X3" s="194">
        <v>1</v>
      </c>
      <c r="Y3" s="194"/>
      <c r="Z3" s="194"/>
      <c r="AA3" s="194">
        <v>1</v>
      </c>
      <c r="AB3" s="194"/>
      <c r="AC3" s="194"/>
      <c r="AD3" s="194">
        <v>1</v>
      </c>
      <c r="AE3" s="194"/>
      <c r="AF3" s="89" t="s">
        <v>1504</v>
      </c>
      <c r="AG3" t="s">
        <v>2804</v>
      </c>
      <c r="AH3" s="673">
        <f ca="1">TODAY()</f>
        <v>41921</v>
      </c>
      <c r="AI3">
        <f ca="1">DATEDIF(AG3,AH3,"M")</f>
        <v>162</v>
      </c>
      <c r="AJ3" s="675">
        <f t="shared" ref="AJ3:AJ25" ca="1" si="0">P3/AI3</f>
        <v>0.2839506172839506</v>
      </c>
      <c r="AK3" t="str">
        <f>$D3&amp;$K3</f>
        <v>IApJ</v>
      </c>
    </row>
    <row r="4" spans="1:37" ht="40.5">
      <c r="B4" s="82">
        <v>2</v>
      </c>
      <c r="C4" s="86" t="s">
        <v>6496</v>
      </c>
      <c r="D4" s="86" t="s">
        <v>1505</v>
      </c>
      <c r="E4" s="3">
        <v>10</v>
      </c>
      <c r="F4" s="3">
        <v>0</v>
      </c>
      <c r="G4" s="3">
        <v>11</v>
      </c>
      <c r="H4" s="100" t="s">
        <v>3376</v>
      </c>
      <c r="I4" s="3" t="s">
        <v>6497</v>
      </c>
      <c r="J4" s="87" t="s">
        <v>6498</v>
      </c>
      <c r="K4" s="314" t="s">
        <v>2367</v>
      </c>
      <c r="L4" s="314">
        <v>53</v>
      </c>
      <c r="M4" s="314" t="s">
        <v>2162</v>
      </c>
      <c r="N4" s="314" t="s">
        <v>2163</v>
      </c>
      <c r="O4" s="88" t="s">
        <v>3344</v>
      </c>
      <c r="P4" s="194">
        <v>15</v>
      </c>
      <c r="Q4" s="194">
        <f t="shared" ref="Q4:Q25" si="1">SUM(R4:AE4)</f>
        <v>15</v>
      </c>
      <c r="R4" s="194"/>
      <c r="S4" s="194"/>
      <c r="T4" s="194">
        <v>2</v>
      </c>
      <c r="U4" s="194"/>
      <c r="V4" s="194">
        <v>1</v>
      </c>
      <c r="W4" s="194">
        <v>1</v>
      </c>
      <c r="X4" s="194">
        <v>1</v>
      </c>
      <c r="Y4" s="194">
        <v>1</v>
      </c>
      <c r="Z4" s="194">
        <v>1</v>
      </c>
      <c r="AA4" s="194">
        <v>4</v>
      </c>
      <c r="AB4" s="194">
        <v>1</v>
      </c>
      <c r="AC4" s="194">
        <v>2</v>
      </c>
      <c r="AD4" s="194">
        <v>1</v>
      </c>
      <c r="AE4" s="194"/>
      <c r="AF4" s="89" t="s">
        <v>1507</v>
      </c>
      <c r="AG4" t="s">
        <v>2805</v>
      </c>
      <c r="AH4" s="673">
        <f t="shared" ref="AH4:AH25" ca="1" si="2">TODAY()</f>
        <v>41921</v>
      </c>
      <c r="AI4">
        <f t="shared" ref="AI4:AI25" ca="1" si="3">DATEDIF(AG4,AH4,"M")</f>
        <v>160</v>
      </c>
      <c r="AJ4" s="675">
        <f t="shared" ca="1" si="0"/>
        <v>9.375E-2</v>
      </c>
      <c r="AK4" t="str">
        <f t="shared" ref="AK4:AK25" si="4">$D4&amp;$K4</f>
        <v>DPASJ</v>
      </c>
    </row>
    <row r="5" spans="1:37" ht="27">
      <c r="B5" s="82">
        <v>3</v>
      </c>
      <c r="C5" s="86" t="s">
        <v>4847</v>
      </c>
      <c r="D5" s="86" t="s">
        <v>1505</v>
      </c>
      <c r="E5" s="3">
        <v>4</v>
      </c>
      <c r="F5" s="3">
        <v>0</v>
      </c>
      <c r="G5" s="3">
        <v>5</v>
      </c>
      <c r="H5" s="100" t="s">
        <v>2495</v>
      </c>
      <c r="I5" s="3" t="s">
        <v>6499</v>
      </c>
      <c r="J5" s="87" t="s">
        <v>3361</v>
      </c>
      <c r="K5" s="314" t="s">
        <v>2367</v>
      </c>
      <c r="L5" s="314">
        <v>53</v>
      </c>
      <c r="M5" s="314" t="s">
        <v>1215</v>
      </c>
      <c r="N5" s="314" t="s">
        <v>2161</v>
      </c>
      <c r="O5" s="88" t="s">
        <v>4848</v>
      </c>
      <c r="P5" s="194">
        <v>36</v>
      </c>
      <c r="Q5" s="194">
        <f t="shared" si="1"/>
        <v>36</v>
      </c>
      <c r="R5" s="194"/>
      <c r="S5" s="194">
        <v>2</v>
      </c>
      <c r="T5" s="194">
        <v>2</v>
      </c>
      <c r="U5" s="194">
        <v>5</v>
      </c>
      <c r="V5" s="194">
        <v>7</v>
      </c>
      <c r="W5" s="194">
        <v>4</v>
      </c>
      <c r="X5" s="194">
        <v>2</v>
      </c>
      <c r="Y5" s="194">
        <v>2</v>
      </c>
      <c r="Z5" s="194">
        <v>1</v>
      </c>
      <c r="AA5" s="194"/>
      <c r="AB5" s="194">
        <v>4</v>
      </c>
      <c r="AC5" s="194"/>
      <c r="AD5" s="194">
        <v>4</v>
      </c>
      <c r="AE5" s="194">
        <v>3</v>
      </c>
      <c r="AF5" s="89" t="s">
        <v>1824</v>
      </c>
      <c r="AG5" t="s">
        <v>2804</v>
      </c>
      <c r="AH5" s="673">
        <f t="shared" ca="1" si="2"/>
        <v>41921</v>
      </c>
      <c r="AI5">
        <f t="shared" ca="1" si="3"/>
        <v>162</v>
      </c>
      <c r="AJ5" s="675">
        <f t="shared" ca="1" si="0"/>
        <v>0.22222222222222221</v>
      </c>
      <c r="AK5" t="str">
        <f t="shared" si="4"/>
        <v>DPASJ</v>
      </c>
    </row>
    <row r="6" spans="1:37">
      <c r="B6" s="82">
        <v>4</v>
      </c>
      <c r="C6" s="90" t="s">
        <v>3362</v>
      </c>
      <c r="D6" s="90" t="s">
        <v>5058</v>
      </c>
      <c r="E6" s="89">
        <v>1</v>
      </c>
      <c r="F6" s="89">
        <v>2</v>
      </c>
      <c r="G6" s="89">
        <v>1</v>
      </c>
      <c r="H6" s="328" t="s">
        <v>1216</v>
      </c>
      <c r="I6" s="89" t="s">
        <v>6732</v>
      </c>
      <c r="J6" s="87" t="s">
        <v>6733</v>
      </c>
      <c r="K6" s="314" t="s">
        <v>4291</v>
      </c>
      <c r="L6" s="314">
        <v>122</v>
      </c>
      <c r="M6" s="314" t="s">
        <v>1217</v>
      </c>
      <c r="N6" s="314" t="s">
        <v>1218</v>
      </c>
      <c r="O6" s="91" t="s">
        <v>6734</v>
      </c>
      <c r="P6" s="194">
        <v>95</v>
      </c>
      <c r="Q6" s="194">
        <f t="shared" si="1"/>
        <v>95</v>
      </c>
      <c r="R6" s="194">
        <v>1</v>
      </c>
      <c r="S6" s="194"/>
      <c r="T6" s="194">
        <v>12</v>
      </c>
      <c r="U6" s="194">
        <v>8</v>
      </c>
      <c r="V6" s="194">
        <v>8</v>
      </c>
      <c r="W6" s="194">
        <v>16</v>
      </c>
      <c r="X6" s="194">
        <v>8</v>
      </c>
      <c r="Y6" s="194">
        <v>6</v>
      </c>
      <c r="Z6" s="194">
        <v>3</v>
      </c>
      <c r="AA6" s="194">
        <v>9</v>
      </c>
      <c r="AB6" s="194">
        <v>5</v>
      </c>
      <c r="AC6" s="194">
        <v>7</v>
      </c>
      <c r="AD6" s="194">
        <v>9</v>
      </c>
      <c r="AE6" s="194">
        <v>3</v>
      </c>
      <c r="AF6" s="89" t="s">
        <v>1823</v>
      </c>
      <c r="AG6" t="s">
        <v>2806</v>
      </c>
      <c r="AH6" s="673">
        <f t="shared" ca="1" si="2"/>
        <v>41921</v>
      </c>
      <c r="AI6">
        <f t="shared" ca="1" si="3"/>
        <v>156</v>
      </c>
      <c r="AJ6" s="675">
        <f t="shared" ca="1" si="0"/>
        <v>0.60897435897435892</v>
      </c>
      <c r="AK6" t="str">
        <f t="shared" si="4"/>
        <v>IAJ</v>
      </c>
    </row>
    <row r="7" spans="1:37" ht="81">
      <c r="B7" s="82">
        <v>5</v>
      </c>
      <c r="C7" s="90" t="s">
        <v>6735</v>
      </c>
      <c r="D7" s="90" t="s">
        <v>1505</v>
      </c>
      <c r="E7" s="89">
        <v>18</v>
      </c>
      <c r="F7" s="89">
        <v>0</v>
      </c>
      <c r="G7" s="89">
        <v>19</v>
      </c>
      <c r="H7" s="328" t="s">
        <v>2496</v>
      </c>
      <c r="I7" s="89" t="s">
        <v>6736</v>
      </c>
      <c r="J7" s="92" t="s">
        <v>6737</v>
      </c>
      <c r="K7" s="314" t="s">
        <v>2369</v>
      </c>
      <c r="L7" s="314">
        <v>294</v>
      </c>
      <c r="M7" s="314" t="s">
        <v>535</v>
      </c>
      <c r="N7" s="314" t="s">
        <v>534</v>
      </c>
      <c r="O7" s="91" t="s">
        <v>6738</v>
      </c>
      <c r="P7" s="194">
        <v>50</v>
      </c>
      <c r="Q7" s="194">
        <f t="shared" si="1"/>
        <v>50</v>
      </c>
      <c r="R7" s="194"/>
      <c r="S7" s="194"/>
      <c r="T7" s="194">
        <v>13</v>
      </c>
      <c r="U7" s="194">
        <v>5</v>
      </c>
      <c r="V7" s="194">
        <v>4</v>
      </c>
      <c r="W7" s="194">
        <v>10</v>
      </c>
      <c r="X7" s="194">
        <v>4</v>
      </c>
      <c r="Y7" s="194">
        <v>1</v>
      </c>
      <c r="Z7" s="194">
        <v>3</v>
      </c>
      <c r="AA7" s="194">
        <v>2</v>
      </c>
      <c r="AB7" s="194">
        <v>2</v>
      </c>
      <c r="AC7" s="194">
        <v>3</v>
      </c>
      <c r="AD7" s="194">
        <v>2</v>
      </c>
      <c r="AE7" s="194">
        <v>1</v>
      </c>
      <c r="AF7" s="89" t="s">
        <v>1823</v>
      </c>
      <c r="AG7" t="s">
        <v>2807</v>
      </c>
      <c r="AH7" s="673">
        <f t="shared" ca="1" si="2"/>
        <v>41921</v>
      </c>
      <c r="AI7">
        <f t="shared" ca="1" si="3"/>
        <v>155</v>
      </c>
      <c r="AJ7" s="675">
        <f t="shared" ca="1" si="0"/>
        <v>0.32258064516129031</v>
      </c>
      <c r="AK7" t="str">
        <f t="shared" si="4"/>
        <v>DScience</v>
      </c>
    </row>
    <row r="8" spans="1:37" ht="33.75" customHeight="1">
      <c r="B8" s="82">
        <v>6</v>
      </c>
      <c r="C8" s="86" t="s">
        <v>6739</v>
      </c>
      <c r="D8" s="86" t="s">
        <v>1505</v>
      </c>
      <c r="E8" s="3">
        <v>4</v>
      </c>
      <c r="F8" s="3">
        <v>2</v>
      </c>
      <c r="G8" s="3">
        <v>3</v>
      </c>
      <c r="H8" s="100" t="s">
        <v>2497</v>
      </c>
      <c r="I8" s="3" t="s">
        <v>1132</v>
      </c>
      <c r="J8" s="87" t="s">
        <v>10322</v>
      </c>
      <c r="K8" s="314" t="s">
        <v>2115</v>
      </c>
      <c r="L8" s="314">
        <v>562</v>
      </c>
      <c r="M8" s="314" t="s">
        <v>533</v>
      </c>
      <c r="N8" s="314" t="s">
        <v>534</v>
      </c>
      <c r="O8" s="88" t="s">
        <v>1262</v>
      </c>
      <c r="P8" s="194">
        <v>141</v>
      </c>
      <c r="Q8" s="194">
        <f t="shared" si="1"/>
        <v>141</v>
      </c>
      <c r="R8" s="194"/>
      <c r="S8" s="194">
        <v>1</v>
      </c>
      <c r="T8" s="194">
        <v>8</v>
      </c>
      <c r="U8" s="194">
        <v>16</v>
      </c>
      <c r="V8" s="194">
        <v>23</v>
      </c>
      <c r="W8" s="194">
        <v>28</v>
      </c>
      <c r="X8" s="194">
        <v>16</v>
      </c>
      <c r="Y8" s="194">
        <v>9</v>
      </c>
      <c r="Z8" s="194">
        <v>10</v>
      </c>
      <c r="AA8" s="194">
        <v>10</v>
      </c>
      <c r="AB8" s="194">
        <v>3</v>
      </c>
      <c r="AC8" s="194">
        <v>7</v>
      </c>
      <c r="AD8" s="194">
        <v>8</v>
      </c>
      <c r="AE8" s="194">
        <v>2</v>
      </c>
      <c r="AF8" s="89" t="s">
        <v>1504</v>
      </c>
      <c r="AG8" t="s">
        <v>2807</v>
      </c>
      <c r="AH8" s="673">
        <f t="shared" ca="1" si="2"/>
        <v>41921</v>
      </c>
      <c r="AI8">
        <f t="shared" ca="1" si="3"/>
        <v>155</v>
      </c>
      <c r="AJ8" s="675">
        <f t="shared" ca="1" si="0"/>
        <v>0.9096774193548387</v>
      </c>
      <c r="AK8" t="str">
        <f t="shared" si="4"/>
        <v>DApJ</v>
      </c>
    </row>
    <row r="9" spans="1:37" ht="144.75" customHeight="1">
      <c r="B9" s="82">
        <v>7</v>
      </c>
      <c r="C9" s="86" t="s">
        <v>2270</v>
      </c>
      <c r="D9" s="86" t="s">
        <v>1505</v>
      </c>
      <c r="E9" s="3">
        <v>32</v>
      </c>
      <c r="F9" s="3">
        <v>1</v>
      </c>
      <c r="G9" s="3">
        <v>32</v>
      </c>
      <c r="H9" s="100" t="s">
        <v>650</v>
      </c>
      <c r="I9" s="3" t="s">
        <v>6740</v>
      </c>
      <c r="J9" s="87" t="s">
        <v>5369</v>
      </c>
      <c r="K9" s="314" t="s">
        <v>2367</v>
      </c>
      <c r="L9" s="314">
        <v>53</v>
      </c>
      <c r="M9" s="314" t="s">
        <v>1172</v>
      </c>
      <c r="N9" s="314" t="s">
        <v>1173</v>
      </c>
      <c r="O9" s="88" t="s">
        <v>4846</v>
      </c>
      <c r="P9" s="194">
        <v>105</v>
      </c>
      <c r="Q9" s="194">
        <f t="shared" si="1"/>
        <v>105</v>
      </c>
      <c r="R9" s="194"/>
      <c r="S9" s="194">
        <v>10</v>
      </c>
      <c r="T9" s="194">
        <v>7</v>
      </c>
      <c r="U9" s="194">
        <v>14</v>
      </c>
      <c r="V9" s="194">
        <v>24</v>
      </c>
      <c r="W9" s="194">
        <v>7</v>
      </c>
      <c r="X9" s="194">
        <v>10</v>
      </c>
      <c r="Y9" s="194">
        <v>10</v>
      </c>
      <c r="Z9" s="194">
        <v>5</v>
      </c>
      <c r="AA9" s="194">
        <v>5</v>
      </c>
      <c r="AB9" s="194">
        <v>5</v>
      </c>
      <c r="AC9" s="194">
        <v>3</v>
      </c>
      <c r="AD9" s="194">
        <v>4</v>
      </c>
      <c r="AE9" s="194">
        <v>1</v>
      </c>
      <c r="AF9" s="89" t="s">
        <v>1504</v>
      </c>
      <c r="AG9" t="s">
        <v>2808</v>
      </c>
      <c r="AH9" s="673">
        <f t="shared" ca="1" si="2"/>
        <v>41921</v>
      </c>
      <c r="AI9">
        <f t="shared" ca="1" si="3"/>
        <v>164</v>
      </c>
      <c r="AJ9" s="675">
        <f t="shared" ca="1" si="0"/>
        <v>0.6402439024390244</v>
      </c>
      <c r="AK9" t="str">
        <f t="shared" si="4"/>
        <v>DPASJ</v>
      </c>
    </row>
    <row r="10" spans="1:37" ht="39.75" customHeight="1">
      <c r="B10" s="82">
        <v>8</v>
      </c>
      <c r="C10" s="86" t="s">
        <v>5370</v>
      </c>
      <c r="D10" s="86" t="s">
        <v>5058</v>
      </c>
      <c r="E10" s="3">
        <v>6</v>
      </c>
      <c r="F10" s="3">
        <v>7</v>
      </c>
      <c r="G10" s="3">
        <v>0</v>
      </c>
      <c r="H10" s="100" t="s">
        <v>3125</v>
      </c>
      <c r="I10" s="3" t="s">
        <v>5371</v>
      </c>
      <c r="J10" s="87" t="s">
        <v>5372</v>
      </c>
      <c r="K10" s="314" t="s">
        <v>2115</v>
      </c>
      <c r="L10" s="314">
        <v>561</v>
      </c>
      <c r="M10" s="314" t="s">
        <v>1174</v>
      </c>
      <c r="N10" s="314" t="s">
        <v>534</v>
      </c>
      <c r="O10" s="88" t="s">
        <v>5373</v>
      </c>
      <c r="P10" s="194">
        <v>75</v>
      </c>
      <c r="Q10" s="194">
        <f t="shared" si="1"/>
        <v>75</v>
      </c>
      <c r="R10" s="194"/>
      <c r="S10" s="194"/>
      <c r="T10" s="194">
        <v>6</v>
      </c>
      <c r="U10" s="194">
        <v>16</v>
      </c>
      <c r="V10" s="194">
        <v>13</v>
      </c>
      <c r="W10" s="194">
        <v>13</v>
      </c>
      <c r="X10" s="194">
        <v>7</v>
      </c>
      <c r="Y10" s="194">
        <v>7</v>
      </c>
      <c r="Z10" s="194">
        <v>4</v>
      </c>
      <c r="AA10" s="194">
        <v>3</v>
      </c>
      <c r="AB10" s="194">
        <v>2</v>
      </c>
      <c r="AC10" s="194"/>
      <c r="AD10" s="194"/>
      <c r="AE10" s="194">
        <v>4</v>
      </c>
      <c r="AF10" s="89" t="s">
        <v>1506</v>
      </c>
      <c r="AG10" t="s">
        <v>2807</v>
      </c>
      <c r="AH10" s="673">
        <f t="shared" ca="1" si="2"/>
        <v>41921</v>
      </c>
      <c r="AI10">
        <f t="shared" ca="1" si="3"/>
        <v>155</v>
      </c>
      <c r="AJ10" s="675">
        <f t="shared" ca="1" si="0"/>
        <v>0.4838709677419355</v>
      </c>
      <c r="AK10" t="str">
        <f t="shared" si="4"/>
        <v>IApJ</v>
      </c>
    </row>
    <row r="11" spans="1:37" ht="54">
      <c r="B11" s="82">
        <v>9</v>
      </c>
      <c r="C11" s="86" t="s">
        <v>5374</v>
      </c>
      <c r="D11" s="86" t="s">
        <v>1505</v>
      </c>
      <c r="E11" s="3">
        <v>9</v>
      </c>
      <c r="F11" s="3">
        <v>0</v>
      </c>
      <c r="G11" s="3">
        <v>10</v>
      </c>
      <c r="H11" s="100" t="s">
        <v>2570</v>
      </c>
      <c r="I11" s="3" t="s">
        <v>6497</v>
      </c>
      <c r="J11" s="87" t="s">
        <v>5375</v>
      </c>
      <c r="K11" s="314" t="s">
        <v>2367</v>
      </c>
      <c r="L11" s="314">
        <v>53</v>
      </c>
      <c r="M11" s="314" t="s">
        <v>433</v>
      </c>
      <c r="N11" s="314" t="s">
        <v>434</v>
      </c>
      <c r="O11" s="88" t="s">
        <v>1650</v>
      </c>
      <c r="P11" s="194">
        <v>14</v>
      </c>
      <c r="Q11" s="194">
        <f t="shared" si="1"/>
        <v>14</v>
      </c>
      <c r="R11" s="194"/>
      <c r="S11" s="194">
        <v>1</v>
      </c>
      <c r="T11" s="194">
        <v>3</v>
      </c>
      <c r="U11" s="194">
        <v>3</v>
      </c>
      <c r="V11" s="194">
        <v>1</v>
      </c>
      <c r="W11" s="194"/>
      <c r="X11" s="194"/>
      <c r="Y11" s="194"/>
      <c r="Z11" s="194">
        <v>1</v>
      </c>
      <c r="AA11" s="194"/>
      <c r="AB11" s="194">
        <v>1</v>
      </c>
      <c r="AC11" s="194"/>
      <c r="AD11" s="194">
        <v>3</v>
      </c>
      <c r="AE11" s="194">
        <v>1</v>
      </c>
      <c r="AF11" s="89" t="s">
        <v>1505</v>
      </c>
      <c r="AG11" t="s">
        <v>2805</v>
      </c>
      <c r="AH11" s="673">
        <f t="shared" ca="1" si="2"/>
        <v>41921</v>
      </c>
      <c r="AI11">
        <f t="shared" ca="1" si="3"/>
        <v>160</v>
      </c>
      <c r="AJ11" s="675">
        <f t="shared" ca="1" si="0"/>
        <v>8.7499999999999994E-2</v>
      </c>
      <c r="AK11" t="str">
        <f t="shared" si="4"/>
        <v>DPASJ</v>
      </c>
    </row>
    <row r="12" spans="1:37" ht="36" customHeight="1">
      <c r="B12" s="82">
        <v>10</v>
      </c>
      <c r="C12" s="86" t="s">
        <v>5376</v>
      </c>
      <c r="D12" s="86" t="s">
        <v>1505</v>
      </c>
      <c r="E12" s="3">
        <v>2</v>
      </c>
      <c r="F12" s="3">
        <v>0</v>
      </c>
      <c r="G12" s="3">
        <v>3</v>
      </c>
      <c r="H12" s="381" t="s">
        <v>6730</v>
      </c>
      <c r="I12" s="3" t="s">
        <v>5377</v>
      </c>
      <c r="J12" s="87" t="s">
        <v>5378</v>
      </c>
      <c r="K12" s="314" t="s">
        <v>2115</v>
      </c>
      <c r="L12" s="314">
        <v>561</v>
      </c>
      <c r="M12" s="314" t="s">
        <v>6731</v>
      </c>
      <c r="N12" s="314" t="s">
        <v>5731</v>
      </c>
      <c r="O12" s="88" t="s">
        <v>1263</v>
      </c>
      <c r="P12" s="194">
        <v>15</v>
      </c>
      <c r="Q12" s="194">
        <f t="shared" si="1"/>
        <v>15</v>
      </c>
      <c r="R12" s="194"/>
      <c r="S12" s="194"/>
      <c r="T12" s="194">
        <v>1</v>
      </c>
      <c r="U12" s="194">
        <v>4</v>
      </c>
      <c r="V12" s="194">
        <v>4</v>
      </c>
      <c r="W12" s="194">
        <v>1</v>
      </c>
      <c r="X12" s="194">
        <v>2</v>
      </c>
      <c r="Y12" s="194"/>
      <c r="Z12" s="194">
        <v>1</v>
      </c>
      <c r="AA12" s="194"/>
      <c r="AB12" s="194">
        <v>1</v>
      </c>
      <c r="AC12" s="194">
        <v>1</v>
      </c>
      <c r="AD12" s="194"/>
      <c r="AE12" s="194"/>
      <c r="AF12" s="89" t="s">
        <v>1506</v>
      </c>
      <c r="AG12" t="s">
        <v>2807</v>
      </c>
      <c r="AH12" s="673">
        <f t="shared" ca="1" si="2"/>
        <v>41921</v>
      </c>
      <c r="AI12">
        <f t="shared" ca="1" si="3"/>
        <v>155</v>
      </c>
      <c r="AJ12" s="675">
        <f t="shared" ca="1" si="0"/>
        <v>9.6774193548387094E-2</v>
      </c>
      <c r="AK12" t="str">
        <f t="shared" si="4"/>
        <v>DApJ</v>
      </c>
    </row>
    <row r="13" spans="1:37" ht="83.25" customHeight="1">
      <c r="B13" s="82">
        <v>11</v>
      </c>
      <c r="C13" s="86" t="s">
        <v>5379</v>
      </c>
      <c r="D13" s="86" t="s">
        <v>1505</v>
      </c>
      <c r="E13" s="3">
        <v>18</v>
      </c>
      <c r="F13" s="3">
        <v>0</v>
      </c>
      <c r="G13" s="3">
        <v>19</v>
      </c>
      <c r="H13" s="100" t="s">
        <v>6615</v>
      </c>
      <c r="I13" s="3" t="s">
        <v>6497</v>
      </c>
      <c r="J13" s="87" t="s">
        <v>5380</v>
      </c>
      <c r="K13" s="314" t="s">
        <v>2367</v>
      </c>
      <c r="L13" s="314">
        <v>53</v>
      </c>
      <c r="M13" s="314" t="s">
        <v>2855</v>
      </c>
      <c r="N13" s="314" t="s">
        <v>2856</v>
      </c>
      <c r="O13" s="88" t="s">
        <v>1002</v>
      </c>
      <c r="P13" s="194">
        <v>33</v>
      </c>
      <c r="Q13" s="194">
        <f t="shared" si="1"/>
        <v>33</v>
      </c>
      <c r="R13" s="194"/>
      <c r="S13" s="194"/>
      <c r="T13" s="194">
        <v>4</v>
      </c>
      <c r="U13" s="194">
        <v>5</v>
      </c>
      <c r="V13" s="194">
        <v>7</v>
      </c>
      <c r="W13" s="194">
        <v>2</v>
      </c>
      <c r="X13" s="194">
        <v>5</v>
      </c>
      <c r="Y13" s="194">
        <v>5</v>
      </c>
      <c r="Z13" s="194">
        <v>2</v>
      </c>
      <c r="AA13" s="194">
        <v>1</v>
      </c>
      <c r="AB13" s="194">
        <v>1</v>
      </c>
      <c r="AC13" s="194"/>
      <c r="AD13" s="194">
        <v>1</v>
      </c>
      <c r="AE13" s="194"/>
      <c r="AF13" s="89" t="s">
        <v>1504</v>
      </c>
      <c r="AG13" t="s">
        <v>2809</v>
      </c>
      <c r="AH13" s="673">
        <f t="shared" ca="1" si="2"/>
        <v>41921</v>
      </c>
      <c r="AI13">
        <f t="shared" ca="1" si="3"/>
        <v>154</v>
      </c>
      <c r="AJ13" s="675">
        <f t="shared" ca="1" si="0"/>
        <v>0.21428571428571427</v>
      </c>
      <c r="AK13" t="str">
        <f t="shared" si="4"/>
        <v>DPASJ</v>
      </c>
    </row>
    <row r="14" spans="1:37" ht="67.5">
      <c r="B14" s="82">
        <v>12</v>
      </c>
      <c r="C14" s="86" t="s">
        <v>5381</v>
      </c>
      <c r="D14" s="86" t="s">
        <v>1505</v>
      </c>
      <c r="E14" s="3">
        <v>13</v>
      </c>
      <c r="F14" s="3">
        <v>0</v>
      </c>
      <c r="G14" s="3">
        <v>14</v>
      </c>
      <c r="H14" s="100" t="s">
        <v>1570</v>
      </c>
      <c r="I14" s="3" t="s">
        <v>1134</v>
      </c>
      <c r="J14" s="87" t="s">
        <v>5382</v>
      </c>
      <c r="K14" s="314" t="s">
        <v>2115</v>
      </c>
      <c r="L14" s="314">
        <v>558</v>
      </c>
      <c r="M14" s="314" t="s">
        <v>625</v>
      </c>
      <c r="N14" s="314" t="s">
        <v>626</v>
      </c>
      <c r="O14" s="88" t="s">
        <v>2001</v>
      </c>
      <c r="P14" s="194">
        <v>68</v>
      </c>
      <c r="Q14" s="194">
        <f t="shared" si="1"/>
        <v>68</v>
      </c>
      <c r="R14" s="194"/>
      <c r="S14" s="194">
        <v>3</v>
      </c>
      <c r="T14" s="194">
        <v>6</v>
      </c>
      <c r="U14" s="194">
        <v>13</v>
      </c>
      <c r="V14" s="194">
        <v>10</v>
      </c>
      <c r="W14" s="194">
        <v>9</v>
      </c>
      <c r="X14" s="194">
        <v>6</v>
      </c>
      <c r="Y14" s="194">
        <v>5</v>
      </c>
      <c r="Z14" s="194">
        <v>4</v>
      </c>
      <c r="AA14" s="194">
        <v>4</v>
      </c>
      <c r="AB14" s="194">
        <v>1</v>
      </c>
      <c r="AC14" s="194">
        <v>1</v>
      </c>
      <c r="AD14" s="194">
        <v>3</v>
      </c>
      <c r="AE14" s="194">
        <v>3</v>
      </c>
      <c r="AF14" s="89" t="s">
        <v>1504</v>
      </c>
      <c r="AG14" t="s">
        <v>2810</v>
      </c>
      <c r="AH14" s="673">
        <f t="shared" ca="1" si="2"/>
        <v>41921</v>
      </c>
      <c r="AI14">
        <f t="shared" ca="1" si="3"/>
        <v>157</v>
      </c>
      <c r="AJ14" s="675">
        <f t="shared" ca="1" si="0"/>
        <v>0.43312101910828027</v>
      </c>
      <c r="AK14" t="str">
        <f t="shared" si="4"/>
        <v>DApJ</v>
      </c>
    </row>
    <row r="15" spans="1:37" ht="67.5">
      <c r="B15" s="82">
        <v>13</v>
      </c>
      <c r="C15" s="86" t="s">
        <v>5383</v>
      </c>
      <c r="D15" s="86" t="s">
        <v>1505</v>
      </c>
      <c r="E15" s="3">
        <v>13</v>
      </c>
      <c r="F15" s="3">
        <v>0</v>
      </c>
      <c r="G15" s="3">
        <v>14</v>
      </c>
      <c r="H15" s="100" t="s">
        <v>458</v>
      </c>
      <c r="I15" s="3" t="s">
        <v>6736</v>
      </c>
      <c r="J15" s="87" t="s">
        <v>2025</v>
      </c>
      <c r="K15" s="314" t="s">
        <v>2367</v>
      </c>
      <c r="L15" s="314">
        <v>53</v>
      </c>
      <c r="M15" s="314" t="s">
        <v>459</v>
      </c>
      <c r="N15" s="314" t="s">
        <v>2758</v>
      </c>
      <c r="O15" s="88" t="s">
        <v>3531</v>
      </c>
      <c r="P15" s="194">
        <v>12</v>
      </c>
      <c r="Q15" s="194">
        <f t="shared" si="1"/>
        <v>12</v>
      </c>
      <c r="R15" s="194"/>
      <c r="S15" s="194"/>
      <c r="T15" s="194"/>
      <c r="U15" s="194">
        <v>1</v>
      </c>
      <c r="V15" s="194">
        <v>2</v>
      </c>
      <c r="W15" s="194"/>
      <c r="X15" s="194">
        <v>1</v>
      </c>
      <c r="Y15" s="194">
        <v>2</v>
      </c>
      <c r="Z15" s="194">
        <v>1</v>
      </c>
      <c r="AA15" s="194">
        <v>2</v>
      </c>
      <c r="AB15" s="194">
        <v>2</v>
      </c>
      <c r="AC15" s="194">
        <v>1</v>
      </c>
      <c r="AD15" s="194"/>
      <c r="AE15" s="194"/>
      <c r="AF15" s="89" t="s">
        <v>1506</v>
      </c>
      <c r="AG15" t="s">
        <v>2809</v>
      </c>
      <c r="AH15" s="673">
        <f t="shared" ca="1" si="2"/>
        <v>41921</v>
      </c>
      <c r="AI15">
        <f t="shared" ca="1" si="3"/>
        <v>154</v>
      </c>
      <c r="AJ15" s="675">
        <f t="shared" ca="1" si="0"/>
        <v>7.792207792207792E-2</v>
      </c>
      <c r="AK15" t="str">
        <f t="shared" si="4"/>
        <v>DPASJ</v>
      </c>
    </row>
    <row r="16" spans="1:37" ht="27">
      <c r="B16" s="82">
        <v>14</v>
      </c>
      <c r="C16" s="86" t="s">
        <v>2026</v>
      </c>
      <c r="D16" s="86" t="s">
        <v>1505</v>
      </c>
      <c r="E16" s="3">
        <v>6</v>
      </c>
      <c r="F16" s="3">
        <v>0</v>
      </c>
      <c r="G16" s="3">
        <v>7</v>
      </c>
      <c r="H16" s="100" t="s">
        <v>1571</v>
      </c>
      <c r="I16" s="3" t="s">
        <v>6497</v>
      </c>
      <c r="J16" s="87" t="s">
        <v>2027</v>
      </c>
      <c r="K16" s="314" t="s">
        <v>2367</v>
      </c>
      <c r="L16" s="314">
        <v>53</v>
      </c>
      <c r="M16" s="314" t="s">
        <v>2759</v>
      </c>
      <c r="N16" s="314" t="s">
        <v>2760</v>
      </c>
      <c r="O16" s="88" t="s">
        <v>1651</v>
      </c>
      <c r="P16" s="194">
        <v>2</v>
      </c>
      <c r="Q16" s="194">
        <f t="shared" si="1"/>
        <v>2</v>
      </c>
      <c r="R16" s="194"/>
      <c r="S16" s="194"/>
      <c r="T16" s="194"/>
      <c r="U16" s="194">
        <v>1</v>
      </c>
      <c r="V16" s="194"/>
      <c r="W16" s="194"/>
      <c r="X16" s="194">
        <v>1</v>
      </c>
      <c r="Y16" s="194"/>
      <c r="Z16" s="194"/>
      <c r="AA16" s="194"/>
      <c r="AB16" s="194"/>
      <c r="AC16" s="194"/>
      <c r="AD16" s="194"/>
      <c r="AE16" s="194"/>
      <c r="AF16" s="89" t="s">
        <v>1504</v>
      </c>
      <c r="AG16" t="s">
        <v>2811</v>
      </c>
      <c r="AH16" s="673">
        <f t="shared" ca="1" si="2"/>
        <v>41921</v>
      </c>
      <c r="AI16">
        <f t="shared" ca="1" si="3"/>
        <v>158</v>
      </c>
      <c r="AJ16" s="675">
        <f t="shared" ca="1" si="0"/>
        <v>1.2658227848101266E-2</v>
      </c>
      <c r="AK16" t="str">
        <f t="shared" si="4"/>
        <v>DPASJ</v>
      </c>
    </row>
    <row r="17" spans="2:37" ht="135">
      <c r="B17" s="82">
        <v>15</v>
      </c>
      <c r="C17" s="86" t="s">
        <v>2028</v>
      </c>
      <c r="D17" s="86" t="s">
        <v>1505</v>
      </c>
      <c r="E17" s="3">
        <v>29</v>
      </c>
      <c r="F17" s="3">
        <v>0</v>
      </c>
      <c r="G17" s="3">
        <v>30</v>
      </c>
      <c r="H17" s="100" t="s">
        <v>630</v>
      </c>
      <c r="I17" s="3" t="s">
        <v>2029</v>
      </c>
      <c r="J17" s="87" t="s">
        <v>2030</v>
      </c>
      <c r="K17" s="314" t="s">
        <v>2115</v>
      </c>
      <c r="L17" s="314">
        <v>559</v>
      </c>
      <c r="M17" s="314" t="s">
        <v>2160</v>
      </c>
      <c r="N17" s="314" t="s">
        <v>626</v>
      </c>
      <c r="O17" s="88" t="s">
        <v>10323</v>
      </c>
      <c r="P17" s="194">
        <v>8</v>
      </c>
      <c r="Q17" s="194">
        <f t="shared" si="1"/>
        <v>8</v>
      </c>
      <c r="R17" s="194"/>
      <c r="S17" s="194"/>
      <c r="T17" s="194"/>
      <c r="U17" s="194">
        <v>4</v>
      </c>
      <c r="V17" s="194">
        <v>2</v>
      </c>
      <c r="W17" s="194">
        <v>1</v>
      </c>
      <c r="X17" s="194"/>
      <c r="Y17" s="194"/>
      <c r="Z17" s="194"/>
      <c r="AA17" s="194">
        <v>1</v>
      </c>
      <c r="AB17" s="194"/>
      <c r="AC17" s="194"/>
      <c r="AD17" s="194"/>
      <c r="AE17" s="194"/>
      <c r="AF17" s="89" t="s">
        <v>1505</v>
      </c>
      <c r="AG17" t="s">
        <v>2810</v>
      </c>
      <c r="AH17" s="673">
        <f t="shared" ca="1" si="2"/>
        <v>41921</v>
      </c>
      <c r="AI17">
        <f t="shared" ca="1" si="3"/>
        <v>157</v>
      </c>
      <c r="AJ17" s="675">
        <f t="shared" ca="1" si="0"/>
        <v>5.0955414012738856E-2</v>
      </c>
      <c r="AK17" t="str">
        <f t="shared" si="4"/>
        <v>DApJ</v>
      </c>
    </row>
    <row r="18" spans="2:37" ht="27">
      <c r="B18" s="82">
        <v>16</v>
      </c>
      <c r="C18" s="86" t="s">
        <v>2031</v>
      </c>
      <c r="D18" s="86" t="s">
        <v>1505</v>
      </c>
      <c r="E18" s="3">
        <v>3</v>
      </c>
      <c r="F18" s="3">
        <v>0</v>
      </c>
      <c r="G18" s="3">
        <v>4</v>
      </c>
      <c r="H18" s="381" t="s">
        <v>2761</v>
      </c>
      <c r="I18" s="112" t="s">
        <v>4723</v>
      </c>
      <c r="J18" s="87" t="s">
        <v>2032</v>
      </c>
      <c r="K18" s="314" t="s">
        <v>2115</v>
      </c>
      <c r="L18" s="314">
        <v>557</v>
      </c>
      <c r="M18" s="314" t="s">
        <v>2762</v>
      </c>
      <c r="N18" s="314" t="s">
        <v>2760</v>
      </c>
      <c r="O18" s="88" t="s">
        <v>6612</v>
      </c>
      <c r="P18" s="194">
        <v>27</v>
      </c>
      <c r="Q18" s="194">
        <f t="shared" si="1"/>
        <v>27</v>
      </c>
      <c r="R18" s="194"/>
      <c r="S18" s="194"/>
      <c r="T18" s="194">
        <v>1</v>
      </c>
      <c r="U18" s="194">
        <v>3</v>
      </c>
      <c r="V18" s="194">
        <v>3</v>
      </c>
      <c r="W18" s="194">
        <v>4</v>
      </c>
      <c r="X18" s="194">
        <v>4</v>
      </c>
      <c r="Y18" s="194">
        <v>2</v>
      </c>
      <c r="Z18" s="194">
        <v>2</v>
      </c>
      <c r="AA18" s="194">
        <v>3</v>
      </c>
      <c r="AB18" s="194">
        <v>1</v>
      </c>
      <c r="AC18" s="194">
        <v>1</v>
      </c>
      <c r="AD18" s="194">
        <v>2</v>
      </c>
      <c r="AE18" s="194">
        <v>1</v>
      </c>
      <c r="AF18" s="89" t="s">
        <v>1505</v>
      </c>
      <c r="AG18" t="s">
        <v>2811</v>
      </c>
      <c r="AH18" s="673">
        <f t="shared" ca="1" si="2"/>
        <v>41921</v>
      </c>
      <c r="AI18">
        <f t="shared" ca="1" si="3"/>
        <v>158</v>
      </c>
      <c r="AJ18" s="675">
        <f t="shared" ca="1" si="0"/>
        <v>0.17088607594936708</v>
      </c>
      <c r="AK18" t="str">
        <f t="shared" si="4"/>
        <v>DApJ</v>
      </c>
    </row>
    <row r="19" spans="2:37" ht="40.5">
      <c r="B19" s="82">
        <v>17</v>
      </c>
      <c r="C19" s="86" t="s">
        <v>6613</v>
      </c>
      <c r="D19" s="86" t="s">
        <v>1505</v>
      </c>
      <c r="E19" s="3">
        <v>4</v>
      </c>
      <c r="F19" s="3">
        <v>0</v>
      </c>
      <c r="G19" s="3">
        <v>5</v>
      </c>
      <c r="H19" s="381" t="s">
        <v>631</v>
      </c>
      <c r="I19" s="3" t="s">
        <v>3156</v>
      </c>
      <c r="J19" s="87" t="s">
        <v>3157</v>
      </c>
      <c r="K19" s="314" t="s">
        <v>2115</v>
      </c>
      <c r="L19" s="314">
        <v>558</v>
      </c>
      <c r="M19" s="314" t="s">
        <v>2763</v>
      </c>
      <c r="N19" s="314" t="s">
        <v>626</v>
      </c>
      <c r="O19" s="88" t="s">
        <v>3495</v>
      </c>
      <c r="P19" s="194">
        <v>39</v>
      </c>
      <c r="Q19" s="194">
        <f t="shared" si="1"/>
        <v>39</v>
      </c>
      <c r="R19" s="194"/>
      <c r="S19" s="194"/>
      <c r="T19" s="194">
        <v>4</v>
      </c>
      <c r="U19" s="194">
        <v>8</v>
      </c>
      <c r="V19" s="194">
        <v>13</v>
      </c>
      <c r="W19" s="194">
        <v>4</v>
      </c>
      <c r="X19" s="194">
        <v>3</v>
      </c>
      <c r="Y19" s="194">
        <v>2</v>
      </c>
      <c r="Z19" s="194">
        <v>2</v>
      </c>
      <c r="AA19" s="194">
        <v>2</v>
      </c>
      <c r="AB19" s="194"/>
      <c r="AC19" s="194"/>
      <c r="AD19" s="194">
        <v>1</v>
      </c>
      <c r="AE19" s="194"/>
      <c r="AF19" s="89" t="s">
        <v>1504</v>
      </c>
      <c r="AG19" t="s">
        <v>2810</v>
      </c>
      <c r="AH19" s="673">
        <f t="shared" ca="1" si="2"/>
        <v>41921</v>
      </c>
      <c r="AI19">
        <f t="shared" ca="1" si="3"/>
        <v>157</v>
      </c>
      <c r="AJ19" s="675">
        <f t="shared" ca="1" si="0"/>
        <v>0.24840764331210191</v>
      </c>
      <c r="AK19" t="str">
        <f t="shared" si="4"/>
        <v>DApJ</v>
      </c>
    </row>
    <row r="20" spans="2:37" ht="40.5">
      <c r="B20" s="82">
        <v>18</v>
      </c>
      <c r="C20" s="86" t="s">
        <v>6613</v>
      </c>
      <c r="D20" s="86" t="s">
        <v>1505</v>
      </c>
      <c r="E20" s="3">
        <v>4</v>
      </c>
      <c r="F20" s="3">
        <v>0</v>
      </c>
      <c r="G20" s="3">
        <v>5</v>
      </c>
      <c r="H20" s="381" t="s">
        <v>1839</v>
      </c>
      <c r="I20" s="3" t="s">
        <v>6497</v>
      </c>
      <c r="J20" s="87" t="s">
        <v>3158</v>
      </c>
      <c r="K20" s="314" t="s">
        <v>2115</v>
      </c>
      <c r="L20" s="314">
        <v>559</v>
      </c>
      <c r="M20" s="314" t="s">
        <v>2764</v>
      </c>
      <c r="N20" s="314" t="s">
        <v>1218</v>
      </c>
      <c r="O20" s="88" t="s">
        <v>3249</v>
      </c>
      <c r="P20" s="194">
        <v>57</v>
      </c>
      <c r="Q20" s="194">
        <f t="shared" si="1"/>
        <v>57</v>
      </c>
      <c r="R20" s="194"/>
      <c r="S20" s="194">
        <v>1</v>
      </c>
      <c r="T20" s="194">
        <v>5</v>
      </c>
      <c r="U20" s="194">
        <v>16</v>
      </c>
      <c r="V20" s="194">
        <v>13</v>
      </c>
      <c r="W20" s="194">
        <v>6</v>
      </c>
      <c r="X20" s="194">
        <v>7</v>
      </c>
      <c r="Y20" s="194">
        <v>3</v>
      </c>
      <c r="Z20" s="194">
        <v>2</v>
      </c>
      <c r="AA20" s="194"/>
      <c r="AB20" s="194"/>
      <c r="AC20" s="194">
        <v>1</v>
      </c>
      <c r="AD20" s="194">
        <v>2</v>
      </c>
      <c r="AE20" s="194">
        <v>1</v>
      </c>
      <c r="AF20" s="89" t="s">
        <v>1504</v>
      </c>
      <c r="AG20" t="s">
        <v>2806</v>
      </c>
      <c r="AH20" s="673">
        <f t="shared" ca="1" si="2"/>
        <v>41921</v>
      </c>
      <c r="AI20">
        <f t="shared" ca="1" si="3"/>
        <v>156</v>
      </c>
      <c r="AJ20" s="675">
        <f t="shared" ca="1" si="0"/>
        <v>0.36538461538461536</v>
      </c>
      <c r="AK20" t="str">
        <f t="shared" si="4"/>
        <v>DApJ</v>
      </c>
    </row>
    <row r="21" spans="2:37" ht="40.5">
      <c r="B21" s="82">
        <v>19</v>
      </c>
      <c r="C21" s="86" t="s">
        <v>3159</v>
      </c>
      <c r="D21" s="86" t="s">
        <v>1505</v>
      </c>
      <c r="E21" s="3">
        <v>4</v>
      </c>
      <c r="F21" s="3">
        <v>0</v>
      </c>
      <c r="G21" s="3">
        <v>5</v>
      </c>
      <c r="H21" s="381" t="s">
        <v>1697</v>
      </c>
      <c r="I21" s="3" t="s">
        <v>6497</v>
      </c>
      <c r="J21" s="87" t="s">
        <v>3160</v>
      </c>
      <c r="K21" s="314" t="s">
        <v>2115</v>
      </c>
      <c r="L21" s="314">
        <v>550</v>
      </c>
      <c r="M21" s="314" t="s">
        <v>2765</v>
      </c>
      <c r="N21" s="314" t="s">
        <v>2161</v>
      </c>
      <c r="O21" s="88" t="s">
        <v>3036</v>
      </c>
      <c r="P21" s="194">
        <v>65</v>
      </c>
      <c r="Q21" s="194">
        <f t="shared" si="1"/>
        <v>65</v>
      </c>
      <c r="R21" s="194"/>
      <c r="S21" s="194">
        <v>3</v>
      </c>
      <c r="T21" s="194">
        <v>6</v>
      </c>
      <c r="U21" s="194">
        <v>11</v>
      </c>
      <c r="V21" s="194">
        <v>4</v>
      </c>
      <c r="W21" s="194">
        <v>8</v>
      </c>
      <c r="X21" s="194">
        <v>8</v>
      </c>
      <c r="Y21" s="194">
        <v>3</v>
      </c>
      <c r="Z21" s="194">
        <v>2</v>
      </c>
      <c r="AA21" s="194">
        <v>3</v>
      </c>
      <c r="AB21" s="194">
        <v>5</v>
      </c>
      <c r="AC21" s="194">
        <v>3</v>
      </c>
      <c r="AD21" s="194"/>
      <c r="AE21" s="194">
        <v>9</v>
      </c>
      <c r="AF21" s="89" t="s">
        <v>1504</v>
      </c>
      <c r="AG21" t="s">
        <v>2804</v>
      </c>
      <c r="AH21" s="673">
        <f t="shared" ca="1" si="2"/>
        <v>41921</v>
      </c>
      <c r="AI21">
        <f t="shared" ca="1" si="3"/>
        <v>162</v>
      </c>
      <c r="AJ21" s="675">
        <f t="shared" ca="1" si="0"/>
        <v>0.40123456790123457</v>
      </c>
      <c r="AK21" t="str">
        <f t="shared" si="4"/>
        <v>DApJ</v>
      </c>
    </row>
    <row r="22" spans="2:37" ht="27">
      <c r="B22" s="82">
        <v>20</v>
      </c>
      <c r="C22" s="86" t="s">
        <v>3161</v>
      </c>
      <c r="D22" s="86" t="s">
        <v>1505</v>
      </c>
      <c r="E22" s="3">
        <v>2</v>
      </c>
      <c r="F22" s="3">
        <v>2</v>
      </c>
      <c r="G22" s="3">
        <v>1</v>
      </c>
      <c r="H22" s="100" t="s">
        <v>4895</v>
      </c>
      <c r="I22" s="3" t="s">
        <v>3162</v>
      </c>
      <c r="J22" s="93" t="s">
        <v>3408</v>
      </c>
      <c r="K22" s="314" t="s">
        <v>2115</v>
      </c>
      <c r="L22" s="330">
        <v>557</v>
      </c>
      <c r="M22" s="329" t="s">
        <v>4896</v>
      </c>
      <c r="N22" s="314" t="s">
        <v>2760</v>
      </c>
      <c r="O22" s="94" t="s">
        <v>3409</v>
      </c>
      <c r="P22" s="194">
        <v>13</v>
      </c>
      <c r="Q22" s="194">
        <f t="shared" si="1"/>
        <v>13</v>
      </c>
      <c r="R22" s="194"/>
      <c r="S22" s="194"/>
      <c r="T22" s="194">
        <v>2</v>
      </c>
      <c r="U22" s="194">
        <v>3</v>
      </c>
      <c r="V22" s="194"/>
      <c r="W22" s="194">
        <v>1</v>
      </c>
      <c r="X22" s="194"/>
      <c r="Y22" s="194">
        <v>1</v>
      </c>
      <c r="Z22" s="194">
        <v>3</v>
      </c>
      <c r="AA22" s="194">
        <v>1</v>
      </c>
      <c r="AB22" s="194"/>
      <c r="AC22" s="194"/>
      <c r="AD22" s="194">
        <v>1</v>
      </c>
      <c r="AE22" s="194">
        <v>1</v>
      </c>
      <c r="AF22" s="89" t="s">
        <v>1507</v>
      </c>
      <c r="AG22" t="s">
        <v>2811</v>
      </c>
      <c r="AH22" s="673">
        <f t="shared" ca="1" si="2"/>
        <v>41921</v>
      </c>
      <c r="AI22">
        <f t="shared" ca="1" si="3"/>
        <v>158</v>
      </c>
      <c r="AJ22" s="675">
        <f t="shared" ca="1" si="0"/>
        <v>8.2278481012658222E-2</v>
      </c>
      <c r="AK22" t="str">
        <f t="shared" si="4"/>
        <v>DApJ</v>
      </c>
    </row>
    <row r="23" spans="2:37" ht="27">
      <c r="B23" s="82">
        <v>21</v>
      </c>
      <c r="C23" s="86" t="s">
        <v>3410</v>
      </c>
      <c r="D23" s="86" t="s">
        <v>1505</v>
      </c>
      <c r="E23" s="3">
        <v>5</v>
      </c>
      <c r="F23" s="3">
        <v>0</v>
      </c>
      <c r="G23" s="3">
        <v>6</v>
      </c>
      <c r="H23" s="381" t="s">
        <v>4897</v>
      </c>
      <c r="I23" s="3" t="s">
        <v>1134</v>
      </c>
      <c r="J23" s="87" t="s">
        <v>3411</v>
      </c>
      <c r="K23" s="314" t="s">
        <v>2367</v>
      </c>
      <c r="L23" s="314">
        <v>53</v>
      </c>
      <c r="M23" s="314" t="s">
        <v>4898</v>
      </c>
      <c r="N23" s="314" t="s">
        <v>2760</v>
      </c>
      <c r="O23" s="88" t="s">
        <v>5807</v>
      </c>
      <c r="P23" s="194">
        <v>4</v>
      </c>
      <c r="Q23" s="194">
        <f t="shared" si="1"/>
        <v>4</v>
      </c>
      <c r="R23" s="194"/>
      <c r="S23" s="194"/>
      <c r="T23" s="194"/>
      <c r="U23" s="194">
        <v>3</v>
      </c>
      <c r="V23" s="194"/>
      <c r="W23" s="194"/>
      <c r="X23" s="194"/>
      <c r="Y23" s="194"/>
      <c r="Z23" s="194">
        <v>1</v>
      </c>
      <c r="AA23" s="194"/>
      <c r="AB23" s="194"/>
      <c r="AC23" s="194"/>
      <c r="AD23" s="194"/>
      <c r="AE23" s="194"/>
      <c r="AF23" s="89" t="s">
        <v>1504</v>
      </c>
      <c r="AG23" t="s">
        <v>2811</v>
      </c>
      <c r="AH23" s="673">
        <f t="shared" ca="1" si="2"/>
        <v>41921</v>
      </c>
      <c r="AI23">
        <f t="shared" ca="1" si="3"/>
        <v>158</v>
      </c>
      <c r="AJ23" s="675">
        <f t="shared" ca="1" si="0"/>
        <v>2.5316455696202531E-2</v>
      </c>
      <c r="AK23" t="str">
        <f t="shared" si="4"/>
        <v>DPASJ</v>
      </c>
    </row>
    <row r="24" spans="2:37" ht="81">
      <c r="B24" s="82">
        <v>22</v>
      </c>
      <c r="C24" s="86" t="s">
        <v>3412</v>
      </c>
      <c r="D24" s="86" t="s">
        <v>1505</v>
      </c>
      <c r="E24" s="3">
        <v>18</v>
      </c>
      <c r="F24" s="3">
        <v>0</v>
      </c>
      <c r="G24" s="3">
        <v>19</v>
      </c>
      <c r="H24" s="381" t="s">
        <v>6070</v>
      </c>
      <c r="I24" s="3" t="s">
        <v>6497</v>
      </c>
      <c r="J24" s="87" t="s">
        <v>3413</v>
      </c>
      <c r="K24" s="314" t="s">
        <v>2367</v>
      </c>
      <c r="L24" s="314">
        <v>53</v>
      </c>
      <c r="M24" s="314" t="s">
        <v>4899</v>
      </c>
      <c r="N24" s="314" t="s">
        <v>2758</v>
      </c>
      <c r="O24" s="88" t="s">
        <v>5808</v>
      </c>
      <c r="P24" s="194">
        <v>8</v>
      </c>
      <c r="Q24" s="194">
        <f t="shared" si="1"/>
        <v>8</v>
      </c>
      <c r="R24" s="194"/>
      <c r="S24" s="194"/>
      <c r="T24" s="194">
        <v>2</v>
      </c>
      <c r="U24" s="194">
        <v>1</v>
      </c>
      <c r="V24" s="194">
        <v>1</v>
      </c>
      <c r="W24" s="194">
        <v>1</v>
      </c>
      <c r="X24" s="194">
        <v>1</v>
      </c>
      <c r="Y24" s="194"/>
      <c r="Z24" s="194"/>
      <c r="AA24" s="194"/>
      <c r="AB24" s="194"/>
      <c r="AC24" s="194">
        <v>1</v>
      </c>
      <c r="AD24" s="194">
        <v>1</v>
      </c>
      <c r="AE24" s="194"/>
      <c r="AF24" s="89" t="s">
        <v>1505</v>
      </c>
      <c r="AG24" t="s">
        <v>2809</v>
      </c>
      <c r="AH24" s="673">
        <f t="shared" ca="1" si="2"/>
        <v>41921</v>
      </c>
      <c r="AI24">
        <f t="shared" ca="1" si="3"/>
        <v>154</v>
      </c>
      <c r="AJ24" s="675">
        <f t="shared" ca="1" si="0"/>
        <v>5.1948051948051951E-2</v>
      </c>
      <c r="AK24" t="str">
        <f t="shared" si="4"/>
        <v>DPASJ</v>
      </c>
    </row>
    <row r="25" spans="2:37" ht="40.5">
      <c r="B25" s="82">
        <v>23</v>
      </c>
      <c r="C25" s="86" t="s">
        <v>595</v>
      </c>
      <c r="D25" s="86" t="s">
        <v>1505</v>
      </c>
      <c r="E25" s="3">
        <v>8</v>
      </c>
      <c r="F25" s="3">
        <v>0</v>
      </c>
      <c r="G25" s="3">
        <v>9</v>
      </c>
      <c r="H25" s="381" t="s">
        <v>3733</v>
      </c>
      <c r="I25" s="3" t="s">
        <v>1134</v>
      </c>
      <c r="J25" s="87" t="s">
        <v>4790</v>
      </c>
      <c r="K25" s="314" t="s">
        <v>2367</v>
      </c>
      <c r="L25" s="314">
        <v>53</v>
      </c>
      <c r="M25" s="314" t="s">
        <v>4900</v>
      </c>
      <c r="N25" s="314" t="s">
        <v>2760</v>
      </c>
      <c r="O25" s="88" t="s">
        <v>596</v>
      </c>
      <c r="P25" s="194">
        <v>12</v>
      </c>
      <c r="Q25" s="194">
        <f t="shared" si="1"/>
        <v>12</v>
      </c>
      <c r="R25" s="194"/>
      <c r="S25" s="194">
        <v>1</v>
      </c>
      <c r="T25" s="194">
        <v>3</v>
      </c>
      <c r="U25" s="194"/>
      <c r="V25" s="194">
        <v>1</v>
      </c>
      <c r="W25" s="194">
        <v>1</v>
      </c>
      <c r="X25" s="194"/>
      <c r="Y25" s="194">
        <v>2</v>
      </c>
      <c r="Z25" s="194">
        <v>1</v>
      </c>
      <c r="AA25" s="194"/>
      <c r="AB25" s="194">
        <v>1</v>
      </c>
      <c r="AC25" s="194">
        <v>2</v>
      </c>
      <c r="AD25" s="194"/>
      <c r="AE25" s="194"/>
      <c r="AF25" s="89" t="s">
        <v>1823</v>
      </c>
      <c r="AG25" t="s">
        <v>2811</v>
      </c>
      <c r="AH25" s="673">
        <f t="shared" ca="1" si="2"/>
        <v>41921</v>
      </c>
      <c r="AI25">
        <f t="shared" ca="1" si="3"/>
        <v>158</v>
      </c>
      <c r="AJ25" s="675">
        <f t="shared" ca="1" si="0"/>
        <v>7.5949367088607597E-2</v>
      </c>
      <c r="AK25" t="str">
        <f t="shared" si="4"/>
        <v>DPASJ</v>
      </c>
    </row>
    <row r="26" spans="2:37">
      <c r="AJ26" s="675"/>
    </row>
    <row r="27" spans="2:37">
      <c r="AJ27" s="675"/>
    </row>
    <row r="28" spans="2:37">
      <c r="AJ28" s="675"/>
    </row>
    <row r="29" spans="2:37">
      <c r="AJ29" s="675"/>
    </row>
    <row r="30" spans="2:37">
      <c r="AJ30" s="675"/>
    </row>
    <row r="31" spans="2:37">
      <c r="AJ31" s="675"/>
    </row>
    <row r="32" spans="2:37">
      <c r="AJ32" s="675"/>
    </row>
    <row r="33" spans="36:36">
      <c r="AJ33" s="675"/>
    </row>
    <row r="34" spans="36:36">
      <c r="AJ34" s="675"/>
    </row>
    <row r="35" spans="36:36">
      <c r="AJ35" s="675"/>
    </row>
    <row r="36" spans="36:36">
      <c r="AJ36" s="675"/>
    </row>
    <row r="37" spans="36:36">
      <c r="AJ37" s="675"/>
    </row>
    <row r="38" spans="36:36">
      <c r="AJ38" s="675"/>
    </row>
    <row r="39" spans="36:36">
      <c r="AJ39" s="675"/>
    </row>
    <row r="40" spans="36:36">
      <c r="AJ40" s="675"/>
    </row>
    <row r="41" spans="36:36">
      <c r="AJ41" s="675"/>
    </row>
    <row r="42" spans="36:36">
      <c r="AJ42" s="675"/>
    </row>
    <row r="43" spans="36:36">
      <c r="AJ43" s="675"/>
    </row>
    <row r="44" spans="36:36">
      <c r="AJ44" s="675"/>
    </row>
    <row r="45" spans="36:36">
      <c r="AJ45" s="675"/>
    </row>
    <row r="46" spans="36:36">
      <c r="AJ46" s="675"/>
    </row>
    <row r="47" spans="36:36">
      <c r="AJ47" s="675"/>
    </row>
    <row r="48" spans="36:36">
      <c r="AJ48" s="675"/>
    </row>
    <row r="49" spans="36:36">
      <c r="AJ49" s="675"/>
    </row>
    <row r="50" spans="36:36">
      <c r="AJ50" s="675"/>
    </row>
    <row r="51" spans="36:36">
      <c r="AJ51" s="675"/>
    </row>
    <row r="52" spans="36:36">
      <c r="AJ52" s="675"/>
    </row>
    <row r="53" spans="36:36">
      <c r="AJ53" s="675"/>
    </row>
    <row r="54" spans="36:36">
      <c r="AJ54" s="675"/>
    </row>
    <row r="55" spans="36:36">
      <c r="AJ55" s="675"/>
    </row>
    <row r="56" spans="36:36">
      <c r="AJ56" s="675"/>
    </row>
    <row r="57" spans="36:36">
      <c r="AJ57" s="675"/>
    </row>
    <row r="58" spans="36:36">
      <c r="AJ58" s="675"/>
    </row>
    <row r="59" spans="36:36">
      <c r="AJ59" s="675"/>
    </row>
    <row r="60" spans="36:36">
      <c r="AJ60" s="675"/>
    </row>
    <row r="61" spans="36:36">
      <c r="AJ61" s="675"/>
    </row>
    <row r="62" spans="36:36">
      <c r="AJ62" s="675"/>
    </row>
    <row r="63" spans="36:36">
      <c r="AJ63" s="675"/>
    </row>
    <row r="64" spans="36:36">
      <c r="AJ64" s="675"/>
    </row>
    <row r="65" spans="36:36">
      <c r="AJ65" s="675"/>
    </row>
    <row r="66" spans="36:36">
      <c r="AJ66" s="675"/>
    </row>
    <row r="67" spans="36:36">
      <c r="AJ67" s="675"/>
    </row>
    <row r="68" spans="36:36">
      <c r="AJ68" s="675"/>
    </row>
    <row r="69" spans="36:36">
      <c r="AJ69" s="675"/>
    </row>
    <row r="70" spans="36:36">
      <c r="AJ70" s="675"/>
    </row>
    <row r="71" spans="36:36">
      <c r="AJ71" s="675"/>
    </row>
    <row r="72" spans="36:36">
      <c r="AJ72" s="675"/>
    </row>
    <row r="73" spans="36:36">
      <c r="AJ73" s="675"/>
    </row>
    <row r="74" spans="36:36">
      <c r="AJ74" s="675"/>
    </row>
  </sheetData>
  <autoFilter ref="B2:AK25"/>
  <phoneticPr fontId="5"/>
  <hyperlinks>
    <hyperlink ref="J3" r:id="rId1" display="ApJ, 551, L9, 2001"/>
    <hyperlink ref="J4" r:id="rId2" display="PASJ 53, 495,2001"/>
    <hyperlink ref="J5" r:id="rId3" display="PASJ 53, 355, 2001"/>
    <hyperlink ref="J6" r:id="rId4" display="AJ, 122, 2099, 2001"/>
    <hyperlink ref="J8" r:id="rId5" display="ApJ, 562,L9, 2001"/>
    <hyperlink ref="J9" r:id="rId6" display="PASJ, 53, 25, 2001"/>
    <hyperlink ref="J10" r:id="rId7" display="ApJ, 561, L195,2001"/>
    <hyperlink ref="J11" r:id="rId8" display="PASJ, 53, 459,2001"/>
    <hyperlink ref="J12" r:id="rId9" display="ApJ, 561, L119, 2001"/>
    <hyperlink ref="J13" r:id="rId10" display="PASJ , 53,1139,2001"/>
    <hyperlink ref="J7" r:id="rId11"/>
    <hyperlink ref="J14" r:id="rId12" display="ApJ, 558, L83, 2001"/>
    <hyperlink ref="J15" r:id="rId13" display="PASJ, .53, 1223, 2001"/>
    <hyperlink ref="J16" r:id="rId14" display="PASJ, 53, 653,2001"/>
    <hyperlink ref="J17" r:id="rId15" display="ApJ, 559, L9, 2001"/>
    <hyperlink ref="J18" r:id="rId16" display="ApJ,557, 637,2001"/>
    <hyperlink ref="J21" r:id="rId17" display="ApJ, 550, L137, 2001"/>
    <hyperlink ref="J19" r:id="rId18" display="ApJ, 558, L87,2001"/>
    <hyperlink ref="J20" r:id="rId19" display="ApJ, 559, 592, 2001"/>
    <hyperlink ref="J22" r:id="rId20" display="ApJ, 557, L117,2001"/>
    <hyperlink ref="J23" r:id="rId21" display="PASJ, 53, L27, 2001"/>
    <hyperlink ref="J24" r:id="rId22" display="PASJ, 53, 1119, 2001"/>
    <hyperlink ref="J25" r:id="rId23" display="PASJ 53, L13, 2001"/>
  </hyperlinks>
  <pageMargins left="0.75" right="0.59" top="1" bottom="1" header="0.51200000000000001" footer="0.51200000000000001"/>
  <pageSetup paperSize="9" scale="66" orientation="landscape" verticalDpi="1200" r:id="rId24"/>
  <headerFooter alignWithMargins="0">
    <oddHeader>&amp;A</oddHeader>
    <oddFooter>&amp;P / &amp;N ページ</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K76"/>
  <sheetViews>
    <sheetView topLeftCell="A9" workbookViewId="0">
      <selection activeCell="A20" sqref="A20"/>
    </sheetView>
  </sheetViews>
  <sheetFormatPr defaultRowHeight="13.5"/>
  <cols>
    <col min="1" max="1" width="3.25" customWidth="1"/>
    <col min="2" max="2" width="3.5" style="29" customWidth="1"/>
    <col min="3" max="3" width="10" style="29" customWidth="1"/>
    <col min="4" max="4" width="4.125" style="29" customWidth="1"/>
    <col min="5" max="5" width="6.25" style="29" customWidth="1"/>
    <col min="6" max="7" width="4.5" style="29" customWidth="1"/>
    <col min="8" max="8" width="29.875" style="315" customWidth="1"/>
    <col min="9" max="9" width="9" style="315"/>
    <col min="10" max="10" width="17.625" style="29" customWidth="1"/>
    <col min="11" max="11" width="6.875" style="313" customWidth="1"/>
    <col min="12" max="12" width="6" style="313" customWidth="1"/>
    <col min="13" max="13" width="9.5" style="313" customWidth="1"/>
    <col min="14" max="14" width="8.25" style="313" customWidth="1"/>
    <col min="15" max="15" width="55.375" style="33" customWidth="1"/>
    <col min="16" max="17" width="8.875" style="56" customWidth="1"/>
    <col min="18" max="31" width="5.875" style="56" customWidth="1"/>
    <col min="32" max="32" width="5.125" style="7" customWidth="1"/>
    <col min="33" max="33" width="11.125" customWidth="1"/>
    <col min="34" max="34" width="11.625" style="673" bestFit="1" customWidth="1"/>
  </cols>
  <sheetData>
    <row r="1" spans="1:37" ht="17.25">
      <c r="B1" s="1188" t="s">
        <v>6191</v>
      </c>
      <c r="R1" s="620" t="s">
        <v>10350</v>
      </c>
    </row>
    <row r="2" spans="1:37">
      <c r="A2" t="s">
        <v>11731</v>
      </c>
      <c r="B2" s="82"/>
      <c r="C2" s="83" t="s">
        <v>4863</v>
      </c>
      <c r="D2" s="83" t="s">
        <v>5056</v>
      </c>
      <c r="E2" s="83" t="s">
        <v>410</v>
      </c>
      <c r="F2" s="83" t="s">
        <v>5058</v>
      </c>
      <c r="G2" s="83" t="s">
        <v>1505</v>
      </c>
      <c r="H2" s="84" t="s">
        <v>618</v>
      </c>
      <c r="I2" s="84" t="s">
        <v>4864</v>
      </c>
      <c r="J2" s="83" t="s">
        <v>4290</v>
      </c>
      <c r="K2" s="83" t="s">
        <v>617</v>
      </c>
      <c r="L2" s="83" t="s">
        <v>278</v>
      </c>
      <c r="M2" s="83" t="s">
        <v>3706</v>
      </c>
      <c r="N2" s="83" t="s">
        <v>470</v>
      </c>
      <c r="O2" s="84" t="s">
        <v>411</v>
      </c>
      <c r="P2" s="333" t="s">
        <v>10321</v>
      </c>
      <c r="Q2" s="333" t="s">
        <v>10349</v>
      </c>
      <c r="R2" s="333" t="s">
        <v>10355</v>
      </c>
      <c r="S2" s="333" t="s">
        <v>10353</v>
      </c>
      <c r="T2" s="333" t="s">
        <v>10358</v>
      </c>
      <c r="U2" s="333" t="s">
        <v>10361</v>
      </c>
      <c r="V2" s="333" t="s">
        <v>10364</v>
      </c>
      <c r="W2" s="333" t="s">
        <v>10367</v>
      </c>
      <c r="X2" s="333" t="s">
        <v>10370</v>
      </c>
      <c r="Y2" s="333" t="s">
        <v>10373</v>
      </c>
      <c r="Z2" s="333" t="s">
        <v>10376</v>
      </c>
      <c r="AA2" s="333" t="s">
        <v>10379</v>
      </c>
      <c r="AB2" s="333" t="s">
        <v>10382</v>
      </c>
      <c r="AC2" s="333" t="s">
        <v>10385</v>
      </c>
      <c r="AD2" s="333" t="s">
        <v>10388</v>
      </c>
      <c r="AE2" s="333" t="s">
        <v>10391</v>
      </c>
      <c r="AF2" s="83" t="s">
        <v>1508</v>
      </c>
      <c r="AG2" t="s">
        <v>3912</v>
      </c>
      <c r="AH2" s="672" t="s">
        <v>3898</v>
      </c>
      <c r="AI2" t="s">
        <v>3897</v>
      </c>
      <c r="AJ2" t="s">
        <v>2816</v>
      </c>
    </row>
    <row r="3" spans="1:37" ht="202.5">
      <c r="B3" s="82">
        <f>ROW()-2</f>
        <v>1</v>
      </c>
      <c r="C3" s="86" t="s">
        <v>3094</v>
      </c>
      <c r="D3" s="86" t="s">
        <v>1505</v>
      </c>
      <c r="E3" s="3">
        <v>35</v>
      </c>
      <c r="F3" s="3">
        <v>2</v>
      </c>
      <c r="G3" s="3">
        <v>34</v>
      </c>
      <c r="H3" s="100" t="s">
        <v>4788</v>
      </c>
      <c r="I3" s="76" t="s">
        <v>1135</v>
      </c>
      <c r="J3" s="87" t="s">
        <v>549</v>
      </c>
      <c r="K3" s="314" t="s">
        <v>2115</v>
      </c>
      <c r="L3" s="314">
        <v>576</v>
      </c>
      <c r="M3" s="314" t="s">
        <v>5535</v>
      </c>
      <c r="N3" s="674" t="s">
        <v>1649</v>
      </c>
      <c r="O3" s="88" t="s">
        <v>10324</v>
      </c>
      <c r="P3" s="194">
        <v>49</v>
      </c>
      <c r="Q3" s="194">
        <f>SUM(R3:AE3)</f>
        <v>49</v>
      </c>
      <c r="R3" s="194"/>
      <c r="S3" s="194"/>
      <c r="T3" s="194">
        <v>2</v>
      </c>
      <c r="U3" s="194">
        <v>18</v>
      </c>
      <c r="V3" s="194">
        <v>11</v>
      </c>
      <c r="W3" s="194">
        <v>5</v>
      </c>
      <c r="X3" s="194">
        <v>4</v>
      </c>
      <c r="Y3" s="194">
        <v>2</v>
      </c>
      <c r="Z3" s="194">
        <v>2</v>
      </c>
      <c r="AA3" s="194">
        <v>1</v>
      </c>
      <c r="AB3" s="194">
        <v>1</v>
      </c>
      <c r="AC3" s="194">
        <v>1</v>
      </c>
      <c r="AD3" s="194"/>
      <c r="AE3" s="194">
        <v>2</v>
      </c>
      <c r="AF3" s="1" t="s">
        <v>6748</v>
      </c>
      <c r="AG3" t="s">
        <v>1535</v>
      </c>
      <c r="AH3" s="673">
        <f ca="1">TODAY()</f>
        <v>41921</v>
      </c>
      <c r="AI3">
        <f ca="1">DATEDIF(AG3,AH3,"M")</f>
        <v>145</v>
      </c>
      <c r="AJ3" s="675">
        <f ca="1">P3/AI3</f>
        <v>0.33793103448275863</v>
      </c>
      <c r="AK3" t="str">
        <f>$D3&amp;$K3</f>
        <v>DApJ</v>
      </c>
    </row>
    <row r="4" spans="1:37" ht="27">
      <c r="B4" s="82">
        <f t="shared" ref="B4:B54" si="0">ROW()-2</f>
        <v>2</v>
      </c>
      <c r="C4" s="86" t="s">
        <v>6034</v>
      </c>
      <c r="D4" s="86" t="s">
        <v>1505</v>
      </c>
      <c r="E4" s="3">
        <v>2</v>
      </c>
      <c r="F4" s="3">
        <v>0</v>
      </c>
      <c r="G4" s="3">
        <v>3</v>
      </c>
      <c r="H4" s="381" t="s">
        <v>4622</v>
      </c>
      <c r="I4" s="100" t="s">
        <v>6035</v>
      </c>
      <c r="J4" s="87" t="s">
        <v>6036</v>
      </c>
      <c r="K4" s="314" t="s">
        <v>2115</v>
      </c>
      <c r="L4" s="314">
        <v>567</v>
      </c>
      <c r="M4" s="314" t="s">
        <v>4623</v>
      </c>
      <c r="N4" s="314" t="s">
        <v>2563</v>
      </c>
      <c r="O4" s="88" t="s">
        <v>3530</v>
      </c>
      <c r="P4" s="194">
        <v>22</v>
      </c>
      <c r="Q4" s="194">
        <f t="shared" ref="Q4:Q54" si="1">SUM(R4:AE4)</f>
        <v>22</v>
      </c>
      <c r="R4" s="194"/>
      <c r="S4" s="194"/>
      <c r="T4" s="194">
        <v>2</v>
      </c>
      <c r="U4" s="194">
        <v>8</v>
      </c>
      <c r="V4" s="194">
        <v>4</v>
      </c>
      <c r="W4" s="194">
        <v>4</v>
      </c>
      <c r="X4" s="194"/>
      <c r="Y4" s="194">
        <v>1</v>
      </c>
      <c r="Z4" s="194">
        <v>1</v>
      </c>
      <c r="AA4" s="194">
        <v>1</v>
      </c>
      <c r="AB4" s="194">
        <v>1</v>
      </c>
      <c r="AC4" s="194"/>
      <c r="AD4" s="194"/>
      <c r="AE4" s="194"/>
      <c r="AF4" s="89" t="s">
        <v>1505</v>
      </c>
      <c r="AG4" t="s">
        <v>1536</v>
      </c>
      <c r="AH4" s="673">
        <f t="shared" ref="AH4:AH54" ca="1" si="2">TODAY()</f>
        <v>41921</v>
      </c>
      <c r="AI4">
        <f t="shared" ref="AI4:AI54" ca="1" si="3">DATEDIF(AG4,AH4,"M")</f>
        <v>151</v>
      </c>
      <c r="AJ4" s="675">
        <f t="shared" ref="AJ4:AJ54" ca="1" si="4">P4/AI4</f>
        <v>0.14569536423841059</v>
      </c>
      <c r="AK4" t="str">
        <f t="shared" ref="AK4:AK54" si="5">$D4&amp;$K4</f>
        <v>DApJ</v>
      </c>
    </row>
    <row r="5" spans="1:37" ht="27">
      <c r="B5" s="82">
        <f t="shared" si="0"/>
        <v>3</v>
      </c>
      <c r="C5" s="86" t="s">
        <v>6037</v>
      </c>
      <c r="D5" s="86" t="s">
        <v>1505</v>
      </c>
      <c r="E5" s="3">
        <v>2</v>
      </c>
      <c r="F5" s="3">
        <v>0</v>
      </c>
      <c r="G5" s="3">
        <v>3</v>
      </c>
      <c r="H5" s="328" t="s">
        <v>2564</v>
      </c>
      <c r="I5" s="100" t="s">
        <v>1142</v>
      </c>
      <c r="J5" s="87" t="s">
        <v>6038</v>
      </c>
      <c r="K5" s="314" t="s">
        <v>2367</v>
      </c>
      <c r="L5" s="314">
        <v>54</v>
      </c>
      <c r="M5" s="314" t="s">
        <v>2565</v>
      </c>
      <c r="N5" s="314" t="s">
        <v>2566</v>
      </c>
      <c r="O5" s="88" t="s">
        <v>5573</v>
      </c>
      <c r="P5" s="194">
        <v>7</v>
      </c>
      <c r="Q5" s="194">
        <f t="shared" si="1"/>
        <v>7</v>
      </c>
      <c r="R5" s="194"/>
      <c r="S5" s="194"/>
      <c r="T5" s="194"/>
      <c r="U5" s="194">
        <v>4</v>
      </c>
      <c r="V5" s="194">
        <v>2</v>
      </c>
      <c r="W5" s="194"/>
      <c r="X5" s="194"/>
      <c r="Y5" s="194">
        <v>1</v>
      </c>
      <c r="Z5" s="194"/>
      <c r="AA5" s="194"/>
      <c r="AB5" s="194"/>
      <c r="AC5" s="194"/>
      <c r="AD5" s="194"/>
      <c r="AE5" s="194"/>
      <c r="AF5" s="89" t="s">
        <v>1505</v>
      </c>
      <c r="AG5" t="s">
        <v>1537</v>
      </c>
      <c r="AH5" s="673">
        <f t="shared" ca="1" si="2"/>
        <v>41921</v>
      </c>
      <c r="AI5">
        <f t="shared" ca="1" si="3"/>
        <v>148</v>
      </c>
      <c r="AJ5" s="675">
        <f t="shared" ca="1" si="4"/>
        <v>4.72972972972973E-2</v>
      </c>
      <c r="AK5" t="str">
        <f t="shared" si="5"/>
        <v>DPASJ</v>
      </c>
    </row>
    <row r="6" spans="1:37" ht="40.5">
      <c r="B6" s="82">
        <f t="shared" si="0"/>
        <v>4</v>
      </c>
      <c r="C6" s="86" t="s">
        <v>5038</v>
      </c>
      <c r="D6" s="86" t="s">
        <v>1505</v>
      </c>
      <c r="E6" s="3">
        <v>4</v>
      </c>
      <c r="F6" s="3">
        <v>3</v>
      </c>
      <c r="G6" s="3">
        <v>2</v>
      </c>
      <c r="H6" s="381" t="s">
        <v>5115</v>
      </c>
      <c r="I6" s="100" t="s">
        <v>3454</v>
      </c>
      <c r="J6" s="87" t="s">
        <v>5574</v>
      </c>
      <c r="K6" s="314" t="s">
        <v>2115</v>
      </c>
      <c r="L6" s="314">
        <v>576</v>
      </c>
      <c r="M6" s="314" t="s">
        <v>2567</v>
      </c>
      <c r="N6" s="314" t="s">
        <v>1649</v>
      </c>
      <c r="O6" s="88" t="s">
        <v>3130</v>
      </c>
      <c r="P6" s="194">
        <v>63</v>
      </c>
      <c r="Q6" s="194">
        <f t="shared" si="1"/>
        <v>63</v>
      </c>
      <c r="R6" s="194"/>
      <c r="S6" s="194"/>
      <c r="T6" s="194">
        <v>1</v>
      </c>
      <c r="U6" s="194">
        <v>6</v>
      </c>
      <c r="V6" s="194">
        <v>11</v>
      </c>
      <c r="W6" s="194">
        <v>7</v>
      </c>
      <c r="X6" s="194">
        <v>7</v>
      </c>
      <c r="Y6" s="194">
        <v>9</v>
      </c>
      <c r="Z6" s="194">
        <v>2</v>
      </c>
      <c r="AA6" s="194"/>
      <c r="AB6" s="194">
        <v>7</v>
      </c>
      <c r="AC6" s="194">
        <v>4</v>
      </c>
      <c r="AD6" s="194">
        <v>3</v>
      </c>
      <c r="AE6" s="194">
        <v>6</v>
      </c>
      <c r="AF6" s="89" t="s">
        <v>1506</v>
      </c>
      <c r="AG6" t="s">
        <v>1535</v>
      </c>
      <c r="AH6" s="673">
        <f t="shared" ca="1" si="2"/>
        <v>41921</v>
      </c>
      <c r="AI6">
        <f t="shared" ca="1" si="3"/>
        <v>145</v>
      </c>
      <c r="AJ6" s="675">
        <f t="shared" ca="1" si="4"/>
        <v>0.43448275862068964</v>
      </c>
      <c r="AK6" t="str">
        <f t="shared" si="5"/>
        <v>DApJ</v>
      </c>
    </row>
    <row r="7" spans="1:37" ht="27">
      <c r="B7" s="82">
        <f t="shared" si="0"/>
        <v>5</v>
      </c>
      <c r="C7" s="86" t="s">
        <v>5038</v>
      </c>
      <c r="D7" s="86" t="s">
        <v>1505</v>
      </c>
      <c r="E7" s="3">
        <v>5</v>
      </c>
      <c r="F7" s="3">
        <v>4</v>
      </c>
      <c r="G7" s="3">
        <v>2</v>
      </c>
      <c r="H7" s="381" t="s">
        <v>5116</v>
      </c>
      <c r="I7" s="100" t="s">
        <v>3454</v>
      </c>
      <c r="J7" s="87" t="s">
        <v>3336</v>
      </c>
      <c r="K7" s="314" t="s">
        <v>2115</v>
      </c>
      <c r="L7" s="314">
        <v>580</v>
      </c>
      <c r="M7" s="314" t="s">
        <v>5117</v>
      </c>
      <c r="N7" s="314" t="s">
        <v>5118</v>
      </c>
      <c r="O7" s="88" t="s">
        <v>6756</v>
      </c>
      <c r="P7" s="194">
        <v>118</v>
      </c>
      <c r="Q7" s="194">
        <f t="shared" si="1"/>
        <v>118</v>
      </c>
      <c r="R7" s="194"/>
      <c r="S7" s="194"/>
      <c r="T7" s="194">
        <v>1</v>
      </c>
      <c r="U7" s="194">
        <v>6</v>
      </c>
      <c r="V7" s="194">
        <v>18</v>
      </c>
      <c r="W7" s="194">
        <v>11</v>
      </c>
      <c r="X7" s="194">
        <v>21</v>
      </c>
      <c r="Y7" s="194">
        <v>12</v>
      </c>
      <c r="Z7" s="194">
        <v>13</v>
      </c>
      <c r="AA7" s="194">
        <v>7</v>
      </c>
      <c r="AB7" s="194">
        <v>12</v>
      </c>
      <c r="AC7" s="194">
        <v>7</v>
      </c>
      <c r="AD7" s="194">
        <v>7</v>
      </c>
      <c r="AE7" s="194">
        <v>3</v>
      </c>
      <c r="AF7" s="89" t="s">
        <v>1506</v>
      </c>
      <c r="AG7" t="s">
        <v>1538</v>
      </c>
      <c r="AH7" s="673">
        <f t="shared" ca="1" si="2"/>
        <v>41921</v>
      </c>
      <c r="AI7">
        <f t="shared" ca="1" si="3"/>
        <v>142</v>
      </c>
      <c r="AJ7" s="675">
        <f t="shared" ca="1" si="4"/>
        <v>0.83098591549295775</v>
      </c>
      <c r="AK7" t="str">
        <f t="shared" si="5"/>
        <v>DApJ</v>
      </c>
    </row>
    <row r="8" spans="1:37" ht="94.5">
      <c r="B8" s="82">
        <f t="shared" si="0"/>
        <v>6</v>
      </c>
      <c r="C8" s="86" t="s">
        <v>5038</v>
      </c>
      <c r="D8" s="86" t="s">
        <v>1505</v>
      </c>
      <c r="E8" s="3">
        <v>16</v>
      </c>
      <c r="F8" s="3">
        <v>1</v>
      </c>
      <c r="G8" s="3">
        <v>16</v>
      </c>
      <c r="H8" s="328" t="s">
        <v>3900</v>
      </c>
      <c r="I8" s="100" t="s">
        <v>6757</v>
      </c>
      <c r="J8" s="87" t="s">
        <v>6758</v>
      </c>
      <c r="K8" s="314" t="s">
        <v>2367</v>
      </c>
      <c r="L8" s="314">
        <v>54</v>
      </c>
      <c r="M8" s="314" t="s">
        <v>5119</v>
      </c>
      <c r="N8" s="314" t="s">
        <v>2566</v>
      </c>
      <c r="O8" s="88" t="s">
        <v>2012</v>
      </c>
      <c r="P8" s="194">
        <v>37</v>
      </c>
      <c r="Q8" s="194">
        <f t="shared" si="1"/>
        <v>37</v>
      </c>
      <c r="R8" s="194"/>
      <c r="S8" s="194"/>
      <c r="T8" s="194">
        <v>2</v>
      </c>
      <c r="U8" s="194">
        <v>5</v>
      </c>
      <c r="V8" s="194">
        <v>6</v>
      </c>
      <c r="W8" s="194">
        <v>2</v>
      </c>
      <c r="X8" s="194">
        <v>3</v>
      </c>
      <c r="Y8" s="194">
        <v>3</v>
      </c>
      <c r="Z8" s="194">
        <v>1</v>
      </c>
      <c r="AA8" s="194">
        <v>3</v>
      </c>
      <c r="AB8" s="194">
        <v>3</v>
      </c>
      <c r="AC8" s="194">
        <v>2</v>
      </c>
      <c r="AD8" s="194">
        <v>4</v>
      </c>
      <c r="AE8" s="194">
        <v>3</v>
      </c>
      <c r="AF8" s="89" t="s">
        <v>1506</v>
      </c>
      <c r="AG8" t="s">
        <v>1537</v>
      </c>
      <c r="AH8" s="673">
        <f t="shared" ca="1" si="2"/>
        <v>41921</v>
      </c>
      <c r="AI8">
        <f t="shared" ca="1" si="3"/>
        <v>148</v>
      </c>
      <c r="AJ8" s="675">
        <f t="shared" ca="1" si="4"/>
        <v>0.25</v>
      </c>
      <c r="AK8" t="str">
        <f t="shared" si="5"/>
        <v>DPASJ</v>
      </c>
    </row>
    <row r="9" spans="1:37" ht="40.5">
      <c r="B9" s="82">
        <f t="shared" si="0"/>
        <v>7</v>
      </c>
      <c r="C9" s="86" t="s">
        <v>5038</v>
      </c>
      <c r="D9" s="86" t="s">
        <v>1505</v>
      </c>
      <c r="E9" s="3">
        <v>4</v>
      </c>
      <c r="F9" s="3">
        <v>3</v>
      </c>
      <c r="G9" s="3">
        <v>2</v>
      </c>
      <c r="H9" s="381" t="s">
        <v>1175</v>
      </c>
      <c r="I9" s="100" t="s">
        <v>3454</v>
      </c>
      <c r="J9" s="87" t="s">
        <v>5623</v>
      </c>
      <c r="K9" s="314" t="s">
        <v>2367</v>
      </c>
      <c r="L9" s="314">
        <v>54</v>
      </c>
      <c r="M9" s="314" t="s">
        <v>1176</v>
      </c>
      <c r="N9" s="314" t="s">
        <v>5118</v>
      </c>
      <c r="O9" s="88" t="s">
        <v>5624</v>
      </c>
      <c r="P9" s="194">
        <v>35</v>
      </c>
      <c r="Q9" s="194">
        <f t="shared" si="1"/>
        <v>35</v>
      </c>
      <c r="R9" s="194"/>
      <c r="S9" s="194"/>
      <c r="T9" s="194"/>
      <c r="U9" s="194"/>
      <c r="V9" s="194">
        <v>7</v>
      </c>
      <c r="W9" s="194">
        <v>3</v>
      </c>
      <c r="X9" s="194">
        <v>1</v>
      </c>
      <c r="Y9" s="194">
        <v>5</v>
      </c>
      <c r="Z9" s="194">
        <v>3</v>
      </c>
      <c r="AA9" s="194">
        <v>1</v>
      </c>
      <c r="AB9" s="194">
        <v>3</v>
      </c>
      <c r="AC9" s="194">
        <v>5</v>
      </c>
      <c r="AD9" s="194">
        <v>4</v>
      </c>
      <c r="AE9" s="194">
        <v>3</v>
      </c>
      <c r="AF9" s="89" t="s">
        <v>1506</v>
      </c>
      <c r="AG9" t="s">
        <v>1538</v>
      </c>
      <c r="AH9" s="673">
        <f t="shared" ca="1" si="2"/>
        <v>41921</v>
      </c>
      <c r="AI9">
        <f t="shared" ca="1" si="3"/>
        <v>142</v>
      </c>
      <c r="AJ9" s="675">
        <f t="shared" ca="1" si="4"/>
        <v>0.24647887323943662</v>
      </c>
      <c r="AK9" t="str">
        <f t="shared" si="5"/>
        <v>DPASJ</v>
      </c>
    </row>
    <row r="10" spans="1:37" ht="40.5">
      <c r="B10" s="82">
        <f t="shared" si="0"/>
        <v>8</v>
      </c>
      <c r="C10" s="86" t="s">
        <v>5625</v>
      </c>
      <c r="D10" s="86" t="s">
        <v>5058</v>
      </c>
      <c r="E10" s="3">
        <v>7</v>
      </c>
      <c r="F10" s="3">
        <v>6</v>
      </c>
      <c r="G10" s="3">
        <v>2</v>
      </c>
      <c r="H10" s="100" t="s">
        <v>4229</v>
      </c>
      <c r="I10" s="100" t="s">
        <v>5626</v>
      </c>
      <c r="J10" s="87" t="s">
        <v>5627</v>
      </c>
      <c r="K10" s="314" t="s">
        <v>2116</v>
      </c>
      <c r="L10" s="314">
        <v>393</v>
      </c>
      <c r="M10" s="314" t="s">
        <v>1177</v>
      </c>
      <c r="N10" s="314" t="s">
        <v>1178</v>
      </c>
      <c r="O10" s="88" t="s">
        <v>5628</v>
      </c>
      <c r="P10" s="194">
        <v>15</v>
      </c>
      <c r="Q10" s="194">
        <f t="shared" si="1"/>
        <v>15</v>
      </c>
      <c r="R10" s="194"/>
      <c r="S10" s="194"/>
      <c r="T10" s="194"/>
      <c r="U10" s="194"/>
      <c r="V10" s="194">
        <v>7</v>
      </c>
      <c r="W10" s="194">
        <v>4</v>
      </c>
      <c r="X10" s="194">
        <v>3</v>
      </c>
      <c r="Y10" s="194"/>
      <c r="Z10" s="194"/>
      <c r="AA10" s="194"/>
      <c r="AB10" s="194">
        <v>1</v>
      </c>
      <c r="AC10" s="194"/>
      <c r="AD10" s="194"/>
      <c r="AE10" s="194"/>
      <c r="AF10" s="89" t="s">
        <v>1506</v>
      </c>
      <c r="AG10" t="s">
        <v>1539</v>
      </c>
      <c r="AH10" s="673">
        <f t="shared" ca="1" si="2"/>
        <v>41921</v>
      </c>
      <c r="AI10">
        <f t="shared" ca="1" si="3"/>
        <v>144</v>
      </c>
      <c r="AJ10" s="675">
        <f t="shared" ca="1" si="4"/>
        <v>0.10416666666666667</v>
      </c>
      <c r="AK10" t="str">
        <f t="shared" si="5"/>
        <v>IA&amp;A</v>
      </c>
    </row>
    <row r="11" spans="1:37" ht="54">
      <c r="B11" s="82">
        <f t="shared" si="0"/>
        <v>9</v>
      </c>
      <c r="C11" s="86" t="s">
        <v>102</v>
      </c>
      <c r="D11" s="86" t="s">
        <v>1505</v>
      </c>
      <c r="E11" s="3">
        <v>9</v>
      </c>
      <c r="F11" s="3">
        <v>0</v>
      </c>
      <c r="G11" s="3">
        <v>10</v>
      </c>
      <c r="H11" s="100" t="s">
        <v>4883</v>
      </c>
      <c r="I11" s="100" t="s">
        <v>5629</v>
      </c>
      <c r="J11" s="87" t="s">
        <v>5630</v>
      </c>
      <c r="K11" s="314" t="s">
        <v>2367</v>
      </c>
      <c r="L11" s="314">
        <v>54</v>
      </c>
      <c r="M11" s="314" t="s">
        <v>4884</v>
      </c>
      <c r="N11" s="314" t="s">
        <v>5118</v>
      </c>
      <c r="O11" s="88" t="s">
        <v>5631</v>
      </c>
      <c r="P11" s="194">
        <v>6</v>
      </c>
      <c r="Q11" s="194">
        <f t="shared" si="1"/>
        <v>6</v>
      </c>
      <c r="R11" s="194"/>
      <c r="S11" s="194"/>
      <c r="T11" s="194"/>
      <c r="U11" s="194"/>
      <c r="V11" s="194">
        <v>2</v>
      </c>
      <c r="W11" s="194">
        <v>3</v>
      </c>
      <c r="X11" s="194"/>
      <c r="Y11" s="194"/>
      <c r="Z11" s="194">
        <v>1</v>
      </c>
      <c r="AA11" s="194"/>
      <c r="AB11" s="194"/>
      <c r="AC11" s="194"/>
      <c r="AD11" s="194"/>
      <c r="AE11" s="194"/>
      <c r="AF11" s="89" t="s">
        <v>1507</v>
      </c>
      <c r="AG11" t="s">
        <v>1538</v>
      </c>
      <c r="AH11" s="673">
        <f t="shared" ca="1" si="2"/>
        <v>41921</v>
      </c>
      <c r="AI11">
        <f t="shared" ca="1" si="3"/>
        <v>142</v>
      </c>
      <c r="AJ11" s="675">
        <f t="shared" ca="1" si="4"/>
        <v>4.2253521126760563E-2</v>
      </c>
      <c r="AK11" t="str">
        <f t="shared" si="5"/>
        <v>DPASJ</v>
      </c>
    </row>
    <row r="12" spans="1:37" ht="54">
      <c r="B12" s="82">
        <f t="shared" si="0"/>
        <v>10</v>
      </c>
      <c r="C12" s="86" t="s">
        <v>5632</v>
      </c>
      <c r="D12" s="86" t="s">
        <v>5058</v>
      </c>
      <c r="E12" s="3">
        <v>8</v>
      </c>
      <c r="F12" s="3">
        <v>8</v>
      </c>
      <c r="G12" s="3">
        <v>1</v>
      </c>
      <c r="H12" s="100" t="s">
        <v>2641</v>
      </c>
      <c r="I12" s="100" t="s">
        <v>616</v>
      </c>
      <c r="J12" s="87" t="s">
        <v>5633</v>
      </c>
      <c r="K12" s="314" t="s">
        <v>2115</v>
      </c>
      <c r="L12" s="314">
        <v>575</v>
      </c>
      <c r="M12" s="314" t="s">
        <v>4885</v>
      </c>
      <c r="N12" s="314" t="s">
        <v>4868</v>
      </c>
      <c r="O12" s="88" t="s">
        <v>1843</v>
      </c>
      <c r="P12" s="194">
        <v>46</v>
      </c>
      <c r="Q12" s="194">
        <f t="shared" si="1"/>
        <v>46</v>
      </c>
      <c r="R12" s="194"/>
      <c r="S12" s="194"/>
      <c r="T12" s="194">
        <v>1</v>
      </c>
      <c r="U12" s="194">
        <v>4</v>
      </c>
      <c r="V12" s="194">
        <v>3</v>
      </c>
      <c r="W12" s="194">
        <v>7</v>
      </c>
      <c r="X12" s="194">
        <v>3</v>
      </c>
      <c r="Y12" s="194">
        <v>1</v>
      </c>
      <c r="Z12" s="194">
        <v>6</v>
      </c>
      <c r="AA12" s="194">
        <v>5</v>
      </c>
      <c r="AB12" s="194">
        <v>3</v>
      </c>
      <c r="AC12" s="194">
        <v>7</v>
      </c>
      <c r="AD12" s="194">
        <v>3</v>
      </c>
      <c r="AE12" s="194">
        <v>3</v>
      </c>
      <c r="AF12" s="89" t="s">
        <v>1506</v>
      </c>
      <c r="AG12" t="s">
        <v>2798</v>
      </c>
      <c r="AH12" s="673">
        <f t="shared" ca="1" si="2"/>
        <v>41921</v>
      </c>
      <c r="AI12">
        <f t="shared" ca="1" si="3"/>
        <v>146</v>
      </c>
      <c r="AJ12" s="675">
        <f t="shared" ca="1" si="4"/>
        <v>0.31506849315068491</v>
      </c>
      <c r="AK12" t="str">
        <f t="shared" si="5"/>
        <v>IApJ</v>
      </c>
    </row>
    <row r="13" spans="1:37" ht="40.5">
      <c r="B13" s="82">
        <f t="shared" si="0"/>
        <v>11</v>
      </c>
      <c r="C13" s="86" t="s">
        <v>5632</v>
      </c>
      <c r="D13" s="86" t="s">
        <v>5058</v>
      </c>
      <c r="E13" s="3">
        <v>5</v>
      </c>
      <c r="F13" s="3">
        <v>4</v>
      </c>
      <c r="G13" s="3">
        <v>2</v>
      </c>
      <c r="H13" s="100" t="s">
        <v>4230</v>
      </c>
      <c r="I13" s="100" t="s">
        <v>616</v>
      </c>
      <c r="J13" s="87" t="s">
        <v>1844</v>
      </c>
      <c r="K13" s="314" t="s">
        <v>2367</v>
      </c>
      <c r="L13" s="314">
        <v>54</v>
      </c>
      <c r="M13" s="314" t="s">
        <v>4869</v>
      </c>
      <c r="N13" s="314" t="s">
        <v>5118</v>
      </c>
      <c r="O13" s="88" t="s">
        <v>1867</v>
      </c>
      <c r="P13" s="194">
        <v>13</v>
      </c>
      <c r="Q13" s="194">
        <f t="shared" si="1"/>
        <v>13</v>
      </c>
      <c r="R13" s="194"/>
      <c r="S13" s="194"/>
      <c r="T13" s="194"/>
      <c r="U13" s="194">
        <v>1</v>
      </c>
      <c r="V13" s="194">
        <v>2</v>
      </c>
      <c r="W13" s="194"/>
      <c r="X13" s="194">
        <v>1</v>
      </c>
      <c r="Y13" s="194"/>
      <c r="Z13" s="194"/>
      <c r="AA13" s="194">
        <v>3</v>
      </c>
      <c r="AB13" s="194"/>
      <c r="AC13" s="194">
        <v>2</v>
      </c>
      <c r="AD13" s="194">
        <v>2</v>
      </c>
      <c r="AE13" s="194">
        <v>2</v>
      </c>
      <c r="AF13" s="89" t="s">
        <v>1506</v>
      </c>
      <c r="AG13" t="s">
        <v>1538</v>
      </c>
      <c r="AH13" s="673">
        <f t="shared" ca="1" si="2"/>
        <v>41921</v>
      </c>
      <c r="AI13">
        <f t="shared" ca="1" si="3"/>
        <v>142</v>
      </c>
      <c r="AJ13" s="675">
        <f t="shared" ca="1" si="4"/>
        <v>9.154929577464789E-2</v>
      </c>
      <c r="AK13" t="str">
        <f t="shared" si="5"/>
        <v>IPASJ</v>
      </c>
    </row>
    <row r="14" spans="1:37" s="951" customFormat="1" ht="33" customHeight="1">
      <c r="B14" s="1373">
        <f t="shared" si="0"/>
        <v>12</v>
      </c>
      <c r="C14" s="1374" t="s">
        <v>6320</v>
      </c>
      <c r="D14" s="1374" t="s">
        <v>5058</v>
      </c>
      <c r="E14" s="1353">
        <v>3</v>
      </c>
      <c r="F14" s="1353">
        <v>3</v>
      </c>
      <c r="G14" s="1353">
        <v>1</v>
      </c>
      <c r="H14" s="1375" t="s">
        <v>6321</v>
      </c>
      <c r="I14" s="1375" t="s">
        <v>3278</v>
      </c>
      <c r="J14" s="1381" t="s">
        <v>6322</v>
      </c>
      <c r="K14" s="1365" t="s">
        <v>5773</v>
      </c>
      <c r="L14" s="1365">
        <v>580</v>
      </c>
      <c r="M14" s="1365" t="s">
        <v>6323</v>
      </c>
      <c r="N14" s="1365" t="s">
        <v>6324</v>
      </c>
      <c r="O14" s="1376" t="s">
        <v>6325</v>
      </c>
      <c r="P14" s="1377">
        <v>69</v>
      </c>
      <c r="Q14" s="194">
        <f t="shared" si="1"/>
        <v>69</v>
      </c>
      <c r="R14" s="1377"/>
      <c r="S14" s="1377"/>
      <c r="T14" s="1377"/>
      <c r="U14" s="1377">
        <v>11</v>
      </c>
      <c r="V14" s="1377">
        <v>16</v>
      </c>
      <c r="W14" s="1377">
        <v>6</v>
      </c>
      <c r="X14" s="1377">
        <v>5</v>
      </c>
      <c r="Y14" s="1377">
        <v>10</v>
      </c>
      <c r="Z14" s="1377">
        <v>7</v>
      </c>
      <c r="AA14" s="1377">
        <v>4</v>
      </c>
      <c r="AB14" s="1377">
        <v>5</v>
      </c>
      <c r="AC14" s="1377">
        <v>2</v>
      </c>
      <c r="AD14" s="1377">
        <v>2</v>
      </c>
      <c r="AE14" s="1377">
        <v>1</v>
      </c>
      <c r="AF14" s="1378"/>
      <c r="AH14" s="1379"/>
      <c r="AJ14" s="1380"/>
      <c r="AK14" s="951" t="str">
        <f t="shared" si="5"/>
        <v>IApJ</v>
      </c>
    </row>
    <row r="15" spans="1:37" ht="27">
      <c r="B15" s="82">
        <f t="shared" si="0"/>
        <v>13</v>
      </c>
      <c r="C15" s="86" t="s">
        <v>66</v>
      </c>
      <c r="D15" s="86" t="s">
        <v>1505</v>
      </c>
      <c r="E15" s="3">
        <v>3</v>
      </c>
      <c r="F15" s="3">
        <v>1</v>
      </c>
      <c r="G15" s="3">
        <v>3</v>
      </c>
      <c r="H15" s="381" t="s">
        <v>1797</v>
      </c>
      <c r="I15" s="100" t="s">
        <v>1868</v>
      </c>
      <c r="J15" s="87" t="s">
        <v>1869</v>
      </c>
      <c r="K15" s="314" t="s">
        <v>2115</v>
      </c>
      <c r="L15" s="314">
        <v>572</v>
      </c>
      <c r="M15" s="314" t="s">
        <v>1798</v>
      </c>
      <c r="N15" s="314" t="s">
        <v>2566</v>
      </c>
      <c r="O15" s="88" t="s">
        <v>1870</v>
      </c>
      <c r="P15" s="194">
        <v>13</v>
      </c>
      <c r="Q15" s="194">
        <f t="shared" si="1"/>
        <v>13</v>
      </c>
      <c r="R15" s="194"/>
      <c r="S15" s="194"/>
      <c r="T15" s="194"/>
      <c r="U15" s="194">
        <v>3</v>
      </c>
      <c r="V15" s="194">
        <v>2</v>
      </c>
      <c r="W15" s="194">
        <v>1</v>
      </c>
      <c r="X15" s="194">
        <v>1</v>
      </c>
      <c r="Y15" s="194">
        <v>2</v>
      </c>
      <c r="Z15" s="194">
        <v>1</v>
      </c>
      <c r="AA15" s="194"/>
      <c r="AB15" s="194">
        <v>1</v>
      </c>
      <c r="AC15" s="194"/>
      <c r="AD15" s="194">
        <v>1</v>
      </c>
      <c r="AE15" s="194">
        <v>1</v>
      </c>
      <c r="AF15" s="89" t="s">
        <v>1507</v>
      </c>
      <c r="AG15" t="s">
        <v>1537</v>
      </c>
      <c r="AH15" s="673">
        <f t="shared" ca="1" si="2"/>
        <v>41921</v>
      </c>
      <c r="AI15">
        <f t="shared" ca="1" si="3"/>
        <v>148</v>
      </c>
      <c r="AJ15" s="675">
        <f t="shared" ca="1" si="4"/>
        <v>8.7837837837837843E-2</v>
      </c>
      <c r="AK15" t="str">
        <f t="shared" si="5"/>
        <v>DApJ</v>
      </c>
    </row>
    <row r="16" spans="1:37" ht="40.5">
      <c r="B16" s="82">
        <f t="shared" si="0"/>
        <v>14</v>
      </c>
      <c r="C16" s="86" t="s">
        <v>66</v>
      </c>
      <c r="D16" s="86" t="s">
        <v>1505</v>
      </c>
      <c r="E16" s="3">
        <v>6</v>
      </c>
      <c r="F16" s="3">
        <v>2</v>
      </c>
      <c r="G16" s="3">
        <v>5</v>
      </c>
      <c r="H16" s="381" t="s">
        <v>1799</v>
      </c>
      <c r="I16" s="100" t="s">
        <v>616</v>
      </c>
      <c r="J16" s="87" t="s">
        <v>1871</v>
      </c>
      <c r="K16" s="314" t="s">
        <v>2367</v>
      </c>
      <c r="L16" s="314">
        <v>54</v>
      </c>
      <c r="M16" s="314" t="s">
        <v>5543</v>
      </c>
      <c r="N16" s="314" t="s">
        <v>5118</v>
      </c>
      <c r="O16" s="88" t="s">
        <v>1052</v>
      </c>
      <c r="P16" s="194">
        <v>24</v>
      </c>
      <c r="Q16" s="194">
        <f t="shared" si="1"/>
        <v>24</v>
      </c>
      <c r="R16" s="194"/>
      <c r="S16" s="194"/>
      <c r="T16" s="194"/>
      <c r="U16" s="194"/>
      <c r="V16" s="194">
        <v>3</v>
      </c>
      <c r="W16" s="194">
        <v>5</v>
      </c>
      <c r="X16" s="194">
        <v>2</v>
      </c>
      <c r="Y16" s="194"/>
      <c r="Z16" s="194">
        <v>1</v>
      </c>
      <c r="AA16" s="194"/>
      <c r="AB16" s="194">
        <v>3</v>
      </c>
      <c r="AC16" s="194">
        <v>4</v>
      </c>
      <c r="AD16" s="194">
        <v>6</v>
      </c>
      <c r="AE16" s="194"/>
      <c r="AF16" s="89" t="s">
        <v>1507</v>
      </c>
      <c r="AG16" t="s">
        <v>1538</v>
      </c>
      <c r="AH16" s="673">
        <f t="shared" ca="1" si="2"/>
        <v>41921</v>
      </c>
      <c r="AI16">
        <f t="shared" ca="1" si="3"/>
        <v>142</v>
      </c>
      <c r="AJ16" s="675">
        <f t="shared" ca="1" si="4"/>
        <v>0.16901408450704225</v>
      </c>
      <c r="AK16" t="str">
        <f t="shared" si="5"/>
        <v>DPASJ</v>
      </c>
    </row>
    <row r="17" spans="1:37" ht="81">
      <c r="B17" s="82">
        <f t="shared" si="0"/>
        <v>15</v>
      </c>
      <c r="C17" s="86" t="s">
        <v>3505</v>
      </c>
      <c r="D17" s="86" t="s">
        <v>1505</v>
      </c>
      <c r="E17" s="3">
        <v>13</v>
      </c>
      <c r="F17" s="3">
        <v>4</v>
      </c>
      <c r="G17" s="3">
        <v>10</v>
      </c>
      <c r="H17" s="381" t="s">
        <v>1380</v>
      </c>
      <c r="I17" s="100" t="s">
        <v>1875</v>
      </c>
      <c r="J17" s="87" t="s">
        <v>1876</v>
      </c>
      <c r="K17" s="314" t="s">
        <v>2115</v>
      </c>
      <c r="L17" s="314">
        <v>567</v>
      </c>
      <c r="M17" s="314" t="s">
        <v>561</v>
      </c>
      <c r="N17" s="314" t="s">
        <v>2563</v>
      </c>
      <c r="O17" s="88" t="s">
        <v>1381</v>
      </c>
      <c r="P17" s="194">
        <v>39</v>
      </c>
      <c r="Q17" s="194">
        <f t="shared" si="1"/>
        <v>39</v>
      </c>
      <c r="R17" s="194"/>
      <c r="S17" s="194"/>
      <c r="T17" s="194"/>
      <c r="U17" s="194">
        <v>4</v>
      </c>
      <c r="V17" s="194">
        <v>7</v>
      </c>
      <c r="W17" s="194">
        <v>6</v>
      </c>
      <c r="X17" s="194">
        <v>4</v>
      </c>
      <c r="Y17" s="194">
        <v>5</v>
      </c>
      <c r="Z17" s="194">
        <v>1</v>
      </c>
      <c r="AA17" s="194">
        <v>3</v>
      </c>
      <c r="AB17" s="194">
        <v>3</v>
      </c>
      <c r="AC17" s="194">
        <v>1</v>
      </c>
      <c r="AD17" s="194">
        <v>3</v>
      </c>
      <c r="AE17" s="194">
        <v>2</v>
      </c>
      <c r="AF17" s="89" t="s">
        <v>1506</v>
      </c>
      <c r="AG17" t="s">
        <v>1536</v>
      </c>
      <c r="AH17" s="673">
        <f t="shared" ca="1" si="2"/>
        <v>41921</v>
      </c>
      <c r="AI17">
        <f t="shared" ca="1" si="3"/>
        <v>151</v>
      </c>
      <c r="AJ17" s="675">
        <f t="shared" ca="1" si="4"/>
        <v>0.25827814569536423</v>
      </c>
      <c r="AK17" t="str">
        <f t="shared" si="5"/>
        <v>DApJ</v>
      </c>
    </row>
    <row r="18" spans="1:37" ht="40.5">
      <c r="B18" s="82">
        <f t="shared" si="0"/>
        <v>16</v>
      </c>
      <c r="C18" s="86" t="s">
        <v>1877</v>
      </c>
      <c r="D18" s="86" t="s">
        <v>5058</v>
      </c>
      <c r="E18" s="3">
        <v>7</v>
      </c>
      <c r="F18" s="3">
        <v>5</v>
      </c>
      <c r="G18" s="3">
        <v>3</v>
      </c>
      <c r="H18" s="100" t="s">
        <v>2294</v>
      </c>
      <c r="I18" s="100" t="s">
        <v>4060</v>
      </c>
      <c r="J18" s="87" t="s">
        <v>3193</v>
      </c>
      <c r="K18" s="314" t="s">
        <v>2115</v>
      </c>
      <c r="L18" s="314">
        <v>568</v>
      </c>
      <c r="M18" s="314" t="s">
        <v>1819</v>
      </c>
      <c r="N18" s="314" t="s">
        <v>2275</v>
      </c>
      <c r="O18" s="88" t="s">
        <v>1025</v>
      </c>
      <c r="P18" s="194">
        <v>279</v>
      </c>
      <c r="Q18" s="194">
        <f t="shared" si="1"/>
        <v>279</v>
      </c>
      <c r="R18" s="194"/>
      <c r="S18" s="194"/>
      <c r="T18" s="194">
        <v>14</v>
      </c>
      <c r="U18" s="194">
        <v>48</v>
      </c>
      <c r="V18" s="194">
        <v>42</v>
      </c>
      <c r="W18" s="194">
        <v>43</v>
      </c>
      <c r="X18" s="194">
        <v>27</v>
      </c>
      <c r="Y18" s="194">
        <v>26</v>
      </c>
      <c r="Z18" s="194">
        <v>20</v>
      </c>
      <c r="AA18" s="194">
        <v>12</v>
      </c>
      <c r="AB18" s="194">
        <v>14</v>
      </c>
      <c r="AC18" s="194">
        <v>17</v>
      </c>
      <c r="AD18" s="194">
        <v>10</v>
      </c>
      <c r="AE18" s="194">
        <v>6</v>
      </c>
      <c r="AF18" s="89" t="s">
        <v>1504</v>
      </c>
      <c r="AG18" t="s">
        <v>2799</v>
      </c>
      <c r="AH18" s="673">
        <f t="shared" ca="1" si="2"/>
        <v>41921</v>
      </c>
      <c r="AI18">
        <f t="shared" ca="1" si="3"/>
        <v>150</v>
      </c>
      <c r="AJ18" s="675">
        <f t="shared" ca="1" si="4"/>
        <v>1.86</v>
      </c>
      <c r="AK18" t="str">
        <f t="shared" si="5"/>
        <v>IApJ</v>
      </c>
    </row>
    <row r="19" spans="1:37" ht="27">
      <c r="B19" s="82">
        <f t="shared" si="0"/>
        <v>17</v>
      </c>
      <c r="C19" s="86" t="s">
        <v>4495</v>
      </c>
      <c r="D19" s="86" t="s">
        <v>5058</v>
      </c>
      <c r="E19" s="3">
        <v>3</v>
      </c>
      <c r="F19" s="3">
        <v>1</v>
      </c>
      <c r="G19" s="3">
        <v>3</v>
      </c>
      <c r="H19" s="100" t="s">
        <v>1818</v>
      </c>
      <c r="I19" s="100" t="s">
        <v>3845</v>
      </c>
      <c r="J19" s="87" t="s">
        <v>4496</v>
      </c>
      <c r="K19" s="314" t="s">
        <v>2115</v>
      </c>
      <c r="L19" s="314">
        <v>578</v>
      </c>
      <c r="M19" s="314" t="s">
        <v>2883</v>
      </c>
      <c r="N19" s="314" t="s">
        <v>1178</v>
      </c>
      <c r="O19" s="88" t="s">
        <v>5022</v>
      </c>
      <c r="P19" s="194">
        <v>14</v>
      </c>
      <c r="Q19" s="194">
        <f t="shared" si="1"/>
        <v>14</v>
      </c>
      <c r="R19" s="194"/>
      <c r="S19" s="194"/>
      <c r="T19" s="194"/>
      <c r="U19" s="194">
        <v>2</v>
      </c>
      <c r="V19" s="194">
        <v>4</v>
      </c>
      <c r="W19" s="194">
        <v>2</v>
      </c>
      <c r="X19" s="194">
        <v>2</v>
      </c>
      <c r="Y19" s="194">
        <v>2</v>
      </c>
      <c r="Z19" s="194">
        <v>1</v>
      </c>
      <c r="AA19" s="194"/>
      <c r="AB19" s="194"/>
      <c r="AC19" s="194"/>
      <c r="AD19" s="194">
        <v>1</v>
      </c>
      <c r="AE19" s="194"/>
      <c r="AF19" s="89" t="s">
        <v>1504</v>
      </c>
      <c r="AG19" t="s">
        <v>1539</v>
      </c>
      <c r="AH19" s="673">
        <f t="shared" ca="1" si="2"/>
        <v>41921</v>
      </c>
      <c r="AI19">
        <f t="shared" ca="1" si="3"/>
        <v>144</v>
      </c>
      <c r="AJ19" s="675">
        <f t="shared" ca="1" si="4"/>
        <v>9.7222222222222224E-2</v>
      </c>
      <c r="AK19" t="str">
        <f t="shared" si="5"/>
        <v>IApJ</v>
      </c>
    </row>
    <row r="20" spans="1:37" s="1946" customFormat="1" ht="59.25" customHeight="1">
      <c r="A20" s="1946">
        <v>1</v>
      </c>
      <c r="B20" s="2870"/>
      <c r="C20" s="2871" t="s">
        <v>11732</v>
      </c>
      <c r="D20" s="2871" t="s">
        <v>11733</v>
      </c>
      <c r="E20" s="1943">
        <v>2</v>
      </c>
      <c r="F20" s="1943">
        <v>1</v>
      </c>
      <c r="G20" s="1943">
        <v>2</v>
      </c>
      <c r="H20" s="1944" t="s">
        <v>11734</v>
      </c>
      <c r="I20" s="1944" t="s">
        <v>11740</v>
      </c>
      <c r="J20" s="2872" t="s">
        <v>11735</v>
      </c>
      <c r="K20" s="2873" t="s">
        <v>11736</v>
      </c>
      <c r="L20" s="2874">
        <v>54</v>
      </c>
      <c r="M20" s="2873" t="s">
        <v>11737</v>
      </c>
      <c r="N20" s="2875" t="s">
        <v>11739</v>
      </c>
      <c r="O20" s="2876" t="s">
        <v>11738</v>
      </c>
      <c r="P20" s="2877">
        <v>15</v>
      </c>
      <c r="Q20" s="2877"/>
      <c r="R20" s="2877"/>
      <c r="S20" s="2877"/>
      <c r="T20" s="2877"/>
      <c r="U20" s="2877"/>
      <c r="V20" s="2877"/>
      <c r="W20" s="2877"/>
      <c r="X20" s="2877"/>
      <c r="Y20" s="2877"/>
      <c r="Z20" s="2877"/>
      <c r="AA20" s="2877"/>
      <c r="AB20" s="2877"/>
      <c r="AC20" s="2877"/>
      <c r="AD20" s="2877"/>
      <c r="AE20" s="2877"/>
      <c r="AF20" s="1958"/>
      <c r="AH20" s="2878"/>
      <c r="AJ20" s="2879"/>
      <c r="AK20" s="1946" t="str">
        <f t="shared" si="5"/>
        <v>DPASJ</v>
      </c>
    </row>
    <row r="21" spans="1:37" ht="94.5">
      <c r="B21" s="82">
        <f t="shared" si="0"/>
        <v>19</v>
      </c>
      <c r="C21" s="86" t="s">
        <v>5023</v>
      </c>
      <c r="D21" s="86" t="s">
        <v>1505</v>
      </c>
      <c r="E21" s="3">
        <v>18</v>
      </c>
      <c r="F21" s="3">
        <v>1</v>
      </c>
      <c r="G21" s="3">
        <v>18</v>
      </c>
      <c r="H21" s="100" t="s">
        <v>1948</v>
      </c>
      <c r="I21" s="100" t="s">
        <v>5629</v>
      </c>
      <c r="J21" s="87" t="s">
        <v>2202</v>
      </c>
      <c r="K21" s="314" t="s">
        <v>2367</v>
      </c>
      <c r="L21" s="314">
        <v>54</v>
      </c>
      <c r="M21" s="314" t="s">
        <v>2276</v>
      </c>
      <c r="N21" s="314" t="s">
        <v>5118</v>
      </c>
      <c r="O21" s="88" t="s">
        <v>2203</v>
      </c>
      <c r="P21" s="194">
        <v>21</v>
      </c>
      <c r="Q21" s="194">
        <f t="shared" si="1"/>
        <v>21</v>
      </c>
      <c r="R21" s="194"/>
      <c r="S21" s="194"/>
      <c r="T21" s="194"/>
      <c r="U21" s="194">
        <v>2</v>
      </c>
      <c r="V21" s="194">
        <v>3</v>
      </c>
      <c r="W21" s="194">
        <v>3</v>
      </c>
      <c r="X21" s="194">
        <v>1</v>
      </c>
      <c r="Y21" s="194">
        <v>2</v>
      </c>
      <c r="Z21" s="194">
        <v>4</v>
      </c>
      <c r="AA21" s="194">
        <v>1</v>
      </c>
      <c r="AB21" s="194">
        <v>2</v>
      </c>
      <c r="AC21" s="194">
        <v>2</v>
      </c>
      <c r="AD21" s="194">
        <v>1</v>
      </c>
      <c r="AE21" s="194"/>
      <c r="AF21" s="89" t="s">
        <v>1506</v>
      </c>
      <c r="AG21" t="s">
        <v>1538</v>
      </c>
      <c r="AH21" s="673">
        <f t="shared" ca="1" si="2"/>
        <v>41921</v>
      </c>
      <c r="AI21">
        <f t="shared" ca="1" si="3"/>
        <v>142</v>
      </c>
      <c r="AJ21" s="675">
        <f t="shared" ca="1" si="4"/>
        <v>0.14788732394366197</v>
      </c>
      <c r="AK21" t="str">
        <f t="shared" si="5"/>
        <v>DPASJ</v>
      </c>
    </row>
    <row r="22" spans="1:37" ht="27">
      <c r="B22" s="82">
        <f t="shared" si="0"/>
        <v>20</v>
      </c>
      <c r="C22" s="86" t="s">
        <v>2204</v>
      </c>
      <c r="D22" s="86" t="s">
        <v>1505</v>
      </c>
      <c r="E22" s="3">
        <v>0</v>
      </c>
      <c r="F22" s="3">
        <v>0</v>
      </c>
      <c r="G22" s="3">
        <v>1</v>
      </c>
      <c r="H22" s="100" t="s">
        <v>2277</v>
      </c>
      <c r="I22" s="100" t="s">
        <v>369</v>
      </c>
      <c r="J22" s="87" t="s">
        <v>1294</v>
      </c>
      <c r="K22" s="314" t="s">
        <v>2367</v>
      </c>
      <c r="L22" s="314">
        <v>54</v>
      </c>
      <c r="M22" s="314" t="s">
        <v>2278</v>
      </c>
      <c r="N22" s="314" t="s">
        <v>4868</v>
      </c>
      <c r="O22" s="88" t="s">
        <v>6516</v>
      </c>
      <c r="P22" s="194">
        <v>0</v>
      </c>
      <c r="Q22" s="194">
        <f t="shared" si="1"/>
        <v>0</v>
      </c>
      <c r="R22" s="194"/>
      <c r="S22" s="194"/>
      <c r="T22" s="194"/>
      <c r="U22" s="194"/>
      <c r="V22" s="194"/>
      <c r="W22" s="194"/>
      <c r="X22" s="194"/>
      <c r="Y22" s="194"/>
      <c r="Z22" s="194"/>
      <c r="AA22" s="194"/>
      <c r="AB22" s="194"/>
      <c r="AC22" s="194"/>
      <c r="AD22" s="194"/>
      <c r="AE22" s="194"/>
      <c r="AF22" s="89" t="s">
        <v>1506</v>
      </c>
      <c r="AG22" t="s">
        <v>2798</v>
      </c>
      <c r="AH22" s="673">
        <f t="shared" ca="1" si="2"/>
        <v>41921</v>
      </c>
      <c r="AI22">
        <f t="shared" ca="1" si="3"/>
        <v>146</v>
      </c>
      <c r="AJ22" s="675">
        <f t="shared" ca="1" si="4"/>
        <v>0</v>
      </c>
      <c r="AK22" t="str">
        <f t="shared" si="5"/>
        <v>DPASJ</v>
      </c>
    </row>
    <row r="23" spans="1:37" ht="27">
      <c r="B23" s="82">
        <f t="shared" si="0"/>
        <v>21</v>
      </c>
      <c r="C23" s="86" t="s">
        <v>1295</v>
      </c>
      <c r="D23" s="86" t="s">
        <v>1505</v>
      </c>
      <c r="E23" s="3">
        <v>5</v>
      </c>
      <c r="F23" s="3">
        <v>0</v>
      </c>
      <c r="G23" s="3">
        <v>6</v>
      </c>
      <c r="H23" s="100" t="s">
        <v>2662</v>
      </c>
      <c r="I23" s="100" t="s">
        <v>1296</v>
      </c>
      <c r="J23" s="87" t="s">
        <v>4411</v>
      </c>
      <c r="K23" s="314" t="s">
        <v>2115</v>
      </c>
      <c r="L23" s="314">
        <v>565</v>
      </c>
      <c r="M23" s="314" t="s">
        <v>2279</v>
      </c>
      <c r="N23" s="314" t="s">
        <v>2280</v>
      </c>
      <c r="O23" s="88" t="s">
        <v>2002</v>
      </c>
      <c r="P23" s="194">
        <v>41</v>
      </c>
      <c r="Q23" s="194">
        <f t="shared" si="1"/>
        <v>41</v>
      </c>
      <c r="R23" s="194"/>
      <c r="S23" s="194"/>
      <c r="T23" s="194"/>
      <c r="U23" s="194">
        <v>8</v>
      </c>
      <c r="V23" s="194">
        <v>13</v>
      </c>
      <c r="W23" s="194">
        <v>1</v>
      </c>
      <c r="X23" s="194">
        <v>3</v>
      </c>
      <c r="Y23" s="194">
        <v>3</v>
      </c>
      <c r="Z23" s="194">
        <v>5</v>
      </c>
      <c r="AA23" s="194">
        <v>3</v>
      </c>
      <c r="AB23" s="194"/>
      <c r="AC23" s="194">
        <v>4</v>
      </c>
      <c r="AD23" s="194"/>
      <c r="AE23" s="194">
        <v>1</v>
      </c>
      <c r="AF23" s="89" t="s">
        <v>1505</v>
      </c>
      <c r="AG23" t="s">
        <v>2800</v>
      </c>
      <c r="AH23" s="673">
        <f t="shared" ca="1" si="2"/>
        <v>41921</v>
      </c>
      <c r="AI23">
        <f t="shared" ca="1" si="3"/>
        <v>153</v>
      </c>
      <c r="AJ23" s="675">
        <f t="shared" ca="1" si="4"/>
        <v>0.26797385620915032</v>
      </c>
      <c r="AK23" t="str">
        <f t="shared" si="5"/>
        <v>DApJ</v>
      </c>
    </row>
    <row r="24" spans="1:37" ht="81">
      <c r="B24" s="82">
        <f t="shared" si="0"/>
        <v>22</v>
      </c>
      <c r="C24" s="90" t="s">
        <v>4412</v>
      </c>
      <c r="D24" s="90" t="s">
        <v>1505</v>
      </c>
      <c r="E24" s="89">
        <v>14</v>
      </c>
      <c r="F24" s="89">
        <v>0</v>
      </c>
      <c r="G24" s="89">
        <v>15</v>
      </c>
      <c r="H24" s="328" t="s">
        <v>463</v>
      </c>
      <c r="I24" s="328" t="s">
        <v>6757</v>
      </c>
      <c r="J24" s="87" t="s">
        <v>4413</v>
      </c>
      <c r="K24" s="314" t="s">
        <v>2367</v>
      </c>
      <c r="L24" s="314">
        <v>54</v>
      </c>
      <c r="M24" s="314" t="s">
        <v>464</v>
      </c>
      <c r="N24" s="314" t="s">
        <v>5118</v>
      </c>
      <c r="O24" s="91" t="s">
        <v>1831</v>
      </c>
      <c r="P24" s="194">
        <v>43</v>
      </c>
      <c r="Q24" s="194">
        <f t="shared" si="1"/>
        <v>43</v>
      </c>
      <c r="R24" s="194"/>
      <c r="S24" s="194"/>
      <c r="T24" s="194">
        <v>2</v>
      </c>
      <c r="U24" s="194">
        <v>4</v>
      </c>
      <c r="V24" s="194">
        <v>1</v>
      </c>
      <c r="W24" s="194">
        <v>7</v>
      </c>
      <c r="X24" s="194"/>
      <c r="Y24" s="194">
        <v>5</v>
      </c>
      <c r="Z24" s="194">
        <v>6</v>
      </c>
      <c r="AA24" s="194">
        <v>4</v>
      </c>
      <c r="AB24" s="194">
        <v>3</v>
      </c>
      <c r="AC24" s="194">
        <v>1</v>
      </c>
      <c r="AD24" s="194">
        <v>4</v>
      </c>
      <c r="AE24" s="194">
        <v>6</v>
      </c>
      <c r="AF24" s="89" t="s">
        <v>1824</v>
      </c>
      <c r="AG24" t="s">
        <v>1538</v>
      </c>
      <c r="AH24" s="673">
        <f t="shared" ca="1" si="2"/>
        <v>41921</v>
      </c>
      <c r="AI24">
        <f t="shared" ca="1" si="3"/>
        <v>142</v>
      </c>
      <c r="AJ24" s="675">
        <f t="shared" ca="1" si="4"/>
        <v>0.30281690140845069</v>
      </c>
      <c r="AK24" t="str">
        <f t="shared" si="5"/>
        <v>DPASJ</v>
      </c>
    </row>
    <row r="25" spans="1:37" ht="94.5">
      <c r="B25" s="82">
        <f t="shared" si="0"/>
        <v>23</v>
      </c>
      <c r="C25" s="90" t="s">
        <v>1832</v>
      </c>
      <c r="D25" s="90" t="s">
        <v>1505</v>
      </c>
      <c r="E25" s="89">
        <v>18</v>
      </c>
      <c r="F25" s="89">
        <v>0</v>
      </c>
      <c r="G25" s="89">
        <v>19</v>
      </c>
      <c r="H25" s="381" t="s">
        <v>2893</v>
      </c>
      <c r="I25" s="328" t="s">
        <v>1833</v>
      </c>
      <c r="J25" s="87" t="s">
        <v>1834</v>
      </c>
      <c r="K25" s="314" t="s">
        <v>2367</v>
      </c>
      <c r="L25" s="314">
        <v>54</v>
      </c>
      <c r="M25" s="314" t="s">
        <v>1603</v>
      </c>
      <c r="N25" s="314" t="s">
        <v>5118</v>
      </c>
      <c r="O25" s="91" t="s">
        <v>1396</v>
      </c>
      <c r="P25" s="194">
        <v>189</v>
      </c>
      <c r="Q25" s="194">
        <f t="shared" si="1"/>
        <v>189</v>
      </c>
      <c r="R25" s="194"/>
      <c r="S25" s="194"/>
      <c r="T25" s="194"/>
      <c r="U25" s="194">
        <v>10</v>
      </c>
      <c r="V25" s="194">
        <v>22</v>
      </c>
      <c r="W25" s="194">
        <v>18</v>
      </c>
      <c r="X25" s="194">
        <v>21</v>
      </c>
      <c r="Y25" s="194">
        <v>14</v>
      </c>
      <c r="Z25" s="194">
        <v>19</v>
      </c>
      <c r="AA25" s="194">
        <v>16</v>
      </c>
      <c r="AB25" s="194">
        <v>17</v>
      </c>
      <c r="AC25" s="194">
        <v>22</v>
      </c>
      <c r="AD25" s="194">
        <v>23</v>
      </c>
      <c r="AE25" s="194">
        <v>7</v>
      </c>
      <c r="AF25" s="89" t="s">
        <v>1824</v>
      </c>
      <c r="AG25" t="s">
        <v>1538</v>
      </c>
      <c r="AH25" s="673">
        <f t="shared" ca="1" si="2"/>
        <v>41921</v>
      </c>
      <c r="AI25">
        <f t="shared" ca="1" si="3"/>
        <v>142</v>
      </c>
      <c r="AJ25" s="675">
        <f t="shared" ca="1" si="4"/>
        <v>1.3309859154929577</v>
      </c>
      <c r="AK25" t="str">
        <f t="shared" si="5"/>
        <v>DPASJ</v>
      </c>
    </row>
    <row r="26" spans="1:37" ht="162">
      <c r="B26" s="82">
        <f t="shared" si="0"/>
        <v>24</v>
      </c>
      <c r="C26" s="86" t="s">
        <v>4540</v>
      </c>
      <c r="D26" s="86" t="s">
        <v>1505</v>
      </c>
      <c r="E26" s="3">
        <v>30</v>
      </c>
      <c r="F26" s="3">
        <v>3</v>
      </c>
      <c r="G26" s="3">
        <v>28</v>
      </c>
      <c r="H26" s="381" t="s">
        <v>2817</v>
      </c>
      <c r="I26" s="100" t="s">
        <v>1833</v>
      </c>
      <c r="J26" s="87" t="s">
        <v>1397</v>
      </c>
      <c r="K26" s="314" t="s">
        <v>2115</v>
      </c>
      <c r="L26" s="314">
        <v>580</v>
      </c>
      <c r="M26" s="314" t="s">
        <v>1604</v>
      </c>
      <c r="N26" s="314" t="s">
        <v>1605</v>
      </c>
      <c r="O26" s="88" t="s">
        <v>1394</v>
      </c>
      <c r="P26" s="194">
        <v>71</v>
      </c>
      <c r="Q26" s="194">
        <f t="shared" si="1"/>
        <v>71</v>
      </c>
      <c r="R26" s="194"/>
      <c r="S26" s="194"/>
      <c r="T26" s="194">
        <v>2</v>
      </c>
      <c r="U26" s="194">
        <v>14</v>
      </c>
      <c r="V26" s="194">
        <v>9</v>
      </c>
      <c r="W26" s="194">
        <v>5</v>
      </c>
      <c r="X26" s="194">
        <v>7</v>
      </c>
      <c r="Y26" s="194">
        <v>9</v>
      </c>
      <c r="Z26" s="194">
        <v>6</v>
      </c>
      <c r="AA26" s="194">
        <v>2</v>
      </c>
      <c r="AB26" s="194">
        <v>6</v>
      </c>
      <c r="AC26" s="194">
        <v>6</v>
      </c>
      <c r="AD26" s="194">
        <v>2</v>
      </c>
      <c r="AE26" s="194">
        <v>3</v>
      </c>
      <c r="AF26" s="89" t="s">
        <v>1506</v>
      </c>
      <c r="AG26" t="s">
        <v>2801</v>
      </c>
      <c r="AH26" s="673">
        <f t="shared" ca="1" si="2"/>
        <v>41921</v>
      </c>
      <c r="AI26">
        <f t="shared" ca="1" si="3"/>
        <v>143</v>
      </c>
      <c r="AJ26" s="675">
        <f t="shared" ca="1" si="4"/>
        <v>0.49650349650349651</v>
      </c>
      <c r="AK26" t="str">
        <f t="shared" si="5"/>
        <v>DApJ</v>
      </c>
    </row>
    <row r="27" spans="1:37" ht="40.5">
      <c r="B27" s="82">
        <f t="shared" si="0"/>
        <v>25</v>
      </c>
      <c r="C27" s="86" t="s">
        <v>1260</v>
      </c>
      <c r="D27" s="86" t="s">
        <v>1505</v>
      </c>
      <c r="E27" s="3">
        <v>3</v>
      </c>
      <c r="F27" s="3">
        <v>1</v>
      </c>
      <c r="G27" s="3">
        <v>3</v>
      </c>
      <c r="H27" s="381" t="s">
        <v>5196</v>
      </c>
      <c r="I27" s="100" t="s">
        <v>5183</v>
      </c>
      <c r="J27" s="87" t="s">
        <v>1261</v>
      </c>
      <c r="K27" s="314" t="s">
        <v>2115</v>
      </c>
      <c r="L27" s="314">
        <v>569</v>
      </c>
      <c r="M27" s="314" t="s">
        <v>5197</v>
      </c>
      <c r="N27" s="314" t="s">
        <v>2275</v>
      </c>
      <c r="O27" s="88" t="s">
        <v>1154</v>
      </c>
      <c r="P27" s="194">
        <v>15</v>
      </c>
      <c r="Q27" s="194">
        <f t="shared" si="1"/>
        <v>15</v>
      </c>
      <c r="R27" s="194"/>
      <c r="S27" s="194"/>
      <c r="T27" s="194"/>
      <c r="U27" s="194">
        <v>3</v>
      </c>
      <c r="V27" s="194">
        <v>1</v>
      </c>
      <c r="W27" s="194">
        <v>3</v>
      </c>
      <c r="X27" s="194">
        <v>2</v>
      </c>
      <c r="Y27" s="194">
        <v>2</v>
      </c>
      <c r="Z27" s="194">
        <v>1</v>
      </c>
      <c r="AA27" s="194">
        <v>1</v>
      </c>
      <c r="AB27" s="194">
        <v>1</v>
      </c>
      <c r="AC27" s="194"/>
      <c r="AD27" s="194">
        <v>1</v>
      </c>
      <c r="AE27" s="194"/>
      <c r="AF27" s="89" t="s">
        <v>1504</v>
      </c>
      <c r="AG27" t="s">
        <v>2799</v>
      </c>
      <c r="AH27" s="673">
        <f t="shared" ca="1" si="2"/>
        <v>41921</v>
      </c>
      <c r="AI27">
        <f t="shared" ca="1" si="3"/>
        <v>150</v>
      </c>
      <c r="AJ27" s="675">
        <f t="shared" ca="1" si="4"/>
        <v>0.1</v>
      </c>
      <c r="AK27" t="str">
        <f t="shared" si="5"/>
        <v>DApJ</v>
      </c>
    </row>
    <row r="28" spans="1:37" ht="27">
      <c r="B28" s="82">
        <f t="shared" si="0"/>
        <v>26</v>
      </c>
      <c r="C28" s="86" t="s">
        <v>1155</v>
      </c>
      <c r="D28" s="86" t="s">
        <v>5058</v>
      </c>
      <c r="E28" s="3">
        <v>4</v>
      </c>
      <c r="F28" s="3">
        <v>5</v>
      </c>
      <c r="G28" s="3">
        <v>0</v>
      </c>
      <c r="H28" s="100" t="s">
        <v>2818</v>
      </c>
      <c r="I28" s="100" t="s">
        <v>4034</v>
      </c>
      <c r="J28" s="87" t="s">
        <v>1156</v>
      </c>
      <c r="K28" s="314" t="s">
        <v>2115</v>
      </c>
      <c r="L28" s="314">
        <v>568</v>
      </c>
      <c r="M28" s="314" t="s">
        <v>5198</v>
      </c>
      <c r="N28" s="314" t="s">
        <v>2275</v>
      </c>
      <c r="O28" s="88" t="s">
        <v>1024</v>
      </c>
      <c r="P28" s="194">
        <v>18</v>
      </c>
      <c r="Q28" s="194">
        <f t="shared" si="1"/>
        <v>18</v>
      </c>
      <c r="R28" s="194"/>
      <c r="S28" s="194"/>
      <c r="T28" s="194"/>
      <c r="U28" s="194">
        <v>4</v>
      </c>
      <c r="V28" s="194">
        <v>3</v>
      </c>
      <c r="W28" s="194">
        <v>3</v>
      </c>
      <c r="X28" s="194">
        <v>1</v>
      </c>
      <c r="Y28" s="194">
        <v>1</v>
      </c>
      <c r="Z28" s="194">
        <v>1</v>
      </c>
      <c r="AA28" s="194">
        <v>2</v>
      </c>
      <c r="AB28" s="194">
        <v>2</v>
      </c>
      <c r="AC28" s="194">
        <v>1</v>
      </c>
      <c r="AD28" s="194"/>
      <c r="AE28" s="194"/>
      <c r="AF28" s="89" t="s">
        <v>1506</v>
      </c>
      <c r="AG28" t="s">
        <v>2799</v>
      </c>
      <c r="AH28" s="673">
        <f t="shared" ca="1" si="2"/>
        <v>41921</v>
      </c>
      <c r="AI28">
        <f t="shared" ca="1" si="3"/>
        <v>150</v>
      </c>
      <c r="AJ28" s="675">
        <f t="shared" ca="1" si="4"/>
        <v>0.12</v>
      </c>
      <c r="AK28" t="str">
        <f t="shared" si="5"/>
        <v>IApJ</v>
      </c>
    </row>
    <row r="29" spans="1:37" ht="183" customHeight="1">
      <c r="B29" s="82">
        <f t="shared" si="0"/>
        <v>27</v>
      </c>
      <c r="C29" s="86" t="s">
        <v>1157</v>
      </c>
      <c r="D29" s="86" t="s">
        <v>5058</v>
      </c>
      <c r="E29" s="3">
        <v>33</v>
      </c>
      <c r="F29" s="3">
        <v>11</v>
      </c>
      <c r="G29" s="3">
        <v>23</v>
      </c>
      <c r="H29" s="100" t="s">
        <v>4186</v>
      </c>
      <c r="I29" s="100" t="s">
        <v>1833</v>
      </c>
      <c r="J29" s="87" t="s">
        <v>1158</v>
      </c>
      <c r="K29" s="314" t="s">
        <v>2115</v>
      </c>
      <c r="L29" s="314">
        <v>572</v>
      </c>
      <c r="M29" s="314" t="s">
        <v>1957</v>
      </c>
      <c r="N29" s="314" t="s">
        <v>2566</v>
      </c>
      <c r="O29" s="88" t="s">
        <v>6077</v>
      </c>
      <c r="P29" s="194">
        <v>187</v>
      </c>
      <c r="Q29" s="194">
        <f t="shared" si="1"/>
        <v>187</v>
      </c>
      <c r="R29" s="194"/>
      <c r="S29" s="194"/>
      <c r="T29" s="194">
        <v>8</v>
      </c>
      <c r="U29" s="194">
        <v>37</v>
      </c>
      <c r="V29" s="194">
        <v>24</v>
      </c>
      <c r="W29" s="194">
        <v>21</v>
      </c>
      <c r="X29" s="194">
        <v>23</v>
      </c>
      <c r="Y29" s="194">
        <v>15</v>
      </c>
      <c r="Z29" s="194">
        <v>15</v>
      </c>
      <c r="AA29" s="194">
        <v>9</v>
      </c>
      <c r="AB29" s="194">
        <v>9</v>
      </c>
      <c r="AC29" s="194">
        <v>9</v>
      </c>
      <c r="AD29" s="194">
        <v>6</v>
      </c>
      <c r="AE29" s="194">
        <v>11</v>
      </c>
      <c r="AF29" s="89" t="s">
        <v>1506</v>
      </c>
      <c r="AG29" t="s">
        <v>1537</v>
      </c>
      <c r="AH29" s="673">
        <f t="shared" ca="1" si="2"/>
        <v>41921</v>
      </c>
      <c r="AI29">
        <f t="shared" ca="1" si="3"/>
        <v>148</v>
      </c>
      <c r="AJ29" s="675">
        <f t="shared" ca="1" si="4"/>
        <v>1.2635135135135136</v>
      </c>
      <c r="AK29" t="str">
        <f t="shared" si="5"/>
        <v>IApJ</v>
      </c>
    </row>
    <row r="30" spans="1:37" ht="81">
      <c r="B30" s="82">
        <f t="shared" si="0"/>
        <v>28</v>
      </c>
      <c r="C30" s="86" t="s">
        <v>1159</v>
      </c>
      <c r="D30" s="86" t="s">
        <v>1505</v>
      </c>
      <c r="E30" s="3">
        <v>15</v>
      </c>
      <c r="F30" s="3">
        <v>0</v>
      </c>
      <c r="G30" s="3">
        <v>16</v>
      </c>
      <c r="H30" s="381" t="s">
        <v>1647</v>
      </c>
      <c r="I30" s="100" t="s">
        <v>1136</v>
      </c>
      <c r="J30" s="87" t="s">
        <v>1160</v>
      </c>
      <c r="K30" s="314" t="s">
        <v>2115</v>
      </c>
      <c r="L30" s="314">
        <v>580</v>
      </c>
      <c r="M30" s="314" t="s">
        <v>5166</v>
      </c>
      <c r="N30" s="314" t="s">
        <v>5118</v>
      </c>
      <c r="O30" s="88" t="s">
        <v>2003</v>
      </c>
      <c r="P30" s="194">
        <v>58</v>
      </c>
      <c r="Q30" s="194">
        <f t="shared" si="1"/>
        <v>58</v>
      </c>
      <c r="R30" s="194"/>
      <c r="S30" s="194"/>
      <c r="T30" s="194"/>
      <c r="U30" s="194">
        <v>7</v>
      </c>
      <c r="V30" s="194">
        <v>6</v>
      </c>
      <c r="W30" s="194">
        <v>5</v>
      </c>
      <c r="X30" s="194">
        <v>4</v>
      </c>
      <c r="Y30" s="194">
        <v>7</v>
      </c>
      <c r="Z30" s="194">
        <v>4</v>
      </c>
      <c r="AA30" s="194">
        <v>5</v>
      </c>
      <c r="AB30" s="194">
        <v>5</v>
      </c>
      <c r="AC30" s="194">
        <v>5</v>
      </c>
      <c r="AD30" s="194">
        <v>5</v>
      </c>
      <c r="AE30" s="194">
        <v>5</v>
      </c>
      <c r="AF30" s="89" t="s">
        <v>1504</v>
      </c>
      <c r="AG30" t="s">
        <v>1538</v>
      </c>
      <c r="AH30" s="673">
        <f t="shared" ca="1" si="2"/>
        <v>41921</v>
      </c>
      <c r="AI30">
        <f t="shared" ca="1" si="3"/>
        <v>142</v>
      </c>
      <c r="AJ30" s="675">
        <f t="shared" ca="1" si="4"/>
        <v>0.40845070422535212</v>
      </c>
      <c r="AK30" t="str">
        <f t="shared" si="5"/>
        <v>DApJ</v>
      </c>
    </row>
    <row r="31" spans="1:37" ht="81">
      <c r="B31" s="82">
        <f t="shared" si="0"/>
        <v>29</v>
      </c>
      <c r="C31" s="90" t="s">
        <v>2004</v>
      </c>
      <c r="D31" s="90" t="s">
        <v>1505</v>
      </c>
      <c r="E31" s="89">
        <v>14</v>
      </c>
      <c r="F31" s="89">
        <v>0</v>
      </c>
      <c r="G31" s="89">
        <v>15</v>
      </c>
      <c r="H31" s="381" t="s">
        <v>1648</v>
      </c>
      <c r="I31" s="328" t="s">
        <v>4034</v>
      </c>
      <c r="J31" s="87" t="s">
        <v>2005</v>
      </c>
      <c r="K31" s="314" t="s">
        <v>2367</v>
      </c>
      <c r="L31" s="314">
        <v>54</v>
      </c>
      <c r="M31" s="314" t="s">
        <v>407</v>
      </c>
      <c r="N31" s="314" t="s">
        <v>5118</v>
      </c>
      <c r="O31" s="91" t="s">
        <v>2006</v>
      </c>
      <c r="P31" s="194">
        <v>381</v>
      </c>
      <c r="Q31" s="194">
        <f t="shared" si="1"/>
        <v>381</v>
      </c>
      <c r="R31" s="194"/>
      <c r="S31" s="194"/>
      <c r="T31" s="194">
        <v>2</v>
      </c>
      <c r="U31" s="194">
        <v>18</v>
      </c>
      <c r="V31" s="194">
        <v>31</v>
      </c>
      <c r="W31" s="194">
        <v>25</v>
      </c>
      <c r="X31" s="194">
        <v>28</v>
      </c>
      <c r="Y31" s="194">
        <v>40</v>
      </c>
      <c r="Z31" s="194">
        <v>41</v>
      </c>
      <c r="AA31" s="194">
        <v>38</v>
      </c>
      <c r="AB31" s="194">
        <v>41</v>
      </c>
      <c r="AC31" s="194">
        <v>32</v>
      </c>
      <c r="AD31" s="194">
        <v>54</v>
      </c>
      <c r="AE31" s="194">
        <v>31</v>
      </c>
      <c r="AF31" s="89" t="s">
        <v>1824</v>
      </c>
      <c r="AG31" t="s">
        <v>1538</v>
      </c>
      <c r="AH31" s="673">
        <f t="shared" ca="1" si="2"/>
        <v>41921</v>
      </c>
      <c r="AI31">
        <f t="shared" ca="1" si="3"/>
        <v>142</v>
      </c>
      <c r="AJ31" s="675">
        <f t="shared" ca="1" si="4"/>
        <v>2.683098591549296</v>
      </c>
      <c r="AK31" t="str">
        <f t="shared" si="5"/>
        <v>DPASJ</v>
      </c>
    </row>
    <row r="32" spans="1:37" ht="87.75" customHeight="1">
      <c r="B32" s="82">
        <f t="shared" si="0"/>
        <v>30</v>
      </c>
      <c r="C32" s="86" t="s">
        <v>2007</v>
      </c>
      <c r="D32" s="86" t="s">
        <v>1505</v>
      </c>
      <c r="E32" s="3">
        <v>12</v>
      </c>
      <c r="F32" s="3">
        <v>0</v>
      </c>
      <c r="G32" s="3">
        <v>13</v>
      </c>
      <c r="H32" s="100" t="s">
        <v>5544</v>
      </c>
      <c r="I32" s="100" t="s">
        <v>3845</v>
      </c>
      <c r="J32" s="87" t="s">
        <v>2008</v>
      </c>
      <c r="K32" s="314" t="s">
        <v>2367</v>
      </c>
      <c r="L32" s="314">
        <v>54</v>
      </c>
      <c r="M32" s="314" t="s">
        <v>408</v>
      </c>
      <c r="N32" s="314" t="s">
        <v>2275</v>
      </c>
      <c r="O32" s="88" t="s">
        <v>2919</v>
      </c>
      <c r="P32" s="194">
        <v>61</v>
      </c>
      <c r="Q32" s="194">
        <f t="shared" si="1"/>
        <v>61</v>
      </c>
      <c r="R32" s="194"/>
      <c r="S32" s="194"/>
      <c r="T32" s="194">
        <v>2</v>
      </c>
      <c r="U32" s="194">
        <v>4</v>
      </c>
      <c r="V32" s="194">
        <v>20</v>
      </c>
      <c r="W32" s="194">
        <v>9</v>
      </c>
      <c r="X32" s="194">
        <v>9</v>
      </c>
      <c r="Y32" s="194">
        <v>3</v>
      </c>
      <c r="Z32" s="194">
        <v>3</v>
      </c>
      <c r="AA32" s="194">
        <v>1</v>
      </c>
      <c r="AB32" s="194">
        <v>5</v>
      </c>
      <c r="AC32" s="194">
        <v>1</v>
      </c>
      <c r="AD32" s="194">
        <v>2</v>
      </c>
      <c r="AE32" s="194">
        <v>2</v>
      </c>
      <c r="AF32" s="89" t="s">
        <v>1824</v>
      </c>
      <c r="AG32" t="s">
        <v>2799</v>
      </c>
      <c r="AH32" s="673">
        <f t="shared" ca="1" si="2"/>
        <v>41921</v>
      </c>
      <c r="AI32">
        <f t="shared" ca="1" si="3"/>
        <v>150</v>
      </c>
      <c r="AJ32" s="675">
        <f t="shared" ca="1" si="4"/>
        <v>0.40666666666666668</v>
      </c>
      <c r="AK32" t="str">
        <f t="shared" si="5"/>
        <v>DPASJ</v>
      </c>
    </row>
    <row r="33" spans="2:37" ht="67.5">
      <c r="B33" s="82">
        <f t="shared" si="0"/>
        <v>31</v>
      </c>
      <c r="C33" s="86" t="s">
        <v>2009</v>
      </c>
      <c r="D33" s="86" t="s">
        <v>1505</v>
      </c>
      <c r="E33" s="3">
        <v>13</v>
      </c>
      <c r="F33" s="3">
        <v>4</v>
      </c>
      <c r="G33" s="3">
        <v>10</v>
      </c>
      <c r="H33" s="100" t="s">
        <v>1690</v>
      </c>
      <c r="I33" s="100" t="s">
        <v>2010</v>
      </c>
      <c r="J33" s="87" t="s">
        <v>2011</v>
      </c>
      <c r="K33" s="314" t="s">
        <v>2116</v>
      </c>
      <c r="L33" s="314">
        <v>395</v>
      </c>
      <c r="M33" s="314" t="s">
        <v>613</v>
      </c>
      <c r="N33" s="314" t="s">
        <v>1605</v>
      </c>
      <c r="O33" s="88" t="s">
        <v>249</v>
      </c>
      <c r="P33" s="194">
        <v>6</v>
      </c>
      <c r="Q33" s="194">
        <f t="shared" si="1"/>
        <v>6</v>
      </c>
      <c r="R33" s="194"/>
      <c r="S33" s="194"/>
      <c r="T33" s="194"/>
      <c r="U33" s="194"/>
      <c r="V33" s="194">
        <v>3</v>
      </c>
      <c r="W33" s="194">
        <v>1</v>
      </c>
      <c r="X33" s="194"/>
      <c r="Y33" s="194">
        <v>1</v>
      </c>
      <c r="Z33" s="194">
        <v>1</v>
      </c>
      <c r="AA33" s="194"/>
      <c r="AB33" s="194"/>
      <c r="AC33" s="194"/>
      <c r="AD33" s="194"/>
      <c r="AE33" s="194"/>
      <c r="AF33" s="89" t="s">
        <v>1507</v>
      </c>
      <c r="AG33" t="s">
        <v>2801</v>
      </c>
      <c r="AH33" s="673">
        <f t="shared" ca="1" si="2"/>
        <v>41921</v>
      </c>
      <c r="AI33">
        <f t="shared" ca="1" si="3"/>
        <v>143</v>
      </c>
      <c r="AJ33" s="675">
        <f t="shared" ca="1" si="4"/>
        <v>4.195804195804196E-2</v>
      </c>
      <c r="AK33" t="str">
        <f t="shared" si="5"/>
        <v>DA&amp;A</v>
      </c>
    </row>
    <row r="34" spans="2:37" ht="27">
      <c r="B34" s="82">
        <f t="shared" si="0"/>
        <v>32</v>
      </c>
      <c r="C34" s="90" t="s">
        <v>250</v>
      </c>
      <c r="D34" s="90" t="s">
        <v>1505</v>
      </c>
      <c r="E34" s="89">
        <v>3</v>
      </c>
      <c r="F34" s="89">
        <v>0</v>
      </c>
      <c r="G34" s="89">
        <v>4</v>
      </c>
      <c r="H34" s="381" t="s">
        <v>106</v>
      </c>
      <c r="I34" s="328" t="s">
        <v>3845</v>
      </c>
      <c r="J34" s="87" t="s">
        <v>251</v>
      </c>
      <c r="K34" s="314" t="s">
        <v>2115</v>
      </c>
      <c r="L34" s="314">
        <v>578</v>
      </c>
      <c r="M34" s="314" t="s">
        <v>107</v>
      </c>
      <c r="N34" s="314" t="s">
        <v>1178</v>
      </c>
      <c r="O34" s="91" t="s">
        <v>4235</v>
      </c>
      <c r="P34" s="194">
        <v>37</v>
      </c>
      <c r="Q34" s="194">
        <f t="shared" si="1"/>
        <v>37</v>
      </c>
      <c r="R34" s="194"/>
      <c r="S34" s="194"/>
      <c r="T34" s="194"/>
      <c r="U34" s="194">
        <v>5</v>
      </c>
      <c r="V34" s="194">
        <v>11</v>
      </c>
      <c r="W34" s="194">
        <v>8</v>
      </c>
      <c r="X34" s="194">
        <v>6</v>
      </c>
      <c r="Y34" s="194">
        <v>5</v>
      </c>
      <c r="Z34" s="194">
        <v>1</v>
      </c>
      <c r="AA34" s="194"/>
      <c r="AB34" s="194">
        <v>1</v>
      </c>
      <c r="AC34" s="194"/>
      <c r="AD34" s="194"/>
      <c r="AE34" s="194"/>
      <c r="AF34" s="89" t="s">
        <v>1504</v>
      </c>
      <c r="AG34" t="s">
        <v>1539</v>
      </c>
      <c r="AH34" s="673">
        <f t="shared" ca="1" si="2"/>
        <v>41921</v>
      </c>
      <c r="AI34">
        <f t="shared" ca="1" si="3"/>
        <v>144</v>
      </c>
      <c r="AJ34" s="675">
        <f t="shared" ca="1" si="4"/>
        <v>0.25694444444444442</v>
      </c>
      <c r="AK34" t="str">
        <f t="shared" si="5"/>
        <v>DApJ</v>
      </c>
    </row>
    <row r="35" spans="2:37" ht="94.5">
      <c r="B35" s="82">
        <f t="shared" si="0"/>
        <v>33</v>
      </c>
      <c r="C35" s="90" t="s">
        <v>4236</v>
      </c>
      <c r="D35" s="90" t="s">
        <v>1505</v>
      </c>
      <c r="E35" s="89">
        <v>14</v>
      </c>
      <c r="F35" s="89">
        <v>0</v>
      </c>
      <c r="G35" s="89">
        <v>15</v>
      </c>
      <c r="H35" s="381" t="s">
        <v>108</v>
      </c>
      <c r="I35" s="328" t="s">
        <v>6757</v>
      </c>
      <c r="J35" s="92" t="s">
        <v>6078</v>
      </c>
      <c r="K35" s="314" t="s">
        <v>2367</v>
      </c>
      <c r="L35" s="314">
        <v>54</v>
      </c>
      <c r="M35" s="314" t="s">
        <v>109</v>
      </c>
      <c r="N35" s="314" t="s">
        <v>5118</v>
      </c>
      <c r="O35" s="91" t="s">
        <v>5335</v>
      </c>
      <c r="P35" s="194">
        <v>131</v>
      </c>
      <c r="Q35" s="194">
        <f t="shared" si="1"/>
        <v>131</v>
      </c>
      <c r="R35" s="194"/>
      <c r="S35" s="194"/>
      <c r="T35" s="194">
        <v>5</v>
      </c>
      <c r="U35" s="194">
        <v>6</v>
      </c>
      <c r="V35" s="194">
        <v>11</v>
      </c>
      <c r="W35" s="194">
        <v>9</v>
      </c>
      <c r="X35" s="194">
        <v>14</v>
      </c>
      <c r="Y35" s="194">
        <v>13</v>
      </c>
      <c r="Z35" s="194">
        <v>8</v>
      </c>
      <c r="AA35" s="194">
        <v>19</v>
      </c>
      <c r="AB35" s="194">
        <v>10</v>
      </c>
      <c r="AC35" s="194">
        <v>12</v>
      </c>
      <c r="AD35" s="194">
        <v>12</v>
      </c>
      <c r="AE35" s="194">
        <v>12</v>
      </c>
      <c r="AF35" s="89" t="s">
        <v>1824</v>
      </c>
      <c r="AG35" t="s">
        <v>1538</v>
      </c>
      <c r="AH35" s="673">
        <f t="shared" ca="1" si="2"/>
        <v>41921</v>
      </c>
      <c r="AI35">
        <f t="shared" ca="1" si="3"/>
        <v>142</v>
      </c>
      <c r="AJ35" s="675">
        <f t="shared" ca="1" si="4"/>
        <v>0.92253521126760563</v>
      </c>
      <c r="AK35" t="str">
        <f t="shared" si="5"/>
        <v>DPASJ</v>
      </c>
    </row>
    <row r="36" spans="2:37" ht="27">
      <c r="B36" s="82">
        <f t="shared" si="0"/>
        <v>34</v>
      </c>
      <c r="C36" s="86" t="s">
        <v>5336</v>
      </c>
      <c r="D36" s="86" t="s">
        <v>5058</v>
      </c>
      <c r="E36" s="3">
        <v>4</v>
      </c>
      <c r="F36" s="3">
        <v>3</v>
      </c>
      <c r="G36" s="3">
        <v>2</v>
      </c>
      <c r="H36" s="100" t="s">
        <v>5259</v>
      </c>
      <c r="I36" s="100" t="s">
        <v>5337</v>
      </c>
      <c r="J36" s="87" t="s">
        <v>5338</v>
      </c>
      <c r="K36" s="314" t="s">
        <v>2115</v>
      </c>
      <c r="L36" s="314">
        <v>569</v>
      </c>
      <c r="M36" s="314" t="s">
        <v>5260</v>
      </c>
      <c r="N36" s="314" t="s">
        <v>2275</v>
      </c>
      <c r="O36" s="88" t="s">
        <v>5339</v>
      </c>
      <c r="P36" s="194">
        <v>37</v>
      </c>
      <c r="Q36" s="194">
        <f t="shared" si="1"/>
        <v>37</v>
      </c>
      <c r="R36" s="194"/>
      <c r="S36" s="194"/>
      <c r="T36" s="194">
        <v>3</v>
      </c>
      <c r="U36" s="194">
        <v>4</v>
      </c>
      <c r="V36" s="194">
        <v>6</v>
      </c>
      <c r="W36" s="194">
        <v>7</v>
      </c>
      <c r="X36" s="194">
        <v>3</v>
      </c>
      <c r="Y36" s="194">
        <v>6</v>
      </c>
      <c r="Z36" s="194">
        <v>2</v>
      </c>
      <c r="AA36" s="194">
        <v>1</v>
      </c>
      <c r="AB36" s="194">
        <v>2</v>
      </c>
      <c r="AC36" s="194">
        <v>1</v>
      </c>
      <c r="AD36" s="194">
        <v>2</v>
      </c>
      <c r="AE36" s="194"/>
      <c r="AF36" s="89" t="s">
        <v>1506</v>
      </c>
      <c r="AG36" t="s">
        <v>2799</v>
      </c>
      <c r="AH36" s="673">
        <f t="shared" ca="1" si="2"/>
        <v>41921</v>
      </c>
      <c r="AI36">
        <f t="shared" ca="1" si="3"/>
        <v>150</v>
      </c>
      <c r="AJ36" s="675">
        <f t="shared" ca="1" si="4"/>
        <v>0.24666666666666667</v>
      </c>
      <c r="AK36" t="str">
        <f t="shared" si="5"/>
        <v>IApJ</v>
      </c>
    </row>
    <row r="37" spans="2:37" ht="67.5">
      <c r="B37" s="82">
        <f t="shared" si="0"/>
        <v>35</v>
      </c>
      <c r="C37" s="86" t="s">
        <v>1209</v>
      </c>
      <c r="D37" s="86" t="s">
        <v>1505</v>
      </c>
      <c r="E37" s="3">
        <v>10</v>
      </c>
      <c r="F37" s="3">
        <v>0</v>
      </c>
      <c r="G37" s="3">
        <v>11</v>
      </c>
      <c r="H37" s="381" t="s">
        <v>6268</v>
      </c>
      <c r="I37" s="100" t="s">
        <v>5340</v>
      </c>
      <c r="J37" s="87" t="s">
        <v>5618</v>
      </c>
      <c r="K37" s="314" t="s">
        <v>4291</v>
      </c>
      <c r="L37" s="314">
        <v>123</v>
      </c>
      <c r="M37" s="314" t="s">
        <v>6269</v>
      </c>
      <c r="N37" s="314" t="s">
        <v>2566</v>
      </c>
      <c r="O37" s="88" t="s">
        <v>3343</v>
      </c>
      <c r="P37" s="194">
        <v>17</v>
      </c>
      <c r="Q37" s="194">
        <f t="shared" si="1"/>
        <v>17</v>
      </c>
      <c r="R37" s="194"/>
      <c r="S37" s="194"/>
      <c r="T37" s="194">
        <v>1</v>
      </c>
      <c r="U37" s="194">
        <v>3</v>
      </c>
      <c r="V37" s="194">
        <v>2</v>
      </c>
      <c r="W37" s="194">
        <v>4</v>
      </c>
      <c r="X37" s="194">
        <v>2</v>
      </c>
      <c r="Y37" s="194"/>
      <c r="Z37" s="194">
        <v>1</v>
      </c>
      <c r="AA37" s="194">
        <v>2</v>
      </c>
      <c r="AB37" s="194"/>
      <c r="AC37" s="194">
        <v>2</v>
      </c>
      <c r="AD37" s="194"/>
      <c r="AE37" s="194"/>
      <c r="AF37" s="89" t="s">
        <v>1504</v>
      </c>
      <c r="AG37" t="s">
        <v>1537</v>
      </c>
      <c r="AH37" s="673">
        <f t="shared" ca="1" si="2"/>
        <v>41921</v>
      </c>
      <c r="AI37">
        <f t="shared" ca="1" si="3"/>
        <v>148</v>
      </c>
      <c r="AJ37" s="675">
        <f t="shared" ca="1" si="4"/>
        <v>0.11486486486486487</v>
      </c>
      <c r="AK37" t="str">
        <f t="shared" si="5"/>
        <v>DAJ</v>
      </c>
    </row>
    <row r="38" spans="2:37" ht="108">
      <c r="B38" s="82">
        <f t="shared" si="0"/>
        <v>36</v>
      </c>
      <c r="C38" s="86" t="s">
        <v>1209</v>
      </c>
      <c r="D38" s="86" t="s">
        <v>1505</v>
      </c>
      <c r="E38" s="3">
        <v>19</v>
      </c>
      <c r="F38" s="3">
        <v>0</v>
      </c>
      <c r="G38" s="3">
        <v>20</v>
      </c>
      <c r="H38" s="381" t="s">
        <v>3945</v>
      </c>
      <c r="I38" s="100" t="s">
        <v>5340</v>
      </c>
      <c r="J38" s="87" t="s">
        <v>3724</v>
      </c>
      <c r="K38" s="314" t="s">
        <v>2367</v>
      </c>
      <c r="L38" s="314">
        <v>54</v>
      </c>
      <c r="M38" s="314" t="s">
        <v>6270</v>
      </c>
      <c r="N38" s="314" t="s">
        <v>5118</v>
      </c>
      <c r="O38" s="88" t="s">
        <v>3725</v>
      </c>
      <c r="P38" s="194">
        <v>44</v>
      </c>
      <c r="Q38" s="194">
        <f t="shared" si="1"/>
        <v>44</v>
      </c>
      <c r="R38" s="194"/>
      <c r="S38" s="194"/>
      <c r="T38" s="194"/>
      <c r="U38" s="194">
        <v>2</v>
      </c>
      <c r="V38" s="194">
        <v>4</v>
      </c>
      <c r="W38" s="194">
        <v>6</v>
      </c>
      <c r="X38" s="194">
        <v>2</v>
      </c>
      <c r="Y38" s="194">
        <v>5</v>
      </c>
      <c r="Z38" s="194">
        <v>3</v>
      </c>
      <c r="AA38" s="194">
        <v>5</v>
      </c>
      <c r="AB38" s="194">
        <v>4</v>
      </c>
      <c r="AC38" s="194">
        <v>6</v>
      </c>
      <c r="AD38" s="194">
        <v>2</v>
      </c>
      <c r="AE38" s="194">
        <v>5</v>
      </c>
      <c r="AF38" s="89" t="s">
        <v>1505</v>
      </c>
      <c r="AG38" t="s">
        <v>1538</v>
      </c>
      <c r="AH38" s="673">
        <f t="shared" ca="1" si="2"/>
        <v>41921</v>
      </c>
      <c r="AI38">
        <f t="shared" ca="1" si="3"/>
        <v>142</v>
      </c>
      <c r="AJ38" s="675">
        <f t="shared" ca="1" si="4"/>
        <v>0.30985915492957744</v>
      </c>
      <c r="AK38" t="str">
        <f t="shared" si="5"/>
        <v>DPASJ</v>
      </c>
    </row>
    <row r="39" spans="2:37" ht="108">
      <c r="B39" s="82">
        <f t="shared" si="0"/>
        <v>37</v>
      </c>
      <c r="C39" s="86" t="s">
        <v>3726</v>
      </c>
      <c r="D39" s="86" t="s">
        <v>1505</v>
      </c>
      <c r="E39" s="3">
        <v>19</v>
      </c>
      <c r="F39" s="3">
        <v>5</v>
      </c>
      <c r="G39" s="3">
        <v>15</v>
      </c>
      <c r="H39" s="100" t="s">
        <v>5195</v>
      </c>
      <c r="I39" s="100" t="s">
        <v>1136</v>
      </c>
      <c r="J39" s="87" t="s">
        <v>3727</v>
      </c>
      <c r="K39" s="314" t="s">
        <v>2367</v>
      </c>
      <c r="L39" s="314">
        <v>54</v>
      </c>
      <c r="M39" s="314" t="s">
        <v>6271</v>
      </c>
      <c r="N39" s="314" t="s">
        <v>5118</v>
      </c>
      <c r="O39" s="88" t="s">
        <v>6127</v>
      </c>
      <c r="P39" s="194">
        <v>33</v>
      </c>
      <c r="Q39" s="194">
        <f t="shared" si="1"/>
        <v>33</v>
      </c>
      <c r="R39" s="194"/>
      <c r="S39" s="194"/>
      <c r="T39" s="194"/>
      <c r="U39" s="194">
        <v>6</v>
      </c>
      <c r="V39" s="194">
        <v>9</v>
      </c>
      <c r="W39" s="194">
        <v>2</v>
      </c>
      <c r="X39" s="194">
        <v>1</v>
      </c>
      <c r="Y39" s="194">
        <v>3</v>
      </c>
      <c r="Z39" s="194">
        <v>3</v>
      </c>
      <c r="AA39" s="194">
        <v>2</v>
      </c>
      <c r="AB39" s="194">
        <v>2</v>
      </c>
      <c r="AC39" s="194">
        <v>1</v>
      </c>
      <c r="AD39" s="194">
        <v>3</v>
      </c>
      <c r="AE39" s="194">
        <v>1</v>
      </c>
      <c r="AF39" s="89" t="s">
        <v>1505</v>
      </c>
      <c r="AG39" t="s">
        <v>1538</v>
      </c>
      <c r="AH39" s="673">
        <f t="shared" ca="1" si="2"/>
        <v>41921</v>
      </c>
      <c r="AI39">
        <f t="shared" ca="1" si="3"/>
        <v>142</v>
      </c>
      <c r="AJ39" s="675">
        <f t="shared" ca="1" si="4"/>
        <v>0.23239436619718309</v>
      </c>
      <c r="AK39" t="str">
        <f t="shared" si="5"/>
        <v>DPASJ</v>
      </c>
    </row>
    <row r="40" spans="2:37" ht="54">
      <c r="B40" s="82">
        <f t="shared" si="0"/>
        <v>38</v>
      </c>
      <c r="C40" s="86" t="s">
        <v>3509</v>
      </c>
      <c r="D40" s="86" t="s">
        <v>1505</v>
      </c>
      <c r="E40" s="3">
        <v>7</v>
      </c>
      <c r="F40" s="3">
        <v>0</v>
      </c>
      <c r="G40" s="3">
        <v>8</v>
      </c>
      <c r="H40" s="381" t="s">
        <v>3946</v>
      </c>
      <c r="I40" s="100" t="s">
        <v>3281</v>
      </c>
      <c r="J40" s="87" t="s">
        <v>3510</v>
      </c>
      <c r="K40" s="314" t="s">
        <v>2115</v>
      </c>
      <c r="L40" s="314">
        <v>570</v>
      </c>
      <c r="M40" s="314" t="s">
        <v>6272</v>
      </c>
      <c r="N40" s="314" t="s">
        <v>6273</v>
      </c>
      <c r="O40" s="94" t="s">
        <v>6013</v>
      </c>
      <c r="P40" s="194">
        <v>39</v>
      </c>
      <c r="Q40" s="194">
        <f t="shared" si="1"/>
        <v>39</v>
      </c>
      <c r="R40" s="194"/>
      <c r="S40" s="194"/>
      <c r="T40" s="194">
        <v>1</v>
      </c>
      <c r="U40" s="194">
        <v>8</v>
      </c>
      <c r="V40" s="194">
        <v>6</v>
      </c>
      <c r="W40" s="194">
        <v>6</v>
      </c>
      <c r="X40" s="194">
        <v>4</v>
      </c>
      <c r="Y40" s="194">
        <v>2</v>
      </c>
      <c r="Z40" s="194">
        <v>2</v>
      </c>
      <c r="AA40" s="194">
        <v>5</v>
      </c>
      <c r="AB40" s="194">
        <v>1</v>
      </c>
      <c r="AC40" s="194">
        <v>3</v>
      </c>
      <c r="AD40" s="194"/>
      <c r="AE40" s="194">
        <v>1</v>
      </c>
      <c r="AF40" s="89" t="s">
        <v>1507</v>
      </c>
      <c r="AG40" t="s">
        <v>2802</v>
      </c>
      <c r="AH40" s="673">
        <f t="shared" ca="1" si="2"/>
        <v>41921</v>
      </c>
      <c r="AI40">
        <f t="shared" ca="1" si="3"/>
        <v>149</v>
      </c>
      <c r="AJ40" s="675">
        <f t="shared" ca="1" si="4"/>
        <v>0.26174496644295303</v>
      </c>
      <c r="AK40" t="str">
        <f t="shared" si="5"/>
        <v>DApJ</v>
      </c>
    </row>
    <row r="41" spans="2:37" ht="40.5">
      <c r="B41" s="82">
        <f t="shared" si="0"/>
        <v>39</v>
      </c>
      <c r="C41" s="86" t="s">
        <v>3511</v>
      </c>
      <c r="D41" s="86" t="s">
        <v>5058</v>
      </c>
      <c r="E41" s="3">
        <v>6</v>
      </c>
      <c r="F41" s="3">
        <v>4</v>
      </c>
      <c r="G41" s="3">
        <v>3</v>
      </c>
      <c r="H41" s="100" t="s">
        <v>3367</v>
      </c>
      <c r="I41" s="100" t="s">
        <v>3845</v>
      </c>
      <c r="J41" s="87" t="s">
        <v>3512</v>
      </c>
      <c r="K41" s="314" t="s">
        <v>4293</v>
      </c>
      <c r="L41" s="314">
        <v>333</v>
      </c>
      <c r="M41" s="314" t="s">
        <v>6274</v>
      </c>
      <c r="N41" s="314" t="s">
        <v>4000</v>
      </c>
      <c r="O41" s="88" t="s">
        <v>3513</v>
      </c>
      <c r="P41" s="194">
        <v>41</v>
      </c>
      <c r="Q41" s="194">
        <f t="shared" si="1"/>
        <v>41</v>
      </c>
      <c r="R41" s="194"/>
      <c r="S41" s="194"/>
      <c r="T41" s="194">
        <v>3</v>
      </c>
      <c r="U41" s="194">
        <v>5</v>
      </c>
      <c r="V41" s="194">
        <v>13</v>
      </c>
      <c r="W41" s="194">
        <v>6</v>
      </c>
      <c r="X41" s="194">
        <v>4</v>
      </c>
      <c r="Y41" s="194">
        <v>2</v>
      </c>
      <c r="Z41" s="194">
        <v>2</v>
      </c>
      <c r="AA41" s="194">
        <v>2</v>
      </c>
      <c r="AB41" s="194">
        <v>4</v>
      </c>
      <c r="AC41" s="194"/>
      <c r="AD41" s="194"/>
      <c r="AE41" s="194"/>
      <c r="AF41" s="89" t="s">
        <v>1506</v>
      </c>
      <c r="AG41" t="s">
        <v>2803</v>
      </c>
      <c r="AH41" s="673">
        <f t="shared" ca="1" si="2"/>
        <v>41921</v>
      </c>
      <c r="AI41">
        <f t="shared" ca="1" si="3"/>
        <v>147</v>
      </c>
      <c r="AJ41" s="675">
        <f t="shared" ca="1" si="4"/>
        <v>0.27891156462585032</v>
      </c>
      <c r="AK41" t="str">
        <f t="shared" si="5"/>
        <v>IMNRAS</v>
      </c>
    </row>
    <row r="42" spans="2:37" ht="27">
      <c r="B42" s="82">
        <f t="shared" si="0"/>
        <v>40</v>
      </c>
      <c r="C42" s="86" t="s">
        <v>3514</v>
      </c>
      <c r="D42" s="86" t="s">
        <v>1505</v>
      </c>
      <c r="E42" s="3">
        <v>5</v>
      </c>
      <c r="F42" s="3">
        <v>0</v>
      </c>
      <c r="G42" s="3">
        <v>6</v>
      </c>
      <c r="H42" s="100" t="s">
        <v>3957</v>
      </c>
      <c r="I42" s="100" t="s">
        <v>3454</v>
      </c>
      <c r="J42" s="87" t="s">
        <v>3515</v>
      </c>
      <c r="K42" s="314" t="s">
        <v>2367</v>
      </c>
      <c r="L42" s="314">
        <v>54</v>
      </c>
      <c r="M42" s="314" t="s">
        <v>6289</v>
      </c>
      <c r="N42" s="314" t="s">
        <v>5118</v>
      </c>
      <c r="O42" s="88" t="s">
        <v>3516</v>
      </c>
      <c r="P42" s="194">
        <v>54</v>
      </c>
      <c r="Q42" s="194">
        <f t="shared" si="1"/>
        <v>54</v>
      </c>
      <c r="R42" s="194"/>
      <c r="S42" s="194"/>
      <c r="T42" s="194">
        <v>1</v>
      </c>
      <c r="U42" s="194">
        <v>6</v>
      </c>
      <c r="V42" s="194">
        <v>7</v>
      </c>
      <c r="W42" s="194">
        <v>8</v>
      </c>
      <c r="X42" s="194">
        <v>11</v>
      </c>
      <c r="Y42" s="194">
        <v>5</v>
      </c>
      <c r="Z42" s="194">
        <v>2</v>
      </c>
      <c r="AA42" s="194">
        <v>2</v>
      </c>
      <c r="AB42" s="194">
        <v>7</v>
      </c>
      <c r="AC42" s="194">
        <v>2</v>
      </c>
      <c r="AD42" s="194">
        <v>3</v>
      </c>
      <c r="AE42" s="194"/>
      <c r="AF42" s="89" t="s">
        <v>1506</v>
      </c>
      <c r="AG42" t="s">
        <v>1538</v>
      </c>
      <c r="AH42" s="673">
        <f t="shared" ca="1" si="2"/>
        <v>41921</v>
      </c>
      <c r="AI42">
        <f t="shared" ca="1" si="3"/>
        <v>142</v>
      </c>
      <c r="AJ42" s="675">
        <f t="shared" ca="1" si="4"/>
        <v>0.38028169014084506</v>
      </c>
      <c r="AK42" t="str">
        <f t="shared" si="5"/>
        <v>DPASJ</v>
      </c>
    </row>
    <row r="43" spans="2:37" ht="27">
      <c r="B43" s="82">
        <f t="shared" si="0"/>
        <v>41</v>
      </c>
      <c r="C43" s="90" t="s">
        <v>3517</v>
      </c>
      <c r="D43" s="90" t="s">
        <v>1505</v>
      </c>
      <c r="E43" s="89">
        <v>4</v>
      </c>
      <c r="F43" s="89">
        <v>0</v>
      </c>
      <c r="G43" s="89">
        <v>5</v>
      </c>
      <c r="H43" s="328" t="s">
        <v>6290</v>
      </c>
      <c r="I43" s="328" t="s">
        <v>6757</v>
      </c>
      <c r="J43" s="87" t="s">
        <v>3518</v>
      </c>
      <c r="K43" s="314" t="s">
        <v>2367</v>
      </c>
      <c r="L43" s="314">
        <v>54</v>
      </c>
      <c r="M43" s="314" t="s">
        <v>6291</v>
      </c>
      <c r="N43" s="314" t="s">
        <v>5118</v>
      </c>
      <c r="O43" s="91" t="s">
        <v>5261</v>
      </c>
      <c r="P43" s="194">
        <v>63</v>
      </c>
      <c r="Q43" s="194">
        <f t="shared" si="1"/>
        <v>63</v>
      </c>
      <c r="R43" s="194"/>
      <c r="S43" s="194"/>
      <c r="T43" s="194">
        <v>2</v>
      </c>
      <c r="U43" s="194">
        <v>3</v>
      </c>
      <c r="V43" s="194">
        <v>2</v>
      </c>
      <c r="W43" s="194">
        <v>6</v>
      </c>
      <c r="X43" s="194">
        <v>2</v>
      </c>
      <c r="Y43" s="194">
        <v>5</v>
      </c>
      <c r="Z43" s="194">
        <v>8</v>
      </c>
      <c r="AA43" s="194">
        <v>7</v>
      </c>
      <c r="AB43" s="194">
        <v>7</v>
      </c>
      <c r="AC43" s="194">
        <v>9</v>
      </c>
      <c r="AD43" s="194">
        <v>7</v>
      </c>
      <c r="AE43" s="194">
        <v>5</v>
      </c>
      <c r="AF43" s="89" t="s">
        <v>1824</v>
      </c>
      <c r="AG43" t="s">
        <v>1538</v>
      </c>
      <c r="AH43" s="673">
        <f t="shared" ca="1" si="2"/>
        <v>41921</v>
      </c>
      <c r="AI43">
        <f t="shared" ca="1" si="3"/>
        <v>142</v>
      </c>
      <c r="AJ43" s="675">
        <f t="shared" ca="1" si="4"/>
        <v>0.44366197183098594</v>
      </c>
      <c r="AK43" t="str">
        <f t="shared" si="5"/>
        <v>DPASJ</v>
      </c>
    </row>
    <row r="44" spans="2:37" ht="94.5">
      <c r="B44" s="82">
        <f t="shared" si="0"/>
        <v>42</v>
      </c>
      <c r="C44" s="86" t="s">
        <v>5262</v>
      </c>
      <c r="D44" s="86" t="s">
        <v>1505</v>
      </c>
      <c r="E44" s="3">
        <v>17</v>
      </c>
      <c r="F44" s="3">
        <v>0</v>
      </c>
      <c r="G44" s="3">
        <v>18</v>
      </c>
      <c r="H44" s="100" t="s">
        <v>3124</v>
      </c>
      <c r="I44" s="76" t="s">
        <v>1137</v>
      </c>
      <c r="J44" s="87" t="s">
        <v>5263</v>
      </c>
      <c r="K44" s="314" t="s">
        <v>2367</v>
      </c>
      <c r="L44" s="314">
        <v>54</v>
      </c>
      <c r="M44" s="314" t="s">
        <v>3679</v>
      </c>
      <c r="N44" s="314" t="s">
        <v>5118</v>
      </c>
      <c r="O44" s="88" t="s">
        <v>78</v>
      </c>
      <c r="P44" s="194">
        <v>18</v>
      </c>
      <c r="Q44" s="194">
        <f t="shared" si="1"/>
        <v>18</v>
      </c>
      <c r="R44" s="194"/>
      <c r="S44" s="194"/>
      <c r="T44" s="194"/>
      <c r="U44" s="194">
        <v>7</v>
      </c>
      <c r="V44" s="194">
        <v>4</v>
      </c>
      <c r="W44" s="194">
        <v>4</v>
      </c>
      <c r="X44" s="194">
        <v>1</v>
      </c>
      <c r="Y44" s="194"/>
      <c r="Z44" s="194"/>
      <c r="AA44" s="194"/>
      <c r="AB44" s="194"/>
      <c r="AC44" s="194"/>
      <c r="AD44" s="194"/>
      <c r="AE44" s="194">
        <v>2</v>
      </c>
      <c r="AF44" s="89" t="s">
        <v>1504</v>
      </c>
      <c r="AG44" t="s">
        <v>1538</v>
      </c>
      <c r="AH44" s="673">
        <f t="shared" ca="1" si="2"/>
        <v>41921</v>
      </c>
      <c r="AI44">
        <f t="shared" ca="1" si="3"/>
        <v>142</v>
      </c>
      <c r="AJ44" s="675">
        <f t="shared" ca="1" si="4"/>
        <v>0.12676056338028169</v>
      </c>
      <c r="AK44" t="str">
        <f t="shared" si="5"/>
        <v>DPASJ</v>
      </c>
    </row>
    <row r="45" spans="2:37" ht="27">
      <c r="B45" s="82">
        <f t="shared" si="0"/>
        <v>43</v>
      </c>
      <c r="C45" s="86" t="s">
        <v>2877</v>
      </c>
      <c r="D45" s="86" t="s">
        <v>1505</v>
      </c>
      <c r="E45" s="3">
        <v>2</v>
      </c>
      <c r="F45" s="3">
        <v>2</v>
      </c>
      <c r="G45" s="3">
        <v>0</v>
      </c>
      <c r="H45" s="381" t="s">
        <v>5086</v>
      </c>
      <c r="I45" s="100" t="s">
        <v>2878</v>
      </c>
      <c r="J45" s="87" t="s">
        <v>2879</v>
      </c>
      <c r="K45" s="314" t="s">
        <v>4293</v>
      </c>
      <c r="L45" s="314">
        <v>334</v>
      </c>
      <c r="M45" s="314" t="s">
        <v>5087</v>
      </c>
      <c r="N45" s="314" t="s">
        <v>4868</v>
      </c>
      <c r="O45" s="88" t="s">
        <v>5254</v>
      </c>
      <c r="P45" s="334">
        <v>13</v>
      </c>
      <c r="Q45" s="194">
        <f t="shared" si="1"/>
        <v>13</v>
      </c>
      <c r="R45" s="334"/>
      <c r="S45" s="334"/>
      <c r="T45" s="334"/>
      <c r="U45" s="334">
        <v>4</v>
      </c>
      <c r="V45" s="334">
        <v>1</v>
      </c>
      <c r="W45" s="334"/>
      <c r="X45" s="334">
        <v>3</v>
      </c>
      <c r="Y45" s="334">
        <v>1</v>
      </c>
      <c r="Z45" s="334"/>
      <c r="AA45" s="334"/>
      <c r="AB45" s="334">
        <v>3</v>
      </c>
      <c r="AC45" s="334"/>
      <c r="AD45" s="334">
        <v>1</v>
      </c>
      <c r="AE45" s="334"/>
      <c r="AF45" s="89" t="s">
        <v>1505</v>
      </c>
      <c r="AG45" t="s">
        <v>2798</v>
      </c>
      <c r="AH45" s="673">
        <f t="shared" ca="1" si="2"/>
        <v>41921</v>
      </c>
      <c r="AI45">
        <f t="shared" ca="1" si="3"/>
        <v>146</v>
      </c>
      <c r="AJ45" s="675">
        <f t="shared" ca="1" si="4"/>
        <v>8.9041095890410954E-2</v>
      </c>
      <c r="AK45" t="str">
        <f t="shared" si="5"/>
        <v>DMNRAS</v>
      </c>
    </row>
    <row r="46" spans="2:37" ht="27">
      <c r="B46" s="82">
        <f t="shared" si="0"/>
        <v>44</v>
      </c>
      <c r="C46" s="86" t="s">
        <v>5255</v>
      </c>
      <c r="D46" s="86" t="s">
        <v>1505</v>
      </c>
      <c r="E46" s="3">
        <v>2</v>
      </c>
      <c r="F46" s="3">
        <v>1</v>
      </c>
      <c r="G46" s="3">
        <v>2</v>
      </c>
      <c r="H46" s="100" t="s">
        <v>5088</v>
      </c>
      <c r="I46" s="100" t="s">
        <v>3454</v>
      </c>
      <c r="J46" s="87" t="s">
        <v>5256</v>
      </c>
      <c r="K46" s="314" t="s">
        <v>2367</v>
      </c>
      <c r="L46" s="314">
        <v>54</v>
      </c>
      <c r="M46" s="314" t="s">
        <v>5089</v>
      </c>
      <c r="N46" s="314" t="s">
        <v>5118</v>
      </c>
      <c r="O46" s="88" t="s">
        <v>6079</v>
      </c>
      <c r="P46" s="334">
        <v>13</v>
      </c>
      <c r="Q46" s="194">
        <f t="shared" si="1"/>
        <v>13</v>
      </c>
      <c r="R46" s="334"/>
      <c r="S46" s="334"/>
      <c r="T46" s="334"/>
      <c r="U46" s="334">
        <v>2</v>
      </c>
      <c r="V46" s="334">
        <v>3</v>
      </c>
      <c r="W46" s="334"/>
      <c r="X46" s="334">
        <v>3</v>
      </c>
      <c r="Y46" s="334">
        <v>2</v>
      </c>
      <c r="Z46" s="334"/>
      <c r="AA46" s="334"/>
      <c r="AB46" s="334"/>
      <c r="AC46" s="334">
        <v>1</v>
      </c>
      <c r="AD46" s="334">
        <v>1</v>
      </c>
      <c r="AE46" s="334">
        <v>1</v>
      </c>
      <c r="AF46" s="89" t="s">
        <v>1505</v>
      </c>
      <c r="AG46" t="s">
        <v>1538</v>
      </c>
      <c r="AH46" s="673">
        <f t="shared" ca="1" si="2"/>
        <v>41921</v>
      </c>
      <c r="AI46">
        <f t="shared" ca="1" si="3"/>
        <v>142</v>
      </c>
      <c r="AJ46" s="675">
        <f t="shared" ca="1" si="4"/>
        <v>9.154929577464789E-2</v>
      </c>
      <c r="AK46" t="str">
        <f t="shared" si="5"/>
        <v>DPASJ</v>
      </c>
    </row>
    <row r="47" spans="2:37" ht="40.5">
      <c r="B47" s="82">
        <f t="shared" si="0"/>
        <v>45</v>
      </c>
      <c r="C47" s="86" t="s">
        <v>6080</v>
      </c>
      <c r="D47" s="86" t="s">
        <v>1505</v>
      </c>
      <c r="E47" s="3">
        <v>5</v>
      </c>
      <c r="F47" s="3">
        <v>3</v>
      </c>
      <c r="G47" s="3">
        <v>3</v>
      </c>
      <c r="H47" s="381" t="s">
        <v>4821</v>
      </c>
      <c r="I47" s="100" t="s">
        <v>616</v>
      </c>
      <c r="J47" s="87" t="s">
        <v>6081</v>
      </c>
      <c r="K47" s="314" t="s">
        <v>2115</v>
      </c>
      <c r="L47" s="314">
        <v>568</v>
      </c>
      <c r="M47" s="314" t="s">
        <v>4822</v>
      </c>
      <c r="N47" s="314" t="s">
        <v>2563</v>
      </c>
      <c r="O47" s="88" t="s">
        <v>4811</v>
      </c>
      <c r="P47" s="334">
        <v>32</v>
      </c>
      <c r="Q47" s="194">
        <f t="shared" si="1"/>
        <v>32</v>
      </c>
      <c r="R47" s="334"/>
      <c r="S47" s="334"/>
      <c r="T47" s="334"/>
      <c r="U47" s="334">
        <v>7</v>
      </c>
      <c r="V47" s="334">
        <v>3</v>
      </c>
      <c r="W47" s="334">
        <v>2</v>
      </c>
      <c r="X47" s="334">
        <v>4</v>
      </c>
      <c r="Y47" s="334">
        <v>5</v>
      </c>
      <c r="Z47" s="334">
        <v>4</v>
      </c>
      <c r="AA47" s="334"/>
      <c r="AB47" s="334">
        <v>2</v>
      </c>
      <c r="AC47" s="334">
        <v>2</v>
      </c>
      <c r="AD47" s="334">
        <v>2</v>
      </c>
      <c r="AE47" s="334">
        <v>1</v>
      </c>
      <c r="AF47" s="89" t="s">
        <v>1507</v>
      </c>
      <c r="AG47" t="s">
        <v>1536</v>
      </c>
      <c r="AH47" s="673">
        <f t="shared" ca="1" si="2"/>
        <v>41921</v>
      </c>
      <c r="AI47">
        <f t="shared" ca="1" si="3"/>
        <v>151</v>
      </c>
      <c r="AJ47" s="675">
        <f t="shared" ca="1" si="4"/>
        <v>0.2119205298013245</v>
      </c>
      <c r="AK47" t="str">
        <f t="shared" si="5"/>
        <v>DApJ</v>
      </c>
    </row>
    <row r="48" spans="2:37" ht="81">
      <c r="B48" s="82">
        <f t="shared" si="0"/>
        <v>46</v>
      </c>
      <c r="C48" s="86" t="s">
        <v>3906</v>
      </c>
      <c r="D48" s="86" t="s">
        <v>1505</v>
      </c>
      <c r="E48" s="3">
        <v>13</v>
      </c>
      <c r="F48" s="3">
        <v>1</v>
      </c>
      <c r="G48" s="3">
        <v>13</v>
      </c>
      <c r="H48" s="100" t="s">
        <v>2293</v>
      </c>
      <c r="I48" s="100" t="s">
        <v>3907</v>
      </c>
      <c r="J48" s="87" t="s">
        <v>2418</v>
      </c>
      <c r="K48" s="314" t="s">
        <v>2367</v>
      </c>
      <c r="L48" s="314">
        <v>54</v>
      </c>
      <c r="M48" s="314" t="s">
        <v>4812</v>
      </c>
      <c r="N48" s="314" t="s">
        <v>1178</v>
      </c>
      <c r="O48" s="88" t="s">
        <v>2587</v>
      </c>
      <c r="P48" s="334">
        <v>7</v>
      </c>
      <c r="Q48" s="194">
        <f t="shared" si="1"/>
        <v>7</v>
      </c>
      <c r="R48" s="334"/>
      <c r="S48" s="334"/>
      <c r="T48" s="334"/>
      <c r="U48" s="334"/>
      <c r="V48" s="334"/>
      <c r="W48" s="334">
        <v>2</v>
      </c>
      <c r="X48" s="334"/>
      <c r="Y48" s="334">
        <v>1</v>
      </c>
      <c r="Z48" s="334">
        <v>1</v>
      </c>
      <c r="AA48" s="334"/>
      <c r="AB48" s="334"/>
      <c r="AC48" s="334">
        <v>1</v>
      </c>
      <c r="AD48" s="334">
        <v>2</v>
      </c>
      <c r="AE48" s="334"/>
      <c r="AF48" s="89" t="s">
        <v>1506</v>
      </c>
      <c r="AG48" t="s">
        <v>1539</v>
      </c>
      <c r="AH48" s="673">
        <f t="shared" ca="1" si="2"/>
        <v>41921</v>
      </c>
      <c r="AI48">
        <f t="shared" ca="1" si="3"/>
        <v>144</v>
      </c>
      <c r="AJ48" s="675">
        <f t="shared" ca="1" si="4"/>
        <v>4.8611111111111112E-2</v>
      </c>
      <c r="AK48" t="str">
        <f t="shared" si="5"/>
        <v>DPASJ</v>
      </c>
    </row>
    <row r="49" spans="2:37" ht="27">
      <c r="B49" s="82">
        <f t="shared" si="0"/>
        <v>47</v>
      </c>
      <c r="C49" s="90" t="s">
        <v>5189</v>
      </c>
      <c r="D49" s="90" t="s">
        <v>1505</v>
      </c>
      <c r="E49" s="89">
        <v>2</v>
      </c>
      <c r="F49" s="89">
        <v>0</v>
      </c>
      <c r="G49" s="89">
        <v>3</v>
      </c>
      <c r="H49" s="381" t="s">
        <v>4813</v>
      </c>
      <c r="I49" s="328" t="s">
        <v>6482</v>
      </c>
      <c r="J49" s="87" t="s">
        <v>2588</v>
      </c>
      <c r="K49" s="314" t="s">
        <v>2367</v>
      </c>
      <c r="L49" s="314">
        <v>54</v>
      </c>
      <c r="M49" s="314" t="s">
        <v>4814</v>
      </c>
      <c r="N49" s="314" t="s">
        <v>4868</v>
      </c>
      <c r="O49" s="91" t="s">
        <v>5799</v>
      </c>
      <c r="P49" s="334">
        <v>2</v>
      </c>
      <c r="Q49" s="194">
        <f t="shared" si="1"/>
        <v>2</v>
      </c>
      <c r="R49" s="334"/>
      <c r="S49" s="334"/>
      <c r="T49" s="334"/>
      <c r="U49" s="334"/>
      <c r="V49" s="334"/>
      <c r="W49" s="334"/>
      <c r="X49" s="334"/>
      <c r="Y49" s="334"/>
      <c r="Z49" s="334"/>
      <c r="AA49" s="334"/>
      <c r="AB49" s="334">
        <v>1</v>
      </c>
      <c r="AC49" s="334"/>
      <c r="AD49" s="334">
        <v>1</v>
      </c>
      <c r="AE49" s="334"/>
      <c r="AF49" s="89" t="s">
        <v>1506</v>
      </c>
      <c r="AG49" t="s">
        <v>2798</v>
      </c>
      <c r="AH49" s="673">
        <f t="shared" ca="1" si="2"/>
        <v>41921</v>
      </c>
      <c r="AI49">
        <f t="shared" ca="1" si="3"/>
        <v>146</v>
      </c>
      <c r="AJ49" s="675">
        <f t="shared" ca="1" si="4"/>
        <v>1.3698630136986301E-2</v>
      </c>
      <c r="AK49" t="str">
        <f t="shared" si="5"/>
        <v>DPASJ</v>
      </c>
    </row>
    <row r="50" spans="2:37" ht="27">
      <c r="B50" s="82">
        <f t="shared" si="0"/>
        <v>48</v>
      </c>
      <c r="C50" s="86" t="s">
        <v>5800</v>
      </c>
      <c r="D50" s="86" t="s">
        <v>5058</v>
      </c>
      <c r="E50" s="3">
        <v>1</v>
      </c>
      <c r="F50" s="3">
        <v>2</v>
      </c>
      <c r="G50" s="3">
        <v>0</v>
      </c>
      <c r="H50" s="100" t="s">
        <v>4815</v>
      </c>
      <c r="I50" s="100" t="s">
        <v>1138</v>
      </c>
      <c r="J50" s="87" t="s">
        <v>5616</v>
      </c>
      <c r="K50" s="314" t="s">
        <v>4293</v>
      </c>
      <c r="L50" s="314">
        <v>335</v>
      </c>
      <c r="M50" s="314" t="s">
        <v>4816</v>
      </c>
      <c r="N50" s="314" t="s">
        <v>1649</v>
      </c>
      <c r="O50" s="88" t="s">
        <v>5617</v>
      </c>
      <c r="P50" s="194">
        <v>124</v>
      </c>
      <c r="Q50" s="194">
        <f t="shared" si="1"/>
        <v>124</v>
      </c>
      <c r="R50" s="194"/>
      <c r="S50" s="194"/>
      <c r="T50" s="194"/>
      <c r="U50" s="194">
        <v>16</v>
      </c>
      <c r="V50" s="194">
        <v>15</v>
      </c>
      <c r="W50" s="194">
        <v>16</v>
      </c>
      <c r="X50" s="194">
        <v>13</v>
      </c>
      <c r="Y50" s="194">
        <v>10</v>
      </c>
      <c r="Z50" s="194">
        <v>12</v>
      </c>
      <c r="AA50" s="194">
        <v>14</v>
      </c>
      <c r="AB50" s="194">
        <v>2</v>
      </c>
      <c r="AC50" s="194">
        <v>12</v>
      </c>
      <c r="AD50" s="194">
        <v>11</v>
      </c>
      <c r="AE50" s="194">
        <v>3</v>
      </c>
      <c r="AF50" s="89" t="s">
        <v>1505</v>
      </c>
      <c r="AG50" t="s">
        <v>1535</v>
      </c>
      <c r="AH50" s="673">
        <f t="shared" ca="1" si="2"/>
        <v>41921</v>
      </c>
      <c r="AI50">
        <f t="shared" ca="1" si="3"/>
        <v>145</v>
      </c>
      <c r="AJ50" s="675">
        <f t="shared" ca="1" si="4"/>
        <v>0.85517241379310349</v>
      </c>
      <c r="AK50" t="str">
        <f t="shared" si="5"/>
        <v>IMNRAS</v>
      </c>
    </row>
    <row r="51" spans="2:37" ht="40.5">
      <c r="B51" s="82">
        <f t="shared" si="0"/>
        <v>49</v>
      </c>
      <c r="C51" s="86" t="s">
        <v>2643</v>
      </c>
      <c r="D51" s="86" t="s">
        <v>1505</v>
      </c>
      <c r="E51" s="3">
        <v>7</v>
      </c>
      <c r="F51" s="3">
        <v>2</v>
      </c>
      <c r="G51" s="3">
        <v>6</v>
      </c>
      <c r="H51" s="100" t="s">
        <v>2155</v>
      </c>
      <c r="I51" s="100" t="s">
        <v>369</v>
      </c>
      <c r="J51" s="87" t="s">
        <v>2644</v>
      </c>
      <c r="K51" s="314" t="s">
        <v>2115</v>
      </c>
      <c r="L51" s="314">
        <v>573</v>
      </c>
      <c r="M51" s="314" t="s">
        <v>2156</v>
      </c>
      <c r="N51" s="314" t="s">
        <v>4000</v>
      </c>
      <c r="O51" s="88" t="s">
        <v>2918</v>
      </c>
      <c r="P51" s="194">
        <v>6</v>
      </c>
      <c r="Q51" s="194">
        <f t="shared" si="1"/>
        <v>6</v>
      </c>
      <c r="R51" s="194"/>
      <c r="S51" s="194"/>
      <c r="T51" s="194">
        <v>1</v>
      </c>
      <c r="U51" s="194">
        <v>2</v>
      </c>
      <c r="V51" s="194">
        <v>1</v>
      </c>
      <c r="W51" s="194"/>
      <c r="X51" s="194"/>
      <c r="Y51" s="194">
        <v>1</v>
      </c>
      <c r="Z51" s="194">
        <v>1</v>
      </c>
      <c r="AA51" s="194"/>
      <c r="AB51" s="194"/>
      <c r="AC51" s="194"/>
      <c r="AD51" s="194"/>
      <c r="AE51" s="194"/>
      <c r="AF51" s="89" t="s">
        <v>1507</v>
      </c>
      <c r="AG51" t="s">
        <v>2803</v>
      </c>
      <c r="AH51" s="673">
        <f t="shared" ca="1" si="2"/>
        <v>41921</v>
      </c>
      <c r="AI51">
        <f t="shared" ca="1" si="3"/>
        <v>147</v>
      </c>
      <c r="AJ51" s="675">
        <f t="shared" ca="1" si="4"/>
        <v>4.0816326530612242E-2</v>
      </c>
      <c r="AK51" t="str">
        <f t="shared" si="5"/>
        <v>DApJ</v>
      </c>
    </row>
    <row r="52" spans="2:37" ht="40.5">
      <c r="B52" s="82">
        <f t="shared" si="0"/>
        <v>50</v>
      </c>
      <c r="C52" s="86" t="s">
        <v>2645</v>
      </c>
      <c r="D52" s="86" t="s">
        <v>1505</v>
      </c>
      <c r="E52" s="3">
        <v>7</v>
      </c>
      <c r="F52" s="3">
        <v>1</v>
      </c>
      <c r="G52" s="3">
        <v>7</v>
      </c>
      <c r="H52" s="381" t="s">
        <v>1000</v>
      </c>
      <c r="I52" s="100" t="s">
        <v>616</v>
      </c>
      <c r="J52" s="87" t="s">
        <v>2646</v>
      </c>
      <c r="K52" s="314" t="s">
        <v>2115</v>
      </c>
      <c r="L52" s="314">
        <v>577</v>
      </c>
      <c r="M52" s="314" t="s">
        <v>2157</v>
      </c>
      <c r="N52" s="314" t="s">
        <v>1178</v>
      </c>
      <c r="O52" s="88" t="s">
        <v>947</v>
      </c>
      <c r="P52" s="194">
        <v>17</v>
      </c>
      <c r="Q52" s="194">
        <f t="shared" si="1"/>
        <v>17</v>
      </c>
      <c r="R52" s="194"/>
      <c r="S52" s="194"/>
      <c r="T52" s="194"/>
      <c r="U52" s="194">
        <v>2</v>
      </c>
      <c r="V52" s="194">
        <v>1</v>
      </c>
      <c r="W52" s="194"/>
      <c r="X52" s="194">
        <v>3</v>
      </c>
      <c r="Y52" s="194">
        <v>1</v>
      </c>
      <c r="Z52" s="194">
        <v>3</v>
      </c>
      <c r="AA52" s="194">
        <v>1</v>
      </c>
      <c r="AB52" s="194">
        <v>3</v>
      </c>
      <c r="AC52" s="194">
        <v>1</v>
      </c>
      <c r="AD52" s="194">
        <v>2</v>
      </c>
      <c r="AE52" s="194"/>
      <c r="AF52" s="89" t="s">
        <v>1504</v>
      </c>
      <c r="AG52" t="s">
        <v>1539</v>
      </c>
      <c r="AH52" s="673">
        <f t="shared" ca="1" si="2"/>
        <v>41921</v>
      </c>
      <c r="AI52">
        <f t="shared" ca="1" si="3"/>
        <v>144</v>
      </c>
      <c r="AJ52" s="675">
        <f t="shared" ca="1" si="4"/>
        <v>0.11805555555555555</v>
      </c>
      <c r="AK52" t="str">
        <f t="shared" si="5"/>
        <v>DApJ</v>
      </c>
    </row>
    <row r="53" spans="2:37" ht="108">
      <c r="B53" s="82">
        <f t="shared" si="0"/>
        <v>51</v>
      </c>
      <c r="C53" s="86" t="s">
        <v>5097</v>
      </c>
      <c r="D53" s="86" t="s">
        <v>1505</v>
      </c>
      <c r="E53" s="3">
        <v>19</v>
      </c>
      <c r="F53" s="3">
        <v>0</v>
      </c>
      <c r="G53" s="3">
        <v>20</v>
      </c>
      <c r="H53" s="381" t="s">
        <v>1395</v>
      </c>
      <c r="I53" s="100" t="s">
        <v>1136</v>
      </c>
      <c r="J53" s="87" t="s">
        <v>5098</v>
      </c>
      <c r="K53" s="314" t="s">
        <v>2115</v>
      </c>
      <c r="L53" s="314">
        <v>567</v>
      </c>
      <c r="M53" s="314" t="s">
        <v>2158</v>
      </c>
      <c r="N53" s="314" t="s">
        <v>2563</v>
      </c>
      <c r="O53" s="88" t="s">
        <v>3255</v>
      </c>
      <c r="P53" s="194">
        <v>52</v>
      </c>
      <c r="Q53" s="194">
        <f t="shared" si="1"/>
        <v>52</v>
      </c>
      <c r="R53" s="194"/>
      <c r="S53" s="194"/>
      <c r="T53" s="194">
        <v>1</v>
      </c>
      <c r="U53" s="194">
        <v>7</v>
      </c>
      <c r="V53" s="194">
        <v>5</v>
      </c>
      <c r="W53" s="194">
        <v>7</v>
      </c>
      <c r="X53" s="194"/>
      <c r="Y53" s="194">
        <v>4</v>
      </c>
      <c r="Z53" s="194">
        <v>5</v>
      </c>
      <c r="AA53" s="194">
        <v>3</v>
      </c>
      <c r="AB53" s="194">
        <v>6</v>
      </c>
      <c r="AC53" s="194">
        <v>5</v>
      </c>
      <c r="AD53" s="194">
        <v>6</v>
      </c>
      <c r="AE53" s="194">
        <v>3</v>
      </c>
      <c r="AF53" s="89" t="s">
        <v>1505</v>
      </c>
      <c r="AG53" t="s">
        <v>1536</v>
      </c>
      <c r="AH53" s="673">
        <f t="shared" ca="1" si="2"/>
        <v>41921</v>
      </c>
      <c r="AI53">
        <f t="shared" ca="1" si="3"/>
        <v>151</v>
      </c>
      <c r="AJ53" s="675">
        <f t="shared" ca="1" si="4"/>
        <v>0.3443708609271523</v>
      </c>
      <c r="AK53" t="str">
        <f t="shared" si="5"/>
        <v>DApJ</v>
      </c>
    </row>
    <row r="54" spans="2:37" ht="54">
      <c r="B54" s="82">
        <f t="shared" si="0"/>
        <v>52</v>
      </c>
      <c r="C54" s="86" t="s">
        <v>5099</v>
      </c>
      <c r="D54" s="86" t="s">
        <v>5058</v>
      </c>
      <c r="E54" s="3">
        <v>8</v>
      </c>
      <c r="F54" s="3">
        <v>5</v>
      </c>
      <c r="G54" s="3">
        <v>4</v>
      </c>
      <c r="H54" s="100" t="s">
        <v>222</v>
      </c>
      <c r="I54" s="100" t="s">
        <v>1132</v>
      </c>
      <c r="J54" s="87" t="s">
        <v>6402</v>
      </c>
      <c r="K54" s="314" t="s">
        <v>2116</v>
      </c>
      <c r="L54" s="314">
        <v>394</v>
      </c>
      <c r="M54" s="314" t="s">
        <v>2159</v>
      </c>
      <c r="N54" s="314" t="s">
        <v>1605</v>
      </c>
      <c r="O54" s="88" t="s">
        <v>6265</v>
      </c>
      <c r="P54" s="194">
        <v>13</v>
      </c>
      <c r="Q54" s="194">
        <f t="shared" si="1"/>
        <v>13</v>
      </c>
      <c r="R54" s="194"/>
      <c r="S54" s="194"/>
      <c r="T54" s="194"/>
      <c r="U54" s="194">
        <v>2</v>
      </c>
      <c r="V54" s="194">
        <v>6</v>
      </c>
      <c r="W54" s="194">
        <v>1</v>
      </c>
      <c r="X54" s="194">
        <v>2</v>
      </c>
      <c r="Y54" s="194"/>
      <c r="Z54" s="194">
        <v>2</v>
      </c>
      <c r="AA54" s="194"/>
      <c r="AB54" s="194"/>
      <c r="AC54" s="194"/>
      <c r="AD54" s="194"/>
      <c r="AE54" s="194"/>
      <c r="AF54" s="89" t="s">
        <v>1506</v>
      </c>
      <c r="AG54" t="s">
        <v>2801</v>
      </c>
      <c r="AH54" s="673">
        <f t="shared" ca="1" si="2"/>
        <v>41921</v>
      </c>
      <c r="AI54">
        <f t="shared" ca="1" si="3"/>
        <v>143</v>
      </c>
      <c r="AJ54" s="675">
        <f t="shared" ca="1" si="4"/>
        <v>9.0909090909090912E-2</v>
      </c>
      <c r="AK54" t="str">
        <f t="shared" si="5"/>
        <v>IA&amp;A</v>
      </c>
    </row>
    <row r="55" spans="2:37">
      <c r="AJ55" s="675"/>
    </row>
    <row r="56" spans="2:37">
      <c r="E56" s="2880" t="s">
        <v>11742</v>
      </c>
      <c r="AJ56" s="675"/>
    </row>
    <row r="57" spans="2:37">
      <c r="AJ57" s="675"/>
    </row>
    <row r="58" spans="2:37">
      <c r="AJ58" s="675"/>
    </row>
    <row r="59" spans="2:37">
      <c r="AJ59" s="675"/>
    </row>
    <row r="60" spans="2:37">
      <c r="AJ60" s="675"/>
    </row>
    <row r="61" spans="2:37">
      <c r="AJ61" s="675"/>
    </row>
    <row r="62" spans="2:37">
      <c r="AJ62" s="675"/>
    </row>
    <row r="63" spans="2:37">
      <c r="AJ63" s="675"/>
    </row>
    <row r="64" spans="2:37">
      <c r="AJ64" s="675"/>
    </row>
    <row r="65" spans="36:36">
      <c r="AJ65" s="675"/>
    </row>
    <row r="66" spans="36:36">
      <c r="AJ66" s="675"/>
    </row>
    <row r="67" spans="36:36">
      <c r="AJ67" s="675"/>
    </row>
    <row r="68" spans="36:36">
      <c r="AJ68" s="675"/>
    </row>
    <row r="69" spans="36:36">
      <c r="AJ69" s="675"/>
    </row>
    <row r="70" spans="36:36">
      <c r="AJ70" s="675"/>
    </row>
    <row r="71" spans="36:36">
      <c r="AJ71" s="675"/>
    </row>
    <row r="72" spans="36:36">
      <c r="AJ72" s="675"/>
    </row>
    <row r="73" spans="36:36">
      <c r="AJ73" s="675"/>
    </row>
    <row r="74" spans="36:36">
      <c r="AJ74" s="675"/>
    </row>
    <row r="75" spans="36:36">
      <c r="AJ75" s="675"/>
    </row>
    <row r="76" spans="36:36">
      <c r="AJ76" s="675"/>
    </row>
  </sheetData>
  <autoFilter ref="B2:AK2"/>
  <phoneticPr fontId="5"/>
  <hyperlinks>
    <hyperlink ref="J3" r:id="rId1" display="ApJ, 576, L25,2002"/>
    <hyperlink ref="J4" r:id="rId2" display="ApJ,567,42, 2002"/>
    <hyperlink ref="J5" r:id="rId3" display="PASJ, 54, 353, 2002"/>
    <hyperlink ref="J8" r:id="rId4" display="PASJ, 54, 427, 2002"/>
    <hyperlink ref="J6" r:id="rId5" display="ApJ, 576, L141, 2002"/>
    <hyperlink ref="J7" r:id="rId6" display="ApJ, 580, 1149, 2002"/>
    <hyperlink ref="J9" r:id="rId7" display="PASJ, 54, 933, 2002"/>
    <hyperlink ref="J10" r:id="rId8" display="A&amp;A,393,617,2002"/>
    <hyperlink ref="J11" r:id="rId9" display="PASJ,54,969,2002"/>
    <hyperlink ref="J12" r:id="rId10" display="ApJ,575,1007,2002"/>
    <hyperlink ref="J13" r:id="rId11" display="PASJ,54,905,2002"/>
    <hyperlink ref="J17" r:id="rId12" display="ApJ,567,L59, 2002"/>
    <hyperlink ref="J15" r:id="rId13" display="ApJ, 572, 276, 2002"/>
    <hyperlink ref="J16" r:id="rId14" display="PASJ, 54, 951, 2002"/>
    <hyperlink ref="J18" r:id="rId15" display="ApJ, 568, L75, 2002"/>
    <hyperlink ref="J19" r:id="rId16" display="ApJ, 578, L19, 2002"/>
    <hyperlink ref="J21" r:id="rId17" display="PASJ, 54, 963, 2002"/>
    <hyperlink ref="J22" r:id="rId18" display="PASJ, 54, L63, 2002"/>
    <hyperlink ref="J23" r:id="rId19" display="ApJ, 565, 63, 2002"/>
    <hyperlink ref="J24" r:id="rId20" display="PASJ, 54, 865, 2002"/>
    <hyperlink ref="J25" r:id="rId21" display="PASJ, 54, 819, 2002"/>
    <hyperlink ref="J26" r:id="rId22" display="ApJ, 580, L39, 2002"/>
    <hyperlink ref="J27" r:id="rId23" display="ApJ, 569, 676, 2002"/>
    <hyperlink ref="J28" r:id="rId24" display="ApJ, 568, L107, 2002"/>
    <hyperlink ref="J29" r:id="rId25" display="ApJ, 572, L61, 2002"/>
    <hyperlink ref="J30" r:id="rId26" display="ApJ, 580, L97, 2002"/>
    <hyperlink ref="J31" r:id="rId27" display="PASJ, 54, 833, 2002"/>
    <hyperlink ref="J32" r:id="rId28" display="PASJ, 54, 315, 2002"/>
    <hyperlink ref="J33" r:id="rId29" display="A&amp;A, 395, L9, 2002"/>
    <hyperlink ref="J34" r:id="rId30" display="ApJ, 578, 675, 2002"/>
    <hyperlink ref="J36" r:id="rId31" display="ApJ, 569, L107, 2002"/>
    <hyperlink ref="J37" r:id="rId32" display="AJ 123, 2903, 2002"/>
    <hyperlink ref="J38" r:id="rId33" display="PASJ, 54, 891, 2002"/>
    <hyperlink ref="J39" r:id="rId34" display="PASJ, 54, 883, 2002"/>
    <hyperlink ref="J40" r:id="rId35" display="ApJ,570,724,2002"/>
    <hyperlink ref="J41" r:id="rId36" display="MNRAS, 333,575,2002"/>
    <hyperlink ref="J42" r:id="rId37" display="PASJ, 54, 911, 2002"/>
    <hyperlink ref="J43" r:id="rId38" display="PASJ, 54, 873 ,2002"/>
    <hyperlink ref="J44" r:id="rId39" display="PASJ, 54, 975, 2002"/>
    <hyperlink ref="J45" r:id="rId40" display="MNRAS,334,511,2002"/>
    <hyperlink ref="J46" r:id="rId41" display="PASJ, 54, 899, 2002"/>
    <hyperlink ref="J47" r:id="rId42" display="ApJ ,568, L53, 2002"/>
    <hyperlink ref="J48" r:id="rId43" display="PASJ, 54, 765, 2002"/>
    <hyperlink ref="J49" r:id="rId44" display="PASJ, 54, L45, 2002"/>
    <hyperlink ref="J50" r:id="rId45" display="MNRAS,335,712,2002"/>
    <hyperlink ref="J51" r:id="rId46" display="ApJ,573,270,2002"/>
    <hyperlink ref="J52" r:id="rId47" display="ApJ, 577, L89. 2002"/>
    <hyperlink ref="J53" r:id="rId48" display="ApJ,567,118, 2002"/>
    <hyperlink ref="J54" r:id="rId49" display="A&amp;A, 394, 633, 2002"/>
    <hyperlink ref="J35" r:id="rId50"/>
    <hyperlink ref="J14" r:id="rId51"/>
    <hyperlink ref="J20" r:id="rId52" display="http://adsabs.harvard.edu/abs/2002PASJ...54..561I"/>
  </hyperlinks>
  <pageMargins left="0.75" right="0.75" top="1" bottom="1" header="0.51200000000000001" footer="0.51200000000000001"/>
  <pageSetup paperSize="9" scale="69" orientation="landscape" verticalDpi="1200" r:id="rId53"/>
  <headerFooter alignWithMargins="0">
    <oddHeader>&amp;A</oddHeader>
    <oddFooter>&amp;P / &amp;N ページ</oddFooter>
  </headerFooter>
  <rowBreaks count="2" manualBreakCount="2">
    <brk id="26" min="1" max="15" man="1"/>
    <brk id="35" min="1" max="15"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K78"/>
  <sheetViews>
    <sheetView topLeftCell="F33" workbookViewId="0">
      <selection activeCell="I41" sqref="I41"/>
    </sheetView>
  </sheetViews>
  <sheetFormatPr defaultRowHeight="13.5"/>
  <cols>
    <col min="1" max="1" width="3.25" customWidth="1"/>
    <col min="2" max="2" width="4.625" style="29" customWidth="1"/>
    <col min="3" max="3" width="10" style="29" customWidth="1"/>
    <col min="4" max="4" width="4.125" style="29" customWidth="1"/>
    <col min="5" max="5" width="5.625" style="29" customWidth="1"/>
    <col min="6" max="7" width="4.5" style="29" customWidth="1"/>
    <col min="8" max="8" width="36.375" style="315" customWidth="1"/>
    <col min="9" max="9" width="11.875" style="315" customWidth="1"/>
    <col min="10" max="10" width="19.25" style="29" customWidth="1"/>
    <col min="11" max="11" width="6.375" style="313" customWidth="1"/>
    <col min="12" max="12" width="6.125" style="313" customWidth="1"/>
    <col min="13" max="13" width="9.625" style="313" customWidth="1"/>
    <col min="14" max="14" width="7.375" style="313" customWidth="1"/>
    <col min="15" max="15" width="45.375" style="33" customWidth="1"/>
    <col min="16" max="17" width="8.875" style="56" customWidth="1"/>
    <col min="18" max="31" width="5.875" style="56" customWidth="1"/>
    <col min="32" max="32" width="3.5" style="7" customWidth="1"/>
    <col min="33" max="33" width="10.875" style="1533" customWidth="1"/>
    <col min="34" max="34" width="11.625" style="673" bestFit="1" customWidth="1"/>
  </cols>
  <sheetData>
    <row r="1" spans="1:37" ht="17.25">
      <c r="B1" s="1188" t="s">
        <v>6192</v>
      </c>
      <c r="R1" s="620" t="s">
        <v>10350</v>
      </c>
    </row>
    <row r="2" spans="1:37">
      <c r="A2" t="s">
        <v>11731</v>
      </c>
      <c r="B2" s="82"/>
      <c r="C2" s="83" t="s">
        <v>4863</v>
      </c>
      <c r="D2" s="83" t="s">
        <v>5056</v>
      </c>
      <c r="E2" s="83" t="s">
        <v>410</v>
      </c>
      <c r="F2" s="83" t="s">
        <v>5058</v>
      </c>
      <c r="G2" s="83" t="s">
        <v>1505</v>
      </c>
      <c r="H2" s="84" t="s">
        <v>618</v>
      </c>
      <c r="I2" s="84" t="s">
        <v>4864</v>
      </c>
      <c r="J2" s="83" t="s">
        <v>4290</v>
      </c>
      <c r="K2" s="83" t="s">
        <v>617</v>
      </c>
      <c r="L2" s="83" t="s">
        <v>278</v>
      </c>
      <c r="M2" s="83" t="s">
        <v>3706</v>
      </c>
      <c r="N2" s="83" t="s">
        <v>470</v>
      </c>
      <c r="O2" s="84" t="s">
        <v>411</v>
      </c>
      <c r="P2" s="333" t="s">
        <v>10321</v>
      </c>
      <c r="Q2" s="333" t="s">
        <v>10349</v>
      </c>
      <c r="R2" s="333" t="s">
        <v>10355</v>
      </c>
      <c r="S2" s="333" t="s">
        <v>10353</v>
      </c>
      <c r="T2" s="333" t="s">
        <v>10358</v>
      </c>
      <c r="U2" s="333" t="s">
        <v>10361</v>
      </c>
      <c r="V2" s="333" t="s">
        <v>10364</v>
      </c>
      <c r="W2" s="333" t="s">
        <v>10367</v>
      </c>
      <c r="X2" s="333" t="s">
        <v>10370</v>
      </c>
      <c r="Y2" s="333" t="s">
        <v>10373</v>
      </c>
      <c r="Z2" s="333" t="s">
        <v>10376</v>
      </c>
      <c r="AA2" s="333" t="s">
        <v>10379</v>
      </c>
      <c r="AB2" s="333" t="s">
        <v>10382</v>
      </c>
      <c r="AC2" s="333" t="s">
        <v>10385</v>
      </c>
      <c r="AD2" s="333" t="s">
        <v>10388</v>
      </c>
      <c r="AE2" s="333" t="s">
        <v>10391</v>
      </c>
      <c r="AF2" s="83" t="s">
        <v>1508</v>
      </c>
      <c r="AG2" s="2546" t="s">
        <v>10595</v>
      </c>
      <c r="AH2" s="672" t="s">
        <v>3898</v>
      </c>
      <c r="AI2" t="s">
        <v>3897</v>
      </c>
      <c r="AJ2" t="s">
        <v>2816</v>
      </c>
    </row>
    <row r="3" spans="1:37" ht="40.5">
      <c r="B3" s="82">
        <f>ROW()-2</f>
        <v>1</v>
      </c>
      <c r="C3" s="86" t="s">
        <v>3094</v>
      </c>
      <c r="D3" s="86" t="s">
        <v>1505</v>
      </c>
      <c r="E3" s="3">
        <v>8</v>
      </c>
      <c r="F3" s="3">
        <v>0</v>
      </c>
      <c r="G3" s="3">
        <v>9</v>
      </c>
      <c r="H3" s="100" t="s">
        <v>484</v>
      </c>
      <c r="I3" s="100" t="s">
        <v>1132</v>
      </c>
      <c r="J3" s="87" t="s">
        <v>1698</v>
      </c>
      <c r="K3" s="314" t="s">
        <v>4292</v>
      </c>
      <c r="L3" s="314">
        <v>126</v>
      </c>
      <c r="M3" s="314" t="s">
        <v>5112</v>
      </c>
      <c r="N3" s="314" t="s">
        <v>5762</v>
      </c>
      <c r="O3" s="88" t="s">
        <v>1699</v>
      </c>
      <c r="P3" s="194">
        <v>96</v>
      </c>
      <c r="Q3" s="194">
        <f>SUM(R3:AE3)</f>
        <v>96</v>
      </c>
      <c r="R3" s="194"/>
      <c r="S3" s="194"/>
      <c r="T3" s="194"/>
      <c r="U3" s="194">
        <v>1</v>
      </c>
      <c r="V3" s="194">
        <v>11</v>
      </c>
      <c r="W3" s="194">
        <v>13</v>
      </c>
      <c r="X3" s="194">
        <v>18</v>
      </c>
      <c r="Y3" s="194">
        <v>13</v>
      </c>
      <c r="Z3" s="194">
        <v>13</v>
      </c>
      <c r="AA3" s="194">
        <v>15</v>
      </c>
      <c r="AB3" s="194">
        <v>7</v>
      </c>
      <c r="AC3" s="194">
        <v>2</v>
      </c>
      <c r="AD3" s="194">
        <v>2</v>
      </c>
      <c r="AE3" s="194">
        <v>1</v>
      </c>
      <c r="AF3" s="89" t="s">
        <v>1504</v>
      </c>
      <c r="AJ3" s="675" t="e">
        <f>P3/AI3</f>
        <v>#DIV/0!</v>
      </c>
      <c r="AK3" t="str">
        <f>$D3&amp;$K3</f>
        <v>DAJ</v>
      </c>
    </row>
    <row r="4" spans="1:37" ht="40.5">
      <c r="B4" s="82">
        <f t="shared" ref="B4:B54" si="0">ROW()-2</f>
        <v>2</v>
      </c>
      <c r="C4" s="86" t="s">
        <v>1700</v>
      </c>
      <c r="D4" s="86" t="s">
        <v>1505</v>
      </c>
      <c r="E4" s="3">
        <v>4</v>
      </c>
      <c r="F4" s="3">
        <v>0</v>
      </c>
      <c r="G4" s="3">
        <v>5</v>
      </c>
      <c r="H4" s="381" t="s">
        <v>5763</v>
      </c>
      <c r="I4" s="100" t="s">
        <v>6482</v>
      </c>
      <c r="J4" s="87" t="s">
        <v>1772</v>
      </c>
      <c r="K4" s="314" t="s">
        <v>2368</v>
      </c>
      <c r="L4" s="314">
        <v>148</v>
      </c>
      <c r="M4" s="314" t="s">
        <v>5764</v>
      </c>
      <c r="N4" s="314" t="s">
        <v>814</v>
      </c>
      <c r="O4" s="88" t="s">
        <v>5037</v>
      </c>
      <c r="P4" s="194">
        <v>49</v>
      </c>
      <c r="Q4" s="194">
        <f t="shared" ref="Q4:Q54" si="1">SUM(R4:AE4)</f>
        <v>49</v>
      </c>
      <c r="R4" s="194"/>
      <c r="S4" s="194"/>
      <c r="T4" s="194"/>
      <c r="U4" s="194">
        <v>2</v>
      </c>
      <c r="V4" s="194">
        <v>10</v>
      </c>
      <c r="W4" s="194">
        <v>7</v>
      </c>
      <c r="X4" s="194">
        <v>7</v>
      </c>
      <c r="Y4" s="194">
        <v>4</v>
      </c>
      <c r="Z4" s="194">
        <v>2</v>
      </c>
      <c r="AA4" s="194">
        <v>3</v>
      </c>
      <c r="AB4" s="194">
        <v>4</v>
      </c>
      <c r="AC4" s="194">
        <v>4</v>
      </c>
      <c r="AD4" s="194">
        <v>3</v>
      </c>
      <c r="AE4" s="194">
        <v>3</v>
      </c>
      <c r="AF4" s="89" t="s">
        <v>1505</v>
      </c>
      <c r="AJ4" s="675" t="e">
        <f t="shared" ref="AJ4:AJ54" si="2">P4/AI4</f>
        <v>#DIV/0!</v>
      </c>
      <c r="AK4" t="str">
        <f t="shared" ref="AK4:AK54" si="3">$D4&amp;$K4</f>
        <v>DApJS</v>
      </c>
    </row>
    <row r="5" spans="1:37" ht="40.5">
      <c r="B5" s="82">
        <f t="shared" si="0"/>
        <v>3</v>
      </c>
      <c r="C5" s="86" t="s">
        <v>5038</v>
      </c>
      <c r="D5" s="86" t="s">
        <v>1505</v>
      </c>
      <c r="E5" s="3">
        <v>3</v>
      </c>
      <c r="F5" s="3">
        <v>2</v>
      </c>
      <c r="G5" s="3">
        <v>2</v>
      </c>
      <c r="H5" s="381" t="s">
        <v>815</v>
      </c>
      <c r="I5" s="100" t="s">
        <v>3454</v>
      </c>
      <c r="J5" s="87" t="s">
        <v>3506</v>
      </c>
      <c r="K5" s="314" t="s">
        <v>2115</v>
      </c>
      <c r="L5" s="314">
        <v>586</v>
      </c>
      <c r="M5" s="314" t="s">
        <v>818</v>
      </c>
      <c r="N5" s="314" t="s">
        <v>819</v>
      </c>
      <c r="O5" s="91" t="s">
        <v>1453</v>
      </c>
      <c r="P5" s="194">
        <v>29</v>
      </c>
      <c r="Q5" s="194">
        <f t="shared" si="1"/>
        <v>29</v>
      </c>
      <c r="R5" s="194"/>
      <c r="S5" s="194"/>
      <c r="T5" s="194"/>
      <c r="U5" s="194">
        <v>1</v>
      </c>
      <c r="V5" s="194">
        <v>4</v>
      </c>
      <c r="W5" s="194">
        <v>6</v>
      </c>
      <c r="X5" s="194">
        <v>4</v>
      </c>
      <c r="Y5" s="194">
        <v>2</v>
      </c>
      <c r="Z5" s="194">
        <v>3</v>
      </c>
      <c r="AA5" s="194">
        <v>4</v>
      </c>
      <c r="AB5" s="194"/>
      <c r="AC5" s="194">
        <v>2</v>
      </c>
      <c r="AD5" s="194">
        <v>2</v>
      </c>
      <c r="AE5" s="194">
        <v>1</v>
      </c>
      <c r="AF5" s="89" t="s">
        <v>1506</v>
      </c>
      <c r="AJ5" s="675" t="e">
        <f t="shared" si="2"/>
        <v>#DIV/0!</v>
      </c>
      <c r="AK5" t="str">
        <f t="shared" si="3"/>
        <v>DApJ</v>
      </c>
    </row>
    <row r="6" spans="1:37" ht="54">
      <c r="B6" s="82">
        <f t="shared" si="0"/>
        <v>4</v>
      </c>
      <c r="C6" s="86" t="s">
        <v>5038</v>
      </c>
      <c r="D6" s="86" t="s">
        <v>1505</v>
      </c>
      <c r="E6" s="3">
        <v>8</v>
      </c>
      <c r="F6" s="3">
        <v>4</v>
      </c>
      <c r="G6" s="3">
        <v>5</v>
      </c>
      <c r="H6" s="381" t="s">
        <v>485</v>
      </c>
      <c r="I6" s="100" t="s">
        <v>3454</v>
      </c>
      <c r="J6" s="87" t="s">
        <v>1454</v>
      </c>
      <c r="K6" s="314" t="s">
        <v>2115</v>
      </c>
      <c r="L6" s="314">
        <v>592</v>
      </c>
      <c r="M6" s="314" t="s">
        <v>816</v>
      </c>
      <c r="N6" s="314" t="s">
        <v>817</v>
      </c>
      <c r="O6" s="88" t="s">
        <v>1654</v>
      </c>
      <c r="P6" s="194">
        <v>43</v>
      </c>
      <c r="Q6" s="194">
        <f t="shared" si="1"/>
        <v>43</v>
      </c>
      <c r="R6" s="194"/>
      <c r="S6" s="194"/>
      <c r="T6" s="194"/>
      <c r="U6" s="194"/>
      <c r="V6" s="194">
        <v>4</v>
      </c>
      <c r="W6" s="194">
        <v>6</v>
      </c>
      <c r="X6" s="194">
        <v>10</v>
      </c>
      <c r="Y6" s="194">
        <v>2</v>
      </c>
      <c r="Z6" s="194">
        <v>5</v>
      </c>
      <c r="AA6" s="194">
        <v>4</v>
      </c>
      <c r="AB6" s="194">
        <v>3</v>
      </c>
      <c r="AC6" s="194">
        <v>4</v>
      </c>
      <c r="AD6" s="194">
        <v>4</v>
      </c>
      <c r="AE6" s="194">
        <v>1</v>
      </c>
      <c r="AF6" s="89" t="s">
        <v>1506</v>
      </c>
      <c r="AJ6" s="675" t="e">
        <f t="shared" si="2"/>
        <v>#DIV/0!</v>
      </c>
      <c r="AK6" t="str">
        <f t="shared" si="3"/>
        <v>DApJ</v>
      </c>
    </row>
    <row r="7" spans="1:37" ht="81">
      <c r="B7" s="82">
        <f t="shared" si="0"/>
        <v>5</v>
      </c>
      <c r="C7" s="86" t="s">
        <v>1685</v>
      </c>
      <c r="D7" s="86" t="s">
        <v>5058</v>
      </c>
      <c r="E7" s="3">
        <v>19</v>
      </c>
      <c r="F7" s="3">
        <v>5</v>
      </c>
      <c r="G7" s="3">
        <v>15</v>
      </c>
      <c r="H7" s="100" t="s">
        <v>2365</v>
      </c>
      <c r="I7" s="100" t="s">
        <v>4034</v>
      </c>
      <c r="J7" s="87" t="s">
        <v>1686</v>
      </c>
      <c r="K7" s="314" t="s">
        <v>4292</v>
      </c>
      <c r="L7" s="314">
        <v>125</v>
      </c>
      <c r="M7" s="314" t="s">
        <v>820</v>
      </c>
      <c r="N7" s="314" t="s">
        <v>821</v>
      </c>
      <c r="O7" s="91" t="s">
        <v>367</v>
      </c>
      <c r="P7" s="194">
        <v>69</v>
      </c>
      <c r="Q7" s="194">
        <f t="shared" si="1"/>
        <v>69</v>
      </c>
      <c r="R7" s="194"/>
      <c r="S7" s="194"/>
      <c r="T7" s="194"/>
      <c r="U7" s="194">
        <v>5</v>
      </c>
      <c r="V7" s="194">
        <v>19</v>
      </c>
      <c r="W7" s="194">
        <v>11</v>
      </c>
      <c r="X7" s="194">
        <v>8</v>
      </c>
      <c r="Y7" s="194">
        <v>8</v>
      </c>
      <c r="Z7" s="194">
        <v>4</v>
      </c>
      <c r="AA7" s="194">
        <v>5</v>
      </c>
      <c r="AB7" s="194">
        <v>4</v>
      </c>
      <c r="AC7" s="194">
        <v>2</v>
      </c>
      <c r="AD7" s="194">
        <v>3</v>
      </c>
      <c r="AE7" s="194"/>
      <c r="AF7" s="89" t="s">
        <v>1505</v>
      </c>
      <c r="AJ7" s="675" t="e">
        <f t="shared" si="2"/>
        <v>#DIV/0!</v>
      </c>
      <c r="AK7" t="str">
        <f t="shared" si="3"/>
        <v>IAJ</v>
      </c>
    </row>
    <row r="8" spans="1:37" ht="27">
      <c r="B8" s="82">
        <f t="shared" si="0"/>
        <v>6</v>
      </c>
      <c r="C8" s="86" t="s">
        <v>368</v>
      </c>
      <c r="D8" s="86" t="s">
        <v>5058</v>
      </c>
      <c r="E8" s="3">
        <v>1</v>
      </c>
      <c r="F8" s="3">
        <v>2</v>
      </c>
      <c r="G8" s="3">
        <v>0</v>
      </c>
      <c r="H8" s="100" t="s">
        <v>822</v>
      </c>
      <c r="I8" s="100" t="s">
        <v>369</v>
      </c>
      <c r="J8" s="87" t="s">
        <v>370</v>
      </c>
      <c r="K8" s="314" t="s">
        <v>4291</v>
      </c>
      <c r="L8" s="314">
        <v>126</v>
      </c>
      <c r="M8" s="314" t="s">
        <v>823</v>
      </c>
      <c r="N8" s="314" t="s">
        <v>824</v>
      </c>
      <c r="O8" s="91" t="s">
        <v>371</v>
      </c>
      <c r="P8" s="194">
        <v>20</v>
      </c>
      <c r="Q8" s="194">
        <f t="shared" si="1"/>
        <v>20</v>
      </c>
      <c r="R8" s="194"/>
      <c r="S8" s="194"/>
      <c r="T8" s="194"/>
      <c r="U8" s="194"/>
      <c r="V8" s="194">
        <v>4</v>
      </c>
      <c r="W8" s="194">
        <v>2</v>
      </c>
      <c r="X8" s="194">
        <v>1</v>
      </c>
      <c r="Y8" s="194">
        <v>3</v>
      </c>
      <c r="Z8" s="194">
        <v>4</v>
      </c>
      <c r="AA8" s="194">
        <v>3</v>
      </c>
      <c r="AB8" s="194">
        <v>1</v>
      </c>
      <c r="AC8" s="194">
        <v>1</v>
      </c>
      <c r="AD8" s="194">
        <v>1</v>
      </c>
      <c r="AE8" s="194"/>
      <c r="AF8" s="89" t="s">
        <v>1507</v>
      </c>
      <c r="AJ8" s="675" t="e">
        <f t="shared" si="2"/>
        <v>#DIV/0!</v>
      </c>
      <c r="AK8" t="str">
        <f t="shared" si="3"/>
        <v>IAJ</v>
      </c>
    </row>
    <row r="9" spans="1:37" ht="40.5">
      <c r="B9" s="82">
        <f t="shared" si="0"/>
        <v>7</v>
      </c>
      <c r="C9" s="86" t="s">
        <v>372</v>
      </c>
      <c r="D9" s="86" t="s">
        <v>5058</v>
      </c>
      <c r="E9" s="3">
        <v>8</v>
      </c>
      <c r="F9" s="3">
        <v>9</v>
      </c>
      <c r="G9" s="3">
        <v>0</v>
      </c>
      <c r="H9" s="100" t="s">
        <v>2366</v>
      </c>
      <c r="I9" s="100" t="s">
        <v>4034</v>
      </c>
      <c r="J9" s="87" t="s">
        <v>373</v>
      </c>
      <c r="K9" s="314" t="s">
        <v>4291</v>
      </c>
      <c r="L9" s="314">
        <v>126</v>
      </c>
      <c r="M9" s="314" t="s">
        <v>5457</v>
      </c>
      <c r="N9" s="314" t="s">
        <v>817</v>
      </c>
      <c r="O9" s="91" t="s">
        <v>973</v>
      </c>
      <c r="P9" s="194">
        <v>269</v>
      </c>
      <c r="Q9" s="194">
        <f t="shared" si="1"/>
        <v>269</v>
      </c>
      <c r="R9" s="194"/>
      <c r="S9" s="194"/>
      <c r="T9" s="194"/>
      <c r="U9" s="194">
        <v>5</v>
      </c>
      <c r="V9" s="194">
        <v>51</v>
      </c>
      <c r="W9" s="194">
        <v>43</v>
      </c>
      <c r="X9" s="194">
        <v>42</v>
      </c>
      <c r="Y9" s="194">
        <v>33</v>
      </c>
      <c r="Z9" s="194">
        <v>23</v>
      </c>
      <c r="AA9" s="194">
        <v>23</v>
      </c>
      <c r="AB9" s="194">
        <v>23</v>
      </c>
      <c r="AC9" s="194">
        <v>12</v>
      </c>
      <c r="AD9" s="194">
        <v>9</v>
      </c>
      <c r="AE9" s="194">
        <v>5</v>
      </c>
      <c r="AF9" s="89" t="s">
        <v>1504</v>
      </c>
      <c r="AG9" s="50" t="s">
        <v>10596</v>
      </c>
      <c r="AJ9" s="675" t="e">
        <f t="shared" si="2"/>
        <v>#DIV/0!</v>
      </c>
      <c r="AK9" t="str">
        <f t="shared" si="3"/>
        <v>IAJ</v>
      </c>
    </row>
    <row r="10" spans="1:37" ht="144.75" customHeight="1">
      <c r="B10" s="82">
        <f t="shared" si="0"/>
        <v>8</v>
      </c>
      <c r="C10" s="86" t="s">
        <v>374</v>
      </c>
      <c r="D10" s="86" t="s">
        <v>1505</v>
      </c>
      <c r="E10" s="3">
        <v>27</v>
      </c>
      <c r="F10" s="3">
        <v>0</v>
      </c>
      <c r="G10" s="3">
        <v>28</v>
      </c>
      <c r="H10" s="100" t="s">
        <v>5567</v>
      </c>
      <c r="I10" s="100" t="s">
        <v>4034</v>
      </c>
      <c r="J10" s="87" t="s">
        <v>375</v>
      </c>
      <c r="K10" s="314" t="s">
        <v>4291</v>
      </c>
      <c r="L10" s="314">
        <v>125</v>
      </c>
      <c r="M10" s="314" t="s">
        <v>5396</v>
      </c>
      <c r="N10" s="314" t="s">
        <v>5397</v>
      </c>
      <c r="O10" s="88" t="s">
        <v>376</v>
      </c>
      <c r="P10" s="194">
        <v>45</v>
      </c>
      <c r="Q10" s="194">
        <f t="shared" si="1"/>
        <v>45</v>
      </c>
      <c r="R10" s="194"/>
      <c r="S10" s="194"/>
      <c r="T10" s="194"/>
      <c r="U10" s="194">
        <v>6</v>
      </c>
      <c r="V10" s="194">
        <v>6</v>
      </c>
      <c r="W10" s="194">
        <v>12</v>
      </c>
      <c r="X10" s="194">
        <v>2</v>
      </c>
      <c r="Y10" s="194">
        <v>7</v>
      </c>
      <c r="Z10" s="194">
        <v>4</v>
      </c>
      <c r="AA10" s="194">
        <v>4</v>
      </c>
      <c r="AB10" s="194">
        <v>3</v>
      </c>
      <c r="AC10" s="194">
        <v>1</v>
      </c>
      <c r="AD10" s="194"/>
      <c r="AE10" s="194"/>
      <c r="AF10" s="89" t="s">
        <v>1504</v>
      </c>
      <c r="AJ10" s="675" t="e">
        <f t="shared" si="2"/>
        <v>#DIV/0!</v>
      </c>
      <c r="AK10" t="str">
        <f t="shared" si="3"/>
        <v>DAJ</v>
      </c>
    </row>
    <row r="11" spans="1:37" ht="54">
      <c r="B11" s="82">
        <f t="shared" si="0"/>
        <v>9</v>
      </c>
      <c r="C11" s="86" t="s">
        <v>374</v>
      </c>
      <c r="D11" s="86" t="s">
        <v>1505</v>
      </c>
      <c r="E11" s="3">
        <v>10</v>
      </c>
      <c r="F11" s="3">
        <v>0</v>
      </c>
      <c r="G11" s="3">
        <v>11</v>
      </c>
      <c r="H11" s="100" t="s">
        <v>1964</v>
      </c>
      <c r="I11" s="100" t="s">
        <v>1132</v>
      </c>
      <c r="J11" s="87" t="s">
        <v>377</v>
      </c>
      <c r="K11" s="314" t="s">
        <v>2115</v>
      </c>
      <c r="L11" s="314">
        <v>586</v>
      </c>
      <c r="M11" s="314" t="s">
        <v>5398</v>
      </c>
      <c r="N11" s="314" t="s">
        <v>5399</v>
      </c>
      <c r="O11" s="88" t="s">
        <v>101</v>
      </c>
      <c r="P11" s="194">
        <v>56</v>
      </c>
      <c r="Q11" s="194">
        <f t="shared" si="1"/>
        <v>56</v>
      </c>
      <c r="R11" s="194"/>
      <c r="S11" s="194"/>
      <c r="T11" s="194"/>
      <c r="U11" s="194">
        <v>3</v>
      </c>
      <c r="V11" s="194">
        <v>5</v>
      </c>
      <c r="W11" s="194">
        <v>6</v>
      </c>
      <c r="X11" s="194">
        <v>3</v>
      </c>
      <c r="Y11" s="194">
        <v>9</v>
      </c>
      <c r="Z11" s="194">
        <v>8</v>
      </c>
      <c r="AA11" s="194">
        <v>4</v>
      </c>
      <c r="AB11" s="194">
        <v>5</v>
      </c>
      <c r="AC11" s="194">
        <v>2</v>
      </c>
      <c r="AD11" s="194">
        <v>4</v>
      </c>
      <c r="AE11" s="194">
        <v>7</v>
      </c>
      <c r="AF11" s="89" t="s">
        <v>1504</v>
      </c>
      <c r="AJ11" s="675" t="e">
        <f t="shared" si="2"/>
        <v>#DIV/0!</v>
      </c>
      <c r="AK11" t="str">
        <f t="shared" si="3"/>
        <v>DApJ</v>
      </c>
    </row>
    <row r="12" spans="1:37" ht="27">
      <c r="B12" s="82">
        <f t="shared" si="0"/>
        <v>10</v>
      </c>
      <c r="C12" s="86" t="s">
        <v>102</v>
      </c>
      <c r="D12" s="86" t="s">
        <v>1505</v>
      </c>
      <c r="E12" s="3">
        <v>4</v>
      </c>
      <c r="F12" s="3">
        <v>0</v>
      </c>
      <c r="G12" s="3">
        <v>5</v>
      </c>
      <c r="H12" s="100" t="s">
        <v>6578</v>
      </c>
      <c r="I12" s="100" t="s">
        <v>103</v>
      </c>
      <c r="J12" s="87" t="s">
        <v>104</v>
      </c>
      <c r="K12" s="314" t="s">
        <v>2115</v>
      </c>
      <c r="L12" s="314">
        <v>590</v>
      </c>
      <c r="M12" s="314" t="s">
        <v>1179</v>
      </c>
      <c r="N12" s="314" t="s">
        <v>1180</v>
      </c>
      <c r="O12" s="91" t="s">
        <v>105</v>
      </c>
      <c r="P12" s="194">
        <v>25</v>
      </c>
      <c r="Q12" s="194">
        <f t="shared" si="1"/>
        <v>25</v>
      </c>
      <c r="R12" s="194"/>
      <c r="S12" s="194"/>
      <c r="T12" s="194"/>
      <c r="U12" s="194"/>
      <c r="V12" s="194">
        <v>2</v>
      </c>
      <c r="W12" s="194">
        <v>5</v>
      </c>
      <c r="X12" s="194">
        <v>4</v>
      </c>
      <c r="Y12" s="194">
        <v>5</v>
      </c>
      <c r="Z12" s="194"/>
      <c r="AA12" s="194">
        <v>2</v>
      </c>
      <c r="AB12" s="194">
        <v>3</v>
      </c>
      <c r="AC12" s="194">
        <v>3</v>
      </c>
      <c r="AD12" s="194">
        <v>1</v>
      </c>
      <c r="AE12" s="194"/>
      <c r="AF12" s="89" t="s">
        <v>1507</v>
      </c>
      <c r="AJ12" s="675" t="e">
        <f t="shared" si="2"/>
        <v>#DIV/0!</v>
      </c>
      <c r="AK12" t="str">
        <f t="shared" si="3"/>
        <v>DApJ</v>
      </c>
    </row>
    <row r="13" spans="1:37" ht="54">
      <c r="B13" s="82">
        <f t="shared" si="0"/>
        <v>11</v>
      </c>
      <c r="C13" s="86" t="s">
        <v>66</v>
      </c>
      <c r="D13" s="86" t="s">
        <v>1505</v>
      </c>
      <c r="E13" s="3">
        <v>11</v>
      </c>
      <c r="F13" s="3">
        <v>1</v>
      </c>
      <c r="G13" s="3">
        <v>11</v>
      </c>
      <c r="H13" s="381" t="s">
        <v>3703</v>
      </c>
      <c r="I13" s="100" t="s">
        <v>404</v>
      </c>
      <c r="J13" s="87" t="s">
        <v>405</v>
      </c>
      <c r="K13" s="314" t="s">
        <v>2115</v>
      </c>
      <c r="L13" s="314">
        <v>589</v>
      </c>
      <c r="M13" s="314" t="s">
        <v>3103</v>
      </c>
      <c r="N13" s="314" t="s">
        <v>3104</v>
      </c>
      <c r="O13" s="91" t="s">
        <v>406</v>
      </c>
      <c r="P13" s="194">
        <v>36</v>
      </c>
      <c r="Q13" s="194">
        <f t="shared" si="1"/>
        <v>36</v>
      </c>
      <c r="R13" s="194"/>
      <c r="S13" s="194"/>
      <c r="T13" s="194"/>
      <c r="U13" s="194"/>
      <c r="V13" s="194">
        <v>3</v>
      </c>
      <c r="W13" s="194">
        <v>3</v>
      </c>
      <c r="X13" s="194">
        <v>2</v>
      </c>
      <c r="Y13" s="194">
        <v>2</v>
      </c>
      <c r="Z13" s="194">
        <v>4</v>
      </c>
      <c r="AA13" s="194">
        <v>2</v>
      </c>
      <c r="AB13" s="194">
        <v>2</v>
      </c>
      <c r="AC13" s="194">
        <v>3</v>
      </c>
      <c r="AD13" s="194">
        <v>11</v>
      </c>
      <c r="AE13" s="194">
        <v>4</v>
      </c>
      <c r="AF13" s="89" t="s">
        <v>1507</v>
      </c>
      <c r="AJ13" s="675" t="e">
        <f t="shared" si="2"/>
        <v>#DIV/0!</v>
      </c>
      <c r="AK13" t="str">
        <f t="shared" si="3"/>
        <v>DApJ</v>
      </c>
    </row>
    <row r="14" spans="1:37" ht="94.5">
      <c r="B14" s="82">
        <f t="shared" si="0"/>
        <v>12</v>
      </c>
      <c r="C14" s="86" t="s">
        <v>3505</v>
      </c>
      <c r="D14" s="86" t="s">
        <v>1505</v>
      </c>
      <c r="E14" s="3">
        <v>19</v>
      </c>
      <c r="F14" s="3">
        <v>2</v>
      </c>
      <c r="G14" s="3">
        <v>18</v>
      </c>
      <c r="H14" s="381" t="s">
        <v>3702</v>
      </c>
      <c r="I14" s="100" t="s">
        <v>404</v>
      </c>
      <c r="J14" s="87" t="s">
        <v>2997</v>
      </c>
      <c r="K14" s="314" t="s">
        <v>2115</v>
      </c>
      <c r="L14" s="314">
        <v>598</v>
      </c>
      <c r="M14" s="314" t="s">
        <v>3105</v>
      </c>
      <c r="N14" s="314" t="s">
        <v>824</v>
      </c>
      <c r="O14" s="91" t="s">
        <v>3843</v>
      </c>
      <c r="P14" s="194">
        <v>14</v>
      </c>
      <c r="Q14" s="194">
        <f t="shared" si="1"/>
        <v>14</v>
      </c>
      <c r="R14" s="194"/>
      <c r="S14" s="194"/>
      <c r="T14" s="194"/>
      <c r="U14" s="194"/>
      <c r="V14" s="194">
        <v>1</v>
      </c>
      <c r="W14" s="194">
        <v>2</v>
      </c>
      <c r="X14" s="194">
        <v>1</v>
      </c>
      <c r="Y14" s="194">
        <v>5</v>
      </c>
      <c r="Z14" s="194"/>
      <c r="AA14" s="194"/>
      <c r="AB14" s="194">
        <v>3</v>
      </c>
      <c r="AC14" s="194">
        <v>1</v>
      </c>
      <c r="AD14" s="194"/>
      <c r="AE14" s="194">
        <v>1</v>
      </c>
      <c r="AF14" s="89" t="s">
        <v>1507</v>
      </c>
      <c r="AJ14" s="675" t="e">
        <f t="shared" si="2"/>
        <v>#DIV/0!</v>
      </c>
      <c r="AK14" t="str">
        <f t="shared" si="3"/>
        <v>DApJ</v>
      </c>
    </row>
    <row r="15" spans="1:37" ht="27">
      <c r="B15" s="82">
        <f t="shared" si="0"/>
        <v>13</v>
      </c>
      <c r="C15" s="86" t="s">
        <v>3844</v>
      </c>
      <c r="D15" s="86" t="s">
        <v>5058</v>
      </c>
      <c r="E15" s="3">
        <v>2</v>
      </c>
      <c r="F15" s="3">
        <v>3</v>
      </c>
      <c r="G15" s="3">
        <v>0</v>
      </c>
      <c r="H15" s="100" t="s">
        <v>3106</v>
      </c>
      <c r="I15" s="100" t="s">
        <v>3845</v>
      </c>
      <c r="J15" s="87" t="s">
        <v>3846</v>
      </c>
      <c r="K15" s="314" t="s">
        <v>4293</v>
      </c>
      <c r="L15" s="314">
        <v>343</v>
      </c>
      <c r="M15" s="314" t="s">
        <v>3107</v>
      </c>
      <c r="N15" s="314" t="s">
        <v>817</v>
      </c>
      <c r="O15" s="88" t="s">
        <v>1389</v>
      </c>
      <c r="P15" s="194">
        <v>6</v>
      </c>
      <c r="Q15" s="194">
        <f t="shared" si="1"/>
        <v>6</v>
      </c>
      <c r="R15" s="194"/>
      <c r="S15" s="194"/>
      <c r="T15" s="194"/>
      <c r="U15" s="194"/>
      <c r="V15" s="194">
        <v>1</v>
      </c>
      <c r="W15" s="194">
        <v>1</v>
      </c>
      <c r="X15" s="194">
        <v>1</v>
      </c>
      <c r="Y15" s="194"/>
      <c r="Z15" s="194">
        <v>2</v>
      </c>
      <c r="AA15" s="194"/>
      <c r="AB15" s="194"/>
      <c r="AC15" s="194"/>
      <c r="AD15" s="194"/>
      <c r="AE15" s="194">
        <v>1</v>
      </c>
      <c r="AF15" s="89" t="s">
        <v>1507</v>
      </c>
      <c r="AJ15" s="675" t="e">
        <f t="shared" si="2"/>
        <v>#DIV/0!</v>
      </c>
      <c r="AK15" t="str">
        <f t="shared" si="3"/>
        <v>IMNRAS</v>
      </c>
    </row>
    <row r="16" spans="1:37" ht="88.5" customHeight="1">
      <c r="B16" s="82">
        <f t="shared" si="0"/>
        <v>14</v>
      </c>
      <c r="C16" s="86" t="s">
        <v>3847</v>
      </c>
      <c r="D16" s="86" t="s">
        <v>1505</v>
      </c>
      <c r="E16" s="3">
        <v>15</v>
      </c>
      <c r="F16" s="3">
        <v>0</v>
      </c>
      <c r="G16" s="3">
        <v>16</v>
      </c>
      <c r="H16" s="381" t="s">
        <v>1965</v>
      </c>
      <c r="I16" s="100" t="s">
        <v>1136</v>
      </c>
      <c r="J16" s="87" t="s">
        <v>3848</v>
      </c>
      <c r="K16" s="314" t="s">
        <v>2115</v>
      </c>
      <c r="L16" s="314">
        <v>597</v>
      </c>
      <c r="M16" s="314" t="s">
        <v>3108</v>
      </c>
      <c r="N16" s="314" t="s">
        <v>5762</v>
      </c>
      <c r="O16" s="91" t="s">
        <v>826</v>
      </c>
      <c r="P16" s="194">
        <v>109</v>
      </c>
      <c r="Q16" s="194">
        <f t="shared" si="1"/>
        <v>109</v>
      </c>
      <c r="R16" s="194"/>
      <c r="S16" s="194"/>
      <c r="T16" s="194">
        <v>1</v>
      </c>
      <c r="U16" s="194">
        <v>20</v>
      </c>
      <c r="V16" s="194">
        <v>15</v>
      </c>
      <c r="W16" s="194">
        <v>12</v>
      </c>
      <c r="X16" s="194">
        <v>6</v>
      </c>
      <c r="Y16" s="194">
        <v>12</v>
      </c>
      <c r="Z16" s="194">
        <v>11</v>
      </c>
      <c r="AA16" s="194">
        <v>6</v>
      </c>
      <c r="AB16" s="194">
        <v>9</v>
      </c>
      <c r="AC16" s="194">
        <v>5</v>
      </c>
      <c r="AD16" s="194">
        <v>6</v>
      </c>
      <c r="AE16" s="194">
        <v>6</v>
      </c>
      <c r="AF16" s="89" t="s">
        <v>1504</v>
      </c>
      <c r="AJ16" s="675" t="e">
        <f t="shared" si="2"/>
        <v>#DIV/0!</v>
      </c>
      <c r="AK16" t="str">
        <f t="shared" si="3"/>
        <v>DApJ</v>
      </c>
    </row>
    <row r="17" spans="2:37" ht="40.5">
      <c r="B17" s="82">
        <f t="shared" si="0"/>
        <v>15</v>
      </c>
      <c r="C17" s="86" t="s">
        <v>5456</v>
      </c>
      <c r="D17" s="86" t="s">
        <v>1505</v>
      </c>
      <c r="E17" s="3">
        <v>7</v>
      </c>
      <c r="F17" s="3">
        <v>0</v>
      </c>
      <c r="G17" s="3">
        <v>8</v>
      </c>
      <c r="H17" s="100" t="s">
        <v>79</v>
      </c>
      <c r="I17" s="100" t="s">
        <v>4162</v>
      </c>
      <c r="J17" s="87" t="s">
        <v>4163</v>
      </c>
      <c r="K17" s="314" t="s">
        <v>2115</v>
      </c>
      <c r="L17" s="314">
        <v>585</v>
      </c>
      <c r="M17" s="314" t="s">
        <v>3111</v>
      </c>
      <c r="N17" s="314" t="s">
        <v>819</v>
      </c>
      <c r="O17" s="91" t="s">
        <v>614</v>
      </c>
      <c r="P17" s="194">
        <v>68</v>
      </c>
      <c r="Q17" s="194">
        <f t="shared" si="1"/>
        <v>68</v>
      </c>
      <c r="R17" s="194"/>
      <c r="S17" s="194"/>
      <c r="T17" s="194"/>
      <c r="U17" s="194">
        <v>3</v>
      </c>
      <c r="V17" s="194">
        <v>14</v>
      </c>
      <c r="W17" s="194">
        <v>13</v>
      </c>
      <c r="X17" s="194">
        <v>13</v>
      </c>
      <c r="Y17" s="194">
        <v>5</v>
      </c>
      <c r="Z17" s="194">
        <v>5</v>
      </c>
      <c r="AA17" s="194">
        <v>8</v>
      </c>
      <c r="AB17" s="194">
        <v>1</v>
      </c>
      <c r="AC17" s="194">
        <v>2</v>
      </c>
      <c r="AD17" s="194">
        <v>4</v>
      </c>
      <c r="AE17" s="194"/>
      <c r="AF17" s="89" t="s">
        <v>1507</v>
      </c>
      <c r="AJ17" s="675" t="e">
        <f t="shared" si="2"/>
        <v>#DIV/0!</v>
      </c>
      <c r="AK17" t="str">
        <f t="shared" si="3"/>
        <v>DApJ</v>
      </c>
    </row>
    <row r="18" spans="2:37" ht="57">
      <c r="B18" s="82">
        <f t="shared" si="0"/>
        <v>16</v>
      </c>
      <c r="C18" s="86" t="s">
        <v>615</v>
      </c>
      <c r="D18" s="86" t="s">
        <v>1505</v>
      </c>
      <c r="E18" s="3">
        <v>1</v>
      </c>
      <c r="F18" s="3">
        <v>1</v>
      </c>
      <c r="G18" s="3">
        <v>1</v>
      </c>
      <c r="H18" s="381" t="s">
        <v>3109</v>
      </c>
      <c r="I18" s="100" t="s">
        <v>616</v>
      </c>
      <c r="J18" s="87" t="s">
        <v>2183</v>
      </c>
      <c r="K18" s="314" t="s">
        <v>2115</v>
      </c>
      <c r="L18" s="314">
        <v>588</v>
      </c>
      <c r="M18" s="314" t="s">
        <v>3110</v>
      </c>
      <c r="N18" s="314" t="s">
        <v>3104</v>
      </c>
      <c r="O18" s="91" t="s">
        <v>3085</v>
      </c>
      <c r="P18" s="194">
        <v>38</v>
      </c>
      <c r="Q18" s="194">
        <f t="shared" si="1"/>
        <v>38</v>
      </c>
      <c r="R18" s="194"/>
      <c r="S18" s="194"/>
      <c r="T18" s="194"/>
      <c r="U18" s="194">
        <v>3</v>
      </c>
      <c r="V18" s="194">
        <v>2</v>
      </c>
      <c r="W18" s="194">
        <v>3</v>
      </c>
      <c r="X18" s="194">
        <v>5</v>
      </c>
      <c r="Y18" s="194">
        <v>7</v>
      </c>
      <c r="Z18" s="194">
        <v>8</v>
      </c>
      <c r="AA18" s="194">
        <v>5</v>
      </c>
      <c r="AB18" s="194">
        <v>3</v>
      </c>
      <c r="AC18" s="194">
        <v>1</v>
      </c>
      <c r="AD18" s="194">
        <v>1</v>
      </c>
      <c r="AE18" s="194"/>
      <c r="AF18" s="89" t="s">
        <v>1505</v>
      </c>
      <c r="AJ18" s="675" t="e">
        <f t="shared" si="2"/>
        <v>#DIV/0!</v>
      </c>
      <c r="AK18" t="str">
        <f t="shared" si="3"/>
        <v>DApJ</v>
      </c>
    </row>
    <row r="19" spans="2:37" ht="27">
      <c r="B19" s="82">
        <f t="shared" si="0"/>
        <v>17</v>
      </c>
      <c r="C19" s="86" t="s">
        <v>615</v>
      </c>
      <c r="D19" s="86" t="s">
        <v>1505</v>
      </c>
      <c r="E19" s="3">
        <v>0</v>
      </c>
      <c r="F19" s="3">
        <v>0</v>
      </c>
      <c r="G19" s="3">
        <v>1</v>
      </c>
      <c r="H19" s="381" t="s">
        <v>11332</v>
      </c>
      <c r="I19" s="100" t="s">
        <v>616</v>
      </c>
      <c r="J19" s="87" t="s">
        <v>3086</v>
      </c>
      <c r="K19" s="314" t="s">
        <v>2115</v>
      </c>
      <c r="L19" s="314">
        <v>599</v>
      </c>
      <c r="M19" s="314" t="s">
        <v>3112</v>
      </c>
      <c r="N19" s="314" t="s">
        <v>824</v>
      </c>
      <c r="O19" s="88" t="s">
        <v>2876</v>
      </c>
      <c r="P19" s="194">
        <v>42</v>
      </c>
      <c r="Q19" s="194">
        <f t="shared" si="1"/>
        <v>42</v>
      </c>
      <c r="R19" s="194"/>
      <c r="S19" s="194"/>
      <c r="T19" s="194"/>
      <c r="U19" s="194"/>
      <c r="V19" s="194">
        <v>5</v>
      </c>
      <c r="W19" s="194">
        <v>5</v>
      </c>
      <c r="X19" s="194">
        <v>6</v>
      </c>
      <c r="Y19" s="194">
        <v>7</v>
      </c>
      <c r="Z19" s="194">
        <v>4</v>
      </c>
      <c r="AA19" s="194">
        <v>4</v>
      </c>
      <c r="AB19" s="194">
        <v>4</v>
      </c>
      <c r="AC19" s="194">
        <v>2</v>
      </c>
      <c r="AD19" s="194">
        <v>3</v>
      </c>
      <c r="AE19" s="194">
        <v>2</v>
      </c>
      <c r="AF19" s="89" t="s">
        <v>1505</v>
      </c>
      <c r="AJ19" s="675" t="e">
        <f t="shared" si="2"/>
        <v>#DIV/0!</v>
      </c>
      <c r="AK19" t="str">
        <f t="shared" si="3"/>
        <v>DApJ</v>
      </c>
    </row>
    <row r="20" spans="2:37" ht="121.5">
      <c r="B20" s="82">
        <f t="shared" si="0"/>
        <v>18</v>
      </c>
      <c r="C20" s="740" t="s">
        <v>4333</v>
      </c>
      <c r="D20" s="740" t="s">
        <v>1505</v>
      </c>
      <c r="E20" s="738">
        <v>30</v>
      </c>
      <c r="F20" s="335">
        <v>27</v>
      </c>
      <c r="G20" s="694">
        <v>4</v>
      </c>
      <c r="H20" s="741" t="s">
        <v>2097</v>
      </c>
      <c r="I20" s="443" t="s">
        <v>3674</v>
      </c>
      <c r="J20" s="742" t="s">
        <v>2098</v>
      </c>
      <c r="K20" s="743" t="s">
        <v>2099</v>
      </c>
      <c r="L20" s="743">
        <v>426</v>
      </c>
      <c r="M20" s="743" t="s">
        <v>2100</v>
      </c>
      <c r="N20" s="743" t="s">
        <v>2101</v>
      </c>
      <c r="O20" s="744" t="s">
        <v>2102</v>
      </c>
      <c r="P20" s="745">
        <v>114</v>
      </c>
      <c r="Q20" s="194">
        <f t="shared" si="1"/>
        <v>114</v>
      </c>
      <c r="R20" s="745"/>
      <c r="S20" s="745"/>
      <c r="T20" s="745"/>
      <c r="U20" s="745">
        <v>1</v>
      </c>
      <c r="V20" s="745">
        <v>11</v>
      </c>
      <c r="W20" s="745">
        <v>10</v>
      </c>
      <c r="X20" s="745">
        <v>15</v>
      </c>
      <c r="Y20" s="745">
        <v>14</v>
      </c>
      <c r="Z20" s="745">
        <v>14</v>
      </c>
      <c r="AA20" s="745">
        <v>11</v>
      </c>
      <c r="AB20" s="745">
        <v>14</v>
      </c>
      <c r="AC20" s="745">
        <v>6</v>
      </c>
      <c r="AD20" s="745">
        <v>7</v>
      </c>
      <c r="AE20" s="745">
        <v>11</v>
      </c>
      <c r="AF20" s="95" t="s">
        <v>1505</v>
      </c>
      <c r="AG20" s="2537"/>
      <c r="AH20" s="746"/>
      <c r="AI20" s="52"/>
      <c r="AJ20" s="747"/>
      <c r="AK20" t="str">
        <f t="shared" si="3"/>
        <v>DNature</v>
      </c>
    </row>
    <row r="21" spans="2:37" ht="40.5">
      <c r="B21" s="82">
        <f t="shared" si="0"/>
        <v>19</v>
      </c>
      <c r="C21" s="86" t="s">
        <v>3087</v>
      </c>
      <c r="D21" s="86" t="s">
        <v>1505</v>
      </c>
      <c r="E21" s="3">
        <v>9</v>
      </c>
      <c r="F21" s="3">
        <v>1</v>
      </c>
      <c r="G21" s="3">
        <v>9</v>
      </c>
      <c r="H21" s="100" t="s">
        <v>80</v>
      </c>
      <c r="I21" s="100" t="s">
        <v>5183</v>
      </c>
      <c r="J21" s="87" t="s">
        <v>286</v>
      </c>
      <c r="K21" s="314" t="s">
        <v>2367</v>
      </c>
      <c r="L21" s="314">
        <v>55</v>
      </c>
      <c r="M21" s="314" t="s">
        <v>3837</v>
      </c>
      <c r="N21" s="314" t="s">
        <v>1180</v>
      </c>
      <c r="O21" s="91" t="s">
        <v>287</v>
      </c>
      <c r="P21" s="194">
        <v>16</v>
      </c>
      <c r="Q21" s="194">
        <f t="shared" si="1"/>
        <v>16</v>
      </c>
      <c r="R21" s="194"/>
      <c r="S21" s="194"/>
      <c r="T21" s="194"/>
      <c r="U21" s="194"/>
      <c r="V21" s="194">
        <v>5</v>
      </c>
      <c r="W21" s="194">
        <v>3</v>
      </c>
      <c r="X21" s="194"/>
      <c r="Y21" s="194">
        <v>3</v>
      </c>
      <c r="Z21" s="194">
        <v>2</v>
      </c>
      <c r="AA21" s="194">
        <v>2</v>
      </c>
      <c r="AB21" s="194"/>
      <c r="AC21" s="194">
        <v>1</v>
      </c>
      <c r="AD21" s="194"/>
      <c r="AE21" s="194"/>
      <c r="AF21" s="89" t="s">
        <v>1823</v>
      </c>
      <c r="AJ21" s="675" t="e">
        <f t="shared" si="2"/>
        <v>#DIV/0!</v>
      </c>
      <c r="AK21" t="str">
        <f t="shared" si="3"/>
        <v>DPASJ</v>
      </c>
    </row>
    <row r="22" spans="2:37" ht="27">
      <c r="B22" s="82">
        <f t="shared" si="0"/>
        <v>20</v>
      </c>
      <c r="C22" s="86" t="s">
        <v>2192</v>
      </c>
      <c r="D22" s="86" t="s">
        <v>1505</v>
      </c>
      <c r="E22" s="3">
        <v>3</v>
      </c>
      <c r="F22" s="3">
        <v>0</v>
      </c>
      <c r="G22" s="3">
        <v>4</v>
      </c>
      <c r="H22" s="100" t="s">
        <v>225</v>
      </c>
      <c r="I22" s="100" t="s">
        <v>616</v>
      </c>
      <c r="J22" s="87" t="s">
        <v>2193</v>
      </c>
      <c r="K22" s="314" t="s">
        <v>2367</v>
      </c>
      <c r="L22" s="314">
        <v>55</v>
      </c>
      <c r="M22" s="314" t="s">
        <v>226</v>
      </c>
      <c r="N22" s="314" t="s">
        <v>824</v>
      </c>
      <c r="O22" s="88" t="s">
        <v>5714</v>
      </c>
      <c r="P22" s="194">
        <v>17</v>
      </c>
      <c r="Q22" s="194">
        <f t="shared" si="1"/>
        <v>17</v>
      </c>
      <c r="R22" s="194"/>
      <c r="S22" s="194"/>
      <c r="T22" s="194"/>
      <c r="U22" s="194"/>
      <c r="V22" s="194"/>
      <c r="W22" s="194">
        <v>3</v>
      </c>
      <c r="X22" s="194"/>
      <c r="Y22" s="194">
        <v>3</v>
      </c>
      <c r="Z22" s="194">
        <v>6</v>
      </c>
      <c r="AA22" s="194">
        <v>1</v>
      </c>
      <c r="AB22" s="194">
        <v>1</v>
      </c>
      <c r="AC22" s="194">
        <v>2</v>
      </c>
      <c r="AD22" s="194">
        <v>1</v>
      </c>
      <c r="AE22" s="194"/>
      <c r="AF22" s="89" t="s">
        <v>1507</v>
      </c>
      <c r="AJ22" s="675" t="e">
        <f t="shared" si="2"/>
        <v>#DIV/0!</v>
      </c>
      <c r="AK22" t="str">
        <f t="shared" si="3"/>
        <v>DPASJ</v>
      </c>
    </row>
    <row r="23" spans="2:37" ht="40.5">
      <c r="B23" s="82">
        <f t="shared" si="0"/>
        <v>21</v>
      </c>
      <c r="C23" s="86" t="s">
        <v>2194</v>
      </c>
      <c r="D23" s="86" t="s">
        <v>1505</v>
      </c>
      <c r="E23" s="3">
        <v>9</v>
      </c>
      <c r="F23" s="3">
        <v>0</v>
      </c>
      <c r="G23" s="3">
        <v>10</v>
      </c>
      <c r="H23" s="100" t="s">
        <v>1820</v>
      </c>
      <c r="I23" s="100" t="s">
        <v>2195</v>
      </c>
      <c r="J23" s="87" t="s">
        <v>2196</v>
      </c>
      <c r="K23" s="314" t="s">
        <v>2115</v>
      </c>
      <c r="L23" s="314">
        <v>598</v>
      </c>
      <c r="M23" s="314" t="s">
        <v>227</v>
      </c>
      <c r="N23" s="314" t="s">
        <v>5762</v>
      </c>
      <c r="O23" s="91" t="s">
        <v>5566</v>
      </c>
      <c r="P23" s="194">
        <v>23</v>
      </c>
      <c r="Q23" s="194">
        <f t="shared" si="1"/>
        <v>23</v>
      </c>
      <c r="R23" s="194"/>
      <c r="S23" s="194"/>
      <c r="T23" s="194"/>
      <c r="U23" s="194"/>
      <c r="V23" s="194">
        <v>1</v>
      </c>
      <c r="W23" s="194">
        <v>1</v>
      </c>
      <c r="X23" s="194">
        <v>3</v>
      </c>
      <c r="Y23" s="194">
        <v>6</v>
      </c>
      <c r="Z23" s="194">
        <v>4</v>
      </c>
      <c r="AA23" s="194">
        <v>3</v>
      </c>
      <c r="AB23" s="194"/>
      <c r="AC23" s="194">
        <v>3</v>
      </c>
      <c r="AD23" s="194">
        <v>1</v>
      </c>
      <c r="AE23" s="194">
        <v>1</v>
      </c>
      <c r="AF23" s="89" t="s">
        <v>1505</v>
      </c>
      <c r="AJ23" s="675" t="e">
        <f t="shared" si="2"/>
        <v>#DIV/0!</v>
      </c>
      <c r="AK23" t="str">
        <f t="shared" si="3"/>
        <v>DApJ</v>
      </c>
    </row>
    <row r="24" spans="2:37" ht="27">
      <c r="B24" s="82">
        <f t="shared" si="0"/>
        <v>22</v>
      </c>
      <c r="C24" s="86" t="s">
        <v>2197</v>
      </c>
      <c r="D24" s="86" t="s">
        <v>1505</v>
      </c>
      <c r="E24" s="3">
        <v>7</v>
      </c>
      <c r="F24" s="3">
        <v>0</v>
      </c>
      <c r="G24" s="3">
        <v>8</v>
      </c>
      <c r="H24" s="100" t="s">
        <v>1821</v>
      </c>
      <c r="I24" s="100" t="s">
        <v>1132</v>
      </c>
      <c r="J24" s="87" t="s">
        <v>2198</v>
      </c>
      <c r="K24" s="314" t="s">
        <v>2367</v>
      </c>
      <c r="L24" s="314">
        <v>55</v>
      </c>
      <c r="M24" s="314" t="s">
        <v>228</v>
      </c>
      <c r="N24" s="314" t="s">
        <v>5399</v>
      </c>
      <c r="O24" s="91" t="s">
        <v>2199</v>
      </c>
      <c r="P24" s="194">
        <v>78</v>
      </c>
      <c r="Q24" s="194">
        <f t="shared" si="1"/>
        <v>78</v>
      </c>
      <c r="R24" s="194"/>
      <c r="S24" s="194"/>
      <c r="T24" s="194"/>
      <c r="U24" s="194">
        <v>6</v>
      </c>
      <c r="V24" s="194">
        <v>18</v>
      </c>
      <c r="W24" s="194">
        <v>7</v>
      </c>
      <c r="X24" s="194">
        <v>15</v>
      </c>
      <c r="Y24" s="194">
        <v>12</v>
      </c>
      <c r="Z24" s="194">
        <v>4</v>
      </c>
      <c r="AA24" s="194">
        <v>8</v>
      </c>
      <c r="AB24" s="194">
        <v>3</v>
      </c>
      <c r="AC24" s="194">
        <v>2</v>
      </c>
      <c r="AD24" s="194">
        <v>2</v>
      </c>
      <c r="AE24" s="194">
        <v>1</v>
      </c>
      <c r="AF24" s="89" t="s">
        <v>1504</v>
      </c>
      <c r="AJ24" s="675" t="e">
        <f t="shared" si="2"/>
        <v>#DIV/0!</v>
      </c>
      <c r="AK24" t="str">
        <f t="shared" si="3"/>
        <v>DPASJ</v>
      </c>
    </row>
    <row r="25" spans="2:37" ht="67.5">
      <c r="B25" s="82">
        <f t="shared" si="0"/>
        <v>23</v>
      </c>
      <c r="C25" s="86" t="s">
        <v>2200</v>
      </c>
      <c r="D25" s="86" t="s">
        <v>1505</v>
      </c>
      <c r="E25" s="3">
        <v>13</v>
      </c>
      <c r="F25" s="3">
        <v>0</v>
      </c>
      <c r="G25" s="3">
        <v>14</v>
      </c>
      <c r="H25" s="381" t="s">
        <v>230</v>
      </c>
      <c r="I25" s="100" t="s">
        <v>616</v>
      </c>
      <c r="J25" s="87" t="s">
        <v>2201</v>
      </c>
      <c r="K25" s="314" t="s">
        <v>2115</v>
      </c>
      <c r="L25" s="314">
        <v>590</v>
      </c>
      <c r="M25" s="314" t="s">
        <v>231</v>
      </c>
      <c r="N25" s="314" t="s">
        <v>1180</v>
      </c>
      <c r="O25" s="88" t="s">
        <v>5355</v>
      </c>
      <c r="P25" s="194">
        <v>11</v>
      </c>
      <c r="Q25" s="194">
        <f t="shared" si="1"/>
        <v>11</v>
      </c>
      <c r="R25" s="194"/>
      <c r="S25" s="194"/>
      <c r="T25" s="194"/>
      <c r="U25" s="194"/>
      <c r="V25" s="194">
        <v>1</v>
      </c>
      <c r="W25" s="194">
        <v>3</v>
      </c>
      <c r="X25" s="194">
        <v>1</v>
      </c>
      <c r="Y25" s="194">
        <v>2</v>
      </c>
      <c r="Z25" s="194">
        <v>3</v>
      </c>
      <c r="AA25" s="194">
        <v>1</v>
      </c>
      <c r="AB25" s="194"/>
      <c r="AC25" s="194"/>
      <c r="AD25" s="194"/>
      <c r="AE25" s="194"/>
      <c r="AF25" s="89" t="s">
        <v>1504</v>
      </c>
      <c r="AJ25" s="675" t="e">
        <f t="shared" si="2"/>
        <v>#DIV/0!</v>
      </c>
      <c r="AK25" t="str">
        <f t="shared" si="3"/>
        <v>DApJ</v>
      </c>
    </row>
    <row r="26" spans="2:37" ht="81">
      <c r="B26" s="82">
        <f t="shared" si="0"/>
        <v>24</v>
      </c>
      <c r="C26" s="86" t="s">
        <v>4526</v>
      </c>
      <c r="D26" s="86" t="s">
        <v>1505</v>
      </c>
      <c r="E26" s="3">
        <v>18</v>
      </c>
      <c r="F26" s="3">
        <v>0</v>
      </c>
      <c r="G26" s="3">
        <v>19</v>
      </c>
      <c r="H26" s="381" t="s">
        <v>4742</v>
      </c>
      <c r="I26" s="100" t="s">
        <v>4537</v>
      </c>
      <c r="J26" s="87" t="s">
        <v>4538</v>
      </c>
      <c r="K26" s="314" t="s">
        <v>4291</v>
      </c>
      <c r="L26" s="314">
        <v>125</v>
      </c>
      <c r="M26" s="314" t="s">
        <v>486</v>
      </c>
      <c r="N26" s="314" t="s">
        <v>5397</v>
      </c>
      <c r="O26" s="88" t="s">
        <v>4539</v>
      </c>
      <c r="P26" s="194">
        <v>54</v>
      </c>
      <c r="Q26" s="194">
        <f t="shared" si="1"/>
        <v>54</v>
      </c>
      <c r="R26" s="194"/>
      <c r="S26" s="194"/>
      <c r="T26" s="194"/>
      <c r="U26" s="194">
        <v>9</v>
      </c>
      <c r="V26" s="194">
        <v>22</v>
      </c>
      <c r="W26" s="194">
        <v>7</v>
      </c>
      <c r="X26" s="194">
        <v>6</v>
      </c>
      <c r="Y26" s="194">
        <v>5</v>
      </c>
      <c r="Z26" s="194">
        <v>1</v>
      </c>
      <c r="AA26" s="194">
        <v>1</v>
      </c>
      <c r="AB26" s="194"/>
      <c r="AC26" s="194">
        <v>1</v>
      </c>
      <c r="AD26" s="194">
        <v>1</v>
      </c>
      <c r="AE26" s="194">
        <v>1</v>
      </c>
      <c r="AF26" s="89" t="s">
        <v>1504</v>
      </c>
      <c r="AJ26" s="675" t="e">
        <f t="shared" si="2"/>
        <v>#DIV/0!</v>
      </c>
      <c r="AK26" t="str">
        <f t="shared" si="3"/>
        <v>DAJ</v>
      </c>
    </row>
    <row r="27" spans="2:37" ht="148.5">
      <c r="B27" s="82">
        <f t="shared" si="0"/>
        <v>25</v>
      </c>
      <c r="C27" s="86" t="s">
        <v>4540</v>
      </c>
      <c r="D27" s="86" t="s">
        <v>1505</v>
      </c>
      <c r="E27" s="3">
        <v>34</v>
      </c>
      <c r="F27" s="3">
        <v>6</v>
      </c>
      <c r="G27" s="3">
        <v>29</v>
      </c>
      <c r="H27" s="381" t="s">
        <v>6754</v>
      </c>
      <c r="I27" s="100" t="s">
        <v>6482</v>
      </c>
      <c r="J27" s="87" t="s">
        <v>2852</v>
      </c>
      <c r="K27" s="314" t="s">
        <v>2115</v>
      </c>
      <c r="L27" s="314">
        <v>593</v>
      </c>
      <c r="M27" s="314" t="s">
        <v>2883</v>
      </c>
      <c r="N27" s="314" t="s">
        <v>817</v>
      </c>
      <c r="O27" s="88" t="s">
        <v>971</v>
      </c>
      <c r="P27" s="194">
        <v>93</v>
      </c>
      <c r="Q27" s="194">
        <f t="shared" si="1"/>
        <v>93</v>
      </c>
      <c r="R27" s="194"/>
      <c r="S27" s="194"/>
      <c r="T27" s="194"/>
      <c r="U27" s="194">
        <v>9</v>
      </c>
      <c r="V27" s="194">
        <v>22</v>
      </c>
      <c r="W27" s="194">
        <v>20</v>
      </c>
      <c r="X27" s="194">
        <v>10</v>
      </c>
      <c r="Y27" s="194">
        <v>4</v>
      </c>
      <c r="Z27" s="194">
        <v>3</v>
      </c>
      <c r="AA27" s="194">
        <v>5</v>
      </c>
      <c r="AB27" s="194">
        <v>3</v>
      </c>
      <c r="AC27" s="194">
        <v>9</v>
      </c>
      <c r="AD27" s="194">
        <v>5</v>
      </c>
      <c r="AE27" s="194">
        <v>3</v>
      </c>
      <c r="AF27" s="89" t="s">
        <v>1506</v>
      </c>
      <c r="AJ27" s="675" t="e">
        <f t="shared" si="2"/>
        <v>#DIV/0!</v>
      </c>
      <c r="AK27" t="str">
        <f t="shared" si="3"/>
        <v>DApJ</v>
      </c>
    </row>
    <row r="28" spans="2:37" ht="27">
      <c r="B28" s="82">
        <f t="shared" si="0"/>
        <v>26</v>
      </c>
      <c r="C28" s="86" t="s">
        <v>2853</v>
      </c>
      <c r="D28" s="86" t="s">
        <v>1505</v>
      </c>
      <c r="E28" s="3">
        <v>4</v>
      </c>
      <c r="F28" s="3">
        <v>0</v>
      </c>
      <c r="G28" s="3">
        <v>5</v>
      </c>
      <c r="H28" s="100" t="s">
        <v>1103</v>
      </c>
      <c r="I28" s="100" t="s">
        <v>616</v>
      </c>
      <c r="J28" s="87" t="s">
        <v>2854</v>
      </c>
      <c r="K28" s="314" t="s">
        <v>2115</v>
      </c>
      <c r="L28" s="314">
        <v>590</v>
      </c>
      <c r="M28" s="314" t="s">
        <v>2884</v>
      </c>
      <c r="N28" s="314" t="s">
        <v>1180</v>
      </c>
      <c r="O28" s="91" t="s">
        <v>4565</v>
      </c>
      <c r="P28" s="194">
        <v>17</v>
      </c>
      <c r="Q28" s="194">
        <f t="shared" si="1"/>
        <v>17</v>
      </c>
      <c r="R28" s="194"/>
      <c r="S28" s="194"/>
      <c r="T28" s="194"/>
      <c r="U28" s="194"/>
      <c r="V28" s="194">
        <v>1</v>
      </c>
      <c r="W28" s="194">
        <v>4</v>
      </c>
      <c r="X28" s="194">
        <v>3</v>
      </c>
      <c r="Y28" s="194">
        <v>1</v>
      </c>
      <c r="Z28" s="194">
        <v>2</v>
      </c>
      <c r="AA28" s="194">
        <v>2</v>
      </c>
      <c r="AB28" s="194">
        <v>1</v>
      </c>
      <c r="AC28" s="194">
        <v>3</v>
      </c>
      <c r="AD28" s="194"/>
      <c r="AE28" s="194"/>
      <c r="AF28" s="89" t="s">
        <v>1823</v>
      </c>
      <c r="AJ28" s="675" t="e">
        <f t="shared" si="2"/>
        <v>#DIV/0!</v>
      </c>
      <c r="AK28" t="str">
        <f t="shared" si="3"/>
        <v>DApJ</v>
      </c>
    </row>
    <row r="29" spans="2:37" ht="284.25" customHeight="1">
      <c r="B29" s="82">
        <f t="shared" si="0"/>
        <v>27</v>
      </c>
      <c r="C29" s="86" t="s">
        <v>4566</v>
      </c>
      <c r="D29" s="86" t="s">
        <v>1505</v>
      </c>
      <c r="E29" s="3">
        <v>44</v>
      </c>
      <c r="F29" s="3">
        <v>0</v>
      </c>
      <c r="G29" s="3">
        <v>45</v>
      </c>
      <c r="H29" s="100" t="s">
        <v>6755</v>
      </c>
      <c r="I29" s="335" t="s">
        <v>1135</v>
      </c>
      <c r="J29" s="87" t="s">
        <v>4567</v>
      </c>
      <c r="K29" s="314" t="s">
        <v>2367</v>
      </c>
      <c r="L29" s="314">
        <v>55</v>
      </c>
      <c r="M29" s="314" t="s">
        <v>4912</v>
      </c>
      <c r="N29" s="314" t="s">
        <v>5399</v>
      </c>
      <c r="O29" s="88" t="s">
        <v>129</v>
      </c>
      <c r="P29" s="194">
        <v>195</v>
      </c>
      <c r="Q29" s="194">
        <f t="shared" si="1"/>
        <v>195</v>
      </c>
      <c r="R29" s="194"/>
      <c r="S29" s="194"/>
      <c r="T29" s="194"/>
      <c r="U29" s="194">
        <v>18</v>
      </c>
      <c r="V29" s="194">
        <v>38</v>
      </c>
      <c r="W29" s="194">
        <v>39</v>
      </c>
      <c r="X29" s="194">
        <v>26</v>
      </c>
      <c r="Y29" s="194">
        <v>27</v>
      </c>
      <c r="Z29" s="194">
        <v>17</v>
      </c>
      <c r="AA29" s="194">
        <v>6</v>
      </c>
      <c r="AB29" s="194">
        <v>7</v>
      </c>
      <c r="AC29" s="194">
        <v>8</v>
      </c>
      <c r="AD29" s="194">
        <v>6</v>
      </c>
      <c r="AE29" s="194">
        <v>3</v>
      </c>
      <c r="AF29" s="89" t="s">
        <v>1504</v>
      </c>
      <c r="AJ29" s="675" t="e">
        <f t="shared" si="2"/>
        <v>#DIV/0!</v>
      </c>
      <c r="AK29" t="str">
        <f t="shared" si="3"/>
        <v>DPASJ</v>
      </c>
    </row>
    <row r="30" spans="2:37" ht="67.5">
      <c r="B30" s="82">
        <f t="shared" si="0"/>
        <v>28</v>
      </c>
      <c r="C30" s="86" t="s">
        <v>130</v>
      </c>
      <c r="D30" s="86" t="s">
        <v>1505</v>
      </c>
      <c r="E30" s="3">
        <v>16</v>
      </c>
      <c r="F30" s="3">
        <v>0</v>
      </c>
      <c r="G30" s="3">
        <v>17</v>
      </c>
      <c r="H30" s="381" t="s">
        <v>1830</v>
      </c>
      <c r="I30" s="100" t="s">
        <v>1136</v>
      </c>
      <c r="J30" s="87" t="s">
        <v>3370</v>
      </c>
      <c r="K30" s="314" t="s">
        <v>2115</v>
      </c>
      <c r="L30" s="314">
        <v>590</v>
      </c>
      <c r="M30" s="314" t="s">
        <v>4913</v>
      </c>
      <c r="N30" s="314" t="s">
        <v>1180</v>
      </c>
      <c r="O30" s="91" t="s">
        <v>6039</v>
      </c>
      <c r="P30" s="194">
        <v>195</v>
      </c>
      <c r="Q30" s="194">
        <f t="shared" si="1"/>
        <v>195</v>
      </c>
      <c r="R30" s="194"/>
      <c r="S30" s="194"/>
      <c r="T30" s="194"/>
      <c r="U30" s="194">
        <v>18</v>
      </c>
      <c r="V30" s="194">
        <v>38</v>
      </c>
      <c r="W30" s="194">
        <v>39</v>
      </c>
      <c r="X30" s="194">
        <v>26</v>
      </c>
      <c r="Y30" s="194">
        <v>27</v>
      </c>
      <c r="Z30" s="194">
        <v>17</v>
      </c>
      <c r="AA30" s="194">
        <v>6</v>
      </c>
      <c r="AB30" s="194">
        <v>7</v>
      </c>
      <c r="AC30" s="194">
        <v>8</v>
      </c>
      <c r="AD30" s="194">
        <v>6</v>
      </c>
      <c r="AE30" s="194">
        <v>3</v>
      </c>
      <c r="AF30" s="89" t="s">
        <v>1505</v>
      </c>
      <c r="AJ30" s="675" t="e">
        <f t="shared" si="2"/>
        <v>#DIV/0!</v>
      </c>
      <c r="AK30" t="str">
        <f t="shared" si="3"/>
        <v>DApJ</v>
      </c>
    </row>
    <row r="31" spans="2:37" ht="27">
      <c r="B31" s="82">
        <f t="shared" si="0"/>
        <v>29</v>
      </c>
      <c r="C31" s="86" t="s">
        <v>6040</v>
      </c>
      <c r="D31" s="86" t="s">
        <v>5058</v>
      </c>
      <c r="E31" s="3">
        <v>0</v>
      </c>
      <c r="F31" s="3">
        <v>1</v>
      </c>
      <c r="G31" s="3">
        <v>0</v>
      </c>
      <c r="H31" s="100" t="s">
        <v>3338</v>
      </c>
      <c r="I31" s="100" t="s">
        <v>6041</v>
      </c>
      <c r="J31" s="87" t="s">
        <v>6042</v>
      </c>
      <c r="K31" s="314" t="s">
        <v>4291</v>
      </c>
      <c r="L31" s="314">
        <v>126</v>
      </c>
      <c r="M31" s="314" t="s">
        <v>4914</v>
      </c>
      <c r="N31" s="314" t="s">
        <v>817</v>
      </c>
      <c r="O31" s="91" t="s">
        <v>6515</v>
      </c>
      <c r="P31" s="194">
        <v>5</v>
      </c>
      <c r="Q31" s="194">
        <f t="shared" si="1"/>
        <v>5</v>
      </c>
      <c r="R31" s="194"/>
      <c r="S31" s="194"/>
      <c r="T31" s="194"/>
      <c r="U31" s="194"/>
      <c r="V31" s="194"/>
      <c r="W31" s="194"/>
      <c r="X31" s="194">
        <v>3</v>
      </c>
      <c r="Y31" s="194">
        <v>2</v>
      </c>
      <c r="Z31" s="194"/>
      <c r="AA31" s="194"/>
      <c r="AB31" s="194"/>
      <c r="AC31" s="194"/>
      <c r="AD31" s="194"/>
      <c r="AE31" s="194"/>
      <c r="AF31" s="89" t="s">
        <v>1506</v>
      </c>
      <c r="AJ31" s="675" t="e">
        <f t="shared" si="2"/>
        <v>#DIV/0!</v>
      </c>
      <c r="AK31" t="str">
        <f t="shared" si="3"/>
        <v>IAJ</v>
      </c>
    </row>
    <row r="32" spans="2:37" ht="40.5">
      <c r="B32" s="82">
        <f t="shared" si="0"/>
        <v>30</v>
      </c>
      <c r="C32" s="86" t="s">
        <v>5154</v>
      </c>
      <c r="D32" s="86" t="s">
        <v>5058</v>
      </c>
      <c r="E32" s="3">
        <v>8</v>
      </c>
      <c r="F32" s="3">
        <v>5</v>
      </c>
      <c r="G32" s="3">
        <v>4</v>
      </c>
      <c r="H32" s="100" t="s">
        <v>2695</v>
      </c>
      <c r="I32" s="100" t="s">
        <v>6482</v>
      </c>
      <c r="J32" s="87" t="s">
        <v>5155</v>
      </c>
      <c r="K32" s="314" t="s">
        <v>2115</v>
      </c>
      <c r="L32" s="314">
        <v>599</v>
      </c>
      <c r="M32" s="314" t="s">
        <v>3339</v>
      </c>
      <c r="N32" s="314" t="s">
        <v>824</v>
      </c>
      <c r="O32" s="88" t="s">
        <v>5715</v>
      </c>
      <c r="P32" s="194">
        <v>108</v>
      </c>
      <c r="Q32" s="194">
        <f t="shared" si="1"/>
        <v>108</v>
      </c>
      <c r="R32" s="194"/>
      <c r="S32" s="194"/>
      <c r="T32" s="194"/>
      <c r="U32" s="194">
        <v>1</v>
      </c>
      <c r="V32" s="194">
        <v>15</v>
      </c>
      <c r="W32" s="194">
        <v>22</v>
      </c>
      <c r="X32" s="194">
        <v>12</v>
      </c>
      <c r="Y32" s="194">
        <v>11</v>
      </c>
      <c r="Z32" s="194">
        <v>13</v>
      </c>
      <c r="AA32" s="194">
        <v>10</v>
      </c>
      <c r="AB32" s="194">
        <v>3</v>
      </c>
      <c r="AC32" s="194">
        <v>8</v>
      </c>
      <c r="AD32" s="194">
        <v>7</v>
      </c>
      <c r="AE32" s="194">
        <v>6</v>
      </c>
      <c r="AF32" s="89" t="s">
        <v>1506</v>
      </c>
      <c r="AJ32" s="675" t="e">
        <f t="shared" si="2"/>
        <v>#DIV/0!</v>
      </c>
      <c r="AK32" t="str">
        <f t="shared" si="3"/>
        <v>IApJ</v>
      </c>
    </row>
    <row r="33" spans="1:37" ht="54">
      <c r="B33" s="82">
        <f t="shared" si="0"/>
        <v>31</v>
      </c>
      <c r="C33" s="86" t="s">
        <v>5156</v>
      </c>
      <c r="D33" s="86" t="s">
        <v>5058</v>
      </c>
      <c r="E33" s="3">
        <v>10</v>
      </c>
      <c r="F33" s="3">
        <v>9</v>
      </c>
      <c r="G33" s="3">
        <v>2</v>
      </c>
      <c r="H33" s="100" t="s">
        <v>2037</v>
      </c>
      <c r="I33" s="100" t="s">
        <v>1132</v>
      </c>
      <c r="J33" s="87" t="s">
        <v>5157</v>
      </c>
      <c r="K33" s="314" t="s">
        <v>4293</v>
      </c>
      <c r="L33" s="314">
        <v>342</v>
      </c>
      <c r="M33" s="314" t="s">
        <v>3340</v>
      </c>
      <c r="N33" s="314" t="s">
        <v>3341</v>
      </c>
      <c r="O33" s="88" t="s">
        <v>2965</v>
      </c>
      <c r="P33" s="194">
        <v>20</v>
      </c>
      <c r="Q33" s="194">
        <f t="shared" si="1"/>
        <v>20</v>
      </c>
      <c r="R33" s="194"/>
      <c r="S33" s="194"/>
      <c r="T33" s="194"/>
      <c r="U33" s="194"/>
      <c r="V33" s="194">
        <v>6</v>
      </c>
      <c r="W33" s="194">
        <v>3</v>
      </c>
      <c r="X33" s="194">
        <v>4</v>
      </c>
      <c r="Y33" s="194">
        <v>5</v>
      </c>
      <c r="Z33" s="194">
        <v>1</v>
      </c>
      <c r="AA33" s="194"/>
      <c r="AB33" s="194"/>
      <c r="AC33" s="194"/>
      <c r="AD33" s="194">
        <v>1</v>
      </c>
      <c r="AE33" s="194"/>
      <c r="AF33" s="89" t="s">
        <v>1505</v>
      </c>
      <c r="AJ33" s="675" t="e">
        <f t="shared" si="2"/>
        <v>#DIV/0!</v>
      </c>
      <c r="AK33" t="str">
        <f t="shared" si="3"/>
        <v>IMNRAS</v>
      </c>
    </row>
    <row r="34" spans="1:37" ht="27">
      <c r="B34" s="82">
        <f t="shared" si="0"/>
        <v>32</v>
      </c>
      <c r="C34" s="699" t="s">
        <v>5046</v>
      </c>
      <c r="D34" s="699" t="s">
        <v>5058</v>
      </c>
      <c r="E34" s="80">
        <v>3</v>
      </c>
      <c r="F34" s="80">
        <v>4</v>
      </c>
      <c r="G34" s="80">
        <v>0</v>
      </c>
      <c r="H34" s="76" t="s">
        <v>5047</v>
      </c>
      <c r="I34" s="76" t="s">
        <v>3278</v>
      </c>
      <c r="J34" s="700" t="s">
        <v>5048</v>
      </c>
      <c r="K34" s="701" t="s">
        <v>2926</v>
      </c>
      <c r="L34" s="701">
        <v>92</v>
      </c>
      <c r="M34" s="701" t="s">
        <v>5049</v>
      </c>
      <c r="N34" s="701" t="s">
        <v>5209</v>
      </c>
      <c r="O34" s="702" t="s">
        <v>4674</v>
      </c>
      <c r="P34" s="703">
        <v>2</v>
      </c>
      <c r="Q34" s="194">
        <f t="shared" si="1"/>
        <v>2</v>
      </c>
      <c r="R34" s="703"/>
      <c r="S34" s="703"/>
      <c r="T34" s="703"/>
      <c r="U34" s="703"/>
      <c r="V34" s="703"/>
      <c r="W34" s="703"/>
      <c r="X34" s="703"/>
      <c r="Y34" s="703">
        <v>1</v>
      </c>
      <c r="Z34" s="703"/>
      <c r="AA34" s="703">
        <v>1</v>
      </c>
      <c r="AB34" s="703"/>
      <c r="AC34" s="703"/>
      <c r="AD34" s="703"/>
      <c r="AE34" s="703"/>
      <c r="AF34" s="704" t="s">
        <v>5210</v>
      </c>
      <c r="AJ34" s="675"/>
      <c r="AK34" t="str">
        <f t="shared" si="3"/>
        <v>IEM&amp;P</v>
      </c>
    </row>
    <row r="35" spans="1:37" ht="27">
      <c r="B35" s="82">
        <f t="shared" si="0"/>
        <v>33</v>
      </c>
      <c r="C35" s="86" t="s">
        <v>3875</v>
      </c>
      <c r="D35" s="86" t="s">
        <v>1505</v>
      </c>
      <c r="E35" s="3">
        <v>6</v>
      </c>
      <c r="F35" s="3">
        <v>1</v>
      </c>
      <c r="G35" s="3">
        <v>6</v>
      </c>
      <c r="H35" s="100" t="s">
        <v>5036</v>
      </c>
      <c r="I35" s="100" t="s">
        <v>3454</v>
      </c>
      <c r="J35" s="87" t="s">
        <v>3876</v>
      </c>
      <c r="K35" s="314" t="s">
        <v>4291</v>
      </c>
      <c r="L35" s="314">
        <v>125</v>
      </c>
      <c r="M35" s="314" t="s">
        <v>3271</v>
      </c>
      <c r="N35" s="314" t="s">
        <v>819</v>
      </c>
      <c r="O35" s="91" t="s">
        <v>3877</v>
      </c>
      <c r="P35" s="194">
        <v>11</v>
      </c>
      <c r="Q35" s="194">
        <f t="shared" si="1"/>
        <v>11</v>
      </c>
      <c r="R35" s="194"/>
      <c r="S35" s="194"/>
      <c r="T35" s="194"/>
      <c r="U35" s="194">
        <v>1</v>
      </c>
      <c r="V35" s="194">
        <v>1</v>
      </c>
      <c r="W35" s="194">
        <v>1</v>
      </c>
      <c r="X35" s="194">
        <v>1</v>
      </c>
      <c r="Y35" s="194">
        <v>4</v>
      </c>
      <c r="Z35" s="194">
        <v>1</v>
      </c>
      <c r="AA35" s="194"/>
      <c r="AB35" s="194">
        <v>1</v>
      </c>
      <c r="AC35" s="194"/>
      <c r="AD35" s="194">
        <v>1</v>
      </c>
      <c r="AE35" s="194"/>
      <c r="AF35" s="89" t="s">
        <v>1505</v>
      </c>
      <c r="AJ35" s="675" t="e">
        <f t="shared" si="2"/>
        <v>#DIV/0!</v>
      </c>
      <c r="AK35" t="str">
        <f t="shared" si="3"/>
        <v>DAJ</v>
      </c>
    </row>
    <row r="36" spans="1:37" ht="121.5">
      <c r="B36" s="82">
        <f t="shared" si="0"/>
        <v>34</v>
      </c>
      <c r="C36" s="86" t="s">
        <v>3878</v>
      </c>
      <c r="D36" s="86" t="s">
        <v>1505</v>
      </c>
      <c r="E36" s="3">
        <v>25</v>
      </c>
      <c r="F36" s="3">
        <v>1</v>
      </c>
      <c r="G36" s="3">
        <v>25</v>
      </c>
      <c r="H36" s="100" t="s">
        <v>2796</v>
      </c>
      <c r="I36" s="100" t="s">
        <v>1136</v>
      </c>
      <c r="J36" s="87" t="s">
        <v>5578</v>
      </c>
      <c r="K36" s="314" t="s">
        <v>2367</v>
      </c>
      <c r="L36" s="314">
        <v>55</v>
      </c>
      <c r="M36" s="314" t="s">
        <v>6292</v>
      </c>
      <c r="N36" s="314" t="s">
        <v>824</v>
      </c>
      <c r="O36" s="88" t="s">
        <v>1388</v>
      </c>
      <c r="P36" s="194">
        <v>43</v>
      </c>
      <c r="Q36" s="194">
        <f t="shared" si="1"/>
        <v>43</v>
      </c>
      <c r="R36" s="194"/>
      <c r="S36" s="194"/>
      <c r="T36" s="194"/>
      <c r="U36" s="194">
        <v>3</v>
      </c>
      <c r="V36" s="194">
        <v>9</v>
      </c>
      <c r="W36" s="194">
        <v>9</v>
      </c>
      <c r="X36" s="194">
        <v>6</v>
      </c>
      <c r="Y36" s="194">
        <v>4</v>
      </c>
      <c r="Z36" s="194">
        <v>2</v>
      </c>
      <c r="AA36" s="194">
        <v>4</v>
      </c>
      <c r="AB36" s="194">
        <v>2</v>
      </c>
      <c r="AC36" s="194">
        <v>2</v>
      </c>
      <c r="AD36" s="194">
        <v>2</v>
      </c>
      <c r="AE36" s="194"/>
      <c r="AF36" s="89" t="s">
        <v>1504</v>
      </c>
      <c r="AJ36" s="675" t="e">
        <f t="shared" si="2"/>
        <v>#DIV/0!</v>
      </c>
      <c r="AK36" t="str">
        <f t="shared" si="3"/>
        <v>DPASJ</v>
      </c>
    </row>
    <row r="37" spans="1:37" ht="27">
      <c r="B37" s="82">
        <f t="shared" si="0"/>
        <v>35</v>
      </c>
      <c r="C37" s="86" t="s">
        <v>3928</v>
      </c>
      <c r="D37" s="86" t="s">
        <v>1505</v>
      </c>
      <c r="E37" s="3">
        <v>3</v>
      </c>
      <c r="F37" s="3">
        <v>0</v>
      </c>
      <c r="G37" s="3">
        <v>4</v>
      </c>
      <c r="H37" s="100" t="s">
        <v>6293</v>
      </c>
      <c r="I37" s="100" t="s">
        <v>3454</v>
      </c>
      <c r="J37" s="87" t="s">
        <v>1208</v>
      </c>
      <c r="K37" s="314" t="s">
        <v>4291</v>
      </c>
      <c r="L37" s="314">
        <v>126</v>
      </c>
      <c r="M37" s="314" t="s">
        <v>6294</v>
      </c>
      <c r="N37" s="314" t="s">
        <v>6295</v>
      </c>
      <c r="O37" s="91" t="s">
        <v>972</v>
      </c>
      <c r="P37" s="194">
        <v>7</v>
      </c>
      <c r="Q37" s="194">
        <f t="shared" si="1"/>
        <v>7</v>
      </c>
      <c r="R37" s="194"/>
      <c r="S37" s="194"/>
      <c r="T37" s="194"/>
      <c r="U37" s="194"/>
      <c r="V37" s="194">
        <v>2</v>
      </c>
      <c r="W37" s="194"/>
      <c r="X37" s="194"/>
      <c r="Y37" s="194"/>
      <c r="Z37" s="194">
        <v>1</v>
      </c>
      <c r="AA37" s="194">
        <v>1</v>
      </c>
      <c r="AB37" s="194"/>
      <c r="AC37" s="194">
        <v>2</v>
      </c>
      <c r="AD37" s="194">
        <v>1</v>
      </c>
      <c r="AE37" s="194"/>
      <c r="AF37" s="89" t="s">
        <v>1505</v>
      </c>
      <c r="AJ37" s="675" t="e">
        <f t="shared" si="2"/>
        <v>#DIV/0!</v>
      </c>
      <c r="AK37" t="str">
        <f t="shared" si="3"/>
        <v>DAJ</v>
      </c>
    </row>
    <row r="38" spans="1:37" ht="40.5">
      <c r="B38" s="82">
        <f t="shared" si="0"/>
        <v>36</v>
      </c>
      <c r="C38" s="86" t="s">
        <v>1209</v>
      </c>
      <c r="D38" s="86" t="s">
        <v>1505</v>
      </c>
      <c r="E38" s="3">
        <v>8</v>
      </c>
      <c r="F38" s="3">
        <v>0</v>
      </c>
      <c r="G38" s="3">
        <v>9</v>
      </c>
      <c r="H38" s="381" t="s">
        <v>2797</v>
      </c>
      <c r="I38" s="100" t="s">
        <v>554</v>
      </c>
      <c r="J38" s="87" t="s">
        <v>1210</v>
      </c>
      <c r="K38" s="314" t="s">
        <v>2115</v>
      </c>
      <c r="L38" s="314">
        <v>591</v>
      </c>
      <c r="M38" s="314" t="s">
        <v>6296</v>
      </c>
      <c r="N38" s="314" t="s">
        <v>3341</v>
      </c>
      <c r="O38" s="88" t="s">
        <v>1225</v>
      </c>
      <c r="P38" s="194">
        <v>41</v>
      </c>
      <c r="Q38" s="194">
        <f t="shared" si="1"/>
        <v>41</v>
      </c>
      <c r="R38" s="194"/>
      <c r="S38" s="194"/>
      <c r="T38" s="194"/>
      <c r="U38" s="194">
        <v>1</v>
      </c>
      <c r="V38" s="194">
        <v>7</v>
      </c>
      <c r="W38" s="194">
        <v>2</v>
      </c>
      <c r="X38" s="194">
        <v>5</v>
      </c>
      <c r="Y38" s="194">
        <v>6</v>
      </c>
      <c r="Z38" s="194">
        <v>4</v>
      </c>
      <c r="AA38" s="194">
        <v>5</v>
      </c>
      <c r="AB38" s="194">
        <v>2</v>
      </c>
      <c r="AC38" s="194">
        <v>2</v>
      </c>
      <c r="AD38" s="194">
        <v>5</v>
      </c>
      <c r="AE38" s="194">
        <v>2</v>
      </c>
      <c r="AF38" s="89" t="s">
        <v>1504</v>
      </c>
      <c r="AJ38" s="675" t="e">
        <f t="shared" si="2"/>
        <v>#DIV/0!</v>
      </c>
      <c r="AK38" t="str">
        <f t="shared" si="3"/>
        <v>DApJ</v>
      </c>
    </row>
    <row r="39" spans="1:37" ht="40.5">
      <c r="B39" s="82">
        <f t="shared" si="0"/>
        <v>37</v>
      </c>
      <c r="C39" s="86" t="s">
        <v>1226</v>
      </c>
      <c r="D39" s="86" t="s">
        <v>1505</v>
      </c>
      <c r="E39" s="3">
        <v>7</v>
      </c>
      <c r="F39" s="3">
        <v>0</v>
      </c>
      <c r="G39" s="3">
        <v>8</v>
      </c>
      <c r="H39" s="100" t="s">
        <v>4071</v>
      </c>
      <c r="I39" s="100" t="s">
        <v>4504</v>
      </c>
      <c r="J39" s="87" t="s">
        <v>5031</v>
      </c>
      <c r="K39" s="314" t="s">
        <v>2115</v>
      </c>
      <c r="L39" s="314">
        <v>584</v>
      </c>
      <c r="M39" s="314" t="s">
        <v>6297</v>
      </c>
      <c r="N39" s="314" t="s">
        <v>821</v>
      </c>
      <c r="O39" s="91" t="s">
        <v>1311</v>
      </c>
      <c r="P39" s="194">
        <v>26</v>
      </c>
      <c r="Q39" s="194">
        <f t="shared" si="1"/>
        <v>26</v>
      </c>
      <c r="R39" s="194"/>
      <c r="S39" s="194"/>
      <c r="T39" s="194"/>
      <c r="U39" s="194">
        <v>1</v>
      </c>
      <c r="V39" s="194">
        <v>8</v>
      </c>
      <c r="W39" s="194">
        <v>4</v>
      </c>
      <c r="X39" s="194">
        <v>2</v>
      </c>
      <c r="Y39" s="194">
        <v>2</v>
      </c>
      <c r="Z39" s="194">
        <v>3</v>
      </c>
      <c r="AA39" s="194">
        <v>2</v>
      </c>
      <c r="AB39" s="194">
        <v>2</v>
      </c>
      <c r="AC39" s="194">
        <v>1</v>
      </c>
      <c r="AD39" s="194"/>
      <c r="AE39" s="194">
        <v>1</v>
      </c>
      <c r="AF39" s="89" t="s">
        <v>1507</v>
      </c>
      <c r="AJ39" s="675" t="e">
        <f t="shared" si="2"/>
        <v>#DIV/0!</v>
      </c>
      <c r="AK39" t="str">
        <f t="shared" si="3"/>
        <v>DApJ</v>
      </c>
    </row>
    <row r="40" spans="1:37" ht="81">
      <c r="B40" s="82">
        <f t="shared" si="0"/>
        <v>38</v>
      </c>
      <c r="C40" s="86" t="s">
        <v>1312</v>
      </c>
      <c r="D40" s="86" t="s">
        <v>1505</v>
      </c>
      <c r="E40" s="3">
        <v>19</v>
      </c>
      <c r="F40" s="3">
        <v>0</v>
      </c>
      <c r="G40" s="3">
        <v>20</v>
      </c>
      <c r="H40" s="100" t="s">
        <v>6225</v>
      </c>
      <c r="I40" s="100" t="s">
        <v>1139</v>
      </c>
      <c r="J40" s="87" t="s">
        <v>1313</v>
      </c>
      <c r="K40" s="314" t="s">
        <v>2115</v>
      </c>
      <c r="L40" s="314">
        <v>582</v>
      </c>
      <c r="M40" s="314" t="s">
        <v>6298</v>
      </c>
      <c r="N40" s="314" t="s">
        <v>5397</v>
      </c>
      <c r="O40" s="88" t="s">
        <v>1314</v>
      </c>
      <c r="P40" s="194">
        <v>162</v>
      </c>
      <c r="Q40" s="194">
        <f t="shared" si="1"/>
        <v>162</v>
      </c>
      <c r="R40" s="194"/>
      <c r="S40" s="194"/>
      <c r="T40" s="194">
        <v>3</v>
      </c>
      <c r="U40" s="194">
        <v>19</v>
      </c>
      <c r="V40" s="194">
        <v>30</v>
      </c>
      <c r="W40" s="194">
        <v>19</v>
      </c>
      <c r="X40" s="194">
        <v>13</v>
      </c>
      <c r="Y40" s="194">
        <v>18</v>
      </c>
      <c r="Z40" s="194">
        <v>9</v>
      </c>
      <c r="AA40" s="194">
        <v>15</v>
      </c>
      <c r="AB40" s="194">
        <v>13</v>
      </c>
      <c r="AC40" s="194">
        <v>7</v>
      </c>
      <c r="AD40" s="194">
        <v>9</v>
      </c>
      <c r="AE40" s="194">
        <v>7</v>
      </c>
      <c r="AF40" s="89" t="s">
        <v>1504</v>
      </c>
      <c r="AJ40" s="675" t="e">
        <f t="shared" si="2"/>
        <v>#DIV/0!</v>
      </c>
      <c r="AK40" t="str">
        <f t="shared" si="3"/>
        <v>DApJ</v>
      </c>
    </row>
    <row r="41" spans="1:37" s="1946" customFormat="1" ht="68.25" customHeight="1">
      <c r="A41" s="1946">
        <v>1</v>
      </c>
      <c r="B41" s="2870"/>
      <c r="C41" s="2871" t="s">
        <v>11743</v>
      </c>
      <c r="D41" s="2871" t="s">
        <v>11733</v>
      </c>
      <c r="E41" s="1943">
        <v>14</v>
      </c>
      <c r="F41" s="1943">
        <v>1</v>
      </c>
      <c r="G41" s="1943">
        <v>14</v>
      </c>
      <c r="H41" s="1944" t="s">
        <v>11744</v>
      </c>
      <c r="I41" s="1944" t="s">
        <v>11824</v>
      </c>
      <c r="J41" s="2872" t="s">
        <v>11745</v>
      </c>
      <c r="K41" s="2873" t="s">
        <v>11746</v>
      </c>
      <c r="L41" s="2874">
        <v>287</v>
      </c>
      <c r="M41" s="2873" t="s">
        <v>11747</v>
      </c>
      <c r="N41" s="2873" t="s">
        <v>11748</v>
      </c>
      <c r="O41" s="2876" t="s">
        <v>11749</v>
      </c>
      <c r="P41" s="2877">
        <v>2</v>
      </c>
      <c r="Q41" s="2877"/>
      <c r="R41" s="2877"/>
      <c r="S41" s="2877"/>
      <c r="T41" s="2877"/>
      <c r="U41" s="2877"/>
      <c r="V41" s="2877"/>
      <c r="W41" s="2877"/>
      <c r="X41" s="2877"/>
      <c r="Y41" s="2877"/>
      <c r="Z41" s="2877"/>
      <c r="AA41" s="2877"/>
      <c r="AB41" s="2877"/>
      <c r="AC41" s="2877"/>
      <c r="AD41" s="2877"/>
      <c r="AE41" s="2877"/>
      <c r="AF41" s="1958"/>
      <c r="AG41" s="2513"/>
      <c r="AH41" s="2878"/>
      <c r="AJ41" s="2879" t="e">
        <f t="shared" si="2"/>
        <v>#DIV/0!</v>
      </c>
      <c r="AK41" s="1946" t="str">
        <f t="shared" si="3"/>
        <v>DAp&amp;SS</v>
      </c>
    </row>
    <row r="42" spans="1:37" ht="67.5">
      <c r="B42" s="82">
        <f t="shared" si="0"/>
        <v>40</v>
      </c>
      <c r="C42" s="86" t="s">
        <v>1315</v>
      </c>
      <c r="D42" s="86" t="s">
        <v>1505</v>
      </c>
      <c r="E42" s="3">
        <v>14</v>
      </c>
      <c r="F42" s="3">
        <v>1</v>
      </c>
      <c r="G42" s="3">
        <v>14</v>
      </c>
      <c r="H42" s="381" t="s">
        <v>2229</v>
      </c>
      <c r="I42" s="100" t="s">
        <v>1316</v>
      </c>
      <c r="J42" s="87" t="s">
        <v>1266</v>
      </c>
      <c r="K42" s="314" t="s">
        <v>2115</v>
      </c>
      <c r="L42" s="314">
        <v>590</v>
      </c>
      <c r="M42" s="314" t="s">
        <v>2230</v>
      </c>
      <c r="N42" s="314" t="s">
        <v>1180</v>
      </c>
      <c r="O42" s="91" t="s">
        <v>2174</v>
      </c>
      <c r="P42" s="194">
        <v>59</v>
      </c>
      <c r="Q42" s="194">
        <f t="shared" si="1"/>
        <v>59</v>
      </c>
      <c r="R42" s="194"/>
      <c r="S42" s="194"/>
      <c r="T42" s="194"/>
      <c r="U42" s="194">
        <v>2</v>
      </c>
      <c r="V42" s="194">
        <v>6</v>
      </c>
      <c r="W42" s="194">
        <v>6</v>
      </c>
      <c r="X42" s="194">
        <v>5</v>
      </c>
      <c r="Y42" s="194">
        <v>8</v>
      </c>
      <c r="Z42" s="194">
        <v>5</v>
      </c>
      <c r="AA42" s="194">
        <v>9</v>
      </c>
      <c r="AB42" s="194">
        <v>2</v>
      </c>
      <c r="AC42" s="194">
        <v>6</v>
      </c>
      <c r="AD42" s="194">
        <v>6</v>
      </c>
      <c r="AE42" s="194">
        <v>4</v>
      </c>
      <c r="AF42" s="89" t="s">
        <v>1507</v>
      </c>
      <c r="AJ42" s="675" t="e">
        <f t="shared" si="2"/>
        <v>#DIV/0!</v>
      </c>
      <c r="AK42" t="str">
        <f t="shared" si="3"/>
        <v>DApJ</v>
      </c>
    </row>
    <row r="43" spans="1:37" ht="27">
      <c r="B43" s="82">
        <f t="shared" si="0"/>
        <v>41</v>
      </c>
      <c r="C43" s="86" t="s">
        <v>2175</v>
      </c>
      <c r="D43" s="86" t="s">
        <v>1505</v>
      </c>
      <c r="E43" s="3">
        <v>2</v>
      </c>
      <c r="F43" s="3">
        <v>0</v>
      </c>
      <c r="G43" s="3">
        <v>3</v>
      </c>
      <c r="H43" s="100" t="s">
        <v>2231</v>
      </c>
      <c r="I43" s="100" t="s">
        <v>3454</v>
      </c>
      <c r="J43" s="87" t="s">
        <v>2176</v>
      </c>
      <c r="K43" s="314" t="s">
        <v>2367</v>
      </c>
      <c r="L43" s="314">
        <v>55</v>
      </c>
      <c r="M43" s="314" t="s">
        <v>2232</v>
      </c>
      <c r="N43" s="314" t="s">
        <v>814</v>
      </c>
      <c r="O43" s="88" t="s">
        <v>5554</v>
      </c>
      <c r="P43" s="194">
        <v>9</v>
      </c>
      <c r="Q43" s="194">
        <f t="shared" si="1"/>
        <v>9</v>
      </c>
      <c r="R43" s="194"/>
      <c r="S43" s="194"/>
      <c r="T43" s="194"/>
      <c r="U43" s="194"/>
      <c r="V43" s="194">
        <v>2</v>
      </c>
      <c r="W43" s="194">
        <v>3</v>
      </c>
      <c r="X43" s="194">
        <v>2</v>
      </c>
      <c r="Y43" s="194">
        <v>1</v>
      </c>
      <c r="Z43" s="194"/>
      <c r="AA43" s="194"/>
      <c r="AB43" s="194"/>
      <c r="AC43" s="194">
        <v>1</v>
      </c>
      <c r="AD43" s="194"/>
      <c r="AE43" s="194"/>
      <c r="AF43" s="89" t="s">
        <v>1506</v>
      </c>
      <c r="AJ43" s="675" t="e">
        <f t="shared" si="2"/>
        <v>#DIV/0!</v>
      </c>
      <c r="AK43" t="str">
        <f t="shared" si="3"/>
        <v>DPASJ</v>
      </c>
    </row>
    <row r="44" spans="1:37" ht="27">
      <c r="B44" s="82">
        <f t="shared" si="0"/>
        <v>42</v>
      </c>
      <c r="C44" s="86" t="s">
        <v>2177</v>
      </c>
      <c r="D44" s="86" t="s">
        <v>1505</v>
      </c>
      <c r="E44" s="3">
        <v>3</v>
      </c>
      <c r="F44" s="3">
        <v>0</v>
      </c>
      <c r="G44" s="3">
        <v>4</v>
      </c>
      <c r="H44" s="100" t="s">
        <v>3269</v>
      </c>
      <c r="I44" s="100" t="s">
        <v>1132</v>
      </c>
      <c r="J44" s="87" t="s">
        <v>2178</v>
      </c>
      <c r="K44" s="314" t="s">
        <v>2115</v>
      </c>
      <c r="L44" s="314">
        <v>582</v>
      </c>
      <c r="M44" s="314" t="s">
        <v>3270</v>
      </c>
      <c r="N44" s="314" t="s">
        <v>5397</v>
      </c>
      <c r="O44" s="88" t="s">
        <v>2179</v>
      </c>
      <c r="P44" s="194">
        <v>4</v>
      </c>
      <c r="Q44" s="194">
        <f t="shared" si="1"/>
        <v>4</v>
      </c>
      <c r="R44" s="194"/>
      <c r="S44" s="194"/>
      <c r="T44" s="194"/>
      <c r="U44" s="194"/>
      <c r="V44" s="194"/>
      <c r="W44" s="194">
        <v>1</v>
      </c>
      <c r="X44" s="194">
        <v>1</v>
      </c>
      <c r="Y44" s="194"/>
      <c r="Z44" s="194">
        <v>2</v>
      </c>
      <c r="AA44" s="194"/>
      <c r="AB44" s="194"/>
      <c r="AC44" s="194"/>
      <c r="AD44" s="194"/>
      <c r="AE44" s="194"/>
      <c r="AF44" s="89" t="s">
        <v>1504</v>
      </c>
      <c r="AJ44" s="675" t="e">
        <f t="shared" si="2"/>
        <v>#DIV/0!</v>
      </c>
      <c r="AK44" t="str">
        <f t="shared" si="3"/>
        <v>DApJ</v>
      </c>
    </row>
    <row r="45" spans="1:37" ht="108">
      <c r="B45" s="82">
        <f t="shared" si="0"/>
        <v>43</v>
      </c>
      <c r="C45" s="86" t="s">
        <v>2180</v>
      </c>
      <c r="D45" s="86" t="s">
        <v>1505</v>
      </c>
      <c r="E45" s="3">
        <v>24</v>
      </c>
      <c r="F45" s="3">
        <v>0</v>
      </c>
      <c r="G45" s="3">
        <v>25</v>
      </c>
      <c r="H45" s="100" t="s">
        <v>6674</v>
      </c>
      <c r="I45" s="100" t="s">
        <v>1132</v>
      </c>
      <c r="J45" s="87" t="s">
        <v>2181</v>
      </c>
      <c r="K45" s="314" t="s">
        <v>2115</v>
      </c>
      <c r="L45" s="314">
        <v>586</v>
      </c>
      <c r="M45" s="314" t="s">
        <v>5094</v>
      </c>
      <c r="N45" s="314" t="s">
        <v>5399</v>
      </c>
      <c r="O45" s="91" t="s">
        <v>3382</v>
      </c>
      <c r="P45" s="194">
        <v>99</v>
      </c>
      <c r="Q45" s="194">
        <f t="shared" si="1"/>
        <v>99</v>
      </c>
      <c r="R45" s="194"/>
      <c r="S45" s="194"/>
      <c r="T45" s="194"/>
      <c r="U45" s="194">
        <v>4</v>
      </c>
      <c r="V45" s="194">
        <v>18</v>
      </c>
      <c r="W45" s="194">
        <v>16</v>
      </c>
      <c r="X45" s="194">
        <v>17</v>
      </c>
      <c r="Y45" s="194">
        <v>12</v>
      </c>
      <c r="Z45" s="194">
        <v>10</v>
      </c>
      <c r="AA45" s="194">
        <v>7</v>
      </c>
      <c r="AB45" s="194">
        <v>4</v>
      </c>
      <c r="AC45" s="194">
        <v>4</v>
      </c>
      <c r="AD45" s="194">
        <v>6</v>
      </c>
      <c r="AE45" s="194">
        <v>1</v>
      </c>
      <c r="AF45" s="89" t="s">
        <v>1504</v>
      </c>
      <c r="AJ45" s="675" t="e">
        <f t="shared" si="2"/>
        <v>#DIV/0!</v>
      </c>
      <c r="AK45" t="str">
        <f t="shared" si="3"/>
        <v>DApJ</v>
      </c>
    </row>
    <row r="46" spans="1:37" ht="27">
      <c r="B46" s="82">
        <f t="shared" si="0"/>
        <v>44</v>
      </c>
      <c r="C46" s="86" t="s">
        <v>3383</v>
      </c>
      <c r="D46" s="86" t="s">
        <v>5058</v>
      </c>
      <c r="E46" s="3">
        <v>6</v>
      </c>
      <c r="F46" s="3">
        <v>6</v>
      </c>
      <c r="G46" s="3">
        <v>1</v>
      </c>
      <c r="H46" s="100" t="s">
        <v>6675</v>
      </c>
      <c r="I46" s="100" t="s">
        <v>4057</v>
      </c>
      <c r="J46" s="87" t="s">
        <v>4058</v>
      </c>
      <c r="K46" s="314" t="s">
        <v>2115</v>
      </c>
      <c r="L46" s="314">
        <v>583</v>
      </c>
      <c r="M46" s="314" t="s">
        <v>6386</v>
      </c>
      <c r="N46" s="314" t="s">
        <v>821</v>
      </c>
      <c r="O46" s="97" t="s">
        <v>2236</v>
      </c>
      <c r="P46" s="194">
        <v>42</v>
      </c>
      <c r="Q46" s="194">
        <f t="shared" si="1"/>
        <v>42</v>
      </c>
      <c r="R46" s="194"/>
      <c r="S46" s="194"/>
      <c r="T46" s="194"/>
      <c r="U46" s="194">
        <v>5</v>
      </c>
      <c r="V46" s="194">
        <v>16</v>
      </c>
      <c r="W46" s="194">
        <v>5</v>
      </c>
      <c r="X46" s="194">
        <v>2</v>
      </c>
      <c r="Y46" s="194">
        <v>3</v>
      </c>
      <c r="Z46" s="194">
        <v>3</v>
      </c>
      <c r="AA46" s="194">
        <v>1</v>
      </c>
      <c r="AB46" s="194">
        <v>3</v>
      </c>
      <c r="AC46" s="194">
        <v>1</v>
      </c>
      <c r="AD46" s="194">
        <v>2</v>
      </c>
      <c r="AE46" s="194">
        <v>1</v>
      </c>
      <c r="AF46" s="89" t="s">
        <v>1504</v>
      </c>
      <c r="AJ46" s="675" t="e">
        <f t="shared" si="2"/>
        <v>#DIV/0!</v>
      </c>
      <c r="AK46" t="str">
        <f t="shared" si="3"/>
        <v>IApJ</v>
      </c>
    </row>
    <row r="47" spans="1:37" ht="40.5">
      <c r="B47" s="82">
        <f t="shared" si="0"/>
        <v>45</v>
      </c>
      <c r="C47" s="86" t="s">
        <v>4059</v>
      </c>
      <c r="D47" s="86" t="s">
        <v>5058</v>
      </c>
      <c r="E47" s="82">
        <v>7</v>
      </c>
      <c r="F47" s="82">
        <v>6</v>
      </c>
      <c r="G47" s="82">
        <v>2</v>
      </c>
      <c r="H47" s="88" t="s">
        <v>6676</v>
      </c>
      <c r="I47" s="88" t="s">
        <v>4060</v>
      </c>
      <c r="J47" s="92" t="s">
        <v>1851</v>
      </c>
      <c r="K47" s="314" t="s">
        <v>4293</v>
      </c>
      <c r="L47" s="314">
        <v>342</v>
      </c>
      <c r="M47" s="314" t="s">
        <v>5356</v>
      </c>
      <c r="N47" s="314" t="s">
        <v>3341</v>
      </c>
      <c r="O47" s="91" t="s">
        <v>4055</v>
      </c>
      <c r="P47" s="194">
        <v>66</v>
      </c>
      <c r="Q47" s="194">
        <f t="shared" si="1"/>
        <v>66</v>
      </c>
      <c r="R47" s="194"/>
      <c r="S47" s="194"/>
      <c r="T47" s="194"/>
      <c r="U47" s="194">
        <v>7</v>
      </c>
      <c r="V47" s="194">
        <v>12</v>
      </c>
      <c r="W47" s="194">
        <v>17</v>
      </c>
      <c r="X47" s="194">
        <v>5</v>
      </c>
      <c r="Y47" s="194">
        <v>5</v>
      </c>
      <c r="Z47" s="194">
        <v>4</v>
      </c>
      <c r="AA47" s="194">
        <v>3</v>
      </c>
      <c r="AB47" s="194">
        <v>3</v>
      </c>
      <c r="AC47" s="194">
        <v>4</v>
      </c>
      <c r="AD47" s="194">
        <v>1</v>
      </c>
      <c r="AE47" s="194">
        <v>5</v>
      </c>
      <c r="AF47" s="89" t="s">
        <v>1504</v>
      </c>
      <c r="AJ47" s="675" t="e">
        <f t="shared" si="2"/>
        <v>#DIV/0!</v>
      </c>
      <c r="AK47" t="str">
        <f t="shared" si="3"/>
        <v>IMNRAS</v>
      </c>
    </row>
    <row r="48" spans="1:37" ht="67.5">
      <c r="B48" s="82">
        <f t="shared" si="0"/>
        <v>46</v>
      </c>
      <c r="C48" s="86" t="s">
        <v>4056</v>
      </c>
      <c r="D48" s="86" t="s">
        <v>1505</v>
      </c>
      <c r="E48" s="3">
        <v>17</v>
      </c>
      <c r="F48" s="3">
        <v>0</v>
      </c>
      <c r="G48" s="3">
        <v>18</v>
      </c>
      <c r="H48" s="381" t="s">
        <v>4626</v>
      </c>
      <c r="I48" s="100" t="s">
        <v>2379</v>
      </c>
      <c r="J48" s="87" t="s">
        <v>1852</v>
      </c>
      <c r="K48" s="314" t="s">
        <v>2367</v>
      </c>
      <c r="L48" s="314">
        <v>55</v>
      </c>
      <c r="M48" s="314" t="s">
        <v>4627</v>
      </c>
      <c r="N48" s="314" t="s">
        <v>1180</v>
      </c>
      <c r="O48" s="91" t="s">
        <v>1663</v>
      </c>
      <c r="P48" s="194">
        <v>18</v>
      </c>
      <c r="Q48" s="194">
        <f t="shared" si="1"/>
        <v>18</v>
      </c>
      <c r="R48" s="194"/>
      <c r="S48" s="194"/>
      <c r="T48" s="194"/>
      <c r="U48" s="194"/>
      <c r="V48" s="194">
        <v>8</v>
      </c>
      <c r="W48" s="194">
        <v>2</v>
      </c>
      <c r="X48" s="194"/>
      <c r="Y48" s="194">
        <v>3</v>
      </c>
      <c r="Z48" s="194">
        <v>1</v>
      </c>
      <c r="AA48" s="194"/>
      <c r="AB48" s="194">
        <v>1</v>
      </c>
      <c r="AC48" s="194">
        <v>2</v>
      </c>
      <c r="AD48" s="194">
        <v>1</v>
      </c>
      <c r="AE48" s="194"/>
      <c r="AF48" s="89" t="s">
        <v>1504</v>
      </c>
      <c r="AG48" s="50" t="s">
        <v>10596</v>
      </c>
      <c r="AJ48" s="675" t="e">
        <f t="shared" si="2"/>
        <v>#DIV/0!</v>
      </c>
      <c r="AK48" t="str">
        <f t="shared" si="3"/>
        <v>DPASJ</v>
      </c>
    </row>
    <row r="49" spans="2:37" s="1681" customFormat="1" ht="93.75" customHeight="1">
      <c r="B49" s="1683"/>
      <c r="C49" s="1684" t="s">
        <v>7907</v>
      </c>
      <c r="D49" s="1684" t="s">
        <v>7908</v>
      </c>
      <c r="E49" s="1674">
        <v>15</v>
      </c>
      <c r="F49" s="1674">
        <v>0</v>
      </c>
      <c r="G49" s="1674">
        <v>16</v>
      </c>
      <c r="H49" s="1685" t="s">
        <v>7909</v>
      </c>
      <c r="I49" s="1676" t="s">
        <v>7910</v>
      </c>
      <c r="J49" s="1694" t="s">
        <v>7911</v>
      </c>
      <c r="K49" s="1692" t="s">
        <v>7912</v>
      </c>
      <c r="L49" s="1686">
        <v>92</v>
      </c>
      <c r="M49" s="1692" t="s">
        <v>7913</v>
      </c>
      <c r="N49" s="1693" t="s">
        <v>8921</v>
      </c>
      <c r="O49" s="1687" t="s">
        <v>7914</v>
      </c>
      <c r="P49" s="1688"/>
      <c r="Q49" s="194">
        <f t="shared" si="1"/>
        <v>0</v>
      </c>
      <c r="R49" s="1688"/>
      <c r="S49" s="1688"/>
      <c r="T49" s="1688"/>
      <c r="U49" s="1688"/>
      <c r="V49" s="1688"/>
      <c r="W49" s="1688"/>
      <c r="X49" s="1688"/>
      <c r="Y49" s="1688"/>
      <c r="Z49" s="1688"/>
      <c r="AA49" s="1688"/>
      <c r="AB49" s="1688"/>
      <c r="AC49" s="1688"/>
      <c r="AD49" s="1688"/>
      <c r="AE49" s="1688"/>
      <c r="AF49" s="1689"/>
      <c r="AG49" s="2517"/>
      <c r="AH49" s="1690"/>
      <c r="AJ49" s="1691"/>
      <c r="AK49" s="1681" t="str">
        <f t="shared" si="3"/>
        <v>DEM&amp;P</v>
      </c>
    </row>
    <row r="50" spans="2:37" ht="86.25" customHeight="1">
      <c r="B50" s="82">
        <f t="shared" si="0"/>
        <v>48</v>
      </c>
      <c r="C50" s="86" t="s">
        <v>1853</v>
      </c>
      <c r="D50" s="86" t="s">
        <v>1505</v>
      </c>
      <c r="E50" s="3">
        <v>15</v>
      </c>
      <c r="F50" s="3">
        <v>2</v>
      </c>
      <c r="G50" s="3">
        <v>14</v>
      </c>
      <c r="H50" s="100" t="s">
        <v>6677</v>
      </c>
      <c r="I50" s="100" t="s">
        <v>1132</v>
      </c>
      <c r="J50" s="87" t="s">
        <v>4911</v>
      </c>
      <c r="K50" s="314" t="s">
        <v>2115</v>
      </c>
      <c r="L50" s="314">
        <v>585</v>
      </c>
      <c r="M50" s="314" t="s">
        <v>4628</v>
      </c>
      <c r="N50" s="314" t="s">
        <v>819</v>
      </c>
      <c r="O50" s="88" t="s">
        <v>5188</v>
      </c>
      <c r="P50" s="194">
        <v>29</v>
      </c>
      <c r="Q50" s="194">
        <f t="shared" si="1"/>
        <v>29</v>
      </c>
      <c r="R50" s="194"/>
      <c r="S50" s="194"/>
      <c r="T50" s="194"/>
      <c r="U50" s="194">
        <v>7</v>
      </c>
      <c r="V50" s="194">
        <v>6</v>
      </c>
      <c r="W50" s="194">
        <v>6</v>
      </c>
      <c r="X50" s="194">
        <v>5</v>
      </c>
      <c r="Y50" s="194">
        <v>3</v>
      </c>
      <c r="Z50" s="194"/>
      <c r="AA50" s="194"/>
      <c r="AB50" s="194"/>
      <c r="AC50" s="194">
        <v>1</v>
      </c>
      <c r="AD50" s="194"/>
      <c r="AE50" s="194">
        <v>1</v>
      </c>
      <c r="AF50" s="89" t="s">
        <v>1504</v>
      </c>
      <c r="AJ50" s="675" t="e">
        <f t="shared" si="2"/>
        <v>#DIV/0!</v>
      </c>
      <c r="AK50" t="str">
        <f t="shared" si="3"/>
        <v>DApJ</v>
      </c>
    </row>
    <row r="51" spans="2:37" ht="40.5">
      <c r="B51" s="82">
        <f t="shared" si="0"/>
        <v>49</v>
      </c>
      <c r="C51" s="86" t="s">
        <v>5189</v>
      </c>
      <c r="D51" s="86" t="s">
        <v>1505</v>
      </c>
      <c r="E51" s="3">
        <v>0</v>
      </c>
      <c r="F51" s="3">
        <v>0</v>
      </c>
      <c r="G51" s="3">
        <v>1</v>
      </c>
      <c r="H51" s="100" t="s">
        <v>4629</v>
      </c>
      <c r="I51" s="100" t="s">
        <v>4034</v>
      </c>
      <c r="J51" s="87" t="s">
        <v>5190</v>
      </c>
      <c r="K51" s="314" t="s">
        <v>2115</v>
      </c>
      <c r="L51" s="314">
        <v>586</v>
      </c>
      <c r="M51" s="314" t="s">
        <v>4630</v>
      </c>
      <c r="N51" s="314" t="s">
        <v>5399</v>
      </c>
      <c r="O51" s="91" t="s">
        <v>1235</v>
      </c>
      <c r="P51" s="194">
        <v>17</v>
      </c>
      <c r="Q51" s="194">
        <f t="shared" si="1"/>
        <v>17</v>
      </c>
      <c r="R51" s="194"/>
      <c r="S51" s="194"/>
      <c r="T51" s="194"/>
      <c r="U51" s="194">
        <v>1</v>
      </c>
      <c r="V51" s="194">
        <v>4</v>
      </c>
      <c r="W51" s="194">
        <v>3</v>
      </c>
      <c r="X51" s="194">
        <v>3</v>
      </c>
      <c r="Y51" s="194">
        <v>2</v>
      </c>
      <c r="Z51" s="194">
        <v>2</v>
      </c>
      <c r="AA51" s="194">
        <v>1</v>
      </c>
      <c r="AB51" s="194">
        <v>1</v>
      </c>
      <c r="AC51" s="194"/>
      <c r="AD51" s="194"/>
      <c r="AE51" s="194"/>
      <c r="AF51" s="89" t="s">
        <v>1504</v>
      </c>
      <c r="AJ51" s="675" t="e">
        <f t="shared" si="2"/>
        <v>#DIV/0!</v>
      </c>
      <c r="AK51" t="str">
        <f t="shared" si="3"/>
        <v>DApJ</v>
      </c>
    </row>
    <row r="52" spans="2:37" ht="67.5">
      <c r="B52" s="82">
        <f t="shared" si="0"/>
        <v>50</v>
      </c>
      <c r="C52" s="86" t="s">
        <v>1236</v>
      </c>
      <c r="D52" s="86" t="s">
        <v>5058</v>
      </c>
      <c r="E52" s="3">
        <v>15</v>
      </c>
      <c r="F52" s="3">
        <v>16</v>
      </c>
      <c r="G52" s="3">
        <v>0</v>
      </c>
      <c r="H52" s="100" t="s">
        <v>5911</v>
      </c>
      <c r="I52" s="100" t="s">
        <v>1142</v>
      </c>
      <c r="J52" s="87" t="s">
        <v>3677</v>
      </c>
      <c r="K52" s="314" t="s">
        <v>4293</v>
      </c>
      <c r="L52" s="314">
        <v>339</v>
      </c>
      <c r="M52" s="314" t="s">
        <v>4631</v>
      </c>
      <c r="N52" s="314" t="s">
        <v>821</v>
      </c>
      <c r="O52" s="91" t="s">
        <v>4150</v>
      </c>
      <c r="P52" s="194">
        <v>29</v>
      </c>
      <c r="Q52" s="194">
        <f t="shared" si="1"/>
        <v>29</v>
      </c>
      <c r="R52" s="194"/>
      <c r="S52" s="194"/>
      <c r="T52" s="194"/>
      <c r="U52" s="194">
        <v>5</v>
      </c>
      <c r="V52" s="194">
        <v>9</v>
      </c>
      <c r="W52" s="194">
        <v>6</v>
      </c>
      <c r="X52" s="194">
        <v>6</v>
      </c>
      <c r="Y52" s="194"/>
      <c r="Z52" s="194"/>
      <c r="AA52" s="194">
        <v>2</v>
      </c>
      <c r="AB52" s="194">
        <v>1</v>
      </c>
      <c r="AC52" s="194"/>
      <c r="AD52" s="194"/>
      <c r="AE52" s="194"/>
      <c r="AF52" s="89" t="s">
        <v>1505</v>
      </c>
      <c r="AJ52" s="675" t="e">
        <f t="shared" si="2"/>
        <v>#DIV/0!</v>
      </c>
      <c r="AK52" t="str">
        <f t="shared" si="3"/>
        <v>IMNRAS</v>
      </c>
    </row>
    <row r="53" spans="2:37" ht="54">
      <c r="B53" s="82">
        <f t="shared" si="0"/>
        <v>51</v>
      </c>
      <c r="C53" s="86" t="s">
        <v>4151</v>
      </c>
      <c r="D53" s="86" t="s">
        <v>1505</v>
      </c>
      <c r="E53" s="3">
        <v>13</v>
      </c>
      <c r="F53" s="3">
        <v>0</v>
      </c>
      <c r="G53" s="3">
        <v>14</v>
      </c>
      <c r="H53" s="100" t="s">
        <v>3552</v>
      </c>
      <c r="I53" s="100" t="s">
        <v>1132</v>
      </c>
      <c r="J53" s="87" t="s">
        <v>548</v>
      </c>
      <c r="K53" s="314" t="s">
        <v>2367</v>
      </c>
      <c r="L53" s="314">
        <v>55</v>
      </c>
      <c r="M53" s="314" t="s">
        <v>702</v>
      </c>
      <c r="N53" s="314" t="s">
        <v>1180</v>
      </c>
      <c r="O53" s="88" t="s">
        <v>5801</v>
      </c>
      <c r="P53" s="194">
        <v>7</v>
      </c>
      <c r="Q53" s="194">
        <f t="shared" si="1"/>
        <v>7</v>
      </c>
      <c r="R53" s="194"/>
      <c r="S53" s="194"/>
      <c r="T53" s="194"/>
      <c r="U53" s="194">
        <v>1</v>
      </c>
      <c r="V53" s="194">
        <v>1</v>
      </c>
      <c r="W53" s="194">
        <v>3</v>
      </c>
      <c r="X53" s="194">
        <v>1</v>
      </c>
      <c r="Y53" s="194"/>
      <c r="Z53" s="194"/>
      <c r="AA53" s="194"/>
      <c r="AB53" s="194"/>
      <c r="AC53" s="194">
        <v>1</v>
      </c>
      <c r="AD53" s="194"/>
      <c r="AE53" s="194"/>
      <c r="AF53" s="89" t="s">
        <v>1504</v>
      </c>
      <c r="AJ53" s="675" t="e">
        <f t="shared" si="2"/>
        <v>#DIV/0!</v>
      </c>
      <c r="AK53" t="str">
        <f t="shared" si="3"/>
        <v>DPASJ</v>
      </c>
    </row>
    <row r="54" spans="2:37" ht="27">
      <c r="B54" s="82">
        <f t="shared" si="0"/>
        <v>52</v>
      </c>
      <c r="C54" s="86" t="s">
        <v>1692</v>
      </c>
      <c r="D54" s="86" t="s">
        <v>1505</v>
      </c>
      <c r="E54" s="3">
        <v>5</v>
      </c>
      <c r="F54" s="3">
        <v>0</v>
      </c>
      <c r="G54" s="3">
        <v>6</v>
      </c>
      <c r="H54" s="381" t="s">
        <v>883</v>
      </c>
      <c r="I54" s="100" t="s">
        <v>1132</v>
      </c>
      <c r="J54" s="87" t="s">
        <v>1693</v>
      </c>
      <c r="K54" s="314" t="s">
        <v>2367</v>
      </c>
      <c r="L54" s="314">
        <v>55</v>
      </c>
      <c r="M54" s="314" t="s">
        <v>701</v>
      </c>
      <c r="N54" s="314" t="s">
        <v>1180</v>
      </c>
      <c r="O54" s="91" t="s">
        <v>1716</v>
      </c>
      <c r="P54" s="194">
        <v>31</v>
      </c>
      <c r="Q54" s="194">
        <f t="shared" si="1"/>
        <v>31</v>
      </c>
      <c r="R54" s="194"/>
      <c r="S54" s="194"/>
      <c r="T54" s="194"/>
      <c r="U54" s="194"/>
      <c r="V54" s="194">
        <v>1</v>
      </c>
      <c r="W54" s="194">
        <v>6</v>
      </c>
      <c r="X54" s="194"/>
      <c r="Y54" s="194">
        <v>8</v>
      </c>
      <c r="Z54" s="194">
        <v>2</v>
      </c>
      <c r="AA54" s="194">
        <v>2</v>
      </c>
      <c r="AB54" s="194">
        <v>1</v>
      </c>
      <c r="AC54" s="194">
        <v>5</v>
      </c>
      <c r="AD54" s="194">
        <v>3</v>
      </c>
      <c r="AE54" s="194">
        <v>3</v>
      </c>
      <c r="AF54" s="89" t="s">
        <v>1823</v>
      </c>
      <c r="AJ54" s="675" t="e">
        <f t="shared" si="2"/>
        <v>#DIV/0!</v>
      </c>
      <c r="AK54" t="str">
        <f t="shared" si="3"/>
        <v>DPASJ</v>
      </c>
    </row>
    <row r="55" spans="2:37">
      <c r="AJ55" s="675"/>
    </row>
    <row r="56" spans="2:37">
      <c r="AJ56" s="675"/>
    </row>
    <row r="57" spans="2:37">
      <c r="C57" s="2880">
        <v>20140929</v>
      </c>
      <c r="E57" s="29" t="s">
        <v>11823</v>
      </c>
      <c r="AJ57" s="675"/>
    </row>
    <row r="58" spans="2:37">
      <c r="AJ58" s="675"/>
    </row>
    <row r="59" spans="2:37">
      <c r="AJ59" s="675"/>
    </row>
    <row r="60" spans="2:37">
      <c r="AJ60" s="675"/>
    </row>
    <row r="61" spans="2:37">
      <c r="AJ61" s="675"/>
    </row>
    <row r="62" spans="2:37">
      <c r="AJ62" s="675"/>
    </row>
    <row r="63" spans="2:37">
      <c r="AJ63" s="675"/>
    </row>
    <row r="64" spans="2:37">
      <c r="AJ64" s="675"/>
    </row>
    <row r="65" spans="36:36">
      <c r="AJ65" s="675"/>
    </row>
    <row r="66" spans="36:36">
      <c r="AJ66" s="675"/>
    </row>
    <row r="67" spans="36:36">
      <c r="AJ67" s="675"/>
    </row>
    <row r="68" spans="36:36">
      <c r="AJ68" s="675"/>
    </row>
    <row r="69" spans="36:36">
      <c r="AJ69" s="675"/>
    </row>
    <row r="70" spans="36:36">
      <c r="AJ70" s="675"/>
    </row>
    <row r="71" spans="36:36">
      <c r="AJ71" s="675"/>
    </row>
    <row r="72" spans="36:36">
      <c r="AJ72" s="675"/>
    </row>
    <row r="73" spans="36:36">
      <c r="AJ73" s="675"/>
    </row>
    <row r="74" spans="36:36">
      <c r="AJ74" s="675"/>
    </row>
    <row r="75" spans="36:36">
      <c r="AJ75" s="675"/>
    </row>
    <row r="76" spans="36:36">
      <c r="AJ76" s="675"/>
    </row>
    <row r="77" spans="36:36">
      <c r="AJ77" s="675"/>
    </row>
    <row r="78" spans="36:36">
      <c r="AJ78" s="675"/>
    </row>
  </sheetData>
  <autoFilter ref="B2:AK2"/>
  <phoneticPr fontId="5"/>
  <hyperlinks>
    <hyperlink ref="J3" r:id="rId1" display="AJ, 126, 2091, 2003"/>
    <hyperlink ref="J4" r:id="rId2" display="ApJS, 148, 275, 2003"/>
    <hyperlink ref="J5" r:id="rId3" display="ApJ, 586, 506, 2003"/>
    <hyperlink ref="J6" r:id="rId4" display="ApJ, 592, L67, 2003"/>
    <hyperlink ref="J7" r:id="rId5" display="AJ, 125, 514, 2003"/>
    <hyperlink ref="J9" r:id="rId6" display="AJ, 126, 632, 2003"/>
    <hyperlink ref="J11" r:id="rId7" display="ApJ, 586 ,L115, 2003"/>
    <hyperlink ref="J10" r:id="rId8" display="AJ, 125, 13, 2003"/>
    <hyperlink ref="J12" r:id="rId9" display="ApJ, 590, L49, 2003"/>
    <hyperlink ref="J13" r:id="rId10" display="ApJ, 589, 419, 2003"/>
    <hyperlink ref="J14" r:id="rId11" display="ApJ, 598, 1038, 2003"/>
    <hyperlink ref="J15" r:id="rId12" display="MNRAS, 343, 419, 2003"/>
    <hyperlink ref="J16" r:id="rId13" display="ApJ, 597, 98, 2003"/>
    <hyperlink ref="J17" r:id="rId14" display="ApJ, 585, L59, 2003"/>
    <hyperlink ref="J19" r:id="rId15" display="ApJ, 599, 918, 2003"/>
    <hyperlink ref="J18" r:id="rId16" display="ApJ, 588, 165, 2003"/>
    <hyperlink ref="J21" r:id="rId17" display="PASJ, 55, 691, 2003"/>
    <hyperlink ref="J22" r:id="rId18" display="PASJ, 55, L77, 2003"/>
    <hyperlink ref="J24" r:id="rId19" display="PASJ, 55, 415, 2003"/>
    <hyperlink ref="J23" r:id="rId20" display="ApJ, 598, 178, 2003"/>
    <hyperlink ref="J25" r:id="rId21" display="ApJ, 590, 770, 2003"/>
    <hyperlink ref="J26" r:id="rId22" display="AJ, 125, 53, 2003"/>
    <hyperlink ref="J27" r:id="rId23" display="ApJ, 593, L19, 2003"/>
    <hyperlink ref="J28" r:id="rId24" display="ApJ, 590, 573, 2003"/>
    <hyperlink ref="J29" r:id="rId25" display="PASJ, 55, L17, 2003"/>
    <hyperlink ref="J30" r:id="rId26" display="ApJ, 590, L17, 2003"/>
    <hyperlink ref="J31" r:id="rId27" display="AJ, 126, 918, 2003"/>
    <hyperlink ref="J32" r:id="rId28" display="ApJ, 599, L95, 2003"/>
    <hyperlink ref="J33" r:id="rId29" display="MNRAS, 342 ,802, 2003"/>
    <hyperlink ref="J35" r:id="rId30" display="AJ, 125, 1336, 2003"/>
    <hyperlink ref="J36" r:id="rId31" display="PASJ, 55, 1079, 2003"/>
    <hyperlink ref="J37" r:id="rId32" display="AJ, 126, 1167, 2003"/>
    <hyperlink ref="J38" r:id="rId33" display="ApJ, 591, L9, 2003"/>
    <hyperlink ref="J39" r:id="rId34" display="ApJ, 584, 368, 2003"/>
    <hyperlink ref="J40" r:id="rId35" display="ApJ, 582, 60, 2003"/>
    <hyperlink ref="J42" r:id="rId36" display="ApJ, 590, 340, 2003"/>
    <hyperlink ref="J43" r:id="rId37" display="PASJ, 55, 1005, 2003"/>
    <hyperlink ref="J44" r:id="rId38" display="ApJ, 582, L67, 2003"/>
    <hyperlink ref="J45" r:id="rId39" display="ApJ, 586, L111, 2003"/>
    <hyperlink ref="J48" r:id="rId40" display="PASJ, 55, 789, 2003"/>
    <hyperlink ref="J50" r:id="rId41" display="ApJ, 585, L97, 2003"/>
    <hyperlink ref="J51" r:id="rId42" display="ApJ, 586, 735, 2003"/>
    <hyperlink ref="J52" r:id="rId43" display="MNRAS, 339, 397, 2003"/>
    <hyperlink ref="J53" r:id="rId44" display="PASJ, 55, 733, 2003"/>
    <hyperlink ref="J46" r:id="rId45" display="ApJ. 583, 551, 2003"/>
    <hyperlink ref="J8" r:id="rId46" display="AJ, 126, 2936, 2003"/>
    <hyperlink ref="J47" r:id="rId47"/>
    <hyperlink ref="J54" r:id="rId48" display="PASJ, 55, 701, 2003"/>
    <hyperlink ref="J34" r:id="rId49"/>
    <hyperlink ref="J20" r:id="rId50"/>
    <hyperlink ref="J49" r:id="rId51"/>
    <hyperlink ref="J41" r:id="rId52" display="http://adsabs.harvard.edu/abs/2003Ap%26SS.287...21P"/>
  </hyperlinks>
  <pageMargins left="0.75" right="0.75" top="1" bottom="1" header="0.51200000000000001" footer="0.51200000000000001"/>
  <pageSetup paperSize="9" scale="70" orientation="landscape" verticalDpi="1200" r:id="rId53"/>
  <headerFooter alignWithMargins="0">
    <oddHeader>&amp;A</oddHeader>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1"/>
  <sheetViews>
    <sheetView workbookViewId="0">
      <selection sqref="A1:C1"/>
    </sheetView>
  </sheetViews>
  <sheetFormatPr defaultRowHeight="13.5"/>
  <cols>
    <col min="1" max="1" width="9.125" customWidth="1"/>
    <col min="2" max="2" width="19.875" customWidth="1"/>
    <col min="3" max="3" width="75.375" style="33" customWidth="1"/>
    <col min="4" max="9" width="14.5" style="2331" customWidth="1"/>
  </cols>
  <sheetData>
    <row r="1" spans="1:9" ht="25.5" customHeight="1">
      <c r="A1" s="2968" t="s">
        <v>5707</v>
      </c>
      <c r="B1" s="2968"/>
      <c r="C1" s="2968"/>
    </row>
    <row r="2" spans="1:9">
      <c r="A2" s="72" t="s">
        <v>85</v>
      </c>
      <c r="B2" s="73" t="s">
        <v>4866</v>
      </c>
      <c r="C2" s="74" t="s">
        <v>86</v>
      </c>
      <c r="D2" s="2332" t="s">
        <v>1278</v>
      </c>
      <c r="E2" s="2332" t="s">
        <v>1279</v>
      </c>
      <c r="F2" s="2332" t="s">
        <v>1280</v>
      </c>
      <c r="G2" s="2332" t="s">
        <v>1281</v>
      </c>
      <c r="H2" s="2332" t="s">
        <v>1282</v>
      </c>
      <c r="I2" s="2332" t="s">
        <v>1283</v>
      </c>
    </row>
    <row r="3" spans="1:9" ht="40.5" customHeight="1">
      <c r="A3" s="4" t="s">
        <v>4603</v>
      </c>
      <c r="B3" s="4" t="s">
        <v>1985</v>
      </c>
      <c r="C3" s="75" t="s">
        <v>6722</v>
      </c>
      <c r="D3" s="811"/>
      <c r="E3" s="811"/>
      <c r="F3" s="811"/>
      <c r="G3" s="811">
        <v>36787</v>
      </c>
      <c r="H3" s="811" t="s">
        <v>1284</v>
      </c>
      <c r="I3" s="811" t="s">
        <v>1285</v>
      </c>
    </row>
    <row r="4" spans="1:9" ht="40.5" customHeight="1">
      <c r="A4" s="71" t="s">
        <v>1986</v>
      </c>
      <c r="B4" s="71" t="s">
        <v>1987</v>
      </c>
      <c r="C4" s="76" t="s">
        <v>1286</v>
      </c>
      <c r="D4" s="2333"/>
      <c r="E4" s="2333">
        <v>36857</v>
      </c>
      <c r="F4" s="2333" t="s">
        <v>1785</v>
      </c>
      <c r="G4" s="2333" t="s">
        <v>1786</v>
      </c>
      <c r="H4" s="2333">
        <v>36943</v>
      </c>
      <c r="I4" s="2333">
        <v>36964</v>
      </c>
    </row>
    <row r="5" spans="1:9" ht="40.5" customHeight="1">
      <c r="A5" s="4" t="s">
        <v>1988</v>
      </c>
      <c r="B5" s="4" t="s">
        <v>1989</v>
      </c>
      <c r="C5" s="584" t="s">
        <v>2998</v>
      </c>
      <c r="D5" s="811"/>
      <c r="E5" s="811">
        <v>37026</v>
      </c>
      <c r="F5" s="811" t="s">
        <v>2999</v>
      </c>
      <c r="G5" s="811" t="s">
        <v>3000</v>
      </c>
      <c r="H5" s="811">
        <v>37123</v>
      </c>
      <c r="I5" s="811" t="s">
        <v>3001</v>
      </c>
    </row>
    <row r="6" spans="1:9" ht="40.5" customHeight="1">
      <c r="A6" s="71" t="s">
        <v>1990</v>
      </c>
      <c r="B6" s="71" t="s">
        <v>3619</v>
      </c>
      <c r="C6" s="76" t="s">
        <v>2579</v>
      </c>
      <c r="D6" s="2333"/>
      <c r="E6" s="2333">
        <v>37210</v>
      </c>
      <c r="F6" s="2333" t="s">
        <v>3002</v>
      </c>
      <c r="G6" s="2333" t="s">
        <v>3003</v>
      </c>
      <c r="H6" s="2333">
        <v>37295</v>
      </c>
      <c r="I6" s="2333">
        <v>37316</v>
      </c>
    </row>
    <row r="7" spans="1:9" ht="40.5" customHeight="1">
      <c r="A7" s="4" t="s">
        <v>2589</v>
      </c>
      <c r="B7" s="4" t="s">
        <v>2590</v>
      </c>
      <c r="C7" s="77"/>
      <c r="D7" s="811"/>
      <c r="E7" s="811">
        <v>37383</v>
      </c>
      <c r="F7" s="811" t="s">
        <v>1720</v>
      </c>
      <c r="G7" s="811" t="s">
        <v>1721</v>
      </c>
      <c r="H7" s="811">
        <v>37489</v>
      </c>
      <c r="I7" s="811">
        <v>37504</v>
      </c>
    </row>
    <row r="8" spans="1:9" ht="40.5" customHeight="1">
      <c r="A8" s="71" t="s">
        <v>5101</v>
      </c>
      <c r="B8" s="71" t="s">
        <v>3489</v>
      </c>
      <c r="C8" s="76" t="s">
        <v>280</v>
      </c>
      <c r="D8" s="2333"/>
      <c r="E8" s="2333">
        <v>37564</v>
      </c>
      <c r="F8" s="2333" t="s">
        <v>281</v>
      </c>
      <c r="G8" s="2333" t="s">
        <v>1374</v>
      </c>
      <c r="H8" s="2333">
        <v>37667</v>
      </c>
      <c r="I8" s="2333">
        <v>37681</v>
      </c>
    </row>
    <row r="9" spans="1:9" ht="40.5" customHeight="1">
      <c r="A9" s="4" t="s">
        <v>3490</v>
      </c>
      <c r="B9" s="4" t="s">
        <v>3491</v>
      </c>
      <c r="C9" s="75" t="s">
        <v>2271</v>
      </c>
      <c r="D9" s="811">
        <v>37714</v>
      </c>
      <c r="E9" s="811">
        <v>37743</v>
      </c>
      <c r="F9" s="2334" t="s">
        <v>1375</v>
      </c>
      <c r="G9" s="811" t="s">
        <v>1376</v>
      </c>
      <c r="H9" s="811">
        <v>37855</v>
      </c>
      <c r="I9" s="811" t="s">
        <v>1377</v>
      </c>
    </row>
    <row r="10" spans="1:9" ht="40.5" customHeight="1">
      <c r="A10" s="71" t="s">
        <v>3492</v>
      </c>
      <c r="B10" s="71" t="s">
        <v>3493</v>
      </c>
      <c r="C10" s="76" t="s">
        <v>4528</v>
      </c>
      <c r="D10" s="2333">
        <v>37895</v>
      </c>
      <c r="E10" s="2333">
        <v>37925</v>
      </c>
      <c r="F10" s="2333" t="s">
        <v>1378</v>
      </c>
      <c r="G10" s="2333" t="s">
        <v>1379</v>
      </c>
      <c r="H10" s="2333">
        <v>38019</v>
      </c>
      <c r="I10" s="2333">
        <v>38047</v>
      </c>
    </row>
    <row r="11" spans="1:9" ht="40.5" customHeight="1">
      <c r="A11" s="4" t="s">
        <v>3494</v>
      </c>
      <c r="B11" s="4" t="s">
        <v>4568</v>
      </c>
      <c r="C11" s="75" t="s">
        <v>6725</v>
      </c>
      <c r="D11" s="811">
        <v>38077</v>
      </c>
      <c r="E11" s="811">
        <v>38107</v>
      </c>
      <c r="F11" s="2334" t="s">
        <v>181</v>
      </c>
      <c r="G11" s="811" t="s">
        <v>182</v>
      </c>
      <c r="H11" s="811">
        <v>38199</v>
      </c>
      <c r="I11" s="811">
        <v>38230</v>
      </c>
    </row>
    <row r="12" spans="1:9" ht="40.5" customHeight="1">
      <c r="A12" s="71" t="s">
        <v>183</v>
      </c>
      <c r="B12" s="71" t="s">
        <v>2942</v>
      </c>
      <c r="C12" s="76" t="s">
        <v>6723</v>
      </c>
      <c r="D12" s="2333">
        <v>38296</v>
      </c>
      <c r="E12" s="2333">
        <v>38293</v>
      </c>
      <c r="F12" s="2333" t="s">
        <v>2943</v>
      </c>
      <c r="G12" s="2333" t="s">
        <v>2944</v>
      </c>
      <c r="H12" s="2333">
        <v>38391</v>
      </c>
      <c r="I12" s="2333">
        <v>38415</v>
      </c>
    </row>
    <row r="13" spans="1:9" ht="40.5" customHeight="1">
      <c r="A13" s="4" t="s">
        <v>116</v>
      </c>
      <c r="B13" s="4" t="s">
        <v>2945</v>
      </c>
      <c r="C13" s="75" t="s">
        <v>6724</v>
      </c>
      <c r="D13" s="811">
        <v>38421</v>
      </c>
      <c r="E13" s="811">
        <v>38450</v>
      </c>
      <c r="F13" s="2334" t="s">
        <v>2946</v>
      </c>
      <c r="G13" s="811" t="s">
        <v>2947</v>
      </c>
      <c r="H13" s="811">
        <v>38540</v>
      </c>
      <c r="I13" s="811">
        <v>38567</v>
      </c>
    </row>
    <row r="14" spans="1:9" ht="40.5" customHeight="1">
      <c r="A14" s="71" t="s">
        <v>1151</v>
      </c>
      <c r="B14" s="71" t="s">
        <v>2948</v>
      </c>
      <c r="C14" s="76" t="s">
        <v>2135</v>
      </c>
      <c r="D14" s="2333">
        <v>38579</v>
      </c>
      <c r="E14" s="2333">
        <v>38608</v>
      </c>
      <c r="F14" s="2333" t="s">
        <v>2136</v>
      </c>
      <c r="G14" s="2333" t="s">
        <v>4718</v>
      </c>
      <c r="H14" s="2333">
        <v>38692</v>
      </c>
      <c r="I14" s="2333">
        <v>38714</v>
      </c>
    </row>
    <row r="15" spans="1:9" ht="40.5" customHeight="1">
      <c r="A15" s="4" t="s">
        <v>1152</v>
      </c>
      <c r="B15" s="4" t="s">
        <v>4719</v>
      </c>
      <c r="C15" s="585" t="s">
        <v>4720</v>
      </c>
      <c r="D15" s="811">
        <v>38768</v>
      </c>
      <c r="E15" s="811">
        <v>38790</v>
      </c>
      <c r="F15" s="2334" t="s">
        <v>4721</v>
      </c>
      <c r="G15" s="811" t="s">
        <v>5657</v>
      </c>
      <c r="H15" s="811">
        <v>38876</v>
      </c>
      <c r="I15" s="811">
        <v>38909</v>
      </c>
    </row>
    <row r="16" spans="1:9" ht="40.5" customHeight="1">
      <c r="A16" s="71" t="s">
        <v>67</v>
      </c>
      <c r="B16" s="71" t="s">
        <v>5658</v>
      </c>
      <c r="C16" s="76" t="s">
        <v>6680</v>
      </c>
      <c r="D16" s="2333">
        <v>38937</v>
      </c>
      <c r="E16" s="2333">
        <v>38968</v>
      </c>
      <c r="F16" s="2333" t="s">
        <v>5659</v>
      </c>
      <c r="G16" s="2333" t="s">
        <v>5660</v>
      </c>
      <c r="H16" s="2333">
        <v>39048</v>
      </c>
      <c r="I16" s="2333">
        <v>39078</v>
      </c>
    </row>
    <row r="17" spans="1:9" ht="40.5" customHeight="1">
      <c r="A17" s="4" t="s">
        <v>347</v>
      </c>
      <c r="B17" s="4" t="s">
        <v>5661</v>
      </c>
      <c r="C17" s="75" t="s">
        <v>5362</v>
      </c>
      <c r="D17" s="811">
        <v>39126</v>
      </c>
      <c r="E17" s="811">
        <v>39149</v>
      </c>
      <c r="F17" s="2334" t="s">
        <v>5081</v>
      </c>
      <c r="G17" s="811" t="s">
        <v>5082</v>
      </c>
      <c r="H17" s="811">
        <v>39234</v>
      </c>
      <c r="I17" s="811">
        <v>39258</v>
      </c>
    </row>
    <row r="18" spans="1:9" ht="40.5" customHeight="1">
      <c r="A18" s="71" t="s">
        <v>2120</v>
      </c>
      <c r="B18" s="71" t="s">
        <v>5083</v>
      </c>
      <c r="C18" s="586" t="s">
        <v>6125</v>
      </c>
      <c r="D18" s="2333">
        <v>39302</v>
      </c>
      <c r="E18" s="2333">
        <v>39343</v>
      </c>
      <c r="F18" s="2333" t="s">
        <v>3680</v>
      </c>
      <c r="G18" s="2333" t="s">
        <v>6126</v>
      </c>
      <c r="H18" s="2333">
        <v>39419</v>
      </c>
      <c r="I18" s="2333">
        <v>39421</v>
      </c>
    </row>
    <row r="19" spans="1:9" ht="40.5" customHeight="1">
      <c r="A19" s="4" t="s">
        <v>1618</v>
      </c>
      <c r="B19" s="4" t="s">
        <v>4529</v>
      </c>
      <c r="C19" s="75" t="s">
        <v>3401</v>
      </c>
      <c r="D19" s="811">
        <v>39486</v>
      </c>
      <c r="E19" s="811">
        <v>39514</v>
      </c>
      <c r="F19" s="2334" t="s">
        <v>4530</v>
      </c>
      <c r="G19" s="811" t="s">
        <v>4531</v>
      </c>
      <c r="H19" s="811">
        <v>39604</v>
      </c>
      <c r="I19" s="811">
        <v>39609</v>
      </c>
    </row>
    <row r="20" spans="1:9" ht="34.5" customHeight="1">
      <c r="A20" s="71" t="s">
        <v>133</v>
      </c>
      <c r="B20" s="71" t="s">
        <v>905</v>
      </c>
      <c r="C20" s="76"/>
      <c r="D20" s="2333">
        <v>39668</v>
      </c>
      <c r="E20" s="2333">
        <v>39710</v>
      </c>
      <c r="F20" s="2333" t="s">
        <v>3476</v>
      </c>
      <c r="G20" s="2333" t="s">
        <v>3477</v>
      </c>
      <c r="H20" s="2333">
        <v>39784</v>
      </c>
      <c r="I20" s="2333">
        <v>39785</v>
      </c>
    </row>
    <row r="21" spans="1:9" ht="34.5" customHeight="1">
      <c r="A21" s="4" t="s">
        <v>134</v>
      </c>
      <c r="B21" s="4" t="s">
        <v>904</v>
      </c>
      <c r="C21" s="584" t="s">
        <v>1953</v>
      </c>
      <c r="D21" s="811">
        <v>39850</v>
      </c>
      <c r="E21" s="811">
        <v>39878</v>
      </c>
      <c r="F21" s="2334">
        <v>39904</v>
      </c>
      <c r="G21" s="2334" t="s">
        <v>906</v>
      </c>
      <c r="H21" s="811">
        <v>39968</v>
      </c>
      <c r="I21" s="811">
        <v>39973</v>
      </c>
    </row>
    <row r="22" spans="1:9" ht="48" customHeight="1">
      <c r="A22" s="71" t="s">
        <v>135</v>
      </c>
      <c r="B22" s="71" t="s">
        <v>1950</v>
      </c>
      <c r="C22" s="76" t="s">
        <v>1707</v>
      </c>
      <c r="D22" s="2333">
        <v>40038</v>
      </c>
      <c r="E22" s="2333">
        <v>40060</v>
      </c>
      <c r="F22" s="2333" t="s">
        <v>1951</v>
      </c>
      <c r="G22" s="2333" t="s">
        <v>1952</v>
      </c>
      <c r="H22" s="2333">
        <v>40148</v>
      </c>
      <c r="I22" s="2333">
        <v>40148</v>
      </c>
    </row>
    <row r="23" spans="1:9" ht="41.25" customHeight="1">
      <c r="A23" s="4" t="s">
        <v>700</v>
      </c>
      <c r="B23" s="4" t="s">
        <v>5603</v>
      </c>
      <c r="C23" s="75" t="s">
        <v>6043</v>
      </c>
      <c r="D23" s="811">
        <v>40224</v>
      </c>
      <c r="E23" s="811">
        <v>40249</v>
      </c>
      <c r="F23" s="811">
        <v>40269</v>
      </c>
      <c r="G23" s="2334" t="s">
        <v>1709</v>
      </c>
      <c r="H23" s="811">
        <v>40336</v>
      </c>
      <c r="I23" s="811">
        <v>40337</v>
      </c>
    </row>
    <row r="24" spans="1:9" ht="61.5" customHeight="1">
      <c r="A24" s="71" t="s">
        <v>1115</v>
      </c>
      <c r="B24" s="71" t="s">
        <v>3139</v>
      </c>
      <c r="C24" s="76" t="s">
        <v>7778</v>
      </c>
      <c r="D24" s="2333">
        <v>40396</v>
      </c>
      <c r="E24" s="2333">
        <v>40434</v>
      </c>
      <c r="F24" s="2333" t="s">
        <v>1837</v>
      </c>
      <c r="G24" s="2333" t="s">
        <v>1838</v>
      </c>
      <c r="H24" s="2333">
        <v>40518</v>
      </c>
      <c r="I24" s="2333">
        <v>40522</v>
      </c>
    </row>
    <row r="25" spans="1:9" ht="81" customHeight="1">
      <c r="A25" s="4" t="s">
        <v>7245</v>
      </c>
      <c r="B25" s="4" t="s">
        <v>7246</v>
      </c>
      <c r="C25" s="75" t="s">
        <v>8531</v>
      </c>
      <c r="D25" s="811">
        <v>40583</v>
      </c>
      <c r="E25" s="811">
        <v>40613</v>
      </c>
      <c r="F25" s="2642">
        <v>40634</v>
      </c>
      <c r="G25" s="2334" t="s">
        <v>7924</v>
      </c>
      <c r="H25" s="811">
        <v>40700</v>
      </c>
      <c r="I25" s="811">
        <v>40700</v>
      </c>
    </row>
    <row r="26" spans="1:9" ht="100.5" customHeight="1">
      <c r="A26" s="1697" t="s">
        <v>7922</v>
      </c>
      <c r="B26" s="1697" t="s">
        <v>7923</v>
      </c>
      <c r="C26" s="1541" t="s">
        <v>8532</v>
      </c>
      <c r="D26" s="2335">
        <v>40770</v>
      </c>
      <c r="E26" s="2335">
        <v>40799</v>
      </c>
      <c r="F26" s="2643">
        <v>40817</v>
      </c>
      <c r="G26" s="2335" t="s">
        <v>7925</v>
      </c>
      <c r="H26" s="2335">
        <v>40898</v>
      </c>
      <c r="I26" s="2335">
        <v>40898</v>
      </c>
    </row>
    <row r="27" spans="1:9" ht="90.75" customHeight="1">
      <c r="A27" s="60" t="s">
        <v>8270</v>
      </c>
      <c r="B27" s="60" t="s">
        <v>8271</v>
      </c>
      <c r="C27" s="75" t="s">
        <v>8927</v>
      </c>
      <c r="D27" s="811">
        <v>40948</v>
      </c>
      <c r="E27" s="811">
        <v>40977</v>
      </c>
      <c r="F27" s="2642">
        <v>41000</v>
      </c>
      <c r="G27" s="811" t="s">
        <v>8272</v>
      </c>
      <c r="H27" s="811">
        <v>41065</v>
      </c>
      <c r="I27" s="811">
        <v>41065</v>
      </c>
    </row>
    <row r="28" spans="1:9" ht="74.25" customHeight="1">
      <c r="A28" s="2636" t="s">
        <v>8924</v>
      </c>
      <c r="B28" s="2636" t="s">
        <v>8925</v>
      </c>
      <c r="C28" s="1541" t="s">
        <v>9762</v>
      </c>
      <c r="D28" s="2335">
        <v>41128</v>
      </c>
      <c r="E28" s="2335">
        <v>41159</v>
      </c>
      <c r="F28" s="2643">
        <v>41183</v>
      </c>
      <c r="G28" s="2335" t="s">
        <v>8926</v>
      </c>
      <c r="H28" s="2335">
        <v>41243</v>
      </c>
      <c r="I28" s="2335">
        <v>41243</v>
      </c>
    </row>
    <row r="29" spans="1:9" ht="75" customHeight="1">
      <c r="A29" s="60" t="s">
        <v>9760</v>
      </c>
      <c r="B29" s="60" t="s">
        <v>9761</v>
      </c>
      <c r="C29" s="75" t="s">
        <v>11389</v>
      </c>
      <c r="D29" s="811">
        <v>41318</v>
      </c>
      <c r="E29" s="811">
        <v>41340</v>
      </c>
      <c r="F29" s="2642">
        <v>41365</v>
      </c>
      <c r="G29" s="811" t="s">
        <v>9765</v>
      </c>
      <c r="H29" s="811">
        <v>41430</v>
      </c>
      <c r="I29" s="811">
        <v>41430</v>
      </c>
    </row>
    <row r="30" spans="1:9" ht="64.5" customHeight="1">
      <c r="A30" s="2636" t="s">
        <v>10252</v>
      </c>
      <c r="B30" s="2636" t="s">
        <v>10253</v>
      </c>
      <c r="C30" s="1541" t="s">
        <v>11388</v>
      </c>
      <c r="D30" s="2335">
        <v>41495</v>
      </c>
      <c r="E30" s="2335">
        <v>41530</v>
      </c>
      <c r="F30" s="2644" t="s">
        <v>10254</v>
      </c>
      <c r="G30" s="2335" t="s">
        <v>10255</v>
      </c>
      <c r="H30" s="2335">
        <v>41617</v>
      </c>
      <c r="I30" s="2335">
        <v>41617</v>
      </c>
    </row>
    <row r="31" spans="1:9" ht="73.5" customHeight="1">
      <c r="A31" s="2637" t="s">
        <v>11064</v>
      </c>
      <c r="B31" s="2637" t="s">
        <v>11065</v>
      </c>
      <c r="C31" s="75" t="s">
        <v>11387</v>
      </c>
      <c r="D31" s="811">
        <v>41682</v>
      </c>
      <c r="E31" s="811">
        <v>41705</v>
      </c>
      <c r="F31" s="2642">
        <v>41730</v>
      </c>
      <c r="G31" s="811" t="s">
        <v>11066</v>
      </c>
      <c r="H31" s="811"/>
      <c r="I31" s="811"/>
    </row>
  </sheetData>
  <mergeCells count="1">
    <mergeCell ref="A1:C1"/>
  </mergeCells>
  <phoneticPr fontId="5"/>
  <pageMargins left="0.75" right="0.75" top="0.61" bottom="1" header="0.51200000000000001" footer="0.51200000000000001"/>
  <pageSetup paperSize="9" scale="44" orientation="portrait" verticalDpi="1200" r:id="rId1"/>
  <headerFooter alignWithMargins="0">
    <oddFooter>&amp;P / &amp;N ページ</oddFooter>
  </headerFooter>
  <colBreaks count="1" manualBreakCount="1">
    <brk id="3"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K80"/>
  <sheetViews>
    <sheetView workbookViewId="0">
      <selection activeCell="A77" sqref="A77"/>
    </sheetView>
  </sheetViews>
  <sheetFormatPr defaultRowHeight="13.5"/>
  <cols>
    <col min="1" max="1" width="3.25" style="195" customWidth="1"/>
    <col min="2" max="2" width="4.625" style="313" customWidth="1"/>
    <col min="3" max="3" width="10" style="313" customWidth="1"/>
    <col min="4" max="4" width="4.125" style="313" customWidth="1"/>
    <col min="5" max="5" width="5.375" style="313" customWidth="1"/>
    <col min="6" max="7" width="4.5" style="313" customWidth="1"/>
    <col min="8" max="8" width="32.625" style="459" customWidth="1"/>
    <col min="9" max="9" width="7.625" style="459" customWidth="1"/>
    <col min="10" max="10" width="17.625" style="313" customWidth="1"/>
    <col min="11" max="11" width="5.5" style="313" customWidth="1"/>
    <col min="12" max="12" width="6.5" style="313" customWidth="1"/>
    <col min="13" max="13" width="9.875" style="313" customWidth="1"/>
    <col min="14" max="14" width="7.5" style="313" customWidth="1"/>
    <col min="15" max="15" width="48.5" style="195" customWidth="1"/>
    <col min="16" max="17" width="7.875" style="460" customWidth="1"/>
    <col min="18" max="21" width="4.75" style="460" customWidth="1"/>
    <col min="22" max="31" width="5.875" style="460" customWidth="1"/>
    <col min="32" max="32" width="5.25" style="461" customWidth="1"/>
    <col min="33" max="33" width="10.25" style="1533" bestFit="1" customWidth="1"/>
    <col min="34" max="34" width="11.625" style="670" bestFit="1" customWidth="1"/>
    <col min="35" max="16384" width="9" style="195"/>
  </cols>
  <sheetData>
    <row r="1" spans="1:37" ht="17.25">
      <c r="B1" s="1188" t="s">
        <v>6193</v>
      </c>
      <c r="R1" s="803" t="s">
        <v>10350</v>
      </c>
    </row>
    <row r="2" spans="1:37">
      <c r="A2" s="195" t="s">
        <v>11731</v>
      </c>
      <c r="B2" s="444"/>
      <c r="C2" s="83" t="s">
        <v>1274</v>
      </c>
      <c r="D2" s="83" t="s">
        <v>5056</v>
      </c>
      <c r="E2" s="723" t="s">
        <v>410</v>
      </c>
      <c r="F2" s="83" t="s">
        <v>5058</v>
      </c>
      <c r="G2" s="83" t="s">
        <v>1505</v>
      </c>
      <c r="H2" s="84" t="s">
        <v>618</v>
      </c>
      <c r="I2" s="84" t="s">
        <v>4864</v>
      </c>
      <c r="J2" s="83" t="s">
        <v>1595</v>
      </c>
      <c r="K2" s="83" t="s">
        <v>617</v>
      </c>
      <c r="L2" s="83" t="s">
        <v>278</v>
      </c>
      <c r="M2" s="83" t="s">
        <v>3706</v>
      </c>
      <c r="N2" s="83" t="s">
        <v>470</v>
      </c>
      <c r="O2" s="84" t="s">
        <v>411</v>
      </c>
      <c r="P2" s="333" t="s">
        <v>10321</v>
      </c>
      <c r="Q2" s="333" t="s">
        <v>10349</v>
      </c>
      <c r="R2" s="333" t="s">
        <v>10355</v>
      </c>
      <c r="S2" s="333" t="s">
        <v>10353</v>
      </c>
      <c r="T2" s="333" t="s">
        <v>10358</v>
      </c>
      <c r="U2" s="333" t="s">
        <v>10361</v>
      </c>
      <c r="V2" s="333" t="s">
        <v>10364</v>
      </c>
      <c r="W2" s="333" t="s">
        <v>10367</v>
      </c>
      <c r="X2" s="333" t="s">
        <v>10370</v>
      </c>
      <c r="Y2" s="333" t="s">
        <v>10373</v>
      </c>
      <c r="Z2" s="333" t="s">
        <v>10376</v>
      </c>
      <c r="AA2" s="333" t="s">
        <v>10379</v>
      </c>
      <c r="AB2" s="333" t="s">
        <v>10382</v>
      </c>
      <c r="AC2" s="333" t="s">
        <v>10385</v>
      </c>
      <c r="AD2" s="333" t="s">
        <v>10388</v>
      </c>
      <c r="AE2" s="333" t="s">
        <v>10391</v>
      </c>
      <c r="AF2" s="83" t="s">
        <v>1508</v>
      </c>
      <c r="AG2" s="2546" t="s">
        <v>10595</v>
      </c>
      <c r="AH2" s="670" t="s">
        <v>5975</v>
      </c>
      <c r="AI2" s="195" t="s">
        <v>3897</v>
      </c>
      <c r="AJ2" s="195" t="s">
        <v>2816</v>
      </c>
    </row>
    <row r="3" spans="1:37" ht="54">
      <c r="B3" s="447">
        <f>ROW()-2</f>
        <v>1</v>
      </c>
      <c r="C3" s="446" t="s">
        <v>3094</v>
      </c>
      <c r="D3" s="446" t="s">
        <v>1505</v>
      </c>
      <c r="E3" s="447">
        <v>10</v>
      </c>
      <c r="F3" s="447">
        <v>0</v>
      </c>
      <c r="G3" s="447">
        <v>11</v>
      </c>
      <c r="H3" s="448" t="s">
        <v>3553</v>
      </c>
      <c r="I3" s="448" t="s">
        <v>4034</v>
      </c>
      <c r="J3" s="87" t="s">
        <v>6262</v>
      </c>
      <c r="K3" s="314" t="s">
        <v>1401</v>
      </c>
      <c r="L3" s="314">
        <v>56</v>
      </c>
      <c r="M3" s="314" t="s">
        <v>6263</v>
      </c>
      <c r="N3" s="314" t="s">
        <v>6264</v>
      </c>
      <c r="O3" s="97" t="s">
        <v>3554</v>
      </c>
      <c r="P3" s="449">
        <v>28</v>
      </c>
      <c r="Q3" s="449">
        <f>SUM(R3:AE3)</f>
        <v>28</v>
      </c>
      <c r="R3" s="449"/>
      <c r="S3" s="449"/>
      <c r="T3" s="449"/>
      <c r="U3" s="449"/>
      <c r="V3" s="449">
        <v>1</v>
      </c>
      <c r="W3" s="449">
        <v>7</v>
      </c>
      <c r="X3" s="449">
        <v>4</v>
      </c>
      <c r="Y3" s="449">
        <v>3</v>
      </c>
      <c r="Z3" s="449">
        <v>7</v>
      </c>
      <c r="AA3" s="449">
        <v>1</v>
      </c>
      <c r="AB3" s="449">
        <v>4</v>
      </c>
      <c r="AC3" s="449">
        <v>1</v>
      </c>
      <c r="AD3" s="449"/>
      <c r="AE3" s="449"/>
      <c r="AF3" s="450" t="s">
        <v>1504</v>
      </c>
      <c r="AG3" s="2167"/>
      <c r="AH3" s="671"/>
      <c r="AI3" s="452"/>
      <c r="AJ3" s="678" t="e">
        <f>P3/AI3</f>
        <v>#DIV/0!</v>
      </c>
      <c r="AK3" t="str">
        <f>$D3&amp;$K3</f>
        <v>DPASJ</v>
      </c>
    </row>
    <row r="4" spans="1:37" ht="62.25" customHeight="1">
      <c r="B4" s="447">
        <f t="shared" ref="B4:B71" si="0">ROW()-2</f>
        <v>2</v>
      </c>
      <c r="C4" s="446" t="s">
        <v>2191</v>
      </c>
      <c r="D4" s="446" t="s">
        <v>5058</v>
      </c>
      <c r="E4" s="447">
        <v>6</v>
      </c>
      <c r="F4" s="447">
        <v>2</v>
      </c>
      <c r="G4" s="447">
        <v>5</v>
      </c>
      <c r="H4" s="453" t="s">
        <v>3555</v>
      </c>
      <c r="I4" s="453" t="s">
        <v>3280</v>
      </c>
      <c r="J4" s="87" t="s">
        <v>5224</v>
      </c>
      <c r="K4" s="314" t="s">
        <v>2116</v>
      </c>
      <c r="L4" s="314">
        <v>417</v>
      </c>
      <c r="M4" s="314" t="s">
        <v>5225</v>
      </c>
      <c r="N4" s="314" t="s">
        <v>1297</v>
      </c>
      <c r="O4" s="448" t="s">
        <v>3335</v>
      </c>
      <c r="P4" s="449">
        <v>4</v>
      </c>
      <c r="Q4" s="449">
        <f t="shared" ref="Q4:Q70" si="1">SUM(R4:AE4)</f>
        <v>4</v>
      </c>
      <c r="R4" s="449"/>
      <c r="S4" s="449"/>
      <c r="T4" s="449"/>
      <c r="U4" s="449"/>
      <c r="V4" s="449">
        <v>1</v>
      </c>
      <c r="W4" s="449"/>
      <c r="X4" s="449"/>
      <c r="Y4" s="449"/>
      <c r="Z4" s="449"/>
      <c r="AA4" s="449"/>
      <c r="AB4" s="449">
        <v>2</v>
      </c>
      <c r="AC4" s="449"/>
      <c r="AD4" s="449">
        <v>1</v>
      </c>
      <c r="AE4" s="449"/>
      <c r="AF4" s="445" t="s">
        <v>1506</v>
      </c>
      <c r="AG4" s="2167"/>
      <c r="AH4" s="671"/>
      <c r="AI4" s="452"/>
      <c r="AJ4" s="678" t="e">
        <f t="shared" ref="AJ4:AJ72" si="2">P4/AI4</f>
        <v>#DIV/0!</v>
      </c>
      <c r="AK4" t="str">
        <f t="shared" ref="AK4:AK71" si="3">$D4&amp;$K4</f>
        <v>IA&amp;A</v>
      </c>
    </row>
    <row r="5" spans="1:37" ht="40.5">
      <c r="B5" s="447">
        <f t="shared" si="0"/>
        <v>3</v>
      </c>
      <c r="C5" s="446" t="s">
        <v>3452</v>
      </c>
      <c r="D5" s="446" t="s">
        <v>1505</v>
      </c>
      <c r="E5" s="447">
        <v>6</v>
      </c>
      <c r="F5" s="447">
        <v>0</v>
      </c>
      <c r="G5" s="447">
        <v>7</v>
      </c>
      <c r="H5" s="453" t="s">
        <v>3556</v>
      </c>
      <c r="I5" s="453" t="s">
        <v>3279</v>
      </c>
      <c r="J5" s="87" t="s">
        <v>1298</v>
      </c>
      <c r="K5" s="314" t="s">
        <v>2115</v>
      </c>
      <c r="L5" s="314">
        <v>610</v>
      </c>
      <c r="M5" s="314" t="s">
        <v>1299</v>
      </c>
      <c r="N5" s="314" t="s">
        <v>6264</v>
      </c>
      <c r="O5" s="448" t="s">
        <v>4834</v>
      </c>
      <c r="P5" s="449">
        <v>38</v>
      </c>
      <c r="Q5" s="449">
        <f t="shared" si="1"/>
        <v>38</v>
      </c>
      <c r="R5" s="449"/>
      <c r="S5" s="449"/>
      <c r="T5" s="449"/>
      <c r="U5" s="449"/>
      <c r="V5" s="449">
        <v>2</v>
      </c>
      <c r="W5" s="449">
        <v>6</v>
      </c>
      <c r="X5" s="449">
        <v>6</v>
      </c>
      <c r="Y5" s="449">
        <v>7</v>
      </c>
      <c r="Z5" s="449">
        <v>7</v>
      </c>
      <c r="AA5" s="449">
        <v>5</v>
      </c>
      <c r="AB5" s="449">
        <v>3</v>
      </c>
      <c r="AC5" s="449">
        <v>1</v>
      </c>
      <c r="AD5" s="449">
        <v>1</v>
      </c>
      <c r="AE5" s="449"/>
      <c r="AF5" s="445" t="s">
        <v>1504</v>
      </c>
      <c r="AG5" s="2167"/>
      <c r="AH5" s="671"/>
      <c r="AI5" s="452"/>
      <c r="AJ5" s="678" t="e">
        <f t="shared" si="2"/>
        <v>#DIV/0!</v>
      </c>
      <c r="AK5" t="str">
        <f t="shared" si="3"/>
        <v>DApJ</v>
      </c>
    </row>
    <row r="6" spans="1:37" ht="40.5">
      <c r="B6" s="447">
        <f t="shared" si="0"/>
        <v>4</v>
      </c>
      <c r="C6" s="446" t="s">
        <v>421</v>
      </c>
      <c r="D6" s="446" t="s">
        <v>1505</v>
      </c>
      <c r="E6" s="447">
        <v>6</v>
      </c>
      <c r="F6" s="447">
        <v>2</v>
      </c>
      <c r="G6" s="447">
        <v>5</v>
      </c>
      <c r="H6" s="381" t="s">
        <v>3557</v>
      </c>
      <c r="I6" s="453" t="s">
        <v>3280</v>
      </c>
      <c r="J6" s="87" t="s">
        <v>3078</v>
      </c>
      <c r="K6" s="314" t="s">
        <v>2116</v>
      </c>
      <c r="L6" s="314">
        <v>428</v>
      </c>
      <c r="M6" s="314" t="s">
        <v>3079</v>
      </c>
      <c r="N6" s="314" t="s">
        <v>3080</v>
      </c>
      <c r="O6" s="97" t="s">
        <v>422</v>
      </c>
      <c r="P6" s="449">
        <v>17</v>
      </c>
      <c r="Q6" s="449">
        <f t="shared" si="1"/>
        <v>17</v>
      </c>
      <c r="R6" s="449"/>
      <c r="S6" s="449"/>
      <c r="T6" s="449"/>
      <c r="U6" s="449"/>
      <c r="V6" s="449">
        <v>1</v>
      </c>
      <c r="W6" s="449">
        <v>4</v>
      </c>
      <c r="X6" s="449">
        <v>4</v>
      </c>
      <c r="Y6" s="449">
        <v>2</v>
      </c>
      <c r="Z6" s="449"/>
      <c r="AA6" s="449">
        <v>1</v>
      </c>
      <c r="AB6" s="449">
        <v>1</v>
      </c>
      <c r="AC6" s="449"/>
      <c r="AD6" s="449">
        <v>4</v>
      </c>
      <c r="AE6" s="449"/>
      <c r="AF6" s="445" t="s">
        <v>1506</v>
      </c>
      <c r="AG6" s="2167"/>
      <c r="AH6" s="671"/>
      <c r="AI6" s="452"/>
      <c r="AJ6" s="678" t="e">
        <f t="shared" si="2"/>
        <v>#DIV/0!</v>
      </c>
      <c r="AK6" t="str">
        <f t="shared" si="3"/>
        <v>DA&amp;A</v>
      </c>
    </row>
    <row r="7" spans="1:37" ht="40.5">
      <c r="B7" s="447">
        <f t="shared" si="0"/>
        <v>5</v>
      </c>
      <c r="C7" s="446" t="s">
        <v>3453</v>
      </c>
      <c r="D7" s="446" t="s">
        <v>1505</v>
      </c>
      <c r="E7" s="447">
        <v>6</v>
      </c>
      <c r="F7" s="447">
        <v>5</v>
      </c>
      <c r="G7" s="447">
        <v>2</v>
      </c>
      <c r="H7" s="381" t="s">
        <v>3199</v>
      </c>
      <c r="I7" s="453" t="s">
        <v>1300</v>
      </c>
      <c r="J7" s="87" t="s">
        <v>1301</v>
      </c>
      <c r="K7" s="314" t="s">
        <v>2115</v>
      </c>
      <c r="L7" s="314">
        <v>608</v>
      </c>
      <c r="M7" s="314" t="s">
        <v>2880</v>
      </c>
      <c r="N7" s="314" t="s">
        <v>2881</v>
      </c>
      <c r="O7" s="448" t="s">
        <v>409</v>
      </c>
      <c r="P7" s="449">
        <v>42</v>
      </c>
      <c r="Q7" s="449">
        <f t="shared" si="1"/>
        <v>42</v>
      </c>
      <c r="R7" s="449"/>
      <c r="S7" s="449"/>
      <c r="T7" s="449"/>
      <c r="U7" s="449"/>
      <c r="V7" s="449"/>
      <c r="W7" s="449">
        <v>7</v>
      </c>
      <c r="X7" s="449">
        <v>14</v>
      </c>
      <c r="Y7" s="449">
        <v>6</v>
      </c>
      <c r="Z7" s="449">
        <v>6</v>
      </c>
      <c r="AA7" s="449">
        <v>1</v>
      </c>
      <c r="AB7" s="449">
        <v>2</v>
      </c>
      <c r="AC7" s="449">
        <v>1</v>
      </c>
      <c r="AD7" s="449">
        <v>1</v>
      </c>
      <c r="AE7" s="449">
        <v>4</v>
      </c>
      <c r="AF7" s="445" t="s">
        <v>2882</v>
      </c>
      <c r="AG7" s="2167"/>
      <c r="AH7" s="671"/>
      <c r="AI7" s="452"/>
      <c r="AJ7" s="678" t="e">
        <f t="shared" si="2"/>
        <v>#DIV/0!</v>
      </c>
      <c r="AK7" t="str">
        <f t="shared" si="3"/>
        <v>DApJ</v>
      </c>
    </row>
    <row r="8" spans="1:37" ht="40.5">
      <c r="B8" s="447">
        <f t="shared" si="0"/>
        <v>6</v>
      </c>
      <c r="C8" s="446" t="s">
        <v>5316</v>
      </c>
      <c r="D8" s="446" t="s">
        <v>5058</v>
      </c>
      <c r="E8" s="447">
        <v>4</v>
      </c>
      <c r="F8" s="447">
        <v>3</v>
      </c>
      <c r="G8" s="447">
        <v>2</v>
      </c>
      <c r="H8" s="453" t="s">
        <v>3200</v>
      </c>
      <c r="I8" s="453" t="s">
        <v>3081</v>
      </c>
      <c r="J8" s="87" t="s">
        <v>3201</v>
      </c>
      <c r="K8" s="314" t="s">
        <v>2115</v>
      </c>
      <c r="L8" s="314">
        <v>601</v>
      </c>
      <c r="M8" s="314" t="s">
        <v>3082</v>
      </c>
      <c r="N8" s="314" t="s">
        <v>3083</v>
      </c>
      <c r="O8" s="448" t="s">
        <v>4604</v>
      </c>
      <c r="P8" s="449">
        <v>82</v>
      </c>
      <c r="Q8" s="449">
        <f t="shared" si="1"/>
        <v>82</v>
      </c>
      <c r="R8" s="449"/>
      <c r="S8" s="449"/>
      <c r="T8" s="449"/>
      <c r="U8" s="449"/>
      <c r="V8" s="449">
        <v>3</v>
      </c>
      <c r="W8" s="449">
        <v>13</v>
      </c>
      <c r="X8" s="449">
        <v>9</v>
      </c>
      <c r="Y8" s="449">
        <v>13</v>
      </c>
      <c r="Z8" s="449">
        <v>18</v>
      </c>
      <c r="AA8" s="449">
        <v>10</v>
      </c>
      <c r="AB8" s="449">
        <v>6</v>
      </c>
      <c r="AC8" s="449">
        <v>4</v>
      </c>
      <c r="AD8" s="449">
        <v>4</v>
      </c>
      <c r="AE8" s="449">
        <v>2</v>
      </c>
      <c r="AF8" s="445" t="s">
        <v>3084</v>
      </c>
      <c r="AG8" s="2167"/>
      <c r="AH8" s="671"/>
      <c r="AI8" s="452"/>
      <c r="AJ8" s="678" t="e">
        <f t="shared" si="2"/>
        <v>#DIV/0!</v>
      </c>
      <c r="AK8" t="str">
        <f t="shared" si="3"/>
        <v>IApJ</v>
      </c>
    </row>
    <row r="9" spans="1:37" ht="67.5">
      <c r="B9" s="447">
        <f t="shared" si="0"/>
        <v>7</v>
      </c>
      <c r="C9" s="446" t="s">
        <v>5317</v>
      </c>
      <c r="D9" s="446" t="s">
        <v>5058</v>
      </c>
      <c r="E9" s="447">
        <v>12</v>
      </c>
      <c r="F9" s="447">
        <v>10</v>
      </c>
      <c r="G9" s="447">
        <v>3</v>
      </c>
      <c r="H9" s="453" t="s">
        <v>4907</v>
      </c>
      <c r="I9" s="453" t="s">
        <v>4034</v>
      </c>
      <c r="J9" s="87" t="s">
        <v>4545</v>
      </c>
      <c r="K9" s="314" t="s">
        <v>1528</v>
      </c>
      <c r="L9" s="314">
        <v>127</v>
      </c>
      <c r="M9" s="314" t="s">
        <v>4546</v>
      </c>
      <c r="N9" s="314" t="s">
        <v>4547</v>
      </c>
      <c r="O9" s="448" t="s">
        <v>4810</v>
      </c>
      <c r="P9" s="449">
        <v>213</v>
      </c>
      <c r="Q9" s="449">
        <f t="shared" si="1"/>
        <v>213</v>
      </c>
      <c r="R9" s="449"/>
      <c r="S9" s="449"/>
      <c r="T9" s="449"/>
      <c r="U9" s="449"/>
      <c r="V9" s="449">
        <v>14</v>
      </c>
      <c r="W9" s="449">
        <v>19</v>
      </c>
      <c r="X9" s="449">
        <v>17</v>
      </c>
      <c r="Y9" s="449">
        <v>29</v>
      </c>
      <c r="Z9" s="449">
        <v>30</v>
      </c>
      <c r="AA9" s="449">
        <v>22</v>
      </c>
      <c r="AB9" s="449">
        <v>28</v>
      </c>
      <c r="AC9" s="449">
        <v>24</v>
      </c>
      <c r="AD9" s="449">
        <v>17</v>
      </c>
      <c r="AE9" s="449">
        <v>13</v>
      </c>
      <c r="AF9" s="445" t="s">
        <v>1504</v>
      </c>
      <c r="AG9" s="283" t="s">
        <v>10596</v>
      </c>
      <c r="AH9" s="671"/>
      <c r="AI9" s="452"/>
      <c r="AJ9" s="678" t="e">
        <f t="shared" si="2"/>
        <v>#DIV/0!</v>
      </c>
      <c r="AK9" t="str">
        <f t="shared" si="3"/>
        <v>IAJ</v>
      </c>
    </row>
    <row r="10" spans="1:37" ht="54">
      <c r="B10" s="447">
        <f t="shared" si="0"/>
        <v>8</v>
      </c>
      <c r="C10" s="446" t="s">
        <v>5318</v>
      </c>
      <c r="D10" s="446" t="s">
        <v>5058</v>
      </c>
      <c r="E10" s="447">
        <v>9</v>
      </c>
      <c r="F10" s="447">
        <v>4</v>
      </c>
      <c r="G10" s="447">
        <v>6</v>
      </c>
      <c r="H10" s="453" t="s">
        <v>3225</v>
      </c>
      <c r="I10" s="453" t="s">
        <v>3279</v>
      </c>
      <c r="J10" s="87" t="s">
        <v>4548</v>
      </c>
      <c r="K10" s="314" t="s">
        <v>2115</v>
      </c>
      <c r="L10" s="314">
        <v>605</v>
      </c>
      <c r="M10" s="314" t="s">
        <v>4549</v>
      </c>
      <c r="N10" s="314" t="s">
        <v>1297</v>
      </c>
      <c r="O10" s="448" t="s">
        <v>5319</v>
      </c>
      <c r="P10" s="449">
        <v>61</v>
      </c>
      <c r="Q10" s="449">
        <f t="shared" si="1"/>
        <v>61</v>
      </c>
      <c r="R10" s="449"/>
      <c r="S10" s="449"/>
      <c r="T10" s="449"/>
      <c r="U10" s="449"/>
      <c r="V10" s="449">
        <v>7</v>
      </c>
      <c r="W10" s="449">
        <v>8</v>
      </c>
      <c r="X10" s="449">
        <v>5</v>
      </c>
      <c r="Y10" s="449">
        <v>11</v>
      </c>
      <c r="Z10" s="449">
        <v>6</v>
      </c>
      <c r="AA10" s="449">
        <v>7</v>
      </c>
      <c r="AB10" s="449">
        <v>4</v>
      </c>
      <c r="AC10" s="449">
        <v>1</v>
      </c>
      <c r="AD10" s="449">
        <v>5</v>
      </c>
      <c r="AE10" s="449">
        <v>7</v>
      </c>
      <c r="AF10" s="445" t="s">
        <v>1506</v>
      </c>
      <c r="AG10" s="2167"/>
      <c r="AH10" s="671"/>
      <c r="AI10" s="452"/>
      <c r="AJ10" s="678" t="e">
        <f t="shared" si="2"/>
        <v>#DIV/0!</v>
      </c>
      <c r="AK10" t="str">
        <f t="shared" si="3"/>
        <v>IApJ</v>
      </c>
    </row>
    <row r="11" spans="1:37" ht="100.5" customHeight="1">
      <c r="B11" s="447">
        <f t="shared" si="0"/>
        <v>9</v>
      </c>
      <c r="C11" s="446" t="s">
        <v>5320</v>
      </c>
      <c r="D11" s="446" t="s">
        <v>5058</v>
      </c>
      <c r="E11" s="447">
        <v>16</v>
      </c>
      <c r="F11" s="447">
        <v>15</v>
      </c>
      <c r="G11" s="447">
        <v>2</v>
      </c>
      <c r="H11" s="453" t="s">
        <v>3226</v>
      </c>
      <c r="I11" s="453" t="s">
        <v>3081</v>
      </c>
      <c r="J11" s="87" t="s">
        <v>4550</v>
      </c>
      <c r="K11" s="314" t="s">
        <v>4551</v>
      </c>
      <c r="L11" s="314">
        <v>350</v>
      </c>
      <c r="M11" s="314" t="s">
        <v>6775</v>
      </c>
      <c r="N11" s="314" t="s">
        <v>6776</v>
      </c>
      <c r="O11" s="448" t="s">
        <v>6777</v>
      </c>
      <c r="P11" s="449">
        <v>73</v>
      </c>
      <c r="Q11" s="449">
        <f t="shared" si="1"/>
        <v>73</v>
      </c>
      <c r="R11" s="449"/>
      <c r="S11" s="449"/>
      <c r="T11" s="449">
        <v>2</v>
      </c>
      <c r="U11" s="449">
        <v>8</v>
      </c>
      <c r="V11" s="449">
        <v>9</v>
      </c>
      <c r="W11" s="449">
        <v>13</v>
      </c>
      <c r="X11" s="449">
        <v>4</v>
      </c>
      <c r="Y11" s="449">
        <v>8</v>
      </c>
      <c r="Z11" s="449">
        <v>7</v>
      </c>
      <c r="AA11" s="449">
        <v>8</v>
      </c>
      <c r="AB11" s="449">
        <v>5</v>
      </c>
      <c r="AC11" s="449">
        <v>2</v>
      </c>
      <c r="AD11" s="449">
        <v>5</v>
      </c>
      <c r="AE11" s="449">
        <v>2</v>
      </c>
      <c r="AF11" s="445" t="s">
        <v>3084</v>
      </c>
      <c r="AG11" s="2167"/>
      <c r="AH11" s="671"/>
      <c r="AI11" s="452"/>
      <c r="AJ11" s="678" t="e">
        <f t="shared" si="2"/>
        <v>#DIV/0!</v>
      </c>
      <c r="AK11" t="str">
        <f t="shared" si="3"/>
        <v>IMNRAS</v>
      </c>
    </row>
    <row r="12" spans="1:37" ht="27">
      <c r="B12" s="447">
        <f t="shared" si="0"/>
        <v>10</v>
      </c>
      <c r="C12" s="446" t="s">
        <v>6478</v>
      </c>
      <c r="D12" s="446" t="s">
        <v>5058</v>
      </c>
      <c r="E12" s="447">
        <v>2</v>
      </c>
      <c r="F12" s="447">
        <v>3</v>
      </c>
      <c r="G12" s="447">
        <v>0</v>
      </c>
      <c r="H12" s="453" t="s">
        <v>6778</v>
      </c>
      <c r="I12" s="453" t="s">
        <v>4034</v>
      </c>
      <c r="J12" s="87" t="s">
        <v>6779</v>
      </c>
      <c r="K12" s="314" t="s">
        <v>2115</v>
      </c>
      <c r="L12" s="314">
        <v>609</v>
      </c>
      <c r="M12" s="314" t="s">
        <v>45</v>
      </c>
      <c r="N12" s="314" t="s">
        <v>6780</v>
      </c>
      <c r="O12" s="448" t="s">
        <v>6479</v>
      </c>
      <c r="P12" s="449">
        <v>47</v>
      </c>
      <c r="Q12" s="449">
        <f t="shared" si="1"/>
        <v>47</v>
      </c>
      <c r="R12" s="449"/>
      <c r="S12" s="449"/>
      <c r="T12" s="449"/>
      <c r="U12" s="449"/>
      <c r="V12" s="449">
        <v>1</v>
      </c>
      <c r="W12" s="449">
        <v>9</v>
      </c>
      <c r="X12" s="449">
        <v>4</v>
      </c>
      <c r="Y12" s="449">
        <v>3</v>
      </c>
      <c r="Z12" s="449">
        <v>2</v>
      </c>
      <c r="AA12" s="449">
        <v>7</v>
      </c>
      <c r="AB12" s="449">
        <v>5</v>
      </c>
      <c r="AC12" s="449">
        <v>6</v>
      </c>
      <c r="AD12" s="449">
        <v>7</v>
      </c>
      <c r="AE12" s="449">
        <v>3</v>
      </c>
      <c r="AF12" s="445" t="s">
        <v>1504</v>
      </c>
      <c r="AG12" s="2167"/>
      <c r="AH12" s="671"/>
      <c r="AI12" s="452"/>
      <c r="AJ12" s="678" t="e">
        <f t="shared" si="2"/>
        <v>#DIV/0!</v>
      </c>
      <c r="AK12" t="str">
        <f t="shared" si="3"/>
        <v>IApJ</v>
      </c>
    </row>
    <row r="13" spans="1:37" ht="169.5" customHeight="1">
      <c r="B13" s="447">
        <f t="shared" si="0"/>
        <v>11</v>
      </c>
      <c r="C13" s="446" t="s">
        <v>6480</v>
      </c>
      <c r="D13" s="446" t="s">
        <v>1505</v>
      </c>
      <c r="E13" s="447">
        <v>22</v>
      </c>
      <c r="F13" s="447">
        <v>0</v>
      </c>
      <c r="G13" s="447">
        <v>23</v>
      </c>
      <c r="H13" s="453" t="s">
        <v>5575</v>
      </c>
      <c r="I13" s="453" t="s">
        <v>6781</v>
      </c>
      <c r="J13" s="87" t="s">
        <v>6782</v>
      </c>
      <c r="K13" s="314" t="s">
        <v>2115</v>
      </c>
      <c r="L13" s="314">
        <v>605</v>
      </c>
      <c r="M13" s="314" t="s">
        <v>6783</v>
      </c>
      <c r="N13" s="314" t="s">
        <v>1619</v>
      </c>
      <c r="O13" s="448" t="s">
        <v>4244</v>
      </c>
      <c r="P13" s="449">
        <v>112</v>
      </c>
      <c r="Q13" s="449">
        <f t="shared" si="1"/>
        <v>112</v>
      </c>
      <c r="R13" s="449"/>
      <c r="S13" s="449"/>
      <c r="T13" s="449"/>
      <c r="U13" s="449">
        <v>1</v>
      </c>
      <c r="V13" s="449">
        <v>3</v>
      </c>
      <c r="W13" s="449">
        <v>25</v>
      </c>
      <c r="X13" s="449">
        <v>11</v>
      </c>
      <c r="Y13" s="449">
        <v>15</v>
      </c>
      <c r="Z13" s="449">
        <v>12</v>
      </c>
      <c r="AA13" s="449">
        <v>9</v>
      </c>
      <c r="AB13" s="449">
        <v>10</v>
      </c>
      <c r="AC13" s="449">
        <v>10</v>
      </c>
      <c r="AD13" s="449">
        <v>7</v>
      </c>
      <c r="AE13" s="449">
        <v>9</v>
      </c>
      <c r="AF13" s="445" t="s">
        <v>1620</v>
      </c>
      <c r="AG13" s="2167"/>
      <c r="AH13" s="671"/>
      <c r="AI13" s="452"/>
      <c r="AJ13" s="678" t="e">
        <f t="shared" si="2"/>
        <v>#DIV/0!</v>
      </c>
      <c r="AK13" t="str">
        <f t="shared" si="3"/>
        <v>DApJ</v>
      </c>
    </row>
    <row r="14" spans="1:37" ht="40.5">
      <c r="B14" s="447">
        <f t="shared" si="0"/>
        <v>12</v>
      </c>
      <c r="C14" s="446" t="s">
        <v>6481</v>
      </c>
      <c r="D14" s="446" t="s">
        <v>1505</v>
      </c>
      <c r="E14" s="447">
        <v>4</v>
      </c>
      <c r="F14" s="447">
        <v>1</v>
      </c>
      <c r="G14" s="447">
        <v>4</v>
      </c>
      <c r="H14" s="453" t="s">
        <v>3586</v>
      </c>
      <c r="I14" s="453" t="s">
        <v>1621</v>
      </c>
      <c r="J14" s="87" t="s">
        <v>1622</v>
      </c>
      <c r="K14" s="314" t="s">
        <v>2115</v>
      </c>
      <c r="L14" s="314">
        <v>603</v>
      </c>
      <c r="M14" s="314" t="s">
        <v>1623</v>
      </c>
      <c r="N14" s="314" t="s">
        <v>1624</v>
      </c>
      <c r="O14" s="448" t="s">
        <v>2819</v>
      </c>
      <c r="P14" s="449">
        <v>12</v>
      </c>
      <c r="Q14" s="449">
        <f t="shared" si="1"/>
        <v>12</v>
      </c>
      <c r="R14" s="449"/>
      <c r="S14" s="449"/>
      <c r="T14" s="449"/>
      <c r="U14" s="449"/>
      <c r="V14" s="449">
        <v>1</v>
      </c>
      <c r="W14" s="449">
        <v>2</v>
      </c>
      <c r="X14" s="449">
        <v>2</v>
      </c>
      <c r="Y14" s="449">
        <v>1</v>
      </c>
      <c r="Z14" s="449">
        <v>1</v>
      </c>
      <c r="AA14" s="449">
        <v>2</v>
      </c>
      <c r="AB14" s="449">
        <v>1</v>
      </c>
      <c r="AC14" s="449">
        <v>1</v>
      </c>
      <c r="AD14" s="449">
        <v>1</v>
      </c>
      <c r="AE14" s="449"/>
      <c r="AF14" s="445" t="s">
        <v>3084</v>
      </c>
      <c r="AG14" s="2167"/>
      <c r="AH14" s="671"/>
      <c r="AI14" s="452"/>
      <c r="AJ14" s="678" t="e">
        <f t="shared" si="2"/>
        <v>#DIV/0!</v>
      </c>
      <c r="AK14" t="str">
        <f t="shared" si="3"/>
        <v>DApJ</v>
      </c>
    </row>
    <row r="15" spans="1:37" ht="40.5">
      <c r="B15" s="447">
        <f t="shared" si="0"/>
        <v>13</v>
      </c>
      <c r="C15" s="446" t="s">
        <v>6483</v>
      </c>
      <c r="D15" s="446" t="s">
        <v>5058</v>
      </c>
      <c r="E15" s="447">
        <v>6</v>
      </c>
      <c r="F15" s="447">
        <v>4</v>
      </c>
      <c r="G15" s="447">
        <v>3</v>
      </c>
      <c r="H15" s="453" t="s">
        <v>6123</v>
      </c>
      <c r="I15" s="453" t="s">
        <v>3286</v>
      </c>
      <c r="J15" s="87" t="s">
        <v>1625</v>
      </c>
      <c r="K15" s="314" t="s">
        <v>1528</v>
      </c>
      <c r="L15" s="314">
        <v>127</v>
      </c>
      <c r="M15" s="314" t="s">
        <v>5090</v>
      </c>
      <c r="N15" s="314" t="s">
        <v>5091</v>
      </c>
      <c r="O15" s="448" t="s">
        <v>6774</v>
      </c>
      <c r="P15" s="449">
        <v>11</v>
      </c>
      <c r="Q15" s="449">
        <f t="shared" si="1"/>
        <v>11</v>
      </c>
      <c r="R15" s="449"/>
      <c r="S15" s="449"/>
      <c r="T15" s="449"/>
      <c r="U15" s="449"/>
      <c r="V15" s="449"/>
      <c r="W15" s="449">
        <v>1</v>
      </c>
      <c r="X15" s="449">
        <v>3</v>
      </c>
      <c r="Y15" s="449">
        <v>3</v>
      </c>
      <c r="Z15" s="449">
        <v>1</v>
      </c>
      <c r="AA15" s="449">
        <v>2</v>
      </c>
      <c r="AB15" s="449"/>
      <c r="AC15" s="449"/>
      <c r="AD15" s="449"/>
      <c r="AE15" s="449">
        <v>1</v>
      </c>
      <c r="AF15" s="445" t="s">
        <v>1507</v>
      </c>
      <c r="AG15" s="2167"/>
      <c r="AH15" s="671"/>
      <c r="AI15" s="452"/>
      <c r="AJ15" s="678" t="e">
        <f t="shared" si="2"/>
        <v>#DIV/0!</v>
      </c>
      <c r="AK15" t="str">
        <f t="shared" si="3"/>
        <v>IAJ</v>
      </c>
    </row>
    <row r="16" spans="1:37" ht="40.5">
      <c r="B16" s="447">
        <f t="shared" si="0"/>
        <v>14</v>
      </c>
      <c r="C16" s="446" t="s">
        <v>2794</v>
      </c>
      <c r="D16" s="446" t="s">
        <v>1505</v>
      </c>
      <c r="E16" s="447">
        <v>4</v>
      </c>
      <c r="F16" s="447">
        <v>0</v>
      </c>
      <c r="G16" s="447">
        <v>5</v>
      </c>
      <c r="H16" s="381" t="s">
        <v>715</v>
      </c>
      <c r="I16" s="453" t="s">
        <v>4034</v>
      </c>
      <c r="J16" s="87" t="s">
        <v>5092</v>
      </c>
      <c r="K16" s="314" t="s">
        <v>1526</v>
      </c>
      <c r="L16" s="314">
        <v>347</v>
      </c>
      <c r="M16" s="314" t="s">
        <v>5093</v>
      </c>
      <c r="N16" s="314" t="s">
        <v>4547</v>
      </c>
      <c r="O16" s="448" t="s">
        <v>1702</v>
      </c>
      <c r="P16" s="449">
        <v>57</v>
      </c>
      <c r="Q16" s="449">
        <f t="shared" si="1"/>
        <v>57</v>
      </c>
      <c r="R16" s="449"/>
      <c r="S16" s="449"/>
      <c r="T16" s="449"/>
      <c r="U16" s="449"/>
      <c r="V16" s="449">
        <v>5</v>
      </c>
      <c r="W16" s="449">
        <v>3</v>
      </c>
      <c r="X16" s="449">
        <v>11</v>
      </c>
      <c r="Y16" s="449">
        <v>11</v>
      </c>
      <c r="Z16" s="449">
        <v>4</v>
      </c>
      <c r="AA16" s="449">
        <v>4</v>
      </c>
      <c r="AB16" s="449">
        <v>4</v>
      </c>
      <c r="AC16" s="449">
        <v>5</v>
      </c>
      <c r="AD16" s="449">
        <v>4</v>
      </c>
      <c r="AE16" s="449">
        <v>6</v>
      </c>
      <c r="AF16" s="445" t="s">
        <v>1504</v>
      </c>
      <c r="AG16" s="2167"/>
      <c r="AH16" s="671"/>
      <c r="AI16" s="452"/>
      <c r="AJ16" s="678" t="e">
        <f t="shared" si="2"/>
        <v>#DIV/0!</v>
      </c>
      <c r="AK16" t="str">
        <f t="shared" si="3"/>
        <v>DMNRAS</v>
      </c>
    </row>
    <row r="17" spans="1:37" ht="67.5">
      <c r="B17" s="447">
        <f t="shared" si="0"/>
        <v>15</v>
      </c>
      <c r="C17" s="446" t="s">
        <v>2795</v>
      </c>
      <c r="D17" s="446" t="s">
        <v>1505</v>
      </c>
      <c r="E17" s="447">
        <v>14</v>
      </c>
      <c r="F17" s="447">
        <v>0</v>
      </c>
      <c r="G17" s="447">
        <v>15</v>
      </c>
      <c r="H17" s="453" t="s">
        <v>2688</v>
      </c>
      <c r="I17" s="453" t="s">
        <v>4034</v>
      </c>
      <c r="J17" s="87" t="s">
        <v>5954</v>
      </c>
      <c r="K17" s="314" t="s">
        <v>1528</v>
      </c>
      <c r="L17" s="314">
        <v>128</v>
      </c>
      <c r="M17" s="314" t="s">
        <v>5955</v>
      </c>
      <c r="N17" s="314" t="s">
        <v>5956</v>
      </c>
      <c r="O17" s="448" t="s">
        <v>1502</v>
      </c>
      <c r="P17" s="449">
        <v>75</v>
      </c>
      <c r="Q17" s="449">
        <f t="shared" si="1"/>
        <v>75</v>
      </c>
      <c r="R17" s="449"/>
      <c r="S17" s="449"/>
      <c r="T17" s="449"/>
      <c r="U17" s="449"/>
      <c r="V17" s="449">
        <v>1</v>
      </c>
      <c r="W17" s="449">
        <v>4</v>
      </c>
      <c r="X17" s="449">
        <v>5</v>
      </c>
      <c r="Y17" s="449">
        <v>8</v>
      </c>
      <c r="Z17" s="449">
        <v>13</v>
      </c>
      <c r="AA17" s="449">
        <v>8</v>
      </c>
      <c r="AB17" s="449">
        <v>7</v>
      </c>
      <c r="AC17" s="449">
        <v>13</v>
      </c>
      <c r="AD17" s="449">
        <v>8</v>
      </c>
      <c r="AE17" s="449">
        <v>8</v>
      </c>
      <c r="AF17" s="445" t="s">
        <v>1504</v>
      </c>
      <c r="AG17" s="2167"/>
      <c r="AH17" s="671"/>
      <c r="AI17" s="452"/>
      <c r="AJ17" s="678" t="e">
        <f t="shared" si="2"/>
        <v>#DIV/0!</v>
      </c>
      <c r="AK17" t="str">
        <f t="shared" si="3"/>
        <v>DAJ</v>
      </c>
    </row>
    <row r="18" spans="1:37" ht="40.5">
      <c r="B18" s="447">
        <f t="shared" si="0"/>
        <v>16</v>
      </c>
      <c r="C18" s="454" t="s">
        <v>1503</v>
      </c>
      <c r="D18" s="454" t="s">
        <v>5058</v>
      </c>
      <c r="E18" s="447">
        <v>7</v>
      </c>
      <c r="F18" s="447">
        <v>3</v>
      </c>
      <c r="G18" s="447">
        <v>5</v>
      </c>
      <c r="H18" s="453" t="s">
        <v>2689</v>
      </c>
      <c r="I18" s="453" t="s">
        <v>3285</v>
      </c>
      <c r="J18" s="87" t="s">
        <v>812</v>
      </c>
      <c r="K18" s="314" t="s">
        <v>2115</v>
      </c>
      <c r="L18" s="314">
        <v>617</v>
      </c>
      <c r="M18" s="314" t="s">
        <v>813</v>
      </c>
      <c r="N18" s="314" t="s">
        <v>3080</v>
      </c>
      <c r="O18" s="97" t="s">
        <v>1606</v>
      </c>
      <c r="P18" s="449">
        <v>29</v>
      </c>
      <c r="Q18" s="449">
        <f t="shared" si="1"/>
        <v>29</v>
      </c>
      <c r="R18" s="449"/>
      <c r="S18" s="449"/>
      <c r="T18" s="449"/>
      <c r="U18" s="449"/>
      <c r="V18" s="449"/>
      <c r="W18" s="449">
        <v>3</v>
      </c>
      <c r="X18" s="449">
        <v>5</v>
      </c>
      <c r="Y18" s="449">
        <v>3</v>
      </c>
      <c r="Z18" s="449"/>
      <c r="AA18" s="449">
        <v>4</v>
      </c>
      <c r="AB18" s="449">
        <v>4</v>
      </c>
      <c r="AC18" s="449">
        <v>3</v>
      </c>
      <c r="AD18" s="449">
        <v>5</v>
      </c>
      <c r="AE18" s="449">
        <v>2</v>
      </c>
      <c r="AF18" s="445" t="s">
        <v>1506</v>
      </c>
      <c r="AG18" s="2167"/>
      <c r="AH18" s="671"/>
      <c r="AI18" s="452"/>
      <c r="AJ18" s="678" t="e">
        <f t="shared" si="2"/>
        <v>#DIV/0!</v>
      </c>
      <c r="AK18" t="str">
        <f t="shared" si="3"/>
        <v>IApJ</v>
      </c>
    </row>
    <row r="19" spans="1:37" ht="67.5">
      <c r="B19" s="447">
        <f t="shared" si="0"/>
        <v>17</v>
      </c>
      <c r="C19" s="446" t="s">
        <v>1607</v>
      </c>
      <c r="D19" s="446" t="s">
        <v>1505</v>
      </c>
      <c r="E19" s="447">
        <v>13</v>
      </c>
      <c r="F19" s="447">
        <v>0</v>
      </c>
      <c r="G19" s="447">
        <v>14</v>
      </c>
      <c r="H19" s="453" t="s">
        <v>6796</v>
      </c>
      <c r="I19" s="453" t="s">
        <v>3114</v>
      </c>
      <c r="J19" s="87" t="s">
        <v>3115</v>
      </c>
      <c r="K19" s="314" t="s">
        <v>2115</v>
      </c>
      <c r="L19" s="314">
        <v>601</v>
      </c>
      <c r="M19" s="314" t="s">
        <v>3116</v>
      </c>
      <c r="N19" s="314" t="s">
        <v>3117</v>
      </c>
      <c r="O19" s="448" t="s">
        <v>2991</v>
      </c>
      <c r="P19" s="449">
        <v>18</v>
      </c>
      <c r="Q19" s="449">
        <f t="shared" si="1"/>
        <v>18</v>
      </c>
      <c r="R19" s="449"/>
      <c r="S19" s="449"/>
      <c r="T19" s="449"/>
      <c r="U19" s="449"/>
      <c r="V19" s="449">
        <v>4</v>
      </c>
      <c r="W19" s="449">
        <v>1</v>
      </c>
      <c r="X19" s="449">
        <v>2</v>
      </c>
      <c r="Y19" s="449">
        <v>4</v>
      </c>
      <c r="Z19" s="449"/>
      <c r="AA19" s="449">
        <v>2</v>
      </c>
      <c r="AB19" s="449">
        <v>4</v>
      </c>
      <c r="AC19" s="449"/>
      <c r="AD19" s="449"/>
      <c r="AE19" s="449">
        <v>1</v>
      </c>
      <c r="AF19" s="445" t="s">
        <v>3118</v>
      </c>
      <c r="AG19" s="2167"/>
      <c r="AH19" s="671"/>
      <c r="AI19" s="452"/>
      <c r="AJ19" s="678" t="e">
        <f t="shared" si="2"/>
        <v>#DIV/0!</v>
      </c>
      <c r="AK19" t="str">
        <f t="shared" si="3"/>
        <v>DApJ</v>
      </c>
    </row>
    <row r="20" spans="1:37" ht="54">
      <c r="B20" s="447">
        <f t="shared" si="0"/>
        <v>18</v>
      </c>
      <c r="C20" s="446" t="s">
        <v>1607</v>
      </c>
      <c r="D20" s="446" t="s">
        <v>1505</v>
      </c>
      <c r="E20" s="447">
        <v>10</v>
      </c>
      <c r="F20" s="447">
        <v>0</v>
      </c>
      <c r="G20" s="447">
        <v>11</v>
      </c>
      <c r="H20" s="448" t="s">
        <v>5794</v>
      </c>
      <c r="I20" s="448" t="s">
        <v>1561</v>
      </c>
      <c r="J20" s="87" t="s">
        <v>276</v>
      </c>
      <c r="K20" s="314" t="s">
        <v>2115</v>
      </c>
      <c r="L20" s="314">
        <v>610</v>
      </c>
      <c r="M20" s="314" t="s">
        <v>45</v>
      </c>
      <c r="N20" s="314" t="s">
        <v>6780</v>
      </c>
      <c r="O20" s="97" t="s">
        <v>1562</v>
      </c>
      <c r="P20" s="449">
        <v>32</v>
      </c>
      <c r="Q20" s="449">
        <f t="shared" si="1"/>
        <v>32</v>
      </c>
      <c r="R20" s="449"/>
      <c r="S20" s="449"/>
      <c r="T20" s="449"/>
      <c r="U20" s="449"/>
      <c r="V20" s="449">
        <v>1</v>
      </c>
      <c r="W20" s="449">
        <v>8</v>
      </c>
      <c r="X20" s="449">
        <v>6</v>
      </c>
      <c r="Y20" s="449">
        <v>1</v>
      </c>
      <c r="Z20" s="449">
        <v>3</v>
      </c>
      <c r="AA20" s="449">
        <v>3</v>
      </c>
      <c r="AB20" s="449">
        <v>2</v>
      </c>
      <c r="AC20" s="449"/>
      <c r="AD20" s="449">
        <v>3</v>
      </c>
      <c r="AE20" s="449">
        <v>5</v>
      </c>
      <c r="AF20" s="445" t="s">
        <v>1507</v>
      </c>
      <c r="AG20" s="2167"/>
      <c r="AH20" s="671"/>
      <c r="AI20" s="452"/>
      <c r="AJ20" s="678" t="e">
        <f t="shared" si="2"/>
        <v>#DIV/0!</v>
      </c>
      <c r="AK20" t="str">
        <f t="shared" si="3"/>
        <v>DApJ</v>
      </c>
    </row>
    <row r="21" spans="1:37" ht="40.5">
      <c r="B21" s="447">
        <f t="shared" si="0"/>
        <v>19</v>
      </c>
      <c r="C21" s="446" t="s">
        <v>2820</v>
      </c>
      <c r="D21" s="446" t="s">
        <v>1505</v>
      </c>
      <c r="E21" s="447">
        <v>7</v>
      </c>
      <c r="F21" s="447">
        <v>1</v>
      </c>
      <c r="G21" s="447">
        <v>7</v>
      </c>
      <c r="H21" s="381" t="s">
        <v>2081</v>
      </c>
      <c r="I21" s="453" t="s">
        <v>3280</v>
      </c>
      <c r="J21" s="87" t="s">
        <v>1777</v>
      </c>
      <c r="K21" s="314" t="s">
        <v>2115</v>
      </c>
      <c r="L21" s="314">
        <v>607</v>
      </c>
      <c r="M21" s="314" t="s">
        <v>1778</v>
      </c>
      <c r="N21" s="314" t="s">
        <v>5091</v>
      </c>
      <c r="O21" s="448" t="s">
        <v>5540</v>
      </c>
      <c r="P21" s="449">
        <v>135</v>
      </c>
      <c r="Q21" s="449">
        <f t="shared" si="1"/>
        <v>135</v>
      </c>
      <c r="R21" s="449"/>
      <c r="S21" s="449"/>
      <c r="T21" s="449"/>
      <c r="U21" s="449"/>
      <c r="V21" s="449">
        <v>4</v>
      </c>
      <c r="W21" s="449">
        <v>16</v>
      </c>
      <c r="X21" s="449">
        <v>20</v>
      </c>
      <c r="Y21" s="449">
        <v>13</v>
      </c>
      <c r="Z21" s="449">
        <v>15</v>
      </c>
      <c r="AA21" s="449">
        <v>13</v>
      </c>
      <c r="AB21" s="449">
        <v>16</v>
      </c>
      <c r="AC21" s="449">
        <v>13</v>
      </c>
      <c r="AD21" s="449">
        <v>11</v>
      </c>
      <c r="AE21" s="449">
        <v>14</v>
      </c>
      <c r="AF21" s="445" t="s">
        <v>1506</v>
      </c>
      <c r="AG21" s="2167"/>
      <c r="AH21" s="671"/>
      <c r="AI21" s="452"/>
      <c r="AJ21" s="678" t="e">
        <f t="shared" si="2"/>
        <v>#DIV/0!</v>
      </c>
      <c r="AK21" t="str">
        <f t="shared" si="3"/>
        <v>DApJ</v>
      </c>
    </row>
    <row r="22" spans="1:37" ht="81">
      <c r="B22" s="447">
        <f t="shared" si="0"/>
        <v>20</v>
      </c>
      <c r="C22" s="446" t="s">
        <v>1608</v>
      </c>
      <c r="D22" s="446" t="s">
        <v>1505</v>
      </c>
      <c r="E22" s="447">
        <v>16</v>
      </c>
      <c r="F22" s="447">
        <v>3</v>
      </c>
      <c r="G22" s="447">
        <v>14</v>
      </c>
      <c r="H22" s="381" t="s">
        <v>5404</v>
      </c>
      <c r="I22" s="453" t="s">
        <v>3280</v>
      </c>
      <c r="J22" s="87" t="s">
        <v>1775</v>
      </c>
      <c r="K22" s="314" t="s">
        <v>3705</v>
      </c>
      <c r="L22" s="314">
        <v>152</v>
      </c>
      <c r="M22" s="314" t="s">
        <v>1776</v>
      </c>
      <c r="N22" s="314" t="s">
        <v>5091</v>
      </c>
      <c r="O22" s="448" t="s">
        <v>4497</v>
      </c>
      <c r="P22" s="449">
        <v>28</v>
      </c>
      <c r="Q22" s="449">
        <f t="shared" si="1"/>
        <v>28</v>
      </c>
      <c r="R22" s="449"/>
      <c r="S22" s="449"/>
      <c r="T22" s="449"/>
      <c r="U22" s="449"/>
      <c r="V22" s="449">
        <v>2</v>
      </c>
      <c r="W22" s="449">
        <v>4</v>
      </c>
      <c r="X22" s="449">
        <v>3</v>
      </c>
      <c r="Y22" s="449">
        <v>5</v>
      </c>
      <c r="Z22" s="449">
        <v>3</v>
      </c>
      <c r="AA22" s="449">
        <v>1</v>
      </c>
      <c r="AB22" s="449">
        <v>1</v>
      </c>
      <c r="AC22" s="449">
        <v>2</v>
      </c>
      <c r="AD22" s="449">
        <v>2</v>
      </c>
      <c r="AE22" s="449">
        <v>5</v>
      </c>
      <c r="AF22" s="445" t="s">
        <v>1506</v>
      </c>
      <c r="AG22" s="2167"/>
      <c r="AH22" s="671"/>
      <c r="AI22" s="452"/>
      <c r="AJ22" s="678" t="e">
        <f t="shared" si="2"/>
        <v>#DIV/0!</v>
      </c>
      <c r="AK22" t="str">
        <f t="shared" si="3"/>
        <v>DApJS</v>
      </c>
    </row>
    <row r="23" spans="1:37" ht="27">
      <c r="B23" s="447">
        <f t="shared" si="0"/>
        <v>21</v>
      </c>
      <c r="C23" s="446" t="s">
        <v>1609</v>
      </c>
      <c r="D23" s="446" t="s">
        <v>1505</v>
      </c>
      <c r="E23" s="447">
        <v>5</v>
      </c>
      <c r="F23" s="447">
        <v>0</v>
      </c>
      <c r="G23" s="447">
        <v>6</v>
      </c>
      <c r="H23" s="453" t="s">
        <v>3587</v>
      </c>
      <c r="I23" s="455" t="s">
        <v>1610</v>
      </c>
      <c r="J23" s="87" t="s">
        <v>2664</v>
      </c>
      <c r="K23" s="314" t="s">
        <v>2665</v>
      </c>
      <c r="L23" s="314">
        <v>43</v>
      </c>
      <c r="M23" s="314" t="s">
        <v>2666</v>
      </c>
      <c r="N23" s="314" t="s">
        <v>5091</v>
      </c>
      <c r="O23" s="448" t="s">
        <v>1611</v>
      </c>
      <c r="P23" s="449">
        <v>3</v>
      </c>
      <c r="Q23" s="449">
        <f t="shared" si="1"/>
        <v>3</v>
      </c>
      <c r="R23" s="449"/>
      <c r="S23" s="449"/>
      <c r="T23" s="449"/>
      <c r="U23" s="449"/>
      <c r="V23" s="449"/>
      <c r="W23" s="449"/>
      <c r="X23" s="449">
        <v>1</v>
      </c>
      <c r="Y23" s="449"/>
      <c r="Z23" s="449">
        <v>1</v>
      </c>
      <c r="AA23" s="449"/>
      <c r="AB23" s="449"/>
      <c r="AC23" s="449"/>
      <c r="AD23" s="449"/>
      <c r="AE23" s="449">
        <v>1</v>
      </c>
      <c r="AF23" s="445" t="s">
        <v>1824</v>
      </c>
      <c r="AG23" s="2167"/>
      <c r="AH23" s="671"/>
      <c r="AI23" s="452"/>
      <c r="AJ23" s="678" t="e">
        <f t="shared" si="2"/>
        <v>#DIV/0!</v>
      </c>
      <c r="AK23" t="str">
        <f t="shared" si="3"/>
        <v>DApOpt</v>
      </c>
    </row>
    <row r="24" spans="1:37" ht="40.5">
      <c r="B24" s="447">
        <f t="shared" si="0"/>
        <v>22</v>
      </c>
      <c r="C24" s="446" t="s">
        <v>1612</v>
      </c>
      <c r="D24" s="446" t="s">
        <v>5058</v>
      </c>
      <c r="E24" s="447">
        <v>5</v>
      </c>
      <c r="F24" s="447">
        <v>4</v>
      </c>
      <c r="G24" s="447">
        <v>2</v>
      </c>
      <c r="H24" s="453" t="s">
        <v>5018</v>
      </c>
      <c r="I24" s="453" t="s">
        <v>2667</v>
      </c>
      <c r="J24" s="87" t="s">
        <v>2668</v>
      </c>
      <c r="K24" s="314" t="s">
        <v>869</v>
      </c>
      <c r="L24" s="314">
        <v>127</v>
      </c>
      <c r="M24" s="314" t="s">
        <v>870</v>
      </c>
      <c r="N24" s="314" t="s">
        <v>3083</v>
      </c>
      <c r="O24" s="448" t="s">
        <v>5541</v>
      </c>
      <c r="P24" s="449">
        <v>177</v>
      </c>
      <c r="Q24" s="449">
        <f t="shared" si="1"/>
        <v>177</v>
      </c>
      <c r="R24" s="449"/>
      <c r="S24" s="449"/>
      <c r="T24" s="449"/>
      <c r="U24" s="449">
        <v>2</v>
      </c>
      <c r="V24" s="449">
        <v>22</v>
      </c>
      <c r="W24" s="449">
        <v>24</v>
      </c>
      <c r="X24" s="449">
        <v>25</v>
      </c>
      <c r="Y24" s="449">
        <v>34</v>
      </c>
      <c r="Z24" s="449">
        <v>18</v>
      </c>
      <c r="AA24" s="449">
        <v>13</v>
      </c>
      <c r="AB24" s="449">
        <v>14</v>
      </c>
      <c r="AC24" s="449">
        <v>10</v>
      </c>
      <c r="AD24" s="449">
        <v>7</v>
      </c>
      <c r="AE24" s="449">
        <v>8</v>
      </c>
      <c r="AF24" s="445" t="s">
        <v>3084</v>
      </c>
      <c r="AG24" s="283" t="s">
        <v>10602</v>
      </c>
      <c r="AH24" s="671"/>
      <c r="AI24" s="452"/>
      <c r="AJ24" s="678" t="e">
        <f t="shared" si="2"/>
        <v>#DIV/0!</v>
      </c>
      <c r="AK24" t="str">
        <f t="shared" si="3"/>
        <v>IAJ</v>
      </c>
    </row>
    <row r="25" spans="1:37" ht="40.5">
      <c r="B25" s="447">
        <f t="shared" si="0"/>
        <v>23</v>
      </c>
      <c r="C25" s="446" t="s">
        <v>871</v>
      </c>
      <c r="D25" s="446" t="s">
        <v>1505</v>
      </c>
      <c r="E25" s="447">
        <v>1</v>
      </c>
      <c r="F25" s="447">
        <v>0</v>
      </c>
      <c r="G25" s="447">
        <v>2</v>
      </c>
      <c r="H25" s="456" t="s">
        <v>2964</v>
      </c>
      <c r="I25" s="453" t="s">
        <v>3281</v>
      </c>
      <c r="J25" s="87" t="s">
        <v>872</v>
      </c>
      <c r="K25" s="314" t="s">
        <v>2115</v>
      </c>
      <c r="L25" s="314">
        <v>617</v>
      </c>
      <c r="M25" s="314" t="s">
        <v>873</v>
      </c>
      <c r="N25" s="314" t="s">
        <v>3080</v>
      </c>
      <c r="O25" s="448" t="s">
        <v>5181</v>
      </c>
      <c r="P25" s="449">
        <v>57</v>
      </c>
      <c r="Q25" s="449">
        <f t="shared" si="1"/>
        <v>57</v>
      </c>
      <c r="R25" s="449"/>
      <c r="S25" s="449"/>
      <c r="T25" s="449"/>
      <c r="U25" s="449"/>
      <c r="V25" s="449"/>
      <c r="W25" s="449">
        <v>5</v>
      </c>
      <c r="X25" s="449">
        <v>9</v>
      </c>
      <c r="Y25" s="449">
        <v>8</v>
      </c>
      <c r="Z25" s="449">
        <v>5</v>
      </c>
      <c r="AA25" s="449">
        <v>10</v>
      </c>
      <c r="AB25" s="449">
        <v>4</v>
      </c>
      <c r="AC25" s="449">
        <v>6</v>
      </c>
      <c r="AD25" s="449">
        <v>6</v>
      </c>
      <c r="AE25" s="449">
        <v>4</v>
      </c>
      <c r="AF25" s="445" t="s">
        <v>1505</v>
      </c>
      <c r="AG25" s="2167"/>
      <c r="AH25" s="671"/>
      <c r="AI25" s="452"/>
      <c r="AJ25" s="678" t="e">
        <f t="shared" si="2"/>
        <v>#DIV/0!</v>
      </c>
      <c r="AK25" t="str">
        <f t="shared" si="3"/>
        <v>DApJ</v>
      </c>
    </row>
    <row r="26" spans="1:37" s="2881" customFormat="1" ht="55.5" customHeight="1">
      <c r="A26" s="2881">
        <v>1</v>
      </c>
      <c r="B26" s="2882"/>
      <c r="C26" s="2890" t="s">
        <v>11750</v>
      </c>
      <c r="D26" s="2890" t="s">
        <v>11733</v>
      </c>
      <c r="E26" s="2882">
        <v>3</v>
      </c>
      <c r="F26" s="2882">
        <v>0</v>
      </c>
      <c r="G26" s="2882">
        <v>4</v>
      </c>
      <c r="H26" s="2891" t="s">
        <v>11751</v>
      </c>
      <c r="I26" s="2892" t="s">
        <v>11796</v>
      </c>
      <c r="J26" s="2872" t="s">
        <v>11752</v>
      </c>
      <c r="K26" s="2873" t="s">
        <v>11753</v>
      </c>
      <c r="L26" s="2874">
        <v>37</v>
      </c>
      <c r="M26" s="2873" t="s">
        <v>11754</v>
      </c>
      <c r="N26" s="2875" t="s">
        <v>11755</v>
      </c>
      <c r="O26" s="2883" t="s">
        <v>11756</v>
      </c>
      <c r="P26" s="2884">
        <v>1</v>
      </c>
      <c r="Q26" s="2884"/>
      <c r="R26" s="2884"/>
      <c r="S26" s="2884"/>
      <c r="T26" s="2884"/>
      <c r="U26" s="2884"/>
      <c r="V26" s="2884"/>
      <c r="W26" s="2884"/>
      <c r="X26" s="2884"/>
      <c r="Y26" s="2884"/>
      <c r="Z26" s="2884"/>
      <c r="AA26" s="2884"/>
      <c r="AB26" s="2884"/>
      <c r="AC26" s="2884"/>
      <c r="AD26" s="2884"/>
      <c r="AE26" s="2884"/>
      <c r="AF26" s="2885"/>
      <c r="AG26" s="2886"/>
      <c r="AH26" s="2887"/>
      <c r="AI26" s="2888"/>
      <c r="AJ26" s="2889" t="e">
        <f t="shared" si="2"/>
        <v>#DIV/0!</v>
      </c>
      <c r="AK26" s="1946" t="str">
        <f t="shared" si="3"/>
        <v>DJKAS</v>
      </c>
    </row>
    <row r="27" spans="1:37" ht="27">
      <c r="B27" s="447">
        <f t="shared" si="0"/>
        <v>25</v>
      </c>
      <c r="C27" s="446" t="s">
        <v>1613</v>
      </c>
      <c r="D27" s="446" t="s">
        <v>1505</v>
      </c>
      <c r="E27" s="447">
        <v>2</v>
      </c>
      <c r="F27" s="447">
        <v>0</v>
      </c>
      <c r="G27" s="447">
        <v>3</v>
      </c>
      <c r="H27" s="456" t="s">
        <v>3588</v>
      </c>
      <c r="I27" s="448" t="s">
        <v>1564</v>
      </c>
      <c r="J27" s="87" t="s">
        <v>874</v>
      </c>
      <c r="K27" s="314" t="s">
        <v>2115</v>
      </c>
      <c r="L27" s="314">
        <v>612</v>
      </c>
      <c r="M27" s="314" t="s">
        <v>875</v>
      </c>
      <c r="N27" s="314" t="s">
        <v>876</v>
      </c>
      <c r="O27" s="448" t="s">
        <v>1319</v>
      </c>
      <c r="P27" s="449">
        <v>6</v>
      </c>
      <c r="Q27" s="449">
        <f t="shared" si="1"/>
        <v>6</v>
      </c>
      <c r="R27" s="449"/>
      <c r="S27" s="449"/>
      <c r="T27" s="449"/>
      <c r="U27" s="449"/>
      <c r="V27" s="449"/>
      <c r="W27" s="449">
        <v>3</v>
      </c>
      <c r="X27" s="449">
        <v>1</v>
      </c>
      <c r="Y27" s="449">
        <v>2</v>
      </c>
      <c r="Z27" s="449"/>
      <c r="AA27" s="449"/>
      <c r="AB27" s="449"/>
      <c r="AC27" s="449"/>
      <c r="AD27" s="449"/>
      <c r="AE27" s="449"/>
      <c r="AF27" s="445" t="s">
        <v>1507</v>
      </c>
      <c r="AG27" s="2167"/>
      <c r="AH27" s="671"/>
      <c r="AI27" s="452"/>
      <c r="AJ27" s="678" t="e">
        <f t="shared" si="2"/>
        <v>#DIV/0!</v>
      </c>
      <c r="AK27" t="str">
        <f t="shared" si="3"/>
        <v>DApJ</v>
      </c>
    </row>
    <row r="28" spans="1:37" ht="27">
      <c r="B28" s="447">
        <f t="shared" si="0"/>
        <v>26</v>
      </c>
      <c r="C28" s="446" t="s">
        <v>1614</v>
      </c>
      <c r="D28" s="446" t="s">
        <v>1505</v>
      </c>
      <c r="E28" s="447">
        <v>3</v>
      </c>
      <c r="F28" s="447">
        <v>1</v>
      </c>
      <c r="G28" s="447">
        <v>3</v>
      </c>
      <c r="H28" s="453" t="s">
        <v>319</v>
      </c>
      <c r="I28" s="453" t="s">
        <v>1300</v>
      </c>
      <c r="J28" s="87" t="s">
        <v>877</v>
      </c>
      <c r="K28" s="314" t="s">
        <v>2115</v>
      </c>
      <c r="L28" s="314">
        <v>600</v>
      </c>
      <c r="M28" s="314" t="s">
        <v>878</v>
      </c>
      <c r="N28" s="314" t="s">
        <v>879</v>
      </c>
      <c r="O28" s="448" t="s">
        <v>976</v>
      </c>
      <c r="P28" s="449">
        <v>39</v>
      </c>
      <c r="Q28" s="449">
        <f t="shared" si="1"/>
        <v>39</v>
      </c>
      <c r="R28" s="449"/>
      <c r="S28" s="449"/>
      <c r="T28" s="449"/>
      <c r="U28" s="449"/>
      <c r="V28" s="449">
        <v>2</v>
      </c>
      <c r="W28" s="449">
        <v>3</v>
      </c>
      <c r="X28" s="449">
        <v>7</v>
      </c>
      <c r="Y28" s="449">
        <v>7</v>
      </c>
      <c r="Z28" s="449">
        <v>6</v>
      </c>
      <c r="AA28" s="449"/>
      <c r="AB28" s="449">
        <v>5</v>
      </c>
      <c r="AC28" s="449">
        <v>5</v>
      </c>
      <c r="AD28" s="449">
        <v>2</v>
      </c>
      <c r="AE28" s="449">
        <v>2</v>
      </c>
      <c r="AF28" s="445" t="s">
        <v>2882</v>
      </c>
      <c r="AG28" s="2167"/>
      <c r="AH28" s="671"/>
      <c r="AI28" s="452"/>
      <c r="AJ28" s="678" t="e">
        <f t="shared" si="2"/>
        <v>#DIV/0!</v>
      </c>
      <c r="AK28" t="str">
        <f t="shared" si="3"/>
        <v>DApJ</v>
      </c>
    </row>
    <row r="29" spans="1:37" ht="40.5">
      <c r="B29" s="447">
        <f t="shared" si="0"/>
        <v>27</v>
      </c>
      <c r="C29" s="446" t="s">
        <v>1615</v>
      </c>
      <c r="D29" s="446" t="s">
        <v>1505</v>
      </c>
      <c r="E29" s="447">
        <v>4</v>
      </c>
      <c r="F29" s="447">
        <v>0</v>
      </c>
      <c r="G29" s="447">
        <v>5</v>
      </c>
      <c r="H29" s="453" t="s">
        <v>5019</v>
      </c>
      <c r="I29" s="453" t="s">
        <v>1621</v>
      </c>
      <c r="J29" s="87" t="s">
        <v>977</v>
      </c>
      <c r="K29" s="314" t="s">
        <v>978</v>
      </c>
      <c r="L29" s="314">
        <v>56</v>
      </c>
      <c r="M29" s="314" t="s">
        <v>979</v>
      </c>
      <c r="N29" s="314" t="s">
        <v>2881</v>
      </c>
      <c r="O29" s="448" t="s">
        <v>3730</v>
      </c>
      <c r="P29" s="449">
        <v>0</v>
      </c>
      <c r="Q29" s="449">
        <f t="shared" si="1"/>
        <v>0</v>
      </c>
      <c r="R29" s="449"/>
      <c r="S29" s="449"/>
      <c r="T29" s="449"/>
      <c r="U29" s="449"/>
      <c r="V29" s="449"/>
      <c r="W29" s="449"/>
      <c r="X29" s="449"/>
      <c r="Y29" s="449"/>
      <c r="Z29" s="449"/>
      <c r="AA29" s="449"/>
      <c r="AB29" s="449"/>
      <c r="AC29" s="449"/>
      <c r="AD29" s="449"/>
      <c r="AE29" s="449"/>
      <c r="AF29" s="445" t="s">
        <v>2882</v>
      </c>
      <c r="AG29" s="2167"/>
      <c r="AH29" s="671"/>
      <c r="AI29" s="452"/>
      <c r="AJ29" s="678" t="e">
        <f t="shared" si="2"/>
        <v>#DIV/0!</v>
      </c>
      <c r="AK29" t="str">
        <f t="shared" si="3"/>
        <v>DPASJ</v>
      </c>
    </row>
    <row r="30" spans="1:37" ht="27">
      <c r="B30" s="447">
        <f t="shared" si="0"/>
        <v>28</v>
      </c>
      <c r="C30" s="446" t="s">
        <v>466</v>
      </c>
      <c r="D30" s="446" t="s">
        <v>1505</v>
      </c>
      <c r="E30" s="447">
        <v>6</v>
      </c>
      <c r="F30" s="447">
        <v>0</v>
      </c>
      <c r="G30" s="447">
        <v>7</v>
      </c>
      <c r="H30" s="448" t="s">
        <v>653</v>
      </c>
      <c r="I30" s="448" t="s">
        <v>5113</v>
      </c>
      <c r="J30" s="87" t="s">
        <v>5342</v>
      </c>
      <c r="K30" s="314" t="s">
        <v>2115</v>
      </c>
      <c r="L30" s="314">
        <v>614</v>
      </c>
      <c r="M30" s="457" t="s">
        <v>4974</v>
      </c>
      <c r="N30" s="314" t="s">
        <v>4975</v>
      </c>
      <c r="O30" s="442" t="s">
        <v>3728</v>
      </c>
      <c r="P30" s="449">
        <v>38</v>
      </c>
      <c r="Q30" s="449">
        <f t="shared" si="1"/>
        <v>38</v>
      </c>
      <c r="R30" s="449"/>
      <c r="S30" s="449"/>
      <c r="T30" s="449"/>
      <c r="U30" s="449"/>
      <c r="V30" s="449"/>
      <c r="W30" s="449">
        <v>2</v>
      </c>
      <c r="X30" s="449">
        <v>7</v>
      </c>
      <c r="Y30" s="449">
        <v>8</v>
      </c>
      <c r="Z30" s="449">
        <v>3</v>
      </c>
      <c r="AA30" s="449">
        <v>7</v>
      </c>
      <c r="AB30" s="449">
        <v>5</v>
      </c>
      <c r="AC30" s="449">
        <v>4</v>
      </c>
      <c r="AD30" s="449">
        <v>1</v>
      </c>
      <c r="AE30" s="449">
        <v>1</v>
      </c>
      <c r="AF30" s="445" t="s">
        <v>1505</v>
      </c>
      <c r="AG30" s="2167"/>
      <c r="AH30" s="671"/>
      <c r="AI30" s="452"/>
      <c r="AJ30" s="678" t="e">
        <f t="shared" si="2"/>
        <v>#DIV/0!</v>
      </c>
      <c r="AK30" t="str">
        <f t="shared" si="3"/>
        <v>DApJ</v>
      </c>
    </row>
    <row r="31" spans="1:37" ht="97.5" customHeight="1">
      <c r="B31" s="447">
        <f t="shared" si="0"/>
        <v>29</v>
      </c>
      <c r="C31" s="446" t="s">
        <v>6389</v>
      </c>
      <c r="D31" s="446" t="s">
        <v>1505</v>
      </c>
      <c r="E31" s="447">
        <v>83</v>
      </c>
      <c r="F31" s="724">
        <v>3</v>
      </c>
      <c r="G31" s="724">
        <v>81</v>
      </c>
      <c r="H31" s="463" t="s">
        <v>6111</v>
      </c>
      <c r="I31" s="455"/>
      <c r="J31" s="87" t="s">
        <v>4976</v>
      </c>
      <c r="K31" s="314" t="s">
        <v>4977</v>
      </c>
      <c r="L31" s="314">
        <v>56</v>
      </c>
      <c r="M31" s="314" t="s">
        <v>4978</v>
      </c>
      <c r="N31" s="314" t="s">
        <v>4979</v>
      </c>
      <c r="O31" s="448" t="s">
        <v>5542</v>
      </c>
      <c r="P31" s="449">
        <v>101</v>
      </c>
      <c r="Q31" s="449">
        <f t="shared" si="1"/>
        <v>102</v>
      </c>
      <c r="R31" s="449"/>
      <c r="S31" s="449"/>
      <c r="T31" s="449"/>
      <c r="U31" s="449"/>
      <c r="V31" s="449">
        <v>5</v>
      </c>
      <c r="W31" s="449">
        <v>12</v>
      </c>
      <c r="X31" s="449">
        <v>18</v>
      </c>
      <c r="Y31" s="449">
        <v>15</v>
      </c>
      <c r="Z31" s="449">
        <v>10</v>
      </c>
      <c r="AA31" s="449">
        <v>10</v>
      </c>
      <c r="AB31" s="449">
        <v>9</v>
      </c>
      <c r="AC31" s="449">
        <v>10</v>
      </c>
      <c r="AD31" s="449">
        <v>7</v>
      </c>
      <c r="AE31" s="449">
        <v>6</v>
      </c>
      <c r="AF31" s="445" t="s">
        <v>4980</v>
      </c>
      <c r="AG31" s="2167"/>
      <c r="AH31" s="671"/>
      <c r="AI31" s="452"/>
      <c r="AJ31" s="678" t="e">
        <f t="shared" si="2"/>
        <v>#DIV/0!</v>
      </c>
      <c r="AK31" t="str">
        <f t="shared" si="3"/>
        <v>DPASJ</v>
      </c>
    </row>
    <row r="32" spans="1:37" s="2881" customFormat="1" ht="49.5" customHeight="1">
      <c r="A32" s="2881">
        <v>1</v>
      </c>
      <c r="B32" s="2882"/>
      <c r="C32" s="2890" t="s">
        <v>11765</v>
      </c>
      <c r="D32" s="2890" t="s">
        <v>11758</v>
      </c>
      <c r="E32" s="2882">
        <v>1</v>
      </c>
      <c r="F32" s="2882">
        <v>2</v>
      </c>
      <c r="G32" s="2882">
        <v>0</v>
      </c>
      <c r="H32" s="2893" t="s">
        <v>11766</v>
      </c>
      <c r="I32" s="2892" t="s">
        <v>11826</v>
      </c>
      <c r="J32" s="2872" t="s">
        <v>11767</v>
      </c>
      <c r="K32" s="2873" t="s">
        <v>11768</v>
      </c>
      <c r="L32" s="2874">
        <v>432</v>
      </c>
      <c r="M32" s="2873" t="s">
        <v>11769</v>
      </c>
      <c r="N32" s="2875" t="s">
        <v>11770</v>
      </c>
      <c r="O32" s="2883" t="s">
        <v>11771</v>
      </c>
      <c r="P32" s="2884">
        <v>108</v>
      </c>
      <c r="Q32" s="2884"/>
      <c r="R32" s="2884"/>
      <c r="S32" s="2884"/>
      <c r="T32" s="2884"/>
      <c r="U32" s="2884"/>
      <c r="V32" s="2884"/>
      <c r="W32" s="2884"/>
      <c r="X32" s="2884"/>
      <c r="Y32" s="2884"/>
      <c r="Z32" s="2884"/>
      <c r="AA32" s="2884"/>
      <c r="AB32" s="2884"/>
      <c r="AC32" s="2884"/>
      <c r="AD32" s="2884"/>
      <c r="AE32" s="2884"/>
      <c r="AF32" s="2885"/>
      <c r="AG32" s="2886"/>
      <c r="AH32" s="2887"/>
      <c r="AI32" s="2888"/>
      <c r="AJ32" s="2889" t="e">
        <f t="shared" si="2"/>
        <v>#DIV/0!</v>
      </c>
      <c r="AK32" s="1946" t="str">
        <f t="shared" si="3"/>
        <v>INature</v>
      </c>
    </row>
    <row r="33" spans="2:37" ht="175.5">
      <c r="B33" s="447">
        <f t="shared" si="0"/>
        <v>31</v>
      </c>
      <c r="C33" s="446" t="s">
        <v>923</v>
      </c>
      <c r="D33" s="446" t="s">
        <v>1505</v>
      </c>
      <c r="E33" s="447">
        <v>37</v>
      </c>
      <c r="F33" s="447">
        <v>0</v>
      </c>
      <c r="G33" s="447">
        <v>38</v>
      </c>
      <c r="H33" s="381" t="s">
        <v>5084</v>
      </c>
      <c r="I33" s="453" t="s">
        <v>4034</v>
      </c>
      <c r="J33" s="87" t="s">
        <v>1696</v>
      </c>
      <c r="K33" s="314" t="s">
        <v>1401</v>
      </c>
      <c r="L33" s="314">
        <v>56</v>
      </c>
      <c r="M33" s="314" t="s">
        <v>2949</v>
      </c>
      <c r="N33" s="314" t="s">
        <v>3080</v>
      </c>
      <c r="O33" s="97" t="s">
        <v>6579</v>
      </c>
      <c r="P33" s="449">
        <v>106</v>
      </c>
      <c r="Q33" s="449">
        <f t="shared" si="1"/>
        <v>106</v>
      </c>
      <c r="R33" s="449"/>
      <c r="S33" s="449"/>
      <c r="T33" s="449"/>
      <c r="U33" s="449"/>
      <c r="V33" s="449">
        <v>1</v>
      </c>
      <c r="W33" s="449">
        <v>13</v>
      </c>
      <c r="X33" s="449">
        <v>7</v>
      </c>
      <c r="Y33" s="449">
        <v>16</v>
      </c>
      <c r="Z33" s="449">
        <v>16</v>
      </c>
      <c r="AA33" s="449">
        <v>10</v>
      </c>
      <c r="AB33" s="449">
        <v>8</v>
      </c>
      <c r="AC33" s="449">
        <v>9</v>
      </c>
      <c r="AD33" s="449">
        <v>17</v>
      </c>
      <c r="AE33" s="449">
        <v>9</v>
      </c>
      <c r="AF33" s="445" t="s">
        <v>1504</v>
      </c>
      <c r="AG33" s="2167"/>
      <c r="AH33" s="671"/>
      <c r="AI33" s="452"/>
      <c r="AJ33" s="678" t="e">
        <f t="shared" si="2"/>
        <v>#DIV/0!</v>
      </c>
      <c r="AK33" t="str">
        <f t="shared" si="3"/>
        <v>DPASJ</v>
      </c>
    </row>
    <row r="34" spans="2:37" ht="40.5">
      <c r="B34" s="447">
        <f t="shared" si="0"/>
        <v>32</v>
      </c>
      <c r="C34" s="446" t="s">
        <v>6580</v>
      </c>
      <c r="D34" s="446" t="s">
        <v>1505</v>
      </c>
      <c r="E34" s="447">
        <v>7</v>
      </c>
      <c r="F34" s="447">
        <v>0</v>
      </c>
      <c r="G34" s="447">
        <v>8</v>
      </c>
      <c r="H34" s="453" t="s">
        <v>320</v>
      </c>
      <c r="I34" s="453" t="s">
        <v>3285</v>
      </c>
      <c r="J34" s="87" t="s">
        <v>2950</v>
      </c>
      <c r="K34" s="314" t="s">
        <v>2115</v>
      </c>
      <c r="L34" s="314">
        <v>601</v>
      </c>
      <c r="M34" s="314" t="s">
        <v>4073</v>
      </c>
      <c r="N34" s="314" t="s">
        <v>4074</v>
      </c>
      <c r="O34" s="448" t="s">
        <v>897</v>
      </c>
      <c r="P34" s="449">
        <v>20</v>
      </c>
      <c r="Q34" s="449">
        <f t="shared" si="1"/>
        <v>20</v>
      </c>
      <c r="R34" s="449"/>
      <c r="S34" s="449"/>
      <c r="T34" s="449"/>
      <c r="U34" s="449"/>
      <c r="V34" s="449"/>
      <c r="W34" s="449">
        <v>4</v>
      </c>
      <c r="X34" s="449">
        <v>2</v>
      </c>
      <c r="Y34" s="449">
        <v>2</v>
      </c>
      <c r="Z34" s="449">
        <v>5</v>
      </c>
      <c r="AA34" s="449">
        <v>2</v>
      </c>
      <c r="AB34" s="449">
        <v>1</v>
      </c>
      <c r="AC34" s="449">
        <v>2</v>
      </c>
      <c r="AD34" s="449">
        <v>2</v>
      </c>
      <c r="AE34" s="449"/>
      <c r="AF34" s="445" t="s">
        <v>1823</v>
      </c>
      <c r="AG34" s="2167"/>
      <c r="AH34" s="671"/>
      <c r="AI34" s="452"/>
      <c r="AJ34" s="678" t="e">
        <f t="shared" si="2"/>
        <v>#DIV/0!</v>
      </c>
      <c r="AK34" t="str">
        <f t="shared" si="3"/>
        <v>DApJ</v>
      </c>
    </row>
    <row r="35" spans="2:37" ht="54">
      <c r="B35" s="447">
        <f t="shared" si="0"/>
        <v>33</v>
      </c>
      <c r="C35" s="446" t="s">
        <v>4231</v>
      </c>
      <c r="D35" s="446" t="s">
        <v>1505</v>
      </c>
      <c r="E35" s="447">
        <v>7</v>
      </c>
      <c r="F35" s="447">
        <v>5</v>
      </c>
      <c r="G35" s="447">
        <v>3</v>
      </c>
      <c r="H35" s="453" t="s">
        <v>5085</v>
      </c>
      <c r="I35" s="453" t="s">
        <v>4034</v>
      </c>
      <c r="J35" s="87" t="s">
        <v>4075</v>
      </c>
      <c r="K35" s="314" t="s">
        <v>1401</v>
      </c>
      <c r="L35" s="314">
        <v>56</v>
      </c>
      <c r="M35" s="314" t="s">
        <v>2250</v>
      </c>
      <c r="N35" s="314" t="s">
        <v>3080</v>
      </c>
      <c r="O35" s="97" t="s">
        <v>4232</v>
      </c>
      <c r="P35" s="449">
        <v>13</v>
      </c>
      <c r="Q35" s="449">
        <f t="shared" si="1"/>
        <v>13</v>
      </c>
      <c r="R35" s="449"/>
      <c r="S35" s="449"/>
      <c r="T35" s="449"/>
      <c r="U35" s="449"/>
      <c r="V35" s="449"/>
      <c r="W35" s="449"/>
      <c r="X35" s="449">
        <v>3</v>
      </c>
      <c r="Y35" s="449">
        <v>2</v>
      </c>
      <c r="Z35" s="449">
        <v>4</v>
      </c>
      <c r="AA35" s="449">
        <v>4</v>
      </c>
      <c r="AB35" s="449"/>
      <c r="AC35" s="449"/>
      <c r="AD35" s="449"/>
      <c r="AE35" s="449"/>
      <c r="AF35" s="445" t="s">
        <v>1505</v>
      </c>
      <c r="AG35" s="2167"/>
      <c r="AH35" s="671"/>
      <c r="AI35" s="452"/>
      <c r="AJ35" s="678" t="e">
        <f t="shared" si="2"/>
        <v>#DIV/0!</v>
      </c>
      <c r="AK35" t="str">
        <f t="shared" si="3"/>
        <v>DPASJ</v>
      </c>
    </row>
    <row r="36" spans="2:37" ht="148.5">
      <c r="B36" s="447">
        <f t="shared" si="0"/>
        <v>34</v>
      </c>
      <c r="C36" s="446" t="s">
        <v>4233</v>
      </c>
      <c r="D36" s="446" t="s">
        <v>1505</v>
      </c>
      <c r="E36" s="447">
        <v>31</v>
      </c>
      <c r="F36" s="447">
        <v>1</v>
      </c>
      <c r="G36" s="447">
        <v>31</v>
      </c>
      <c r="H36" s="381" t="s">
        <v>2693</v>
      </c>
      <c r="I36" s="458" t="s">
        <v>1133</v>
      </c>
      <c r="J36" s="87" t="s">
        <v>4076</v>
      </c>
      <c r="K36" s="314" t="s">
        <v>1526</v>
      </c>
      <c r="L36" s="314">
        <v>350</v>
      </c>
      <c r="M36" s="314" t="s">
        <v>2251</v>
      </c>
      <c r="N36" s="314" t="s">
        <v>5091</v>
      </c>
      <c r="O36" s="448" t="s">
        <v>5819</v>
      </c>
      <c r="P36" s="449">
        <v>136</v>
      </c>
      <c r="Q36" s="449">
        <f t="shared" si="1"/>
        <v>136</v>
      </c>
      <c r="R36" s="449"/>
      <c r="S36" s="449"/>
      <c r="T36" s="449"/>
      <c r="U36" s="449"/>
      <c r="V36" s="449">
        <v>7</v>
      </c>
      <c r="W36" s="449">
        <v>18</v>
      </c>
      <c r="X36" s="449">
        <v>30</v>
      </c>
      <c r="Y36" s="449">
        <v>23</v>
      </c>
      <c r="Z36" s="449">
        <v>20</v>
      </c>
      <c r="AA36" s="449">
        <v>14</v>
      </c>
      <c r="AB36" s="449">
        <v>8</v>
      </c>
      <c r="AC36" s="449">
        <v>8</v>
      </c>
      <c r="AD36" s="449">
        <v>3</v>
      </c>
      <c r="AE36" s="449">
        <v>5</v>
      </c>
      <c r="AF36" s="445" t="s">
        <v>1504</v>
      </c>
      <c r="AG36" s="2167"/>
      <c r="AH36" s="671"/>
      <c r="AI36" s="452"/>
      <c r="AJ36" s="678" t="e">
        <f t="shared" si="2"/>
        <v>#DIV/0!</v>
      </c>
      <c r="AK36" t="str">
        <f t="shared" si="3"/>
        <v>DMNRAS</v>
      </c>
    </row>
    <row r="37" spans="2:37" ht="27">
      <c r="B37" s="447">
        <f t="shared" si="0"/>
        <v>35</v>
      </c>
      <c r="C37" s="446" t="s">
        <v>4233</v>
      </c>
      <c r="D37" s="446" t="s">
        <v>1505</v>
      </c>
      <c r="E37" s="447">
        <v>4</v>
      </c>
      <c r="F37" s="447">
        <v>3</v>
      </c>
      <c r="G37" s="447">
        <v>2</v>
      </c>
      <c r="H37" s="456" t="s">
        <v>5656</v>
      </c>
      <c r="I37" s="448" t="s">
        <v>4034</v>
      </c>
      <c r="J37" s="87" t="s">
        <v>4077</v>
      </c>
      <c r="K37" s="314" t="s">
        <v>1526</v>
      </c>
      <c r="L37" s="314">
        <v>354</v>
      </c>
      <c r="M37" s="314" t="s">
        <v>5148</v>
      </c>
      <c r="N37" s="314" t="s">
        <v>5956</v>
      </c>
      <c r="O37" s="97" t="s">
        <v>3185</v>
      </c>
      <c r="P37" s="449">
        <v>55</v>
      </c>
      <c r="Q37" s="449">
        <f t="shared" si="1"/>
        <v>55</v>
      </c>
      <c r="R37" s="449"/>
      <c r="S37" s="449"/>
      <c r="T37" s="449"/>
      <c r="U37" s="449"/>
      <c r="V37" s="449">
        <v>1</v>
      </c>
      <c r="W37" s="449">
        <v>10</v>
      </c>
      <c r="X37" s="449">
        <v>10</v>
      </c>
      <c r="Y37" s="449">
        <v>2</v>
      </c>
      <c r="Z37" s="449">
        <v>5</v>
      </c>
      <c r="AA37" s="449">
        <v>3</v>
      </c>
      <c r="AB37" s="449">
        <v>8</v>
      </c>
      <c r="AC37" s="449">
        <v>7</v>
      </c>
      <c r="AD37" s="449">
        <v>4</v>
      </c>
      <c r="AE37" s="449">
        <v>5</v>
      </c>
      <c r="AF37" s="445" t="s">
        <v>1504</v>
      </c>
      <c r="AG37" s="2167"/>
      <c r="AH37" s="671"/>
      <c r="AI37" s="452"/>
      <c r="AJ37" s="678" t="e">
        <f t="shared" si="2"/>
        <v>#DIV/0!</v>
      </c>
      <c r="AK37" t="str">
        <f t="shared" si="3"/>
        <v>DMNRAS</v>
      </c>
    </row>
    <row r="38" spans="2:37" ht="108">
      <c r="B38" s="447">
        <f t="shared" si="0"/>
        <v>36</v>
      </c>
      <c r="C38" s="446" t="s">
        <v>3186</v>
      </c>
      <c r="D38" s="446" t="s">
        <v>1505</v>
      </c>
      <c r="E38" s="447">
        <v>23</v>
      </c>
      <c r="F38" s="447">
        <v>1</v>
      </c>
      <c r="G38" s="447">
        <v>23</v>
      </c>
      <c r="H38" s="381" t="s">
        <v>3360</v>
      </c>
      <c r="I38" s="453" t="s">
        <v>3279</v>
      </c>
      <c r="J38" s="87" t="s">
        <v>4078</v>
      </c>
      <c r="K38" s="314" t="s">
        <v>1401</v>
      </c>
      <c r="L38" s="314">
        <v>56</v>
      </c>
      <c r="M38" s="314" t="s">
        <v>5149</v>
      </c>
      <c r="N38" s="314" t="s">
        <v>4074</v>
      </c>
      <c r="O38" s="448" t="s">
        <v>3273</v>
      </c>
      <c r="P38" s="449">
        <v>11</v>
      </c>
      <c r="Q38" s="449">
        <f t="shared" si="1"/>
        <v>11</v>
      </c>
      <c r="R38" s="449"/>
      <c r="S38" s="449"/>
      <c r="T38" s="449"/>
      <c r="U38" s="449"/>
      <c r="V38" s="449">
        <v>1</v>
      </c>
      <c r="W38" s="449">
        <v>5</v>
      </c>
      <c r="X38" s="449">
        <v>2</v>
      </c>
      <c r="Y38" s="449"/>
      <c r="Z38" s="449"/>
      <c r="AA38" s="449">
        <v>1</v>
      </c>
      <c r="AB38" s="449"/>
      <c r="AC38" s="449">
        <v>1</v>
      </c>
      <c r="AD38" s="449"/>
      <c r="AE38" s="449">
        <v>1</v>
      </c>
      <c r="AF38" s="445" t="s">
        <v>1506</v>
      </c>
      <c r="AG38" s="2167"/>
      <c r="AH38" s="671"/>
      <c r="AI38" s="452"/>
      <c r="AJ38" s="678" t="e">
        <f t="shared" si="2"/>
        <v>#DIV/0!</v>
      </c>
      <c r="AK38" t="str">
        <f t="shared" si="3"/>
        <v>DPASJ</v>
      </c>
    </row>
    <row r="39" spans="2:37" ht="54">
      <c r="B39" s="447">
        <f t="shared" si="0"/>
        <v>37</v>
      </c>
      <c r="C39" s="446" t="s">
        <v>3187</v>
      </c>
      <c r="D39" s="446" t="s">
        <v>5058</v>
      </c>
      <c r="E39" s="447">
        <v>12</v>
      </c>
      <c r="F39" s="447">
        <v>2</v>
      </c>
      <c r="G39" s="447">
        <v>11</v>
      </c>
      <c r="H39" s="448" t="s">
        <v>5178</v>
      </c>
      <c r="I39" s="448" t="s">
        <v>3284</v>
      </c>
      <c r="J39" s="87" t="s">
        <v>4079</v>
      </c>
      <c r="K39" s="314" t="s">
        <v>1526</v>
      </c>
      <c r="L39" s="314">
        <v>352</v>
      </c>
      <c r="M39" s="314" t="s">
        <v>321</v>
      </c>
      <c r="N39" s="314" t="s">
        <v>6264</v>
      </c>
      <c r="O39" s="97" t="s">
        <v>1563</v>
      </c>
      <c r="P39" s="449">
        <v>33</v>
      </c>
      <c r="Q39" s="449">
        <f t="shared" si="1"/>
        <v>33</v>
      </c>
      <c r="R39" s="449"/>
      <c r="S39" s="449"/>
      <c r="T39" s="449"/>
      <c r="U39" s="449"/>
      <c r="V39" s="449"/>
      <c r="W39" s="449">
        <v>4</v>
      </c>
      <c r="X39" s="449">
        <v>1</v>
      </c>
      <c r="Y39" s="449">
        <v>6</v>
      </c>
      <c r="Z39" s="449">
        <v>9</v>
      </c>
      <c r="AA39" s="449">
        <v>4</v>
      </c>
      <c r="AB39" s="449">
        <v>3</v>
      </c>
      <c r="AC39" s="449">
        <v>4</v>
      </c>
      <c r="AD39" s="449">
        <v>1</v>
      </c>
      <c r="AE39" s="449">
        <v>1</v>
      </c>
      <c r="AF39" s="445" t="s">
        <v>1507</v>
      </c>
      <c r="AG39" s="2167"/>
      <c r="AH39" s="671"/>
      <c r="AI39" s="452"/>
      <c r="AJ39" s="678" t="e">
        <f t="shared" si="2"/>
        <v>#DIV/0!</v>
      </c>
      <c r="AK39" t="str">
        <f t="shared" si="3"/>
        <v>IMNRAS</v>
      </c>
    </row>
    <row r="40" spans="2:37" ht="67.5">
      <c r="B40" s="447">
        <f t="shared" si="0"/>
        <v>38</v>
      </c>
      <c r="C40" s="446" t="s">
        <v>6033</v>
      </c>
      <c r="D40" s="446" t="s">
        <v>1505</v>
      </c>
      <c r="E40" s="447">
        <v>14</v>
      </c>
      <c r="F40" s="447">
        <v>0</v>
      </c>
      <c r="G40" s="447">
        <v>15</v>
      </c>
      <c r="H40" s="453" t="s">
        <v>5179</v>
      </c>
      <c r="I40" s="453" t="s">
        <v>4034</v>
      </c>
      <c r="J40" s="87" t="s">
        <v>4080</v>
      </c>
      <c r="K40" s="314" t="s">
        <v>1528</v>
      </c>
      <c r="L40" s="314">
        <v>128</v>
      </c>
      <c r="M40" s="314" t="s">
        <v>322</v>
      </c>
      <c r="N40" s="314" t="s">
        <v>6264</v>
      </c>
      <c r="O40" s="448" t="s">
        <v>4112</v>
      </c>
      <c r="P40" s="449">
        <v>155</v>
      </c>
      <c r="Q40" s="449">
        <f t="shared" si="1"/>
        <v>155</v>
      </c>
      <c r="R40" s="449"/>
      <c r="S40" s="449"/>
      <c r="T40" s="449"/>
      <c r="U40" s="449"/>
      <c r="V40" s="449">
        <v>4</v>
      </c>
      <c r="W40" s="449">
        <v>5</v>
      </c>
      <c r="X40" s="449">
        <v>16</v>
      </c>
      <c r="Y40" s="449">
        <v>16</v>
      </c>
      <c r="Z40" s="449">
        <v>15</v>
      </c>
      <c r="AA40" s="449">
        <v>21</v>
      </c>
      <c r="AB40" s="449">
        <v>16</v>
      </c>
      <c r="AC40" s="449">
        <v>22</v>
      </c>
      <c r="AD40" s="449">
        <v>25</v>
      </c>
      <c r="AE40" s="449">
        <v>15</v>
      </c>
      <c r="AF40" s="445" t="s">
        <v>1504</v>
      </c>
      <c r="AG40" s="2167"/>
      <c r="AH40" s="671"/>
      <c r="AI40" s="452"/>
      <c r="AJ40" s="678" t="e">
        <f t="shared" si="2"/>
        <v>#DIV/0!</v>
      </c>
      <c r="AK40" t="str">
        <f t="shared" si="3"/>
        <v>DAJ</v>
      </c>
    </row>
    <row r="41" spans="2:37" ht="40.5">
      <c r="B41" s="447">
        <f t="shared" si="0"/>
        <v>39</v>
      </c>
      <c r="C41" s="446" t="s">
        <v>1141</v>
      </c>
      <c r="D41" s="446" t="s">
        <v>1505</v>
      </c>
      <c r="E41" s="447">
        <v>6</v>
      </c>
      <c r="F41" s="447">
        <v>4</v>
      </c>
      <c r="G41" s="447">
        <v>3</v>
      </c>
      <c r="H41" s="453" t="s">
        <v>3102</v>
      </c>
      <c r="I41" s="453" t="s">
        <v>4113</v>
      </c>
      <c r="J41" s="87" t="s">
        <v>4114</v>
      </c>
      <c r="K41" s="314" t="s">
        <v>869</v>
      </c>
      <c r="L41" s="314">
        <v>127</v>
      </c>
      <c r="M41" s="314" t="s">
        <v>323</v>
      </c>
      <c r="N41" s="314" t="s">
        <v>2881</v>
      </c>
      <c r="O41" s="448" t="s">
        <v>4115</v>
      </c>
      <c r="P41" s="449">
        <v>13</v>
      </c>
      <c r="Q41" s="449">
        <f t="shared" si="1"/>
        <v>13</v>
      </c>
      <c r="R41" s="449"/>
      <c r="S41" s="449"/>
      <c r="T41" s="449"/>
      <c r="U41" s="449"/>
      <c r="V41" s="449">
        <v>1</v>
      </c>
      <c r="W41" s="449">
        <v>4</v>
      </c>
      <c r="X41" s="449">
        <v>2</v>
      </c>
      <c r="Y41" s="449">
        <v>4</v>
      </c>
      <c r="Z41" s="449">
        <v>1</v>
      </c>
      <c r="AA41" s="449">
        <v>1</v>
      </c>
      <c r="AB41" s="449"/>
      <c r="AC41" s="449"/>
      <c r="AD41" s="449"/>
      <c r="AE41" s="449"/>
      <c r="AF41" s="445" t="s">
        <v>4116</v>
      </c>
      <c r="AG41" s="2167"/>
      <c r="AH41" s="671"/>
      <c r="AI41" s="452"/>
      <c r="AJ41" s="678" t="e">
        <f t="shared" si="2"/>
        <v>#DIV/0!</v>
      </c>
      <c r="AK41" t="str">
        <f t="shared" si="3"/>
        <v>DAJ</v>
      </c>
    </row>
    <row r="42" spans="2:37" ht="40.5">
      <c r="B42" s="447">
        <f t="shared" si="0"/>
        <v>40</v>
      </c>
      <c r="C42" s="446" t="s">
        <v>1143</v>
      </c>
      <c r="D42" s="446" t="s">
        <v>1505</v>
      </c>
      <c r="E42" s="447">
        <v>7</v>
      </c>
      <c r="F42" s="447">
        <v>0</v>
      </c>
      <c r="G42" s="447">
        <v>8</v>
      </c>
      <c r="H42" s="453" t="s">
        <v>4505</v>
      </c>
      <c r="I42" s="453" t="s">
        <v>3286</v>
      </c>
      <c r="J42" s="87" t="s">
        <v>4117</v>
      </c>
      <c r="K42" s="314" t="s">
        <v>2116</v>
      </c>
      <c r="L42" s="314">
        <v>415</v>
      </c>
      <c r="M42" s="314" t="s">
        <v>324</v>
      </c>
      <c r="N42" s="314" t="s">
        <v>4074</v>
      </c>
      <c r="O42" s="448" t="s">
        <v>917</v>
      </c>
      <c r="P42" s="449">
        <v>19</v>
      </c>
      <c r="Q42" s="449">
        <f t="shared" si="1"/>
        <v>19</v>
      </c>
      <c r="R42" s="449"/>
      <c r="S42" s="449"/>
      <c r="T42" s="449"/>
      <c r="U42" s="449"/>
      <c r="V42" s="449">
        <v>3</v>
      </c>
      <c r="W42" s="449">
        <v>6</v>
      </c>
      <c r="X42" s="449">
        <v>3</v>
      </c>
      <c r="Y42" s="449">
        <v>2</v>
      </c>
      <c r="Z42" s="449"/>
      <c r="AA42" s="449">
        <v>3</v>
      </c>
      <c r="AB42" s="449"/>
      <c r="AC42" s="449">
        <v>1</v>
      </c>
      <c r="AD42" s="449">
        <v>1</v>
      </c>
      <c r="AE42" s="449"/>
      <c r="AF42" s="445" t="s">
        <v>1507</v>
      </c>
      <c r="AG42" s="2167"/>
      <c r="AH42" s="671"/>
      <c r="AI42" s="452"/>
      <c r="AJ42" s="678" t="e">
        <f t="shared" si="2"/>
        <v>#DIV/0!</v>
      </c>
      <c r="AK42" t="str">
        <f t="shared" si="3"/>
        <v>DA&amp;A</v>
      </c>
    </row>
    <row r="43" spans="2:37" ht="40.5">
      <c r="B43" s="447">
        <f t="shared" si="0"/>
        <v>41</v>
      </c>
      <c r="C43" s="446" t="s">
        <v>1144</v>
      </c>
      <c r="D43" s="446" t="s">
        <v>5058</v>
      </c>
      <c r="E43" s="447">
        <v>5</v>
      </c>
      <c r="F43" s="447">
        <v>4</v>
      </c>
      <c r="G43" s="447">
        <v>2</v>
      </c>
      <c r="H43" s="453" t="s">
        <v>4039</v>
      </c>
      <c r="I43" s="453" t="s">
        <v>3885</v>
      </c>
      <c r="J43" s="87" t="s">
        <v>3886</v>
      </c>
      <c r="K43" s="314" t="s">
        <v>2115</v>
      </c>
      <c r="L43" s="314">
        <v>609</v>
      </c>
      <c r="M43" s="314" t="s">
        <v>4040</v>
      </c>
      <c r="N43" s="314" t="s">
        <v>4041</v>
      </c>
      <c r="O43" s="448" t="s">
        <v>3729</v>
      </c>
      <c r="P43" s="449">
        <v>49</v>
      </c>
      <c r="Q43" s="449">
        <f t="shared" si="1"/>
        <v>49</v>
      </c>
      <c r="R43" s="449"/>
      <c r="S43" s="449"/>
      <c r="T43" s="449"/>
      <c r="U43" s="449"/>
      <c r="V43" s="449">
        <v>3</v>
      </c>
      <c r="W43" s="449">
        <v>20</v>
      </c>
      <c r="X43" s="449">
        <v>4</v>
      </c>
      <c r="Y43" s="449">
        <v>5</v>
      </c>
      <c r="Z43" s="449">
        <v>6</v>
      </c>
      <c r="AA43" s="449">
        <v>1</v>
      </c>
      <c r="AB43" s="449">
        <v>4</v>
      </c>
      <c r="AC43" s="449">
        <v>2</v>
      </c>
      <c r="AD43" s="449">
        <v>2</v>
      </c>
      <c r="AE43" s="449">
        <v>2</v>
      </c>
      <c r="AF43" s="445" t="s">
        <v>3887</v>
      </c>
      <c r="AG43" s="2167"/>
      <c r="AH43" s="671"/>
      <c r="AI43" s="452"/>
      <c r="AJ43" s="678" t="e">
        <f t="shared" si="2"/>
        <v>#DIV/0!</v>
      </c>
      <c r="AK43" t="str">
        <f t="shared" si="3"/>
        <v>IApJ</v>
      </c>
    </row>
    <row r="44" spans="2:37" ht="54">
      <c r="B44" s="447">
        <f t="shared" si="0"/>
        <v>42</v>
      </c>
      <c r="C44" s="446" t="s">
        <v>1145</v>
      </c>
      <c r="D44" s="446" t="s">
        <v>1505</v>
      </c>
      <c r="E44" s="447">
        <v>9</v>
      </c>
      <c r="F44" s="447">
        <v>1</v>
      </c>
      <c r="G44" s="447">
        <v>9</v>
      </c>
      <c r="H44" s="381" t="s">
        <v>4887</v>
      </c>
      <c r="I44" s="453" t="s">
        <v>3284</v>
      </c>
      <c r="J44" s="87" t="s">
        <v>3888</v>
      </c>
      <c r="K44" s="314" t="s">
        <v>1401</v>
      </c>
      <c r="L44" s="314">
        <v>56</v>
      </c>
      <c r="M44" s="314" t="s">
        <v>4888</v>
      </c>
      <c r="N44" s="314" t="s">
        <v>5150</v>
      </c>
      <c r="O44" s="448" t="s">
        <v>1146</v>
      </c>
      <c r="P44" s="449">
        <v>23</v>
      </c>
      <c r="Q44" s="449">
        <f t="shared" si="1"/>
        <v>23</v>
      </c>
      <c r="R44" s="449"/>
      <c r="S44" s="449"/>
      <c r="T44" s="449"/>
      <c r="U44" s="449"/>
      <c r="V44" s="449"/>
      <c r="W44" s="449">
        <v>5</v>
      </c>
      <c r="X44" s="449"/>
      <c r="Y44" s="449">
        <v>5</v>
      </c>
      <c r="Z44" s="449">
        <v>8</v>
      </c>
      <c r="AA44" s="449">
        <v>2</v>
      </c>
      <c r="AB44" s="449">
        <v>1</v>
      </c>
      <c r="AC44" s="449">
        <v>2</v>
      </c>
      <c r="AD44" s="449"/>
      <c r="AE44" s="449"/>
      <c r="AF44" s="445" t="s">
        <v>1824</v>
      </c>
      <c r="AG44" s="2167"/>
      <c r="AH44" s="671"/>
      <c r="AI44" s="452"/>
      <c r="AJ44" s="678" t="e">
        <f t="shared" si="2"/>
        <v>#DIV/0!</v>
      </c>
      <c r="AK44" t="str">
        <f t="shared" si="3"/>
        <v>DPASJ</v>
      </c>
    </row>
    <row r="45" spans="2:37" ht="40.5">
      <c r="B45" s="447">
        <f t="shared" si="0"/>
        <v>43</v>
      </c>
      <c r="C45" s="446" t="s">
        <v>1147</v>
      </c>
      <c r="D45" s="446" t="s">
        <v>1505</v>
      </c>
      <c r="E45" s="447">
        <v>6</v>
      </c>
      <c r="F45" s="447">
        <v>0</v>
      </c>
      <c r="G45" s="447">
        <v>7</v>
      </c>
      <c r="H45" s="453" t="s">
        <v>4506</v>
      </c>
      <c r="I45" s="453" t="s">
        <v>3279</v>
      </c>
      <c r="J45" s="87" t="s">
        <v>3889</v>
      </c>
      <c r="K45" s="314" t="s">
        <v>1528</v>
      </c>
      <c r="L45" s="314">
        <v>128</v>
      </c>
      <c r="M45" s="314" t="s">
        <v>4889</v>
      </c>
      <c r="N45" s="314" t="s">
        <v>6780</v>
      </c>
      <c r="O45" s="448" t="s">
        <v>599</v>
      </c>
      <c r="P45" s="449">
        <v>10</v>
      </c>
      <c r="Q45" s="449">
        <f t="shared" si="1"/>
        <v>10</v>
      </c>
      <c r="R45" s="449"/>
      <c r="S45" s="449"/>
      <c r="T45" s="449"/>
      <c r="U45" s="449"/>
      <c r="V45" s="449">
        <v>1</v>
      </c>
      <c r="W45" s="449">
        <v>2</v>
      </c>
      <c r="X45" s="449"/>
      <c r="Y45" s="449">
        <v>1</v>
      </c>
      <c r="Z45" s="449">
        <v>2</v>
      </c>
      <c r="AA45" s="449">
        <v>1</v>
      </c>
      <c r="AB45" s="449">
        <v>1</v>
      </c>
      <c r="AC45" s="449">
        <v>2</v>
      </c>
      <c r="AD45" s="449"/>
      <c r="AE45" s="449"/>
      <c r="AF45" s="445" t="s">
        <v>1505</v>
      </c>
      <c r="AG45" s="2167"/>
      <c r="AH45" s="671"/>
      <c r="AI45" s="452"/>
      <c r="AJ45" s="678" t="e">
        <f t="shared" si="2"/>
        <v>#DIV/0!</v>
      </c>
      <c r="AK45" t="str">
        <f t="shared" si="3"/>
        <v>DAJ</v>
      </c>
    </row>
    <row r="46" spans="2:37" ht="40.5">
      <c r="B46" s="447">
        <f t="shared" si="0"/>
        <v>44</v>
      </c>
      <c r="C46" s="446" t="s">
        <v>1147</v>
      </c>
      <c r="D46" s="446" t="s">
        <v>1505</v>
      </c>
      <c r="E46" s="447">
        <v>7</v>
      </c>
      <c r="F46" s="447">
        <v>0</v>
      </c>
      <c r="G46" s="447">
        <v>8</v>
      </c>
      <c r="H46" s="453" t="s">
        <v>4507</v>
      </c>
      <c r="I46" s="453" t="s">
        <v>3279</v>
      </c>
      <c r="J46" s="87" t="s">
        <v>3890</v>
      </c>
      <c r="K46" s="314" t="s">
        <v>1528</v>
      </c>
      <c r="L46" s="314">
        <v>128</v>
      </c>
      <c r="M46" s="314" t="s">
        <v>4890</v>
      </c>
      <c r="N46" s="314" t="s">
        <v>5956</v>
      </c>
      <c r="O46" s="448" t="s">
        <v>5590</v>
      </c>
      <c r="P46" s="449">
        <v>8</v>
      </c>
      <c r="Q46" s="449">
        <f t="shared" si="1"/>
        <v>8</v>
      </c>
      <c r="R46" s="449"/>
      <c r="S46" s="449"/>
      <c r="T46" s="449"/>
      <c r="U46" s="449"/>
      <c r="V46" s="449">
        <v>1</v>
      </c>
      <c r="W46" s="449"/>
      <c r="X46" s="449">
        <v>1</v>
      </c>
      <c r="Y46" s="449"/>
      <c r="Z46" s="449"/>
      <c r="AA46" s="449">
        <v>3</v>
      </c>
      <c r="AB46" s="449">
        <v>2</v>
      </c>
      <c r="AC46" s="449">
        <v>1</v>
      </c>
      <c r="AD46" s="449"/>
      <c r="AE46" s="449"/>
      <c r="AF46" s="445" t="s">
        <v>1505</v>
      </c>
      <c r="AG46" s="2167"/>
      <c r="AH46" s="671"/>
      <c r="AI46" s="452"/>
      <c r="AJ46" s="678" t="e">
        <f t="shared" si="2"/>
        <v>#DIV/0!</v>
      </c>
      <c r="AK46" t="str">
        <f t="shared" si="3"/>
        <v>DAJ</v>
      </c>
    </row>
    <row r="47" spans="2:37" ht="175.5">
      <c r="B47" s="447">
        <f t="shared" si="0"/>
        <v>45</v>
      </c>
      <c r="C47" s="446" t="s">
        <v>1147</v>
      </c>
      <c r="D47" s="446" t="s">
        <v>1505</v>
      </c>
      <c r="E47" s="447">
        <v>39</v>
      </c>
      <c r="F47" s="447">
        <v>0</v>
      </c>
      <c r="G47" s="447">
        <v>40</v>
      </c>
      <c r="H47" s="448" t="s">
        <v>3915</v>
      </c>
      <c r="I47" s="448" t="s">
        <v>4034</v>
      </c>
      <c r="J47" s="87" t="s">
        <v>3891</v>
      </c>
      <c r="K47" s="314" t="s">
        <v>2115</v>
      </c>
      <c r="L47" s="314">
        <v>613</v>
      </c>
      <c r="M47" s="314" t="s">
        <v>1405</v>
      </c>
      <c r="N47" s="314" t="s">
        <v>876</v>
      </c>
      <c r="O47" s="97" t="s">
        <v>5591</v>
      </c>
      <c r="P47" s="449">
        <v>39</v>
      </c>
      <c r="Q47" s="449">
        <f t="shared" si="1"/>
        <v>39</v>
      </c>
      <c r="R47" s="449"/>
      <c r="S47" s="449"/>
      <c r="T47" s="449"/>
      <c r="U47" s="449"/>
      <c r="V47" s="449">
        <v>1</v>
      </c>
      <c r="W47" s="449">
        <v>8</v>
      </c>
      <c r="X47" s="449">
        <v>9</v>
      </c>
      <c r="Y47" s="449">
        <v>6</v>
      </c>
      <c r="Z47" s="449">
        <v>4</v>
      </c>
      <c r="AA47" s="449">
        <v>3</v>
      </c>
      <c r="AB47" s="449">
        <v>1</v>
      </c>
      <c r="AC47" s="449">
        <v>3</v>
      </c>
      <c r="AD47" s="449"/>
      <c r="AE47" s="449">
        <v>4</v>
      </c>
      <c r="AF47" s="445" t="s">
        <v>1504</v>
      </c>
      <c r="AG47" s="2167"/>
      <c r="AH47" s="671"/>
      <c r="AI47" s="452"/>
      <c r="AJ47" s="678" t="e">
        <f t="shared" si="2"/>
        <v>#DIV/0!</v>
      </c>
      <c r="AK47" t="str">
        <f t="shared" si="3"/>
        <v>DApJ</v>
      </c>
    </row>
    <row r="48" spans="2:37" ht="40.5">
      <c r="B48" s="447">
        <f t="shared" si="0"/>
        <v>46</v>
      </c>
      <c r="C48" s="446" t="s">
        <v>552</v>
      </c>
      <c r="D48" s="446" t="s">
        <v>1505</v>
      </c>
      <c r="E48" s="447">
        <v>2</v>
      </c>
      <c r="F48" s="447">
        <v>0</v>
      </c>
      <c r="G48" s="447">
        <v>3</v>
      </c>
      <c r="H48" s="381" t="s">
        <v>5592</v>
      </c>
      <c r="I48" s="453" t="s">
        <v>3081</v>
      </c>
      <c r="J48" s="87" t="s">
        <v>3892</v>
      </c>
      <c r="K48" s="314" t="s">
        <v>2115</v>
      </c>
      <c r="L48" s="314">
        <v>607</v>
      </c>
      <c r="M48" s="314" t="s">
        <v>5593</v>
      </c>
      <c r="N48" s="314" t="s">
        <v>6776</v>
      </c>
      <c r="O48" s="448" t="s">
        <v>4501</v>
      </c>
      <c r="P48" s="449">
        <v>31</v>
      </c>
      <c r="Q48" s="449">
        <f t="shared" si="1"/>
        <v>31</v>
      </c>
      <c r="R48" s="449"/>
      <c r="S48" s="449"/>
      <c r="T48" s="449"/>
      <c r="U48" s="449"/>
      <c r="V48" s="449"/>
      <c r="W48" s="449">
        <v>8</v>
      </c>
      <c r="X48" s="449">
        <v>7</v>
      </c>
      <c r="Y48" s="449">
        <v>2</v>
      </c>
      <c r="Z48" s="449">
        <v>1</v>
      </c>
      <c r="AA48" s="449">
        <v>3</v>
      </c>
      <c r="AB48" s="449">
        <v>5</v>
      </c>
      <c r="AC48" s="449"/>
      <c r="AD48" s="449">
        <v>3</v>
      </c>
      <c r="AE48" s="449">
        <v>2</v>
      </c>
      <c r="AF48" s="445" t="s">
        <v>2882</v>
      </c>
      <c r="AG48" s="2167"/>
      <c r="AH48" s="671"/>
      <c r="AI48" s="452"/>
      <c r="AJ48" s="678" t="e">
        <f t="shared" si="2"/>
        <v>#DIV/0!</v>
      </c>
      <c r="AK48" t="str">
        <f t="shared" si="3"/>
        <v>DApJ</v>
      </c>
    </row>
    <row r="49" spans="1:37" ht="81.75" customHeight="1">
      <c r="B49" s="447">
        <f t="shared" si="0"/>
        <v>47</v>
      </c>
      <c r="C49" s="822" t="s">
        <v>3682</v>
      </c>
      <c r="D49" s="822" t="s">
        <v>5061</v>
      </c>
      <c r="E49" s="823">
        <v>15</v>
      </c>
      <c r="F49" s="824">
        <v>13</v>
      </c>
      <c r="G49" s="824">
        <v>3</v>
      </c>
      <c r="H49" s="825" t="s">
        <v>452</v>
      </c>
      <c r="I49" s="826" t="s">
        <v>5735</v>
      </c>
      <c r="J49" s="827" t="s">
        <v>3683</v>
      </c>
      <c r="K49" s="743" t="s">
        <v>121</v>
      </c>
      <c r="L49" s="743">
        <v>56</v>
      </c>
      <c r="M49" s="743" t="s">
        <v>3684</v>
      </c>
      <c r="N49" s="743" t="s">
        <v>3685</v>
      </c>
      <c r="O49" s="819" t="s">
        <v>3686</v>
      </c>
      <c r="P49" s="828">
        <v>28</v>
      </c>
      <c r="Q49" s="449">
        <f t="shared" si="1"/>
        <v>28</v>
      </c>
      <c r="R49" s="828"/>
      <c r="S49" s="828"/>
      <c r="T49" s="828"/>
      <c r="U49" s="828"/>
      <c r="V49" s="828">
        <v>1</v>
      </c>
      <c r="W49" s="828">
        <v>2</v>
      </c>
      <c r="X49" s="828">
        <v>7</v>
      </c>
      <c r="Y49" s="828">
        <v>5</v>
      </c>
      <c r="Z49" s="828">
        <v>2</v>
      </c>
      <c r="AA49" s="828">
        <v>3</v>
      </c>
      <c r="AB49" s="828">
        <v>2</v>
      </c>
      <c r="AC49" s="828">
        <v>2</v>
      </c>
      <c r="AD49" s="828">
        <v>4</v>
      </c>
      <c r="AE49" s="828"/>
      <c r="AF49" s="821"/>
      <c r="AG49" s="2544"/>
      <c r="AH49" s="829"/>
      <c r="AI49" s="830"/>
      <c r="AJ49" s="736" t="e">
        <f t="shared" si="2"/>
        <v>#DIV/0!</v>
      </c>
      <c r="AK49" t="str">
        <f t="shared" si="3"/>
        <v>DPASJ</v>
      </c>
    </row>
    <row r="50" spans="1:37" s="1372" customFormat="1" ht="133.5" customHeight="1">
      <c r="B50" s="1362">
        <f t="shared" si="0"/>
        <v>48</v>
      </c>
      <c r="C50" s="1363" t="s">
        <v>6443</v>
      </c>
      <c r="D50" s="1363" t="s">
        <v>1505</v>
      </c>
      <c r="E50" s="1362"/>
      <c r="F50" s="1401"/>
      <c r="G50" s="1401"/>
      <c r="H50" s="1359" t="s">
        <v>6444</v>
      </c>
      <c r="I50" s="1364" t="s">
        <v>5326</v>
      </c>
      <c r="J50" s="1381" t="s">
        <v>6445</v>
      </c>
      <c r="K50" s="1365" t="s">
        <v>757</v>
      </c>
      <c r="L50" s="1365">
        <v>605</v>
      </c>
      <c r="M50" s="1365" t="s">
        <v>6446</v>
      </c>
      <c r="N50" s="1365" t="s">
        <v>3685</v>
      </c>
      <c r="O50" s="1366" t="s">
        <v>6447</v>
      </c>
      <c r="P50" s="1367">
        <v>79</v>
      </c>
      <c r="Q50" s="449">
        <f t="shared" si="1"/>
        <v>79</v>
      </c>
      <c r="R50" s="1367"/>
      <c r="S50" s="1367"/>
      <c r="T50" s="1367"/>
      <c r="U50" s="1367"/>
      <c r="V50" s="1367">
        <v>8</v>
      </c>
      <c r="W50" s="1367">
        <v>10</v>
      </c>
      <c r="X50" s="1367">
        <v>15</v>
      </c>
      <c r="Y50" s="1367">
        <v>10</v>
      </c>
      <c r="Z50" s="1367">
        <v>12</v>
      </c>
      <c r="AA50" s="1367">
        <v>6</v>
      </c>
      <c r="AB50" s="1367">
        <v>4</v>
      </c>
      <c r="AC50" s="1367">
        <v>6</v>
      </c>
      <c r="AD50" s="1367">
        <v>5</v>
      </c>
      <c r="AE50" s="1367">
        <v>3</v>
      </c>
      <c r="AF50" s="1368"/>
      <c r="AG50" s="2545"/>
      <c r="AH50" s="1369"/>
      <c r="AI50" s="1370"/>
      <c r="AJ50" s="1371"/>
      <c r="AK50" s="951" t="str">
        <f t="shared" si="3"/>
        <v>DApJ</v>
      </c>
    </row>
    <row r="51" spans="1:37" ht="40.5">
      <c r="B51" s="447">
        <f t="shared" si="0"/>
        <v>49</v>
      </c>
      <c r="C51" s="446" t="s">
        <v>553</v>
      </c>
      <c r="D51" s="446" t="s">
        <v>1505</v>
      </c>
      <c r="E51" s="447">
        <v>1</v>
      </c>
      <c r="F51" s="447">
        <v>0</v>
      </c>
      <c r="G51" s="447">
        <v>2</v>
      </c>
      <c r="H51" s="381" t="s">
        <v>5594</v>
      </c>
      <c r="I51" s="453" t="s">
        <v>3893</v>
      </c>
      <c r="J51" s="87" t="s">
        <v>3894</v>
      </c>
      <c r="K51" s="314" t="s">
        <v>5595</v>
      </c>
      <c r="L51" s="314">
        <v>127</v>
      </c>
      <c r="M51" s="314" t="s">
        <v>5596</v>
      </c>
      <c r="N51" s="314" t="s">
        <v>6282</v>
      </c>
      <c r="O51" s="448" t="s">
        <v>3895</v>
      </c>
      <c r="P51" s="449">
        <v>7</v>
      </c>
      <c r="Q51" s="449">
        <f t="shared" si="1"/>
        <v>7</v>
      </c>
      <c r="R51" s="449"/>
      <c r="S51" s="449"/>
      <c r="T51" s="449"/>
      <c r="U51" s="449"/>
      <c r="V51" s="449"/>
      <c r="W51" s="449"/>
      <c r="X51" s="449">
        <v>2</v>
      </c>
      <c r="Y51" s="449"/>
      <c r="Z51" s="449">
        <v>1</v>
      </c>
      <c r="AA51" s="449"/>
      <c r="AB51" s="449">
        <v>1</v>
      </c>
      <c r="AC51" s="449">
        <v>2</v>
      </c>
      <c r="AD51" s="449"/>
      <c r="AE51" s="449">
        <v>1</v>
      </c>
      <c r="AF51" s="445" t="s">
        <v>3896</v>
      </c>
      <c r="AG51" s="2167"/>
      <c r="AH51" s="671"/>
      <c r="AI51" s="452"/>
      <c r="AJ51" s="678" t="e">
        <f t="shared" si="2"/>
        <v>#DIV/0!</v>
      </c>
      <c r="AK51" t="str">
        <f t="shared" si="3"/>
        <v>DAJ</v>
      </c>
    </row>
    <row r="52" spans="1:37" ht="27">
      <c r="B52" s="447">
        <f t="shared" si="0"/>
        <v>50</v>
      </c>
      <c r="C52" s="446" t="s">
        <v>553</v>
      </c>
      <c r="D52" s="446" t="s">
        <v>1505</v>
      </c>
      <c r="E52" s="447">
        <v>2</v>
      </c>
      <c r="F52" s="447">
        <v>0</v>
      </c>
      <c r="G52" s="447">
        <v>3</v>
      </c>
      <c r="H52" s="381" t="s">
        <v>5820</v>
      </c>
      <c r="I52" s="453" t="s">
        <v>3279</v>
      </c>
      <c r="J52" s="87" t="s">
        <v>981</v>
      </c>
      <c r="K52" s="314" t="s">
        <v>1528</v>
      </c>
      <c r="L52" s="314">
        <v>128</v>
      </c>
      <c r="M52" s="314" t="s">
        <v>5821</v>
      </c>
      <c r="N52" s="314" t="s">
        <v>3080</v>
      </c>
      <c r="O52" s="97" t="s">
        <v>555</v>
      </c>
      <c r="P52" s="449">
        <v>8</v>
      </c>
      <c r="Q52" s="449">
        <f t="shared" si="1"/>
        <v>8</v>
      </c>
      <c r="R52" s="449"/>
      <c r="S52" s="449"/>
      <c r="T52" s="449"/>
      <c r="U52" s="449"/>
      <c r="V52" s="449"/>
      <c r="W52" s="449">
        <v>1</v>
      </c>
      <c r="X52" s="449">
        <v>2</v>
      </c>
      <c r="Y52" s="449"/>
      <c r="Z52" s="449"/>
      <c r="AA52" s="449">
        <v>1</v>
      </c>
      <c r="AB52" s="449">
        <v>1</v>
      </c>
      <c r="AC52" s="449">
        <v>1</v>
      </c>
      <c r="AD52" s="449">
        <v>1</v>
      </c>
      <c r="AE52" s="449">
        <v>1</v>
      </c>
      <c r="AF52" s="445" t="s">
        <v>1504</v>
      </c>
      <c r="AG52" s="2167"/>
      <c r="AH52" s="671"/>
      <c r="AI52" s="452"/>
      <c r="AJ52" s="678" t="e">
        <f t="shared" si="2"/>
        <v>#DIV/0!</v>
      </c>
      <c r="AK52" t="str">
        <f t="shared" si="3"/>
        <v>DAJ</v>
      </c>
    </row>
    <row r="53" spans="1:37" ht="54">
      <c r="B53" s="447">
        <f t="shared" si="0"/>
        <v>51</v>
      </c>
      <c r="C53" s="446" t="s">
        <v>556</v>
      </c>
      <c r="D53" s="446" t="s">
        <v>1505</v>
      </c>
      <c r="E53" s="447">
        <v>9</v>
      </c>
      <c r="F53" s="447">
        <v>0</v>
      </c>
      <c r="G53" s="447">
        <v>10</v>
      </c>
      <c r="H53" s="453" t="s">
        <v>3916</v>
      </c>
      <c r="I53" s="453" t="s">
        <v>3286</v>
      </c>
      <c r="J53" s="87" t="s">
        <v>982</v>
      </c>
      <c r="K53" s="314" t="s">
        <v>1527</v>
      </c>
      <c r="L53" s="314">
        <v>431</v>
      </c>
      <c r="M53" s="314" t="s">
        <v>1184</v>
      </c>
      <c r="N53" s="314" t="s">
        <v>4975</v>
      </c>
      <c r="O53" s="97" t="s">
        <v>2951</v>
      </c>
      <c r="P53" s="449">
        <v>61</v>
      </c>
      <c r="Q53" s="449">
        <f t="shared" si="1"/>
        <v>61</v>
      </c>
      <c r="R53" s="449"/>
      <c r="S53" s="449"/>
      <c r="T53" s="449"/>
      <c r="U53" s="449"/>
      <c r="V53" s="449">
        <v>2</v>
      </c>
      <c r="W53" s="449">
        <v>12</v>
      </c>
      <c r="X53" s="449">
        <v>9</v>
      </c>
      <c r="Y53" s="449">
        <v>7</v>
      </c>
      <c r="Z53" s="449">
        <v>3</v>
      </c>
      <c r="AA53" s="449">
        <v>11</v>
      </c>
      <c r="AB53" s="449">
        <v>6</v>
      </c>
      <c r="AC53" s="449">
        <v>3</v>
      </c>
      <c r="AD53" s="449">
        <v>7</v>
      </c>
      <c r="AE53" s="449">
        <v>1</v>
      </c>
      <c r="AF53" s="445" t="s">
        <v>1507</v>
      </c>
      <c r="AG53" s="2167"/>
      <c r="AH53" s="671"/>
      <c r="AI53" s="452"/>
      <c r="AJ53" s="678" t="e">
        <f t="shared" si="2"/>
        <v>#DIV/0!</v>
      </c>
      <c r="AK53" t="str">
        <f t="shared" si="3"/>
        <v>DNature</v>
      </c>
    </row>
    <row r="54" spans="1:37" ht="81">
      <c r="B54" s="447">
        <f t="shared" si="0"/>
        <v>52</v>
      </c>
      <c r="C54" s="446" t="s">
        <v>2952</v>
      </c>
      <c r="D54" s="446" t="s">
        <v>1505</v>
      </c>
      <c r="E54" s="447">
        <v>15</v>
      </c>
      <c r="F54" s="447">
        <v>0</v>
      </c>
      <c r="G54" s="447">
        <v>16</v>
      </c>
      <c r="H54" s="448" t="s">
        <v>5213</v>
      </c>
      <c r="I54" s="448" t="s">
        <v>4034</v>
      </c>
      <c r="J54" s="87" t="s">
        <v>983</v>
      </c>
      <c r="K54" s="314" t="s">
        <v>2115</v>
      </c>
      <c r="L54" s="314">
        <v>611</v>
      </c>
      <c r="M54" s="314" t="s">
        <v>5822</v>
      </c>
      <c r="N54" s="314" t="s">
        <v>6264</v>
      </c>
      <c r="O54" s="448" t="s">
        <v>4642</v>
      </c>
      <c r="P54" s="449">
        <v>267</v>
      </c>
      <c r="Q54" s="449">
        <f t="shared" si="1"/>
        <v>267</v>
      </c>
      <c r="R54" s="449"/>
      <c r="S54" s="449"/>
      <c r="T54" s="449"/>
      <c r="U54" s="449"/>
      <c r="V54" s="449">
        <v>9</v>
      </c>
      <c r="W54" s="449">
        <v>20</v>
      </c>
      <c r="X54" s="449">
        <v>32</v>
      </c>
      <c r="Y54" s="449">
        <v>25</v>
      </c>
      <c r="Z54" s="449">
        <v>25</v>
      </c>
      <c r="AA54" s="449">
        <v>26</v>
      </c>
      <c r="AB54" s="449">
        <v>37</v>
      </c>
      <c r="AC54" s="449">
        <v>25</v>
      </c>
      <c r="AD54" s="449">
        <v>41</v>
      </c>
      <c r="AE54" s="449">
        <v>27</v>
      </c>
      <c r="AF54" s="445" t="s">
        <v>1504</v>
      </c>
      <c r="AG54" s="2167"/>
      <c r="AH54" s="671"/>
      <c r="AI54" s="452"/>
      <c r="AJ54" s="678" t="e">
        <f t="shared" si="2"/>
        <v>#DIV/0!</v>
      </c>
      <c r="AK54" t="str">
        <f t="shared" si="3"/>
        <v>DApJ</v>
      </c>
    </row>
    <row r="55" spans="1:37" ht="81">
      <c r="B55" s="447">
        <f t="shared" si="0"/>
        <v>53</v>
      </c>
      <c r="C55" s="446" t="s">
        <v>2952</v>
      </c>
      <c r="D55" s="446" t="s">
        <v>1505</v>
      </c>
      <c r="E55" s="447">
        <v>15</v>
      </c>
      <c r="F55" s="447">
        <v>0</v>
      </c>
      <c r="G55" s="447">
        <v>16</v>
      </c>
      <c r="H55" s="448" t="s">
        <v>2129</v>
      </c>
      <c r="I55" s="448" t="s">
        <v>4034</v>
      </c>
      <c r="J55" s="87" t="s">
        <v>984</v>
      </c>
      <c r="K55" s="314" t="s">
        <v>2115</v>
      </c>
      <c r="L55" s="314">
        <v>611</v>
      </c>
      <c r="M55" s="314" t="s">
        <v>4643</v>
      </c>
      <c r="N55" s="314" t="s">
        <v>6264</v>
      </c>
      <c r="O55" s="448" t="s">
        <v>999</v>
      </c>
      <c r="P55" s="449">
        <v>130</v>
      </c>
      <c r="Q55" s="449">
        <f t="shared" si="1"/>
        <v>129</v>
      </c>
      <c r="R55" s="449"/>
      <c r="S55" s="449"/>
      <c r="T55" s="449"/>
      <c r="U55" s="449"/>
      <c r="V55" s="449">
        <v>7</v>
      </c>
      <c r="W55" s="449">
        <v>14</v>
      </c>
      <c r="X55" s="449">
        <v>21</v>
      </c>
      <c r="Y55" s="449">
        <v>21</v>
      </c>
      <c r="Z55" s="449">
        <v>17</v>
      </c>
      <c r="AA55" s="449">
        <v>10</v>
      </c>
      <c r="AB55" s="449">
        <v>15</v>
      </c>
      <c r="AC55" s="449">
        <v>5</v>
      </c>
      <c r="AD55" s="449">
        <v>11</v>
      </c>
      <c r="AE55" s="449">
        <v>8</v>
      </c>
      <c r="AF55" s="445" t="s">
        <v>1504</v>
      </c>
      <c r="AG55" s="2167"/>
      <c r="AH55" s="671"/>
      <c r="AI55" s="452"/>
      <c r="AJ55" s="678" t="e">
        <f t="shared" si="2"/>
        <v>#DIV/0!</v>
      </c>
      <c r="AK55" t="str">
        <f t="shared" si="3"/>
        <v>DApJ</v>
      </c>
    </row>
    <row r="56" spans="1:37" ht="40.5">
      <c r="B56" s="447">
        <f t="shared" si="0"/>
        <v>54</v>
      </c>
      <c r="C56" s="446" t="s">
        <v>2953</v>
      </c>
      <c r="D56" s="446" t="s">
        <v>5058</v>
      </c>
      <c r="E56" s="447">
        <v>1</v>
      </c>
      <c r="F56" s="447">
        <v>2</v>
      </c>
      <c r="G56" s="447">
        <v>0</v>
      </c>
      <c r="H56" s="453" t="s">
        <v>290</v>
      </c>
      <c r="I56" s="453" t="s">
        <v>291</v>
      </c>
      <c r="J56" s="87" t="s">
        <v>4906</v>
      </c>
      <c r="K56" s="314" t="s">
        <v>2115</v>
      </c>
      <c r="L56" s="314">
        <v>608</v>
      </c>
      <c r="M56" s="314" t="s">
        <v>1623</v>
      </c>
      <c r="N56" s="314" t="s">
        <v>2881</v>
      </c>
      <c r="O56" s="448" t="s">
        <v>4600</v>
      </c>
      <c r="P56" s="449">
        <v>51</v>
      </c>
      <c r="Q56" s="449">
        <f t="shared" si="1"/>
        <v>51</v>
      </c>
      <c r="R56" s="449"/>
      <c r="S56" s="449"/>
      <c r="T56" s="449"/>
      <c r="U56" s="449"/>
      <c r="V56" s="449">
        <v>1</v>
      </c>
      <c r="W56" s="449">
        <v>5</v>
      </c>
      <c r="X56" s="449">
        <v>7</v>
      </c>
      <c r="Y56" s="449">
        <v>7</v>
      </c>
      <c r="Z56" s="449">
        <v>8</v>
      </c>
      <c r="AA56" s="449">
        <v>3</v>
      </c>
      <c r="AB56" s="449">
        <v>3</v>
      </c>
      <c r="AC56" s="449">
        <v>6</v>
      </c>
      <c r="AD56" s="449">
        <v>4</v>
      </c>
      <c r="AE56" s="449">
        <v>7</v>
      </c>
      <c r="AF56" s="445" t="s">
        <v>2882</v>
      </c>
      <c r="AG56" s="2167"/>
      <c r="AH56" s="671"/>
      <c r="AI56" s="452"/>
      <c r="AJ56" s="678" t="e">
        <f t="shared" si="2"/>
        <v>#DIV/0!</v>
      </c>
      <c r="AK56" t="str">
        <f t="shared" si="3"/>
        <v>IApJ</v>
      </c>
    </row>
    <row r="57" spans="1:37" ht="60" customHeight="1">
      <c r="B57" s="447">
        <f t="shared" si="0"/>
        <v>55</v>
      </c>
      <c r="C57" s="446" t="s">
        <v>3866</v>
      </c>
      <c r="D57" s="446" t="s">
        <v>1505</v>
      </c>
      <c r="E57" s="447">
        <v>5</v>
      </c>
      <c r="F57" s="447">
        <v>1</v>
      </c>
      <c r="G57" s="447">
        <v>5</v>
      </c>
      <c r="H57" s="453" t="s">
        <v>292</v>
      </c>
      <c r="I57" s="453" t="s">
        <v>3280</v>
      </c>
      <c r="J57" s="87" t="s">
        <v>1529</v>
      </c>
      <c r="K57" s="314" t="s">
        <v>1401</v>
      </c>
      <c r="L57" s="314">
        <v>56</v>
      </c>
      <c r="M57" s="314" t="s">
        <v>2822</v>
      </c>
      <c r="N57" s="314" t="s">
        <v>3080</v>
      </c>
      <c r="O57" s="97" t="s">
        <v>3867</v>
      </c>
      <c r="P57" s="449">
        <v>52</v>
      </c>
      <c r="Q57" s="449">
        <f t="shared" si="1"/>
        <v>52</v>
      </c>
      <c r="R57" s="449"/>
      <c r="S57" s="449"/>
      <c r="T57" s="449"/>
      <c r="U57" s="449"/>
      <c r="V57" s="449"/>
      <c r="W57" s="449"/>
      <c r="X57" s="449">
        <v>5</v>
      </c>
      <c r="Y57" s="449">
        <v>6</v>
      </c>
      <c r="Z57" s="449">
        <v>8</v>
      </c>
      <c r="AA57" s="449">
        <v>7</v>
      </c>
      <c r="AB57" s="449">
        <v>12</v>
      </c>
      <c r="AC57" s="449">
        <v>7</v>
      </c>
      <c r="AD57" s="449">
        <v>5</v>
      </c>
      <c r="AE57" s="449">
        <v>2</v>
      </c>
      <c r="AF57" s="445" t="s">
        <v>1506</v>
      </c>
      <c r="AG57" s="2167"/>
      <c r="AH57" s="671"/>
      <c r="AI57" s="452"/>
      <c r="AJ57" s="678" t="e">
        <f t="shared" si="2"/>
        <v>#DIV/0!</v>
      </c>
      <c r="AK57" t="str">
        <f t="shared" si="3"/>
        <v>DPASJ</v>
      </c>
    </row>
    <row r="58" spans="1:37" ht="54">
      <c r="B58" s="447">
        <f t="shared" si="0"/>
        <v>56</v>
      </c>
      <c r="C58" s="446" t="s">
        <v>3868</v>
      </c>
      <c r="D58" s="446" t="s">
        <v>1505</v>
      </c>
      <c r="E58" s="447">
        <v>9</v>
      </c>
      <c r="F58" s="447">
        <v>1</v>
      </c>
      <c r="G58" s="447">
        <v>9</v>
      </c>
      <c r="H58" s="453" t="s">
        <v>4020</v>
      </c>
      <c r="I58" s="453" t="s">
        <v>3285</v>
      </c>
      <c r="J58" s="87" t="s">
        <v>1530</v>
      </c>
      <c r="K58" s="314" t="s">
        <v>2115</v>
      </c>
      <c r="L58" s="314">
        <v>615</v>
      </c>
      <c r="M58" s="314" t="s">
        <v>2823</v>
      </c>
      <c r="N58" s="314" t="s">
        <v>5956</v>
      </c>
      <c r="O58" s="448" t="s">
        <v>3869</v>
      </c>
      <c r="P58" s="449">
        <v>16</v>
      </c>
      <c r="Q58" s="449">
        <f t="shared" si="1"/>
        <v>16</v>
      </c>
      <c r="R58" s="449"/>
      <c r="S58" s="449"/>
      <c r="T58" s="449"/>
      <c r="U58" s="449"/>
      <c r="V58" s="449">
        <v>1</v>
      </c>
      <c r="W58" s="449">
        <v>2</v>
      </c>
      <c r="X58" s="449">
        <v>4</v>
      </c>
      <c r="Y58" s="449">
        <v>6</v>
      </c>
      <c r="Z58" s="449"/>
      <c r="AA58" s="449">
        <v>2</v>
      </c>
      <c r="AB58" s="449">
        <v>1</v>
      </c>
      <c r="AC58" s="449"/>
      <c r="AD58" s="449"/>
      <c r="AE58" s="449"/>
      <c r="AF58" s="445" t="s">
        <v>1823</v>
      </c>
      <c r="AG58" s="2167"/>
      <c r="AH58" s="671"/>
      <c r="AI58" s="452"/>
      <c r="AJ58" s="678" t="e">
        <f t="shared" si="2"/>
        <v>#DIV/0!</v>
      </c>
      <c r="AK58" t="str">
        <f t="shared" si="3"/>
        <v>DApJ</v>
      </c>
    </row>
    <row r="59" spans="1:37" ht="56.25" customHeight="1">
      <c r="B59" s="447">
        <f t="shared" si="0"/>
        <v>57</v>
      </c>
      <c r="C59" s="446" t="s">
        <v>3870</v>
      </c>
      <c r="D59" s="446" t="s">
        <v>1505</v>
      </c>
      <c r="E59" s="447">
        <v>8</v>
      </c>
      <c r="F59" s="447">
        <v>0</v>
      </c>
      <c r="G59" s="447">
        <v>9</v>
      </c>
      <c r="H59" s="328" t="s">
        <v>597</v>
      </c>
      <c r="I59" s="453" t="s">
        <v>2667</v>
      </c>
      <c r="J59" s="87" t="s">
        <v>1531</v>
      </c>
      <c r="K59" s="314" t="s">
        <v>2115</v>
      </c>
      <c r="L59" s="314">
        <v>605</v>
      </c>
      <c r="M59" s="314" t="s">
        <v>4021</v>
      </c>
      <c r="N59" s="314" t="s">
        <v>4022</v>
      </c>
      <c r="O59" s="448" t="s">
        <v>4601</v>
      </c>
      <c r="P59" s="449">
        <v>45</v>
      </c>
      <c r="Q59" s="449">
        <f t="shared" si="1"/>
        <v>45</v>
      </c>
      <c r="R59" s="449"/>
      <c r="S59" s="449"/>
      <c r="T59" s="449"/>
      <c r="U59" s="449"/>
      <c r="V59" s="449">
        <v>4</v>
      </c>
      <c r="W59" s="449">
        <v>10</v>
      </c>
      <c r="X59" s="449">
        <v>10</v>
      </c>
      <c r="Y59" s="449">
        <v>7</v>
      </c>
      <c r="Z59" s="449">
        <v>4</v>
      </c>
      <c r="AA59" s="449">
        <v>4</v>
      </c>
      <c r="AB59" s="449">
        <v>3</v>
      </c>
      <c r="AC59" s="449">
        <v>2</v>
      </c>
      <c r="AD59" s="449">
        <v>1</v>
      </c>
      <c r="AE59" s="449"/>
      <c r="AF59" s="445" t="s">
        <v>3084</v>
      </c>
      <c r="AG59" s="2167"/>
      <c r="AH59" s="671"/>
      <c r="AI59" s="452"/>
      <c r="AJ59" s="678" t="e">
        <f t="shared" si="2"/>
        <v>#DIV/0!</v>
      </c>
      <c r="AK59" t="str">
        <f t="shared" si="3"/>
        <v>DApJ</v>
      </c>
    </row>
    <row r="60" spans="1:37" s="2881" customFormat="1" ht="56.25" customHeight="1">
      <c r="A60" s="2881">
        <v>1</v>
      </c>
      <c r="B60" s="2882"/>
      <c r="C60" s="2890" t="s">
        <v>11757</v>
      </c>
      <c r="D60" s="2890" t="s">
        <v>11758</v>
      </c>
      <c r="E60" s="2882">
        <v>6</v>
      </c>
      <c r="F60" s="2882">
        <v>7</v>
      </c>
      <c r="G60" s="2882">
        <v>0</v>
      </c>
      <c r="H60" s="2892" t="s">
        <v>11759</v>
      </c>
      <c r="I60" s="2892" t="s">
        <v>11825</v>
      </c>
      <c r="J60" s="2872" t="s">
        <v>11760</v>
      </c>
      <c r="K60" s="2873" t="s">
        <v>11761</v>
      </c>
      <c r="L60" s="2874">
        <v>353</v>
      </c>
      <c r="M60" s="2873" t="s">
        <v>11762</v>
      </c>
      <c r="N60" s="2875" t="s">
        <v>11763</v>
      </c>
      <c r="O60" s="2883" t="s">
        <v>11764</v>
      </c>
      <c r="P60" s="2884">
        <v>21</v>
      </c>
      <c r="Q60" s="2884"/>
      <c r="R60" s="2884"/>
      <c r="S60" s="2884"/>
      <c r="T60" s="2884"/>
      <c r="U60" s="2884"/>
      <c r="V60" s="2884"/>
      <c r="W60" s="2884"/>
      <c r="X60" s="2884"/>
      <c r="Y60" s="2884"/>
      <c r="Z60" s="2884"/>
      <c r="AA60" s="2884"/>
      <c r="AB60" s="2884"/>
      <c r="AC60" s="2884"/>
      <c r="AD60" s="2884"/>
      <c r="AE60" s="2884"/>
      <c r="AF60" s="2885"/>
      <c r="AG60" s="2886"/>
      <c r="AH60" s="2887"/>
      <c r="AI60" s="2888"/>
      <c r="AJ60" s="2889" t="e">
        <f t="shared" si="2"/>
        <v>#DIV/0!</v>
      </c>
      <c r="AK60" s="1946" t="str">
        <f t="shared" si="3"/>
        <v>IMNRAS</v>
      </c>
    </row>
    <row r="61" spans="1:37" ht="27">
      <c r="B61" s="447">
        <f t="shared" si="0"/>
        <v>59</v>
      </c>
      <c r="C61" s="446" t="s">
        <v>3871</v>
      </c>
      <c r="D61" s="446" t="s">
        <v>5058</v>
      </c>
      <c r="E61" s="447">
        <v>5</v>
      </c>
      <c r="F61" s="447">
        <v>6</v>
      </c>
      <c r="G61" s="447">
        <v>0</v>
      </c>
      <c r="H61" s="448" t="s">
        <v>5220</v>
      </c>
      <c r="I61" s="448" t="s">
        <v>4034</v>
      </c>
      <c r="J61" s="87" t="s">
        <v>1532</v>
      </c>
      <c r="K61" s="314" t="s">
        <v>1528</v>
      </c>
      <c r="L61" s="314">
        <v>128</v>
      </c>
      <c r="M61" s="314" t="s">
        <v>2824</v>
      </c>
      <c r="N61" s="314" t="s">
        <v>4975</v>
      </c>
      <c r="O61" s="97" t="s">
        <v>10325</v>
      </c>
      <c r="P61" s="449">
        <v>47</v>
      </c>
      <c r="Q61" s="449">
        <f t="shared" si="1"/>
        <v>47</v>
      </c>
      <c r="R61" s="449"/>
      <c r="S61" s="449"/>
      <c r="T61" s="449"/>
      <c r="U61" s="449"/>
      <c r="V61" s="449">
        <v>2</v>
      </c>
      <c r="W61" s="449">
        <v>7</v>
      </c>
      <c r="X61" s="449">
        <v>12</v>
      </c>
      <c r="Y61" s="449">
        <v>5</v>
      </c>
      <c r="Z61" s="449">
        <v>7</v>
      </c>
      <c r="AA61" s="449">
        <v>4</v>
      </c>
      <c r="AB61" s="449">
        <v>3</v>
      </c>
      <c r="AC61" s="449">
        <v>3</v>
      </c>
      <c r="AD61" s="449">
        <v>4</v>
      </c>
      <c r="AE61" s="449"/>
      <c r="AF61" s="445" t="s">
        <v>1505</v>
      </c>
      <c r="AG61" s="283" t="s">
        <v>10596</v>
      </c>
      <c r="AH61" s="671"/>
      <c r="AI61" s="452"/>
      <c r="AJ61" s="678" t="e">
        <f t="shared" si="2"/>
        <v>#DIV/0!</v>
      </c>
      <c r="AK61" t="str">
        <f t="shared" si="3"/>
        <v>IAJ</v>
      </c>
    </row>
    <row r="62" spans="1:37" ht="40.5">
      <c r="B62" s="447">
        <f t="shared" si="0"/>
        <v>60</v>
      </c>
      <c r="C62" s="446" t="s">
        <v>5534</v>
      </c>
      <c r="D62" s="446" t="s">
        <v>5058</v>
      </c>
      <c r="E62" s="447">
        <v>3</v>
      </c>
      <c r="F62" s="447">
        <v>4</v>
      </c>
      <c r="G62" s="447">
        <v>0</v>
      </c>
      <c r="H62" s="453" t="s">
        <v>4023</v>
      </c>
      <c r="I62" s="453" t="s">
        <v>4024</v>
      </c>
      <c r="J62" s="87" t="s">
        <v>1512</v>
      </c>
      <c r="K62" s="314" t="s">
        <v>2115</v>
      </c>
      <c r="L62" s="314">
        <v>600</v>
      </c>
      <c r="M62" s="314" t="s">
        <v>4025</v>
      </c>
      <c r="N62" s="314" t="s">
        <v>879</v>
      </c>
      <c r="O62" s="448" t="s">
        <v>1513</v>
      </c>
      <c r="P62" s="449">
        <v>4</v>
      </c>
      <c r="Q62" s="449">
        <f t="shared" si="1"/>
        <v>4</v>
      </c>
      <c r="R62" s="449"/>
      <c r="S62" s="449"/>
      <c r="T62" s="449"/>
      <c r="U62" s="449"/>
      <c r="V62" s="449"/>
      <c r="W62" s="449">
        <v>1</v>
      </c>
      <c r="X62" s="449">
        <v>1</v>
      </c>
      <c r="Y62" s="449"/>
      <c r="Z62" s="449"/>
      <c r="AA62" s="449"/>
      <c r="AB62" s="449"/>
      <c r="AC62" s="449">
        <v>1</v>
      </c>
      <c r="AD62" s="449">
        <v>1</v>
      </c>
      <c r="AE62" s="449"/>
      <c r="AF62" s="445" t="s">
        <v>4116</v>
      </c>
      <c r="AG62" s="2167"/>
      <c r="AH62" s="671"/>
      <c r="AI62" s="452"/>
      <c r="AJ62" s="678" t="e">
        <f t="shared" si="2"/>
        <v>#DIV/0!</v>
      </c>
      <c r="AK62" t="str">
        <f t="shared" si="3"/>
        <v>IApJ</v>
      </c>
    </row>
    <row r="63" spans="1:37">
      <c r="B63" s="447">
        <f t="shared" si="0"/>
        <v>61</v>
      </c>
      <c r="C63" s="446" t="s">
        <v>4602</v>
      </c>
      <c r="D63" s="446" t="s">
        <v>5058</v>
      </c>
      <c r="E63" s="447">
        <v>2</v>
      </c>
      <c r="F63" s="447">
        <v>2</v>
      </c>
      <c r="G63" s="447">
        <v>1</v>
      </c>
      <c r="H63" s="453" t="s">
        <v>4026</v>
      </c>
      <c r="I63" s="453" t="s">
        <v>3283</v>
      </c>
      <c r="J63" s="87" t="s">
        <v>1514</v>
      </c>
      <c r="K63" s="314" t="s">
        <v>2115</v>
      </c>
      <c r="L63" s="314">
        <v>605</v>
      </c>
      <c r="M63" s="314" t="s">
        <v>4027</v>
      </c>
      <c r="N63" s="314" t="s">
        <v>1297</v>
      </c>
      <c r="O63" s="448" t="s">
        <v>627</v>
      </c>
      <c r="P63" s="449">
        <v>34</v>
      </c>
      <c r="Q63" s="449">
        <f t="shared" si="1"/>
        <v>34</v>
      </c>
      <c r="R63" s="449"/>
      <c r="S63" s="449"/>
      <c r="T63" s="449"/>
      <c r="U63" s="449"/>
      <c r="V63" s="449">
        <v>3</v>
      </c>
      <c r="W63" s="449">
        <v>9</v>
      </c>
      <c r="X63" s="449">
        <v>1</v>
      </c>
      <c r="Y63" s="449">
        <v>6</v>
      </c>
      <c r="Z63" s="449">
        <v>8</v>
      </c>
      <c r="AA63" s="449">
        <v>1</v>
      </c>
      <c r="AB63" s="449">
        <v>1</v>
      </c>
      <c r="AC63" s="449">
        <v>2</v>
      </c>
      <c r="AD63" s="449">
        <v>2</v>
      </c>
      <c r="AE63" s="449">
        <v>1</v>
      </c>
      <c r="AF63" s="445" t="s">
        <v>1504</v>
      </c>
      <c r="AG63" s="2167"/>
      <c r="AH63" s="671"/>
      <c r="AI63" s="452"/>
      <c r="AJ63" s="678" t="e">
        <f t="shared" si="2"/>
        <v>#DIV/0!</v>
      </c>
      <c r="AK63" t="str">
        <f t="shared" si="3"/>
        <v>IApJ</v>
      </c>
    </row>
    <row r="64" spans="1:37" ht="84.75" customHeight="1">
      <c r="B64" s="447">
        <f t="shared" si="0"/>
        <v>62</v>
      </c>
      <c r="C64" s="446" t="s">
        <v>1703</v>
      </c>
      <c r="D64" s="446" t="s">
        <v>1505</v>
      </c>
      <c r="E64" s="447">
        <v>11</v>
      </c>
      <c r="F64" s="447">
        <v>2</v>
      </c>
      <c r="G64" s="447">
        <v>10</v>
      </c>
      <c r="H64" s="381" t="s">
        <v>3939</v>
      </c>
      <c r="I64" s="455" t="s">
        <v>3282</v>
      </c>
      <c r="J64" s="87" t="s">
        <v>1515</v>
      </c>
      <c r="K64" s="314" t="s">
        <v>1401</v>
      </c>
      <c r="L64" s="314">
        <v>56</v>
      </c>
      <c r="M64" s="314" t="s">
        <v>4028</v>
      </c>
      <c r="N64" s="314" t="s">
        <v>4074</v>
      </c>
      <c r="O64" s="448" t="s">
        <v>1704</v>
      </c>
      <c r="P64" s="449">
        <v>41</v>
      </c>
      <c r="Q64" s="449">
        <f t="shared" si="1"/>
        <v>41</v>
      </c>
      <c r="R64" s="449"/>
      <c r="S64" s="449"/>
      <c r="T64" s="449"/>
      <c r="U64" s="449"/>
      <c r="V64" s="449">
        <v>2</v>
      </c>
      <c r="W64" s="449">
        <v>6</v>
      </c>
      <c r="X64" s="449">
        <v>8</v>
      </c>
      <c r="Y64" s="449">
        <v>3</v>
      </c>
      <c r="Z64" s="449">
        <v>8</v>
      </c>
      <c r="AA64" s="449">
        <v>7</v>
      </c>
      <c r="AB64" s="449">
        <v>1</v>
      </c>
      <c r="AC64" s="449">
        <v>2</v>
      </c>
      <c r="AD64" s="449">
        <v>3</v>
      </c>
      <c r="AE64" s="449">
        <v>1</v>
      </c>
      <c r="AF64" s="445" t="s">
        <v>1824</v>
      </c>
      <c r="AG64" s="2167"/>
      <c r="AH64" s="671"/>
      <c r="AI64" s="452"/>
      <c r="AJ64" s="678" t="e">
        <f t="shared" si="2"/>
        <v>#DIV/0!</v>
      </c>
      <c r="AK64" t="str">
        <f t="shared" si="3"/>
        <v>DPASJ</v>
      </c>
    </row>
    <row r="65" spans="2:37" ht="40.5">
      <c r="B65" s="447">
        <f t="shared" si="0"/>
        <v>63</v>
      </c>
      <c r="C65" s="446" t="s">
        <v>1705</v>
      </c>
      <c r="D65" s="446" t="s">
        <v>1505</v>
      </c>
      <c r="E65" s="447">
        <v>7</v>
      </c>
      <c r="F65" s="447">
        <v>5</v>
      </c>
      <c r="G65" s="447">
        <v>3</v>
      </c>
      <c r="H65" s="453" t="s">
        <v>3940</v>
      </c>
      <c r="I65" s="453" t="s">
        <v>1516</v>
      </c>
      <c r="J65" s="87" t="s">
        <v>1517</v>
      </c>
      <c r="K65" s="314" t="s">
        <v>2116</v>
      </c>
      <c r="L65" s="314">
        <v>416</v>
      </c>
      <c r="M65" s="314" t="s">
        <v>2825</v>
      </c>
      <c r="N65" s="314" t="s">
        <v>5151</v>
      </c>
      <c r="O65" s="448" t="s">
        <v>1706</v>
      </c>
      <c r="P65" s="449">
        <v>30</v>
      </c>
      <c r="Q65" s="449">
        <f t="shared" si="1"/>
        <v>30</v>
      </c>
      <c r="R65" s="449"/>
      <c r="S65" s="449"/>
      <c r="T65" s="449">
        <v>1</v>
      </c>
      <c r="U65" s="449"/>
      <c r="V65" s="449">
        <v>1</v>
      </c>
      <c r="W65" s="449">
        <v>3</v>
      </c>
      <c r="X65" s="449">
        <v>3</v>
      </c>
      <c r="Y65" s="449">
        <v>5</v>
      </c>
      <c r="Z65" s="449">
        <v>5</v>
      </c>
      <c r="AA65" s="449">
        <v>5</v>
      </c>
      <c r="AB65" s="449">
        <v>2</v>
      </c>
      <c r="AC65" s="449">
        <v>2</v>
      </c>
      <c r="AD65" s="449">
        <v>1</v>
      </c>
      <c r="AE65" s="449">
        <v>2</v>
      </c>
      <c r="AF65" s="445" t="s">
        <v>1507</v>
      </c>
      <c r="AG65" s="2167"/>
      <c r="AH65" s="671"/>
      <c r="AI65" s="452"/>
      <c r="AJ65" s="678" t="e">
        <f t="shared" si="2"/>
        <v>#DIV/0!</v>
      </c>
      <c r="AK65" t="str">
        <f t="shared" si="3"/>
        <v>DA&amp;A</v>
      </c>
    </row>
    <row r="66" spans="2:37" ht="27">
      <c r="B66" s="447">
        <f t="shared" si="0"/>
        <v>64</v>
      </c>
      <c r="C66" s="446" t="s">
        <v>1307</v>
      </c>
      <c r="D66" s="446" t="s">
        <v>1505</v>
      </c>
      <c r="E66" s="447">
        <v>4</v>
      </c>
      <c r="F66" s="447">
        <v>1</v>
      </c>
      <c r="G66" s="447">
        <v>4</v>
      </c>
      <c r="H66" s="381" t="s">
        <v>4029</v>
      </c>
      <c r="I66" s="453" t="s">
        <v>3281</v>
      </c>
      <c r="J66" s="87" t="s">
        <v>1518</v>
      </c>
      <c r="K66" s="314" t="s">
        <v>3484</v>
      </c>
      <c r="L66" s="314">
        <v>306</v>
      </c>
      <c r="M66" s="314" t="s">
        <v>2826</v>
      </c>
      <c r="N66" s="314" t="s">
        <v>3080</v>
      </c>
      <c r="O66" s="97" t="s">
        <v>1308</v>
      </c>
      <c r="P66" s="449">
        <v>5</v>
      </c>
      <c r="Q66" s="449">
        <f t="shared" si="1"/>
        <v>5</v>
      </c>
      <c r="R66" s="449"/>
      <c r="S66" s="449"/>
      <c r="T66" s="449"/>
      <c r="U66" s="449"/>
      <c r="V66" s="449"/>
      <c r="W66" s="449">
        <v>1</v>
      </c>
      <c r="X66" s="449">
        <v>2</v>
      </c>
      <c r="Y66" s="449"/>
      <c r="Z66" s="449"/>
      <c r="AA66" s="449"/>
      <c r="AB66" s="449">
        <v>1</v>
      </c>
      <c r="AC66" s="449"/>
      <c r="AD66" s="449">
        <v>1</v>
      </c>
      <c r="AE66" s="449"/>
      <c r="AF66" s="445" t="s">
        <v>1823</v>
      </c>
      <c r="AG66" s="2167"/>
      <c r="AH66" s="671"/>
      <c r="AI66" s="452"/>
      <c r="AJ66" s="678" t="e">
        <f t="shared" si="2"/>
        <v>#DIV/0!</v>
      </c>
      <c r="AK66" t="str">
        <f t="shared" si="3"/>
        <v>DScience</v>
      </c>
    </row>
    <row r="67" spans="2:37" ht="82.5" customHeight="1">
      <c r="B67" s="447">
        <f t="shared" si="0"/>
        <v>65</v>
      </c>
      <c r="C67" s="446" t="s">
        <v>1309</v>
      </c>
      <c r="D67" s="446" t="s">
        <v>5058</v>
      </c>
      <c r="E67" s="447">
        <v>16</v>
      </c>
      <c r="F67" s="447">
        <v>4</v>
      </c>
      <c r="G67" s="447">
        <v>13</v>
      </c>
      <c r="H67" s="453" t="s">
        <v>3941</v>
      </c>
      <c r="I67" s="453" t="s">
        <v>1310</v>
      </c>
      <c r="J67" s="87" t="s">
        <v>1520</v>
      </c>
      <c r="K67" s="314" t="s">
        <v>1528</v>
      </c>
      <c r="L67" s="314">
        <v>127</v>
      </c>
      <c r="M67" s="314" t="s">
        <v>5767</v>
      </c>
      <c r="N67" s="314" t="s">
        <v>4547</v>
      </c>
      <c r="O67" s="448" t="s">
        <v>918</v>
      </c>
      <c r="P67" s="449">
        <v>5</v>
      </c>
      <c r="Q67" s="449">
        <f t="shared" si="1"/>
        <v>5</v>
      </c>
      <c r="R67" s="449"/>
      <c r="S67" s="449"/>
      <c r="T67" s="449"/>
      <c r="U67" s="449"/>
      <c r="V67" s="449"/>
      <c r="W67" s="449">
        <v>1</v>
      </c>
      <c r="X67" s="449">
        <v>2</v>
      </c>
      <c r="Y67" s="449"/>
      <c r="Z67" s="449">
        <v>2</v>
      </c>
      <c r="AA67" s="449"/>
      <c r="AB67" s="449"/>
      <c r="AC67" s="449"/>
      <c r="AD67" s="449"/>
      <c r="AE67" s="449"/>
      <c r="AF67" s="445" t="s">
        <v>1507</v>
      </c>
      <c r="AG67" s="2167"/>
      <c r="AH67" s="671"/>
      <c r="AI67" s="452"/>
      <c r="AJ67" s="678" t="e">
        <f t="shared" si="2"/>
        <v>#DIV/0!</v>
      </c>
      <c r="AK67" t="str">
        <f t="shared" si="3"/>
        <v>IAJ</v>
      </c>
    </row>
    <row r="68" spans="2:37" ht="139.5" customHeight="1">
      <c r="B68" s="447">
        <f t="shared" si="0"/>
        <v>66</v>
      </c>
      <c r="C68" s="446" t="s">
        <v>1309</v>
      </c>
      <c r="D68" s="446" t="s">
        <v>5058</v>
      </c>
      <c r="E68" s="447">
        <v>16</v>
      </c>
      <c r="F68" s="447">
        <v>4</v>
      </c>
      <c r="G68" s="447">
        <v>13</v>
      </c>
      <c r="H68" s="453" t="s">
        <v>4090</v>
      </c>
      <c r="I68" s="453" t="s">
        <v>1310</v>
      </c>
      <c r="J68" s="87" t="s">
        <v>1519</v>
      </c>
      <c r="K68" s="314" t="s">
        <v>2115</v>
      </c>
      <c r="L68" s="314">
        <v>601</v>
      </c>
      <c r="M68" s="314" t="s">
        <v>4211</v>
      </c>
      <c r="N68" s="314" t="s">
        <v>4547</v>
      </c>
      <c r="O68" s="448" t="s">
        <v>4212</v>
      </c>
      <c r="P68" s="449">
        <v>18</v>
      </c>
      <c r="Q68" s="449">
        <f t="shared" si="1"/>
        <v>18</v>
      </c>
      <c r="R68" s="449"/>
      <c r="S68" s="449"/>
      <c r="T68" s="449"/>
      <c r="U68" s="449"/>
      <c r="V68" s="449">
        <v>3</v>
      </c>
      <c r="W68" s="449">
        <v>7</v>
      </c>
      <c r="X68" s="449">
        <v>3</v>
      </c>
      <c r="Y68" s="449"/>
      <c r="Z68" s="449">
        <v>1</v>
      </c>
      <c r="AA68" s="449"/>
      <c r="AB68" s="449">
        <v>2</v>
      </c>
      <c r="AC68" s="449"/>
      <c r="AD68" s="449">
        <v>2</v>
      </c>
      <c r="AE68" s="449"/>
      <c r="AF68" s="445" t="s">
        <v>1507</v>
      </c>
      <c r="AG68" s="2167"/>
      <c r="AH68" s="671"/>
      <c r="AI68" s="452"/>
      <c r="AJ68" s="678" t="e">
        <f t="shared" si="2"/>
        <v>#DIV/0!</v>
      </c>
      <c r="AK68" t="str">
        <f t="shared" si="3"/>
        <v>IApJ</v>
      </c>
    </row>
    <row r="69" spans="2:37" ht="40.5">
      <c r="B69" s="447">
        <f t="shared" si="0"/>
        <v>67</v>
      </c>
      <c r="C69" s="446" t="s">
        <v>4804</v>
      </c>
      <c r="D69" s="446" t="s">
        <v>1505</v>
      </c>
      <c r="E69" s="447">
        <v>2</v>
      </c>
      <c r="F69" s="447">
        <v>0</v>
      </c>
      <c r="G69" s="447">
        <v>3</v>
      </c>
      <c r="H69" s="453" t="s">
        <v>4213</v>
      </c>
      <c r="I69" s="453" t="s">
        <v>3081</v>
      </c>
      <c r="J69" s="87" t="s">
        <v>1521</v>
      </c>
      <c r="K69" s="314" t="s">
        <v>2115</v>
      </c>
      <c r="L69" s="314">
        <v>607</v>
      </c>
      <c r="M69" s="314" t="s">
        <v>4214</v>
      </c>
      <c r="N69" s="314" t="s">
        <v>6776</v>
      </c>
      <c r="O69" s="448" t="s">
        <v>1560</v>
      </c>
      <c r="P69" s="449">
        <v>43</v>
      </c>
      <c r="Q69" s="449">
        <f t="shared" si="1"/>
        <v>43</v>
      </c>
      <c r="R69" s="449"/>
      <c r="S69" s="449"/>
      <c r="T69" s="449"/>
      <c r="U69" s="449"/>
      <c r="V69" s="449">
        <v>1</v>
      </c>
      <c r="W69" s="449">
        <v>14</v>
      </c>
      <c r="X69" s="449">
        <v>2</v>
      </c>
      <c r="Y69" s="449">
        <v>1</v>
      </c>
      <c r="Z69" s="449">
        <v>5</v>
      </c>
      <c r="AA69" s="449">
        <v>7</v>
      </c>
      <c r="AB69" s="449">
        <v>4</v>
      </c>
      <c r="AC69" s="449">
        <v>5</v>
      </c>
      <c r="AD69" s="449">
        <v>4</v>
      </c>
      <c r="AE69" s="449"/>
      <c r="AF69" s="445" t="s">
        <v>2882</v>
      </c>
      <c r="AG69" s="2167"/>
      <c r="AH69" s="671"/>
      <c r="AI69" s="452"/>
      <c r="AJ69" s="678" t="e">
        <f t="shared" si="2"/>
        <v>#DIV/0!</v>
      </c>
      <c r="AK69" t="str">
        <f t="shared" si="3"/>
        <v>DApJ</v>
      </c>
    </row>
    <row r="70" spans="2:37" ht="67.5" customHeight="1">
      <c r="B70" s="447">
        <f t="shared" si="0"/>
        <v>68</v>
      </c>
      <c r="C70" s="446" t="s">
        <v>2124</v>
      </c>
      <c r="D70" s="446" t="s">
        <v>1505</v>
      </c>
      <c r="E70" s="447">
        <v>11</v>
      </c>
      <c r="F70" s="447">
        <v>0</v>
      </c>
      <c r="G70" s="447">
        <v>12</v>
      </c>
      <c r="H70" s="453" t="s">
        <v>2274</v>
      </c>
      <c r="I70" s="453" t="s">
        <v>4034</v>
      </c>
      <c r="J70" s="87" t="s">
        <v>2775</v>
      </c>
      <c r="K70" s="314" t="s">
        <v>2115</v>
      </c>
      <c r="L70" s="314">
        <v>601</v>
      </c>
      <c r="M70" s="314" t="s">
        <v>4099</v>
      </c>
      <c r="N70" s="314" t="s">
        <v>4074</v>
      </c>
      <c r="O70" s="448" t="s">
        <v>1662</v>
      </c>
      <c r="P70" s="449">
        <v>12</v>
      </c>
      <c r="Q70" s="449">
        <f t="shared" si="1"/>
        <v>12</v>
      </c>
      <c r="R70" s="449"/>
      <c r="S70" s="449"/>
      <c r="T70" s="449"/>
      <c r="U70" s="449"/>
      <c r="V70" s="449">
        <v>3</v>
      </c>
      <c r="W70" s="449">
        <v>1</v>
      </c>
      <c r="X70" s="449">
        <v>4</v>
      </c>
      <c r="Y70" s="449">
        <v>2</v>
      </c>
      <c r="Z70" s="449">
        <v>1</v>
      </c>
      <c r="AA70" s="449"/>
      <c r="AB70" s="449"/>
      <c r="AC70" s="449"/>
      <c r="AD70" s="449"/>
      <c r="AE70" s="449">
        <v>1</v>
      </c>
      <c r="AF70" s="445" t="s">
        <v>1504</v>
      </c>
      <c r="AG70" s="2167"/>
      <c r="AH70" s="671"/>
      <c r="AI70" s="452"/>
      <c r="AJ70" s="678" t="e">
        <f t="shared" si="2"/>
        <v>#DIV/0!</v>
      </c>
      <c r="AK70" t="str">
        <f t="shared" si="3"/>
        <v>DApJ</v>
      </c>
    </row>
    <row r="71" spans="2:37" ht="54">
      <c r="B71" s="447">
        <f t="shared" si="0"/>
        <v>69</v>
      </c>
      <c r="C71" s="445" t="s">
        <v>2125</v>
      </c>
      <c r="D71" s="445" t="s">
        <v>5058</v>
      </c>
      <c r="E71" s="447">
        <v>9</v>
      </c>
      <c r="F71" s="447">
        <v>3</v>
      </c>
      <c r="G71" s="447">
        <v>7</v>
      </c>
      <c r="H71" s="381" t="s">
        <v>2694</v>
      </c>
      <c r="I71" s="453" t="s">
        <v>4034</v>
      </c>
      <c r="J71" s="87" t="s">
        <v>2776</v>
      </c>
      <c r="K71" s="314" t="s">
        <v>2115</v>
      </c>
      <c r="L71" s="314">
        <v>611</v>
      </c>
      <c r="M71" s="314" t="s">
        <v>5215</v>
      </c>
      <c r="N71" s="314" t="s">
        <v>6264</v>
      </c>
      <c r="O71" s="448" t="s">
        <v>1822</v>
      </c>
      <c r="P71" s="449">
        <v>30</v>
      </c>
      <c r="Q71" s="449">
        <f t="shared" ref="Q71:Q75" si="4">SUM(R71:AE71)</f>
        <v>30</v>
      </c>
      <c r="R71" s="449"/>
      <c r="S71" s="449"/>
      <c r="T71" s="449"/>
      <c r="U71" s="449"/>
      <c r="V71" s="449"/>
      <c r="W71" s="449">
        <v>1</v>
      </c>
      <c r="X71" s="449">
        <v>6</v>
      </c>
      <c r="Y71" s="449">
        <v>5</v>
      </c>
      <c r="Z71" s="449">
        <v>3</v>
      </c>
      <c r="AA71" s="449">
        <v>5</v>
      </c>
      <c r="AB71" s="449">
        <v>2</v>
      </c>
      <c r="AC71" s="449">
        <v>5</v>
      </c>
      <c r="AD71" s="449">
        <v>2</v>
      </c>
      <c r="AE71" s="449">
        <v>1</v>
      </c>
      <c r="AF71" s="445" t="s">
        <v>1505</v>
      </c>
      <c r="AG71" s="2167"/>
      <c r="AH71" s="671"/>
      <c r="AI71" s="452"/>
      <c r="AJ71" s="678" t="e">
        <f t="shared" si="2"/>
        <v>#DIV/0!</v>
      </c>
      <c r="AK71" t="str">
        <f t="shared" si="3"/>
        <v>IApJ</v>
      </c>
    </row>
    <row r="72" spans="2:37" ht="101.25" customHeight="1">
      <c r="B72" s="447">
        <f>ROW()-2</f>
        <v>70</v>
      </c>
      <c r="C72" s="446" t="s">
        <v>2126</v>
      </c>
      <c r="D72" s="446" t="s">
        <v>5058</v>
      </c>
      <c r="E72" s="447">
        <v>15</v>
      </c>
      <c r="F72" s="447">
        <v>16</v>
      </c>
      <c r="G72" s="447">
        <v>0</v>
      </c>
      <c r="H72" s="453" t="s">
        <v>3935</v>
      </c>
      <c r="I72" s="453" t="s">
        <v>3285</v>
      </c>
      <c r="J72" s="87" t="s">
        <v>2777</v>
      </c>
      <c r="K72" s="314" t="s">
        <v>2115</v>
      </c>
      <c r="L72" s="314">
        <v>610</v>
      </c>
      <c r="M72" s="314" t="s">
        <v>4215</v>
      </c>
      <c r="N72" s="314" t="s">
        <v>6780</v>
      </c>
      <c r="O72" s="465" t="s">
        <v>2127</v>
      </c>
      <c r="P72" s="449">
        <v>11</v>
      </c>
      <c r="Q72" s="449">
        <f t="shared" si="4"/>
        <v>11</v>
      </c>
      <c r="R72" s="449"/>
      <c r="S72" s="449"/>
      <c r="T72" s="449"/>
      <c r="U72" s="449"/>
      <c r="V72" s="449">
        <v>1</v>
      </c>
      <c r="W72" s="449">
        <v>5</v>
      </c>
      <c r="X72" s="449">
        <v>2</v>
      </c>
      <c r="Y72" s="449"/>
      <c r="Z72" s="449"/>
      <c r="AA72" s="449">
        <v>1</v>
      </c>
      <c r="AB72" s="449"/>
      <c r="AC72" s="449">
        <v>2</v>
      </c>
      <c r="AD72" s="449"/>
      <c r="AE72" s="449"/>
      <c r="AF72" s="445" t="s">
        <v>1505</v>
      </c>
      <c r="AG72" s="2167"/>
      <c r="AH72" s="671"/>
      <c r="AI72" s="452"/>
      <c r="AJ72" s="678" t="e">
        <f t="shared" si="2"/>
        <v>#DIV/0!</v>
      </c>
      <c r="AK72" t="str">
        <f>$D72&amp;$K72</f>
        <v>IApJ</v>
      </c>
    </row>
    <row r="73" spans="2:37" ht="64.5" customHeight="1">
      <c r="B73" s="447">
        <f>ROW()-2</f>
        <v>71</v>
      </c>
      <c r="C73" s="447" t="s">
        <v>2128</v>
      </c>
      <c r="D73" s="447" t="s">
        <v>5058</v>
      </c>
      <c r="E73" s="447">
        <v>7</v>
      </c>
      <c r="F73" s="447">
        <v>3</v>
      </c>
      <c r="G73" s="447">
        <v>5</v>
      </c>
      <c r="H73" s="448" t="s">
        <v>3568</v>
      </c>
      <c r="I73" s="448" t="s">
        <v>378</v>
      </c>
      <c r="J73" s="87" t="s">
        <v>2778</v>
      </c>
      <c r="K73" s="314" t="s">
        <v>1401</v>
      </c>
      <c r="L73" s="314">
        <v>56</v>
      </c>
      <c r="M73" s="314" t="s">
        <v>4100</v>
      </c>
      <c r="N73" s="314" t="s">
        <v>6264</v>
      </c>
      <c r="O73" s="97" t="s">
        <v>1287</v>
      </c>
      <c r="P73" s="449">
        <v>32</v>
      </c>
      <c r="Q73" s="449">
        <f t="shared" si="4"/>
        <v>31</v>
      </c>
      <c r="R73" s="449"/>
      <c r="S73" s="449"/>
      <c r="T73" s="449"/>
      <c r="U73" s="449"/>
      <c r="V73" s="449"/>
      <c r="W73" s="449">
        <v>5</v>
      </c>
      <c r="X73" s="449">
        <v>7</v>
      </c>
      <c r="Y73" s="449">
        <v>5</v>
      </c>
      <c r="Z73" s="449">
        <v>5</v>
      </c>
      <c r="AA73" s="449">
        <v>1</v>
      </c>
      <c r="AB73" s="449"/>
      <c r="AC73" s="449">
        <v>3</v>
      </c>
      <c r="AD73" s="449">
        <v>3</v>
      </c>
      <c r="AE73" s="449">
        <v>2</v>
      </c>
      <c r="AF73" s="445" t="s">
        <v>1506</v>
      </c>
      <c r="AG73" s="2167"/>
      <c r="AH73" s="671"/>
      <c r="AI73" s="452"/>
      <c r="AJ73" s="678" t="e">
        <f>P73/AI73</f>
        <v>#DIV/0!</v>
      </c>
      <c r="AK73" t="str">
        <f>$D73&amp;$K73</f>
        <v>IPASJ</v>
      </c>
    </row>
    <row r="74" spans="2:37" ht="64.5" customHeight="1">
      <c r="B74" s="1475"/>
      <c r="C74" s="1477" t="s">
        <v>6933</v>
      </c>
      <c r="D74" s="1477" t="s">
        <v>6934</v>
      </c>
      <c r="E74" s="447">
        <v>1</v>
      </c>
      <c r="F74" s="447">
        <v>0</v>
      </c>
      <c r="G74" s="447">
        <v>2</v>
      </c>
      <c r="H74" s="1478" t="s">
        <v>6935</v>
      </c>
      <c r="I74" s="1478" t="s">
        <v>9929</v>
      </c>
      <c r="J74" s="92" t="s">
        <v>6936</v>
      </c>
      <c r="K74" s="1479" t="s">
        <v>6937</v>
      </c>
      <c r="L74" s="314">
        <v>33</v>
      </c>
      <c r="M74" s="1479" t="s">
        <v>6938</v>
      </c>
      <c r="N74" s="1479" t="s">
        <v>6939</v>
      </c>
      <c r="O74" s="97" t="s">
        <v>6940</v>
      </c>
      <c r="P74" s="449">
        <v>8</v>
      </c>
      <c r="Q74" s="449">
        <f t="shared" si="4"/>
        <v>8</v>
      </c>
      <c r="R74" s="449"/>
      <c r="S74" s="449"/>
      <c r="T74" s="449"/>
      <c r="U74" s="449"/>
      <c r="V74" s="449">
        <v>1</v>
      </c>
      <c r="W74" s="449">
        <v>2</v>
      </c>
      <c r="X74" s="449"/>
      <c r="Y74" s="449">
        <v>3</v>
      </c>
      <c r="Z74" s="449"/>
      <c r="AA74" s="449">
        <v>1</v>
      </c>
      <c r="AB74" s="449">
        <v>1</v>
      </c>
      <c r="AC74" s="449"/>
      <c r="AD74" s="449"/>
      <c r="AE74" s="449"/>
      <c r="AF74" s="445"/>
      <c r="AG74" s="2167"/>
      <c r="AH74" s="671"/>
      <c r="AI74" s="452"/>
      <c r="AJ74" s="678"/>
      <c r="AK74" t="str">
        <f>$D74&amp;$K74</f>
        <v>DAdSpR</v>
      </c>
    </row>
    <row r="75" spans="2:37" ht="165" customHeight="1">
      <c r="B75" s="447">
        <f>ROW()-2</f>
        <v>73</v>
      </c>
      <c r="C75" s="446" t="s">
        <v>2378</v>
      </c>
      <c r="D75" s="446" t="s">
        <v>1505</v>
      </c>
      <c r="E75" s="447">
        <v>19</v>
      </c>
      <c r="F75" s="447">
        <v>0</v>
      </c>
      <c r="G75" s="447">
        <v>20</v>
      </c>
      <c r="H75" s="381" t="s">
        <v>3569</v>
      </c>
      <c r="I75" s="453" t="s">
        <v>2379</v>
      </c>
      <c r="J75" s="87" t="s">
        <v>5877</v>
      </c>
      <c r="K75" s="314" t="s">
        <v>1528</v>
      </c>
      <c r="L75" s="314">
        <v>127</v>
      </c>
      <c r="M75" s="314" t="s">
        <v>4101</v>
      </c>
      <c r="N75" s="314" t="s">
        <v>4547</v>
      </c>
      <c r="O75" s="448" t="s">
        <v>6753</v>
      </c>
      <c r="P75" s="449">
        <v>32</v>
      </c>
      <c r="Q75" s="449">
        <f t="shared" si="4"/>
        <v>32</v>
      </c>
      <c r="R75" s="449"/>
      <c r="S75" s="449"/>
      <c r="T75" s="449"/>
      <c r="U75" s="449"/>
      <c r="V75" s="449">
        <v>3</v>
      </c>
      <c r="W75" s="449">
        <v>1</v>
      </c>
      <c r="X75" s="449">
        <v>5</v>
      </c>
      <c r="Y75" s="449">
        <v>4</v>
      </c>
      <c r="Z75" s="449">
        <v>3</v>
      </c>
      <c r="AA75" s="449"/>
      <c r="AB75" s="449">
        <v>2</v>
      </c>
      <c r="AC75" s="449">
        <v>4</v>
      </c>
      <c r="AD75" s="449">
        <v>8</v>
      </c>
      <c r="AE75" s="449">
        <v>2</v>
      </c>
      <c r="AF75" s="445" t="s">
        <v>1505</v>
      </c>
      <c r="AG75" s="2167"/>
      <c r="AH75" s="671"/>
      <c r="AI75" s="452"/>
      <c r="AJ75" s="678" t="e">
        <f>P75/AI75</f>
        <v>#DIV/0!</v>
      </c>
      <c r="AK75" t="str">
        <f>$D75&amp;$K75</f>
        <v>DAJ</v>
      </c>
    </row>
    <row r="76" spans="2:37">
      <c r="AF76" s="2167"/>
      <c r="AJ76" s="678"/>
    </row>
    <row r="77" spans="2:37" ht="20.25" customHeight="1">
      <c r="B77" s="831"/>
      <c r="C77" s="737" t="s">
        <v>3687</v>
      </c>
      <c r="D77" s="462"/>
      <c r="E77" s="29"/>
      <c r="F77" s="29"/>
      <c r="G77" s="29"/>
      <c r="H77" s="462"/>
      <c r="I77" s="462"/>
      <c r="J77" s="462"/>
      <c r="K77" s="462"/>
      <c r="L77" s="462"/>
      <c r="M77" s="462"/>
      <c r="N77" s="462"/>
      <c r="O77" s="462"/>
      <c r="P77" s="462"/>
      <c r="Q77" s="462"/>
      <c r="R77" s="462"/>
      <c r="S77" s="462"/>
      <c r="T77" s="462"/>
      <c r="U77" s="462"/>
      <c r="V77" s="462"/>
      <c r="W77" s="462"/>
      <c r="X77" s="462"/>
      <c r="Y77" s="462"/>
      <c r="Z77" s="462"/>
      <c r="AA77" s="462"/>
      <c r="AB77" s="462"/>
      <c r="AC77" s="462"/>
      <c r="AD77" s="462"/>
      <c r="AE77" s="462"/>
      <c r="AF77" s="462"/>
      <c r="AJ77" s="678"/>
    </row>
    <row r="78" spans="2:37" ht="20.25" customHeight="1">
      <c r="B78" s="29"/>
      <c r="C78" s="1361" t="s">
        <v>180</v>
      </c>
      <c r="D78" s="462"/>
      <c r="E78" s="29"/>
      <c r="F78" s="29"/>
      <c r="G78" s="29"/>
      <c r="H78" s="462"/>
      <c r="I78" s="462"/>
      <c r="J78" s="462"/>
      <c r="K78" s="462"/>
      <c r="L78" s="462"/>
      <c r="M78" s="462"/>
      <c r="N78" s="462"/>
      <c r="O78" s="462"/>
      <c r="P78" s="462"/>
      <c r="Q78" s="462"/>
      <c r="R78" s="462"/>
      <c r="S78" s="462"/>
      <c r="T78" s="462"/>
      <c r="U78" s="462"/>
      <c r="V78" s="462"/>
      <c r="W78" s="462"/>
      <c r="X78" s="462"/>
      <c r="Y78" s="462"/>
      <c r="Z78" s="462"/>
      <c r="AA78" s="462"/>
      <c r="AB78" s="462"/>
      <c r="AC78" s="462"/>
      <c r="AD78" s="462"/>
      <c r="AE78" s="462"/>
      <c r="AF78" s="462"/>
      <c r="AJ78" s="678"/>
    </row>
    <row r="79" spans="2:37" ht="20.25" customHeight="1">
      <c r="B79" s="29"/>
      <c r="C79" s="1476" t="s">
        <v>6932</v>
      </c>
      <c r="D79" s="462"/>
      <c r="E79" s="29"/>
      <c r="F79" s="29"/>
      <c r="G79" s="29"/>
      <c r="H79" s="462"/>
      <c r="I79" s="462"/>
      <c r="J79" s="462"/>
      <c r="K79" s="462"/>
      <c r="L79" s="462"/>
      <c r="M79" s="462"/>
      <c r="N79" s="462"/>
      <c r="O79" s="462"/>
      <c r="P79" s="462"/>
      <c r="Q79" s="462"/>
      <c r="R79" s="462"/>
      <c r="S79" s="462"/>
      <c r="T79" s="462"/>
      <c r="U79" s="462"/>
      <c r="V79" s="462"/>
      <c r="W79" s="462"/>
      <c r="X79" s="462"/>
      <c r="Y79" s="462"/>
      <c r="Z79" s="462"/>
      <c r="AA79" s="462"/>
      <c r="AB79" s="462"/>
      <c r="AC79" s="462"/>
      <c r="AD79" s="462"/>
      <c r="AE79" s="462"/>
      <c r="AF79" s="462"/>
      <c r="AJ79" s="678"/>
    </row>
    <row r="80" spans="2:37" ht="23.25" customHeight="1">
      <c r="B80" s="29"/>
      <c r="C80" s="1949">
        <v>20140929</v>
      </c>
      <c r="D80" s="462"/>
      <c r="E80" s="29" t="s">
        <v>11822</v>
      </c>
      <c r="F80" s="29"/>
      <c r="G80" s="29"/>
      <c r="H80" s="462"/>
      <c r="I80" s="462"/>
      <c r="J80" s="462"/>
      <c r="K80" s="462"/>
      <c r="L80" s="462"/>
      <c r="M80" s="462"/>
      <c r="N80" s="462"/>
      <c r="O80" s="462"/>
      <c r="P80" s="462"/>
      <c r="Q80" s="462"/>
      <c r="R80" s="462"/>
      <c r="S80" s="462"/>
      <c r="T80" s="462"/>
      <c r="U80" s="462"/>
      <c r="V80" s="462"/>
      <c r="W80" s="462"/>
      <c r="X80" s="462"/>
      <c r="Y80" s="462"/>
      <c r="Z80" s="462"/>
      <c r="AA80" s="462"/>
      <c r="AB80" s="462"/>
      <c r="AC80" s="462"/>
      <c r="AD80" s="462"/>
      <c r="AE80" s="462"/>
      <c r="AF80" s="462"/>
      <c r="AJ80" s="678"/>
    </row>
  </sheetData>
  <autoFilter ref="B2:AK75"/>
  <phoneticPr fontId="5"/>
  <hyperlinks>
    <hyperlink ref="J58" r:id="rId1" display="ApJ, 615, L.161, 2004"/>
    <hyperlink ref="J37" r:id="rId2" display="MNRAS, 354, 1103, 2004"/>
    <hyperlink ref="J46" r:id="rId3" display="AJ, .128, 2066, 2004"/>
    <hyperlink ref="J17" r:id="rId4" display="AJ, 128, 2073, 2004"/>
    <hyperlink ref="J3" r:id="rId5" display="PASJ, 56, 597, 2004"/>
    <hyperlink ref="J20" r:id="rId6" display="ApJ, 610, L.49, 2004"/>
    <hyperlink ref="J30" r:id="rId7" display="ApJ, 614, 69, 2004"/>
    <hyperlink ref="J39" r:id="rId8" display="MNRAS, 352, 1347, 2004"/>
    <hyperlink ref="J45" r:id="rId9" display="AJ, 128, 109, 2004"/>
    <hyperlink ref="J47" r:id="rId10" display="ApJ, 613, L.9, 2004"/>
    <hyperlink ref="J55" r:id="rId11" display="ApJ, 611, 685, 2004"/>
    <hyperlink ref="J61" r:id="rId12" display="AJ, 128, 1483, 2004"/>
    <hyperlink ref="J73" r:id="rId13" display="PASJ, 56, 655, 2004"/>
    <hyperlink ref="J27" r:id="rId14" display="ApJ, 612, 956, 2004"/>
    <hyperlink ref="J4" r:id="rId15" display="A&amp;A, 417, 293, 2004"/>
    <hyperlink ref="J5" r:id="rId16" display="ApJ, 610, 635, 2004"/>
    <hyperlink ref="J7" r:id="rId17" display="ApJ, 608, 971,2004"/>
    <hyperlink ref="J8" r:id="rId18" display="ApJ,　601,　L123,　2004"/>
    <hyperlink ref="J9" r:id="rId19" display="AJ, 127, 180, 2004"/>
    <hyperlink ref="J10" r:id="rId20" display="ApJ, 605, L37,2004"/>
    <hyperlink ref="J11" r:id="rId21" display="MNRAS, 350, 769, 2004"/>
    <hyperlink ref="J13" r:id="rId22" display="ApJ, 605, L53, 2004"/>
    <hyperlink ref="J14" r:id="rId23" display="ApJ, 603, L65, 2004"/>
    <hyperlink ref="J15" r:id="rId24" display="AJ, 127, 2969, 2004"/>
    <hyperlink ref="J16" r:id="rId25" display="MNRAS, 347, 813, 2004"/>
    <hyperlink ref="J19" r:id="rId26" display="ApJ, 601, 577, 2004"/>
    <hyperlink ref="J22" r:id="rId27" display="ApJS, 152, 113, 2004"/>
    <hyperlink ref="J21" r:id="rId28" display="ApJ, 607, 474, 2004"/>
    <hyperlink ref="J28" r:id="rId29" display="ApJ, 600, L47, 2004"/>
    <hyperlink ref="J29" r:id="rId30" display="PASJ, 56, 481, 2004"/>
    <hyperlink ref="J31" r:id="rId31" display="PASJ, 56, 381, 2004"/>
    <hyperlink ref="J34" r:id="rId32" display="ApJ, 601, L191, 2004"/>
    <hyperlink ref="J36" r:id="rId33" display="MNRAS, 350, 1005, 2004"/>
    <hyperlink ref="J38" r:id="rId34" display="PASJ, 56, 61, 2004"/>
    <hyperlink ref="J40" r:id="rId35" display="AJ, 128, 569, 2004"/>
    <hyperlink ref="J41" r:id="rId36" display="AJ, 127, 3180, 2004"/>
    <hyperlink ref="J42" r:id="rId37" display="A&amp;A, 415, 179, 2004"/>
    <hyperlink ref="J43" r:id="rId38" display="ApJ, 609, L33, 2004"/>
    <hyperlink ref="J44" r:id="rId39" display="PASJ, 56, 509, 2004"/>
    <hyperlink ref="J48" r:id="rId40" display="ApJ, 607, 499, 2004"/>
    <hyperlink ref="J51" r:id="rId41" display="AJ, 127, 1313, 2004"/>
    <hyperlink ref="J56" r:id="rId42" display="ApJ, 608, L65, 2004"/>
    <hyperlink ref="J59" r:id="rId43" display="ApJ, 605, L93, 2004"/>
    <hyperlink ref="J62" r:id="rId44" display="ApJ, 600, 626, 2004"/>
    <hyperlink ref="J63" r:id="rId45" display="ApJ, 605, 37, 2004"/>
    <hyperlink ref="J64" r:id="rId46" display="PASJ, 56, 225, 2004"/>
    <hyperlink ref="J65" r:id="rId47" display="A&amp;A, 416, 213, 2004"/>
    <hyperlink ref="J68" r:id="rId48" display="ApJ, 601, L91, 2004"/>
    <hyperlink ref="J67" r:id="rId49" display="AJ, 127, 444, 2004"/>
    <hyperlink ref="J69" r:id="rId50" display="ApJ, 607, 511,2004"/>
    <hyperlink ref="J70" r:id="rId51" display="ApJ, 601, 805, 2004"/>
    <hyperlink ref="J71" r:id="rId52" display="ApJ, 611, L.93, 2004"/>
    <hyperlink ref="J75" r:id="rId53" display="AJ, 127, 90, 2004"/>
    <hyperlink ref="J57" r:id="rId54" display="PASJ, 56, 1041, 2004"/>
    <hyperlink ref="J35" r:id="rId55" display="PASJ, 56, 1025, 2004"/>
    <hyperlink ref="J33" r:id="rId56" display="PASJ, 56, 1011, 2004"/>
    <hyperlink ref="J52" r:id="rId57" display="AJ, 128, 2704, 2004"/>
    <hyperlink ref="J18" r:id="rId58" display="ApJ, 617, 1258, 2004"/>
    <hyperlink ref="J6" r:id="rId59" display="A&amp;A, 428, 579, 2004"/>
    <hyperlink ref="J53" r:id="rId60" display="Nature, 431, 660, 2004"/>
    <hyperlink ref="J66" r:id="rId61" display="Science, 306, 2224, 2004"/>
    <hyperlink ref="J23" r:id="rId62" display="ApOpt, 43, 3097, 2004"/>
    <hyperlink ref="J24" r:id="rId63" display="AJ, 127, 563, 2004"/>
    <hyperlink ref="J72" r:id="rId64" display="ApJ, 610, 140, 2004"/>
    <hyperlink ref="J12" r:id="rId65" display="ApJ, 609, L49, 2004"/>
    <hyperlink ref="J25" r:id="rId66" display="ApJ, 617, 214, 2004"/>
    <hyperlink ref="J54" r:id="rId67" display="ApJ, 611, 660, 2004"/>
    <hyperlink ref="J49" r:id="rId68"/>
    <hyperlink ref="J50" r:id="rId69"/>
    <hyperlink ref="J74" r:id="rId70"/>
    <hyperlink ref="J26" r:id="rId71" display="http://adsabs.harvard.edu/abs/2004JKAS...37..447I"/>
    <hyperlink ref="J60" r:id="rId72" display="http://adsabs.harvard.edu/abs/2004MNRAS.353..179S"/>
    <hyperlink ref="J32" r:id="rId73" display="http://adsabs.harvard.edu/abs/2004Natur.432..731J"/>
  </hyperlinks>
  <pageMargins left="0.75" right="0.75" top="0.7" bottom="0.56000000000000005" header="0.51200000000000001" footer="0.35"/>
  <pageSetup paperSize="9" scale="70" orientation="landscape" verticalDpi="1200" r:id="rId74"/>
  <headerFooter alignWithMargins="0">
    <oddHeader>&amp;A</oddHeader>
    <oddFooter>&amp;P / &amp;N ページ</oddFooter>
  </headerFooter>
  <rowBreaks count="3" manualBreakCount="3">
    <brk id="46" min="1" max="15" man="1"/>
    <brk id="57" min="1" max="15" man="1"/>
    <brk id="70" min="1" max="15"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K79"/>
  <sheetViews>
    <sheetView workbookViewId="0">
      <selection activeCell="A18" sqref="A18"/>
    </sheetView>
  </sheetViews>
  <sheetFormatPr defaultRowHeight="13.5"/>
  <cols>
    <col min="1" max="1" width="3.25" style="195" customWidth="1"/>
    <col min="2" max="2" width="3.75" style="313" customWidth="1"/>
    <col min="3" max="3" width="10" style="481" customWidth="1"/>
    <col min="4" max="4" width="4.125" style="481" customWidth="1"/>
    <col min="5" max="5" width="8.125" style="313" customWidth="1"/>
    <col min="6" max="7" width="4.5" style="313" customWidth="1"/>
    <col min="8" max="8" width="45.25" style="459" customWidth="1"/>
    <col min="9" max="9" width="9" style="459"/>
    <col min="10" max="10" width="17.625" style="313" customWidth="1"/>
    <col min="11" max="11" width="6.125" style="313" customWidth="1"/>
    <col min="12" max="12" width="7.5" style="313" customWidth="1"/>
    <col min="13" max="13" width="12.25" style="313" customWidth="1"/>
    <col min="14" max="14" width="8.75" style="313" customWidth="1"/>
    <col min="15" max="15" width="50.25" style="482" customWidth="1"/>
    <col min="16" max="17" width="8.875" style="460" customWidth="1"/>
    <col min="18" max="21" width="5.5" style="460" customWidth="1"/>
    <col min="22" max="31" width="5.25" style="460" customWidth="1"/>
    <col min="32" max="32" width="5" style="461" customWidth="1"/>
    <col min="33" max="33" width="9.875" style="1533" customWidth="1"/>
    <col min="34" max="34" width="11.375" style="670" bestFit="1" customWidth="1"/>
    <col min="35" max="16384" width="9" style="195"/>
  </cols>
  <sheetData>
    <row r="1" spans="1:37" ht="17.25">
      <c r="B1" s="1188" t="s">
        <v>6194</v>
      </c>
      <c r="R1" s="803" t="s">
        <v>10350</v>
      </c>
    </row>
    <row r="2" spans="1:37">
      <c r="A2" s="195" t="s">
        <v>11731</v>
      </c>
      <c r="B2" s="444"/>
      <c r="C2" s="83" t="s">
        <v>1907</v>
      </c>
      <c r="D2" s="83" t="s">
        <v>5056</v>
      </c>
      <c r="E2" s="83" t="s">
        <v>410</v>
      </c>
      <c r="F2" s="83" t="s">
        <v>5058</v>
      </c>
      <c r="G2" s="83" t="s">
        <v>1505</v>
      </c>
      <c r="H2" s="84" t="s">
        <v>618</v>
      </c>
      <c r="I2" s="84" t="s">
        <v>4864</v>
      </c>
      <c r="J2" s="83" t="s">
        <v>1595</v>
      </c>
      <c r="K2" s="83" t="s">
        <v>617</v>
      </c>
      <c r="L2" s="83" t="s">
        <v>278</v>
      </c>
      <c r="M2" s="83" t="s">
        <v>3706</v>
      </c>
      <c r="N2" s="83" t="s">
        <v>470</v>
      </c>
      <c r="O2" s="84" t="s">
        <v>411</v>
      </c>
      <c r="P2" s="333" t="s">
        <v>10326</v>
      </c>
      <c r="Q2" s="333" t="s">
        <v>10349</v>
      </c>
      <c r="R2" s="333" t="s">
        <v>10355</v>
      </c>
      <c r="S2" s="333" t="s">
        <v>10353</v>
      </c>
      <c r="T2" s="333" t="s">
        <v>10358</v>
      </c>
      <c r="U2" s="333" t="s">
        <v>10361</v>
      </c>
      <c r="V2" s="333" t="s">
        <v>10364</v>
      </c>
      <c r="W2" s="333" t="s">
        <v>10367</v>
      </c>
      <c r="X2" s="333" t="s">
        <v>10370</v>
      </c>
      <c r="Y2" s="333" t="s">
        <v>10373</v>
      </c>
      <c r="Z2" s="333" t="s">
        <v>10376</v>
      </c>
      <c r="AA2" s="333" t="s">
        <v>10379</v>
      </c>
      <c r="AB2" s="333" t="s">
        <v>10382</v>
      </c>
      <c r="AC2" s="333" t="s">
        <v>10385</v>
      </c>
      <c r="AD2" s="333" t="s">
        <v>10388</v>
      </c>
      <c r="AE2" s="333" t="s">
        <v>10391</v>
      </c>
      <c r="AF2" s="83" t="s">
        <v>1508</v>
      </c>
      <c r="AG2" s="667" t="s">
        <v>10595</v>
      </c>
      <c r="AH2" s="669" t="s">
        <v>4801</v>
      </c>
      <c r="AI2" s="668" t="s">
        <v>3897</v>
      </c>
      <c r="AJ2" s="195" t="s">
        <v>2816</v>
      </c>
    </row>
    <row r="3" spans="1:37" ht="40.5">
      <c r="B3" s="464">
        <f>ROW()-2</f>
        <v>1</v>
      </c>
      <c r="C3" s="446" t="s">
        <v>1908</v>
      </c>
      <c r="D3" s="446" t="s">
        <v>1505</v>
      </c>
      <c r="E3" s="445">
        <v>9</v>
      </c>
      <c r="F3" s="445">
        <v>3</v>
      </c>
      <c r="G3" s="445">
        <v>7</v>
      </c>
      <c r="H3" s="381" t="s">
        <v>5013</v>
      </c>
      <c r="I3" s="453" t="s">
        <v>1909</v>
      </c>
      <c r="J3" s="87" t="s">
        <v>1910</v>
      </c>
      <c r="K3" s="314" t="s">
        <v>2115</v>
      </c>
      <c r="L3" s="314">
        <v>632</v>
      </c>
      <c r="M3" s="314" t="s">
        <v>1911</v>
      </c>
      <c r="N3" s="314" t="s">
        <v>1912</v>
      </c>
      <c r="O3" s="465" t="s">
        <v>2660</v>
      </c>
      <c r="P3" s="449">
        <v>88</v>
      </c>
      <c r="Q3" s="449">
        <f>SUM(R3:AE3)</f>
        <v>88</v>
      </c>
      <c r="R3" s="449"/>
      <c r="S3" s="449"/>
      <c r="T3" s="449"/>
      <c r="U3" s="449"/>
      <c r="V3" s="449"/>
      <c r="W3" s="449">
        <v>1</v>
      </c>
      <c r="X3" s="449">
        <v>5</v>
      </c>
      <c r="Y3" s="449">
        <v>13</v>
      </c>
      <c r="Z3" s="449">
        <v>19</v>
      </c>
      <c r="AA3" s="449">
        <v>14</v>
      </c>
      <c r="AB3" s="449">
        <v>11</v>
      </c>
      <c r="AC3" s="449">
        <v>12</v>
      </c>
      <c r="AD3" s="449">
        <v>5</v>
      </c>
      <c r="AE3" s="449">
        <v>8</v>
      </c>
      <c r="AF3" s="445" t="s">
        <v>1913</v>
      </c>
      <c r="AJ3" s="678" t="e">
        <f>P3/AI3</f>
        <v>#DIV/0!</v>
      </c>
      <c r="AK3" t="str">
        <f>$D3&amp;$K3</f>
        <v>DApJ</v>
      </c>
    </row>
    <row r="4" spans="1:37" ht="27">
      <c r="B4" s="464">
        <f t="shared" ref="B4:B70" si="0">ROW()-2</f>
        <v>2</v>
      </c>
      <c r="C4" s="446" t="s">
        <v>4415</v>
      </c>
      <c r="D4" s="446" t="s">
        <v>5058</v>
      </c>
      <c r="E4" s="445">
        <v>1</v>
      </c>
      <c r="F4" s="445">
        <v>2</v>
      </c>
      <c r="G4" s="445">
        <v>0</v>
      </c>
      <c r="H4" s="453" t="s">
        <v>4270</v>
      </c>
      <c r="I4" s="453" t="s">
        <v>3280</v>
      </c>
      <c r="J4" s="87" t="s">
        <v>5570</v>
      </c>
      <c r="K4" s="314" t="s">
        <v>2115</v>
      </c>
      <c r="L4" s="314">
        <v>633</v>
      </c>
      <c r="M4" s="314" t="s">
        <v>1914</v>
      </c>
      <c r="N4" s="314" t="s">
        <v>1915</v>
      </c>
      <c r="O4" s="465" t="s">
        <v>612</v>
      </c>
      <c r="P4" s="449">
        <v>7</v>
      </c>
      <c r="Q4" s="449">
        <f t="shared" ref="Q4:Q70" si="1">SUM(R4:AE4)</f>
        <v>7</v>
      </c>
      <c r="R4" s="449"/>
      <c r="S4" s="449"/>
      <c r="T4" s="449"/>
      <c r="U4" s="449"/>
      <c r="V4" s="449"/>
      <c r="W4" s="449"/>
      <c r="X4" s="449">
        <v>1</v>
      </c>
      <c r="Y4" s="449">
        <v>1</v>
      </c>
      <c r="Z4" s="449">
        <v>1</v>
      </c>
      <c r="AA4" s="449">
        <v>2</v>
      </c>
      <c r="AB4" s="449">
        <v>1</v>
      </c>
      <c r="AC4" s="449"/>
      <c r="AD4" s="449">
        <v>1</v>
      </c>
      <c r="AE4" s="449"/>
      <c r="AF4" s="445" t="s">
        <v>1506</v>
      </c>
      <c r="AJ4" s="678" t="e">
        <f t="shared" ref="AJ4:AJ70" si="2">P4/AI4</f>
        <v>#DIV/0!</v>
      </c>
      <c r="AK4" t="str">
        <f t="shared" ref="AK4:AK70" si="3">$D4&amp;$K4</f>
        <v>IApJ</v>
      </c>
    </row>
    <row r="5" spans="1:37" ht="27">
      <c r="B5" s="464">
        <f t="shared" si="0"/>
        <v>3</v>
      </c>
      <c r="C5" s="447" t="s">
        <v>4088</v>
      </c>
      <c r="D5" s="447" t="s">
        <v>5058</v>
      </c>
      <c r="E5" s="447">
        <v>6</v>
      </c>
      <c r="F5" s="447">
        <v>1</v>
      </c>
      <c r="G5" s="447">
        <v>6</v>
      </c>
      <c r="H5" s="448" t="s">
        <v>5014</v>
      </c>
      <c r="I5" s="448" t="s">
        <v>3278</v>
      </c>
      <c r="J5" s="87" t="s">
        <v>5571</v>
      </c>
      <c r="K5" s="314" t="s">
        <v>2115</v>
      </c>
      <c r="L5" s="314">
        <v>619</v>
      </c>
      <c r="M5" s="314" t="s">
        <v>1878</v>
      </c>
      <c r="N5" s="314" t="s">
        <v>1879</v>
      </c>
      <c r="O5" s="448" t="s">
        <v>2573</v>
      </c>
      <c r="P5" s="449">
        <v>157</v>
      </c>
      <c r="Q5" s="449">
        <f t="shared" si="1"/>
        <v>157</v>
      </c>
      <c r="R5" s="449"/>
      <c r="S5" s="449"/>
      <c r="T5" s="449"/>
      <c r="U5" s="449"/>
      <c r="V5" s="449"/>
      <c r="W5" s="449">
        <v>11</v>
      </c>
      <c r="X5" s="449">
        <v>14</v>
      </c>
      <c r="Y5" s="449">
        <v>22</v>
      </c>
      <c r="Z5" s="449">
        <v>22</v>
      </c>
      <c r="AA5" s="449">
        <v>19</v>
      </c>
      <c r="AB5" s="449">
        <v>19</v>
      </c>
      <c r="AC5" s="449">
        <v>23</v>
      </c>
      <c r="AD5" s="449">
        <v>11</v>
      </c>
      <c r="AE5" s="449">
        <v>16</v>
      </c>
      <c r="AF5" s="445" t="s">
        <v>1504</v>
      </c>
      <c r="AG5" s="50" t="s">
        <v>10602</v>
      </c>
      <c r="AJ5" s="678" t="e">
        <f t="shared" si="2"/>
        <v>#DIV/0!</v>
      </c>
      <c r="AK5" t="str">
        <f t="shared" si="3"/>
        <v>IApJ</v>
      </c>
    </row>
    <row r="6" spans="1:37" s="2196" customFormat="1" ht="45" customHeight="1">
      <c r="B6" s="2225"/>
      <c r="C6" s="2227" t="s">
        <v>9365</v>
      </c>
      <c r="D6" s="2227" t="s">
        <v>9294</v>
      </c>
      <c r="E6" s="2225">
        <v>3</v>
      </c>
      <c r="F6" s="2225">
        <v>4</v>
      </c>
      <c r="G6" s="2225">
        <v>0</v>
      </c>
      <c r="H6" s="2228" t="s">
        <v>9371</v>
      </c>
      <c r="I6" s="2228" t="s">
        <v>9366</v>
      </c>
      <c r="J6" s="2221" t="s">
        <v>9370</v>
      </c>
      <c r="K6" s="2222" t="s">
        <v>9343</v>
      </c>
      <c r="L6" s="2223">
        <v>622</v>
      </c>
      <c r="M6" s="2222" t="s">
        <v>9369</v>
      </c>
      <c r="N6" s="2224" t="s">
        <v>9368</v>
      </c>
      <c r="O6" s="2226" t="s">
        <v>9367</v>
      </c>
      <c r="P6" s="2230">
        <v>710</v>
      </c>
      <c r="Q6" s="449">
        <f t="shared" si="1"/>
        <v>710</v>
      </c>
      <c r="R6" s="2230"/>
      <c r="S6" s="2230"/>
      <c r="T6" s="2230"/>
      <c r="U6" s="2230"/>
      <c r="V6" s="2230"/>
      <c r="W6" s="2230">
        <v>33</v>
      </c>
      <c r="X6" s="2230">
        <v>63</v>
      </c>
      <c r="Y6" s="2230">
        <v>80</v>
      </c>
      <c r="Z6" s="2230">
        <v>90</v>
      </c>
      <c r="AA6" s="2230">
        <v>103</v>
      </c>
      <c r="AB6" s="2230">
        <v>110</v>
      </c>
      <c r="AC6" s="2230">
        <v>85</v>
      </c>
      <c r="AD6" s="2230">
        <v>85</v>
      </c>
      <c r="AE6" s="2230">
        <v>61</v>
      </c>
      <c r="AF6" s="2218"/>
      <c r="AG6" s="2182" t="s">
        <v>10606</v>
      </c>
      <c r="AH6" s="2195"/>
      <c r="AJ6" s="2197"/>
      <c r="AK6" s="2169"/>
    </row>
    <row r="7" spans="1:37" ht="27">
      <c r="B7" s="464">
        <f t="shared" si="0"/>
        <v>5</v>
      </c>
      <c r="C7" s="447" t="s">
        <v>5572</v>
      </c>
      <c r="D7" s="447" t="s">
        <v>1505</v>
      </c>
      <c r="E7" s="447">
        <v>4</v>
      </c>
      <c r="F7" s="447">
        <v>0</v>
      </c>
      <c r="G7" s="447">
        <v>5</v>
      </c>
      <c r="H7" s="448" t="s">
        <v>5015</v>
      </c>
      <c r="I7" s="448" t="s">
        <v>3286</v>
      </c>
      <c r="J7" s="87" t="s">
        <v>4267</v>
      </c>
      <c r="K7" s="314" t="s">
        <v>2115</v>
      </c>
      <c r="L7" s="314">
        <v>627</v>
      </c>
      <c r="M7" s="314" t="s">
        <v>1880</v>
      </c>
      <c r="N7" s="314" t="s">
        <v>1881</v>
      </c>
      <c r="O7" s="448" t="s">
        <v>468</v>
      </c>
      <c r="P7" s="449">
        <v>55</v>
      </c>
      <c r="Q7" s="449">
        <f t="shared" si="1"/>
        <v>55</v>
      </c>
      <c r="R7" s="449"/>
      <c r="S7" s="449"/>
      <c r="T7" s="449"/>
      <c r="U7" s="449"/>
      <c r="V7" s="449"/>
      <c r="W7" s="449">
        <v>5</v>
      </c>
      <c r="X7" s="449">
        <v>7</v>
      </c>
      <c r="Y7" s="449">
        <v>6</v>
      </c>
      <c r="Z7" s="449">
        <v>2</v>
      </c>
      <c r="AA7" s="449">
        <v>8</v>
      </c>
      <c r="AB7" s="449">
        <v>9</v>
      </c>
      <c r="AC7" s="449">
        <v>7</v>
      </c>
      <c r="AD7" s="449">
        <v>5</v>
      </c>
      <c r="AE7" s="449">
        <v>6</v>
      </c>
      <c r="AF7" s="445" t="s">
        <v>1504</v>
      </c>
      <c r="AJ7" s="678" t="e">
        <f t="shared" si="2"/>
        <v>#DIV/0!</v>
      </c>
      <c r="AK7" t="str">
        <f t="shared" si="3"/>
        <v>DApJ</v>
      </c>
    </row>
    <row r="8" spans="1:37" ht="40.5">
      <c r="B8" s="464">
        <f t="shared" si="0"/>
        <v>6</v>
      </c>
      <c r="C8" s="447" t="s">
        <v>5253</v>
      </c>
      <c r="D8" s="447" t="s">
        <v>5058</v>
      </c>
      <c r="E8" s="447">
        <v>8</v>
      </c>
      <c r="F8" s="447">
        <v>6</v>
      </c>
      <c r="G8" s="447">
        <v>3</v>
      </c>
      <c r="H8" s="448" t="s">
        <v>1646</v>
      </c>
      <c r="I8" s="448" t="s">
        <v>3279</v>
      </c>
      <c r="J8" s="87" t="s">
        <v>6152</v>
      </c>
      <c r="K8" s="314" t="s">
        <v>1528</v>
      </c>
      <c r="L8" s="314">
        <v>130</v>
      </c>
      <c r="M8" s="314" t="s">
        <v>1882</v>
      </c>
      <c r="N8" s="314" t="s">
        <v>1881</v>
      </c>
      <c r="O8" s="465" t="s">
        <v>1385</v>
      </c>
      <c r="P8" s="449">
        <v>11</v>
      </c>
      <c r="Q8" s="449">
        <f t="shared" si="1"/>
        <v>11</v>
      </c>
      <c r="R8" s="449"/>
      <c r="S8" s="449"/>
      <c r="T8" s="449"/>
      <c r="U8" s="449"/>
      <c r="V8" s="449"/>
      <c r="W8" s="449">
        <v>1</v>
      </c>
      <c r="X8" s="449">
        <v>3</v>
      </c>
      <c r="Y8" s="449">
        <v>3</v>
      </c>
      <c r="Z8" s="449">
        <v>1</v>
      </c>
      <c r="AA8" s="449"/>
      <c r="AB8" s="449"/>
      <c r="AC8" s="449"/>
      <c r="AD8" s="449">
        <v>1</v>
      </c>
      <c r="AE8" s="449">
        <v>2</v>
      </c>
      <c r="AF8" s="445" t="s">
        <v>1504</v>
      </c>
      <c r="AJ8" s="678" t="e">
        <f t="shared" si="2"/>
        <v>#DIV/0!</v>
      </c>
      <c r="AK8" t="str">
        <f t="shared" si="3"/>
        <v>IAJ</v>
      </c>
    </row>
    <row r="9" spans="1:37" ht="27">
      <c r="B9" s="464">
        <f t="shared" si="0"/>
        <v>7</v>
      </c>
      <c r="C9" s="447" t="s">
        <v>4089</v>
      </c>
      <c r="D9" s="447" t="s">
        <v>5058</v>
      </c>
      <c r="E9" s="447">
        <v>2</v>
      </c>
      <c r="F9" s="447">
        <v>3</v>
      </c>
      <c r="G9" s="447">
        <v>0</v>
      </c>
      <c r="H9" s="448" t="s">
        <v>4678</v>
      </c>
      <c r="I9" s="448" t="s">
        <v>2261</v>
      </c>
      <c r="J9" s="87" t="s">
        <v>6153</v>
      </c>
      <c r="K9" s="314" t="s">
        <v>1526</v>
      </c>
      <c r="L9" s="314">
        <v>360</v>
      </c>
      <c r="M9" s="314" t="s">
        <v>4791</v>
      </c>
      <c r="N9" s="314" t="s">
        <v>4792</v>
      </c>
      <c r="O9" s="448" t="s">
        <v>4698</v>
      </c>
      <c r="P9" s="449">
        <v>3</v>
      </c>
      <c r="Q9" s="449">
        <f t="shared" si="1"/>
        <v>3</v>
      </c>
      <c r="R9" s="449"/>
      <c r="S9" s="449"/>
      <c r="T9" s="449"/>
      <c r="U9" s="449"/>
      <c r="V9" s="449"/>
      <c r="W9" s="449"/>
      <c r="X9" s="449">
        <v>1</v>
      </c>
      <c r="Y9" s="449"/>
      <c r="Z9" s="449">
        <v>1</v>
      </c>
      <c r="AA9" s="449">
        <v>1</v>
      </c>
      <c r="AB9" s="449"/>
      <c r="AC9" s="449"/>
      <c r="AD9" s="449"/>
      <c r="AE9" s="449"/>
      <c r="AF9" s="445" t="s">
        <v>1504</v>
      </c>
      <c r="AJ9" s="678" t="e">
        <f t="shared" si="2"/>
        <v>#DIV/0!</v>
      </c>
      <c r="AK9" t="str">
        <f t="shared" si="3"/>
        <v>IMNRAS</v>
      </c>
    </row>
    <row r="10" spans="1:37">
      <c r="B10" s="464">
        <f t="shared" si="0"/>
        <v>8</v>
      </c>
      <c r="C10" s="447" t="s">
        <v>4699</v>
      </c>
      <c r="D10" s="447" t="s">
        <v>5058</v>
      </c>
      <c r="E10" s="447">
        <v>2</v>
      </c>
      <c r="F10" s="447">
        <v>3</v>
      </c>
      <c r="G10" s="447">
        <v>0</v>
      </c>
      <c r="H10" s="448" t="s">
        <v>4679</v>
      </c>
      <c r="I10" s="448" t="s">
        <v>3281</v>
      </c>
      <c r="J10" s="87" t="s">
        <v>6154</v>
      </c>
      <c r="K10" s="314" t="s">
        <v>2115</v>
      </c>
      <c r="L10" s="314">
        <v>623</v>
      </c>
      <c r="M10" s="314" t="s">
        <v>4793</v>
      </c>
      <c r="N10" s="314" t="s">
        <v>4794</v>
      </c>
      <c r="O10" s="448" t="s">
        <v>5990</v>
      </c>
      <c r="P10" s="449">
        <v>242</v>
      </c>
      <c r="Q10" s="449">
        <f t="shared" si="1"/>
        <v>242</v>
      </c>
      <c r="R10" s="449"/>
      <c r="S10" s="449"/>
      <c r="T10" s="449"/>
      <c r="U10" s="449"/>
      <c r="V10" s="449"/>
      <c r="W10" s="449">
        <v>7</v>
      </c>
      <c r="X10" s="449">
        <v>14</v>
      </c>
      <c r="Y10" s="449">
        <v>32</v>
      </c>
      <c r="Z10" s="449">
        <v>26</v>
      </c>
      <c r="AA10" s="449">
        <v>29</v>
      </c>
      <c r="AB10" s="449">
        <v>35</v>
      </c>
      <c r="AC10" s="449">
        <v>32</v>
      </c>
      <c r="AD10" s="449">
        <v>40</v>
      </c>
      <c r="AE10" s="449">
        <v>27</v>
      </c>
      <c r="AF10" s="445" t="s">
        <v>1506</v>
      </c>
      <c r="AJ10" s="678" t="e">
        <f t="shared" si="2"/>
        <v>#DIV/0!</v>
      </c>
      <c r="AK10" t="str">
        <f t="shared" si="3"/>
        <v>IApJ</v>
      </c>
    </row>
    <row r="11" spans="1:37" ht="27">
      <c r="B11" s="464">
        <f t="shared" si="0"/>
        <v>9</v>
      </c>
      <c r="C11" s="446" t="s">
        <v>4175</v>
      </c>
      <c r="D11" s="446" t="s">
        <v>1505</v>
      </c>
      <c r="E11" s="445">
        <v>3</v>
      </c>
      <c r="F11" s="445">
        <v>0</v>
      </c>
      <c r="G11" s="445">
        <v>4</v>
      </c>
      <c r="H11" s="381" t="s">
        <v>440</v>
      </c>
      <c r="I11" s="453" t="s">
        <v>3286</v>
      </c>
      <c r="J11" s="87" t="s">
        <v>6155</v>
      </c>
      <c r="K11" s="314" t="s">
        <v>1401</v>
      </c>
      <c r="L11" s="314">
        <v>57</v>
      </c>
      <c r="M11" s="314" t="s">
        <v>4795</v>
      </c>
      <c r="N11" s="314" t="s">
        <v>4796</v>
      </c>
      <c r="O11" s="465" t="s">
        <v>3570</v>
      </c>
      <c r="P11" s="449">
        <v>14</v>
      </c>
      <c r="Q11" s="449">
        <f t="shared" si="1"/>
        <v>14</v>
      </c>
      <c r="R11" s="449"/>
      <c r="S11" s="449"/>
      <c r="T11" s="449"/>
      <c r="U11" s="449"/>
      <c r="V11" s="449"/>
      <c r="W11" s="449"/>
      <c r="X11" s="449"/>
      <c r="Y11" s="449">
        <v>3</v>
      </c>
      <c r="Z11" s="449">
        <v>2</v>
      </c>
      <c r="AA11" s="449">
        <v>1</v>
      </c>
      <c r="AB11" s="449">
        <v>2</v>
      </c>
      <c r="AC11" s="449">
        <v>2</v>
      </c>
      <c r="AD11" s="449">
        <v>3</v>
      </c>
      <c r="AE11" s="449">
        <v>1</v>
      </c>
      <c r="AF11" s="445" t="s">
        <v>1506</v>
      </c>
      <c r="AJ11" s="678" t="e">
        <f t="shared" si="2"/>
        <v>#DIV/0!</v>
      </c>
      <c r="AK11" t="str">
        <f t="shared" si="3"/>
        <v>DPASJ</v>
      </c>
    </row>
    <row r="12" spans="1:37" ht="94.5">
      <c r="B12" s="464">
        <f t="shared" si="0"/>
        <v>10</v>
      </c>
      <c r="C12" s="447" t="s">
        <v>5991</v>
      </c>
      <c r="D12" s="447" t="s">
        <v>5058</v>
      </c>
      <c r="E12" s="447">
        <v>23</v>
      </c>
      <c r="F12" s="447">
        <v>21</v>
      </c>
      <c r="G12" s="447">
        <v>3</v>
      </c>
      <c r="H12" s="448" t="s">
        <v>6721</v>
      </c>
      <c r="I12" s="448" t="s">
        <v>441</v>
      </c>
      <c r="J12" s="87" t="s">
        <v>442</v>
      </c>
      <c r="K12" s="314" t="s">
        <v>2115</v>
      </c>
      <c r="L12" s="314">
        <v>620</v>
      </c>
      <c r="M12" s="314" t="s">
        <v>443</v>
      </c>
      <c r="N12" s="314" t="s">
        <v>444</v>
      </c>
      <c r="O12" s="448" t="s">
        <v>5992</v>
      </c>
      <c r="P12" s="449">
        <v>80</v>
      </c>
      <c r="Q12" s="449">
        <f t="shared" si="1"/>
        <v>80</v>
      </c>
      <c r="R12" s="449"/>
      <c r="S12" s="449"/>
      <c r="T12" s="449"/>
      <c r="U12" s="449"/>
      <c r="V12" s="449"/>
      <c r="W12" s="449">
        <v>5</v>
      </c>
      <c r="X12" s="449">
        <v>12</v>
      </c>
      <c r="Y12" s="449">
        <v>18</v>
      </c>
      <c r="Z12" s="449">
        <v>9</v>
      </c>
      <c r="AA12" s="449">
        <v>14</v>
      </c>
      <c r="AB12" s="449">
        <v>8</v>
      </c>
      <c r="AC12" s="449">
        <v>6</v>
      </c>
      <c r="AD12" s="449">
        <v>4</v>
      </c>
      <c r="AE12" s="449">
        <v>4</v>
      </c>
      <c r="AF12" s="445" t="s">
        <v>445</v>
      </c>
      <c r="AJ12" s="678" t="e">
        <f t="shared" si="2"/>
        <v>#DIV/0!</v>
      </c>
      <c r="AK12" t="str">
        <f t="shared" si="3"/>
        <v>IApJ</v>
      </c>
    </row>
    <row r="13" spans="1:37" ht="67.5">
      <c r="B13" s="464">
        <f t="shared" si="0"/>
        <v>11</v>
      </c>
      <c r="C13" s="447" t="s">
        <v>6595</v>
      </c>
      <c r="D13" s="447" t="s">
        <v>5058</v>
      </c>
      <c r="E13" s="447">
        <v>18</v>
      </c>
      <c r="F13" s="447">
        <v>10</v>
      </c>
      <c r="G13" s="447">
        <v>9</v>
      </c>
      <c r="H13" s="448" t="s">
        <v>4845</v>
      </c>
      <c r="I13" s="448" t="s">
        <v>3280</v>
      </c>
      <c r="J13" s="87" t="s">
        <v>6596</v>
      </c>
      <c r="K13" s="314" t="s">
        <v>1527</v>
      </c>
      <c r="L13" s="314">
        <v>434</v>
      </c>
      <c r="M13" s="314" t="s">
        <v>4797</v>
      </c>
      <c r="N13" s="314" t="s">
        <v>4794</v>
      </c>
      <c r="O13" s="465" t="s">
        <v>6597</v>
      </c>
      <c r="P13" s="449">
        <v>299</v>
      </c>
      <c r="Q13" s="449">
        <f t="shared" si="1"/>
        <v>299</v>
      </c>
      <c r="R13" s="449"/>
      <c r="S13" s="449"/>
      <c r="T13" s="449"/>
      <c r="U13" s="449"/>
      <c r="V13" s="449"/>
      <c r="W13" s="449">
        <v>14</v>
      </c>
      <c r="X13" s="449">
        <v>50</v>
      </c>
      <c r="Y13" s="449">
        <v>42</v>
      </c>
      <c r="Z13" s="449">
        <v>48</v>
      </c>
      <c r="AA13" s="449">
        <v>21</v>
      </c>
      <c r="AB13" s="449">
        <v>40</v>
      </c>
      <c r="AC13" s="449">
        <v>16</v>
      </c>
      <c r="AD13" s="449">
        <v>31</v>
      </c>
      <c r="AE13" s="449">
        <v>37</v>
      </c>
      <c r="AF13" s="445" t="s">
        <v>1506</v>
      </c>
      <c r="AJ13" s="678" t="e">
        <f t="shared" si="2"/>
        <v>#DIV/0!</v>
      </c>
      <c r="AK13" t="str">
        <f t="shared" si="3"/>
        <v>INature</v>
      </c>
    </row>
    <row r="14" spans="1:37" ht="27">
      <c r="B14" s="464">
        <f t="shared" si="0"/>
        <v>12</v>
      </c>
      <c r="C14" s="447" t="s">
        <v>1711</v>
      </c>
      <c r="D14" s="447" t="s">
        <v>5058</v>
      </c>
      <c r="E14" s="447">
        <v>2</v>
      </c>
      <c r="F14" s="447">
        <v>3</v>
      </c>
      <c r="G14" s="447">
        <v>0</v>
      </c>
      <c r="H14" s="448" t="s">
        <v>4680</v>
      </c>
      <c r="I14" s="466" t="s">
        <v>6598</v>
      </c>
      <c r="J14" s="87" t="s">
        <v>5045</v>
      </c>
      <c r="K14" s="314" t="s">
        <v>2115</v>
      </c>
      <c r="L14" s="314">
        <v>632</v>
      </c>
      <c r="M14" s="314" t="s">
        <v>4798</v>
      </c>
      <c r="N14" s="314" t="s">
        <v>5214</v>
      </c>
      <c r="O14" s="465" t="s">
        <v>1712</v>
      </c>
      <c r="P14" s="449">
        <v>10</v>
      </c>
      <c r="Q14" s="449">
        <f t="shared" si="1"/>
        <v>10</v>
      </c>
      <c r="R14" s="449"/>
      <c r="S14" s="449"/>
      <c r="T14" s="449"/>
      <c r="U14" s="449"/>
      <c r="V14" s="449"/>
      <c r="W14" s="449"/>
      <c r="X14" s="449">
        <v>2</v>
      </c>
      <c r="Y14" s="449">
        <v>3</v>
      </c>
      <c r="Z14" s="449">
        <v>3</v>
      </c>
      <c r="AA14" s="449">
        <v>1</v>
      </c>
      <c r="AB14" s="449"/>
      <c r="AC14" s="449">
        <v>1</v>
      </c>
      <c r="AD14" s="449"/>
      <c r="AE14" s="449"/>
      <c r="AF14" s="445" t="s">
        <v>1504</v>
      </c>
      <c r="AJ14" s="678" t="e">
        <f t="shared" si="2"/>
        <v>#DIV/0!</v>
      </c>
      <c r="AK14" t="str">
        <f t="shared" si="3"/>
        <v>IApJ</v>
      </c>
    </row>
    <row r="15" spans="1:37" ht="27">
      <c r="B15" s="464">
        <f t="shared" si="0"/>
        <v>13</v>
      </c>
      <c r="C15" s="447" t="s">
        <v>5993</v>
      </c>
      <c r="D15" s="447" t="s">
        <v>5058</v>
      </c>
      <c r="E15" s="447">
        <v>5</v>
      </c>
      <c r="F15" s="447">
        <v>3</v>
      </c>
      <c r="G15" s="447">
        <v>3</v>
      </c>
      <c r="H15" s="448" t="s">
        <v>5740</v>
      </c>
      <c r="I15" s="448" t="s">
        <v>3279</v>
      </c>
      <c r="J15" s="87" t="s">
        <v>6599</v>
      </c>
      <c r="K15" s="314" t="s">
        <v>2115</v>
      </c>
      <c r="L15" s="314">
        <v>621</v>
      </c>
      <c r="M15" s="314" t="s">
        <v>5215</v>
      </c>
      <c r="N15" s="314" t="s">
        <v>5216</v>
      </c>
      <c r="O15" s="448" t="s">
        <v>5994</v>
      </c>
      <c r="P15" s="449">
        <v>56</v>
      </c>
      <c r="Q15" s="449">
        <f t="shared" si="1"/>
        <v>56</v>
      </c>
      <c r="R15" s="449"/>
      <c r="S15" s="449"/>
      <c r="T15" s="449"/>
      <c r="U15" s="449"/>
      <c r="V15" s="449"/>
      <c r="W15" s="449">
        <v>3</v>
      </c>
      <c r="X15" s="449">
        <v>12</v>
      </c>
      <c r="Y15" s="449">
        <v>8</v>
      </c>
      <c r="Z15" s="449">
        <v>8</v>
      </c>
      <c r="AA15" s="449">
        <v>8</v>
      </c>
      <c r="AB15" s="449">
        <v>8</v>
      </c>
      <c r="AC15" s="449">
        <v>2</v>
      </c>
      <c r="AD15" s="449">
        <v>5</v>
      </c>
      <c r="AE15" s="449">
        <v>2</v>
      </c>
      <c r="AF15" s="445" t="s">
        <v>1505</v>
      </c>
      <c r="AJ15" s="678" t="e">
        <f t="shared" si="2"/>
        <v>#DIV/0!</v>
      </c>
      <c r="AK15" t="str">
        <f t="shared" si="3"/>
        <v>IApJ</v>
      </c>
    </row>
    <row r="16" spans="1:37" ht="27">
      <c r="B16" s="464">
        <f t="shared" si="0"/>
        <v>14</v>
      </c>
      <c r="C16" s="447" t="s">
        <v>3663</v>
      </c>
      <c r="D16" s="447" t="s">
        <v>1505</v>
      </c>
      <c r="E16" s="447">
        <v>7</v>
      </c>
      <c r="F16" s="447">
        <v>2</v>
      </c>
      <c r="G16" s="447">
        <v>6</v>
      </c>
      <c r="H16" s="448" t="s">
        <v>4833</v>
      </c>
      <c r="I16" s="448" t="s">
        <v>3281</v>
      </c>
      <c r="J16" s="87" t="s">
        <v>6600</v>
      </c>
      <c r="K16" s="314" t="s">
        <v>2115</v>
      </c>
      <c r="L16" s="314">
        <v>629</v>
      </c>
      <c r="M16" s="314" t="s">
        <v>3664</v>
      </c>
      <c r="N16" s="314" t="s">
        <v>3665</v>
      </c>
      <c r="O16" s="465" t="s">
        <v>446</v>
      </c>
      <c r="P16" s="449">
        <v>6</v>
      </c>
      <c r="Q16" s="449">
        <f t="shared" si="1"/>
        <v>6</v>
      </c>
      <c r="R16" s="449"/>
      <c r="S16" s="449"/>
      <c r="T16" s="449"/>
      <c r="U16" s="449"/>
      <c r="V16" s="449"/>
      <c r="W16" s="449">
        <v>1</v>
      </c>
      <c r="X16" s="449">
        <v>2</v>
      </c>
      <c r="Y16" s="449">
        <v>1</v>
      </c>
      <c r="Z16" s="449"/>
      <c r="AA16" s="449"/>
      <c r="AB16" s="449"/>
      <c r="AC16" s="449">
        <v>2</v>
      </c>
      <c r="AD16" s="449"/>
      <c r="AE16" s="449"/>
      <c r="AF16" s="445" t="s">
        <v>1507</v>
      </c>
      <c r="AJ16" s="678" t="e">
        <f t="shared" si="2"/>
        <v>#DIV/0!</v>
      </c>
      <c r="AK16" t="str">
        <f t="shared" si="3"/>
        <v>DApJ</v>
      </c>
    </row>
    <row r="17" spans="1:37" ht="81">
      <c r="B17" s="464">
        <f t="shared" si="0"/>
        <v>15</v>
      </c>
      <c r="C17" s="447" t="s">
        <v>3202</v>
      </c>
      <c r="D17" s="447" t="s">
        <v>1505</v>
      </c>
      <c r="E17" s="447">
        <v>22</v>
      </c>
      <c r="F17" s="447">
        <v>0</v>
      </c>
      <c r="G17" s="447">
        <v>23</v>
      </c>
      <c r="H17" s="448" t="s">
        <v>2035</v>
      </c>
      <c r="I17" s="448" t="s">
        <v>3284</v>
      </c>
      <c r="J17" s="87" t="s">
        <v>39</v>
      </c>
      <c r="K17" s="314" t="s">
        <v>2115</v>
      </c>
      <c r="L17" s="314">
        <v>620</v>
      </c>
      <c r="M17" s="314" t="s">
        <v>40</v>
      </c>
      <c r="N17" s="314" t="s">
        <v>1879</v>
      </c>
      <c r="O17" s="448" t="s">
        <v>5995</v>
      </c>
      <c r="P17" s="449">
        <v>50</v>
      </c>
      <c r="Q17" s="449">
        <f t="shared" si="1"/>
        <v>50</v>
      </c>
      <c r="R17" s="449"/>
      <c r="S17" s="449"/>
      <c r="T17" s="449"/>
      <c r="U17" s="449"/>
      <c r="V17" s="449"/>
      <c r="W17" s="449">
        <v>2</v>
      </c>
      <c r="X17" s="449">
        <v>2</v>
      </c>
      <c r="Y17" s="449">
        <v>6</v>
      </c>
      <c r="Z17" s="449">
        <v>6</v>
      </c>
      <c r="AA17" s="449">
        <v>6</v>
      </c>
      <c r="AB17" s="449">
        <v>12</v>
      </c>
      <c r="AC17" s="449">
        <v>8</v>
      </c>
      <c r="AD17" s="449">
        <v>3</v>
      </c>
      <c r="AE17" s="449">
        <v>5</v>
      </c>
      <c r="AF17" s="445" t="s">
        <v>1506</v>
      </c>
      <c r="AJ17" s="678" t="e">
        <f t="shared" si="2"/>
        <v>#DIV/0!</v>
      </c>
      <c r="AK17" t="str">
        <f t="shared" si="3"/>
        <v>DApJ</v>
      </c>
    </row>
    <row r="18" spans="1:37" s="2881" customFormat="1" ht="90" customHeight="1">
      <c r="A18" s="2881">
        <v>1</v>
      </c>
      <c r="B18" s="2882"/>
      <c r="C18" s="2895" t="s">
        <v>11786</v>
      </c>
      <c r="D18" s="2895" t="s">
        <v>11758</v>
      </c>
      <c r="E18" s="2882">
        <v>7</v>
      </c>
      <c r="F18" s="2882">
        <v>4</v>
      </c>
      <c r="G18" s="2882">
        <v>4</v>
      </c>
      <c r="H18" s="2891" t="s">
        <v>11787</v>
      </c>
      <c r="I18" s="2891" t="s">
        <v>11829</v>
      </c>
      <c r="J18" s="2872" t="s">
        <v>11788</v>
      </c>
      <c r="K18" s="2873" t="s">
        <v>11789</v>
      </c>
      <c r="L18" s="2874">
        <v>437</v>
      </c>
      <c r="M18" s="2873" t="s">
        <v>11790</v>
      </c>
      <c r="N18" s="2875" t="s">
        <v>11791</v>
      </c>
      <c r="O18" s="2883" t="s">
        <v>11792</v>
      </c>
      <c r="P18" s="2884">
        <v>39</v>
      </c>
      <c r="Q18" s="2884"/>
      <c r="R18" s="2884"/>
      <c r="S18" s="2884"/>
      <c r="T18" s="2884"/>
      <c r="U18" s="2884"/>
      <c r="V18" s="2884"/>
      <c r="W18" s="2884"/>
      <c r="X18" s="2884"/>
      <c r="Y18" s="2884"/>
      <c r="Z18" s="2884"/>
      <c r="AA18" s="2884"/>
      <c r="AB18" s="2884"/>
      <c r="AC18" s="2884"/>
      <c r="AD18" s="2884"/>
      <c r="AE18" s="2884"/>
      <c r="AF18" s="2885"/>
      <c r="AG18" s="2513"/>
      <c r="AH18" s="2894"/>
      <c r="AJ18" s="2889" t="e">
        <f t="shared" si="2"/>
        <v>#DIV/0!</v>
      </c>
      <c r="AK18" s="1946" t="str">
        <f t="shared" si="3"/>
        <v>INature</v>
      </c>
    </row>
    <row r="19" spans="1:37" ht="40.5">
      <c r="B19" s="464">
        <f t="shared" si="0"/>
        <v>17</v>
      </c>
      <c r="C19" s="446" t="s">
        <v>3931</v>
      </c>
      <c r="D19" s="446" t="s">
        <v>1505</v>
      </c>
      <c r="E19" s="445">
        <v>2</v>
      </c>
      <c r="F19" s="445">
        <v>0</v>
      </c>
      <c r="G19" s="445">
        <v>2</v>
      </c>
      <c r="H19" s="381" t="s">
        <v>4681</v>
      </c>
      <c r="I19" s="453" t="s">
        <v>3283</v>
      </c>
      <c r="J19" s="87" t="s">
        <v>41</v>
      </c>
      <c r="K19" s="314" t="s">
        <v>2115</v>
      </c>
      <c r="L19" s="314">
        <v>618</v>
      </c>
      <c r="M19" s="314" t="s">
        <v>42</v>
      </c>
      <c r="N19" s="314" t="s">
        <v>43</v>
      </c>
      <c r="O19" s="97" t="s">
        <v>5996</v>
      </c>
      <c r="P19" s="449">
        <v>12</v>
      </c>
      <c r="Q19" s="449">
        <f t="shared" si="1"/>
        <v>12</v>
      </c>
      <c r="R19" s="449"/>
      <c r="S19" s="449"/>
      <c r="T19" s="449"/>
      <c r="U19" s="449"/>
      <c r="V19" s="449"/>
      <c r="W19" s="449">
        <v>1</v>
      </c>
      <c r="X19" s="449">
        <v>5</v>
      </c>
      <c r="Y19" s="449">
        <v>2</v>
      </c>
      <c r="Z19" s="449">
        <v>1</v>
      </c>
      <c r="AA19" s="449">
        <v>3</v>
      </c>
      <c r="AB19" s="449"/>
      <c r="AC19" s="449"/>
      <c r="AD19" s="449"/>
      <c r="AE19" s="449"/>
      <c r="AF19" s="445" t="s">
        <v>1504</v>
      </c>
      <c r="AJ19" s="678" t="e">
        <f t="shared" si="2"/>
        <v>#DIV/0!</v>
      </c>
      <c r="AK19" t="str">
        <f t="shared" si="3"/>
        <v>DApJ</v>
      </c>
    </row>
    <row r="20" spans="1:37" ht="27">
      <c r="B20" s="464">
        <f t="shared" si="0"/>
        <v>18</v>
      </c>
      <c r="C20" s="447" t="s">
        <v>3469</v>
      </c>
      <c r="D20" s="447" t="s">
        <v>1505</v>
      </c>
      <c r="E20" s="447">
        <v>4</v>
      </c>
      <c r="F20" s="447">
        <v>1</v>
      </c>
      <c r="G20" s="447">
        <v>4</v>
      </c>
      <c r="H20" s="448" t="s">
        <v>447</v>
      </c>
      <c r="I20" s="448" t="s">
        <v>3281</v>
      </c>
      <c r="J20" s="87" t="s">
        <v>44</v>
      </c>
      <c r="K20" s="314" t="s">
        <v>2115</v>
      </c>
      <c r="L20" s="314">
        <v>623</v>
      </c>
      <c r="M20" s="314" t="s">
        <v>45</v>
      </c>
      <c r="N20" s="314" t="s">
        <v>4794</v>
      </c>
      <c r="O20" s="448" t="s">
        <v>3163</v>
      </c>
      <c r="P20" s="449">
        <v>24</v>
      </c>
      <c r="Q20" s="449">
        <f t="shared" si="1"/>
        <v>24</v>
      </c>
      <c r="R20" s="449"/>
      <c r="S20" s="449"/>
      <c r="T20" s="449"/>
      <c r="U20" s="449"/>
      <c r="V20" s="449"/>
      <c r="W20" s="449">
        <v>1</v>
      </c>
      <c r="X20" s="449">
        <v>7</v>
      </c>
      <c r="Y20" s="449">
        <v>3</v>
      </c>
      <c r="Z20" s="449">
        <v>2</v>
      </c>
      <c r="AA20" s="449">
        <v>5</v>
      </c>
      <c r="AB20" s="449"/>
      <c r="AC20" s="449">
        <v>2</v>
      </c>
      <c r="AD20" s="449">
        <v>2</v>
      </c>
      <c r="AE20" s="449">
        <v>2</v>
      </c>
      <c r="AF20" s="445" t="s">
        <v>1823</v>
      </c>
      <c r="AJ20" s="678" t="e">
        <f t="shared" si="2"/>
        <v>#DIV/0!</v>
      </c>
      <c r="AK20" t="str">
        <f t="shared" si="3"/>
        <v>DApJ</v>
      </c>
    </row>
    <row r="21" spans="1:37" ht="81">
      <c r="B21" s="464">
        <f t="shared" si="0"/>
        <v>19</v>
      </c>
      <c r="C21" s="447" t="s">
        <v>3164</v>
      </c>
      <c r="D21" s="447" t="s">
        <v>1505</v>
      </c>
      <c r="E21" s="447">
        <v>23</v>
      </c>
      <c r="F21" s="447">
        <v>0</v>
      </c>
      <c r="G21" s="447">
        <v>24</v>
      </c>
      <c r="H21" s="456" t="s">
        <v>4673</v>
      </c>
      <c r="I21" s="448" t="s">
        <v>3278</v>
      </c>
      <c r="J21" s="87" t="s">
        <v>46</v>
      </c>
      <c r="K21" s="314" t="s">
        <v>1401</v>
      </c>
      <c r="L21" s="314">
        <v>57</v>
      </c>
      <c r="M21" s="314" t="s">
        <v>47</v>
      </c>
      <c r="N21" s="314" t="s">
        <v>4794</v>
      </c>
      <c r="O21" s="448" t="s">
        <v>3165</v>
      </c>
      <c r="P21" s="449">
        <v>45</v>
      </c>
      <c r="Q21" s="449">
        <f t="shared" si="1"/>
        <v>45</v>
      </c>
      <c r="R21" s="449"/>
      <c r="S21" s="449"/>
      <c r="T21" s="449"/>
      <c r="U21" s="449"/>
      <c r="V21" s="449"/>
      <c r="W21" s="449">
        <v>2</v>
      </c>
      <c r="X21" s="449">
        <v>10</v>
      </c>
      <c r="Y21" s="449">
        <v>12</v>
      </c>
      <c r="Z21" s="449">
        <v>6</v>
      </c>
      <c r="AA21" s="449">
        <v>5</v>
      </c>
      <c r="AB21" s="449">
        <v>5</v>
      </c>
      <c r="AC21" s="449">
        <v>3</v>
      </c>
      <c r="AD21" s="449"/>
      <c r="AE21" s="449">
        <v>2</v>
      </c>
      <c r="AF21" s="445" t="s">
        <v>1504</v>
      </c>
      <c r="AJ21" s="678" t="e">
        <f t="shared" si="2"/>
        <v>#DIV/0!</v>
      </c>
      <c r="AK21" t="str">
        <f t="shared" si="3"/>
        <v>DPASJ</v>
      </c>
    </row>
    <row r="22" spans="1:37" ht="40.5">
      <c r="B22" s="464">
        <f t="shared" si="0"/>
        <v>20</v>
      </c>
      <c r="C22" s="447" t="s">
        <v>1336</v>
      </c>
      <c r="D22" s="447" t="s">
        <v>5058</v>
      </c>
      <c r="E22" s="447">
        <v>9</v>
      </c>
      <c r="F22" s="447">
        <v>9</v>
      </c>
      <c r="G22" s="447">
        <v>1</v>
      </c>
      <c r="H22" s="448" t="s">
        <v>611</v>
      </c>
      <c r="I22" s="467" t="s">
        <v>1337</v>
      </c>
      <c r="J22" s="468" t="s">
        <v>3835</v>
      </c>
      <c r="K22" s="314" t="s">
        <v>4435</v>
      </c>
      <c r="L22" s="469">
        <v>32</v>
      </c>
      <c r="M22" s="469" t="s">
        <v>4436</v>
      </c>
      <c r="N22" s="470" t="s">
        <v>1915</v>
      </c>
      <c r="O22" s="448" t="s">
        <v>3478</v>
      </c>
      <c r="P22" s="449">
        <v>19</v>
      </c>
      <c r="Q22" s="449">
        <f t="shared" si="1"/>
        <v>19</v>
      </c>
      <c r="R22" s="449"/>
      <c r="S22" s="449"/>
      <c r="T22" s="449"/>
      <c r="U22" s="449"/>
      <c r="V22" s="449"/>
      <c r="W22" s="449"/>
      <c r="X22" s="449">
        <v>6</v>
      </c>
      <c r="Y22" s="449">
        <v>1</v>
      </c>
      <c r="Z22" s="449">
        <v>3</v>
      </c>
      <c r="AA22" s="449">
        <v>2</v>
      </c>
      <c r="AB22" s="449">
        <v>5</v>
      </c>
      <c r="AC22" s="449">
        <v>1</v>
      </c>
      <c r="AD22" s="449">
        <v>1</v>
      </c>
      <c r="AE22" s="449"/>
      <c r="AF22" s="445" t="s">
        <v>1823</v>
      </c>
      <c r="AJ22" s="678" t="e">
        <f t="shared" si="2"/>
        <v>#DIV/0!</v>
      </c>
      <c r="AK22" t="str">
        <f t="shared" si="3"/>
        <v>IGeoRL</v>
      </c>
    </row>
    <row r="23" spans="1:37" ht="27">
      <c r="B23" s="464">
        <f t="shared" si="0"/>
        <v>21</v>
      </c>
      <c r="C23" s="447" t="s">
        <v>2770</v>
      </c>
      <c r="D23" s="447" t="s">
        <v>1505</v>
      </c>
      <c r="E23" s="447">
        <v>2</v>
      </c>
      <c r="F23" s="447">
        <v>0</v>
      </c>
      <c r="G23" s="447">
        <v>3</v>
      </c>
      <c r="H23" s="456" t="s">
        <v>3095</v>
      </c>
      <c r="I23" s="466" t="s">
        <v>3479</v>
      </c>
      <c r="J23" s="87" t="s">
        <v>3480</v>
      </c>
      <c r="K23" s="314" t="s">
        <v>2115</v>
      </c>
      <c r="L23" s="314">
        <v>623</v>
      </c>
      <c r="M23" s="314" t="s">
        <v>1914</v>
      </c>
      <c r="N23" s="314" t="s">
        <v>4794</v>
      </c>
      <c r="O23" s="448" t="s">
        <v>2958</v>
      </c>
      <c r="P23" s="449">
        <v>24</v>
      </c>
      <c r="Q23" s="449">
        <f t="shared" si="1"/>
        <v>24</v>
      </c>
      <c r="R23" s="449"/>
      <c r="S23" s="449"/>
      <c r="T23" s="449"/>
      <c r="U23" s="449"/>
      <c r="V23" s="449"/>
      <c r="W23" s="449">
        <v>3</v>
      </c>
      <c r="X23" s="449"/>
      <c r="Y23" s="449">
        <v>6</v>
      </c>
      <c r="Z23" s="449">
        <v>5</v>
      </c>
      <c r="AA23" s="449">
        <v>4</v>
      </c>
      <c r="AB23" s="449">
        <v>1</v>
      </c>
      <c r="AC23" s="449">
        <v>4</v>
      </c>
      <c r="AD23" s="449">
        <v>1</v>
      </c>
      <c r="AE23" s="449"/>
      <c r="AF23" s="445" t="s">
        <v>1506</v>
      </c>
      <c r="AJ23" s="678" t="e">
        <f t="shared" si="2"/>
        <v>#DIV/0!</v>
      </c>
      <c r="AK23" t="str">
        <f t="shared" si="3"/>
        <v>DApJ</v>
      </c>
    </row>
    <row r="24" spans="1:37" ht="108" customHeight="1">
      <c r="B24" s="464">
        <f t="shared" si="0"/>
        <v>22</v>
      </c>
      <c r="C24" s="447" t="s">
        <v>2959</v>
      </c>
      <c r="D24" s="447" t="s">
        <v>5058</v>
      </c>
      <c r="E24" s="447">
        <v>46</v>
      </c>
      <c r="F24" s="447">
        <v>42</v>
      </c>
      <c r="G24" s="447">
        <v>5</v>
      </c>
      <c r="H24" s="1478" t="s">
        <v>11350</v>
      </c>
      <c r="I24" s="448" t="s">
        <v>3278</v>
      </c>
      <c r="J24" s="87" t="s">
        <v>3481</v>
      </c>
      <c r="K24" s="314" t="s">
        <v>2116</v>
      </c>
      <c r="L24" s="314">
        <v>430</v>
      </c>
      <c r="M24" s="314" t="s">
        <v>2860</v>
      </c>
      <c r="N24" s="314" t="s">
        <v>1879</v>
      </c>
      <c r="O24" s="448" t="s">
        <v>5508</v>
      </c>
      <c r="P24" s="449">
        <v>30</v>
      </c>
      <c r="Q24" s="449">
        <f t="shared" si="1"/>
        <v>30</v>
      </c>
      <c r="R24" s="449"/>
      <c r="S24" s="449"/>
      <c r="T24" s="449"/>
      <c r="U24" s="449"/>
      <c r="V24" s="449"/>
      <c r="W24" s="449">
        <v>6</v>
      </c>
      <c r="X24" s="449">
        <v>3</v>
      </c>
      <c r="Y24" s="449">
        <v>5</v>
      </c>
      <c r="Z24" s="449">
        <v>8</v>
      </c>
      <c r="AA24" s="449">
        <v>3</v>
      </c>
      <c r="AB24" s="449">
        <v>3</v>
      </c>
      <c r="AC24" s="449">
        <v>1</v>
      </c>
      <c r="AD24" s="449">
        <v>1</v>
      </c>
      <c r="AE24" s="449"/>
      <c r="AF24" s="445" t="s">
        <v>1504</v>
      </c>
      <c r="AJ24" s="678" t="e">
        <f t="shared" si="2"/>
        <v>#DIV/0!</v>
      </c>
      <c r="AK24" t="str">
        <f t="shared" si="3"/>
        <v>IA&amp;A</v>
      </c>
    </row>
    <row r="25" spans="1:37">
      <c r="B25" s="464">
        <f t="shared" si="0"/>
        <v>23</v>
      </c>
      <c r="C25" s="447" t="s">
        <v>5247</v>
      </c>
      <c r="D25" s="447" t="s">
        <v>5058</v>
      </c>
      <c r="E25" s="447">
        <v>2</v>
      </c>
      <c r="F25" s="447">
        <v>2</v>
      </c>
      <c r="G25" s="447">
        <v>1</v>
      </c>
      <c r="H25" s="448" t="s">
        <v>448</v>
      </c>
      <c r="I25" s="448" t="s">
        <v>3283</v>
      </c>
      <c r="J25" s="87" t="s">
        <v>3482</v>
      </c>
      <c r="K25" s="314" t="s">
        <v>1526</v>
      </c>
      <c r="L25" s="314">
        <v>361</v>
      </c>
      <c r="M25" s="314" t="s">
        <v>449</v>
      </c>
      <c r="N25" s="314" t="s">
        <v>1881</v>
      </c>
      <c r="O25" s="448" t="s">
        <v>4582</v>
      </c>
      <c r="P25" s="449">
        <v>37</v>
      </c>
      <c r="Q25" s="449">
        <f t="shared" si="1"/>
        <v>37</v>
      </c>
      <c r="R25" s="449"/>
      <c r="S25" s="449"/>
      <c r="T25" s="449"/>
      <c r="U25" s="449"/>
      <c r="V25" s="449"/>
      <c r="W25" s="449">
        <v>1</v>
      </c>
      <c r="X25" s="449">
        <v>7</v>
      </c>
      <c r="Y25" s="449">
        <v>10</v>
      </c>
      <c r="Z25" s="449">
        <v>4</v>
      </c>
      <c r="AA25" s="449">
        <v>3</v>
      </c>
      <c r="AB25" s="449">
        <v>2</v>
      </c>
      <c r="AC25" s="449">
        <v>2</v>
      </c>
      <c r="AD25" s="449">
        <v>5</v>
      </c>
      <c r="AE25" s="449">
        <v>3</v>
      </c>
      <c r="AF25" s="445" t="s">
        <v>1506</v>
      </c>
      <c r="AJ25" s="678" t="e">
        <f t="shared" si="2"/>
        <v>#DIV/0!</v>
      </c>
      <c r="AK25" t="str">
        <f t="shared" si="3"/>
        <v>IMNRAS</v>
      </c>
    </row>
    <row r="26" spans="1:37" ht="40.5">
      <c r="B26" s="464">
        <f t="shared" si="0"/>
        <v>24</v>
      </c>
      <c r="C26" s="447" t="s">
        <v>6033</v>
      </c>
      <c r="D26" s="447" t="s">
        <v>1505</v>
      </c>
      <c r="E26" s="447">
        <v>12</v>
      </c>
      <c r="F26" s="447">
        <v>0</v>
      </c>
      <c r="G26" s="447">
        <v>13</v>
      </c>
      <c r="H26" s="448" t="s">
        <v>3198</v>
      </c>
      <c r="I26" s="448" t="s">
        <v>3278</v>
      </c>
      <c r="J26" s="87" t="s">
        <v>4177</v>
      </c>
      <c r="K26" s="314" t="s">
        <v>2115</v>
      </c>
      <c r="L26" s="314">
        <v>634</v>
      </c>
      <c r="M26" s="314" t="s">
        <v>1914</v>
      </c>
      <c r="N26" s="314" t="s">
        <v>4796</v>
      </c>
      <c r="O26" s="465" t="s">
        <v>241</v>
      </c>
      <c r="P26" s="449">
        <v>46</v>
      </c>
      <c r="Q26" s="449">
        <f t="shared" si="1"/>
        <v>46</v>
      </c>
      <c r="R26" s="449"/>
      <c r="S26" s="449"/>
      <c r="T26" s="449"/>
      <c r="U26" s="449"/>
      <c r="V26" s="449"/>
      <c r="W26" s="449"/>
      <c r="X26" s="449">
        <v>2</v>
      </c>
      <c r="Y26" s="449">
        <v>4</v>
      </c>
      <c r="Z26" s="449">
        <v>5</v>
      </c>
      <c r="AA26" s="449">
        <v>12</v>
      </c>
      <c r="AB26" s="449">
        <v>5</v>
      </c>
      <c r="AC26" s="449">
        <v>7</v>
      </c>
      <c r="AD26" s="449">
        <v>10</v>
      </c>
      <c r="AE26" s="449">
        <v>1</v>
      </c>
      <c r="AF26" s="445" t="s">
        <v>1504</v>
      </c>
      <c r="AJ26" s="678" t="e">
        <f t="shared" si="2"/>
        <v>#DIV/0!</v>
      </c>
      <c r="AK26" t="str">
        <f t="shared" si="3"/>
        <v>DApJ</v>
      </c>
    </row>
    <row r="27" spans="1:37" ht="67.5">
      <c r="B27" s="464">
        <f t="shared" si="0"/>
        <v>25</v>
      </c>
      <c r="C27" s="447" t="s">
        <v>4583</v>
      </c>
      <c r="D27" s="447" t="s">
        <v>5058</v>
      </c>
      <c r="E27" s="447">
        <v>15</v>
      </c>
      <c r="F27" s="447">
        <v>10</v>
      </c>
      <c r="G27" s="447">
        <v>6</v>
      </c>
      <c r="H27" s="448" t="s">
        <v>2036</v>
      </c>
      <c r="I27" s="448" t="s">
        <v>3279</v>
      </c>
      <c r="J27" s="87" t="s">
        <v>3483</v>
      </c>
      <c r="K27" s="314" t="s">
        <v>3484</v>
      </c>
      <c r="L27" s="314">
        <v>308</v>
      </c>
      <c r="M27" s="314" t="s">
        <v>450</v>
      </c>
      <c r="N27" s="314" t="s">
        <v>4580</v>
      </c>
      <c r="O27" s="448" t="s">
        <v>4584</v>
      </c>
      <c r="P27" s="449">
        <v>105</v>
      </c>
      <c r="Q27" s="449">
        <f t="shared" si="1"/>
        <v>105</v>
      </c>
      <c r="R27" s="449"/>
      <c r="S27" s="449"/>
      <c r="T27" s="449"/>
      <c r="U27" s="449"/>
      <c r="V27" s="449"/>
      <c r="W27" s="449">
        <v>3</v>
      </c>
      <c r="X27" s="449">
        <v>19</v>
      </c>
      <c r="Y27" s="449">
        <v>13</v>
      </c>
      <c r="Z27" s="449">
        <v>12</v>
      </c>
      <c r="AA27" s="449">
        <v>13</v>
      </c>
      <c r="AB27" s="449">
        <v>12</v>
      </c>
      <c r="AC27" s="449">
        <v>13</v>
      </c>
      <c r="AD27" s="449">
        <v>10</v>
      </c>
      <c r="AE27" s="449">
        <v>10</v>
      </c>
      <c r="AF27" s="445" t="s">
        <v>1506</v>
      </c>
      <c r="AJ27" s="678" t="e">
        <f t="shared" si="2"/>
        <v>#DIV/0!</v>
      </c>
      <c r="AK27" t="str">
        <f t="shared" si="3"/>
        <v>IScience</v>
      </c>
    </row>
    <row r="28" spans="1:37" ht="40.5">
      <c r="B28" s="464">
        <f t="shared" si="0"/>
        <v>26</v>
      </c>
      <c r="C28" s="447" t="s">
        <v>3485</v>
      </c>
      <c r="D28" s="447" t="s">
        <v>1505</v>
      </c>
      <c r="E28" s="447">
        <v>12</v>
      </c>
      <c r="F28" s="447">
        <v>1</v>
      </c>
      <c r="G28" s="447">
        <v>12</v>
      </c>
      <c r="H28" s="448" t="s">
        <v>5221</v>
      </c>
      <c r="I28" s="448" t="s">
        <v>3486</v>
      </c>
      <c r="J28" s="87" t="s">
        <v>4178</v>
      </c>
      <c r="K28" s="314" t="s">
        <v>2115</v>
      </c>
      <c r="L28" s="314">
        <v>629</v>
      </c>
      <c r="M28" s="314" t="s">
        <v>4581</v>
      </c>
      <c r="N28" s="314" t="s">
        <v>3665</v>
      </c>
      <c r="O28" s="465" t="s">
        <v>3666</v>
      </c>
      <c r="P28" s="449">
        <v>22</v>
      </c>
      <c r="Q28" s="449">
        <f t="shared" si="1"/>
        <v>22</v>
      </c>
      <c r="R28" s="449"/>
      <c r="S28" s="449"/>
      <c r="T28" s="449"/>
      <c r="U28" s="449"/>
      <c r="V28" s="449"/>
      <c r="W28" s="449"/>
      <c r="X28" s="449">
        <v>6</v>
      </c>
      <c r="Y28" s="449">
        <v>6</v>
      </c>
      <c r="Z28" s="449">
        <v>2</v>
      </c>
      <c r="AA28" s="449">
        <v>1</v>
      </c>
      <c r="AB28" s="449">
        <v>3</v>
      </c>
      <c r="AC28" s="449">
        <v>2</v>
      </c>
      <c r="AD28" s="449">
        <v>1</v>
      </c>
      <c r="AE28" s="449">
        <v>1</v>
      </c>
      <c r="AF28" s="445" t="s">
        <v>1504</v>
      </c>
      <c r="AJ28" s="678" t="e">
        <f t="shared" si="2"/>
        <v>#DIV/0!</v>
      </c>
      <c r="AK28" t="str">
        <f t="shared" si="3"/>
        <v>DApJ</v>
      </c>
    </row>
    <row r="29" spans="1:37" ht="27">
      <c r="B29" s="464">
        <f t="shared" si="0"/>
        <v>27</v>
      </c>
      <c r="C29" s="447" t="s">
        <v>2362</v>
      </c>
      <c r="D29" s="447" t="s">
        <v>1505</v>
      </c>
      <c r="E29" s="447">
        <v>3</v>
      </c>
      <c r="F29" s="447">
        <v>2</v>
      </c>
      <c r="G29" s="447">
        <v>2</v>
      </c>
      <c r="H29" s="448" t="s">
        <v>3063</v>
      </c>
      <c r="I29" s="448" t="s">
        <v>3280</v>
      </c>
      <c r="J29" s="87" t="s">
        <v>4179</v>
      </c>
      <c r="K29" s="314" t="s">
        <v>2115</v>
      </c>
      <c r="L29" s="314">
        <v>629</v>
      </c>
      <c r="M29" s="314" t="s">
        <v>1293</v>
      </c>
      <c r="N29" s="314" t="s">
        <v>3665</v>
      </c>
      <c r="O29" s="465" t="s">
        <v>2903</v>
      </c>
      <c r="P29" s="449">
        <v>23</v>
      </c>
      <c r="Q29" s="449">
        <f t="shared" si="1"/>
        <v>23</v>
      </c>
      <c r="R29" s="449"/>
      <c r="S29" s="449"/>
      <c r="T29" s="449"/>
      <c r="U29" s="449"/>
      <c r="V29" s="449"/>
      <c r="W29" s="449"/>
      <c r="X29" s="449">
        <v>1</v>
      </c>
      <c r="Y29" s="449">
        <v>8</v>
      </c>
      <c r="Z29" s="449">
        <v>2</v>
      </c>
      <c r="AA29" s="449">
        <v>1</v>
      </c>
      <c r="AB29" s="449">
        <v>2</v>
      </c>
      <c r="AC29" s="449">
        <v>2</v>
      </c>
      <c r="AD29" s="449">
        <v>1</v>
      </c>
      <c r="AE29" s="449">
        <v>6</v>
      </c>
      <c r="AF29" s="445" t="s">
        <v>1505</v>
      </c>
      <c r="AJ29" s="678" t="e">
        <f t="shared" si="2"/>
        <v>#DIV/0!</v>
      </c>
      <c r="AK29" t="str">
        <f t="shared" si="3"/>
        <v>DApJ</v>
      </c>
    </row>
    <row r="30" spans="1:37" ht="27">
      <c r="B30" s="464">
        <f t="shared" si="0"/>
        <v>28</v>
      </c>
      <c r="C30" s="454" t="s">
        <v>2904</v>
      </c>
      <c r="D30" s="454" t="s">
        <v>5058</v>
      </c>
      <c r="E30" s="445">
        <v>5</v>
      </c>
      <c r="F30" s="445">
        <v>5</v>
      </c>
      <c r="G30" s="445">
        <v>1</v>
      </c>
      <c r="H30" s="453" t="s">
        <v>3354</v>
      </c>
      <c r="I30" s="453" t="s">
        <v>4034</v>
      </c>
      <c r="J30" s="87" t="s">
        <v>3487</v>
      </c>
      <c r="K30" s="314" t="s">
        <v>2116</v>
      </c>
      <c r="L30" s="314">
        <v>429</v>
      </c>
      <c r="M30" s="314" t="s">
        <v>3064</v>
      </c>
      <c r="N30" s="314" t="s">
        <v>43</v>
      </c>
      <c r="O30" s="97" t="s">
        <v>4585</v>
      </c>
      <c r="P30" s="449">
        <v>27</v>
      </c>
      <c r="Q30" s="449">
        <f t="shared" si="1"/>
        <v>27</v>
      </c>
      <c r="R30" s="449"/>
      <c r="S30" s="449"/>
      <c r="T30" s="449"/>
      <c r="U30" s="449"/>
      <c r="V30" s="449"/>
      <c r="W30" s="449">
        <v>3</v>
      </c>
      <c r="X30" s="449">
        <v>1</v>
      </c>
      <c r="Y30" s="449">
        <v>6</v>
      </c>
      <c r="Z30" s="449">
        <v>3</v>
      </c>
      <c r="AA30" s="449">
        <v>7</v>
      </c>
      <c r="AB30" s="449">
        <v>1</v>
      </c>
      <c r="AC30" s="449">
        <v>3</v>
      </c>
      <c r="AD30" s="449">
        <v>2</v>
      </c>
      <c r="AE30" s="449">
        <v>1</v>
      </c>
      <c r="AF30" s="445" t="s">
        <v>1506</v>
      </c>
      <c r="AG30" s="50" t="s">
        <v>10596</v>
      </c>
      <c r="AJ30" s="678" t="e">
        <f t="shared" si="2"/>
        <v>#DIV/0!</v>
      </c>
      <c r="AK30" t="str">
        <f t="shared" si="3"/>
        <v>IA&amp;A</v>
      </c>
    </row>
    <row r="31" spans="1:37" ht="40.5">
      <c r="B31" s="464">
        <f t="shared" si="0"/>
        <v>29</v>
      </c>
      <c r="C31" s="446" t="s">
        <v>5187</v>
      </c>
      <c r="D31" s="446" t="s">
        <v>1505</v>
      </c>
      <c r="E31" s="445">
        <v>8</v>
      </c>
      <c r="F31" s="445">
        <v>0</v>
      </c>
      <c r="G31" s="445">
        <v>9</v>
      </c>
      <c r="H31" s="453" t="s">
        <v>5796</v>
      </c>
      <c r="I31" s="453" t="s">
        <v>3285</v>
      </c>
      <c r="J31" s="87" t="s">
        <v>2905</v>
      </c>
      <c r="K31" s="314" t="s">
        <v>1528</v>
      </c>
      <c r="L31" s="314">
        <v>129</v>
      </c>
      <c r="M31" s="314" t="s">
        <v>3065</v>
      </c>
      <c r="N31" s="314" t="s">
        <v>43</v>
      </c>
      <c r="O31" s="97" t="s">
        <v>4586</v>
      </c>
      <c r="P31" s="449">
        <v>10</v>
      </c>
      <c r="Q31" s="449">
        <f t="shared" si="1"/>
        <v>10</v>
      </c>
      <c r="R31" s="449"/>
      <c r="S31" s="449"/>
      <c r="T31" s="449"/>
      <c r="U31" s="449"/>
      <c r="V31" s="449"/>
      <c r="W31" s="449">
        <v>1</v>
      </c>
      <c r="X31" s="449">
        <v>2</v>
      </c>
      <c r="Y31" s="449">
        <v>1</v>
      </c>
      <c r="Z31" s="449">
        <v>1</v>
      </c>
      <c r="AA31" s="449">
        <v>2</v>
      </c>
      <c r="AB31" s="449">
        <v>1</v>
      </c>
      <c r="AC31" s="449"/>
      <c r="AD31" s="449">
        <v>1</v>
      </c>
      <c r="AE31" s="449">
        <v>1</v>
      </c>
      <c r="AF31" s="445" t="s">
        <v>1504</v>
      </c>
      <c r="AJ31" s="678" t="e">
        <f t="shared" si="2"/>
        <v>#DIV/0!</v>
      </c>
      <c r="AK31" t="str">
        <f t="shared" si="3"/>
        <v>DAJ</v>
      </c>
    </row>
    <row r="32" spans="1:37" ht="27">
      <c r="B32" s="464">
        <f t="shared" si="0"/>
        <v>30</v>
      </c>
      <c r="C32" s="447" t="s">
        <v>4587</v>
      </c>
      <c r="D32" s="447" t="s">
        <v>1505</v>
      </c>
      <c r="E32" s="447">
        <v>5</v>
      </c>
      <c r="F32" s="447">
        <v>2</v>
      </c>
      <c r="G32" s="447">
        <v>4</v>
      </c>
      <c r="H32" s="1478" t="s">
        <v>11351</v>
      </c>
      <c r="I32" s="448" t="s">
        <v>708</v>
      </c>
      <c r="J32" s="87" t="s">
        <v>3488</v>
      </c>
      <c r="K32" s="314" t="s">
        <v>2116</v>
      </c>
      <c r="L32" s="314">
        <v>436</v>
      </c>
      <c r="M32" s="314" t="s">
        <v>3066</v>
      </c>
      <c r="N32" s="314" t="s">
        <v>4792</v>
      </c>
      <c r="O32" s="448" t="s">
        <v>1288</v>
      </c>
      <c r="P32" s="449">
        <v>18</v>
      </c>
      <c r="Q32" s="449">
        <f t="shared" si="1"/>
        <v>18</v>
      </c>
      <c r="R32" s="449"/>
      <c r="S32" s="449"/>
      <c r="T32" s="449"/>
      <c r="U32" s="449"/>
      <c r="V32" s="449"/>
      <c r="W32" s="449"/>
      <c r="X32" s="449">
        <v>2</v>
      </c>
      <c r="Y32" s="449">
        <v>2</v>
      </c>
      <c r="Z32" s="449">
        <v>5</v>
      </c>
      <c r="AA32" s="449">
        <v>3</v>
      </c>
      <c r="AB32" s="449">
        <v>1</v>
      </c>
      <c r="AC32" s="449">
        <v>2</v>
      </c>
      <c r="AD32" s="449">
        <v>2</v>
      </c>
      <c r="AE32" s="449">
        <v>1</v>
      </c>
      <c r="AF32" s="445" t="s">
        <v>1507</v>
      </c>
      <c r="AJ32" s="678" t="e">
        <f t="shared" si="2"/>
        <v>#DIV/0!</v>
      </c>
      <c r="AK32" t="str">
        <f t="shared" si="3"/>
        <v>DA&amp;A</v>
      </c>
    </row>
    <row r="33" spans="1:37" ht="27">
      <c r="B33" s="464">
        <f t="shared" si="0"/>
        <v>31</v>
      </c>
      <c r="C33" s="447" t="s">
        <v>1147</v>
      </c>
      <c r="D33" s="447" t="s">
        <v>1505</v>
      </c>
      <c r="E33" s="447">
        <v>7</v>
      </c>
      <c r="F33" s="447">
        <v>2</v>
      </c>
      <c r="G33" s="447">
        <v>6</v>
      </c>
      <c r="H33" s="456" t="s">
        <v>1836</v>
      </c>
      <c r="I33" s="448" t="s">
        <v>3285</v>
      </c>
      <c r="J33" s="87" t="s">
        <v>2906</v>
      </c>
      <c r="K33" s="314" t="s">
        <v>2115</v>
      </c>
      <c r="L33" s="314">
        <v>631</v>
      </c>
      <c r="M33" s="314" t="s">
        <v>5563</v>
      </c>
      <c r="N33" s="314" t="s">
        <v>3067</v>
      </c>
      <c r="O33" s="465" t="s">
        <v>2659</v>
      </c>
      <c r="P33" s="449">
        <v>24</v>
      </c>
      <c r="Q33" s="449">
        <f t="shared" si="1"/>
        <v>24</v>
      </c>
      <c r="R33" s="449"/>
      <c r="S33" s="449"/>
      <c r="T33" s="449"/>
      <c r="U33" s="449"/>
      <c r="V33" s="449"/>
      <c r="W33" s="449">
        <v>2</v>
      </c>
      <c r="X33" s="449">
        <v>2</v>
      </c>
      <c r="Y33" s="449">
        <v>2</v>
      </c>
      <c r="Z33" s="449">
        <v>4</v>
      </c>
      <c r="AA33" s="449">
        <v>4</v>
      </c>
      <c r="AB33" s="449">
        <v>3</v>
      </c>
      <c r="AC33" s="449">
        <v>3</v>
      </c>
      <c r="AD33" s="449">
        <v>2</v>
      </c>
      <c r="AE33" s="449">
        <v>2</v>
      </c>
      <c r="AF33" s="445" t="s">
        <v>1504</v>
      </c>
      <c r="AJ33" s="678" t="e">
        <f t="shared" si="2"/>
        <v>#DIV/0!</v>
      </c>
      <c r="AK33" t="str">
        <f t="shared" si="3"/>
        <v>DApJ</v>
      </c>
    </row>
    <row r="34" spans="1:37" ht="40.5">
      <c r="B34" s="464">
        <f t="shared" si="0"/>
        <v>32</v>
      </c>
      <c r="C34" s="447" t="s">
        <v>1147</v>
      </c>
      <c r="D34" s="447" t="s">
        <v>1505</v>
      </c>
      <c r="E34" s="447">
        <v>11</v>
      </c>
      <c r="F34" s="447">
        <v>1</v>
      </c>
      <c r="G34" s="447">
        <v>11</v>
      </c>
      <c r="H34" s="456" t="s">
        <v>628</v>
      </c>
      <c r="I34" s="448" t="s">
        <v>3279</v>
      </c>
      <c r="J34" s="87" t="s">
        <v>2907</v>
      </c>
      <c r="K34" s="314" t="s">
        <v>2115</v>
      </c>
      <c r="L34" s="314">
        <v>634</v>
      </c>
      <c r="M34" s="314" t="s">
        <v>3068</v>
      </c>
      <c r="N34" s="314" t="s">
        <v>1915</v>
      </c>
      <c r="O34" s="465" t="s">
        <v>3069</v>
      </c>
      <c r="P34" s="449">
        <v>24</v>
      </c>
      <c r="Q34" s="449">
        <f t="shared" si="1"/>
        <v>24</v>
      </c>
      <c r="R34" s="449"/>
      <c r="S34" s="449"/>
      <c r="T34" s="449"/>
      <c r="U34" s="449"/>
      <c r="V34" s="449"/>
      <c r="W34" s="449">
        <v>2</v>
      </c>
      <c r="X34" s="449">
        <v>6</v>
      </c>
      <c r="Y34" s="449">
        <v>5</v>
      </c>
      <c r="Z34" s="449">
        <v>4</v>
      </c>
      <c r="AA34" s="449">
        <v>1</v>
      </c>
      <c r="AB34" s="449">
        <v>1</v>
      </c>
      <c r="AC34" s="449">
        <v>1</v>
      </c>
      <c r="AD34" s="449"/>
      <c r="AE34" s="449">
        <v>4</v>
      </c>
      <c r="AF34" s="445" t="s">
        <v>1504</v>
      </c>
      <c r="AJ34" s="678" t="e">
        <f t="shared" si="2"/>
        <v>#DIV/0!</v>
      </c>
      <c r="AK34" t="str">
        <f t="shared" si="3"/>
        <v>DApJ</v>
      </c>
    </row>
    <row r="35" spans="1:37" ht="54">
      <c r="B35" s="464">
        <f t="shared" si="0"/>
        <v>33</v>
      </c>
      <c r="C35" s="447" t="s">
        <v>552</v>
      </c>
      <c r="D35" s="447" t="s">
        <v>1505</v>
      </c>
      <c r="E35" s="447">
        <v>16</v>
      </c>
      <c r="F35" s="447">
        <v>1</v>
      </c>
      <c r="G35" s="447">
        <v>16</v>
      </c>
      <c r="H35" s="456" t="s">
        <v>360</v>
      </c>
      <c r="I35" s="448" t="s">
        <v>3284</v>
      </c>
      <c r="J35" s="87" t="s">
        <v>5467</v>
      </c>
      <c r="K35" s="314" t="s">
        <v>2117</v>
      </c>
      <c r="L35" s="314">
        <v>326</v>
      </c>
      <c r="M35" s="314" t="s">
        <v>3070</v>
      </c>
      <c r="N35" s="314" t="s">
        <v>4796</v>
      </c>
      <c r="O35" s="465" t="s">
        <v>2383</v>
      </c>
      <c r="P35" s="449">
        <v>4</v>
      </c>
      <c r="Q35" s="449">
        <f t="shared" si="1"/>
        <v>4</v>
      </c>
      <c r="R35" s="449"/>
      <c r="S35" s="449"/>
      <c r="T35" s="449"/>
      <c r="U35" s="449"/>
      <c r="V35" s="449"/>
      <c r="W35" s="449"/>
      <c r="X35" s="449">
        <v>1</v>
      </c>
      <c r="Y35" s="449">
        <v>1</v>
      </c>
      <c r="Z35" s="449"/>
      <c r="AA35" s="449">
        <v>1</v>
      </c>
      <c r="AB35" s="449">
        <v>1</v>
      </c>
      <c r="AC35" s="449"/>
      <c r="AD35" s="449"/>
      <c r="AE35" s="449"/>
      <c r="AF35" s="445" t="s">
        <v>1506</v>
      </c>
      <c r="AJ35" s="678" t="e">
        <f t="shared" si="2"/>
        <v>#DIV/0!</v>
      </c>
      <c r="AK35" t="str">
        <f t="shared" si="3"/>
        <v>DAN</v>
      </c>
    </row>
    <row r="36" spans="1:37" ht="54">
      <c r="B36" s="464">
        <f t="shared" si="0"/>
        <v>34</v>
      </c>
      <c r="C36" s="447" t="s">
        <v>1289</v>
      </c>
      <c r="D36" s="447" t="s">
        <v>1505</v>
      </c>
      <c r="E36" s="447">
        <v>14</v>
      </c>
      <c r="F36" s="447">
        <v>0</v>
      </c>
      <c r="G36" s="447">
        <v>15</v>
      </c>
      <c r="H36" s="456" t="s">
        <v>2956</v>
      </c>
      <c r="I36" s="448" t="s">
        <v>3278</v>
      </c>
      <c r="J36" s="87" t="s">
        <v>3146</v>
      </c>
      <c r="K36" s="314" t="s">
        <v>1526</v>
      </c>
      <c r="L36" s="314">
        <v>357</v>
      </c>
      <c r="M36" s="314" t="s">
        <v>3071</v>
      </c>
      <c r="N36" s="314" t="s">
        <v>5216</v>
      </c>
      <c r="O36" s="448" t="s">
        <v>5024</v>
      </c>
      <c r="P36" s="449">
        <v>32</v>
      </c>
      <c r="Q36" s="449">
        <f t="shared" si="1"/>
        <v>32</v>
      </c>
      <c r="R36" s="449"/>
      <c r="S36" s="449"/>
      <c r="T36" s="449"/>
      <c r="U36" s="449"/>
      <c r="V36" s="449"/>
      <c r="W36" s="449">
        <v>2</v>
      </c>
      <c r="X36" s="449">
        <v>3</v>
      </c>
      <c r="Y36" s="449">
        <v>4</v>
      </c>
      <c r="Z36" s="449">
        <v>5</v>
      </c>
      <c r="AA36" s="449">
        <v>5</v>
      </c>
      <c r="AB36" s="449">
        <v>2</v>
      </c>
      <c r="AC36" s="449">
        <v>7</v>
      </c>
      <c r="AD36" s="449">
        <v>3</v>
      </c>
      <c r="AE36" s="449">
        <v>1</v>
      </c>
      <c r="AF36" s="445" t="s">
        <v>1504</v>
      </c>
      <c r="AJ36" s="678" t="e">
        <f t="shared" si="2"/>
        <v>#DIV/0!</v>
      </c>
      <c r="AK36" t="str">
        <f t="shared" si="3"/>
        <v>DMNRAS</v>
      </c>
    </row>
    <row r="37" spans="1:37" s="474" customFormat="1" ht="27">
      <c r="B37" s="464">
        <f t="shared" si="0"/>
        <v>35</v>
      </c>
      <c r="C37" s="447" t="s">
        <v>3147</v>
      </c>
      <c r="D37" s="447" t="s">
        <v>1505</v>
      </c>
      <c r="E37" s="447">
        <v>8</v>
      </c>
      <c r="F37" s="447">
        <v>3</v>
      </c>
      <c r="G37" s="447">
        <v>6</v>
      </c>
      <c r="H37" s="448" t="s">
        <v>3762</v>
      </c>
      <c r="I37" s="448" t="s">
        <v>3280</v>
      </c>
      <c r="J37" s="87" t="s">
        <v>5468</v>
      </c>
      <c r="K37" s="314" t="s">
        <v>1401</v>
      </c>
      <c r="L37" s="314">
        <v>57</v>
      </c>
      <c r="M37" s="314" t="s">
        <v>3072</v>
      </c>
      <c r="N37" s="314" t="s">
        <v>4792</v>
      </c>
      <c r="O37" s="471" t="s">
        <v>3073</v>
      </c>
      <c r="P37" s="472">
        <v>34</v>
      </c>
      <c r="Q37" s="449">
        <f t="shared" si="1"/>
        <v>34</v>
      </c>
      <c r="R37" s="472"/>
      <c r="S37" s="472"/>
      <c r="T37" s="472"/>
      <c r="U37" s="472"/>
      <c r="V37" s="472"/>
      <c r="W37" s="472">
        <v>2</v>
      </c>
      <c r="X37" s="472">
        <v>8</v>
      </c>
      <c r="Y37" s="472">
        <v>5</v>
      </c>
      <c r="Z37" s="472">
        <v>6</v>
      </c>
      <c r="AA37" s="472">
        <v>3</v>
      </c>
      <c r="AB37" s="472"/>
      <c r="AC37" s="472">
        <v>4</v>
      </c>
      <c r="AD37" s="472">
        <v>2</v>
      </c>
      <c r="AE37" s="472">
        <v>4</v>
      </c>
      <c r="AF37" s="473" t="s">
        <v>1506</v>
      </c>
      <c r="AG37" s="1533"/>
      <c r="AH37" s="670"/>
      <c r="AI37" s="195"/>
      <c r="AJ37" s="678" t="e">
        <f t="shared" si="2"/>
        <v>#DIV/0!</v>
      </c>
      <c r="AK37" t="str">
        <f t="shared" si="3"/>
        <v>DPASJ</v>
      </c>
    </row>
    <row r="38" spans="1:37" ht="27">
      <c r="B38" s="464">
        <f t="shared" si="0"/>
        <v>36</v>
      </c>
      <c r="C38" s="475" t="s">
        <v>3337</v>
      </c>
      <c r="D38" s="475" t="s">
        <v>5058</v>
      </c>
      <c r="E38" s="475">
        <v>5</v>
      </c>
      <c r="F38" s="475">
        <v>6</v>
      </c>
      <c r="G38" s="475">
        <v>0</v>
      </c>
      <c r="H38" s="476" t="s">
        <v>3763</v>
      </c>
      <c r="I38" s="476" t="s">
        <v>3284</v>
      </c>
      <c r="J38" s="87" t="s">
        <v>3836</v>
      </c>
      <c r="K38" s="314" t="s">
        <v>2116</v>
      </c>
      <c r="L38" s="314">
        <v>435</v>
      </c>
      <c r="M38" s="314" t="s">
        <v>3074</v>
      </c>
      <c r="N38" s="314" t="s">
        <v>4580</v>
      </c>
      <c r="O38" s="465" t="s">
        <v>3148</v>
      </c>
      <c r="P38" s="449">
        <v>140</v>
      </c>
      <c r="Q38" s="449">
        <f t="shared" si="1"/>
        <v>140</v>
      </c>
      <c r="R38" s="449"/>
      <c r="S38" s="449"/>
      <c r="T38" s="449"/>
      <c r="U38" s="449"/>
      <c r="V38" s="449"/>
      <c r="W38" s="449">
        <v>13</v>
      </c>
      <c r="X38" s="449">
        <v>20</v>
      </c>
      <c r="Y38" s="449">
        <v>23</v>
      </c>
      <c r="Z38" s="449">
        <v>22</v>
      </c>
      <c r="AA38" s="449">
        <v>17</v>
      </c>
      <c r="AB38" s="449">
        <v>19</v>
      </c>
      <c r="AC38" s="449">
        <v>12</v>
      </c>
      <c r="AD38" s="449">
        <v>9</v>
      </c>
      <c r="AE38" s="449">
        <v>5</v>
      </c>
      <c r="AF38" s="445" t="s">
        <v>1506</v>
      </c>
      <c r="AG38" s="50" t="s">
        <v>10596</v>
      </c>
      <c r="AJ38" s="678" t="e">
        <f t="shared" si="2"/>
        <v>#DIV/0!</v>
      </c>
      <c r="AK38" t="str">
        <f t="shared" si="3"/>
        <v>IA&amp;A</v>
      </c>
    </row>
    <row r="39" spans="1:37" ht="27">
      <c r="B39" s="464">
        <f t="shared" si="0"/>
        <v>37</v>
      </c>
      <c r="C39" s="447" t="s">
        <v>3149</v>
      </c>
      <c r="D39" s="447" t="s">
        <v>1505</v>
      </c>
      <c r="E39" s="447">
        <v>3</v>
      </c>
      <c r="F39" s="447">
        <v>1</v>
      </c>
      <c r="G39" s="447">
        <v>3</v>
      </c>
      <c r="H39" s="448" t="s">
        <v>858</v>
      </c>
      <c r="I39" s="448" t="s">
        <v>3278</v>
      </c>
      <c r="J39" s="87" t="s">
        <v>1995</v>
      </c>
      <c r="K39" s="314" t="s">
        <v>2115</v>
      </c>
      <c r="L39" s="314">
        <v>632</v>
      </c>
      <c r="M39" s="314" t="s">
        <v>859</v>
      </c>
      <c r="N39" s="314" t="s">
        <v>5214</v>
      </c>
      <c r="O39" s="465" t="s">
        <v>1710</v>
      </c>
      <c r="P39" s="449">
        <v>84</v>
      </c>
      <c r="Q39" s="449">
        <f t="shared" si="1"/>
        <v>84</v>
      </c>
      <c r="R39" s="449"/>
      <c r="S39" s="449"/>
      <c r="T39" s="449"/>
      <c r="U39" s="449"/>
      <c r="V39" s="449"/>
      <c r="W39" s="449">
        <v>2</v>
      </c>
      <c r="X39" s="449">
        <v>7</v>
      </c>
      <c r="Y39" s="449">
        <v>10</v>
      </c>
      <c r="Z39" s="449">
        <v>8</v>
      </c>
      <c r="AA39" s="449">
        <v>9</v>
      </c>
      <c r="AB39" s="449">
        <v>13</v>
      </c>
      <c r="AC39" s="449">
        <v>13</v>
      </c>
      <c r="AD39" s="449">
        <v>13</v>
      </c>
      <c r="AE39" s="449">
        <v>9</v>
      </c>
      <c r="AF39" s="445" t="s">
        <v>1504</v>
      </c>
      <c r="AJ39" s="678" t="e">
        <f t="shared" si="2"/>
        <v>#DIV/0!</v>
      </c>
      <c r="AK39" t="str">
        <f t="shared" si="3"/>
        <v>DApJ</v>
      </c>
    </row>
    <row r="40" spans="1:37" ht="30.75">
      <c r="B40" s="464">
        <f t="shared" si="0"/>
        <v>38</v>
      </c>
      <c r="C40" s="447" t="s">
        <v>3150</v>
      </c>
      <c r="D40" s="447" t="s">
        <v>1505</v>
      </c>
      <c r="E40" s="447">
        <v>4</v>
      </c>
      <c r="F40" s="447">
        <v>2</v>
      </c>
      <c r="G40" s="447">
        <v>3</v>
      </c>
      <c r="H40" s="448" t="s">
        <v>860</v>
      </c>
      <c r="I40" s="448" t="s">
        <v>3281</v>
      </c>
      <c r="J40" s="87" t="s">
        <v>1996</v>
      </c>
      <c r="K40" s="314" t="s">
        <v>2115</v>
      </c>
      <c r="L40" s="314">
        <v>632</v>
      </c>
      <c r="M40" s="314" t="s">
        <v>861</v>
      </c>
      <c r="N40" s="314" t="s">
        <v>5214</v>
      </c>
      <c r="O40" s="465" t="s">
        <v>1689</v>
      </c>
      <c r="P40" s="449">
        <v>80</v>
      </c>
      <c r="Q40" s="449">
        <f t="shared" si="1"/>
        <v>80</v>
      </c>
      <c r="R40" s="449"/>
      <c r="S40" s="449"/>
      <c r="T40" s="449"/>
      <c r="U40" s="449"/>
      <c r="V40" s="449"/>
      <c r="W40" s="449"/>
      <c r="X40" s="449">
        <v>13</v>
      </c>
      <c r="Y40" s="449">
        <v>9</v>
      </c>
      <c r="Z40" s="449">
        <v>8</v>
      </c>
      <c r="AA40" s="449">
        <v>6</v>
      </c>
      <c r="AB40" s="449">
        <v>8</v>
      </c>
      <c r="AC40" s="449">
        <v>13</v>
      </c>
      <c r="AD40" s="449">
        <v>13</v>
      </c>
      <c r="AE40" s="449">
        <v>10</v>
      </c>
      <c r="AF40" s="445" t="s">
        <v>1507</v>
      </c>
      <c r="AJ40" s="678" t="e">
        <f t="shared" si="2"/>
        <v>#DIV/0!</v>
      </c>
      <c r="AK40" t="str">
        <f t="shared" si="3"/>
        <v>DApJ</v>
      </c>
    </row>
    <row r="41" spans="1:37" ht="67.5">
      <c r="B41" s="464">
        <f t="shared" si="0"/>
        <v>39</v>
      </c>
      <c r="C41" s="447" t="s">
        <v>5025</v>
      </c>
      <c r="D41" s="447" t="s">
        <v>1505</v>
      </c>
      <c r="E41" s="447">
        <v>16</v>
      </c>
      <c r="F41" s="447">
        <v>1</v>
      </c>
      <c r="G41" s="447">
        <v>16</v>
      </c>
      <c r="H41" s="448" t="s">
        <v>2227</v>
      </c>
      <c r="I41" s="448" t="s">
        <v>3278</v>
      </c>
      <c r="J41" s="87" t="s">
        <v>3151</v>
      </c>
      <c r="K41" s="314" t="s">
        <v>2115</v>
      </c>
      <c r="L41" s="314">
        <v>620</v>
      </c>
      <c r="M41" s="314" t="s">
        <v>1963</v>
      </c>
      <c r="N41" s="314" t="s">
        <v>1879</v>
      </c>
      <c r="O41" s="448" t="s">
        <v>5026</v>
      </c>
      <c r="P41" s="449">
        <v>130</v>
      </c>
      <c r="Q41" s="449">
        <f t="shared" si="1"/>
        <v>130</v>
      </c>
      <c r="R41" s="449"/>
      <c r="S41" s="449"/>
      <c r="T41" s="449"/>
      <c r="U41" s="449"/>
      <c r="V41" s="449"/>
      <c r="W41" s="449">
        <v>16</v>
      </c>
      <c r="X41" s="449">
        <v>29</v>
      </c>
      <c r="Y41" s="449">
        <v>23</v>
      </c>
      <c r="Z41" s="449">
        <v>18</v>
      </c>
      <c r="AA41" s="449">
        <v>15</v>
      </c>
      <c r="AB41" s="449">
        <v>7</v>
      </c>
      <c r="AC41" s="449">
        <v>7</v>
      </c>
      <c r="AD41" s="449">
        <v>7</v>
      </c>
      <c r="AE41" s="449">
        <v>8</v>
      </c>
      <c r="AF41" s="445" t="s">
        <v>1504</v>
      </c>
      <c r="AJ41" s="678" t="e">
        <f t="shared" si="2"/>
        <v>#DIV/0!</v>
      </c>
      <c r="AK41" t="str">
        <f t="shared" si="3"/>
        <v>DApJ</v>
      </c>
    </row>
    <row r="42" spans="1:37" ht="40.5">
      <c r="B42" s="464">
        <f t="shared" si="0"/>
        <v>40</v>
      </c>
      <c r="C42" s="446" t="s">
        <v>2952</v>
      </c>
      <c r="D42" s="446" t="s">
        <v>1505</v>
      </c>
      <c r="E42" s="447">
        <v>12</v>
      </c>
      <c r="F42" s="447">
        <v>1</v>
      </c>
      <c r="G42" s="447">
        <v>12</v>
      </c>
      <c r="H42" s="453" t="s">
        <v>5439</v>
      </c>
      <c r="I42" s="453" t="s">
        <v>3278</v>
      </c>
      <c r="J42" s="87" t="s">
        <v>1997</v>
      </c>
      <c r="K42" s="314" t="s">
        <v>2115</v>
      </c>
      <c r="L42" s="314">
        <v>635</v>
      </c>
      <c r="M42" s="314" t="s">
        <v>5509</v>
      </c>
      <c r="N42" s="314" t="s">
        <v>4796</v>
      </c>
      <c r="O42" s="465" t="s">
        <v>5315</v>
      </c>
      <c r="P42" s="449">
        <v>86</v>
      </c>
      <c r="Q42" s="449">
        <f t="shared" si="1"/>
        <v>86</v>
      </c>
      <c r="R42" s="449"/>
      <c r="S42" s="449"/>
      <c r="T42" s="449"/>
      <c r="U42" s="449"/>
      <c r="V42" s="449"/>
      <c r="W42" s="449"/>
      <c r="X42" s="449">
        <v>11</v>
      </c>
      <c r="Y42" s="449">
        <v>21</v>
      </c>
      <c r="Z42" s="449">
        <v>13</v>
      </c>
      <c r="AA42" s="449">
        <v>10</v>
      </c>
      <c r="AB42" s="449">
        <v>7</v>
      </c>
      <c r="AC42" s="449">
        <v>7</v>
      </c>
      <c r="AD42" s="449">
        <v>8</v>
      </c>
      <c r="AE42" s="449">
        <v>9</v>
      </c>
      <c r="AF42" s="445" t="s">
        <v>1504</v>
      </c>
      <c r="AJ42" s="678" t="e">
        <f t="shared" si="2"/>
        <v>#DIV/0!</v>
      </c>
      <c r="AK42" t="str">
        <f t="shared" si="3"/>
        <v>DApJ</v>
      </c>
    </row>
    <row r="43" spans="1:37" s="2881" customFormat="1" ht="58.5" customHeight="1">
      <c r="A43" s="2881">
        <v>1</v>
      </c>
      <c r="B43" s="2882"/>
      <c r="C43" s="2890" t="s">
        <v>11772</v>
      </c>
      <c r="D43" s="2890" t="s">
        <v>11733</v>
      </c>
      <c r="E43" s="2882">
        <v>12</v>
      </c>
      <c r="F43" s="2882">
        <v>4</v>
      </c>
      <c r="G43" s="2882">
        <v>9</v>
      </c>
      <c r="H43" s="2892" t="s">
        <v>11773</v>
      </c>
      <c r="I43" s="2892" t="s">
        <v>11779</v>
      </c>
      <c r="J43" s="2872" t="s">
        <v>11774</v>
      </c>
      <c r="K43" s="2873" t="s">
        <v>11775</v>
      </c>
      <c r="L43" s="2874">
        <v>130</v>
      </c>
      <c r="M43" s="2873" t="s">
        <v>11776</v>
      </c>
      <c r="N43" s="2875" t="s">
        <v>11777</v>
      </c>
      <c r="O43" s="1955" t="s">
        <v>11778</v>
      </c>
      <c r="P43" s="2884">
        <v>21</v>
      </c>
      <c r="Q43" s="2884"/>
      <c r="R43" s="2884"/>
      <c r="S43" s="2884"/>
      <c r="T43" s="2884"/>
      <c r="U43" s="2884"/>
      <c r="V43" s="2884"/>
      <c r="W43" s="2884"/>
      <c r="X43" s="2884"/>
      <c r="Y43" s="2884"/>
      <c r="Z43" s="2884"/>
      <c r="AA43" s="2884"/>
      <c r="AB43" s="2884"/>
      <c r="AC43" s="2884"/>
      <c r="AD43" s="2884"/>
      <c r="AE43" s="2884"/>
      <c r="AF43" s="2885"/>
      <c r="AG43" s="2513"/>
      <c r="AH43" s="2894"/>
      <c r="AJ43" s="2889" t="e">
        <f t="shared" si="2"/>
        <v>#DIV/0!</v>
      </c>
      <c r="AK43" s="1946" t="str">
        <f t="shared" si="3"/>
        <v>DAJ</v>
      </c>
    </row>
    <row r="44" spans="1:37" ht="40.5">
      <c r="B44" s="464">
        <f t="shared" si="0"/>
        <v>42</v>
      </c>
      <c r="C44" s="447" t="s">
        <v>5027</v>
      </c>
      <c r="D44" s="447" t="s">
        <v>1505</v>
      </c>
      <c r="E44" s="447">
        <v>11</v>
      </c>
      <c r="F44" s="447">
        <v>1</v>
      </c>
      <c r="G44" s="447">
        <v>11</v>
      </c>
      <c r="H44" s="456" t="s">
        <v>5440</v>
      </c>
      <c r="I44" s="448" t="s">
        <v>3281</v>
      </c>
      <c r="J44" s="87" t="s">
        <v>3152</v>
      </c>
      <c r="K44" s="314" t="s">
        <v>2115</v>
      </c>
      <c r="L44" s="314">
        <v>618</v>
      </c>
      <c r="M44" s="314" t="s">
        <v>5441</v>
      </c>
      <c r="N44" s="314" t="s">
        <v>43</v>
      </c>
      <c r="O44" s="448" t="s">
        <v>5028</v>
      </c>
      <c r="P44" s="449">
        <v>17</v>
      </c>
      <c r="Q44" s="449">
        <f t="shared" si="1"/>
        <v>17</v>
      </c>
      <c r="R44" s="449"/>
      <c r="S44" s="449"/>
      <c r="T44" s="449"/>
      <c r="U44" s="449"/>
      <c r="V44" s="449"/>
      <c r="W44" s="449">
        <v>2</v>
      </c>
      <c r="X44" s="449">
        <v>4</v>
      </c>
      <c r="Y44" s="449">
        <v>4</v>
      </c>
      <c r="Z44" s="449">
        <v>1</v>
      </c>
      <c r="AA44" s="449">
        <v>3</v>
      </c>
      <c r="AB44" s="449"/>
      <c r="AC44" s="449">
        <v>3</v>
      </c>
      <c r="AD44" s="449"/>
      <c r="AE44" s="449"/>
      <c r="AF44" s="445" t="s">
        <v>1507</v>
      </c>
      <c r="AJ44" s="678" t="e">
        <f t="shared" si="2"/>
        <v>#DIV/0!</v>
      </c>
      <c r="AK44" t="str">
        <f t="shared" si="3"/>
        <v>DApJ</v>
      </c>
    </row>
    <row r="45" spans="1:37" ht="27">
      <c r="B45" s="464">
        <f t="shared" si="0"/>
        <v>43</v>
      </c>
      <c r="C45" s="447" t="s">
        <v>3153</v>
      </c>
      <c r="D45" s="447" t="s">
        <v>5058</v>
      </c>
      <c r="E45" s="447">
        <v>4</v>
      </c>
      <c r="F45" s="447">
        <v>5</v>
      </c>
      <c r="G45" s="447">
        <v>0</v>
      </c>
      <c r="H45" s="448" t="s">
        <v>3764</v>
      </c>
      <c r="I45" s="448" t="s">
        <v>3281</v>
      </c>
      <c r="J45" s="87" t="s">
        <v>1998</v>
      </c>
      <c r="K45" s="314" t="s">
        <v>2116</v>
      </c>
      <c r="L45" s="314">
        <v>440</v>
      </c>
      <c r="M45" s="314" t="s">
        <v>5442</v>
      </c>
      <c r="N45" s="314" t="s">
        <v>3067</v>
      </c>
      <c r="O45" s="465" t="s">
        <v>5402</v>
      </c>
      <c r="P45" s="449">
        <v>48</v>
      </c>
      <c r="Q45" s="449">
        <f t="shared" si="1"/>
        <v>48</v>
      </c>
      <c r="R45" s="449"/>
      <c r="S45" s="449"/>
      <c r="T45" s="449"/>
      <c r="U45" s="449"/>
      <c r="V45" s="449"/>
      <c r="W45" s="449">
        <v>3</v>
      </c>
      <c r="X45" s="449">
        <v>9</v>
      </c>
      <c r="Y45" s="449">
        <v>7</v>
      </c>
      <c r="Z45" s="449">
        <v>11</v>
      </c>
      <c r="AA45" s="449">
        <v>2</v>
      </c>
      <c r="AB45" s="449">
        <v>4</v>
      </c>
      <c r="AC45" s="449">
        <v>7</v>
      </c>
      <c r="AD45" s="449">
        <v>4</v>
      </c>
      <c r="AE45" s="449">
        <v>1</v>
      </c>
      <c r="AF45" s="445" t="s">
        <v>1506</v>
      </c>
      <c r="AJ45" s="678" t="e">
        <f t="shared" si="2"/>
        <v>#DIV/0!</v>
      </c>
      <c r="AK45" t="str">
        <f t="shared" si="3"/>
        <v>IA&amp;A</v>
      </c>
    </row>
    <row r="46" spans="1:37" s="460" customFormat="1">
      <c r="B46" s="464">
        <f t="shared" si="0"/>
        <v>44</v>
      </c>
      <c r="C46" s="447" t="s">
        <v>118</v>
      </c>
      <c r="D46" s="447" t="s">
        <v>5058</v>
      </c>
      <c r="E46" s="447">
        <v>0</v>
      </c>
      <c r="F46" s="447">
        <v>1</v>
      </c>
      <c r="G46" s="447">
        <v>0</v>
      </c>
      <c r="H46" s="448" t="s">
        <v>119</v>
      </c>
      <c r="I46" s="448" t="s">
        <v>3278</v>
      </c>
      <c r="J46" s="477" t="s">
        <v>5766</v>
      </c>
      <c r="K46" s="314" t="s">
        <v>1401</v>
      </c>
      <c r="L46" s="314">
        <v>57</v>
      </c>
      <c r="M46" s="314" t="s">
        <v>3959</v>
      </c>
      <c r="N46" s="314" t="s">
        <v>4796</v>
      </c>
      <c r="O46" s="465" t="s">
        <v>229</v>
      </c>
      <c r="P46" s="449">
        <v>3</v>
      </c>
      <c r="Q46" s="449">
        <f t="shared" si="1"/>
        <v>3</v>
      </c>
      <c r="R46" s="449"/>
      <c r="S46" s="449"/>
      <c r="T46" s="449"/>
      <c r="U46" s="449"/>
      <c r="V46" s="449"/>
      <c r="W46" s="449"/>
      <c r="X46" s="449"/>
      <c r="Y46" s="449"/>
      <c r="Z46" s="449">
        <v>1</v>
      </c>
      <c r="AA46" s="449">
        <v>2</v>
      </c>
      <c r="AB46" s="449"/>
      <c r="AC46" s="449"/>
      <c r="AD46" s="449"/>
      <c r="AE46" s="449"/>
      <c r="AF46" s="445"/>
      <c r="AG46" s="1533"/>
      <c r="AH46" s="670"/>
      <c r="AI46" s="195"/>
      <c r="AJ46" s="678" t="e">
        <f t="shared" si="2"/>
        <v>#DIV/0!</v>
      </c>
      <c r="AK46" t="str">
        <f t="shared" si="3"/>
        <v>IPASJ</v>
      </c>
    </row>
    <row r="47" spans="1:37" ht="27">
      <c r="B47" s="464">
        <f t="shared" si="0"/>
        <v>45</v>
      </c>
      <c r="C47" s="447" t="s">
        <v>5403</v>
      </c>
      <c r="D47" s="447" t="s">
        <v>5058</v>
      </c>
      <c r="E47" s="447">
        <v>5</v>
      </c>
      <c r="F47" s="447">
        <v>4</v>
      </c>
      <c r="G47" s="447">
        <v>2</v>
      </c>
      <c r="H47" s="448" t="s">
        <v>5555</v>
      </c>
      <c r="I47" s="448" t="s">
        <v>3279</v>
      </c>
      <c r="J47" s="87" t="s">
        <v>2142</v>
      </c>
      <c r="K47" s="314" t="s">
        <v>1528</v>
      </c>
      <c r="L47" s="314">
        <v>129</v>
      </c>
      <c r="M47" s="314" t="s">
        <v>5443</v>
      </c>
      <c r="N47" s="314" t="s">
        <v>1879</v>
      </c>
      <c r="O47" s="448" t="s">
        <v>316</v>
      </c>
      <c r="P47" s="449">
        <v>31</v>
      </c>
      <c r="Q47" s="449">
        <f t="shared" si="1"/>
        <v>31</v>
      </c>
      <c r="R47" s="449"/>
      <c r="S47" s="449"/>
      <c r="T47" s="449"/>
      <c r="U47" s="449"/>
      <c r="V47" s="449"/>
      <c r="W47" s="449"/>
      <c r="X47" s="449">
        <v>1</v>
      </c>
      <c r="Y47" s="449">
        <v>6</v>
      </c>
      <c r="Z47" s="449">
        <v>5</v>
      </c>
      <c r="AA47" s="449">
        <v>4</v>
      </c>
      <c r="AB47" s="449">
        <v>3</v>
      </c>
      <c r="AC47" s="449">
        <v>4</v>
      </c>
      <c r="AD47" s="449">
        <v>5</v>
      </c>
      <c r="AE47" s="449">
        <v>3</v>
      </c>
      <c r="AF47" s="445" t="s">
        <v>1505</v>
      </c>
      <c r="AJ47" s="678" t="e">
        <f t="shared" si="2"/>
        <v>#DIV/0!</v>
      </c>
      <c r="AK47" t="str">
        <f t="shared" si="3"/>
        <v>IAJ</v>
      </c>
    </row>
    <row r="48" spans="1:37" ht="67.5">
      <c r="B48" s="464">
        <f t="shared" si="0"/>
        <v>46</v>
      </c>
      <c r="C48" s="447" t="s">
        <v>317</v>
      </c>
      <c r="D48" s="447" t="s">
        <v>1505</v>
      </c>
      <c r="E48" s="447">
        <v>18</v>
      </c>
      <c r="F48" s="447">
        <v>0</v>
      </c>
      <c r="G48" s="447">
        <v>19</v>
      </c>
      <c r="H48" s="456" t="s">
        <v>5322</v>
      </c>
      <c r="I48" s="448" t="s">
        <v>3279</v>
      </c>
      <c r="J48" s="87" t="s">
        <v>2143</v>
      </c>
      <c r="K48" s="314" t="s">
        <v>2115</v>
      </c>
      <c r="L48" s="314">
        <v>621</v>
      </c>
      <c r="M48" s="314" t="s">
        <v>5444</v>
      </c>
      <c r="N48" s="314" t="s">
        <v>5216</v>
      </c>
      <c r="O48" s="448" t="s">
        <v>6726</v>
      </c>
      <c r="P48" s="449">
        <v>6</v>
      </c>
      <c r="Q48" s="449">
        <f t="shared" si="1"/>
        <v>6</v>
      </c>
      <c r="R48" s="449"/>
      <c r="S48" s="449"/>
      <c r="T48" s="449"/>
      <c r="U48" s="449"/>
      <c r="V48" s="449"/>
      <c r="W48" s="449">
        <v>1</v>
      </c>
      <c r="X48" s="449"/>
      <c r="Y48" s="449"/>
      <c r="Z48" s="449">
        <v>1</v>
      </c>
      <c r="AA48" s="449">
        <v>3</v>
      </c>
      <c r="AB48" s="449"/>
      <c r="AC48" s="449"/>
      <c r="AD48" s="449"/>
      <c r="AE48" s="449">
        <v>1</v>
      </c>
      <c r="AF48" s="445" t="s">
        <v>1505</v>
      </c>
      <c r="AJ48" s="678" t="e">
        <f t="shared" si="2"/>
        <v>#DIV/0!</v>
      </c>
      <c r="AK48" t="str">
        <f t="shared" si="3"/>
        <v>DApJ</v>
      </c>
    </row>
    <row r="49" spans="1:37" ht="30">
      <c r="B49" s="464">
        <f t="shared" si="0"/>
        <v>47</v>
      </c>
      <c r="C49" s="447" t="s">
        <v>3969</v>
      </c>
      <c r="D49" s="447" t="s">
        <v>1505</v>
      </c>
      <c r="E49" s="447">
        <v>7</v>
      </c>
      <c r="F49" s="447">
        <v>0</v>
      </c>
      <c r="G49" s="447">
        <v>8</v>
      </c>
      <c r="H49" s="448" t="s">
        <v>5323</v>
      </c>
      <c r="I49" s="448" t="s">
        <v>3286</v>
      </c>
      <c r="J49" s="478" t="s">
        <v>4274</v>
      </c>
      <c r="K49" s="314" t="s">
        <v>2115</v>
      </c>
      <c r="L49" s="314">
        <v>620</v>
      </c>
      <c r="M49" s="314" t="s">
        <v>5445</v>
      </c>
      <c r="N49" s="314" t="s">
        <v>1879</v>
      </c>
      <c r="O49" s="448" t="s">
        <v>3767</v>
      </c>
      <c r="P49" s="449">
        <v>21</v>
      </c>
      <c r="Q49" s="449">
        <f t="shared" si="1"/>
        <v>21</v>
      </c>
      <c r="R49" s="449"/>
      <c r="S49" s="449"/>
      <c r="T49" s="449"/>
      <c r="U49" s="449"/>
      <c r="V49" s="449"/>
      <c r="W49" s="449">
        <v>4</v>
      </c>
      <c r="X49" s="449">
        <v>2</v>
      </c>
      <c r="Y49" s="449">
        <v>6</v>
      </c>
      <c r="Z49" s="449">
        <v>6</v>
      </c>
      <c r="AA49" s="449"/>
      <c r="AB49" s="449">
        <v>2</v>
      </c>
      <c r="AC49" s="449">
        <v>1</v>
      </c>
      <c r="AD49" s="449"/>
      <c r="AE49" s="449"/>
      <c r="AF49" s="445" t="s">
        <v>1507</v>
      </c>
      <c r="AJ49" s="678" t="e">
        <f t="shared" si="2"/>
        <v>#DIV/0!</v>
      </c>
      <c r="AK49" t="str">
        <f t="shared" si="3"/>
        <v>DApJ</v>
      </c>
    </row>
    <row r="50" spans="1:37" s="460" customFormat="1" ht="40.5">
      <c r="B50" s="464">
        <f t="shared" si="0"/>
        <v>48</v>
      </c>
      <c r="C50" s="447" t="s">
        <v>1525</v>
      </c>
      <c r="D50" s="447" t="s">
        <v>1505</v>
      </c>
      <c r="E50" s="447">
        <v>11</v>
      </c>
      <c r="F50" s="447">
        <v>1</v>
      </c>
      <c r="G50" s="447">
        <v>11</v>
      </c>
      <c r="H50" s="448" t="s">
        <v>4751</v>
      </c>
      <c r="I50" s="466" t="s">
        <v>4181</v>
      </c>
      <c r="J50" s="87" t="s">
        <v>3937</v>
      </c>
      <c r="K50" s="314" t="s">
        <v>1527</v>
      </c>
      <c r="L50" s="314">
        <v>434</v>
      </c>
      <c r="M50" s="314" t="s">
        <v>3768</v>
      </c>
      <c r="N50" s="314" t="s">
        <v>4794</v>
      </c>
      <c r="O50" s="97" t="s">
        <v>3936</v>
      </c>
      <c r="P50" s="449">
        <v>21</v>
      </c>
      <c r="Q50" s="449">
        <f t="shared" si="1"/>
        <v>21</v>
      </c>
      <c r="R50" s="449"/>
      <c r="S50" s="449"/>
      <c r="T50" s="449"/>
      <c r="U50" s="449"/>
      <c r="V50" s="449"/>
      <c r="W50" s="449">
        <v>3</v>
      </c>
      <c r="X50" s="449">
        <v>5</v>
      </c>
      <c r="Y50" s="449">
        <v>4</v>
      </c>
      <c r="Z50" s="449">
        <v>4</v>
      </c>
      <c r="AA50" s="449"/>
      <c r="AB50" s="449">
        <v>1</v>
      </c>
      <c r="AC50" s="449">
        <v>2</v>
      </c>
      <c r="AD50" s="449">
        <v>2</v>
      </c>
      <c r="AE50" s="449"/>
      <c r="AF50" s="445" t="s">
        <v>1507</v>
      </c>
      <c r="AG50" s="1533"/>
      <c r="AH50" s="670"/>
      <c r="AI50" s="195"/>
      <c r="AJ50" s="678" t="e">
        <f t="shared" si="2"/>
        <v>#DIV/0!</v>
      </c>
      <c r="AK50" t="str">
        <f t="shared" si="3"/>
        <v>DNature</v>
      </c>
    </row>
    <row r="51" spans="1:37" ht="27">
      <c r="B51" s="464">
        <f t="shared" si="0"/>
        <v>49</v>
      </c>
      <c r="C51" s="446" t="s">
        <v>3868</v>
      </c>
      <c r="D51" s="446" t="s">
        <v>1505</v>
      </c>
      <c r="E51" s="447">
        <v>4</v>
      </c>
      <c r="F51" s="447">
        <v>0</v>
      </c>
      <c r="G51" s="447">
        <v>5</v>
      </c>
      <c r="H51" s="453" t="s">
        <v>3769</v>
      </c>
      <c r="I51" s="453" t="s">
        <v>4275</v>
      </c>
      <c r="J51" s="87" t="s">
        <v>4276</v>
      </c>
      <c r="K51" s="314" t="s">
        <v>2115</v>
      </c>
      <c r="L51" s="314">
        <v>618</v>
      </c>
      <c r="M51" s="314" t="s">
        <v>3770</v>
      </c>
      <c r="N51" s="314" t="s">
        <v>43</v>
      </c>
      <c r="O51" s="97" t="s">
        <v>4245</v>
      </c>
      <c r="P51" s="449">
        <v>8</v>
      </c>
      <c r="Q51" s="449">
        <f t="shared" si="1"/>
        <v>8</v>
      </c>
      <c r="R51" s="449"/>
      <c r="S51" s="449"/>
      <c r="T51" s="449"/>
      <c r="U51" s="449"/>
      <c r="V51" s="449"/>
      <c r="W51" s="449">
        <v>1</v>
      </c>
      <c r="X51" s="449">
        <v>1</v>
      </c>
      <c r="Y51" s="449">
        <v>1</v>
      </c>
      <c r="Z51" s="449"/>
      <c r="AA51" s="449">
        <v>2</v>
      </c>
      <c r="AB51" s="449">
        <v>2</v>
      </c>
      <c r="AC51" s="449"/>
      <c r="AD51" s="449"/>
      <c r="AE51" s="449">
        <v>1</v>
      </c>
      <c r="AF51" s="445" t="s">
        <v>1823</v>
      </c>
      <c r="AJ51" s="678" t="e">
        <f t="shared" si="2"/>
        <v>#DIV/0!</v>
      </c>
      <c r="AK51" t="str">
        <f t="shared" si="3"/>
        <v>DApJ</v>
      </c>
    </row>
    <row r="52" spans="1:37" ht="81">
      <c r="B52" s="464">
        <f t="shared" si="0"/>
        <v>50</v>
      </c>
      <c r="C52" s="446" t="s">
        <v>4277</v>
      </c>
      <c r="D52" s="446" t="s">
        <v>1505</v>
      </c>
      <c r="E52" s="447">
        <v>20</v>
      </c>
      <c r="F52" s="447">
        <v>18</v>
      </c>
      <c r="G52" s="447">
        <v>3</v>
      </c>
      <c r="H52" s="448" t="s">
        <v>2380</v>
      </c>
      <c r="I52" s="448" t="s">
        <v>3280</v>
      </c>
      <c r="J52" s="87" t="s">
        <v>5713</v>
      </c>
      <c r="K52" s="314" t="s">
        <v>2115</v>
      </c>
      <c r="L52" s="314">
        <v>633</v>
      </c>
      <c r="M52" s="314" t="s">
        <v>3771</v>
      </c>
      <c r="N52" s="314" t="s">
        <v>1915</v>
      </c>
      <c r="O52" s="465" t="s">
        <v>1384</v>
      </c>
      <c r="P52" s="449">
        <v>255</v>
      </c>
      <c r="Q52" s="449">
        <f t="shared" si="1"/>
        <v>255</v>
      </c>
      <c r="R52" s="449"/>
      <c r="S52" s="449"/>
      <c r="T52" s="449"/>
      <c r="U52" s="449"/>
      <c r="V52" s="449"/>
      <c r="W52" s="449">
        <v>2</v>
      </c>
      <c r="X52" s="449">
        <v>44</v>
      </c>
      <c r="Y52" s="449">
        <v>58</v>
      </c>
      <c r="Z52" s="449">
        <v>38</v>
      </c>
      <c r="AA52" s="449">
        <v>29</v>
      </c>
      <c r="AB52" s="449">
        <v>30</v>
      </c>
      <c r="AC52" s="449">
        <v>26</v>
      </c>
      <c r="AD52" s="449">
        <v>16</v>
      </c>
      <c r="AE52" s="449">
        <v>12</v>
      </c>
      <c r="AF52" s="445" t="s">
        <v>1506</v>
      </c>
      <c r="AJ52" s="678" t="e">
        <f t="shared" si="2"/>
        <v>#DIV/0!</v>
      </c>
      <c r="AK52" t="str">
        <f t="shared" si="3"/>
        <v>DApJ</v>
      </c>
    </row>
    <row r="53" spans="1:37" ht="27">
      <c r="B53" s="464">
        <f t="shared" si="0"/>
        <v>51</v>
      </c>
      <c r="C53" s="454" t="s">
        <v>5043</v>
      </c>
      <c r="D53" s="454" t="s">
        <v>5058</v>
      </c>
      <c r="E53" s="445">
        <v>2</v>
      </c>
      <c r="F53" s="445">
        <v>3</v>
      </c>
      <c r="G53" s="445">
        <v>0</v>
      </c>
      <c r="H53" s="453" t="s">
        <v>3113</v>
      </c>
      <c r="I53" s="453" t="s">
        <v>4034</v>
      </c>
      <c r="J53" s="87" t="s">
        <v>4278</v>
      </c>
      <c r="K53" s="314" t="s">
        <v>1528</v>
      </c>
      <c r="L53" s="314">
        <v>129</v>
      </c>
      <c r="M53" s="314" t="s">
        <v>5824</v>
      </c>
      <c r="N53" s="314" t="s">
        <v>43</v>
      </c>
      <c r="O53" s="97" t="s">
        <v>4164</v>
      </c>
      <c r="P53" s="449">
        <v>27</v>
      </c>
      <c r="Q53" s="449">
        <f t="shared" si="1"/>
        <v>27</v>
      </c>
      <c r="R53" s="449"/>
      <c r="S53" s="449"/>
      <c r="T53" s="449"/>
      <c r="U53" s="449"/>
      <c r="V53" s="449"/>
      <c r="W53" s="449"/>
      <c r="X53" s="449">
        <v>7</v>
      </c>
      <c r="Y53" s="449">
        <v>4</v>
      </c>
      <c r="Z53" s="449">
        <v>5</v>
      </c>
      <c r="AA53" s="449">
        <v>1</v>
      </c>
      <c r="AB53" s="449">
        <v>5</v>
      </c>
      <c r="AC53" s="449">
        <v>3</v>
      </c>
      <c r="AD53" s="449">
        <v>2</v>
      </c>
      <c r="AE53" s="449"/>
      <c r="AF53" s="445" t="s">
        <v>1823</v>
      </c>
      <c r="AJ53" s="678" t="e">
        <f t="shared" si="2"/>
        <v>#DIV/0!</v>
      </c>
      <c r="AK53" t="str">
        <f t="shared" si="3"/>
        <v>IAJ</v>
      </c>
    </row>
    <row r="54" spans="1:37" ht="27">
      <c r="B54" s="464">
        <f t="shared" si="0"/>
        <v>52</v>
      </c>
      <c r="C54" s="454" t="s">
        <v>3870</v>
      </c>
      <c r="D54" s="454" t="s">
        <v>1505</v>
      </c>
      <c r="E54" s="447">
        <v>5</v>
      </c>
      <c r="F54" s="447">
        <v>0</v>
      </c>
      <c r="G54" s="447">
        <v>6</v>
      </c>
      <c r="H54" s="448" t="s">
        <v>5825</v>
      </c>
      <c r="I54" s="453" t="s">
        <v>4034</v>
      </c>
      <c r="J54" s="87" t="s">
        <v>6224</v>
      </c>
      <c r="K54" s="314" t="s">
        <v>1401</v>
      </c>
      <c r="L54" s="314">
        <v>57</v>
      </c>
      <c r="M54" s="314" t="s">
        <v>5826</v>
      </c>
      <c r="N54" s="314" t="s">
        <v>4792</v>
      </c>
      <c r="O54" s="465" t="s">
        <v>5827</v>
      </c>
      <c r="P54" s="449">
        <v>58</v>
      </c>
      <c r="Q54" s="449">
        <f t="shared" si="1"/>
        <v>58</v>
      </c>
      <c r="R54" s="449"/>
      <c r="S54" s="449"/>
      <c r="T54" s="449"/>
      <c r="U54" s="449"/>
      <c r="V54" s="449"/>
      <c r="W54" s="449">
        <v>3</v>
      </c>
      <c r="X54" s="449">
        <v>13</v>
      </c>
      <c r="Y54" s="449">
        <v>9</v>
      </c>
      <c r="Z54" s="449">
        <v>4</v>
      </c>
      <c r="AA54" s="449">
        <v>10</v>
      </c>
      <c r="AB54" s="449">
        <v>5</v>
      </c>
      <c r="AC54" s="449">
        <v>6</v>
      </c>
      <c r="AD54" s="449">
        <v>3</v>
      </c>
      <c r="AE54" s="449">
        <v>5</v>
      </c>
      <c r="AF54" s="445" t="s">
        <v>1504</v>
      </c>
      <c r="AJ54" s="678" t="e">
        <f t="shared" si="2"/>
        <v>#DIV/0!</v>
      </c>
      <c r="AK54" t="str">
        <f t="shared" si="3"/>
        <v>DPASJ</v>
      </c>
    </row>
    <row r="55" spans="1:37" ht="27">
      <c r="B55" s="464">
        <f t="shared" si="0"/>
        <v>53</v>
      </c>
      <c r="C55" s="447" t="s">
        <v>4165</v>
      </c>
      <c r="D55" s="447" t="s">
        <v>1505</v>
      </c>
      <c r="E55" s="447">
        <v>7</v>
      </c>
      <c r="F55" s="447">
        <v>0</v>
      </c>
      <c r="G55" s="447">
        <v>8</v>
      </c>
      <c r="H55" s="448" t="s">
        <v>4753</v>
      </c>
      <c r="I55" s="448" t="s">
        <v>3278</v>
      </c>
      <c r="J55" s="87" t="s">
        <v>4279</v>
      </c>
      <c r="K55" s="314" t="s">
        <v>1401</v>
      </c>
      <c r="L55" s="314">
        <v>57</v>
      </c>
      <c r="M55" s="314" t="s">
        <v>5828</v>
      </c>
      <c r="N55" s="314" t="s">
        <v>4794</v>
      </c>
      <c r="O55" s="448" t="s">
        <v>4166</v>
      </c>
      <c r="P55" s="449">
        <v>5</v>
      </c>
      <c r="Q55" s="449">
        <f t="shared" si="1"/>
        <v>5</v>
      </c>
      <c r="R55" s="449"/>
      <c r="S55" s="449"/>
      <c r="T55" s="449"/>
      <c r="U55" s="449"/>
      <c r="V55" s="449"/>
      <c r="W55" s="449">
        <v>3</v>
      </c>
      <c r="X55" s="449">
        <v>2</v>
      </c>
      <c r="Y55" s="449"/>
      <c r="Z55" s="449"/>
      <c r="AA55" s="449"/>
      <c r="AB55" s="449"/>
      <c r="AC55" s="449"/>
      <c r="AD55" s="449"/>
      <c r="AE55" s="449"/>
      <c r="AF55" s="445" t="s">
        <v>1504</v>
      </c>
      <c r="AJ55" s="678" t="e">
        <f t="shared" si="2"/>
        <v>#DIV/0!</v>
      </c>
      <c r="AK55" t="str">
        <f t="shared" si="3"/>
        <v>DPASJ</v>
      </c>
    </row>
    <row r="56" spans="1:37" s="460" customFormat="1" ht="40.5">
      <c r="B56" s="464">
        <f t="shared" si="0"/>
        <v>54</v>
      </c>
      <c r="C56" s="447" t="s">
        <v>4280</v>
      </c>
      <c r="D56" s="447" t="s">
        <v>1505</v>
      </c>
      <c r="E56" s="447">
        <v>8</v>
      </c>
      <c r="F56" s="447">
        <v>0</v>
      </c>
      <c r="G56" s="447">
        <v>9</v>
      </c>
      <c r="H56" s="448" t="s">
        <v>4754</v>
      </c>
      <c r="I56" s="448" t="s">
        <v>3278</v>
      </c>
      <c r="J56" s="87" t="s">
        <v>6571</v>
      </c>
      <c r="K56" s="314" t="s">
        <v>1401</v>
      </c>
      <c r="L56" s="314">
        <v>57</v>
      </c>
      <c r="M56" s="314" t="s">
        <v>5829</v>
      </c>
      <c r="N56" s="314" t="s">
        <v>3665</v>
      </c>
      <c r="O56" s="465" t="s">
        <v>4199</v>
      </c>
      <c r="P56" s="449">
        <v>8</v>
      </c>
      <c r="Q56" s="449">
        <f t="shared" si="1"/>
        <v>8</v>
      </c>
      <c r="R56" s="449"/>
      <c r="S56" s="449"/>
      <c r="T56" s="449"/>
      <c r="U56" s="449"/>
      <c r="V56" s="449"/>
      <c r="W56" s="449">
        <v>2</v>
      </c>
      <c r="X56" s="449">
        <v>4</v>
      </c>
      <c r="Y56" s="449">
        <v>1</v>
      </c>
      <c r="Z56" s="449">
        <v>1</v>
      </c>
      <c r="AA56" s="449"/>
      <c r="AB56" s="449"/>
      <c r="AC56" s="449"/>
      <c r="AD56" s="449"/>
      <c r="AE56" s="449"/>
      <c r="AF56" s="445" t="s">
        <v>1504</v>
      </c>
      <c r="AG56" s="1533"/>
      <c r="AH56" s="670"/>
      <c r="AI56" s="195"/>
      <c r="AJ56" s="678" t="e">
        <f t="shared" si="2"/>
        <v>#DIV/0!</v>
      </c>
      <c r="AK56" t="str">
        <f t="shared" si="3"/>
        <v>DPASJ</v>
      </c>
    </row>
    <row r="57" spans="1:37" ht="54">
      <c r="B57" s="464">
        <f t="shared" si="0"/>
        <v>55</v>
      </c>
      <c r="C57" s="447" t="s">
        <v>4280</v>
      </c>
      <c r="D57" s="447" t="s">
        <v>1505</v>
      </c>
      <c r="E57" s="447">
        <v>12</v>
      </c>
      <c r="F57" s="447">
        <v>0</v>
      </c>
      <c r="G57" s="447">
        <v>13</v>
      </c>
      <c r="H57" s="819" t="s">
        <v>5958</v>
      </c>
      <c r="I57" s="448" t="s">
        <v>3278</v>
      </c>
      <c r="J57" s="87" t="s">
        <v>6572</v>
      </c>
      <c r="K57" s="314" t="s">
        <v>1401</v>
      </c>
      <c r="L57" s="314">
        <v>57</v>
      </c>
      <c r="M57" s="314" t="s">
        <v>5830</v>
      </c>
      <c r="N57" s="314" t="s">
        <v>5214</v>
      </c>
      <c r="O57" s="465" t="s">
        <v>6573</v>
      </c>
      <c r="P57" s="449">
        <v>3</v>
      </c>
      <c r="Q57" s="449">
        <f t="shared" si="1"/>
        <v>3</v>
      </c>
      <c r="R57" s="449"/>
      <c r="S57" s="449"/>
      <c r="T57" s="449"/>
      <c r="U57" s="449"/>
      <c r="V57" s="449"/>
      <c r="W57" s="449">
        <v>1</v>
      </c>
      <c r="X57" s="449">
        <v>1</v>
      </c>
      <c r="Y57" s="449">
        <v>1</v>
      </c>
      <c r="Z57" s="449"/>
      <c r="AA57" s="449"/>
      <c r="AB57" s="449"/>
      <c r="AC57" s="449"/>
      <c r="AD57" s="449"/>
      <c r="AE57" s="449"/>
      <c r="AF57" s="445" t="s">
        <v>1504</v>
      </c>
      <c r="AJ57" s="678" t="e">
        <f t="shared" si="2"/>
        <v>#DIV/0!</v>
      </c>
      <c r="AK57" t="str">
        <f t="shared" si="3"/>
        <v>DPASJ</v>
      </c>
    </row>
    <row r="58" spans="1:37" ht="27">
      <c r="B58" s="464">
        <f t="shared" si="0"/>
        <v>56</v>
      </c>
      <c r="C58" s="447" t="s">
        <v>4167</v>
      </c>
      <c r="D58" s="447" t="s">
        <v>5058</v>
      </c>
      <c r="E58" s="447">
        <v>4</v>
      </c>
      <c r="F58" s="447">
        <v>5</v>
      </c>
      <c r="G58" s="447">
        <v>0</v>
      </c>
      <c r="H58" s="448" t="s">
        <v>5959</v>
      </c>
      <c r="I58" s="448" t="s">
        <v>708</v>
      </c>
      <c r="J58" s="87" t="s">
        <v>4281</v>
      </c>
      <c r="K58" s="314" t="s">
        <v>2115</v>
      </c>
      <c r="L58" s="314">
        <v>621</v>
      </c>
      <c r="M58" s="314" t="s">
        <v>5831</v>
      </c>
      <c r="N58" s="314" t="s">
        <v>5216</v>
      </c>
      <c r="O58" s="448" t="s">
        <v>4168</v>
      </c>
      <c r="P58" s="449">
        <v>64</v>
      </c>
      <c r="Q58" s="449">
        <f t="shared" si="1"/>
        <v>64</v>
      </c>
      <c r="R58" s="449"/>
      <c r="S58" s="449"/>
      <c r="T58" s="449"/>
      <c r="U58" s="449"/>
      <c r="V58" s="449"/>
      <c r="W58" s="449">
        <v>10</v>
      </c>
      <c r="X58" s="449">
        <v>12</v>
      </c>
      <c r="Y58" s="449">
        <v>15</v>
      </c>
      <c r="Z58" s="449">
        <v>5</v>
      </c>
      <c r="AA58" s="449">
        <v>6</v>
      </c>
      <c r="AB58" s="449">
        <v>6</v>
      </c>
      <c r="AC58" s="449">
        <v>1</v>
      </c>
      <c r="AD58" s="449">
        <v>6</v>
      </c>
      <c r="AE58" s="449">
        <v>3</v>
      </c>
      <c r="AF58" s="445" t="s">
        <v>1506</v>
      </c>
      <c r="AJ58" s="678" t="e">
        <f t="shared" si="2"/>
        <v>#DIV/0!</v>
      </c>
      <c r="AK58" t="str">
        <f t="shared" si="3"/>
        <v>IApJ</v>
      </c>
    </row>
    <row r="59" spans="1:37" ht="54">
      <c r="B59" s="464">
        <f t="shared" si="0"/>
        <v>57</v>
      </c>
      <c r="C59" s="447" t="s">
        <v>3738</v>
      </c>
      <c r="D59" s="447" t="s">
        <v>1505</v>
      </c>
      <c r="E59" s="447">
        <v>14</v>
      </c>
      <c r="F59" s="447">
        <v>0</v>
      </c>
      <c r="G59" s="447">
        <v>15</v>
      </c>
      <c r="H59" s="448" t="s">
        <v>493</v>
      </c>
      <c r="I59" s="467" t="s">
        <v>277</v>
      </c>
      <c r="J59" s="87" t="s">
        <v>6574</v>
      </c>
      <c r="K59" s="314" t="s">
        <v>2115</v>
      </c>
      <c r="L59" s="314">
        <v>629</v>
      </c>
      <c r="M59" s="314" t="s">
        <v>551</v>
      </c>
      <c r="N59" s="314" t="s">
        <v>3665</v>
      </c>
      <c r="O59" s="465" t="s">
        <v>4200</v>
      </c>
      <c r="P59" s="449">
        <v>3</v>
      </c>
      <c r="Q59" s="449">
        <f t="shared" si="1"/>
        <v>3</v>
      </c>
      <c r="R59" s="449"/>
      <c r="S59" s="449"/>
      <c r="T59" s="449"/>
      <c r="U59" s="449"/>
      <c r="V59" s="449"/>
      <c r="W59" s="449"/>
      <c r="X59" s="449"/>
      <c r="Y59" s="449">
        <v>1</v>
      </c>
      <c r="Z59" s="449">
        <v>1</v>
      </c>
      <c r="AA59" s="449"/>
      <c r="AB59" s="449">
        <v>1</v>
      </c>
      <c r="AC59" s="449"/>
      <c r="AD59" s="449"/>
      <c r="AE59" s="449"/>
      <c r="AF59" s="445" t="s">
        <v>1505</v>
      </c>
      <c r="AJ59" s="678" t="e">
        <f t="shared" si="2"/>
        <v>#DIV/0!</v>
      </c>
      <c r="AK59" t="str">
        <f t="shared" si="3"/>
        <v>DApJ</v>
      </c>
    </row>
    <row r="60" spans="1:37" ht="81">
      <c r="B60" s="464">
        <f t="shared" si="0"/>
        <v>58</v>
      </c>
      <c r="C60" s="447" t="s">
        <v>4282</v>
      </c>
      <c r="D60" s="447" t="s">
        <v>1505</v>
      </c>
      <c r="E60" s="447">
        <v>22</v>
      </c>
      <c r="F60" s="447">
        <v>4</v>
      </c>
      <c r="G60" s="447">
        <v>19</v>
      </c>
      <c r="H60" s="448" t="s">
        <v>5348</v>
      </c>
      <c r="I60" s="448" t="s">
        <v>3286</v>
      </c>
      <c r="J60" s="87" t="s">
        <v>2597</v>
      </c>
      <c r="K60" s="314" t="s">
        <v>3484</v>
      </c>
      <c r="L60" s="314">
        <v>310</v>
      </c>
      <c r="M60" s="314" t="s">
        <v>5832</v>
      </c>
      <c r="N60" s="314" t="s">
        <v>5214</v>
      </c>
      <c r="O60" s="465" t="s">
        <v>462</v>
      </c>
      <c r="P60" s="449">
        <v>71</v>
      </c>
      <c r="Q60" s="449">
        <f t="shared" si="1"/>
        <v>71</v>
      </c>
      <c r="R60" s="449"/>
      <c r="S60" s="449"/>
      <c r="T60" s="449"/>
      <c r="U60" s="449"/>
      <c r="V60" s="449"/>
      <c r="W60" s="449">
        <v>1</v>
      </c>
      <c r="X60" s="449">
        <v>7</v>
      </c>
      <c r="Y60" s="449">
        <v>43</v>
      </c>
      <c r="Z60" s="449">
        <v>5</v>
      </c>
      <c r="AA60" s="449">
        <v>3</v>
      </c>
      <c r="AB60" s="449">
        <v>3</v>
      </c>
      <c r="AC60" s="449">
        <v>3</v>
      </c>
      <c r="AD60" s="449">
        <v>2</v>
      </c>
      <c r="AE60" s="449">
        <v>4</v>
      </c>
      <c r="AF60" s="445" t="s">
        <v>1823</v>
      </c>
      <c r="AJ60" s="678" t="e">
        <f t="shared" si="2"/>
        <v>#DIV/0!</v>
      </c>
      <c r="AK60" t="str">
        <f t="shared" si="3"/>
        <v>DScience</v>
      </c>
    </row>
    <row r="61" spans="1:37" ht="27">
      <c r="B61" s="464">
        <f t="shared" si="0"/>
        <v>59</v>
      </c>
      <c r="C61" s="447" t="s">
        <v>4283</v>
      </c>
      <c r="D61" s="447" t="s">
        <v>1505</v>
      </c>
      <c r="E61" s="447">
        <v>7</v>
      </c>
      <c r="F61" s="447">
        <v>0</v>
      </c>
      <c r="G61" s="447">
        <v>8</v>
      </c>
      <c r="H61" s="448" t="s">
        <v>5079</v>
      </c>
      <c r="I61" s="448" t="s">
        <v>3278</v>
      </c>
      <c r="J61" s="87" t="s">
        <v>1181</v>
      </c>
      <c r="K61" s="314" t="s">
        <v>1526</v>
      </c>
      <c r="L61" s="314">
        <v>362</v>
      </c>
      <c r="M61" s="314" t="s">
        <v>5050</v>
      </c>
      <c r="N61" s="314" t="s">
        <v>3067</v>
      </c>
      <c r="O61" s="465" t="s">
        <v>5936</v>
      </c>
      <c r="P61" s="449">
        <v>138</v>
      </c>
      <c r="Q61" s="449">
        <f t="shared" si="1"/>
        <v>138</v>
      </c>
      <c r="R61" s="449"/>
      <c r="S61" s="449"/>
      <c r="T61" s="449"/>
      <c r="U61" s="449"/>
      <c r="V61" s="449"/>
      <c r="W61" s="449"/>
      <c r="X61" s="449">
        <v>27</v>
      </c>
      <c r="Y61" s="449">
        <v>28</v>
      </c>
      <c r="Z61" s="449">
        <v>13</v>
      </c>
      <c r="AA61" s="449">
        <v>19</v>
      </c>
      <c r="AB61" s="449">
        <v>20</v>
      </c>
      <c r="AC61" s="449">
        <v>13</v>
      </c>
      <c r="AD61" s="449">
        <v>13</v>
      </c>
      <c r="AE61" s="449">
        <v>5</v>
      </c>
      <c r="AF61" s="445" t="s">
        <v>1504</v>
      </c>
      <c r="AJ61" s="678" t="e">
        <f t="shared" si="2"/>
        <v>#DIV/0!</v>
      </c>
      <c r="AK61" t="str">
        <f t="shared" si="3"/>
        <v>DMNRAS</v>
      </c>
    </row>
    <row r="62" spans="1:37" s="460" customFormat="1" ht="121.5">
      <c r="B62" s="464">
        <f t="shared" si="0"/>
        <v>60</v>
      </c>
      <c r="C62" s="447" t="s">
        <v>6261</v>
      </c>
      <c r="D62" s="447" t="s">
        <v>1505</v>
      </c>
      <c r="E62" s="447">
        <v>39</v>
      </c>
      <c r="F62" s="447">
        <v>0</v>
      </c>
      <c r="G62" s="447">
        <v>40</v>
      </c>
      <c r="H62" s="448" t="s">
        <v>4787</v>
      </c>
      <c r="I62" s="448" t="s">
        <v>3278</v>
      </c>
      <c r="J62" s="87" t="s">
        <v>4284</v>
      </c>
      <c r="K62" s="314" t="s">
        <v>1401</v>
      </c>
      <c r="L62" s="314">
        <v>57</v>
      </c>
      <c r="M62" s="314" t="s">
        <v>5051</v>
      </c>
      <c r="N62" s="314" t="s">
        <v>1879</v>
      </c>
      <c r="O62" s="479" t="s">
        <v>4398</v>
      </c>
      <c r="P62" s="449">
        <v>193</v>
      </c>
      <c r="Q62" s="449">
        <f t="shared" si="1"/>
        <v>193</v>
      </c>
      <c r="R62" s="449"/>
      <c r="S62" s="449"/>
      <c r="T62" s="449"/>
      <c r="U62" s="449"/>
      <c r="V62" s="449">
        <v>3</v>
      </c>
      <c r="W62" s="449">
        <v>16</v>
      </c>
      <c r="X62" s="449">
        <v>26</v>
      </c>
      <c r="Y62" s="449">
        <v>36</v>
      </c>
      <c r="Z62" s="449">
        <v>29</v>
      </c>
      <c r="AA62" s="449">
        <v>25</v>
      </c>
      <c r="AB62" s="449">
        <v>20</v>
      </c>
      <c r="AC62" s="449">
        <v>11</v>
      </c>
      <c r="AD62" s="449">
        <v>18</v>
      </c>
      <c r="AE62" s="449">
        <v>9</v>
      </c>
      <c r="AF62" s="445" t="s">
        <v>1504</v>
      </c>
      <c r="AG62" s="1533"/>
      <c r="AH62" s="670"/>
      <c r="AI62" s="195"/>
      <c r="AJ62" s="678" t="e">
        <f t="shared" si="2"/>
        <v>#DIV/0!</v>
      </c>
      <c r="AK62" t="str">
        <f t="shared" si="3"/>
        <v>DPASJ</v>
      </c>
    </row>
    <row r="63" spans="1:37" s="2881" customFormat="1" ht="82.5" customHeight="1">
      <c r="A63" s="2881">
        <v>1</v>
      </c>
      <c r="B63" s="2882"/>
      <c r="C63" s="2895" t="s">
        <v>11780</v>
      </c>
      <c r="D63" s="2895" t="s">
        <v>11733</v>
      </c>
      <c r="E63" s="2882">
        <v>24</v>
      </c>
      <c r="F63" s="2882">
        <v>15</v>
      </c>
      <c r="G63" s="2882">
        <v>10</v>
      </c>
      <c r="H63" s="2891" t="s">
        <v>11781</v>
      </c>
      <c r="I63" s="2891" t="s">
        <v>11828</v>
      </c>
      <c r="J63" s="2872" t="s">
        <v>11827</v>
      </c>
      <c r="K63" s="2873" t="s">
        <v>11782</v>
      </c>
      <c r="L63" s="2874">
        <v>633</v>
      </c>
      <c r="M63" s="2873" t="s">
        <v>11783</v>
      </c>
      <c r="N63" s="2875" t="s">
        <v>11784</v>
      </c>
      <c r="O63" s="2896" t="s">
        <v>11785</v>
      </c>
      <c r="P63" s="2884">
        <v>60</v>
      </c>
      <c r="Q63" s="2884"/>
      <c r="R63" s="2884"/>
      <c r="S63" s="2884"/>
      <c r="T63" s="2884"/>
      <c r="U63" s="2884"/>
      <c r="V63" s="2884"/>
      <c r="W63" s="2884"/>
      <c r="X63" s="2884"/>
      <c r="Y63" s="2884"/>
      <c r="Z63" s="2884"/>
      <c r="AA63" s="2884"/>
      <c r="AB63" s="2884"/>
      <c r="AC63" s="2884"/>
      <c r="AD63" s="2884"/>
      <c r="AE63" s="2884"/>
      <c r="AF63" s="2885"/>
      <c r="AG63" s="2513"/>
      <c r="AH63" s="2894"/>
      <c r="AJ63" s="2889" t="e">
        <f t="shared" si="2"/>
        <v>#DIV/0!</v>
      </c>
      <c r="AK63" s="1946" t="str">
        <f t="shared" si="3"/>
        <v>DApJ</v>
      </c>
    </row>
    <row r="64" spans="1:37" ht="27">
      <c r="B64" s="464">
        <f t="shared" si="0"/>
        <v>62</v>
      </c>
      <c r="C64" s="454" t="s">
        <v>5111</v>
      </c>
      <c r="D64" s="454" t="s">
        <v>1505</v>
      </c>
      <c r="E64" s="447">
        <v>5</v>
      </c>
      <c r="F64" s="447">
        <v>0</v>
      </c>
      <c r="G64" s="447">
        <v>6</v>
      </c>
      <c r="H64" s="453" t="s">
        <v>2103</v>
      </c>
      <c r="I64" s="453" t="s">
        <v>3279</v>
      </c>
      <c r="J64" s="87" t="s">
        <v>6255</v>
      </c>
      <c r="K64" s="314" t="s">
        <v>2115</v>
      </c>
      <c r="L64" s="314">
        <v>621</v>
      </c>
      <c r="M64" s="314" t="s">
        <v>1405</v>
      </c>
      <c r="N64" s="314" t="s">
        <v>5216</v>
      </c>
      <c r="O64" s="465" t="s">
        <v>2363</v>
      </c>
      <c r="P64" s="449">
        <v>11</v>
      </c>
      <c r="Q64" s="449">
        <f t="shared" si="1"/>
        <v>11</v>
      </c>
      <c r="R64" s="449"/>
      <c r="S64" s="449"/>
      <c r="T64" s="449"/>
      <c r="U64" s="449"/>
      <c r="V64" s="449"/>
      <c r="W64" s="449">
        <v>1</v>
      </c>
      <c r="X64" s="449">
        <v>1</v>
      </c>
      <c r="Y64" s="449"/>
      <c r="Z64" s="449">
        <v>5</v>
      </c>
      <c r="AA64" s="449">
        <v>2</v>
      </c>
      <c r="AB64" s="449">
        <v>1</v>
      </c>
      <c r="AC64" s="449">
        <v>1</v>
      </c>
      <c r="AD64" s="449"/>
      <c r="AE64" s="449"/>
      <c r="AF64" s="445" t="s">
        <v>1505</v>
      </c>
      <c r="AJ64" s="678" t="e">
        <f t="shared" si="2"/>
        <v>#DIV/0!</v>
      </c>
      <c r="AK64" t="str">
        <f t="shared" si="3"/>
        <v>DApJ</v>
      </c>
    </row>
    <row r="65" spans="2:37" ht="27">
      <c r="B65" s="464">
        <f t="shared" si="0"/>
        <v>63</v>
      </c>
      <c r="C65" s="446" t="s">
        <v>4285</v>
      </c>
      <c r="D65" s="446" t="s">
        <v>1505</v>
      </c>
      <c r="E65" s="447">
        <v>6</v>
      </c>
      <c r="F65" s="447">
        <v>0</v>
      </c>
      <c r="G65" s="447">
        <v>7</v>
      </c>
      <c r="H65" s="453" t="s">
        <v>5052</v>
      </c>
      <c r="I65" s="453" t="s">
        <v>3279</v>
      </c>
      <c r="J65" s="87" t="s">
        <v>6256</v>
      </c>
      <c r="K65" s="314" t="s">
        <v>1401</v>
      </c>
      <c r="L65" s="314">
        <v>57</v>
      </c>
      <c r="M65" s="314" t="s">
        <v>5008</v>
      </c>
      <c r="N65" s="314" t="s">
        <v>4796</v>
      </c>
      <c r="O65" s="465" t="s">
        <v>4433</v>
      </c>
      <c r="P65" s="449">
        <v>6</v>
      </c>
      <c r="Q65" s="449">
        <f t="shared" si="1"/>
        <v>6</v>
      </c>
      <c r="R65" s="449"/>
      <c r="S65" s="449"/>
      <c r="T65" s="449"/>
      <c r="U65" s="449"/>
      <c r="V65" s="449"/>
      <c r="W65" s="449"/>
      <c r="X65" s="449">
        <v>1</v>
      </c>
      <c r="Y65" s="449"/>
      <c r="Z65" s="449">
        <v>2</v>
      </c>
      <c r="AA65" s="449"/>
      <c r="AB65" s="449">
        <v>1</v>
      </c>
      <c r="AC65" s="449"/>
      <c r="AD65" s="449">
        <v>1</v>
      </c>
      <c r="AE65" s="449">
        <v>1</v>
      </c>
      <c r="AF65" s="445" t="s">
        <v>1504</v>
      </c>
      <c r="AJ65" s="678" t="e">
        <f t="shared" si="2"/>
        <v>#DIV/0!</v>
      </c>
      <c r="AK65" t="str">
        <f t="shared" si="3"/>
        <v>DPASJ</v>
      </c>
    </row>
    <row r="66" spans="2:37" ht="27">
      <c r="B66" s="464">
        <f t="shared" si="0"/>
        <v>64</v>
      </c>
      <c r="C66" s="446" t="s">
        <v>4286</v>
      </c>
      <c r="D66" s="446" t="s">
        <v>5058</v>
      </c>
      <c r="E66" s="447">
        <v>4</v>
      </c>
      <c r="F66" s="447">
        <v>4</v>
      </c>
      <c r="G66" s="447">
        <v>1</v>
      </c>
      <c r="H66" s="453" t="s">
        <v>2104</v>
      </c>
      <c r="I66" s="453" t="s">
        <v>3280</v>
      </c>
      <c r="J66" s="87" t="s">
        <v>6257</v>
      </c>
      <c r="K66" s="314" t="s">
        <v>1528</v>
      </c>
      <c r="L66" s="314">
        <v>130</v>
      </c>
      <c r="M66" s="314" t="s">
        <v>5009</v>
      </c>
      <c r="N66" s="314" t="s">
        <v>4796</v>
      </c>
      <c r="O66" s="465" t="s">
        <v>4434</v>
      </c>
      <c r="P66" s="449">
        <v>4</v>
      </c>
      <c r="Q66" s="449">
        <f t="shared" si="1"/>
        <v>4</v>
      </c>
      <c r="R66" s="449"/>
      <c r="S66" s="449"/>
      <c r="T66" s="449"/>
      <c r="U66" s="449"/>
      <c r="V66" s="449"/>
      <c r="W66" s="449"/>
      <c r="X66" s="449">
        <v>1</v>
      </c>
      <c r="Y66" s="449">
        <v>1</v>
      </c>
      <c r="Z66" s="449">
        <v>1</v>
      </c>
      <c r="AA66" s="449"/>
      <c r="AB66" s="449"/>
      <c r="AC66" s="449">
        <v>1</v>
      </c>
      <c r="AD66" s="449"/>
      <c r="AE66" s="449"/>
      <c r="AF66" s="445" t="s">
        <v>1507</v>
      </c>
      <c r="AJ66" s="678" t="e">
        <f t="shared" si="2"/>
        <v>#DIV/0!</v>
      </c>
      <c r="AK66" t="str">
        <f t="shared" si="3"/>
        <v>IAJ</v>
      </c>
    </row>
    <row r="67" spans="2:37" s="2196" customFormat="1" ht="33.75" customHeight="1">
      <c r="B67" s="2225"/>
      <c r="C67" s="2219" t="s">
        <v>9372</v>
      </c>
      <c r="D67" s="2219" t="s">
        <v>9294</v>
      </c>
      <c r="E67" s="2225">
        <v>0</v>
      </c>
      <c r="F67" s="2225">
        <v>1</v>
      </c>
      <c r="G67" s="2225">
        <v>0</v>
      </c>
      <c r="H67" s="2220" t="s">
        <v>9372</v>
      </c>
      <c r="I67" s="2220" t="s">
        <v>9332</v>
      </c>
      <c r="J67" s="2221" t="s">
        <v>9373</v>
      </c>
      <c r="K67" s="2222" t="s">
        <v>9343</v>
      </c>
      <c r="L67" s="2223">
        <v>632</v>
      </c>
      <c r="M67" s="2222" t="s">
        <v>9374</v>
      </c>
      <c r="N67" s="2224" t="s">
        <v>9375</v>
      </c>
      <c r="O67" s="2185" t="s">
        <v>9376</v>
      </c>
      <c r="P67" s="2230">
        <v>22</v>
      </c>
      <c r="Q67" s="449">
        <f t="shared" si="1"/>
        <v>22</v>
      </c>
      <c r="R67" s="2230"/>
      <c r="S67" s="2230"/>
      <c r="T67" s="2230"/>
      <c r="U67" s="2230"/>
      <c r="V67" s="2230"/>
      <c r="W67" s="2230"/>
      <c r="X67" s="2230">
        <v>4</v>
      </c>
      <c r="Y67" s="2230">
        <v>5</v>
      </c>
      <c r="Z67" s="2230">
        <v>3</v>
      </c>
      <c r="AA67" s="2230">
        <v>2</v>
      </c>
      <c r="AB67" s="2230">
        <v>1</v>
      </c>
      <c r="AC67" s="2230">
        <v>1</v>
      </c>
      <c r="AD67" s="2230">
        <v>3</v>
      </c>
      <c r="AE67" s="2230">
        <v>3</v>
      </c>
      <c r="AF67" s="2218"/>
      <c r="AG67" s="2182" t="s">
        <v>10600</v>
      </c>
      <c r="AH67" s="2195"/>
      <c r="AJ67" s="2197" t="e">
        <f t="shared" si="2"/>
        <v>#DIV/0!</v>
      </c>
      <c r="AK67" s="2169" t="str">
        <f t="shared" si="3"/>
        <v>IApJ</v>
      </c>
    </row>
    <row r="68" spans="2:37" ht="27">
      <c r="B68" s="464">
        <f t="shared" si="0"/>
        <v>66</v>
      </c>
      <c r="C68" s="446" t="s">
        <v>4287</v>
      </c>
      <c r="D68" s="446" t="s">
        <v>1505</v>
      </c>
      <c r="E68" s="447">
        <v>8</v>
      </c>
      <c r="F68" s="447">
        <v>0</v>
      </c>
      <c r="G68" s="447">
        <v>9</v>
      </c>
      <c r="H68" s="453" t="s">
        <v>2105</v>
      </c>
      <c r="I68" s="453" t="s">
        <v>3278</v>
      </c>
      <c r="J68" s="87" t="s">
        <v>2402</v>
      </c>
      <c r="K68" s="314" t="s">
        <v>1401</v>
      </c>
      <c r="L68" s="314">
        <v>57</v>
      </c>
      <c r="M68" s="314" t="s">
        <v>5010</v>
      </c>
      <c r="N68" s="314" t="s">
        <v>4796</v>
      </c>
      <c r="O68" s="465" t="s">
        <v>6678</v>
      </c>
      <c r="P68" s="449">
        <v>9</v>
      </c>
      <c r="Q68" s="449">
        <f t="shared" si="1"/>
        <v>9</v>
      </c>
      <c r="R68" s="449"/>
      <c r="S68" s="449"/>
      <c r="T68" s="449"/>
      <c r="U68" s="449"/>
      <c r="V68" s="449"/>
      <c r="W68" s="449"/>
      <c r="X68" s="449"/>
      <c r="Y68" s="449">
        <v>2</v>
      </c>
      <c r="Z68" s="449">
        <v>4</v>
      </c>
      <c r="AA68" s="449"/>
      <c r="AB68" s="449">
        <v>2</v>
      </c>
      <c r="AC68" s="449">
        <v>1</v>
      </c>
      <c r="AD68" s="449"/>
      <c r="AE68" s="449"/>
      <c r="AF68" s="445" t="s">
        <v>1504</v>
      </c>
      <c r="AJ68" s="678" t="e">
        <f t="shared" si="2"/>
        <v>#DIV/0!</v>
      </c>
      <c r="AK68" t="str">
        <f t="shared" si="3"/>
        <v>DPASJ</v>
      </c>
    </row>
    <row r="69" spans="2:37" ht="54">
      <c r="B69" s="464">
        <f t="shared" si="0"/>
        <v>67</v>
      </c>
      <c r="C69" s="454" t="s">
        <v>4288</v>
      </c>
      <c r="D69" s="454" t="s">
        <v>1505</v>
      </c>
      <c r="E69" s="447">
        <v>12</v>
      </c>
      <c r="F69" s="447">
        <v>1</v>
      </c>
      <c r="G69" s="447">
        <v>12</v>
      </c>
      <c r="H69" s="381" t="s">
        <v>598</v>
      </c>
      <c r="I69" s="453" t="s">
        <v>3278</v>
      </c>
      <c r="J69" s="87" t="s">
        <v>4180</v>
      </c>
      <c r="K69" s="314" t="s">
        <v>2115</v>
      </c>
      <c r="L69" s="314">
        <v>634</v>
      </c>
      <c r="M69" s="314" t="s">
        <v>5011</v>
      </c>
      <c r="N69" s="314" t="s">
        <v>4796</v>
      </c>
      <c r="O69" s="480" t="s">
        <v>4638</v>
      </c>
      <c r="P69" s="449">
        <v>51</v>
      </c>
      <c r="Q69" s="449">
        <f t="shared" si="1"/>
        <v>51</v>
      </c>
      <c r="R69" s="449"/>
      <c r="S69" s="449"/>
      <c r="T69" s="449"/>
      <c r="U69" s="449"/>
      <c r="V69" s="449"/>
      <c r="W69" s="449"/>
      <c r="X69" s="449">
        <v>14</v>
      </c>
      <c r="Y69" s="449">
        <v>8</v>
      </c>
      <c r="Z69" s="449">
        <v>12</v>
      </c>
      <c r="AA69" s="449">
        <v>5</v>
      </c>
      <c r="AB69" s="449">
        <v>5</v>
      </c>
      <c r="AC69" s="449">
        <v>1</v>
      </c>
      <c r="AD69" s="449">
        <v>3</v>
      </c>
      <c r="AE69" s="449">
        <v>3</v>
      </c>
      <c r="AF69" s="445" t="s">
        <v>1504</v>
      </c>
      <c r="AG69" s="50" t="s">
        <v>10596</v>
      </c>
      <c r="AJ69" s="678" t="e">
        <f t="shared" si="2"/>
        <v>#DIV/0!</v>
      </c>
      <c r="AK69" t="str">
        <f t="shared" si="3"/>
        <v>DApJ</v>
      </c>
    </row>
    <row r="70" spans="2:37">
      <c r="B70" s="464">
        <f t="shared" si="0"/>
        <v>68</v>
      </c>
      <c r="C70" s="446" t="s">
        <v>4289</v>
      </c>
      <c r="D70" s="446" t="s">
        <v>1505</v>
      </c>
      <c r="E70" s="445">
        <v>1</v>
      </c>
      <c r="F70" s="445">
        <v>0</v>
      </c>
      <c r="G70" s="445">
        <v>2</v>
      </c>
      <c r="H70" s="381" t="s">
        <v>4169</v>
      </c>
      <c r="I70" s="453" t="s">
        <v>3278</v>
      </c>
      <c r="J70" s="87" t="s">
        <v>2403</v>
      </c>
      <c r="K70" s="314" t="s">
        <v>1528</v>
      </c>
      <c r="L70" s="314">
        <v>130</v>
      </c>
      <c r="M70" s="314" t="s">
        <v>5012</v>
      </c>
      <c r="N70" s="314" t="s">
        <v>4796</v>
      </c>
      <c r="O70" s="465" t="s">
        <v>2821</v>
      </c>
      <c r="P70" s="449">
        <v>28</v>
      </c>
      <c r="Q70" s="449">
        <f t="shared" si="1"/>
        <v>28</v>
      </c>
      <c r="R70" s="449"/>
      <c r="S70" s="449"/>
      <c r="T70" s="449"/>
      <c r="U70" s="449"/>
      <c r="V70" s="449"/>
      <c r="W70" s="449"/>
      <c r="X70" s="449"/>
      <c r="Y70" s="449">
        <v>6</v>
      </c>
      <c r="Z70" s="449">
        <v>5</v>
      </c>
      <c r="AA70" s="449">
        <v>2</v>
      </c>
      <c r="AB70" s="449">
        <v>5</v>
      </c>
      <c r="AC70" s="449">
        <v>5</v>
      </c>
      <c r="AD70" s="449">
        <v>2</v>
      </c>
      <c r="AE70" s="449">
        <v>3</v>
      </c>
      <c r="AF70" s="445" t="s">
        <v>1823</v>
      </c>
      <c r="AJ70" s="678" t="e">
        <f t="shared" si="2"/>
        <v>#DIV/0!</v>
      </c>
      <c r="AK70" t="str">
        <f t="shared" si="3"/>
        <v>DAJ</v>
      </c>
    </row>
    <row r="71" spans="2:37">
      <c r="AJ71" s="678"/>
    </row>
    <row r="72" spans="2:37">
      <c r="C72" s="2231" t="s">
        <v>9363</v>
      </c>
      <c r="E72" s="2232" t="s">
        <v>9364</v>
      </c>
      <c r="H72" s="460"/>
      <c r="I72" s="460"/>
      <c r="AJ72" s="678"/>
    </row>
    <row r="73" spans="2:37">
      <c r="C73" s="2922">
        <v>20140929</v>
      </c>
      <c r="E73" s="2232" t="s">
        <v>11821</v>
      </c>
      <c r="AJ73" s="678"/>
    </row>
    <row r="74" spans="2:37">
      <c r="AJ74" s="678"/>
    </row>
    <row r="75" spans="2:37">
      <c r="AJ75" s="678"/>
    </row>
    <row r="76" spans="2:37">
      <c r="AJ76" s="678"/>
    </row>
    <row r="77" spans="2:37">
      <c r="AJ77" s="678"/>
    </row>
    <row r="78" spans="2:37">
      <c r="AJ78" s="678"/>
    </row>
    <row r="79" spans="2:37">
      <c r="AJ79" s="678"/>
    </row>
  </sheetData>
  <autoFilter ref="B2:AK70"/>
  <phoneticPr fontId="5"/>
  <hyperlinks>
    <hyperlink ref="J31" r:id="rId1"/>
    <hyperlink ref="J19" r:id="rId2" display="ApJ, 618, 91, 2005"/>
    <hyperlink ref="J53" r:id="rId3" display="AJ, 129, 518, 2005"/>
    <hyperlink ref="J30" r:id="rId4" display="A&amp;A, 429, 257, 2005"/>
    <hyperlink ref="J32" r:id="rId5"/>
    <hyperlink ref="J7" r:id="rId6"/>
    <hyperlink ref="J21" r:id="rId7"/>
    <hyperlink ref="J49" r:id="rId8"/>
    <hyperlink ref="J55" r:id="rId9"/>
    <hyperlink ref="J36" r:id="rId10"/>
    <hyperlink ref="J17" r:id="rId11"/>
    <hyperlink ref="J48" r:id="rId12"/>
    <hyperlink ref="J62" r:id="rId13"/>
    <hyperlink ref="J5" r:id="rId14"/>
    <hyperlink ref="J25" r:id="rId15" display="2005MNRAS.temp., 542L"/>
    <hyperlink ref="J9" r:id="rId16"/>
    <hyperlink ref="J27" r:id="rId17"/>
    <hyperlink ref="J20" r:id="rId18"/>
    <hyperlink ref="J10" r:id="rId19"/>
    <hyperlink ref="J15" r:id="rId20"/>
    <hyperlink ref="J58" r:id="rId21"/>
    <hyperlink ref="J41" r:id="rId22"/>
    <hyperlink ref="J12" r:id="rId23"/>
    <hyperlink ref="J47" r:id="rId24"/>
    <hyperlink ref="J24" r:id="rId25"/>
    <hyperlink ref="J44" r:id="rId26"/>
    <hyperlink ref="J64" r:id="rId27"/>
    <hyperlink ref="J37" r:id="rId28"/>
    <hyperlink ref="J54" r:id="rId29"/>
    <hyperlink ref="J3" r:id="rId30"/>
    <hyperlink ref="J4" r:id="rId31"/>
    <hyperlink ref="J8" r:id="rId32"/>
    <hyperlink ref="J13" r:id="rId33"/>
    <hyperlink ref="J14" r:id="rId34"/>
    <hyperlink ref="J16" r:id="rId35"/>
    <hyperlink ref="J23" r:id="rId36"/>
    <hyperlink ref="J26" r:id="rId37"/>
    <hyperlink ref="J28" r:id="rId38"/>
    <hyperlink ref="J29" r:id="rId39"/>
    <hyperlink ref="J33" r:id="rId40"/>
    <hyperlink ref="J34" r:id="rId41"/>
    <hyperlink ref="J39" r:id="rId42"/>
    <hyperlink ref="J40" r:id="rId43"/>
    <hyperlink ref="J51" r:id="rId44" display="ApJ, 618, L57, 2005"/>
    <hyperlink ref="J56" r:id="rId45"/>
    <hyperlink ref="J57" r:id="rId46"/>
    <hyperlink ref="J59" r:id="rId47"/>
    <hyperlink ref="J60" r:id="rId48"/>
    <hyperlink ref="J61" r:id="rId49"/>
    <hyperlink ref="J69" r:id="rId50"/>
    <hyperlink ref="J66" r:id="rId51"/>
    <hyperlink ref="J68" r:id="rId52"/>
    <hyperlink ref="J45" r:id="rId53"/>
    <hyperlink ref="J11" r:id="rId54"/>
    <hyperlink ref="J65" r:id="rId55"/>
    <hyperlink ref="J42" r:id="rId56"/>
    <hyperlink ref="J70" r:id="rId57"/>
    <hyperlink ref="J35" r:id="rId58"/>
    <hyperlink ref="J50" r:id="rId59"/>
    <hyperlink ref="J22" r:id="rId60"/>
    <hyperlink ref="O37" r:id="rId61"/>
    <hyperlink ref="J38" r:id="rId62"/>
    <hyperlink ref="J52" r:id="rId63"/>
    <hyperlink ref="O69" r:id="rId64"/>
    <hyperlink ref="O62" r:id="rId65"/>
    <hyperlink ref="J46" r:id="rId66"/>
    <hyperlink ref="J6" r:id="rId67"/>
    <hyperlink ref="J67" r:id="rId68"/>
    <hyperlink ref="J43" r:id="rId69" display="http://adsabs.harvard.edu/abs/2005AJ....130.2019O"/>
    <hyperlink ref="J18" r:id="rId70" display="http://adsabs.harvard.edu/abs/2005Natur.437..112J"/>
    <hyperlink ref="J63" r:id="rId71" display="http://adsabs.harvard.edu/cgi-bin/nph-data_query?bibcode=2005ApJ...633L..97T&amp;db_key=AST&amp;link_type=ABSTRACT&amp;high=4d256e8a5c31654"/>
  </hyperlinks>
  <pageMargins left="0.56000000000000005" right="0.64" top="0.73" bottom="0.59" header="0.51200000000000001" footer="0.32"/>
  <pageSetup paperSize="9" scale="62" orientation="landscape" verticalDpi="1200" r:id="rId72"/>
  <headerFooter alignWithMargins="0">
    <oddHeader>&amp;A</oddHeader>
    <oddFooter>&amp;P / &amp;N ページ</oddFooter>
  </headerFooter>
  <rowBreaks count="4" manualBreakCount="4">
    <brk id="24" min="1" max="15" man="1"/>
    <brk id="35" min="1" max="15" man="1"/>
    <brk id="49" min="1" max="15" man="1"/>
    <brk id="60" min="1" max="15"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K98"/>
  <sheetViews>
    <sheetView topLeftCell="A92" workbookViewId="0">
      <selection activeCell="E98" sqref="E98:H98"/>
    </sheetView>
  </sheetViews>
  <sheetFormatPr defaultRowHeight="13.5"/>
  <cols>
    <col min="1" max="1" width="3.25" style="460" customWidth="1"/>
    <col min="2" max="2" width="4.375" style="460" customWidth="1"/>
    <col min="3" max="3" width="11.625" style="460" customWidth="1"/>
    <col min="4" max="4" width="4.125" style="460" customWidth="1"/>
    <col min="5" max="5" width="6.625" style="460" customWidth="1"/>
    <col min="6" max="7" width="4.5" style="460" customWidth="1"/>
    <col min="8" max="8" width="32.25" style="500" customWidth="1"/>
    <col min="9" max="9" width="9" style="500"/>
    <col min="10" max="10" width="19.125" style="481" customWidth="1"/>
    <col min="11" max="11" width="6.25" style="481" customWidth="1"/>
    <col min="12" max="12" width="5.5" style="481" customWidth="1"/>
    <col min="13" max="13" width="9.75" style="451" customWidth="1"/>
    <col min="14" max="14" width="7.375" style="452" customWidth="1"/>
    <col min="15" max="15" width="46.75" style="500" customWidth="1"/>
    <col min="16" max="16" width="5.75" style="460" customWidth="1"/>
    <col min="17" max="17" width="4.375" style="460" customWidth="1"/>
    <col min="18" max="32" width="3" style="460" customWidth="1"/>
    <col min="33" max="33" width="10.625" style="1649" customWidth="1"/>
    <col min="34" max="34" width="11.625" style="664" bestFit="1" customWidth="1"/>
    <col min="35" max="16384" width="9" style="460"/>
  </cols>
  <sheetData>
    <row r="1" spans="1:37" ht="17.25">
      <c r="B1" s="1177" t="s">
        <v>6195</v>
      </c>
      <c r="R1" s="803" t="s">
        <v>10350</v>
      </c>
    </row>
    <row r="2" spans="1:37">
      <c r="A2" s="460" t="s">
        <v>11731</v>
      </c>
      <c r="B2" s="444"/>
      <c r="C2" s="83" t="s">
        <v>1907</v>
      </c>
      <c r="D2" s="83" t="s">
        <v>5057</v>
      </c>
      <c r="E2" s="83" t="s">
        <v>410</v>
      </c>
      <c r="F2" s="83" t="s">
        <v>5059</v>
      </c>
      <c r="G2" s="83" t="s">
        <v>5060</v>
      </c>
      <c r="H2" s="84" t="s">
        <v>618</v>
      </c>
      <c r="I2" s="84" t="s">
        <v>4864</v>
      </c>
      <c r="J2" s="83" t="s">
        <v>1595</v>
      </c>
      <c r="K2" s="83" t="s">
        <v>617</v>
      </c>
      <c r="L2" s="83" t="s">
        <v>278</v>
      </c>
      <c r="M2" s="83" t="s">
        <v>3706</v>
      </c>
      <c r="N2" s="83" t="s">
        <v>470</v>
      </c>
      <c r="O2" s="84" t="s">
        <v>411</v>
      </c>
      <c r="P2" s="85" t="s">
        <v>10326</v>
      </c>
      <c r="Q2" s="85" t="s">
        <v>10349</v>
      </c>
      <c r="R2" s="85" t="s">
        <v>10355</v>
      </c>
      <c r="S2" s="85" t="s">
        <v>10353</v>
      </c>
      <c r="T2" s="85" t="s">
        <v>10358</v>
      </c>
      <c r="U2" s="85" t="s">
        <v>10361</v>
      </c>
      <c r="V2" s="85" t="s">
        <v>10364</v>
      </c>
      <c r="W2" s="85" t="s">
        <v>10367</v>
      </c>
      <c r="X2" s="85" t="s">
        <v>10370</v>
      </c>
      <c r="Y2" s="85" t="s">
        <v>10373</v>
      </c>
      <c r="Z2" s="85" t="s">
        <v>10376</v>
      </c>
      <c r="AA2" s="85" t="s">
        <v>10379</v>
      </c>
      <c r="AB2" s="85" t="s">
        <v>10382</v>
      </c>
      <c r="AC2" s="85" t="s">
        <v>10385</v>
      </c>
      <c r="AD2" s="85" t="s">
        <v>10388</v>
      </c>
      <c r="AE2" s="85" t="s">
        <v>10391</v>
      </c>
      <c r="AF2" s="83" t="s">
        <v>1508</v>
      </c>
      <c r="AG2" s="667" t="s">
        <v>8313</v>
      </c>
      <c r="AH2" s="664" t="s">
        <v>2779</v>
      </c>
      <c r="AI2" s="460" t="s">
        <v>4800</v>
      </c>
      <c r="AJ2" s="460" t="s">
        <v>2816</v>
      </c>
    </row>
    <row r="3" spans="1:37" ht="40.5">
      <c r="B3" s="445">
        <f t="shared" ref="B3:B49" si="0">ROW()-2</f>
        <v>1</v>
      </c>
      <c r="C3" s="446" t="s">
        <v>5880</v>
      </c>
      <c r="D3" s="446" t="s">
        <v>5061</v>
      </c>
      <c r="E3" s="445">
        <v>6</v>
      </c>
      <c r="F3" s="445">
        <v>1</v>
      </c>
      <c r="G3" s="445">
        <v>6</v>
      </c>
      <c r="H3" s="453" t="s">
        <v>6773</v>
      </c>
      <c r="I3" s="453" t="s">
        <v>3278</v>
      </c>
      <c r="J3" s="87" t="s">
        <v>4499</v>
      </c>
      <c r="K3" s="314" t="s">
        <v>619</v>
      </c>
      <c r="L3" s="314">
        <v>638</v>
      </c>
      <c r="M3" s="314" t="s">
        <v>5241</v>
      </c>
      <c r="N3" s="314" t="s">
        <v>6575</v>
      </c>
      <c r="O3" s="465" t="s">
        <v>5651</v>
      </c>
      <c r="P3" s="445">
        <v>23</v>
      </c>
      <c r="Q3" s="445">
        <f>SUM(R3:AE3)</f>
        <v>23</v>
      </c>
      <c r="R3" s="445"/>
      <c r="S3" s="445"/>
      <c r="T3" s="445"/>
      <c r="U3" s="445"/>
      <c r="V3" s="445"/>
      <c r="W3" s="445"/>
      <c r="X3" s="445">
        <v>1</v>
      </c>
      <c r="Y3" s="445">
        <v>6</v>
      </c>
      <c r="Z3" s="445">
        <v>7</v>
      </c>
      <c r="AA3" s="445">
        <v>2</v>
      </c>
      <c r="AB3" s="445">
        <v>2</v>
      </c>
      <c r="AC3" s="445">
        <v>3</v>
      </c>
      <c r="AD3" s="445"/>
      <c r="AE3" s="445">
        <v>2</v>
      </c>
      <c r="AF3" s="445" t="s">
        <v>1504</v>
      </c>
      <c r="AG3" s="544" t="s">
        <v>10520</v>
      </c>
      <c r="AJ3" s="676" t="e">
        <f t="shared" ref="AJ3:AJ36" si="1">P3/AI3</f>
        <v>#DIV/0!</v>
      </c>
      <c r="AK3" t="str">
        <f t="shared" ref="AK3:AK36" si="2">$D3&amp;$K3</f>
        <v>DApJ</v>
      </c>
    </row>
    <row r="4" spans="1:37" ht="54">
      <c r="B4" s="445">
        <f t="shared" si="0"/>
        <v>2</v>
      </c>
      <c r="C4" s="446" t="s">
        <v>5880</v>
      </c>
      <c r="D4" s="446" t="s">
        <v>5061</v>
      </c>
      <c r="E4" s="445">
        <v>10</v>
      </c>
      <c r="F4" s="445">
        <v>0</v>
      </c>
      <c r="G4" s="445">
        <v>11</v>
      </c>
      <c r="H4" s="483" t="s">
        <v>3715</v>
      </c>
      <c r="I4" s="453" t="s">
        <v>3278</v>
      </c>
      <c r="J4" s="87" t="s">
        <v>5579</v>
      </c>
      <c r="K4" s="314" t="s">
        <v>1401</v>
      </c>
      <c r="L4" s="314">
        <v>58</v>
      </c>
      <c r="M4" s="314" t="s">
        <v>1404</v>
      </c>
      <c r="N4" s="314" t="s">
        <v>6576</v>
      </c>
      <c r="O4" s="465" t="s">
        <v>5580</v>
      </c>
      <c r="P4" s="445">
        <v>4</v>
      </c>
      <c r="Q4" s="445">
        <f t="shared" ref="Q4:Q71" si="3">SUM(R4:AE4)</f>
        <v>4</v>
      </c>
      <c r="R4" s="445"/>
      <c r="S4" s="445"/>
      <c r="T4" s="445"/>
      <c r="U4" s="445"/>
      <c r="V4" s="445"/>
      <c r="W4" s="445"/>
      <c r="X4" s="445"/>
      <c r="Y4" s="445">
        <v>3</v>
      </c>
      <c r="Z4" s="445">
        <v>1</v>
      </c>
      <c r="AA4" s="445"/>
      <c r="AB4" s="445"/>
      <c r="AC4" s="445"/>
      <c r="AD4" s="445"/>
      <c r="AE4" s="445"/>
      <c r="AF4" s="445" t="s">
        <v>1504</v>
      </c>
      <c r="AJ4" s="676" t="e">
        <f t="shared" si="1"/>
        <v>#DIV/0!</v>
      </c>
      <c r="AK4" t="str">
        <f t="shared" si="2"/>
        <v>DPASJ</v>
      </c>
    </row>
    <row r="5" spans="1:37" ht="27">
      <c r="B5" s="445">
        <f t="shared" si="0"/>
        <v>3</v>
      </c>
      <c r="C5" s="446" t="s">
        <v>3452</v>
      </c>
      <c r="D5" s="446" t="s">
        <v>5061</v>
      </c>
      <c r="E5" s="445">
        <v>5</v>
      </c>
      <c r="F5" s="445">
        <v>0</v>
      </c>
      <c r="G5" s="445">
        <v>6</v>
      </c>
      <c r="H5" s="483" t="s">
        <v>2106</v>
      </c>
      <c r="I5" s="453" t="s">
        <v>3279</v>
      </c>
      <c r="J5" s="87" t="s">
        <v>5581</v>
      </c>
      <c r="K5" s="314" t="s">
        <v>619</v>
      </c>
      <c r="L5" s="314">
        <v>645</v>
      </c>
      <c r="M5" s="314" t="s">
        <v>1405</v>
      </c>
      <c r="N5" s="314" t="s">
        <v>6577</v>
      </c>
      <c r="O5" s="465" t="s">
        <v>5582</v>
      </c>
      <c r="P5" s="445">
        <v>48</v>
      </c>
      <c r="Q5" s="445">
        <f t="shared" si="3"/>
        <v>48</v>
      </c>
      <c r="R5" s="445"/>
      <c r="S5" s="445"/>
      <c r="T5" s="445"/>
      <c r="U5" s="445"/>
      <c r="V5" s="445"/>
      <c r="W5" s="445"/>
      <c r="X5" s="445"/>
      <c r="Y5" s="445">
        <v>11</v>
      </c>
      <c r="Z5" s="445">
        <v>7</v>
      </c>
      <c r="AA5" s="445">
        <v>7</v>
      </c>
      <c r="AB5" s="445">
        <v>9</v>
      </c>
      <c r="AC5" s="445">
        <v>6</v>
      </c>
      <c r="AD5" s="445">
        <v>5</v>
      </c>
      <c r="AE5" s="445">
        <v>3</v>
      </c>
      <c r="AF5" s="445" t="s">
        <v>1504</v>
      </c>
      <c r="AJ5" s="676" t="e">
        <f t="shared" si="1"/>
        <v>#DIV/0!</v>
      </c>
      <c r="AK5" t="str">
        <f t="shared" si="2"/>
        <v>DApJ</v>
      </c>
    </row>
    <row r="6" spans="1:37" ht="27">
      <c r="B6" s="445">
        <f t="shared" si="0"/>
        <v>4</v>
      </c>
      <c r="C6" s="446" t="s">
        <v>3884</v>
      </c>
      <c r="D6" s="446" t="s">
        <v>5061</v>
      </c>
      <c r="E6" s="445">
        <v>5</v>
      </c>
      <c r="F6" s="445">
        <v>0</v>
      </c>
      <c r="G6" s="445">
        <v>6</v>
      </c>
      <c r="H6" s="484" t="s">
        <v>2144</v>
      </c>
      <c r="I6" s="453" t="s">
        <v>3283</v>
      </c>
      <c r="J6" s="87" t="s">
        <v>388</v>
      </c>
      <c r="K6" s="314" t="s">
        <v>619</v>
      </c>
      <c r="L6" s="314">
        <v>651</v>
      </c>
      <c r="M6" s="314" t="s">
        <v>5518</v>
      </c>
      <c r="N6" s="314" t="s">
        <v>1826</v>
      </c>
      <c r="O6" s="465" t="s">
        <v>1858</v>
      </c>
      <c r="P6" s="445">
        <v>8</v>
      </c>
      <c r="Q6" s="445">
        <f t="shared" si="3"/>
        <v>8</v>
      </c>
      <c r="R6" s="445"/>
      <c r="S6" s="445"/>
      <c r="T6" s="445"/>
      <c r="U6" s="445"/>
      <c r="V6" s="445"/>
      <c r="W6" s="445"/>
      <c r="X6" s="445"/>
      <c r="Y6" s="445">
        <v>4</v>
      </c>
      <c r="Z6" s="445">
        <v>1</v>
      </c>
      <c r="AA6" s="445"/>
      <c r="AB6" s="445">
        <v>1</v>
      </c>
      <c r="AC6" s="445"/>
      <c r="AD6" s="445">
        <v>1</v>
      </c>
      <c r="AE6" s="445">
        <v>1</v>
      </c>
      <c r="AF6" s="445" t="s">
        <v>1505</v>
      </c>
      <c r="AJ6" s="676" t="e">
        <f t="shared" si="1"/>
        <v>#DIV/0!</v>
      </c>
      <c r="AK6" t="str">
        <f t="shared" si="2"/>
        <v>DApJ</v>
      </c>
    </row>
    <row r="7" spans="1:37" ht="94.5">
      <c r="B7" s="445">
        <f t="shared" si="0"/>
        <v>5</v>
      </c>
      <c r="C7" s="446" t="s">
        <v>421</v>
      </c>
      <c r="D7" s="446" t="s">
        <v>5061</v>
      </c>
      <c r="E7" s="445">
        <v>19</v>
      </c>
      <c r="F7" s="445">
        <v>11</v>
      </c>
      <c r="G7" s="445">
        <v>9</v>
      </c>
      <c r="H7" s="381" t="s">
        <v>5972</v>
      </c>
      <c r="I7" s="453" t="s">
        <v>3280</v>
      </c>
      <c r="J7" s="87" t="s">
        <v>5652</v>
      </c>
      <c r="K7" s="314" t="s">
        <v>619</v>
      </c>
      <c r="L7" s="314">
        <v>639</v>
      </c>
      <c r="M7" s="314" t="s">
        <v>5242</v>
      </c>
      <c r="N7" s="314" t="s">
        <v>1827</v>
      </c>
      <c r="O7" s="465" t="s">
        <v>4414</v>
      </c>
      <c r="P7" s="445">
        <v>97</v>
      </c>
      <c r="Q7" s="445">
        <f t="shared" si="3"/>
        <v>97</v>
      </c>
      <c r="R7" s="445"/>
      <c r="S7" s="445"/>
      <c r="T7" s="445"/>
      <c r="U7" s="445"/>
      <c r="V7" s="445"/>
      <c r="W7" s="445"/>
      <c r="X7" s="445">
        <v>15</v>
      </c>
      <c r="Y7" s="445">
        <v>13</v>
      </c>
      <c r="Z7" s="445">
        <v>20</v>
      </c>
      <c r="AA7" s="445">
        <v>11</v>
      </c>
      <c r="AB7" s="445">
        <v>13</v>
      </c>
      <c r="AC7" s="445">
        <v>2</v>
      </c>
      <c r="AD7" s="445">
        <v>5</v>
      </c>
      <c r="AE7" s="445">
        <v>18</v>
      </c>
      <c r="AF7" s="445" t="s">
        <v>1506</v>
      </c>
      <c r="AJ7" s="676" t="e">
        <f t="shared" si="1"/>
        <v>#DIV/0!</v>
      </c>
      <c r="AK7" t="str">
        <f t="shared" si="2"/>
        <v>DApJ</v>
      </c>
    </row>
    <row r="8" spans="1:37" ht="40.5">
      <c r="B8" s="445">
        <f t="shared" si="0"/>
        <v>6</v>
      </c>
      <c r="C8" s="446" t="s">
        <v>421</v>
      </c>
      <c r="D8" s="446" t="s">
        <v>5061</v>
      </c>
      <c r="E8" s="445">
        <v>6</v>
      </c>
      <c r="F8" s="445">
        <v>6</v>
      </c>
      <c r="G8" s="445">
        <v>1</v>
      </c>
      <c r="H8" s="484" t="s">
        <v>5973</v>
      </c>
      <c r="I8" s="453" t="s">
        <v>3280</v>
      </c>
      <c r="J8" s="87" t="s">
        <v>4126</v>
      </c>
      <c r="K8" s="314" t="s">
        <v>619</v>
      </c>
      <c r="L8" s="314">
        <v>650</v>
      </c>
      <c r="M8" s="314" t="s">
        <v>5519</v>
      </c>
      <c r="N8" s="314" t="s">
        <v>1828</v>
      </c>
      <c r="O8" s="465" t="s">
        <v>4127</v>
      </c>
      <c r="P8" s="445">
        <v>20</v>
      </c>
      <c r="Q8" s="445">
        <f t="shared" si="3"/>
        <v>20</v>
      </c>
      <c r="R8" s="445"/>
      <c r="S8" s="445"/>
      <c r="T8" s="445"/>
      <c r="U8" s="445"/>
      <c r="V8" s="445"/>
      <c r="W8" s="445"/>
      <c r="X8" s="445"/>
      <c r="Y8" s="445">
        <v>2</v>
      </c>
      <c r="Z8" s="445">
        <v>6</v>
      </c>
      <c r="AA8" s="445">
        <v>1</v>
      </c>
      <c r="AB8" s="445">
        <v>4</v>
      </c>
      <c r="AC8" s="445">
        <v>3</v>
      </c>
      <c r="AD8" s="445">
        <v>4</v>
      </c>
      <c r="AE8" s="445"/>
      <c r="AF8" s="445" t="s">
        <v>1506</v>
      </c>
      <c r="AJ8" s="676" t="e">
        <f t="shared" si="1"/>
        <v>#DIV/0!</v>
      </c>
      <c r="AK8" t="str">
        <f t="shared" si="2"/>
        <v>DApJ</v>
      </c>
    </row>
    <row r="9" spans="1:37" ht="27">
      <c r="B9" s="445">
        <f t="shared" si="0"/>
        <v>7</v>
      </c>
      <c r="C9" s="446" t="s">
        <v>4415</v>
      </c>
      <c r="D9" s="446" t="s">
        <v>5062</v>
      </c>
      <c r="E9" s="445">
        <v>1</v>
      </c>
      <c r="F9" s="445">
        <v>2</v>
      </c>
      <c r="G9" s="445">
        <v>0</v>
      </c>
      <c r="H9" s="483" t="s">
        <v>4270</v>
      </c>
      <c r="I9" s="453" t="s">
        <v>3280</v>
      </c>
      <c r="J9" s="87" t="s">
        <v>4682</v>
      </c>
      <c r="K9" s="314" t="s">
        <v>619</v>
      </c>
      <c r="L9" s="314">
        <v>641</v>
      </c>
      <c r="M9" s="314" t="s">
        <v>5520</v>
      </c>
      <c r="N9" s="314" t="s">
        <v>1829</v>
      </c>
      <c r="O9" s="465" t="s">
        <v>4856</v>
      </c>
      <c r="P9" s="445">
        <v>27</v>
      </c>
      <c r="Q9" s="445">
        <f t="shared" si="3"/>
        <v>27</v>
      </c>
      <c r="R9" s="445"/>
      <c r="S9" s="445"/>
      <c r="T9" s="445"/>
      <c r="U9" s="445"/>
      <c r="V9" s="445"/>
      <c r="W9" s="445"/>
      <c r="X9" s="445">
        <v>1</v>
      </c>
      <c r="Y9" s="445">
        <v>4</v>
      </c>
      <c r="Z9" s="445">
        <v>5</v>
      </c>
      <c r="AA9" s="445">
        <v>8</v>
      </c>
      <c r="AB9" s="445">
        <v>3</v>
      </c>
      <c r="AC9" s="445">
        <v>3</v>
      </c>
      <c r="AD9" s="445">
        <v>1</v>
      </c>
      <c r="AE9" s="445">
        <v>2</v>
      </c>
      <c r="AF9" s="445" t="s">
        <v>1506</v>
      </c>
      <c r="AJ9" s="676" t="e">
        <f t="shared" si="1"/>
        <v>#DIV/0!</v>
      </c>
      <c r="AK9" t="str">
        <f t="shared" si="2"/>
        <v>IApJ</v>
      </c>
    </row>
    <row r="10" spans="1:37" ht="27">
      <c r="B10" s="445">
        <f t="shared" si="0"/>
        <v>8</v>
      </c>
      <c r="C10" s="446" t="s">
        <v>5521</v>
      </c>
      <c r="D10" s="446" t="s">
        <v>5062</v>
      </c>
      <c r="E10" s="445">
        <v>1</v>
      </c>
      <c r="F10" s="445">
        <v>2</v>
      </c>
      <c r="G10" s="445">
        <v>0</v>
      </c>
      <c r="H10" s="483" t="s">
        <v>4271</v>
      </c>
      <c r="I10" s="453" t="s">
        <v>3280</v>
      </c>
      <c r="J10" s="87" t="s">
        <v>5583</v>
      </c>
      <c r="K10" s="314" t="s">
        <v>1526</v>
      </c>
      <c r="L10" s="314">
        <v>370</v>
      </c>
      <c r="M10" s="314" t="s">
        <v>5522</v>
      </c>
      <c r="N10" s="314" t="s">
        <v>215</v>
      </c>
      <c r="O10" s="465" t="s">
        <v>5584</v>
      </c>
      <c r="P10" s="445">
        <v>2</v>
      </c>
      <c r="Q10" s="445">
        <f t="shared" si="3"/>
        <v>2</v>
      </c>
      <c r="R10" s="445"/>
      <c r="S10" s="445"/>
      <c r="T10" s="445"/>
      <c r="U10" s="445"/>
      <c r="V10" s="445"/>
      <c r="W10" s="445"/>
      <c r="X10" s="445"/>
      <c r="Y10" s="445">
        <v>1</v>
      </c>
      <c r="Z10" s="445"/>
      <c r="AA10" s="445">
        <v>1</v>
      </c>
      <c r="AB10" s="445"/>
      <c r="AC10" s="445"/>
      <c r="AD10" s="445"/>
      <c r="AE10" s="445"/>
      <c r="AF10" s="445" t="s">
        <v>1506</v>
      </c>
      <c r="AG10" s="544" t="s">
        <v>10520</v>
      </c>
      <c r="AJ10" s="676" t="e">
        <f t="shared" si="1"/>
        <v>#DIV/0!</v>
      </c>
      <c r="AK10" t="str">
        <f t="shared" si="2"/>
        <v>IMNRAS</v>
      </c>
    </row>
    <row r="11" spans="1:37" ht="40.5">
      <c r="B11" s="445">
        <f t="shared" si="0"/>
        <v>9</v>
      </c>
      <c r="C11" s="446" t="s">
        <v>2145</v>
      </c>
      <c r="D11" s="446" t="s">
        <v>5062</v>
      </c>
      <c r="E11" s="445">
        <v>5</v>
      </c>
      <c r="F11" s="445">
        <v>3</v>
      </c>
      <c r="G11" s="445">
        <v>3</v>
      </c>
      <c r="H11" s="483" t="s">
        <v>5974</v>
      </c>
      <c r="I11" s="453" t="s">
        <v>2146</v>
      </c>
      <c r="J11" s="87" t="s">
        <v>5585</v>
      </c>
      <c r="K11" s="314" t="s">
        <v>2147</v>
      </c>
      <c r="L11" s="314">
        <v>646</v>
      </c>
      <c r="M11" s="314" t="s">
        <v>2148</v>
      </c>
      <c r="N11" s="314" t="s">
        <v>2149</v>
      </c>
      <c r="O11" s="465" t="s">
        <v>1232</v>
      </c>
      <c r="P11" s="445">
        <v>19</v>
      </c>
      <c r="Q11" s="445">
        <f t="shared" si="3"/>
        <v>19</v>
      </c>
      <c r="R11" s="445"/>
      <c r="S11" s="445"/>
      <c r="T11" s="445"/>
      <c r="U11" s="445"/>
      <c r="V11" s="445"/>
      <c r="W11" s="445"/>
      <c r="X11" s="445"/>
      <c r="Y11" s="445">
        <v>3</v>
      </c>
      <c r="Z11" s="445">
        <v>4</v>
      </c>
      <c r="AA11" s="445">
        <v>1</v>
      </c>
      <c r="AB11" s="445">
        <v>3</v>
      </c>
      <c r="AC11" s="445">
        <v>4</v>
      </c>
      <c r="AD11" s="445">
        <v>2</v>
      </c>
      <c r="AE11" s="445">
        <v>2</v>
      </c>
      <c r="AF11" s="445" t="s">
        <v>2150</v>
      </c>
      <c r="AJ11" s="676" t="e">
        <f t="shared" si="1"/>
        <v>#DIV/0!</v>
      </c>
      <c r="AK11" t="str">
        <f t="shared" si="2"/>
        <v>IApJ</v>
      </c>
    </row>
    <row r="12" spans="1:37" ht="40.5">
      <c r="B12" s="445">
        <f t="shared" si="0"/>
        <v>10</v>
      </c>
      <c r="C12" s="446" t="s">
        <v>5523</v>
      </c>
      <c r="D12" s="446" t="s">
        <v>5062</v>
      </c>
      <c r="E12" s="445">
        <v>1</v>
      </c>
      <c r="F12" s="445">
        <v>1</v>
      </c>
      <c r="G12" s="445">
        <v>1</v>
      </c>
      <c r="H12" s="483" t="s">
        <v>1845</v>
      </c>
      <c r="I12" s="453" t="s">
        <v>3278</v>
      </c>
      <c r="J12" s="87" t="s">
        <v>1233</v>
      </c>
      <c r="K12" s="314" t="s">
        <v>1526</v>
      </c>
      <c r="L12" s="314">
        <v>369</v>
      </c>
      <c r="M12" s="314" t="s">
        <v>5524</v>
      </c>
      <c r="N12" s="314" t="s">
        <v>6577</v>
      </c>
      <c r="O12" s="465" t="s">
        <v>704</v>
      </c>
      <c r="P12" s="445">
        <v>18</v>
      </c>
      <c r="Q12" s="445">
        <f t="shared" si="3"/>
        <v>18</v>
      </c>
      <c r="R12" s="445"/>
      <c r="S12" s="445"/>
      <c r="T12" s="445"/>
      <c r="U12" s="445"/>
      <c r="V12" s="445"/>
      <c r="W12" s="445"/>
      <c r="X12" s="445"/>
      <c r="Y12" s="445">
        <v>3</v>
      </c>
      <c r="Z12" s="445">
        <v>2</v>
      </c>
      <c r="AA12" s="445">
        <v>1</v>
      </c>
      <c r="AB12" s="445">
        <v>2</v>
      </c>
      <c r="AC12" s="445">
        <v>3</v>
      </c>
      <c r="AD12" s="445">
        <v>3</v>
      </c>
      <c r="AE12" s="445">
        <v>4</v>
      </c>
      <c r="AF12" s="445" t="s">
        <v>1504</v>
      </c>
      <c r="AJ12" s="676" t="e">
        <f t="shared" si="1"/>
        <v>#DIV/0!</v>
      </c>
      <c r="AK12" t="str">
        <f t="shared" si="2"/>
        <v>IMNRAS</v>
      </c>
    </row>
    <row r="13" spans="1:37" ht="54">
      <c r="B13" s="445">
        <f t="shared" si="0"/>
        <v>11</v>
      </c>
      <c r="C13" s="454" t="s">
        <v>242</v>
      </c>
      <c r="D13" s="454" t="s">
        <v>5062</v>
      </c>
      <c r="E13" s="445">
        <v>11</v>
      </c>
      <c r="F13" s="445">
        <v>10</v>
      </c>
      <c r="G13" s="445">
        <v>2</v>
      </c>
      <c r="H13" s="453" t="s">
        <v>5278</v>
      </c>
      <c r="I13" s="453" t="s">
        <v>3278</v>
      </c>
      <c r="J13" s="87" t="s">
        <v>4857</v>
      </c>
      <c r="K13" s="314" t="s">
        <v>619</v>
      </c>
      <c r="L13" s="314">
        <v>637</v>
      </c>
      <c r="M13" s="314" t="s">
        <v>5243</v>
      </c>
      <c r="N13" s="314" t="s">
        <v>469</v>
      </c>
      <c r="O13" s="465" t="s">
        <v>712</v>
      </c>
      <c r="P13" s="445">
        <v>13</v>
      </c>
      <c r="Q13" s="445">
        <f t="shared" si="3"/>
        <v>13</v>
      </c>
      <c r="R13" s="445"/>
      <c r="S13" s="445"/>
      <c r="T13" s="445"/>
      <c r="U13" s="445"/>
      <c r="V13" s="445"/>
      <c r="W13" s="445"/>
      <c r="X13" s="445">
        <v>2</v>
      </c>
      <c r="Y13" s="445">
        <v>5</v>
      </c>
      <c r="Z13" s="445">
        <v>2</v>
      </c>
      <c r="AA13" s="445">
        <v>2</v>
      </c>
      <c r="AB13" s="445">
        <v>2</v>
      </c>
      <c r="AC13" s="445"/>
      <c r="AD13" s="445"/>
      <c r="AE13" s="445"/>
      <c r="AF13" s="445" t="s">
        <v>1504</v>
      </c>
      <c r="AJ13" s="676" t="e">
        <f t="shared" si="1"/>
        <v>#DIV/0!</v>
      </c>
      <c r="AK13" t="str">
        <f t="shared" si="2"/>
        <v>IApJ</v>
      </c>
    </row>
    <row r="14" spans="1:37" ht="27">
      <c r="B14" s="445">
        <f t="shared" si="0"/>
        <v>12</v>
      </c>
      <c r="C14" s="446" t="s">
        <v>705</v>
      </c>
      <c r="D14" s="446" t="s">
        <v>5062</v>
      </c>
      <c r="E14" s="445">
        <v>1</v>
      </c>
      <c r="F14" s="445">
        <v>2</v>
      </c>
      <c r="G14" s="445">
        <v>0</v>
      </c>
      <c r="H14" s="453" t="s">
        <v>1846</v>
      </c>
      <c r="I14" s="453" t="s">
        <v>3278</v>
      </c>
      <c r="J14" s="87" t="s">
        <v>4858</v>
      </c>
      <c r="K14" s="314" t="s">
        <v>1528</v>
      </c>
      <c r="L14" s="314">
        <v>131</v>
      </c>
      <c r="M14" s="314" t="s">
        <v>5244</v>
      </c>
      <c r="N14" s="314" t="s">
        <v>469</v>
      </c>
      <c r="O14" s="465" t="s">
        <v>713</v>
      </c>
      <c r="P14" s="445">
        <v>29</v>
      </c>
      <c r="Q14" s="445">
        <f t="shared" si="3"/>
        <v>29</v>
      </c>
      <c r="R14" s="445"/>
      <c r="S14" s="445"/>
      <c r="T14" s="445"/>
      <c r="U14" s="445"/>
      <c r="V14" s="445"/>
      <c r="W14" s="445"/>
      <c r="X14" s="445">
        <v>6</v>
      </c>
      <c r="Y14" s="445">
        <v>1</v>
      </c>
      <c r="Z14" s="445">
        <v>1</v>
      </c>
      <c r="AA14" s="445">
        <v>5</v>
      </c>
      <c r="AB14" s="445">
        <v>4</v>
      </c>
      <c r="AC14" s="445">
        <v>5</v>
      </c>
      <c r="AD14" s="445">
        <v>4</v>
      </c>
      <c r="AE14" s="445">
        <v>3</v>
      </c>
      <c r="AF14" s="445" t="s">
        <v>1507</v>
      </c>
      <c r="AG14" s="544" t="s">
        <v>10596</v>
      </c>
      <c r="AJ14" s="676" t="e">
        <f t="shared" si="1"/>
        <v>#DIV/0!</v>
      </c>
      <c r="AK14" t="str">
        <f t="shared" si="2"/>
        <v>IAJ</v>
      </c>
    </row>
    <row r="15" spans="1:37" s="2196" customFormat="1" ht="33.75" customHeight="1">
      <c r="B15" s="2218"/>
      <c r="C15" s="2219" t="s">
        <v>9339</v>
      </c>
      <c r="D15" s="2219" t="s">
        <v>9294</v>
      </c>
      <c r="E15" s="2218">
        <v>1</v>
      </c>
      <c r="F15" s="2218">
        <v>2</v>
      </c>
      <c r="G15" s="2218">
        <v>0</v>
      </c>
      <c r="H15" s="2220" t="s">
        <v>9340</v>
      </c>
      <c r="I15" s="2220" t="s">
        <v>9341</v>
      </c>
      <c r="J15" s="2221" t="s">
        <v>9342</v>
      </c>
      <c r="K15" s="2222" t="s">
        <v>9343</v>
      </c>
      <c r="L15" s="2223">
        <v>652</v>
      </c>
      <c r="M15" s="2222" t="s">
        <v>9344</v>
      </c>
      <c r="N15" s="2224" t="s">
        <v>9345</v>
      </c>
      <c r="O15" s="2185" t="s">
        <v>9346</v>
      </c>
      <c r="P15" s="2218">
        <v>23</v>
      </c>
      <c r="Q15" s="445">
        <f t="shared" si="3"/>
        <v>23</v>
      </c>
      <c r="R15" s="2218"/>
      <c r="S15" s="2218"/>
      <c r="T15" s="2218"/>
      <c r="U15" s="2218"/>
      <c r="V15" s="2218"/>
      <c r="W15" s="2218"/>
      <c r="X15" s="2218"/>
      <c r="Y15" s="2218">
        <v>8</v>
      </c>
      <c r="Z15" s="2218">
        <v>7</v>
      </c>
      <c r="AA15" s="2218">
        <v>2</v>
      </c>
      <c r="AB15" s="2218">
        <v>1</v>
      </c>
      <c r="AC15" s="2218">
        <v>2</v>
      </c>
      <c r="AD15" s="2218">
        <v>1</v>
      </c>
      <c r="AE15" s="2218">
        <v>2</v>
      </c>
      <c r="AF15" s="2218"/>
      <c r="AG15" s="2182" t="s">
        <v>10605</v>
      </c>
      <c r="AH15" s="2195"/>
      <c r="AJ15" s="2197" t="e">
        <f t="shared" si="1"/>
        <v>#DIV/0!</v>
      </c>
      <c r="AK15" s="2169" t="str">
        <f t="shared" si="2"/>
        <v>IApJ</v>
      </c>
    </row>
    <row r="16" spans="1:37" ht="40.5">
      <c r="B16" s="445">
        <f t="shared" si="0"/>
        <v>14</v>
      </c>
      <c r="C16" s="446" t="s">
        <v>4330</v>
      </c>
      <c r="D16" s="446" t="s">
        <v>5062</v>
      </c>
      <c r="E16" s="445">
        <v>7</v>
      </c>
      <c r="F16" s="445">
        <v>8</v>
      </c>
      <c r="G16" s="445">
        <v>0</v>
      </c>
      <c r="H16" s="483" t="s">
        <v>6610</v>
      </c>
      <c r="I16" s="453" t="s">
        <v>3278</v>
      </c>
      <c r="J16" s="87" t="s">
        <v>4331</v>
      </c>
      <c r="K16" s="314" t="s">
        <v>3705</v>
      </c>
      <c r="L16" s="314">
        <v>167</v>
      </c>
      <c r="M16" s="314" t="s">
        <v>706</v>
      </c>
      <c r="N16" s="314" t="s">
        <v>471</v>
      </c>
      <c r="O16" s="454" t="s">
        <v>4332</v>
      </c>
      <c r="P16" s="445">
        <v>42</v>
      </c>
      <c r="Q16" s="445">
        <f t="shared" si="3"/>
        <v>42</v>
      </c>
      <c r="R16" s="445"/>
      <c r="S16" s="445"/>
      <c r="T16" s="445"/>
      <c r="U16" s="445"/>
      <c r="V16" s="445"/>
      <c r="W16" s="445"/>
      <c r="X16" s="445"/>
      <c r="Y16" s="445">
        <v>4</v>
      </c>
      <c r="Z16" s="445">
        <v>8</v>
      </c>
      <c r="AA16" s="445">
        <v>7</v>
      </c>
      <c r="AB16" s="445">
        <v>12</v>
      </c>
      <c r="AC16" s="445">
        <v>6</v>
      </c>
      <c r="AD16" s="445">
        <v>3</v>
      </c>
      <c r="AE16" s="445">
        <v>2</v>
      </c>
      <c r="AF16" s="445" t="s">
        <v>1504</v>
      </c>
      <c r="AJ16" s="676" t="e">
        <f t="shared" si="1"/>
        <v>#DIV/0!</v>
      </c>
      <c r="AK16" t="str">
        <f t="shared" si="2"/>
        <v>IApJS</v>
      </c>
    </row>
    <row r="17" spans="1:37" ht="54">
      <c r="B17" s="445">
        <f t="shared" si="0"/>
        <v>15</v>
      </c>
      <c r="C17" s="446" t="s">
        <v>707</v>
      </c>
      <c r="D17" s="446" t="s">
        <v>5061</v>
      </c>
      <c r="E17" s="445">
        <v>10</v>
      </c>
      <c r="F17" s="445">
        <v>0</v>
      </c>
      <c r="G17" s="445">
        <v>11</v>
      </c>
      <c r="H17" s="483" t="s">
        <v>6611</v>
      </c>
      <c r="I17" s="453" t="s">
        <v>3286</v>
      </c>
      <c r="J17" s="87" t="s">
        <v>1234</v>
      </c>
      <c r="K17" s="314" t="s">
        <v>619</v>
      </c>
      <c r="L17" s="314">
        <v>644</v>
      </c>
      <c r="M17" s="314" t="s">
        <v>2361</v>
      </c>
      <c r="N17" s="314" t="s">
        <v>6576</v>
      </c>
      <c r="O17" s="465" t="s">
        <v>620</v>
      </c>
      <c r="P17" s="445">
        <v>22</v>
      </c>
      <c r="Q17" s="445">
        <f t="shared" si="3"/>
        <v>22</v>
      </c>
      <c r="R17" s="445"/>
      <c r="S17" s="445"/>
      <c r="T17" s="445"/>
      <c r="U17" s="445"/>
      <c r="V17" s="445"/>
      <c r="W17" s="445"/>
      <c r="X17" s="445"/>
      <c r="Y17" s="445">
        <v>1</v>
      </c>
      <c r="Z17" s="445">
        <v>3</v>
      </c>
      <c r="AA17" s="445">
        <v>3</v>
      </c>
      <c r="AB17" s="445">
        <v>4</v>
      </c>
      <c r="AC17" s="445">
        <v>3</v>
      </c>
      <c r="AD17" s="445">
        <v>4</v>
      </c>
      <c r="AE17" s="445">
        <v>4</v>
      </c>
      <c r="AF17" s="445" t="s">
        <v>1507</v>
      </c>
      <c r="AJ17" s="676" t="e">
        <f t="shared" si="1"/>
        <v>#DIV/0!</v>
      </c>
      <c r="AK17" t="str">
        <f t="shared" si="2"/>
        <v>DApJ</v>
      </c>
    </row>
    <row r="18" spans="1:37" ht="40.5">
      <c r="B18" s="445">
        <f t="shared" si="0"/>
        <v>16</v>
      </c>
      <c r="C18" s="447" t="s">
        <v>6480</v>
      </c>
      <c r="D18" s="447" t="s">
        <v>5061</v>
      </c>
      <c r="E18" s="447">
        <v>7</v>
      </c>
      <c r="F18" s="447">
        <v>0</v>
      </c>
      <c r="G18" s="447">
        <v>8</v>
      </c>
      <c r="H18" s="448" t="s">
        <v>5034</v>
      </c>
      <c r="I18" s="448" t="s">
        <v>4744</v>
      </c>
      <c r="J18" s="87" t="s">
        <v>4859</v>
      </c>
      <c r="K18" s="314" t="s">
        <v>619</v>
      </c>
      <c r="L18" s="314">
        <v>636</v>
      </c>
      <c r="M18" s="314" t="s">
        <v>2118</v>
      </c>
      <c r="N18" s="314" t="s">
        <v>469</v>
      </c>
      <c r="O18" s="465" t="s">
        <v>714</v>
      </c>
      <c r="P18" s="445">
        <v>39</v>
      </c>
      <c r="Q18" s="445">
        <f t="shared" si="3"/>
        <v>39</v>
      </c>
      <c r="R18" s="445"/>
      <c r="S18" s="445"/>
      <c r="T18" s="445"/>
      <c r="U18" s="445"/>
      <c r="V18" s="445"/>
      <c r="W18" s="445"/>
      <c r="X18" s="445">
        <v>2</v>
      </c>
      <c r="Y18" s="445">
        <v>4</v>
      </c>
      <c r="Z18" s="445">
        <v>5</v>
      </c>
      <c r="AA18" s="445">
        <v>1</v>
      </c>
      <c r="AB18" s="445">
        <v>6</v>
      </c>
      <c r="AC18" s="445">
        <v>4</v>
      </c>
      <c r="AD18" s="445">
        <v>10</v>
      </c>
      <c r="AE18" s="445">
        <v>7</v>
      </c>
      <c r="AF18" s="445" t="s">
        <v>1507</v>
      </c>
      <c r="AJ18" s="676" t="e">
        <f t="shared" si="1"/>
        <v>#DIV/0!</v>
      </c>
      <c r="AK18" t="str">
        <f t="shared" si="2"/>
        <v>DApJ</v>
      </c>
    </row>
    <row r="19" spans="1:37" s="2881" customFormat="1" ht="54.75" customHeight="1">
      <c r="A19" s="2881">
        <v>1</v>
      </c>
      <c r="B19" s="2885"/>
      <c r="C19" s="2895" t="s">
        <v>11793</v>
      </c>
      <c r="D19" s="2895" t="s">
        <v>11733</v>
      </c>
      <c r="E19" s="2882">
        <v>3</v>
      </c>
      <c r="F19" s="2882">
        <v>0</v>
      </c>
      <c r="G19" s="2882">
        <v>4</v>
      </c>
      <c r="H19" s="2891" t="s">
        <v>11794</v>
      </c>
      <c r="I19" s="2891" t="s">
        <v>11796</v>
      </c>
      <c r="J19" s="1945" t="s">
        <v>11795</v>
      </c>
      <c r="K19" s="2873" t="s">
        <v>5769</v>
      </c>
      <c r="L19" s="2874">
        <v>38</v>
      </c>
      <c r="M19" s="2873" t="s">
        <v>11797</v>
      </c>
      <c r="N19" s="2875" t="s">
        <v>11798</v>
      </c>
      <c r="O19" s="2897" t="s">
        <v>11799</v>
      </c>
      <c r="P19" s="2885">
        <v>7</v>
      </c>
      <c r="Q19" s="2885"/>
      <c r="R19" s="2885"/>
      <c r="S19" s="2885"/>
      <c r="T19" s="2885"/>
      <c r="U19" s="2885"/>
      <c r="V19" s="2885"/>
      <c r="W19" s="2885"/>
      <c r="X19" s="2885"/>
      <c r="Y19" s="2885"/>
      <c r="Z19" s="2885"/>
      <c r="AA19" s="2885"/>
      <c r="AB19" s="2885"/>
      <c r="AC19" s="2885"/>
      <c r="AD19" s="2885"/>
      <c r="AE19" s="2885"/>
      <c r="AF19" s="2885"/>
      <c r="AG19" s="2513"/>
      <c r="AH19" s="2894"/>
      <c r="AJ19" s="2889" t="e">
        <f t="shared" si="1"/>
        <v>#DIV/0!</v>
      </c>
      <c r="AK19" s="1946" t="str">
        <f t="shared" si="2"/>
        <v>DAdSpR</v>
      </c>
    </row>
    <row r="20" spans="1:37" ht="30.75">
      <c r="B20" s="445">
        <f t="shared" si="0"/>
        <v>18</v>
      </c>
      <c r="C20" s="447" t="s">
        <v>709</v>
      </c>
      <c r="D20" s="447" t="s">
        <v>5062</v>
      </c>
      <c r="E20" s="447">
        <v>4</v>
      </c>
      <c r="F20" s="447">
        <v>2</v>
      </c>
      <c r="G20" s="447">
        <v>3</v>
      </c>
      <c r="H20" s="448" t="s">
        <v>5035</v>
      </c>
      <c r="I20" s="448" t="s">
        <v>3281</v>
      </c>
      <c r="J20" s="2942" t="s">
        <v>621</v>
      </c>
      <c r="K20" s="314" t="s">
        <v>619</v>
      </c>
      <c r="L20" s="314">
        <v>644</v>
      </c>
      <c r="M20" s="314" t="s">
        <v>636</v>
      </c>
      <c r="N20" s="314" t="s">
        <v>6576</v>
      </c>
      <c r="O20" s="465" t="s">
        <v>2151</v>
      </c>
      <c r="P20" s="445">
        <v>17</v>
      </c>
      <c r="Q20" s="445">
        <f t="shared" si="3"/>
        <v>17</v>
      </c>
      <c r="R20" s="445"/>
      <c r="S20" s="445"/>
      <c r="T20" s="445"/>
      <c r="U20" s="445"/>
      <c r="V20" s="445"/>
      <c r="W20" s="445"/>
      <c r="X20" s="445">
        <v>1</v>
      </c>
      <c r="Y20" s="445">
        <v>6</v>
      </c>
      <c r="Z20" s="445">
        <v>3</v>
      </c>
      <c r="AA20" s="445">
        <v>2</v>
      </c>
      <c r="AB20" s="445"/>
      <c r="AC20" s="445">
        <v>2</v>
      </c>
      <c r="AD20" s="445"/>
      <c r="AE20" s="445">
        <v>3</v>
      </c>
      <c r="AF20" s="445" t="s">
        <v>1507</v>
      </c>
      <c r="AJ20" s="676" t="e">
        <f t="shared" si="1"/>
        <v>#DIV/0!</v>
      </c>
      <c r="AK20" t="str">
        <f t="shared" si="2"/>
        <v>IApJ</v>
      </c>
    </row>
    <row r="21" spans="1:37" ht="40.5">
      <c r="B21" s="445">
        <f t="shared" si="0"/>
        <v>19</v>
      </c>
      <c r="C21" s="454" t="s">
        <v>3850</v>
      </c>
      <c r="D21" s="454" t="s">
        <v>5062</v>
      </c>
      <c r="E21" s="447">
        <v>6</v>
      </c>
      <c r="F21" s="447">
        <v>6</v>
      </c>
      <c r="G21" s="447">
        <v>1</v>
      </c>
      <c r="H21" s="465" t="s">
        <v>4431</v>
      </c>
      <c r="I21" s="448" t="s">
        <v>3280</v>
      </c>
      <c r="J21" s="87" t="s">
        <v>1865</v>
      </c>
      <c r="K21" s="314" t="s">
        <v>1526</v>
      </c>
      <c r="L21" s="314">
        <v>372</v>
      </c>
      <c r="M21" s="314" t="s">
        <v>710</v>
      </c>
      <c r="N21" s="314" t="s">
        <v>1828</v>
      </c>
      <c r="O21" s="465" t="s">
        <v>3849</v>
      </c>
      <c r="P21" s="445">
        <v>30</v>
      </c>
      <c r="Q21" s="445">
        <f t="shared" si="3"/>
        <v>30</v>
      </c>
      <c r="R21" s="445"/>
      <c r="S21" s="445"/>
      <c r="T21" s="445"/>
      <c r="U21" s="445"/>
      <c r="V21" s="445"/>
      <c r="W21" s="445"/>
      <c r="X21" s="445"/>
      <c r="Y21" s="445">
        <v>6</v>
      </c>
      <c r="Z21" s="445">
        <v>3</v>
      </c>
      <c r="AA21" s="445">
        <v>1</v>
      </c>
      <c r="AB21" s="445">
        <v>9</v>
      </c>
      <c r="AC21" s="445">
        <v>3</v>
      </c>
      <c r="AD21" s="445">
        <v>7</v>
      </c>
      <c r="AE21" s="445">
        <v>1</v>
      </c>
      <c r="AF21" s="445" t="s">
        <v>1506</v>
      </c>
      <c r="AJ21" s="676" t="e">
        <f t="shared" si="1"/>
        <v>#DIV/0!</v>
      </c>
      <c r="AK21" t="str">
        <f t="shared" si="2"/>
        <v>IMNRAS</v>
      </c>
    </row>
    <row r="22" spans="1:37" ht="40.5">
      <c r="B22" s="445">
        <f t="shared" si="0"/>
        <v>20</v>
      </c>
      <c r="C22" s="447" t="s">
        <v>2268</v>
      </c>
      <c r="D22" s="447" t="s">
        <v>5061</v>
      </c>
      <c r="E22" s="485">
        <v>6</v>
      </c>
      <c r="F22" s="485">
        <v>5</v>
      </c>
      <c r="G22" s="485">
        <v>2</v>
      </c>
      <c r="H22" s="448" t="s">
        <v>5486</v>
      </c>
      <c r="I22" s="453" t="s">
        <v>3281</v>
      </c>
      <c r="J22" s="87" t="s">
        <v>5096</v>
      </c>
      <c r="K22" s="314" t="s">
        <v>619</v>
      </c>
      <c r="L22" s="314">
        <v>649</v>
      </c>
      <c r="M22" s="314" t="s">
        <v>637</v>
      </c>
      <c r="N22" s="314" t="s">
        <v>472</v>
      </c>
      <c r="O22" s="465" t="s">
        <v>124</v>
      </c>
      <c r="P22" s="445">
        <v>7</v>
      </c>
      <c r="Q22" s="445">
        <f t="shared" si="3"/>
        <v>7</v>
      </c>
      <c r="R22" s="445"/>
      <c r="S22" s="445"/>
      <c r="T22" s="445"/>
      <c r="U22" s="445"/>
      <c r="V22" s="445"/>
      <c r="W22" s="445"/>
      <c r="X22" s="445"/>
      <c r="Y22" s="445"/>
      <c r="Z22" s="445">
        <v>1</v>
      </c>
      <c r="AA22" s="445"/>
      <c r="AB22" s="445">
        <v>2</v>
      </c>
      <c r="AC22" s="445">
        <v>2</v>
      </c>
      <c r="AD22" s="445"/>
      <c r="AE22" s="445">
        <v>2</v>
      </c>
      <c r="AF22" s="445" t="s">
        <v>1507</v>
      </c>
      <c r="AJ22" s="676" t="e">
        <f t="shared" si="1"/>
        <v>#DIV/0!</v>
      </c>
      <c r="AK22" t="str">
        <f t="shared" si="2"/>
        <v>DApJ</v>
      </c>
    </row>
    <row r="23" spans="1:37" ht="40.5">
      <c r="B23" s="445">
        <f t="shared" si="0"/>
        <v>21</v>
      </c>
      <c r="C23" s="447" t="s">
        <v>2268</v>
      </c>
      <c r="D23" s="447" t="s">
        <v>5061</v>
      </c>
      <c r="E23" s="485">
        <v>6</v>
      </c>
      <c r="F23" s="485">
        <v>4</v>
      </c>
      <c r="G23" s="485">
        <v>3</v>
      </c>
      <c r="H23" s="448" t="s">
        <v>2687</v>
      </c>
      <c r="I23" s="453" t="s">
        <v>3281</v>
      </c>
      <c r="J23" s="87" t="s">
        <v>4125</v>
      </c>
      <c r="K23" s="314" t="s">
        <v>619</v>
      </c>
      <c r="L23" s="314">
        <v>652</v>
      </c>
      <c r="M23" s="314" t="s">
        <v>3657</v>
      </c>
      <c r="N23" s="314" t="s">
        <v>1826</v>
      </c>
      <c r="O23" s="465" t="s">
        <v>4124</v>
      </c>
      <c r="P23" s="445">
        <v>33</v>
      </c>
      <c r="Q23" s="445">
        <f t="shared" si="3"/>
        <v>33</v>
      </c>
      <c r="R23" s="445"/>
      <c r="S23" s="445"/>
      <c r="T23" s="445"/>
      <c r="U23" s="445"/>
      <c r="V23" s="445"/>
      <c r="W23" s="445"/>
      <c r="X23" s="445"/>
      <c r="Y23" s="445">
        <v>3</v>
      </c>
      <c r="Z23" s="445">
        <v>9</v>
      </c>
      <c r="AA23" s="445">
        <v>7</v>
      </c>
      <c r="AB23" s="445">
        <v>5</v>
      </c>
      <c r="AC23" s="445">
        <v>2</v>
      </c>
      <c r="AD23" s="445">
        <v>3</v>
      </c>
      <c r="AE23" s="445">
        <v>4</v>
      </c>
      <c r="AF23" s="445" t="s">
        <v>1507</v>
      </c>
      <c r="AJ23" s="676" t="e">
        <f t="shared" si="1"/>
        <v>#DIV/0!</v>
      </c>
      <c r="AK23" t="str">
        <f t="shared" si="2"/>
        <v>DApJ</v>
      </c>
    </row>
    <row r="24" spans="1:37" ht="27">
      <c r="B24" s="445">
        <f t="shared" si="0"/>
        <v>22</v>
      </c>
      <c r="C24" s="447" t="s">
        <v>2269</v>
      </c>
      <c r="D24" s="447" t="s">
        <v>5061</v>
      </c>
      <c r="E24" s="447">
        <v>0</v>
      </c>
      <c r="F24" s="447">
        <v>0</v>
      </c>
      <c r="G24" s="447">
        <v>1</v>
      </c>
      <c r="H24" s="448" t="s">
        <v>1666</v>
      </c>
      <c r="I24" s="448" t="s">
        <v>3279</v>
      </c>
      <c r="J24" s="87" t="s">
        <v>2266</v>
      </c>
      <c r="K24" s="314" t="s">
        <v>1526</v>
      </c>
      <c r="L24" s="314">
        <v>371</v>
      </c>
      <c r="M24" s="314" t="s">
        <v>711</v>
      </c>
      <c r="N24" s="314" t="s">
        <v>472</v>
      </c>
      <c r="O24" s="465" t="s">
        <v>622</v>
      </c>
      <c r="P24" s="445">
        <v>17</v>
      </c>
      <c r="Q24" s="445">
        <f t="shared" si="3"/>
        <v>17</v>
      </c>
      <c r="R24" s="445"/>
      <c r="S24" s="445"/>
      <c r="T24" s="445"/>
      <c r="U24" s="445"/>
      <c r="V24" s="445"/>
      <c r="W24" s="445"/>
      <c r="X24" s="445"/>
      <c r="Y24" s="445">
        <v>2</v>
      </c>
      <c r="Z24" s="445">
        <v>5</v>
      </c>
      <c r="AA24" s="445">
        <v>2</v>
      </c>
      <c r="AB24" s="445">
        <v>1</v>
      </c>
      <c r="AC24" s="445">
        <v>4</v>
      </c>
      <c r="AD24" s="445">
        <v>3</v>
      </c>
      <c r="AE24" s="445"/>
      <c r="AF24" s="445" t="s">
        <v>1504</v>
      </c>
      <c r="AJ24" s="676" t="e">
        <f t="shared" si="1"/>
        <v>#DIV/0!</v>
      </c>
      <c r="AK24" t="str">
        <f t="shared" si="2"/>
        <v>DMNRAS</v>
      </c>
    </row>
    <row r="25" spans="1:37" ht="27">
      <c r="B25" s="445">
        <f t="shared" si="0"/>
        <v>23</v>
      </c>
      <c r="C25" s="447" t="s">
        <v>1713</v>
      </c>
      <c r="D25" s="447" t="s">
        <v>5061</v>
      </c>
      <c r="E25" s="447">
        <v>2</v>
      </c>
      <c r="F25" s="447">
        <v>2</v>
      </c>
      <c r="G25" s="447">
        <v>1</v>
      </c>
      <c r="H25" s="456" t="s">
        <v>83</v>
      </c>
      <c r="I25" s="467" t="s">
        <v>3282</v>
      </c>
      <c r="J25" s="87" t="s">
        <v>128</v>
      </c>
      <c r="K25" s="314" t="s">
        <v>3705</v>
      </c>
      <c r="L25" s="314">
        <v>166</v>
      </c>
      <c r="M25" s="314" t="s">
        <v>5968</v>
      </c>
      <c r="N25" s="314" t="s">
        <v>472</v>
      </c>
      <c r="O25" s="465" t="s">
        <v>5474</v>
      </c>
      <c r="P25" s="445">
        <v>58</v>
      </c>
      <c r="Q25" s="445">
        <f t="shared" si="3"/>
        <v>58</v>
      </c>
      <c r="R25" s="445"/>
      <c r="S25" s="445"/>
      <c r="T25" s="445"/>
      <c r="U25" s="445"/>
      <c r="V25" s="445"/>
      <c r="W25" s="445"/>
      <c r="X25" s="445">
        <v>2</v>
      </c>
      <c r="Y25" s="445">
        <v>4</v>
      </c>
      <c r="Z25" s="445">
        <v>9</v>
      </c>
      <c r="AA25" s="445">
        <v>16</v>
      </c>
      <c r="AB25" s="445">
        <v>5</v>
      </c>
      <c r="AC25" s="445">
        <v>4</v>
      </c>
      <c r="AD25" s="445">
        <v>10</v>
      </c>
      <c r="AE25" s="445">
        <v>8</v>
      </c>
      <c r="AF25" s="445" t="s">
        <v>1505</v>
      </c>
      <c r="AJ25" s="676" t="e">
        <f t="shared" si="1"/>
        <v>#DIV/0!</v>
      </c>
      <c r="AK25" t="str">
        <f t="shared" si="2"/>
        <v>DApJS</v>
      </c>
    </row>
    <row r="26" spans="1:37" ht="40.5">
      <c r="B26" s="445">
        <f t="shared" si="0"/>
        <v>24</v>
      </c>
      <c r="C26" s="447" t="s">
        <v>2794</v>
      </c>
      <c r="D26" s="447" t="s">
        <v>5061</v>
      </c>
      <c r="E26" s="447">
        <v>4</v>
      </c>
      <c r="F26" s="447">
        <v>0</v>
      </c>
      <c r="G26" s="447">
        <v>5</v>
      </c>
      <c r="H26" s="456" t="s">
        <v>945</v>
      </c>
      <c r="I26" s="448" t="s">
        <v>3278</v>
      </c>
      <c r="J26" s="87" t="s">
        <v>623</v>
      </c>
      <c r="K26" s="314" t="s">
        <v>1526</v>
      </c>
      <c r="L26" s="314">
        <v>369</v>
      </c>
      <c r="M26" s="314" t="s">
        <v>5969</v>
      </c>
      <c r="N26" s="314" t="s">
        <v>6577</v>
      </c>
      <c r="O26" s="465" t="s">
        <v>624</v>
      </c>
      <c r="P26" s="445">
        <v>16</v>
      </c>
      <c r="Q26" s="445">
        <f t="shared" si="3"/>
        <v>16</v>
      </c>
      <c r="R26" s="445"/>
      <c r="S26" s="445"/>
      <c r="T26" s="445"/>
      <c r="U26" s="445"/>
      <c r="V26" s="445"/>
      <c r="W26" s="445"/>
      <c r="X26" s="445">
        <v>2</v>
      </c>
      <c r="Y26" s="445">
        <v>3</v>
      </c>
      <c r="Z26" s="445">
        <v>3</v>
      </c>
      <c r="AA26" s="445">
        <v>3</v>
      </c>
      <c r="AB26" s="445"/>
      <c r="AC26" s="445">
        <v>1</v>
      </c>
      <c r="AD26" s="445">
        <v>2</v>
      </c>
      <c r="AE26" s="445">
        <v>2</v>
      </c>
      <c r="AF26" s="445" t="s">
        <v>1504</v>
      </c>
      <c r="AJ26" s="676" t="e">
        <f t="shared" si="1"/>
        <v>#DIV/0!</v>
      </c>
      <c r="AK26" t="str">
        <f t="shared" si="2"/>
        <v>DMNRAS</v>
      </c>
    </row>
    <row r="27" spans="1:37" ht="54">
      <c r="B27" s="445">
        <f t="shared" si="0"/>
        <v>25</v>
      </c>
      <c r="C27" s="447" t="s">
        <v>1607</v>
      </c>
      <c r="D27" s="447" t="s">
        <v>5061</v>
      </c>
      <c r="E27" s="447">
        <v>9</v>
      </c>
      <c r="F27" s="447">
        <v>1</v>
      </c>
      <c r="G27" s="447">
        <v>9</v>
      </c>
      <c r="H27" s="448" t="s">
        <v>3503</v>
      </c>
      <c r="I27" s="448" t="s">
        <v>3286</v>
      </c>
      <c r="J27" s="87" t="s">
        <v>5634</v>
      </c>
      <c r="K27" s="314" t="s">
        <v>619</v>
      </c>
      <c r="L27" s="314">
        <v>646</v>
      </c>
      <c r="M27" s="314" t="s">
        <v>5970</v>
      </c>
      <c r="N27" s="314" t="s">
        <v>215</v>
      </c>
      <c r="O27" s="465" t="s">
        <v>3838</v>
      </c>
      <c r="P27" s="445">
        <v>31</v>
      </c>
      <c r="Q27" s="445">
        <f t="shared" si="3"/>
        <v>31</v>
      </c>
      <c r="R27" s="445"/>
      <c r="S27" s="445"/>
      <c r="T27" s="445"/>
      <c r="U27" s="445"/>
      <c r="V27" s="445"/>
      <c r="W27" s="445"/>
      <c r="X27" s="445"/>
      <c r="Y27" s="445">
        <v>5</v>
      </c>
      <c r="Z27" s="445">
        <v>4</v>
      </c>
      <c r="AA27" s="445">
        <v>14</v>
      </c>
      <c r="AB27" s="445">
        <v>3</v>
      </c>
      <c r="AC27" s="445">
        <v>3</v>
      </c>
      <c r="AD27" s="445">
        <v>1</v>
      </c>
      <c r="AE27" s="445">
        <v>1</v>
      </c>
      <c r="AF27" s="445" t="s">
        <v>1507</v>
      </c>
      <c r="AJ27" s="676" t="e">
        <f t="shared" si="1"/>
        <v>#DIV/0!</v>
      </c>
      <c r="AK27" t="str">
        <f t="shared" si="2"/>
        <v>DApJ</v>
      </c>
    </row>
    <row r="28" spans="1:37" ht="27">
      <c r="B28" s="445">
        <f t="shared" si="0"/>
        <v>26</v>
      </c>
      <c r="C28" s="447" t="s">
        <v>1608</v>
      </c>
      <c r="D28" s="447" t="s">
        <v>5061</v>
      </c>
      <c r="E28" s="447">
        <v>4</v>
      </c>
      <c r="F28" s="447">
        <v>1</v>
      </c>
      <c r="G28" s="447">
        <v>4</v>
      </c>
      <c r="H28" s="456" t="s">
        <v>3504</v>
      </c>
      <c r="I28" s="448" t="s">
        <v>3280</v>
      </c>
      <c r="J28" s="87" t="s">
        <v>3839</v>
      </c>
      <c r="K28" s="314" t="s">
        <v>619</v>
      </c>
      <c r="L28" s="314">
        <v>643</v>
      </c>
      <c r="M28" s="314" t="s">
        <v>5971</v>
      </c>
      <c r="N28" s="314" t="s">
        <v>6576</v>
      </c>
      <c r="O28" s="465" t="s">
        <v>3840</v>
      </c>
      <c r="P28" s="445">
        <v>70</v>
      </c>
      <c r="Q28" s="445">
        <f t="shared" si="3"/>
        <v>70</v>
      </c>
      <c r="R28" s="445"/>
      <c r="S28" s="445"/>
      <c r="T28" s="445"/>
      <c r="U28" s="445"/>
      <c r="V28" s="445"/>
      <c r="W28" s="445"/>
      <c r="X28" s="445">
        <v>1</v>
      </c>
      <c r="Y28" s="445">
        <v>7</v>
      </c>
      <c r="Z28" s="445">
        <v>8</v>
      </c>
      <c r="AA28" s="445">
        <v>3</v>
      </c>
      <c r="AB28" s="445">
        <v>12</v>
      </c>
      <c r="AC28" s="445">
        <v>12</v>
      </c>
      <c r="AD28" s="445">
        <v>11</v>
      </c>
      <c r="AE28" s="445">
        <v>16</v>
      </c>
      <c r="AF28" s="445" t="s">
        <v>1506</v>
      </c>
      <c r="AJ28" s="676" t="e">
        <f t="shared" si="1"/>
        <v>#DIV/0!</v>
      </c>
      <c r="AK28" t="str">
        <f t="shared" si="2"/>
        <v>DApJ</v>
      </c>
    </row>
    <row r="29" spans="1:37" ht="40.5">
      <c r="B29" s="445">
        <f t="shared" si="0"/>
        <v>27</v>
      </c>
      <c r="C29" s="447" t="s">
        <v>3658</v>
      </c>
      <c r="D29" s="447" t="s">
        <v>5061</v>
      </c>
      <c r="E29" s="447">
        <v>0</v>
      </c>
      <c r="F29" s="447">
        <v>0</v>
      </c>
      <c r="G29" s="447">
        <v>1</v>
      </c>
      <c r="H29" s="456" t="s">
        <v>1825</v>
      </c>
      <c r="I29" s="448" t="s">
        <v>3281</v>
      </c>
      <c r="J29" s="87" t="s">
        <v>3620</v>
      </c>
      <c r="K29" s="314" t="s">
        <v>1528</v>
      </c>
      <c r="L29" s="314">
        <v>131</v>
      </c>
      <c r="M29" s="314" t="s">
        <v>1170</v>
      </c>
      <c r="N29" s="314" t="s">
        <v>473</v>
      </c>
      <c r="O29" s="465" t="s">
        <v>5494</v>
      </c>
      <c r="P29" s="445">
        <v>23</v>
      </c>
      <c r="Q29" s="445">
        <f t="shared" si="3"/>
        <v>23</v>
      </c>
      <c r="R29" s="445"/>
      <c r="S29" s="445"/>
      <c r="T29" s="445"/>
      <c r="U29" s="445"/>
      <c r="V29" s="445"/>
      <c r="W29" s="445"/>
      <c r="X29" s="445">
        <v>2</v>
      </c>
      <c r="Y29" s="445">
        <v>7</v>
      </c>
      <c r="Z29" s="445">
        <v>5</v>
      </c>
      <c r="AA29" s="445">
        <v>2</v>
      </c>
      <c r="AB29" s="445">
        <v>3</v>
      </c>
      <c r="AC29" s="445">
        <v>2</v>
      </c>
      <c r="AD29" s="445">
        <v>1</v>
      </c>
      <c r="AE29" s="445">
        <v>1</v>
      </c>
      <c r="AF29" s="445" t="s">
        <v>1505</v>
      </c>
      <c r="AJ29" s="676" t="e">
        <f t="shared" si="1"/>
        <v>#DIV/0!</v>
      </c>
      <c r="AK29" t="str">
        <f t="shared" si="2"/>
        <v>DAJ</v>
      </c>
    </row>
    <row r="30" spans="1:37" ht="27">
      <c r="B30" s="445">
        <f t="shared" si="0"/>
        <v>28</v>
      </c>
      <c r="C30" s="447" t="s">
        <v>3658</v>
      </c>
      <c r="D30" s="447" t="s">
        <v>5061</v>
      </c>
      <c r="E30" s="447">
        <v>2</v>
      </c>
      <c r="F30" s="447">
        <v>2</v>
      </c>
      <c r="G30" s="447">
        <v>1</v>
      </c>
      <c r="H30" s="456" t="s">
        <v>946</v>
      </c>
      <c r="I30" s="448" t="s">
        <v>3281</v>
      </c>
      <c r="J30" s="87" t="s">
        <v>4860</v>
      </c>
      <c r="K30" s="314" t="s">
        <v>619</v>
      </c>
      <c r="L30" s="314">
        <v>637</v>
      </c>
      <c r="M30" s="314" t="s">
        <v>5245</v>
      </c>
      <c r="N30" s="314" t="s">
        <v>469</v>
      </c>
      <c r="O30" s="465" t="s">
        <v>5881</v>
      </c>
      <c r="P30" s="445">
        <v>71</v>
      </c>
      <c r="Q30" s="445">
        <f t="shared" si="3"/>
        <v>71</v>
      </c>
      <c r="R30" s="445"/>
      <c r="S30" s="445"/>
      <c r="T30" s="445"/>
      <c r="U30" s="445"/>
      <c r="V30" s="445"/>
      <c r="W30" s="445"/>
      <c r="X30" s="445">
        <v>8</v>
      </c>
      <c r="Y30" s="445">
        <v>15</v>
      </c>
      <c r="Z30" s="445">
        <v>13</v>
      </c>
      <c r="AA30" s="445">
        <v>16</v>
      </c>
      <c r="AB30" s="445">
        <v>7</v>
      </c>
      <c r="AC30" s="445">
        <v>5</v>
      </c>
      <c r="AD30" s="445">
        <v>2</v>
      </c>
      <c r="AE30" s="445">
        <v>5</v>
      </c>
      <c r="AF30" s="445" t="s">
        <v>1505</v>
      </c>
      <c r="AJ30" s="676" t="e">
        <f t="shared" si="1"/>
        <v>#DIV/0!</v>
      </c>
      <c r="AK30" t="str">
        <f t="shared" si="2"/>
        <v>DApJ</v>
      </c>
    </row>
    <row r="31" spans="1:37" ht="108">
      <c r="B31" s="445">
        <f t="shared" si="0"/>
        <v>29</v>
      </c>
      <c r="C31" s="447" t="s">
        <v>4333</v>
      </c>
      <c r="D31" s="447" t="s">
        <v>5061</v>
      </c>
      <c r="E31" s="447">
        <v>18</v>
      </c>
      <c r="F31" s="447">
        <v>10</v>
      </c>
      <c r="G31" s="447">
        <v>9</v>
      </c>
      <c r="H31" s="448" t="s">
        <v>5080</v>
      </c>
      <c r="I31" s="448" t="s">
        <v>3279</v>
      </c>
      <c r="J31" s="87" t="s">
        <v>10327</v>
      </c>
      <c r="K31" s="314" t="s">
        <v>619</v>
      </c>
      <c r="L31" s="314">
        <v>653</v>
      </c>
      <c r="M31" s="314" t="s">
        <v>1171</v>
      </c>
      <c r="N31" s="314" t="s">
        <v>471</v>
      </c>
      <c r="O31" s="465" t="s">
        <v>5186</v>
      </c>
      <c r="P31" s="445">
        <v>32</v>
      </c>
      <c r="Q31" s="445">
        <f t="shared" si="3"/>
        <v>32</v>
      </c>
      <c r="R31" s="445"/>
      <c r="S31" s="445"/>
      <c r="T31" s="445"/>
      <c r="U31" s="445"/>
      <c r="V31" s="445"/>
      <c r="W31" s="445"/>
      <c r="X31" s="445"/>
      <c r="Y31" s="445">
        <v>2</v>
      </c>
      <c r="Z31" s="445">
        <v>6</v>
      </c>
      <c r="AA31" s="445">
        <v>3</v>
      </c>
      <c r="AB31" s="445">
        <v>3</v>
      </c>
      <c r="AC31" s="445">
        <v>5</v>
      </c>
      <c r="AD31" s="445">
        <v>5</v>
      </c>
      <c r="AE31" s="445">
        <v>8</v>
      </c>
      <c r="AF31" s="445" t="s">
        <v>1505</v>
      </c>
      <c r="AJ31" s="676" t="e">
        <f t="shared" si="1"/>
        <v>#DIV/0!</v>
      </c>
      <c r="AK31" t="str">
        <f t="shared" si="2"/>
        <v>DApJ</v>
      </c>
    </row>
    <row r="32" spans="1:37" ht="40.5">
      <c r="B32" s="445">
        <f t="shared" si="0"/>
        <v>30</v>
      </c>
      <c r="C32" s="447" t="s">
        <v>125</v>
      </c>
      <c r="D32" s="447" t="s">
        <v>5062</v>
      </c>
      <c r="E32" s="447">
        <v>7</v>
      </c>
      <c r="F32" s="447">
        <v>6</v>
      </c>
      <c r="G32" s="447">
        <v>2</v>
      </c>
      <c r="H32" s="448" t="s">
        <v>3722</v>
      </c>
      <c r="I32" s="448" t="s">
        <v>3278</v>
      </c>
      <c r="J32" s="87" t="s">
        <v>126</v>
      </c>
      <c r="K32" s="314" t="s">
        <v>3704</v>
      </c>
      <c r="L32" s="314">
        <v>456</v>
      </c>
      <c r="M32" s="314" t="s">
        <v>4188</v>
      </c>
      <c r="N32" s="314" t="s">
        <v>472</v>
      </c>
      <c r="O32" s="465" t="s">
        <v>127</v>
      </c>
      <c r="P32" s="445">
        <v>11</v>
      </c>
      <c r="Q32" s="445">
        <f t="shared" si="3"/>
        <v>11</v>
      </c>
      <c r="R32" s="445"/>
      <c r="S32" s="445"/>
      <c r="T32" s="445"/>
      <c r="U32" s="445"/>
      <c r="V32" s="445"/>
      <c r="W32" s="445"/>
      <c r="X32" s="445"/>
      <c r="Y32" s="445">
        <v>3</v>
      </c>
      <c r="Z32" s="445">
        <v>3</v>
      </c>
      <c r="AA32" s="445">
        <v>2</v>
      </c>
      <c r="AB32" s="445">
        <v>1</v>
      </c>
      <c r="AC32" s="445"/>
      <c r="AD32" s="445">
        <v>1</v>
      </c>
      <c r="AE32" s="445">
        <v>1</v>
      </c>
      <c r="AF32" s="445" t="s">
        <v>1504</v>
      </c>
      <c r="AJ32" s="676" t="e">
        <f t="shared" si="1"/>
        <v>#DIV/0!</v>
      </c>
      <c r="AK32" t="str">
        <f t="shared" si="2"/>
        <v>IA&amp;A</v>
      </c>
    </row>
    <row r="33" spans="1:37" ht="54">
      <c r="B33" s="445">
        <f t="shared" si="0"/>
        <v>31</v>
      </c>
      <c r="C33" s="447" t="s">
        <v>4189</v>
      </c>
      <c r="D33" s="447" t="s">
        <v>5061</v>
      </c>
      <c r="E33" s="447">
        <v>10</v>
      </c>
      <c r="F33" s="447">
        <v>1</v>
      </c>
      <c r="G33" s="447">
        <v>10</v>
      </c>
      <c r="H33" s="448" t="s">
        <v>3723</v>
      </c>
      <c r="I33" s="448" t="s">
        <v>3286</v>
      </c>
      <c r="J33" s="87" t="s">
        <v>10328</v>
      </c>
      <c r="K33" s="314" t="s">
        <v>1528</v>
      </c>
      <c r="L33" s="314">
        <v>131</v>
      </c>
      <c r="M33" s="314" t="s">
        <v>6128</v>
      </c>
      <c r="N33" s="314" t="s">
        <v>6575</v>
      </c>
      <c r="O33" s="465" t="s">
        <v>3571</v>
      </c>
      <c r="P33" s="445">
        <v>13</v>
      </c>
      <c r="Q33" s="445">
        <f t="shared" si="3"/>
        <v>13</v>
      </c>
      <c r="R33" s="445"/>
      <c r="S33" s="445"/>
      <c r="T33" s="445"/>
      <c r="U33" s="445"/>
      <c r="V33" s="445"/>
      <c r="W33" s="445"/>
      <c r="X33" s="445">
        <v>3</v>
      </c>
      <c r="Y33" s="445">
        <v>3</v>
      </c>
      <c r="Z33" s="445">
        <v>1</v>
      </c>
      <c r="AA33" s="445">
        <v>4</v>
      </c>
      <c r="AB33" s="445">
        <v>1</v>
      </c>
      <c r="AC33" s="445">
        <v>1</v>
      </c>
      <c r="AD33" s="445"/>
      <c r="AE33" s="445"/>
      <c r="AF33" s="445" t="s">
        <v>1506</v>
      </c>
      <c r="AJ33" s="676" t="e">
        <f t="shared" si="1"/>
        <v>#DIV/0!</v>
      </c>
      <c r="AK33" t="str">
        <f t="shared" si="2"/>
        <v>DAJ</v>
      </c>
    </row>
    <row r="34" spans="1:37">
      <c r="B34" s="445">
        <f t="shared" si="0"/>
        <v>32</v>
      </c>
      <c r="C34" s="447" t="s">
        <v>3202</v>
      </c>
      <c r="D34" s="447" t="s">
        <v>5061</v>
      </c>
      <c r="E34" s="447">
        <v>2</v>
      </c>
      <c r="F34" s="447">
        <v>0</v>
      </c>
      <c r="G34" s="447">
        <v>3</v>
      </c>
      <c r="H34" s="448" t="s">
        <v>2073</v>
      </c>
      <c r="I34" s="448" t="s">
        <v>4744</v>
      </c>
      <c r="J34" s="87" t="s">
        <v>4577</v>
      </c>
      <c r="K34" s="314" t="s">
        <v>619</v>
      </c>
      <c r="L34" s="314">
        <v>652</v>
      </c>
      <c r="M34" s="314" t="s">
        <v>4190</v>
      </c>
      <c r="N34" s="314" t="s">
        <v>471</v>
      </c>
      <c r="O34" s="454" t="s">
        <v>4578</v>
      </c>
      <c r="P34" s="445">
        <v>13</v>
      </c>
      <c r="Q34" s="445">
        <f t="shared" si="3"/>
        <v>13</v>
      </c>
      <c r="R34" s="445"/>
      <c r="S34" s="445"/>
      <c r="T34" s="445"/>
      <c r="U34" s="445"/>
      <c r="V34" s="445"/>
      <c r="W34" s="445"/>
      <c r="X34" s="445"/>
      <c r="Y34" s="445">
        <v>2</v>
      </c>
      <c r="Z34" s="445">
        <v>3</v>
      </c>
      <c r="AA34" s="445">
        <v>3</v>
      </c>
      <c r="AB34" s="445">
        <v>2</v>
      </c>
      <c r="AC34" s="445">
        <v>2</v>
      </c>
      <c r="AD34" s="445">
        <v>1</v>
      </c>
      <c r="AE34" s="445"/>
      <c r="AF34" s="445" t="s">
        <v>1507</v>
      </c>
      <c r="AJ34" s="676" t="e">
        <f t="shared" si="1"/>
        <v>#DIV/0!</v>
      </c>
      <c r="AK34" t="str">
        <f t="shared" si="2"/>
        <v>DApJ</v>
      </c>
    </row>
    <row r="35" spans="1:37" ht="54">
      <c r="B35" s="445">
        <f t="shared" si="0"/>
        <v>33</v>
      </c>
      <c r="C35" s="447" t="s">
        <v>6389</v>
      </c>
      <c r="D35" s="447" t="s">
        <v>5061</v>
      </c>
      <c r="E35" s="447">
        <v>9</v>
      </c>
      <c r="F35" s="447">
        <v>0</v>
      </c>
      <c r="G35" s="447">
        <v>10</v>
      </c>
      <c r="H35" s="456" t="s">
        <v>4687</v>
      </c>
      <c r="I35" s="448" t="s">
        <v>3278</v>
      </c>
      <c r="J35" s="87" t="s">
        <v>5184</v>
      </c>
      <c r="K35" s="314" t="s">
        <v>1527</v>
      </c>
      <c r="L35" s="314">
        <v>443</v>
      </c>
      <c r="M35" s="314" t="s">
        <v>4191</v>
      </c>
      <c r="N35" s="314" t="s">
        <v>472</v>
      </c>
      <c r="O35" s="454" t="s">
        <v>5185</v>
      </c>
      <c r="P35" s="445">
        <v>218</v>
      </c>
      <c r="Q35" s="445">
        <f t="shared" si="3"/>
        <v>218</v>
      </c>
      <c r="R35" s="445"/>
      <c r="S35" s="445"/>
      <c r="T35" s="445"/>
      <c r="U35" s="445"/>
      <c r="V35" s="445"/>
      <c r="W35" s="445"/>
      <c r="X35" s="445">
        <v>1</v>
      </c>
      <c r="Y35" s="445">
        <v>37</v>
      </c>
      <c r="Z35" s="445">
        <v>42</v>
      </c>
      <c r="AA35" s="445">
        <v>33</v>
      </c>
      <c r="AB35" s="445">
        <v>36</v>
      </c>
      <c r="AC35" s="445">
        <v>22</v>
      </c>
      <c r="AD35" s="445">
        <v>33</v>
      </c>
      <c r="AE35" s="445">
        <v>14</v>
      </c>
      <c r="AF35" s="445" t="s">
        <v>1504</v>
      </c>
      <c r="AJ35" s="676" t="e">
        <f t="shared" si="1"/>
        <v>#DIV/0!</v>
      </c>
      <c r="AK35" t="str">
        <f t="shared" si="2"/>
        <v>DNature</v>
      </c>
    </row>
    <row r="36" spans="1:37" ht="27">
      <c r="B36" s="445">
        <f t="shared" si="0"/>
        <v>34</v>
      </c>
      <c r="C36" s="447" t="s">
        <v>3931</v>
      </c>
      <c r="D36" s="447" t="s">
        <v>5061</v>
      </c>
      <c r="E36" s="447">
        <v>4</v>
      </c>
      <c r="F36" s="447">
        <v>1</v>
      </c>
      <c r="G36" s="447">
        <v>4</v>
      </c>
      <c r="H36" s="456" t="s">
        <v>3584</v>
      </c>
      <c r="I36" s="448" t="s">
        <v>3283</v>
      </c>
      <c r="J36" s="87" t="s">
        <v>1773</v>
      </c>
      <c r="K36" s="314" t="s">
        <v>1526</v>
      </c>
      <c r="L36" s="314">
        <v>371</v>
      </c>
      <c r="M36" s="314" t="s">
        <v>4192</v>
      </c>
      <c r="N36" s="314" t="s">
        <v>472</v>
      </c>
      <c r="O36" s="465" t="s">
        <v>3841</v>
      </c>
      <c r="P36" s="445">
        <v>27</v>
      </c>
      <c r="Q36" s="445">
        <f t="shared" si="3"/>
        <v>27</v>
      </c>
      <c r="R36" s="445"/>
      <c r="S36" s="445"/>
      <c r="T36" s="445"/>
      <c r="U36" s="445"/>
      <c r="V36" s="445"/>
      <c r="W36" s="445"/>
      <c r="X36" s="445"/>
      <c r="Y36" s="445">
        <v>6</v>
      </c>
      <c r="Z36" s="445">
        <v>5</v>
      </c>
      <c r="AA36" s="445">
        <v>2</v>
      </c>
      <c r="AB36" s="445">
        <v>4</v>
      </c>
      <c r="AC36" s="445">
        <v>5</v>
      </c>
      <c r="AD36" s="445">
        <v>4</v>
      </c>
      <c r="AE36" s="445">
        <v>1</v>
      </c>
      <c r="AF36" s="445" t="s">
        <v>1504</v>
      </c>
      <c r="AJ36" s="676" t="e">
        <f t="shared" si="1"/>
        <v>#DIV/0!</v>
      </c>
      <c r="AK36" t="str">
        <f t="shared" si="2"/>
        <v>DMNRAS</v>
      </c>
    </row>
    <row r="37" spans="1:37" s="1372" customFormat="1" ht="36" customHeight="1">
      <c r="B37" s="1368">
        <f t="shared" si="0"/>
        <v>35</v>
      </c>
      <c r="C37" s="1362" t="s">
        <v>3931</v>
      </c>
      <c r="D37" s="1362" t="s">
        <v>1505</v>
      </c>
      <c r="E37" s="1362">
        <v>1</v>
      </c>
      <c r="F37" s="1362">
        <v>0</v>
      </c>
      <c r="G37" s="1362">
        <v>2</v>
      </c>
      <c r="H37" s="1399" t="s">
        <v>4681</v>
      </c>
      <c r="I37" s="1366" t="s">
        <v>6438</v>
      </c>
      <c r="J37" s="1381" t="s">
        <v>6439</v>
      </c>
      <c r="K37" s="1365" t="s">
        <v>757</v>
      </c>
      <c r="L37" s="1365">
        <v>650</v>
      </c>
      <c r="M37" s="1400" t="s">
        <v>6440</v>
      </c>
      <c r="N37" s="1365" t="s">
        <v>6441</v>
      </c>
      <c r="O37" s="1355" t="s">
        <v>6442</v>
      </c>
      <c r="P37" s="1368">
        <v>9</v>
      </c>
      <c r="Q37" s="445">
        <f t="shared" si="3"/>
        <v>9</v>
      </c>
      <c r="R37" s="1368"/>
      <c r="S37" s="1368"/>
      <c r="T37" s="1368"/>
      <c r="U37" s="1368"/>
      <c r="V37" s="1368"/>
      <c r="W37" s="1368"/>
      <c r="X37" s="1368">
        <v>1</v>
      </c>
      <c r="Y37" s="1368">
        <v>1</v>
      </c>
      <c r="Z37" s="1368">
        <v>2</v>
      </c>
      <c r="AA37" s="1368">
        <v>3</v>
      </c>
      <c r="AB37" s="1368">
        <v>1</v>
      </c>
      <c r="AC37" s="1368">
        <v>1</v>
      </c>
      <c r="AD37" s="1368"/>
      <c r="AE37" s="1368"/>
      <c r="AF37" s="1368"/>
      <c r="AG37" s="2530"/>
      <c r="AH37" s="1360"/>
      <c r="AJ37" s="1371"/>
      <c r="AK37" s="951" t="str">
        <f t="shared" ref="AK37:AK76" si="4">$D37&amp;$K37</f>
        <v>DApJ</v>
      </c>
    </row>
    <row r="38" spans="1:37" ht="67.5">
      <c r="B38" s="445">
        <f t="shared" si="0"/>
        <v>36</v>
      </c>
      <c r="C38" s="447" t="s">
        <v>3931</v>
      </c>
      <c r="D38" s="447" t="s">
        <v>5061</v>
      </c>
      <c r="E38" s="447">
        <v>12</v>
      </c>
      <c r="F38" s="447">
        <v>0</v>
      </c>
      <c r="G38" s="447">
        <v>13</v>
      </c>
      <c r="H38" s="456" t="s">
        <v>5892</v>
      </c>
      <c r="I38" s="448" t="s">
        <v>2786</v>
      </c>
      <c r="J38" s="87" t="s">
        <v>5459</v>
      </c>
      <c r="K38" s="314" t="s">
        <v>1401</v>
      </c>
      <c r="L38" s="314">
        <v>58</v>
      </c>
      <c r="M38" s="314" t="s">
        <v>3659</v>
      </c>
      <c r="N38" s="314" t="s">
        <v>471</v>
      </c>
      <c r="O38" s="454" t="s">
        <v>5460</v>
      </c>
      <c r="P38" s="445">
        <v>35</v>
      </c>
      <c r="Q38" s="445">
        <f t="shared" si="3"/>
        <v>35</v>
      </c>
      <c r="R38" s="445"/>
      <c r="S38" s="445"/>
      <c r="T38" s="445"/>
      <c r="U38" s="445"/>
      <c r="V38" s="445"/>
      <c r="W38" s="445"/>
      <c r="X38" s="445"/>
      <c r="Y38" s="445">
        <v>3</v>
      </c>
      <c r="Z38" s="445">
        <v>9</v>
      </c>
      <c r="AA38" s="445">
        <v>3</v>
      </c>
      <c r="AB38" s="445">
        <v>7</v>
      </c>
      <c r="AC38" s="445">
        <v>8</v>
      </c>
      <c r="AD38" s="445">
        <v>4</v>
      </c>
      <c r="AE38" s="445">
        <v>1</v>
      </c>
      <c r="AF38" s="445"/>
      <c r="AJ38" s="676" t="e">
        <f t="shared" ref="AJ38:AJ49" si="5">P38/AI38</f>
        <v>#DIV/0!</v>
      </c>
      <c r="AK38" t="str">
        <f t="shared" si="4"/>
        <v>DPASJ</v>
      </c>
    </row>
    <row r="39" spans="1:37" ht="189">
      <c r="B39" s="445">
        <f t="shared" si="0"/>
        <v>37</v>
      </c>
      <c r="C39" s="447" t="s">
        <v>923</v>
      </c>
      <c r="D39" s="447" t="s">
        <v>5061</v>
      </c>
      <c r="E39" s="447">
        <v>39</v>
      </c>
      <c r="F39" s="447">
        <v>1</v>
      </c>
      <c r="G39" s="447">
        <v>39</v>
      </c>
      <c r="H39" s="456" t="s">
        <v>5739</v>
      </c>
      <c r="I39" s="448" t="s">
        <v>3278</v>
      </c>
      <c r="J39" s="87" t="s">
        <v>5495</v>
      </c>
      <c r="K39" s="314" t="s">
        <v>619</v>
      </c>
      <c r="L39" s="314">
        <v>637</v>
      </c>
      <c r="M39" s="314" t="s">
        <v>5246</v>
      </c>
      <c r="N39" s="314" t="s">
        <v>6575</v>
      </c>
      <c r="O39" s="465" t="s">
        <v>1189</v>
      </c>
      <c r="P39" s="445">
        <v>58</v>
      </c>
      <c r="Q39" s="445">
        <f t="shared" si="3"/>
        <v>58</v>
      </c>
      <c r="R39" s="445"/>
      <c r="S39" s="445"/>
      <c r="T39" s="445"/>
      <c r="U39" s="445"/>
      <c r="V39" s="445"/>
      <c r="W39" s="445"/>
      <c r="X39" s="445">
        <v>11</v>
      </c>
      <c r="Y39" s="445">
        <v>15</v>
      </c>
      <c r="Z39" s="445">
        <v>9</v>
      </c>
      <c r="AA39" s="445">
        <v>10</v>
      </c>
      <c r="AB39" s="445">
        <v>1</v>
      </c>
      <c r="AC39" s="445">
        <v>2</v>
      </c>
      <c r="AD39" s="445">
        <v>4</v>
      </c>
      <c r="AE39" s="445">
        <v>6</v>
      </c>
      <c r="AF39" s="445" t="s">
        <v>1504</v>
      </c>
      <c r="AJ39" s="676" t="e">
        <f t="shared" si="5"/>
        <v>#DIV/0!</v>
      </c>
      <c r="AK39" t="str">
        <f t="shared" si="4"/>
        <v>DApJ</v>
      </c>
    </row>
    <row r="40" spans="1:37" ht="102" customHeight="1">
      <c r="B40" s="445">
        <f t="shared" si="0"/>
        <v>38</v>
      </c>
      <c r="C40" s="447" t="s">
        <v>923</v>
      </c>
      <c r="D40" s="447" t="s">
        <v>5061</v>
      </c>
      <c r="E40" s="447">
        <v>17</v>
      </c>
      <c r="F40" s="447">
        <v>2</v>
      </c>
      <c r="G40" s="447">
        <v>16</v>
      </c>
      <c r="H40" s="456" t="s">
        <v>5893</v>
      </c>
      <c r="I40" s="448" t="s">
        <v>3278</v>
      </c>
      <c r="J40" s="87" t="s">
        <v>2267</v>
      </c>
      <c r="K40" s="314" t="s">
        <v>619</v>
      </c>
      <c r="L40" s="314">
        <v>648</v>
      </c>
      <c r="M40" s="486" t="s">
        <v>3660</v>
      </c>
      <c r="N40" s="314" t="s">
        <v>472</v>
      </c>
      <c r="O40" s="465" t="s">
        <v>3585</v>
      </c>
      <c r="P40" s="445">
        <v>250</v>
      </c>
      <c r="Q40" s="445">
        <f t="shared" si="3"/>
        <v>250</v>
      </c>
      <c r="R40" s="445"/>
      <c r="S40" s="445"/>
      <c r="T40" s="445"/>
      <c r="U40" s="445"/>
      <c r="V40" s="445"/>
      <c r="W40" s="445"/>
      <c r="X40" s="445">
        <v>6</v>
      </c>
      <c r="Y40" s="445">
        <v>44</v>
      </c>
      <c r="Z40" s="445">
        <v>53</v>
      </c>
      <c r="AA40" s="445">
        <v>31</v>
      </c>
      <c r="AB40" s="445">
        <v>28</v>
      </c>
      <c r="AC40" s="445">
        <v>35</v>
      </c>
      <c r="AD40" s="445">
        <v>31</v>
      </c>
      <c r="AE40" s="445">
        <v>22</v>
      </c>
      <c r="AF40" s="445" t="s">
        <v>1504</v>
      </c>
      <c r="AJ40" s="676" t="e">
        <f t="shared" si="5"/>
        <v>#DIV/0!</v>
      </c>
      <c r="AK40" t="str">
        <f t="shared" si="4"/>
        <v>DApJ</v>
      </c>
    </row>
    <row r="41" spans="1:37" ht="54">
      <c r="B41" s="445">
        <f t="shared" si="0"/>
        <v>39</v>
      </c>
      <c r="C41" s="447" t="s">
        <v>4193</v>
      </c>
      <c r="D41" s="447" t="s">
        <v>5061</v>
      </c>
      <c r="E41" s="447">
        <v>8</v>
      </c>
      <c r="F41" s="447">
        <v>0</v>
      </c>
      <c r="G41" s="447">
        <v>9</v>
      </c>
      <c r="H41" s="456" t="s">
        <v>5894</v>
      </c>
      <c r="I41" s="448" t="s">
        <v>3279</v>
      </c>
      <c r="J41" s="87" t="s">
        <v>3842</v>
      </c>
      <c r="K41" s="314" t="s">
        <v>1528</v>
      </c>
      <c r="L41" s="314">
        <v>132</v>
      </c>
      <c r="M41" s="314" t="s">
        <v>4675</v>
      </c>
      <c r="N41" s="314" t="s">
        <v>6577</v>
      </c>
      <c r="O41" s="465" t="s">
        <v>4850</v>
      </c>
      <c r="P41" s="445">
        <v>4</v>
      </c>
      <c r="Q41" s="445">
        <f t="shared" si="3"/>
        <v>4</v>
      </c>
      <c r="R41" s="445"/>
      <c r="S41" s="445"/>
      <c r="T41" s="445"/>
      <c r="U41" s="445"/>
      <c r="V41" s="445"/>
      <c r="W41" s="445"/>
      <c r="X41" s="445"/>
      <c r="Y41" s="445"/>
      <c r="Z41" s="445">
        <v>1</v>
      </c>
      <c r="AA41" s="445"/>
      <c r="AB41" s="445">
        <v>3</v>
      </c>
      <c r="AC41" s="445"/>
      <c r="AD41" s="445"/>
      <c r="AE41" s="445"/>
      <c r="AF41" s="445" t="s">
        <v>1506</v>
      </c>
      <c r="AJ41" s="676" t="e">
        <f t="shared" si="5"/>
        <v>#DIV/0!</v>
      </c>
      <c r="AK41" t="str">
        <f t="shared" si="4"/>
        <v>DAJ</v>
      </c>
    </row>
    <row r="42" spans="1:37" ht="131.25" customHeight="1">
      <c r="B42" s="445">
        <f t="shared" si="0"/>
        <v>40</v>
      </c>
      <c r="C42" s="447" t="s">
        <v>2072</v>
      </c>
      <c r="D42" s="447" t="s">
        <v>5061</v>
      </c>
      <c r="E42" s="447">
        <v>27</v>
      </c>
      <c r="F42" s="447">
        <v>1</v>
      </c>
      <c r="G42" s="447">
        <v>27</v>
      </c>
      <c r="H42" s="448" t="s">
        <v>6484</v>
      </c>
      <c r="I42" s="448" t="s">
        <v>3279</v>
      </c>
      <c r="J42" s="87" t="s">
        <v>1524</v>
      </c>
      <c r="K42" s="314" t="s">
        <v>1527</v>
      </c>
      <c r="L42" s="314">
        <v>440</v>
      </c>
      <c r="M42" s="314" t="s">
        <v>1166</v>
      </c>
      <c r="N42" s="314" t="s">
        <v>1827</v>
      </c>
      <c r="O42" s="465" t="s">
        <v>1219</v>
      </c>
      <c r="P42" s="445">
        <v>200</v>
      </c>
      <c r="Q42" s="445">
        <f t="shared" si="3"/>
        <v>200</v>
      </c>
      <c r="R42" s="445"/>
      <c r="S42" s="445"/>
      <c r="T42" s="445"/>
      <c r="U42" s="445"/>
      <c r="V42" s="445"/>
      <c r="W42" s="445"/>
      <c r="X42" s="445">
        <v>28</v>
      </c>
      <c r="Y42" s="445">
        <v>44</v>
      </c>
      <c r="Z42" s="445">
        <v>26</v>
      </c>
      <c r="AA42" s="445">
        <v>20</v>
      </c>
      <c r="AB42" s="445">
        <v>22</v>
      </c>
      <c r="AC42" s="445">
        <v>25</v>
      </c>
      <c r="AD42" s="445">
        <v>23</v>
      </c>
      <c r="AE42" s="445">
        <v>12</v>
      </c>
      <c r="AF42" s="445" t="s">
        <v>1504</v>
      </c>
      <c r="AJ42" s="676" t="e">
        <f t="shared" si="5"/>
        <v>#DIV/0!</v>
      </c>
      <c r="AK42" t="str">
        <f t="shared" si="4"/>
        <v>DNature</v>
      </c>
    </row>
    <row r="43" spans="1:37" s="2881" customFormat="1" ht="60.75" customHeight="1">
      <c r="A43" s="2881">
        <v>1</v>
      </c>
      <c r="B43" s="2885"/>
      <c r="C43" s="2895" t="s">
        <v>2853</v>
      </c>
      <c r="D43" s="2895" t="s">
        <v>11733</v>
      </c>
      <c r="E43" s="2882">
        <v>3</v>
      </c>
      <c r="F43" s="2882">
        <v>0</v>
      </c>
      <c r="G43" s="2882">
        <v>4</v>
      </c>
      <c r="H43" s="2891" t="s">
        <v>11800</v>
      </c>
      <c r="I43" s="2891" t="s">
        <v>11830</v>
      </c>
      <c r="J43" s="1945" t="s">
        <v>11801</v>
      </c>
      <c r="K43" s="2873" t="s">
        <v>5769</v>
      </c>
      <c r="L43" s="2874">
        <v>38</v>
      </c>
      <c r="M43" s="2873" t="s">
        <v>11802</v>
      </c>
      <c r="N43" s="2875" t="s">
        <v>11803</v>
      </c>
      <c r="O43" s="1955" t="s">
        <v>11804</v>
      </c>
      <c r="P43" s="2885">
        <v>1</v>
      </c>
      <c r="Q43" s="2885"/>
      <c r="R43" s="2885"/>
      <c r="S43" s="2885"/>
      <c r="T43" s="2885"/>
      <c r="U43" s="2885"/>
      <c r="V43" s="2885"/>
      <c r="W43" s="2885"/>
      <c r="X43" s="2885"/>
      <c r="Y43" s="2885"/>
      <c r="Z43" s="2885"/>
      <c r="AA43" s="2885"/>
      <c r="AB43" s="2885"/>
      <c r="AC43" s="2885"/>
      <c r="AD43" s="2885"/>
      <c r="AE43" s="2885"/>
      <c r="AF43" s="2885"/>
      <c r="AG43" s="2513"/>
      <c r="AH43" s="2894"/>
      <c r="AJ43" s="2889" t="e">
        <f t="shared" si="5"/>
        <v>#DIV/0!</v>
      </c>
      <c r="AK43" s="1946" t="str">
        <f t="shared" si="4"/>
        <v>DAdSpR</v>
      </c>
    </row>
    <row r="44" spans="1:37" ht="54">
      <c r="B44" s="445">
        <f t="shared" si="0"/>
        <v>42</v>
      </c>
      <c r="C44" s="447" t="s">
        <v>6580</v>
      </c>
      <c r="D44" s="447" t="s">
        <v>5061</v>
      </c>
      <c r="E44" s="447">
        <v>9</v>
      </c>
      <c r="F44" s="447">
        <v>2</v>
      </c>
      <c r="G44" s="447">
        <v>8</v>
      </c>
      <c r="H44" s="448" t="s">
        <v>3778</v>
      </c>
      <c r="I44" s="466" t="s">
        <v>3910</v>
      </c>
      <c r="J44" s="2942" t="s">
        <v>3909</v>
      </c>
      <c r="K44" s="314" t="s">
        <v>619</v>
      </c>
      <c r="L44" s="314">
        <v>643</v>
      </c>
      <c r="M44" s="314" t="s">
        <v>4676</v>
      </c>
      <c r="N44" s="314" t="s">
        <v>6576</v>
      </c>
      <c r="O44" s="465" t="s">
        <v>3911</v>
      </c>
      <c r="P44" s="445">
        <v>31</v>
      </c>
      <c r="Q44" s="445">
        <f t="shared" si="3"/>
        <v>31</v>
      </c>
      <c r="R44" s="445"/>
      <c r="S44" s="445"/>
      <c r="T44" s="445"/>
      <c r="U44" s="445"/>
      <c r="V44" s="445"/>
      <c r="W44" s="445"/>
      <c r="X44" s="445"/>
      <c r="Y44" s="445">
        <v>8</v>
      </c>
      <c r="Z44" s="445">
        <v>4</v>
      </c>
      <c r="AA44" s="445">
        <v>3</v>
      </c>
      <c r="AB44" s="445">
        <v>3</v>
      </c>
      <c r="AC44" s="445">
        <v>7</v>
      </c>
      <c r="AD44" s="445">
        <v>5</v>
      </c>
      <c r="AE44" s="445">
        <v>1</v>
      </c>
      <c r="AF44" s="445"/>
      <c r="AJ44" s="676" t="e">
        <f t="shared" si="5"/>
        <v>#DIV/0!</v>
      </c>
      <c r="AK44" t="str">
        <f t="shared" si="4"/>
        <v>DApJ</v>
      </c>
    </row>
    <row r="45" spans="1:37" ht="94.5">
      <c r="B45" s="445">
        <f t="shared" si="0"/>
        <v>43</v>
      </c>
      <c r="C45" s="447" t="s">
        <v>4677</v>
      </c>
      <c r="D45" s="447" t="s">
        <v>5061</v>
      </c>
      <c r="E45" s="447">
        <v>17</v>
      </c>
      <c r="F45" s="447">
        <v>4</v>
      </c>
      <c r="G45" s="447">
        <v>14</v>
      </c>
      <c r="H45" s="448" t="s">
        <v>1522</v>
      </c>
      <c r="I45" s="448" t="s">
        <v>3213</v>
      </c>
      <c r="J45" s="87" t="s">
        <v>4851</v>
      </c>
      <c r="K45" s="314" t="s">
        <v>619</v>
      </c>
      <c r="L45" s="314">
        <v>643</v>
      </c>
      <c r="M45" s="314" t="s">
        <v>3661</v>
      </c>
      <c r="N45" s="314" t="s">
        <v>6576</v>
      </c>
      <c r="O45" s="465" t="s">
        <v>4852</v>
      </c>
      <c r="P45" s="445">
        <v>7</v>
      </c>
      <c r="Q45" s="445">
        <f t="shared" si="3"/>
        <v>7</v>
      </c>
      <c r="R45" s="445"/>
      <c r="S45" s="445"/>
      <c r="T45" s="445"/>
      <c r="U45" s="445"/>
      <c r="V45" s="445"/>
      <c r="W45" s="445"/>
      <c r="X45" s="445">
        <v>1</v>
      </c>
      <c r="Y45" s="445">
        <v>2</v>
      </c>
      <c r="Z45" s="445">
        <v>1</v>
      </c>
      <c r="AA45" s="445"/>
      <c r="AB45" s="445"/>
      <c r="AC45" s="445">
        <v>1</v>
      </c>
      <c r="AD45" s="445">
        <v>1</v>
      </c>
      <c r="AE45" s="445">
        <v>1</v>
      </c>
      <c r="AF45" s="445" t="s">
        <v>1504</v>
      </c>
      <c r="AJ45" s="676" t="e">
        <f t="shared" si="5"/>
        <v>#DIV/0!</v>
      </c>
      <c r="AK45" t="str">
        <f t="shared" si="4"/>
        <v>DApJ</v>
      </c>
    </row>
    <row r="46" spans="1:37" ht="54">
      <c r="B46" s="445">
        <f t="shared" si="0"/>
        <v>44</v>
      </c>
      <c r="C46" s="447" t="s">
        <v>1335</v>
      </c>
      <c r="D46" s="447" t="s">
        <v>5062</v>
      </c>
      <c r="E46" s="447">
        <v>11</v>
      </c>
      <c r="F46" s="447">
        <v>7</v>
      </c>
      <c r="G46" s="447">
        <v>5</v>
      </c>
      <c r="H46" s="448" t="s">
        <v>285</v>
      </c>
      <c r="I46" s="448" t="s">
        <v>3278</v>
      </c>
      <c r="J46" s="87" t="s">
        <v>5496</v>
      </c>
      <c r="K46" s="314" t="s">
        <v>619</v>
      </c>
      <c r="L46" s="314">
        <v>638</v>
      </c>
      <c r="M46" s="314" t="s">
        <v>1167</v>
      </c>
      <c r="N46" s="314" t="s">
        <v>6575</v>
      </c>
      <c r="O46" s="465" t="s">
        <v>1190</v>
      </c>
      <c r="P46" s="445">
        <v>106</v>
      </c>
      <c r="Q46" s="445">
        <f t="shared" si="3"/>
        <v>106</v>
      </c>
      <c r="R46" s="445"/>
      <c r="S46" s="445"/>
      <c r="T46" s="445"/>
      <c r="U46" s="445"/>
      <c r="V46" s="445"/>
      <c r="W46" s="445"/>
      <c r="X46" s="445">
        <v>7</v>
      </c>
      <c r="Y46" s="445">
        <v>18</v>
      </c>
      <c r="Z46" s="445">
        <v>20</v>
      </c>
      <c r="AA46" s="445">
        <v>17</v>
      </c>
      <c r="AB46" s="445">
        <v>13</v>
      </c>
      <c r="AC46" s="445">
        <v>10</v>
      </c>
      <c r="AD46" s="445">
        <v>12</v>
      </c>
      <c r="AE46" s="445">
        <v>9</v>
      </c>
      <c r="AF46" s="445" t="s">
        <v>1504</v>
      </c>
      <c r="AJ46" s="676" t="e">
        <f t="shared" si="5"/>
        <v>#DIV/0!</v>
      </c>
      <c r="AK46" t="str">
        <f t="shared" si="4"/>
        <v>IApJ</v>
      </c>
    </row>
    <row r="47" spans="1:37" ht="54">
      <c r="B47" s="445">
        <f t="shared" si="0"/>
        <v>45</v>
      </c>
      <c r="C47" s="447" t="s">
        <v>1336</v>
      </c>
      <c r="D47" s="447" t="s">
        <v>5062</v>
      </c>
      <c r="E47" s="447">
        <v>11</v>
      </c>
      <c r="F47" s="447">
        <v>11</v>
      </c>
      <c r="G47" s="447">
        <v>1</v>
      </c>
      <c r="H47" s="448" t="s">
        <v>5454</v>
      </c>
      <c r="I47" s="467" t="s">
        <v>1337</v>
      </c>
      <c r="J47" s="87" t="s">
        <v>4853</v>
      </c>
      <c r="K47" s="314" t="s">
        <v>1402</v>
      </c>
      <c r="L47" s="314">
        <v>111</v>
      </c>
      <c r="M47" s="314" t="s">
        <v>3662</v>
      </c>
      <c r="N47" s="314" t="s">
        <v>6577</v>
      </c>
      <c r="O47" s="465" t="s">
        <v>4854</v>
      </c>
      <c r="P47" s="445">
        <v>7</v>
      </c>
      <c r="Q47" s="445">
        <f t="shared" si="3"/>
        <v>7</v>
      </c>
      <c r="R47" s="445"/>
      <c r="S47" s="445"/>
      <c r="T47" s="445"/>
      <c r="U47" s="445"/>
      <c r="V47" s="445"/>
      <c r="W47" s="445"/>
      <c r="X47" s="445">
        <v>3</v>
      </c>
      <c r="Y47" s="445"/>
      <c r="Z47" s="445"/>
      <c r="AA47" s="445">
        <v>1</v>
      </c>
      <c r="AB47" s="445">
        <v>3</v>
      </c>
      <c r="AC47" s="445"/>
      <c r="AD47" s="445"/>
      <c r="AE47" s="445"/>
      <c r="AF47" s="445" t="s">
        <v>1823</v>
      </c>
      <c r="AJ47" s="676" t="e">
        <f t="shared" si="5"/>
        <v>#DIV/0!</v>
      </c>
      <c r="AK47" t="str">
        <f t="shared" si="4"/>
        <v>IJGRE</v>
      </c>
    </row>
    <row r="48" spans="1:37" s="2196" customFormat="1" ht="57" customHeight="1">
      <c r="B48" s="2218"/>
      <c r="C48" s="2227" t="s">
        <v>9347</v>
      </c>
      <c r="D48" s="2227" t="s">
        <v>9294</v>
      </c>
      <c r="E48" s="2225">
        <v>3</v>
      </c>
      <c r="F48" s="2225">
        <v>4</v>
      </c>
      <c r="G48" s="2225">
        <v>0</v>
      </c>
      <c r="H48" s="2228" t="s">
        <v>9348</v>
      </c>
      <c r="I48" s="2228" t="s">
        <v>9350</v>
      </c>
      <c r="J48" s="2221" t="s">
        <v>9349</v>
      </c>
      <c r="K48" s="2222" t="s">
        <v>9351</v>
      </c>
      <c r="L48" s="2223">
        <v>454</v>
      </c>
      <c r="M48" s="2222" t="s">
        <v>9352</v>
      </c>
      <c r="N48" s="2224" t="s">
        <v>9353</v>
      </c>
      <c r="O48" s="2185" t="s">
        <v>9354</v>
      </c>
      <c r="P48" s="2218">
        <v>18</v>
      </c>
      <c r="Q48" s="445">
        <f t="shared" si="3"/>
        <v>18</v>
      </c>
      <c r="R48" s="2218"/>
      <c r="S48" s="2218"/>
      <c r="T48" s="2218"/>
      <c r="U48" s="2218"/>
      <c r="V48" s="2218"/>
      <c r="W48" s="2218"/>
      <c r="X48" s="2218">
        <v>2</v>
      </c>
      <c r="Y48" s="2218">
        <v>2</v>
      </c>
      <c r="Z48" s="2218">
        <v>3</v>
      </c>
      <c r="AA48" s="2218">
        <v>3</v>
      </c>
      <c r="AB48" s="2218">
        <v>2</v>
      </c>
      <c r="AC48" s="2218">
        <v>1</v>
      </c>
      <c r="AD48" s="2218">
        <v>4</v>
      </c>
      <c r="AE48" s="2218">
        <v>1</v>
      </c>
      <c r="AF48" s="2218"/>
      <c r="AG48" s="2182" t="s">
        <v>10596</v>
      </c>
      <c r="AH48" s="2195"/>
      <c r="AJ48" s="2197" t="e">
        <f t="shared" si="5"/>
        <v>#DIV/0!</v>
      </c>
      <c r="AK48" s="2169" t="str">
        <f t="shared" si="4"/>
        <v>IA&amp;A</v>
      </c>
    </row>
    <row r="49" spans="1:37" s="493" customFormat="1" ht="74.25" customHeight="1">
      <c r="B49" s="445">
        <f t="shared" si="0"/>
        <v>47</v>
      </c>
      <c r="C49" s="488" t="s">
        <v>2376</v>
      </c>
      <c r="D49" s="488" t="s">
        <v>5062</v>
      </c>
      <c r="E49" s="488">
        <v>9</v>
      </c>
      <c r="F49" s="488">
        <v>9</v>
      </c>
      <c r="G49" s="488">
        <v>1</v>
      </c>
      <c r="H49" s="489" t="s">
        <v>5703</v>
      </c>
      <c r="I49" s="650" t="s">
        <v>1337</v>
      </c>
      <c r="J49" s="490" t="s">
        <v>5455</v>
      </c>
      <c r="K49" s="491" t="s">
        <v>1402</v>
      </c>
      <c r="L49" s="491">
        <v>111</v>
      </c>
      <c r="M49" s="491" t="s">
        <v>2377</v>
      </c>
      <c r="N49" s="491" t="s">
        <v>1826</v>
      </c>
      <c r="O49" s="492" t="s">
        <v>4187</v>
      </c>
      <c r="P49" s="487">
        <v>5</v>
      </c>
      <c r="Q49" s="445">
        <f t="shared" si="3"/>
        <v>5</v>
      </c>
      <c r="R49" s="487"/>
      <c r="S49" s="487"/>
      <c r="T49" s="487"/>
      <c r="U49" s="487"/>
      <c r="V49" s="487"/>
      <c r="W49" s="487"/>
      <c r="X49" s="487"/>
      <c r="Y49" s="487"/>
      <c r="Z49" s="487">
        <v>2</v>
      </c>
      <c r="AA49" s="487"/>
      <c r="AB49" s="487">
        <v>2</v>
      </c>
      <c r="AC49" s="487"/>
      <c r="AD49" s="487"/>
      <c r="AE49" s="487">
        <v>1</v>
      </c>
      <c r="AF49" s="487"/>
      <c r="AG49" s="1649"/>
      <c r="AH49" s="664"/>
      <c r="AI49" s="460"/>
      <c r="AJ49" s="676" t="e">
        <f t="shared" si="5"/>
        <v>#DIV/0!</v>
      </c>
      <c r="AK49" t="str">
        <f t="shared" si="4"/>
        <v>IJGRE</v>
      </c>
    </row>
    <row r="50" spans="1:37" s="1372" customFormat="1" ht="74.25" customHeight="1">
      <c r="B50" s="1368"/>
      <c r="C50" s="1362" t="s">
        <v>752</v>
      </c>
      <c r="D50" s="1362" t="s">
        <v>5058</v>
      </c>
      <c r="E50" s="1362">
        <v>10</v>
      </c>
      <c r="F50" s="1362">
        <v>11</v>
      </c>
      <c r="G50" s="1362">
        <v>0</v>
      </c>
      <c r="H50" s="1366" t="s">
        <v>87</v>
      </c>
      <c r="I50" s="1362" t="s">
        <v>1337</v>
      </c>
      <c r="J50" s="1381" t="s">
        <v>88</v>
      </c>
      <c r="K50" s="1365" t="s">
        <v>89</v>
      </c>
      <c r="L50" s="1365">
        <v>111</v>
      </c>
      <c r="M50" s="1365" t="s">
        <v>90</v>
      </c>
      <c r="N50" s="1365" t="s">
        <v>91</v>
      </c>
      <c r="O50" s="1355" t="s">
        <v>92</v>
      </c>
      <c r="P50" s="1368">
        <v>8</v>
      </c>
      <c r="Q50" s="445">
        <f t="shared" si="3"/>
        <v>8</v>
      </c>
      <c r="R50" s="1368"/>
      <c r="S50" s="1368"/>
      <c r="T50" s="1368"/>
      <c r="U50" s="1368"/>
      <c r="V50" s="1368"/>
      <c r="W50" s="1368"/>
      <c r="X50" s="1368">
        <v>3</v>
      </c>
      <c r="Y50" s="1368"/>
      <c r="Z50" s="1368">
        <v>1</v>
      </c>
      <c r="AA50" s="1368"/>
      <c r="AB50" s="1368">
        <v>4</v>
      </c>
      <c r="AC50" s="1368"/>
      <c r="AD50" s="1368"/>
      <c r="AE50" s="1368"/>
      <c r="AF50" s="1368"/>
      <c r="AG50" s="2530"/>
      <c r="AH50" s="1360"/>
      <c r="AJ50" s="1371"/>
      <c r="AK50" s="951" t="str">
        <f t="shared" si="4"/>
        <v>IJGRE</v>
      </c>
    </row>
    <row r="51" spans="1:37" ht="27">
      <c r="B51" s="445">
        <f t="shared" ref="B51:B76" si="6">ROW()-2</f>
        <v>49</v>
      </c>
      <c r="C51" s="447" t="s">
        <v>6033</v>
      </c>
      <c r="D51" s="447" t="s">
        <v>5061</v>
      </c>
      <c r="E51" s="447">
        <v>4</v>
      </c>
      <c r="F51" s="447">
        <v>0</v>
      </c>
      <c r="G51" s="447">
        <v>5</v>
      </c>
      <c r="H51" s="448" t="s">
        <v>1742</v>
      </c>
      <c r="I51" s="448" t="s">
        <v>3278</v>
      </c>
      <c r="J51" s="87" t="s">
        <v>2700</v>
      </c>
      <c r="K51" s="314" t="s">
        <v>619</v>
      </c>
      <c r="L51" s="314">
        <v>640</v>
      </c>
      <c r="M51" s="314" t="s">
        <v>1338</v>
      </c>
      <c r="N51" s="314" t="s">
        <v>1829</v>
      </c>
      <c r="O51" s="465" t="s">
        <v>4855</v>
      </c>
      <c r="P51" s="445">
        <v>40</v>
      </c>
      <c r="Q51" s="445">
        <f t="shared" si="3"/>
        <v>40</v>
      </c>
      <c r="R51" s="445"/>
      <c r="S51" s="445"/>
      <c r="T51" s="445"/>
      <c r="U51" s="445"/>
      <c r="V51" s="445"/>
      <c r="W51" s="445"/>
      <c r="X51" s="445">
        <v>2</v>
      </c>
      <c r="Y51" s="445">
        <v>3</v>
      </c>
      <c r="Z51" s="445">
        <v>4</v>
      </c>
      <c r="AA51" s="445">
        <v>7</v>
      </c>
      <c r="AB51" s="445">
        <v>5</v>
      </c>
      <c r="AC51" s="445">
        <v>7</v>
      </c>
      <c r="AD51" s="445">
        <v>9</v>
      </c>
      <c r="AE51" s="445">
        <v>3</v>
      </c>
      <c r="AF51" s="445" t="s">
        <v>1504</v>
      </c>
      <c r="AJ51" s="676" t="e">
        <f t="shared" ref="AJ51:AJ76" si="7">P51/AI51</f>
        <v>#DIV/0!</v>
      </c>
      <c r="AK51" t="str">
        <f t="shared" si="4"/>
        <v>DApJ</v>
      </c>
    </row>
    <row r="52" spans="1:37" ht="99" customHeight="1">
      <c r="B52" s="445">
        <f t="shared" si="6"/>
        <v>50</v>
      </c>
      <c r="C52" s="447" t="s">
        <v>1339</v>
      </c>
      <c r="D52" s="447" t="s">
        <v>5061</v>
      </c>
      <c r="E52" s="447">
        <v>20</v>
      </c>
      <c r="F52" s="447">
        <v>0</v>
      </c>
      <c r="G52" s="447">
        <v>21</v>
      </c>
      <c r="H52" s="456" t="s">
        <v>6010</v>
      </c>
      <c r="I52" s="448" t="s">
        <v>1340</v>
      </c>
      <c r="J52" s="87" t="s">
        <v>1857</v>
      </c>
      <c r="K52" s="314" t="s">
        <v>1401</v>
      </c>
      <c r="L52" s="314">
        <v>58</v>
      </c>
      <c r="M52" s="314" t="s">
        <v>3507</v>
      </c>
      <c r="N52" s="314" t="s">
        <v>1829</v>
      </c>
      <c r="O52" s="465" t="s">
        <v>5167</v>
      </c>
      <c r="P52" s="445">
        <v>15</v>
      </c>
      <c r="Q52" s="445">
        <f t="shared" si="3"/>
        <v>15</v>
      </c>
      <c r="R52" s="445"/>
      <c r="S52" s="445"/>
      <c r="T52" s="445"/>
      <c r="U52" s="445"/>
      <c r="V52" s="445"/>
      <c r="W52" s="445"/>
      <c r="X52" s="445">
        <v>2</v>
      </c>
      <c r="Y52" s="445">
        <v>5</v>
      </c>
      <c r="Z52" s="445">
        <v>5</v>
      </c>
      <c r="AA52" s="445"/>
      <c r="AB52" s="445">
        <v>2</v>
      </c>
      <c r="AC52" s="445">
        <v>1</v>
      </c>
      <c r="AD52" s="445"/>
      <c r="AE52" s="445"/>
      <c r="AF52" s="445" t="s">
        <v>1507</v>
      </c>
      <c r="AJ52" s="676" t="e">
        <f t="shared" si="7"/>
        <v>#DIV/0!</v>
      </c>
      <c r="AK52" t="str">
        <f t="shared" si="4"/>
        <v>DPASJ</v>
      </c>
    </row>
    <row r="53" spans="1:37" ht="27">
      <c r="B53" s="445">
        <f t="shared" si="6"/>
        <v>51</v>
      </c>
      <c r="C53" s="454" t="s">
        <v>1341</v>
      </c>
      <c r="D53" s="454" t="s">
        <v>5062</v>
      </c>
      <c r="E53" s="447">
        <v>3</v>
      </c>
      <c r="F53" s="447">
        <v>3</v>
      </c>
      <c r="G53" s="447">
        <v>1</v>
      </c>
      <c r="H53" s="465" t="s">
        <v>717</v>
      </c>
      <c r="I53" s="448" t="s">
        <v>3278</v>
      </c>
      <c r="J53" s="87" t="s">
        <v>5546</v>
      </c>
      <c r="K53" s="314" t="s">
        <v>1526</v>
      </c>
      <c r="L53" s="314">
        <v>373</v>
      </c>
      <c r="M53" s="314" t="s">
        <v>3508</v>
      </c>
      <c r="N53" s="314" t="s">
        <v>471</v>
      </c>
      <c r="O53" s="454" t="s">
        <v>5053</v>
      </c>
      <c r="P53" s="445">
        <v>22</v>
      </c>
      <c r="Q53" s="445">
        <f t="shared" si="3"/>
        <v>22</v>
      </c>
      <c r="R53" s="445"/>
      <c r="S53" s="445"/>
      <c r="T53" s="445"/>
      <c r="U53" s="445"/>
      <c r="V53" s="445"/>
      <c r="W53" s="445"/>
      <c r="X53" s="445"/>
      <c r="Y53" s="445">
        <v>5</v>
      </c>
      <c r="Z53" s="445">
        <v>3</v>
      </c>
      <c r="AA53" s="445">
        <v>4</v>
      </c>
      <c r="AB53" s="445">
        <v>2</v>
      </c>
      <c r="AC53" s="445">
        <v>3</v>
      </c>
      <c r="AD53" s="445">
        <v>2</v>
      </c>
      <c r="AE53" s="445">
        <v>3</v>
      </c>
      <c r="AF53" s="445" t="s">
        <v>1505</v>
      </c>
      <c r="AJ53" s="676" t="e">
        <f t="shared" si="7"/>
        <v>#DIV/0!</v>
      </c>
      <c r="AK53" t="str">
        <f t="shared" si="4"/>
        <v>IMNRAS</v>
      </c>
    </row>
    <row r="54" spans="1:37" ht="27">
      <c r="B54" s="445">
        <f t="shared" si="6"/>
        <v>52</v>
      </c>
      <c r="C54" s="446" t="s">
        <v>2362</v>
      </c>
      <c r="D54" s="446" t="s">
        <v>5061</v>
      </c>
      <c r="E54" s="445">
        <v>4</v>
      </c>
      <c r="F54" s="445">
        <v>0</v>
      </c>
      <c r="G54" s="445">
        <v>5</v>
      </c>
      <c r="H54" s="453" t="s">
        <v>5895</v>
      </c>
      <c r="I54" s="453" t="s">
        <v>3283</v>
      </c>
      <c r="J54" s="87" t="s">
        <v>5168</v>
      </c>
      <c r="K54" s="314" t="s">
        <v>1528</v>
      </c>
      <c r="L54" s="314">
        <v>131</v>
      </c>
      <c r="M54" s="314" t="s">
        <v>1168</v>
      </c>
      <c r="N54" s="314" t="s">
        <v>469</v>
      </c>
      <c r="O54" s="465" t="s">
        <v>1342</v>
      </c>
      <c r="P54" s="445">
        <v>1</v>
      </c>
      <c r="Q54" s="445">
        <f t="shared" si="3"/>
        <v>1</v>
      </c>
      <c r="R54" s="445"/>
      <c r="S54" s="445"/>
      <c r="T54" s="445"/>
      <c r="U54" s="445"/>
      <c r="V54" s="445"/>
      <c r="W54" s="445"/>
      <c r="X54" s="445"/>
      <c r="Y54" s="445">
        <v>1</v>
      </c>
      <c r="Z54" s="445"/>
      <c r="AA54" s="445"/>
      <c r="AB54" s="445"/>
      <c r="AC54" s="445"/>
      <c r="AD54" s="445"/>
      <c r="AE54" s="445"/>
      <c r="AF54" s="445" t="s">
        <v>1505</v>
      </c>
      <c r="AJ54" s="676" t="e">
        <f t="shared" si="7"/>
        <v>#DIV/0!</v>
      </c>
      <c r="AK54" t="str">
        <f t="shared" si="4"/>
        <v>DAJ</v>
      </c>
    </row>
    <row r="55" spans="1:37" ht="67.5">
      <c r="B55" s="445">
        <f t="shared" si="6"/>
        <v>53</v>
      </c>
      <c r="C55" s="446" t="s">
        <v>5187</v>
      </c>
      <c r="D55" s="446" t="s">
        <v>5061</v>
      </c>
      <c r="E55" s="445">
        <v>10</v>
      </c>
      <c r="F55" s="445">
        <v>5</v>
      </c>
      <c r="G55" s="445">
        <v>6</v>
      </c>
      <c r="H55" s="483" t="s">
        <v>4717</v>
      </c>
      <c r="I55" s="453" t="s">
        <v>4745</v>
      </c>
      <c r="J55" s="87" t="s">
        <v>3583</v>
      </c>
      <c r="K55" s="314" t="s">
        <v>619</v>
      </c>
      <c r="L55" s="314">
        <v>652</v>
      </c>
      <c r="M55" s="314" t="s">
        <v>4799</v>
      </c>
      <c r="N55" s="314" t="s">
        <v>471</v>
      </c>
      <c r="O55" s="465" t="s">
        <v>3582</v>
      </c>
      <c r="P55" s="445">
        <v>23</v>
      </c>
      <c r="Q55" s="445">
        <f t="shared" si="3"/>
        <v>23</v>
      </c>
      <c r="R55" s="445"/>
      <c r="S55" s="445"/>
      <c r="T55" s="445"/>
      <c r="U55" s="445"/>
      <c r="V55" s="445"/>
      <c r="W55" s="445"/>
      <c r="X55" s="445"/>
      <c r="Y55" s="445">
        <v>5</v>
      </c>
      <c r="Z55" s="445">
        <v>2</v>
      </c>
      <c r="AA55" s="445">
        <v>3</v>
      </c>
      <c r="AB55" s="445">
        <v>4</v>
      </c>
      <c r="AC55" s="445">
        <v>4</v>
      </c>
      <c r="AD55" s="445">
        <v>5</v>
      </c>
      <c r="AE55" s="445"/>
      <c r="AF55" s="445" t="s">
        <v>1506</v>
      </c>
      <c r="AJ55" s="676" t="e">
        <f t="shared" si="7"/>
        <v>#DIV/0!</v>
      </c>
      <c r="AK55" t="str">
        <f t="shared" si="4"/>
        <v>DApJ</v>
      </c>
    </row>
    <row r="56" spans="1:37" ht="40.5">
      <c r="B56" s="445">
        <f t="shared" si="6"/>
        <v>54</v>
      </c>
      <c r="C56" s="446" t="s">
        <v>5063</v>
      </c>
      <c r="D56" s="446" t="s">
        <v>5061</v>
      </c>
      <c r="E56" s="445">
        <v>5</v>
      </c>
      <c r="F56" s="445">
        <v>3</v>
      </c>
      <c r="G56" s="445">
        <v>3</v>
      </c>
      <c r="H56" s="453" t="s">
        <v>5586</v>
      </c>
      <c r="I56" s="453" t="s">
        <v>3279</v>
      </c>
      <c r="J56" s="87" t="s">
        <v>4683</v>
      </c>
      <c r="K56" s="314" t="s">
        <v>1526</v>
      </c>
      <c r="L56" s="314">
        <v>366</v>
      </c>
      <c r="M56" s="494" t="s">
        <v>169</v>
      </c>
      <c r="N56" s="314" t="s">
        <v>6575</v>
      </c>
      <c r="O56" s="465" t="s">
        <v>6395</v>
      </c>
      <c r="P56" s="445">
        <v>24</v>
      </c>
      <c r="Q56" s="445">
        <f t="shared" si="3"/>
        <v>24</v>
      </c>
      <c r="R56" s="445"/>
      <c r="S56" s="445"/>
      <c r="T56" s="445"/>
      <c r="U56" s="445"/>
      <c r="V56" s="445"/>
      <c r="W56" s="445"/>
      <c r="X56" s="445">
        <v>5</v>
      </c>
      <c r="Y56" s="445">
        <v>9</v>
      </c>
      <c r="Z56" s="445">
        <v>1</v>
      </c>
      <c r="AA56" s="445">
        <v>2</v>
      </c>
      <c r="AB56" s="445">
        <v>2</v>
      </c>
      <c r="AC56" s="445">
        <v>3</v>
      </c>
      <c r="AD56" s="445">
        <v>1</v>
      </c>
      <c r="AE56" s="445">
        <v>1</v>
      </c>
      <c r="AF56" s="445" t="s">
        <v>1504</v>
      </c>
      <c r="AJ56" s="676" t="e">
        <f t="shared" si="7"/>
        <v>#DIV/0!</v>
      </c>
      <c r="AK56" t="str">
        <f t="shared" si="4"/>
        <v>DMNRAS</v>
      </c>
    </row>
    <row r="57" spans="1:37" ht="48" customHeight="1">
      <c r="B57" s="445">
        <f t="shared" si="6"/>
        <v>55</v>
      </c>
      <c r="C57" s="446" t="s">
        <v>5064</v>
      </c>
      <c r="D57" s="446" t="s">
        <v>5061</v>
      </c>
      <c r="E57" s="447">
        <v>5</v>
      </c>
      <c r="F57" s="447">
        <v>0</v>
      </c>
      <c r="G57" s="447">
        <v>6</v>
      </c>
      <c r="H57" s="456" t="s">
        <v>5896</v>
      </c>
      <c r="I57" s="467" t="s">
        <v>5065</v>
      </c>
      <c r="J57" s="87" t="s">
        <v>5169</v>
      </c>
      <c r="K57" s="314" t="s">
        <v>1403</v>
      </c>
      <c r="L57" s="314">
        <v>118</v>
      </c>
      <c r="M57" s="314" t="s">
        <v>6397</v>
      </c>
      <c r="N57" s="314" t="s">
        <v>1827</v>
      </c>
      <c r="O57" s="465" t="s">
        <v>5170</v>
      </c>
      <c r="P57" s="445">
        <v>3</v>
      </c>
      <c r="Q57" s="445">
        <f t="shared" si="3"/>
        <v>3</v>
      </c>
      <c r="R57" s="445"/>
      <c r="S57" s="445"/>
      <c r="T57" s="445"/>
      <c r="U57" s="445"/>
      <c r="V57" s="445"/>
      <c r="W57" s="445"/>
      <c r="X57" s="445"/>
      <c r="Y57" s="445"/>
      <c r="Z57" s="445"/>
      <c r="AA57" s="445"/>
      <c r="AB57" s="445"/>
      <c r="AC57" s="445">
        <v>1</v>
      </c>
      <c r="AD57" s="445">
        <v>2</v>
      </c>
      <c r="AE57" s="445"/>
      <c r="AF57" s="445" t="s">
        <v>1824</v>
      </c>
      <c r="AJ57" s="676" t="e">
        <f t="shared" si="7"/>
        <v>#DIV/0!</v>
      </c>
      <c r="AK57" t="str">
        <f t="shared" si="4"/>
        <v>DPASP</v>
      </c>
    </row>
    <row r="58" spans="1:37" ht="27">
      <c r="B58" s="445">
        <f t="shared" si="6"/>
        <v>56</v>
      </c>
      <c r="C58" s="454" t="s">
        <v>1863</v>
      </c>
      <c r="D58" s="454" t="s">
        <v>5062</v>
      </c>
      <c r="E58" s="447">
        <v>3</v>
      </c>
      <c r="F58" s="447">
        <v>3</v>
      </c>
      <c r="G58" s="447">
        <v>1</v>
      </c>
      <c r="H58" s="465" t="s">
        <v>3358</v>
      </c>
      <c r="I58" s="448" t="s">
        <v>3280</v>
      </c>
      <c r="J58" s="87" t="s">
        <v>1861</v>
      </c>
      <c r="K58" s="314" t="s">
        <v>1528</v>
      </c>
      <c r="L58" s="314">
        <v>132</v>
      </c>
      <c r="M58" s="314" t="s">
        <v>5066</v>
      </c>
      <c r="N58" s="314" t="s">
        <v>1826</v>
      </c>
      <c r="O58" s="465" t="s">
        <v>1862</v>
      </c>
      <c r="P58" s="445">
        <v>3</v>
      </c>
      <c r="Q58" s="445">
        <f t="shared" si="3"/>
        <v>3</v>
      </c>
      <c r="R58" s="445"/>
      <c r="S58" s="445"/>
      <c r="T58" s="445"/>
      <c r="U58" s="445"/>
      <c r="V58" s="445"/>
      <c r="W58" s="445"/>
      <c r="X58" s="445"/>
      <c r="Y58" s="445">
        <v>1</v>
      </c>
      <c r="Z58" s="445"/>
      <c r="AA58" s="445"/>
      <c r="AB58" s="445">
        <v>1</v>
      </c>
      <c r="AC58" s="445">
        <v>1</v>
      </c>
      <c r="AD58" s="445"/>
      <c r="AE58" s="445"/>
      <c r="AF58" s="445" t="s">
        <v>1505</v>
      </c>
      <c r="AJ58" s="676" t="e">
        <f t="shared" si="7"/>
        <v>#DIV/0!</v>
      </c>
      <c r="AK58" t="str">
        <f t="shared" si="4"/>
        <v>IAJ</v>
      </c>
    </row>
    <row r="59" spans="1:37" s="2881" customFormat="1" ht="68.25" customHeight="1">
      <c r="A59" s="2881">
        <v>1</v>
      </c>
      <c r="B59" s="2885"/>
      <c r="C59" s="2898" t="s">
        <v>11805</v>
      </c>
      <c r="D59" s="2898" t="s">
        <v>11806</v>
      </c>
      <c r="E59" s="2882">
        <v>5</v>
      </c>
      <c r="F59" s="2882">
        <v>5</v>
      </c>
      <c r="G59" s="2882">
        <v>1</v>
      </c>
      <c r="H59" s="1955" t="s">
        <v>11807</v>
      </c>
      <c r="I59" s="2891" t="s">
        <v>11831</v>
      </c>
      <c r="J59" s="1945" t="s">
        <v>11808</v>
      </c>
      <c r="K59" s="2873" t="s">
        <v>11809</v>
      </c>
      <c r="L59" s="2874">
        <v>15</v>
      </c>
      <c r="M59" s="2873" t="s">
        <v>11810</v>
      </c>
      <c r="N59" s="2875" t="s">
        <v>11811</v>
      </c>
      <c r="O59" s="1955" t="s">
        <v>11812</v>
      </c>
      <c r="P59" s="2885">
        <v>8</v>
      </c>
      <c r="Q59" s="2885"/>
      <c r="R59" s="2885"/>
      <c r="S59" s="2885"/>
      <c r="T59" s="2885"/>
      <c r="U59" s="2885"/>
      <c r="V59" s="2885"/>
      <c r="W59" s="2885"/>
      <c r="X59" s="2885"/>
      <c r="Y59" s="2885"/>
      <c r="Z59" s="2885"/>
      <c r="AA59" s="2885"/>
      <c r="AB59" s="2885"/>
      <c r="AC59" s="2885"/>
      <c r="AD59" s="2885"/>
      <c r="AE59" s="2885"/>
      <c r="AF59" s="2885"/>
      <c r="AG59" s="2513"/>
      <c r="AH59" s="2894"/>
      <c r="AJ59" s="2889" t="e">
        <f t="shared" si="7"/>
        <v>#DIV/0!</v>
      </c>
      <c r="AK59" s="1946" t="str">
        <f t="shared" si="4"/>
        <v>IBaltic Astronomy</v>
      </c>
    </row>
    <row r="60" spans="1:37" ht="54">
      <c r="B60" s="445">
        <f t="shared" si="6"/>
        <v>58</v>
      </c>
      <c r="C60" s="446" t="s">
        <v>5039</v>
      </c>
      <c r="D60" s="446" t="s">
        <v>5061</v>
      </c>
      <c r="E60" s="447">
        <v>9</v>
      </c>
      <c r="F60" s="447">
        <v>0</v>
      </c>
      <c r="G60" s="447">
        <v>10</v>
      </c>
      <c r="H60" s="448" t="s">
        <v>2434</v>
      </c>
      <c r="I60" s="453" t="s">
        <v>3283</v>
      </c>
      <c r="J60" s="2942" t="s">
        <v>3852</v>
      </c>
      <c r="K60" s="314" t="s">
        <v>1528</v>
      </c>
      <c r="L60" s="314">
        <v>131</v>
      </c>
      <c r="M60" s="314" t="s">
        <v>6398</v>
      </c>
      <c r="N60" s="314" t="s">
        <v>1827</v>
      </c>
      <c r="O60" s="465" t="s">
        <v>3853</v>
      </c>
      <c r="P60" s="445">
        <v>16</v>
      </c>
      <c r="Q60" s="445">
        <f t="shared" si="3"/>
        <v>16</v>
      </c>
      <c r="R60" s="445"/>
      <c r="S60" s="445"/>
      <c r="T60" s="445"/>
      <c r="U60" s="445"/>
      <c r="V60" s="445"/>
      <c r="W60" s="445"/>
      <c r="X60" s="445">
        <v>1</v>
      </c>
      <c r="Y60" s="445">
        <v>4</v>
      </c>
      <c r="Z60" s="445">
        <v>4</v>
      </c>
      <c r="AA60" s="445">
        <v>3</v>
      </c>
      <c r="AB60" s="445">
        <v>1</v>
      </c>
      <c r="AC60" s="445">
        <v>2</v>
      </c>
      <c r="AD60" s="445">
        <v>1</v>
      </c>
      <c r="AE60" s="445"/>
      <c r="AF60" s="445" t="s">
        <v>1507</v>
      </c>
      <c r="AJ60" s="676" t="e">
        <f t="shared" si="7"/>
        <v>#DIV/0!</v>
      </c>
      <c r="AK60" t="str">
        <f t="shared" si="4"/>
        <v>DAJ</v>
      </c>
    </row>
    <row r="61" spans="1:37" ht="27">
      <c r="B61" s="445">
        <f t="shared" si="6"/>
        <v>59</v>
      </c>
      <c r="C61" s="446" t="s">
        <v>5040</v>
      </c>
      <c r="D61" s="446" t="s">
        <v>5061</v>
      </c>
      <c r="E61" s="447">
        <v>4</v>
      </c>
      <c r="F61" s="447">
        <v>1</v>
      </c>
      <c r="G61" s="447">
        <v>4</v>
      </c>
      <c r="H61" s="483" t="s">
        <v>5897</v>
      </c>
      <c r="I61" s="453" t="s">
        <v>3280</v>
      </c>
      <c r="J61" s="87" t="s">
        <v>3854</v>
      </c>
      <c r="K61" s="314" t="s">
        <v>619</v>
      </c>
      <c r="L61" s="314">
        <v>641</v>
      </c>
      <c r="M61" s="314" t="s">
        <v>5509</v>
      </c>
      <c r="N61" s="314" t="s">
        <v>1829</v>
      </c>
      <c r="O61" s="465" t="s">
        <v>3855</v>
      </c>
      <c r="P61" s="445">
        <v>29</v>
      </c>
      <c r="Q61" s="445">
        <f t="shared" si="3"/>
        <v>29</v>
      </c>
      <c r="R61" s="445"/>
      <c r="S61" s="445"/>
      <c r="T61" s="445"/>
      <c r="U61" s="445"/>
      <c r="V61" s="445"/>
      <c r="W61" s="445"/>
      <c r="X61" s="445">
        <v>1</v>
      </c>
      <c r="Y61" s="445">
        <v>3</v>
      </c>
      <c r="Z61" s="445">
        <v>6</v>
      </c>
      <c r="AA61" s="445">
        <v>2</v>
      </c>
      <c r="AB61" s="445">
        <v>5</v>
      </c>
      <c r="AC61" s="445">
        <v>8</v>
      </c>
      <c r="AD61" s="445">
        <v>2</v>
      </c>
      <c r="AE61" s="445">
        <v>2</v>
      </c>
      <c r="AF61" s="445" t="s">
        <v>1506</v>
      </c>
      <c r="AJ61" s="676" t="e">
        <f t="shared" si="7"/>
        <v>#DIV/0!</v>
      </c>
      <c r="AK61" t="str">
        <f t="shared" si="4"/>
        <v>DApJ</v>
      </c>
    </row>
    <row r="62" spans="1:37" s="2196" customFormat="1" ht="45.75" customHeight="1">
      <c r="B62" s="2218"/>
      <c r="C62" s="2219" t="s">
        <v>9355</v>
      </c>
      <c r="D62" s="2219" t="s">
        <v>9294</v>
      </c>
      <c r="E62" s="2225">
        <v>2</v>
      </c>
      <c r="F62" s="2225">
        <v>3</v>
      </c>
      <c r="G62" s="2225">
        <v>0</v>
      </c>
      <c r="H62" s="2229" t="s">
        <v>9356</v>
      </c>
      <c r="I62" s="2220" t="s">
        <v>9357</v>
      </c>
      <c r="J62" s="2221" t="s">
        <v>9358</v>
      </c>
      <c r="K62" s="2222" t="s">
        <v>9359</v>
      </c>
      <c r="L62" s="2223">
        <v>118</v>
      </c>
      <c r="M62" s="2222" t="s">
        <v>9360</v>
      </c>
      <c r="N62" s="2224" t="s">
        <v>9361</v>
      </c>
      <c r="O62" s="2185" t="s">
        <v>9362</v>
      </c>
      <c r="P62" s="2218">
        <v>5</v>
      </c>
      <c r="Q62" s="445">
        <f t="shared" si="3"/>
        <v>5</v>
      </c>
      <c r="R62" s="2218"/>
      <c r="S62" s="2218"/>
      <c r="T62" s="2218"/>
      <c r="U62" s="2218"/>
      <c r="V62" s="2218"/>
      <c r="W62" s="2218"/>
      <c r="X62" s="2218">
        <v>1</v>
      </c>
      <c r="Y62" s="2218"/>
      <c r="Z62" s="2218">
        <v>2</v>
      </c>
      <c r="AA62" s="2218"/>
      <c r="AB62" s="2218"/>
      <c r="AC62" s="2218">
        <v>1</v>
      </c>
      <c r="AD62" s="2218"/>
      <c r="AE62" s="2218">
        <v>1</v>
      </c>
      <c r="AF62" s="2218"/>
      <c r="AG62" s="2182" t="s">
        <v>10602</v>
      </c>
      <c r="AH62" s="2195"/>
      <c r="AJ62" s="2197" t="e">
        <f t="shared" si="7"/>
        <v>#DIV/0!</v>
      </c>
      <c r="AK62" s="2169" t="str">
        <f t="shared" si="4"/>
        <v>IPASP</v>
      </c>
    </row>
    <row r="63" spans="1:37" ht="94.5">
      <c r="B63" s="445">
        <f t="shared" si="6"/>
        <v>61</v>
      </c>
      <c r="C63" s="446" t="s">
        <v>3215</v>
      </c>
      <c r="D63" s="446" t="s">
        <v>5061</v>
      </c>
      <c r="E63" s="447">
        <v>18</v>
      </c>
      <c r="F63" s="447">
        <v>3</v>
      </c>
      <c r="G63" s="447">
        <v>16</v>
      </c>
      <c r="H63" s="484" t="s">
        <v>2719</v>
      </c>
      <c r="I63" s="453" t="s">
        <v>3213</v>
      </c>
      <c r="J63" s="87" t="s">
        <v>3217</v>
      </c>
      <c r="K63" s="314" t="s">
        <v>619</v>
      </c>
      <c r="L63" s="314">
        <v>649</v>
      </c>
      <c r="M63" s="314" t="s">
        <v>5041</v>
      </c>
      <c r="N63" s="314" t="s">
        <v>1828</v>
      </c>
      <c r="O63" s="465" t="s">
        <v>3216</v>
      </c>
      <c r="P63" s="445">
        <v>35</v>
      </c>
      <c r="Q63" s="445">
        <f t="shared" si="3"/>
        <v>35</v>
      </c>
      <c r="R63" s="445"/>
      <c r="S63" s="445"/>
      <c r="T63" s="445"/>
      <c r="U63" s="445"/>
      <c r="V63" s="445"/>
      <c r="W63" s="445"/>
      <c r="X63" s="445"/>
      <c r="Y63" s="445">
        <v>6</v>
      </c>
      <c r="Z63" s="445">
        <v>7</v>
      </c>
      <c r="AA63" s="445">
        <v>12</v>
      </c>
      <c r="AB63" s="445">
        <v>1</v>
      </c>
      <c r="AC63" s="445">
        <v>3</v>
      </c>
      <c r="AD63" s="445">
        <v>5</v>
      </c>
      <c r="AE63" s="445">
        <v>1</v>
      </c>
      <c r="AF63" s="445" t="s">
        <v>1507</v>
      </c>
      <c r="AJ63" s="676" t="e">
        <f t="shared" si="7"/>
        <v>#DIV/0!</v>
      </c>
      <c r="AK63" t="str">
        <f t="shared" si="4"/>
        <v>DApJ</v>
      </c>
    </row>
    <row r="64" spans="1:37" s="2881" customFormat="1" ht="67.5" customHeight="1">
      <c r="A64" s="2881">
        <v>1</v>
      </c>
      <c r="B64" s="2885"/>
      <c r="C64" s="2890" t="s">
        <v>11813</v>
      </c>
      <c r="D64" s="2890" t="s">
        <v>11758</v>
      </c>
      <c r="E64" s="2882">
        <v>5</v>
      </c>
      <c r="F64" s="2882">
        <v>5</v>
      </c>
      <c r="G64" s="2882">
        <v>1</v>
      </c>
      <c r="H64" s="2899" t="s">
        <v>11814</v>
      </c>
      <c r="I64" s="2892" t="s">
        <v>11831</v>
      </c>
      <c r="J64" s="1945" t="s">
        <v>11815</v>
      </c>
      <c r="K64" s="2873" t="s">
        <v>11816</v>
      </c>
      <c r="L64" s="2874">
        <v>15</v>
      </c>
      <c r="M64" s="2873" t="s">
        <v>11817</v>
      </c>
      <c r="N64" s="2875" t="s">
        <v>11818</v>
      </c>
      <c r="O64" s="1955" t="s">
        <v>11819</v>
      </c>
      <c r="P64" s="2885">
        <v>7</v>
      </c>
      <c r="Q64" s="2885"/>
      <c r="R64" s="2885"/>
      <c r="S64" s="2885"/>
      <c r="T64" s="2885"/>
      <c r="U64" s="2885"/>
      <c r="V64" s="2885"/>
      <c r="W64" s="2885"/>
      <c r="X64" s="2885"/>
      <c r="Y64" s="2885"/>
      <c r="Z64" s="2885"/>
      <c r="AA64" s="2885"/>
      <c r="AB64" s="2885"/>
      <c r="AC64" s="2885"/>
      <c r="AD64" s="2885"/>
      <c r="AE64" s="2885"/>
      <c r="AF64" s="2885"/>
      <c r="AG64" s="2513"/>
      <c r="AH64" s="2894"/>
      <c r="AJ64" s="2889" t="e">
        <f t="shared" si="7"/>
        <v>#DIV/0!</v>
      </c>
      <c r="AK64" s="1946" t="str">
        <f t="shared" si="4"/>
        <v>IBaltic Astronomy</v>
      </c>
    </row>
    <row r="65" spans="2:37" ht="67.5">
      <c r="B65" s="445">
        <f t="shared" si="6"/>
        <v>63</v>
      </c>
      <c r="C65" s="446" t="s">
        <v>3866</v>
      </c>
      <c r="D65" s="446" t="s">
        <v>5061</v>
      </c>
      <c r="E65" s="447">
        <v>12</v>
      </c>
      <c r="F65" s="447">
        <v>1</v>
      </c>
      <c r="G65" s="447">
        <v>12</v>
      </c>
      <c r="H65" s="2697" t="s">
        <v>11352</v>
      </c>
      <c r="I65" s="453" t="s">
        <v>3280</v>
      </c>
      <c r="J65" s="478" t="s">
        <v>5765</v>
      </c>
      <c r="K65" s="314" t="s">
        <v>1401</v>
      </c>
      <c r="L65" s="314">
        <v>58</v>
      </c>
      <c r="M65" s="314" t="s">
        <v>2015</v>
      </c>
      <c r="N65" s="314" t="s">
        <v>6576</v>
      </c>
      <c r="O65" s="465" t="s">
        <v>629</v>
      </c>
      <c r="P65" s="445">
        <v>3</v>
      </c>
      <c r="Q65" s="445">
        <f t="shared" si="3"/>
        <v>3</v>
      </c>
      <c r="R65" s="445"/>
      <c r="S65" s="445"/>
      <c r="T65" s="445"/>
      <c r="U65" s="445"/>
      <c r="V65" s="445"/>
      <c r="W65" s="445"/>
      <c r="X65" s="445"/>
      <c r="Y65" s="445"/>
      <c r="Z65" s="445">
        <v>1</v>
      </c>
      <c r="AA65" s="445"/>
      <c r="AB65" s="445"/>
      <c r="AC65" s="445">
        <v>2</v>
      </c>
      <c r="AD65" s="445"/>
      <c r="AE65" s="445"/>
      <c r="AF65" s="445"/>
      <c r="AJ65" s="676" t="e">
        <f t="shared" si="7"/>
        <v>#DIV/0!</v>
      </c>
      <c r="AK65" t="str">
        <f t="shared" si="4"/>
        <v>DPASJ</v>
      </c>
    </row>
    <row r="66" spans="2:37" ht="40.5">
      <c r="B66" s="445">
        <f t="shared" si="6"/>
        <v>64</v>
      </c>
      <c r="C66" s="446" t="s">
        <v>170</v>
      </c>
      <c r="D66" s="446" t="s">
        <v>5061</v>
      </c>
      <c r="E66" s="447">
        <v>5</v>
      </c>
      <c r="F66" s="447">
        <v>0</v>
      </c>
      <c r="G66" s="447">
        <v>6</v>
      </c>
      <c r="H66" s="483" t="s">
        <v>5227</v>
      </c>
      <c r="I66" s="453" t="s">
        <v>3278</v>
      </c>
      <c r="J66" s="87" t="s">
        <v>2264</v>
      </c>
      <c r="K66" s="314" t="s">
        <v>619</v>
      </c>
      <c r="L66" s="314">
        <v>648</v>
      </c>
      <c r="M66" s="314" t="s">
        <v>5042</v>
      </c>
      <c r="N66" s="314" t="s">
        <v>472</v>
      </c>
      <c r="O66" s="465" t="s">
        <v>2265</v>
      </c>
      <c r="P66" s="445">
        <v>48</v>
      </c>
      <c r="Q66" s="445">
        <f t="shared" si="3"/>
        <v>48</v>
      </c>
      <c r="R66" s="445"/>
      <c r="S66" s="445"/>
      <c r="T66" s="445"/>
      <c r="U66" s="445"/>
      <c r="V66" s="445"/>
      <c r="W66" s="445"/>
      <c r="X66" s="445"/>
      <c r="Y66" s="445">
        <v>1</v>
      </c>
      <c r="Z66" s="445">
        <v>7</v>
      </c>
      <c r="AA66" s="445">
        <v>13</v>
      </c>
      <c r="AB66" s="445">
        <v>5</v>
      </c>
      <c r="AC66" s="445">
        <v>6</v>
      </c>
      <c r="AD66" s="445">
        <v>9</v>
      </c>
      <c r="AE66" s="445">
        <v>7</v>
      </c>
      <c r="AF66" s="445" t="s">
        <v>1504</v>
      </c>
      <c r="AJ66" s="676" t="e">
        <f t="shared" si="7"/>
        <v>#DIV/0!</v>
      </c>
      <c r="AK66" t="str">
        <f t="shared" si="4"/>
        <v>DApJ</v>
      </c>
    </row>
    <row r="67" spans="2:37" s="493" customFormat="1" ht="75" customHeight="1">
      <c r="B67" s="445">
        <f t="shared" si="6"/>
        <v>65</v>
      </c>
      <c r="C67" s="495" t="s">
        <v>3653</v>
      </c>
      <c r="D67" s="495" t="s">
        <v>5061</v>
      </c>
      <c r="E67" s="488">
        <v>9</v>
      </c>
      <c r="F67" s="488">
        <v>1</v>
      </c>
      <c r="G67" s="488">
        <v>9</v>
      </c>
      <c r="H67" s="496" t="s">
        <v>5228</v>
      </c>
      <c r="I67" s="497" t="s">
        <v>3283</v>
      </c>
      <c r="J67" s="498" t="s">
        <v>5768</v>
      </c>
      <c r="K67" s="491" t="s">
        <v>5769</v>
      </c>
      <c r="L67" s="491">
        <v>38</v>
      </c>
      <c r="M67" s="491" t="s">
        <v>3654</v>
      </c>
      <c r="N67" s="491" t="s">
        <v>3995</v>
      </c>
      <c r="O67" s="499" t="s">
        <v>1659</v>
      </c>
      <c r="P67" s="487">
        <v>0</v>
      </c>
      <c r="Q67" s="445">
        <f t="shared" si="3"/>
        <v>0</v>
      </c>
      <c r="R67" s="487"/>
      <c r="S67" s="487"/>
      <c r="T67" s="487"/>
      <c r="U67" s="487"/>
      <c r="V67" s="487"/>
      <c r="W67" s="487"/>
      <c r="X67" s="487"/>
      <c r="Y67" s="487"/>
      <c r="Z67" s="487"/>
      <c r="AA67" s="487"/>
      <c r="AB67" s="487"/>
      <c r="AC67" s="487"/>
      <c r="AD67" s="487"/>
      <c r="AE67" s="487"/>
      <c r="AF67" s="487"/>
      <c r="AG67" s="1649"/>
      <c r="AH67" s="664"/>
      <c r="AI67" s="460"/>
      <c r="AJ67" s="676" t="e">
        <f t="shared" si="7"/>
        <v>#DIV/0!</v>
      </c>
      <c r="AK67" t="str">
        <f t="shared" si="4"/>
        <v>DAdSpR</v>
      </c>
    </row>
    <row r="68" spans="2:37" ht="27">
      <c r="B68" s="445">
        <f t="shared" si="6"/>
        <v>66</v>
      </c>
      <c r="C68" s="446" t="s">
        <v>5043</v>
      </c>
      <c r="D68" s="446" t="s">
        <v>5062</v>
      </c>
      <c r="E68" s="447">
        <v>2</v>
      </c>
      <c r="F68" s="447">
        <v>3</v>
      </c>
      <c r="G68" s="447">
        <v>0</v>
      </c>
      <c r="H68" s="483" t="s">
        <v>3678</v>
      </c>
      <c r="I68" s="453" t="s">
        <v>3278</v>
      </c>
      <c r="J68" s="87" t="s">
        <v>6396</v>
      </c>
      <c r="K68" s="314" t="s">
        <v>1528</v>
      </c>
      <c r="L68" s="314">
        <v>132</v>
      </c>
      <c r="M68" s="314" t="s">
        <v>5044</v>
      </c>
      <c r="N68" s="314" t="s">
        <v>6577</v>
      </c>
      <c r="O68" s="465" t="s">
        <v>5217</v>
      </c>
      <c r="P68" s="445">
        <v>19</v>
      </c>
      <c r="Q68" s="445">
        <f t="shared" si="3"/>
        <v>19</v>
      </c>
      <c r="R68" s="445"/>
      <c r="S68" s="445"/>
      <c r="T68" s="445"/>
      <c r="U68" s="445"/>
      <c r="V68" s="445"/>
      <c r="W68" s="445"/>
      <c r="X68" s="445"/>
      <c r="Y68" s="445">
        <v>3</v>
      </c>
      <c r="Z68" s="445">
        <v>5</v>
      </c>
      <c r="AA68" s="445">
        <v>1</v>
      </c>
      <c r="AB68" s="445">
        <v>4</v>
      </c>
      <c r="AC68" s="445">
        <v>4</v>
      </c>
      <c r="AD68" s="445">
        <v>2</v>
      </c>
      <c r="AE68" s="445"/>
      <c r="AF68" s="445" t="s">
        <v>1823</v>
      </c>
      <c r="AJ68" s="676" t="e">
        <f t="shared" si="7"/>
        <v>#DIV/0!</v>
      </c>
      <c r="AK68" t="str">
        <f t="shared" si="4"/>
        <v>IAJ</v>
      </c>
    </row>
    <row r="69" spans="2:37" ht="54">
      <c r="B69" s="445">
        <f t="shared" si="6"/>
        <v>67</v>
      </c>
      <c r="C69" s="446" t="s">
        <v>3274</v>
      </c>
      <c r="D69" s="446" t="s">
        <v>5062</v>
      </c>
      <c r="E69" s="447">
        <v>8</v>
      </c>
      <c r="F69" s="447">
        <v>5</v>
      </c>
      <c r="G69" s="447">
        <v>4</v>
      </c>
      <c r="H69" s="448" t="s">
        <v>5449</v>
      </c>
      <c r="I69" s="453" t="s">
        <v>3278</v>
      </c>
      <c r="J69" s="87" t="s">
        <v>3856</v>
      </c>
      <c r="K69" s="314" t="s">
        <v>3704</v>
      </c>
      <c r="L69" s="314">
        <v>448</v>
      </c>
      <c r="M69" s="314" t="s">
        <v>6399</v>
      </c>
      <c r="N69" s="314" t="s">
        <v>1827</v>
      </c>
      <c r="O69" s="465" t="s">
        <v>6074</v>
      </c>
      <c r="P69" s="445">
        <v>18</v>
      </c>
      <c r="Q69" s="445">
        <f t="shared" si="3"/>
        <v>18</v>
      </c>
      <c r="R69" s="445"/>
      <c r="S69" s="445"/>
      <c r="T69" s="445"/>
      <c r="U69" s="445"/>
      <c r="V69" s="445"/>
      <c r="W69" s="445"/>
      <c r="X69" s="445">
        <v>1</v>
      </c>
      <c r="Y69" s="445">
        <v>2</v>
      </c>
      <c r="Z69" s="445">
        <v>2</v>
      </c>
      <c r="AA69" s="445">
        <v>4</v>
      </c>
      <c r="AB69" s="445">
        <v>2</v>
      </c>
      <c r="AC69" s="445">
        <v>2</v>
      </c>
      <c r="AD69" s="445">
        <v>2</v>
      </c>
      <c r="AE69" s="445">
        <v>3</v>
      </c>
      <c r="AF69" s="445" t="s">
        <v>1506</v>
      </c>
      <c r="AJ69" s="676" t="e">
        <f t="shared" si="7"/>
        <v>#DIV/0!</v>
      </c>
      <c r="AK69" t="str">
        <f t="shared" si="4"/>
        <v>IA&amp;A</v>
      </c>
    </row>
    <row r="70" spans="2:37" ht="83.25" customHeight="1">
      <c r="B70" s="445">
        <f t="shared" si="6"/>
        <v>68</v>
      </c>
      <c r="C70" s="446" t="s">
        <v>3870</v>
      </c>
      <c r="D70" s="446" t="s">
        <v>5061</v>
      </c>
      <c r="E70" s="447">
        <v>16</v>
      </c>
      <c r="F70" s="447">
        <v>2</v>
      </c>
      <c r="G70" s="447">
        <v>15</v>
      </c>
      <c r="H70" s="483" t="s">
        <v>361</v>
      </c>
      <c r="I70" s="453" t="s">
        <v>3279</v>
      </c>
      <c r="J70" s="87" t="s">
        <v>6075</v>
      </c>
      <c r="K70" s="314" t="s">
        <v>1401</v>
      </c>
      <c r="L70" s="314">
        <v>58</v>
      </c>
      <c r="M70" s="314" t="s">
        <v>3275</v>
      </c>
      <c r="N70" s="314" t="s">
        <v>1829</v>
      </c>
      <c r="O70" s="465" t="s">
        <v>6076</v>
      </c>
      <c r="P70" s="445">
        <v>194</v>
      </c>
      <c r="Q70" s="445">
        <f t="shared" si="3"/>
        <v>194</v>
      </c>
      <c r="R70" s="445"/>
      <c r="S70" s="445"/>
      <c r="T70" s="445"/>
      <c r="U70" s="445"/>
      <c r="V70" s="445"/>
      <c r="W70" s="445"/>
      <c r="X70" s="445">
        <v>5</v>
      </c>
      <c r="Y70" s="445">
        <v>32</v>
      </c>
      <c r="Z70" s="445">
        <v>34</v>
      </c>
      <c r="AA70" s="445">
        <v>26</v>
      </c>
      <c r="AB70" s="445">
        <v>23</v>
      </c>
      <c r="AC70" s="445">
        <v>33</v>
      </c>
      <c r="AD70" s="445">
        <v>25</v>
      </c>
      <c r="AE70" s="445">
        <v>16</v>
      </c>
      <c r="AF70" s="445" t="s">
        <v>1504</v>
      </c>
      <c r="AJ70" s="676" t="e">
        <f t="shared" si="7"/>
        <v>#DIV/0!</v>
      </c>
      <c r="AK70" t="str">
        <f t="shared" si="4"/>
        <v>DPASJ</v>
      </c>
    </row>
    <row r="71" spans="2:37">
      <c r="B71" s="445">
        <f t="shared" si="6"/>
        <v>69</v>
      </c>
      <c r="C71" s="446" t="s">
        <v>5534</v>
      </c>
      <c r="D71" s="446" t="s">
        <v>5062</v>
      </c>
      <c r="E71" s="447">
        <v>2</v>
      </c>
      <c r="F71" s="447">
        <v>3</v>
      </c>
      <c r="G71" s="447">
        <v>0</v>
      </c>
      <c r="H71" s="483" t="s">
        <v>825</v>
      </c>
      <c r="I71" s="453" t="s">
        <v>3213</v>
      </c>
      <c r="J71" s="87" t="s">
        <v>10329</v>
      </c>
      <c r="K71" s="314" t="s">
        <v>619</v>
      </c>
      <c r="L71" s="314">
        <v>650</v>
      </c>
      <c r="M71" s="314" t="s">
        <v>5510</v>
      </c>
      <c r="N71" s="314" t="s">
        <v>1828</v>
      </c>
      <c r="O71" s="465" t="s">
        <v>3214</v>
      </c>
      <c r="P71" s="445">
        <v>9</v>
      </c>
      <c r="Q71" s="445">
        <f t="shared" si="3"/>
        <v>9</v>
      </c>
      <c r="R71" s="445"/>
      <c r="S71" s="445"/>
      <c r="T71" s="445"/>
      <c r="U71" s="445"/>
      <c r="V71" s="445"/>
      <c r="W71" s="445"/>
      <c r="X71" s="445"/>
      <c r="Y71" s="445">
        <v>2</v>
      </c>
      <c r="Z71" s="445">
        <v>2</v>
      </c>
      <c r="AA71" s="445">
        <v>2</v>
      </c>
      <c r="AB71" s="445"/>
      <c r="AC71" s="445">
        <v>2</v>
      </c>
      <c r="AD71" s="445"/>
      <c r="AE71" s="445">
        <v>1</v>
      </c>
      <c r="AF71" s="445" t="s">
        <v>1504</v>
      </c>
      <c r="AJ71" s="676" t="e">
        <f t="shared" si="7"/>
        <v>#DIV/0!</v>
      </c>
      <c r="AK71" t="str">
        <f t="shared" si="4"/>
        <v>IApJ</v>
      </c>
    </row>
    <row r="72" spans="2:37" s="493" customFormat="1" ht="51.75" customHeight="1">
      <c r="B72" s="445">
        <f t="shared" si="6"/>
        <v>70</v>
      </c>
      <c r="C72" s="495" t="s">
        <v>3738</v>
      </c>
      <c r="D72" s="495" t="s">
        <v>5061</v>
      </c>
      <c r="E72" s="488">
        <v>6</v>
      </c>
      <c r="F72" s="488">
        <v>0</v>
      </c>
      <c r="G72" s="488">
        <v>7</v>
      </c>
      <c r="H72" s="2695" t="s">
        <v>11331</v>
      </c>
      <c r="I72" s="455" t="s">
        <v>277</v>
      </c>
      <c r="J72" s="498" t="s">
        <v>1661</v>
      </c>
      <c r="K72" s="491" t="s">
        <v>1660</v>
      </c>
      <c r="L72" s="491">
        <v>50</v>
      </c>
      <c r="M72" s="491" t="s">
        <v>3655</v>
      </c>
      <c r="N72" s="491" t="s">
        <v>6576</v>
      </c>
      <c r="O72" s="492" t="s">
        <v>3656</v>
      </c>
      <c r="P72" s="487">
        <v>3</v>
      </c>
      <c r="Q72" s="445">
        <f t="shared" ref="Q72:Q93" si="8">SUM(R72:AE72)</f>
        <v>3</v>
      </c>
      <c r="R72" s="487"/>
      <c r="S72" s="487"/>
      <c r="T72" s="487"/>
      <c r="U72" s="487"/>
      <c r="V72" s="487"/>
      <c r="W72" s="487"/>
      <c r="X72" s="487"/>
      <c r="Y72" s="487">
        <v>1</v>
      </c>
      <c r="Z72" s="487">
        <v>1</v>
      </c>
      <c r="AA72" s="487"/>
      <c r="AB72" s="487">
        <v>1</v>
      </c>
      <c r="AC72" s="487"/>
      <c r="AD72" s="487"/>
      <c r="AE72" s="487"/>
      <c r="AF72" s="487"/>
      <c r="AG72" s="1649"/>
      <c r="AH72" s="664"/>
      <c r="AI72" s="460"/>
      <c r="AJ72" s="676" t="e">
        <f t="shared" si="7"/>
        <v>#DIV/0!</v>
      </c>
      <c r="AK72" t="str">
        <f t="shared" si="4"/>
        <v>DNewAR</v>
      </c>
    </row>
    <row r="73" spans="2:37" ht="40.5">
      <c r="B73" s="445">
        <f t="shared" si="6"/>
        <v>71</v>
      </c>
      <c r="C73" s="446" t="s">
        <v>1705</v>
      </c>
      <c r="D73" s="446" t="s">
        <v>5061</v>
      </c>
      <c r="E73" s="447">
        <v>8</v>
      </c>
      <c r="F73" s="447">
        <v>5</v>
      </c>
      <c r="G73" s="447">
        <v>4</v>
      </c>
      <c r="H73" s="484" t="s">
        <v>362</v>
      </c>
      <c r="I73" s="453" t="s">
        <v>3281</v>
      </c>
      <c r="J73" s="87" t="s">
        <v>5218</v>
      </c>
      <c r="K73" s="314" t="s">
        <v>619</v>
      </c>
      <c r="L73" s="314">
        <v>641</v>
      </c>
      <c r="M73" s="314" t="s">
        <v>5511</v>
      </c>
      <c r="N73" s="314" t="s">
        <v>1829</v>
      </c>
      <c r="O73" s="465" t="s">
        <v>5229</v>
      </c>
      <c r="P73" s="445">
        <v>29</v>
      </c>
      <c r="Q73" s="445">
        <f t="shared" si="8"/>
        <v>29</v>
      </c>
      <c r="R73" s="445"/>
      <c r="S73" s="445"/>
      <c r="T73" s="445"/>
      <c r="U73" s="445"/>
      <c r="V73" s="445"/>
      <c r="W73" s="445"/>
      <c r="X73" s="445">
        <v>2</v>
      </c>
      <c r="Y73" s="445">
        <v>4</v>
      </c>
      <c r="Z73" s="445">
        <v>6</v>
      </c>
      <c r="AA73" s="445">
        <v>2</v>
      </c>
      <c r="AB73" s="445">
        <v>5</v>
      </c>
      <c r="AC73" s="445">
        <v>3</v>
      </c>
      <c r="AD73" s="445">
        <v>5</v>
      </c>
      <c r="AE73" s="445">
        <v>2</v>
      </c>
      <c r="AF73" s="445" t="s">
        <v>1507</v>
      </c>
      <c r="AJ73" s="676" t="e">
        <f t="shared" si="7"/>
        <v>#DIV/0!</v>
      </c>
      <c r="AK73" t="str">
        <f t="shared" si="4"/>
        <v>DApJ</v>
      </c>
    </row>
    <row r="74" spans="2:37" ht="40.5">
      <c r="B74" s="445">
        <f t="shared" si="6"/>
        <v>72</v>
      </c>
      <c r="C74" s="446" t="s">
        <v>4056</v>
      </c>
      <c r="D74" s="446" t="s">
        <v>5061</v>
      </c>
      <c r="E74" s="447">
        <v>7</v>
      </c>
      <c r="F74" s="447">
        <v>6</v>
      </c>
      <c r="G74" s="447">
        <v>2</v>
      </c>
      <c r="H74" s="484" t="s">
        <v>364</v>
      </c>
      <c r="I74" s="453" t="s">
        <v>3283</v>
      </c>
      <c r="J74" s="87" t="s">
        <v>363</v>
      </c>
      <c r="K74" s="314" t="s">
        <v>619</v>
      </c>
      <c r="L74" s="314">
        <v>651</v>
      </c>
      <c r="M74" s="314" t="s">
        <v>5512</v>
      </c>
      <c r="N74" s="314" t="s">
        <v>1826</v>
      </c>
      <c r="O74" s="465" t="s">
        <v>1864</v>
      </c>
      <c r="P74" s="445">
        <v>56</v>
      </c>
      <c r="Q74" s="445">
        <f t="shared" si="8"/>
        <v>56</v>
      </c>
      <c r="R74" s="445"/>
      <c r="S74" s="445"/>
      <c r="T74" s="445"/>
      <c r="U74" s="445"/>
      <c r="V74" s="445"/>
      <c r="W74" s="445"/>
      <c r="X74" s="445"/>
      <c r="Y74" s="445">
        <v>8</v>
      </c>
      <c r="Z74" s="445">
        <v>10</v>
      </c>
      <c r="AA74" s="445">
        <v>10</v>
      </c>
      <c r="AB74" s="445">
        <v>8</v>
      </c>
      <c r="AC74" s="445">
        <v>10</v>
      </c>
      <c r="AD74" s="445">
        <v>3</v>
      </c>
      <c r="AE74" s="445">
        <v>7</v>
      </c>
      <c r="AF74" s="445" t="s">
        <v>1505</v>
      </c>
      <c r="AG74" s="544" t="s">
        <v>10596</v>
      </c>
      <c r="AJ74" s="676" t="e">
        <f t="shared" si="7"/>
        <v>#DIV/0!</v>
      </c>
      <c r="AK74" t="str">
        <f t="shared" si="4"/>
        <v>DApJ</v>
      </c>
    </row>
    <row r="75" spans="2:37" ht="40.5">
      <c r="B75" s="445">
        <f t="shared" si="6"/>
        <v>73</v>
      </c>
      <c r="C75" s="446" t="s">
        <v>5103</v>
      </c>
      <c r="D75" s="446" t="s">
        <v>5061</v>
      </c>
      <c r="E75" s="447">
        <v>6</v>
      </c>
      <c r="F75" s="447">
        <v>3</v>
      </c>
      <c r="G75" s="447">
        <v>4</v>
      </c>
      <c r="H75" s="484" t="s">
        <v>365</v>
      </c>
      <c r="I75" s="453" t="s">
        <v>3280</v>
      </c>
      <c r="J75" s="87" t="s">
        <v>2184</v>
      </c>
      <c r="K75" s="314" t="s">
        <v>1401</v>
      </c>
      <c r="L75" s="314">
        <v>58</v>
      </c>
      <c r="M75" s="314" t="s">
        <v>5513</v>
      </c>
      <c r="N75" s="314" t="s">
        <v>1829</v>
      </c>
      <c r="O75" s="465" t="s">
        <v>5219</v>
      </c>
      <c r="P75" s="445">
        <v>4</v>
      </c>
      <c r="Q75" s="445">
        <f t="shared" si="8"/>
        <v>4</v>
      </c>
      <c r="R75" s="445"/>
      <c r="S75" s="445"/>
      <c r="T75" s="445"/>
      <c r="U75" s="445"/>
      <c r="V75" s="445"/>
      <c r="W75" s="445"/>
      <c r="X75" s="445"/>
      <c r="Y75" s="445"/>
      <c r="Z75" s="445">
        <v>1</v>
      </c>
      <c r="AA75" s="445">
        <v>2</v>
      </c>
      <c r="AB75" s="445">
        <v>1</v>
      </c>
      <c r="AC75" s="445"/>
      <c r="AD75" s="445"/>
      <c r="AE75" s="445"/>
      <c r="AF75" s="445" t="s">
        <v>1506</v>
      </c>
      <c r="AJ75" s="676" t="e">
        <f t="shared" si="7"/>
        <v>#DIV/0!</v>
      </c>
      <c r="AK75" t="str">
        <f t="shared" si="4"/>
        <v>DPASJ</v>
      </c>
    </row>
    <row r="76" spans="2:37" ht="40.5">
      <c r="B76" s="445">
        <f t="shared" si="6"/>
        <v>74</v>
      </c>
      <c r="C76" s="446" t="s">
        <v>5104</v>
      </c>
      <c r="D76" s="446" t="s">
        <v>5061</v>
      </c>
      <c r="E76" s="447">
        <v>5</v>
      </c>
      <c r="F76" s="447">
        <v>0</v>
      </c>
      <c r="G76" s="447">
        <v>6</v>
      </c>
      <c r="H76" s="484" t="s">
        <v>6501</v>
      </c>
      <c r="I76" s="453" t="s">
        <v>1340</v>
      </c>
      <c r="J76" s="87" t="s">
        <v>2185</v>
      </c>
      <c r="K76" s="314" t="s">
        <v>619</v>
      </c>
      <c r="L76" s="314">
        <v>641</v>
      </c>
      <c r="M76" s="314" t="s">
        <v>5105</v>
      </c>
      <c r="N76" s="314" t="s">
        <v>1829</v>
      </c>
      <c r="O76" s="465" t="s">
        <v>2186</v>
      </c>
      <c r="P76" s="445">
        <v>14</v>
      </c>
      <c r="Q76" s="445">
        <f t="shared" si="8"/>
        <v>14</v>
      </c>
      <c r="R76" s="445"/>
      <c r="S76" s="445"/>
      <c r="T76" s="445"/>
      <c r="U76" s="445"/>
      <c r="V76" s="445"/>
      <c r="W76" s="445"/>
      <c r="X76" s="445"/>
      <c r="Y76" s="445">
        <v>5</v>
      </c>
      <c r="Z76" s="445">
        <v>3</v>
      </c>
      <c r="AA76" s="445"/>
      <c r="AB76" s="445">
        <v>4</v>
      </c>
      <c r="AC76" s="445">
        <v>2</v>
      </c>
      <c r="AD76" s="445"/>
      <c r="AE76" s="445"/>
      <c r="AF76" s="445" t="s">
        <v>1507</v>
      </c>
      <c r="AJ76" s="676" t="e">
        <f t="shared" si="7"/>
        <v>#DIV/0!</v>
      </c>
      <c r="AK76" t="str">
        <f t="shared" si="4"/>
        <v>DApJ</v>
      </c>
    </row>
    <row r="77" spans="2:37" ht="40.5">
      <c r="B77" s="445">
        <f t="shared" ref="B77:B93" si="9">ROW()-2</f>
        <v>75</v>
      </c>
      <c r="C77" s="446" t="s">
        <v>5461</v>
      </c>
      <c r="D77" s="446" t="s">
        <v>5061</v>
      </c>
      <c r="E77" s="447">
        <v>5</v>
      </c>
      <c r="F77" s="447">
        <v>1</v>
      </c>
      <c r="G77" s="447">
        <v>5</v>
      </c>
      <c r="H77" s="484" t="s">
        <v>385</v>
      </c>
      <c r="I77" s="453" t="s">
        <v>3278</v>
      </c>
      <c r="J77" s="87" t="s">
        <v>5462</v>
      </c>
      <c r="K77" s="314" t="s">
        <v>1526</v>
      </c>
      <c r="L77" s="314">
        <v>373</v>
      </c>
      <c r="M77" s="314" t="s">
        <v>5106</v>
      </c>
      <c r="N77" s="314" t="s">
        <v>471</v>
      </c>
      <c r="O77" s="465" t="s">
        <v>5463</v>
      </c>
      <c r="P77" s="445">
        <v>21</v>
      </c>
      <c r="Q77" s="445">
        <f t="shared" si="8"/>
        <v>21</v>
      </c>
      <c r="R77" s="445"/>
      <c r="S77" s="445"/>
      <c r="T77" s="445"/>
      <c r="U77" s="445"/>
      <c r="V77" s="445"/>
      <c r="W77" s="445"/>
      <c r="X77" s="445"/>
      <c r="Y77" s="445">
        <v>1</v>
      </c>
      <c r="Z77" s="445">
        <v>6</v>
      </c>
      <c r="AA77" s="445">
        <v>3</v>
      </c>
      <c r="AB77" s="445">
        <v>3</v>
      </c>
      <c r="AC77" s="445">
        <v>3</v>
      </c>
      <c r="AD77" s="445">
        <v>4</v>
      </c>
      <c r="AE77" s="445">
        <v>1</v>
      </c>
      <c r="AF77" s="445"/>
      <c r="AG77" s="544" t="s">
        <v>10596</v>
      </c>
      <c r="AJ77" s="676" t="e">
        <f t="shared" ref="AJ77:AJ93" si="10">P77/AI77</f>
        <v>#DIV/0!</v>
      </c>
      <c r="AK77" t="str">
        <f t="shared" ref="AK77:AK93" si="11">$D77&amp;$K77</f>
        <v>DMNRAS</v>
      </c>
    </row>
    <row r="78" spans="2:37" ht="40.5">
      <c r="B78" s="445">
        <f t="shared" si="9"/>
        <v>76</v>
      </c>
      <c r="C78" s="446" t="s">
        <v>5461</v>
      </c>
      <c r="D78" s="446" t="s">
        <v>5061</v>
      </c>
      <c r="E78" s="447">
        <v>5</v>
      </c>
      <c r="F78" s="447">
        <v>1</v>
      </c>
      <c r="G78" s="447">
        <v>5</v>
      </c>
      <c r="H78" s="484" t="s">
        <v>386</v>
      </c>
      <c r="I78" s="453" t="s">
        <v>3278</v>
      </c>
      <c r="J78" s="87" t="s">
        <v>5545</v>
      </c>
      <c r="K78" s="314" t="s">
        <v>1526</v>
      </c>
      <c r="L78" s="314">
        <v>373</v>
      </c>
      <c r="M78" s="314" t="s">
        <v>5514</v>
      </c>
      <c r="N78" s="314" t="s">
        <v>471</v>
      </c>
      <c r="O78" s="465" t="s">
        <v>6502</v>
      </c>
      <c r="P78" s="445">
        <v>33</v>
      </c>
      <c r="Q78" s="445">
        <f t="shared" si="8"/>
        <v>33</v>
      </c>
      <c r="R78" s="445"/>
      <c r="S78" s="445"/>
      <c r="T78" s="445"/>
      <c r="U78" s="445"/>
      <c r="V78" s="445"/>
      <c r="W78" s="445"/>
      <c r="X78" s="445"/>
      <c r="Y78" s="445">
        <v>4</v>
      </c>
      <c r="Z78" s="445">
        <v>7</v>
      </c>
      <c r="AA78" s="445">
        <v>2</v>
      </c>
      <c r="AB78" s="445">
        <v>5</v>
      </c>
      <c r="AC78" s="445">
        <v>8</v>
      </c>
      <c r="AD78" s="445">
        <v>4</v>
      </c>
      <c r="AE78" s="445">
        <v>3</v>
      </c>
      <c r="AF78" s="445" t="s">
        <v>1505</v>
      </c>
      <c r="AG78" s="544" t="s">
        <v>10596</v>
      </c>
      <c r="AJ78" s="676" t="e">
        <f t="shared" si="10"/>
        <v>#DIV/0!</v>
      </c>
      <c r="AK78" t="str">
        <f t="shared" si="11"/>
        <v>DMNRAS</v>
      </c>
    </row>
    <row r="79" spans="2:37" s="1372" customFormat="1" ht="32.25" customHeight="1">
      <c r="B79" s="1368">
        <f t="shared" si="9"/>
        <v>77</v>
      </c>
      <c r="C79" s="1363" t="s">
        <v>2718</v>
      </c>
      <c r="D79" s="1363" t="s">
        <v>1505</v>
      </c>
      <c r="E79" s="1362">
        <v>3</v>
      </c>
      <c r="F79" s="1362">
        <v>0</v>
      </c>
      <c r="G79" s="1362">
        <v>4</v>
      </c>
      <c r="H79" s="1402" t="s">
        <v>6448</v>
      </c>
      <c r="I79" s="1364" t="s">
        <v>891</v>
      </c>
      <c r="J79" s="1381" t="s">
        <v>6449</v>
      </c>
      <c r="K79" s="1365" t="s">
        <v>866</v>
      </c>
      <c r="L79" s="1365">
        <v>365</v>
      </c>
      <c r="M79" s="1365" t="s">
        <v>6450</v>
      </c>
      <c r="N79" s="1365" t="s">
        <v>6451</v>
      </c>
      <c r="O79" s="1355" t="s">
        <v>6452</v>
      </c>
      <c r="P79" s="1368">
        <v>26</v>
      </c>
      <c r="Q79" s="445">
        <f t="shared" si="8"/>
        <v>26</v>
      </c>
      <c r="R79" s="1368"/>
      <c r="S79" s="1368"/>
      <c r="T79" s="1368"/>
      <c r="U79" s="1368"/>
      <c r="V79" s="1368"/>
      <c r="W79" s="1368"/>
      <c r="X79" s="1368">
        <v>1</v>
      </c>
      <c r="Y79" s="1368">
        <v>10</v>
      </c>
      <c r="Z79" s="1368">
        <v>5</v>
      </c>
      <c r="AA79" s="1368">
        <v>4</v>
      </c>
      <c r="AB79" s="1368">
        <v>2</v>
      </c>
      <c r="AC79" s="1368">
        <v>2</v>
      </c>
      <c r="AD79" s="1368">
        <v>2</v>
      </c>
      <c r="AE79" s="1368"/>
      <c r="AF79" s="1368"/>
      <c r="AG79" s="2530"/>
      <c r="AH79" s="1360"/>
      <c r="AJ79" s="1371"/>
      <c r="AK79" s="951" t="str">
        <f t="shared" si="11"/>
        <v>DMNRAS</v>
      </c>
    </row>
    <row r="80" spans="2:37" ht="54">
      <c r="B80" s="445">
        <f t="shared" si="9"/>
        <v>78</v>
      </c>
      <c r="C80" s="446" t="s">
        <v>1774</v>
      </c>
      <c r="D80" s="446" t="s">
        <v>5061</v>
      </c>
      <c r="E80" s="447">
        <v>12</v>
      </c>
      <c r="F80" s="447">
        <v>0</v>
      </c>
      <c r="G80" s="447">
        <v>13</v>
      </c>
      <c r="H80" s="483" t="s">
        <v>2433</v>
      </c>
      <c r="I80" s="453" t="s">
        <v>3286</v>
      </c>
      <c r="J80" s="87" t="s">
        <v>423</v>
      </c>
      <c r="K80" s="314" t="s">
        <v>619</v>
      </c>
      <c r="L80" s="314">
        <v>648</v>
      </c>
      <c r="M80" s="314" t="s">
        <v>5107</v>
      </c>
      <c r="N80" s="314" t="s">
        <v>472</v>
      </c>
      <c r="O80" s="465" t="s">
        <v>6747</v>
      </c>
      <c r="P80" s="445">
        <v>10</v>
      </c>
      <c r="Q80" s="445">
        <f t="shared" si="8"/>
        <v>10</v>
      </c>
      <c r="R80" s="445"/>
      <c r="S80" s="445"/>
      <c r="T80" s="445"/>
      <c r="U80" s="445"/>
      <c r="V80" s="445"/>
      <c r="W80" s="445"/>
      <c r="X80" s="445"/>
      <c r="Y80" s="445">
        <v>2</v>
      </c>
      <c r="Z80" s="445">
        <v>4</v>
      </c>
      <c r="AA80" s="445">
        <v>2</v>
      </c>
      <c r="AB80" s="445">
        <v>1</v>
      </c>
      <c r="AC80" s="445"/>
      <c r="AD80" s="445"/>
      <c r="AE80" s="445">
        <v>1</v>
      </c>
      <c r="AF80" s="445" t="s">
        <v>1505</v>
      </c>
      <c r="AJ80" s="676" t="e">
        <f t="shared" si="10"/>
        <v>#DIV/0!</v>
      </c>
      <c r="AK80" t="str">
        <f t="shared" si="11"/>
        <v>DApJ</v>
      </c>
    </row>
    <row r="81" spans="2:37" ht="27">
      <c r="B81" s="445">
        <f t="shared" si="9"/>
        <v>79</v>
      </c>
      <c r="C81" s="446" t="s">
        <v>5108</v>
      </c>
      <c r="D81" s="446" t="s">
        <v>5061</v>
      </c>
      <c r="E81" s="447">
        <v>2</v>
      </c>
      <c r="F81" s="447">
        <v>0</v>
      </c>
      <c r="G81" s="447">
        <v>3</v>
      </c>
      <c r="H81" s="483" t="s">
        <v>6743</v>
      </c>
      <c r="I81" s="455" t="s">
        <v>5109</v>
      </c>
      <c r="J81" s="87" t="s">
        <v>5600</v>
      </c>
      <c r="K81" s="314" t="s">
        <v>619</v>
      </c>
      <c r="L81" s="314">
        <v>646</v>
      </c>
      <c r="M81" s="314" t="s">
        <v>5110</v>
      </c>
      <c r="N81" s="314" t="s">
        <v>215</v>
      </c>
      <c r="O81" s="465" t="s">
        <v>5601</v>
      </c>
      <c r="P81" s="445">
        <v>10</v>
      </c>
      <c r="Q81" s="445">
        <f t="shared" si="8"/>
        <v>10</v>
      </c>
      <c r="R81" s="445"/>
      <c r="S81" s="445"/>
      <c r="T81" s="445"/>
      <c r="U81" s="445"/>
      <c r="V81" s="445"/>
      <c r="W81" s="445"/>
      <c r="X81" s="445"/>
      <c r="Y81" s="445">
        <v>2</v>
      </c>
      <c r="Z81" s="445">
        <v>1</v>
      </c>
      <c r="AA81" s="445">
        <v>2</v>
      </c>
      <c r="AB81" s="445"/>
      <c r="AC81" s="445">
        <v>3</v>
      </c>
      <c r="AD81" s="445">
        <v>2</v>
      </c>
      <c r="AE81" s="445"/>
      <c r="AF81" s="445" t="s">
        <v>1505</v>
      </c>
      <c r="AJ81" s="676" t="e">
        <f t="shared" si="10"/>
        <v>#DIV/0!</v>
      </c>
      <c r="AK81" t="str">
        <f t="shared" si="11"/>
        <v>DApJ</v>
      </c>
    </row>
    <row r="82" spans="2:37" ht="40.5">
      <c r="B82" s="445">
        <f t="shared" si="9"/>
        <v>80</v>
      </c>
      <c r="C82" s="446" t="s">
        <v>5111</v>
      </c>
      <c r="D82" s="446" t="s">
        <v>5061</v>
      </c>
      <c r="E82" s="447">
        <v>7</v>
      </c>
      <c r="F82" s="447">
        <v>0</v>
      </c>
      <c r="G82" s="447">
        <v>8</v>
      </c>
      <c r="H82" s="483" t="s">
        <v>6744</v>
      </c>
      <c r="I82" s="453" t="s">
        <v>3279</v>
      </c>
      <c r="J82" s="87" t="s">
        <v>5602</v>
      </c>
      <c r="K82" s="314" t="s">
        <v>1401</v>
      </c>
      <c r="L82" s="314">
        <v>58</v>
      </c>
      <c r="M82" s="314" t="s">
        <v>5515</v>
      </c>
      <c r="N82" s="314" t="s">
        <v>6576</v>
      </c>
      <c r="O82" s="465" t="s">
        <v>3761</v>
      </c>
      <c r="P82" s="445">
        <v>155</v>
      </c>
      <c r="Q82" s="445">
        <f t="shared" si="8"/>
        <v>155</v>
      </c>
      <c r="R82" s="445"/>
      <c r="S82" s="445"/>
      <c r="T82" s="445"/>
      <c r="U82" s="445"/>
      <c r="V82" s="445"/>
      <c r="W82" s="445"/>
      <c r="X82" s="445">
        <v>7</v>
      </c>
      <c r="Y82" s="445">
        <v>32</v>
      </c>
      <c r="Z82" s="445">
        <v>21</v>
      </c>
      <c r="AA82" s="445">
        <v>22</v>
      </c>
      <c r="AB82" s="445">
        <v>16</v>
      </c>
      <c r="AC82" s="445">
        <v>27</v>
      </c>
      <c r="AD82" s="445">
        <v>19</v>
      </c>
      <c r="AE82" s="445">
        <v>11</v>
      </c>
      <c r="AF82" s="445" t="s">
        <v>1504</v>
      </c>
      <c r="AJ82" s="676" t="e">
        <f t="shared" si="10"/>
        <v>#DIV/0!</v>
      </c>
      <c r="AK82" t="str">
        <f t="shared" si="11"/>
        <v>DPASJ</v>
      </c>
    </row>
    <row r="83" spans="2:37" ht="27">
      <c r="B83" s="445">
        <f t="shared" si="9"/>
        <v>81</v>
      </c>
      <c r="C83" s="446" t="s">
        <v>5114</v>
      </c>
      <c r="D83" s="446" t="s">
        <v>5061</v>
      </c>
      <c r="E83" s="447">
        <v>5</v>
      </c>
      <c r="F83" s="447">
        <v>0</v>
      </c>
      <c r="G83" s="447">
        <v>6</v>
      </c>
      <c r="H83" s="483" t="s">
        <v>4527</v>
      </c>
      <c r="I83" s="453" t="s">
        <v>3283</v>
      </c>
      <c r="J83" s="87" t="s">
        <v>4544</v>
      </c>
      <c r="K83" s="314" t="s">
        <v>619</v>
      </c>
      <c r="L83" s="314">
        <v>650</v>
      </c>
      <c r="M83" s="314" t="s">
        <v>1665</v>
      </c>
      <c r="N83" s="314" t="s">
        <v>1828</v>
      </c>
      <c r="O83" s="465" t="s">
        <v>1220</v>
      </c>
      <c r="P83" s="445">
        <v>45</v>
      </c>
      <c r="Q83" s="445">
        <f t="shared" si="8"/>
        <v>45</v>
      </c>
      <c r="R83" s="445"/>
      <c r="S83" s="445"/>
      <c r="T83" s="445"/>
      <c r="U83" s="445"/>
      <c r="V83" s="445"/>
      <c r="W83" s="445"/>
      <c r="X83" s="445"/>
      <c r="Y83" s="445">
        <v>4</v>
      </c>
      <c r="Z83" s="445">
        <v>6</v>
      </c>
      <c r="AA83" s="445">
        <v>7</v>
      </c>
      <c r="AB83" s="445">
        <v>2</v>
      </c>
      <c r="AC83" s="445">
        <v>6</v>
      </c>
      <c r="AD83" s="445">
        <v>12</v>
      </c>
      <c r="AE83" s="445">
        <v>8</v>
      </c>
      <c r="AF83" s="445"/>
      <c r="AJ83" s="676" t="e">
        <f t="shared" si="10"/>
        <v>#DIV/0!</v>
      </c>
      <c r="AK83" t="str">
        <f t="shared" si="11"/>
        <v>DApJ</v>
      </c>
    </row>
    <row r="84" spans="2:37" ht="40.5">
      <c r="B84" s="445">
        <f t="shared" si="9"/>
        <v>82</v>
      </c>
      <c r="C84" s="446" t="s">
        <v>1859</v>
      </c>
      <c r="D84" s="446" t="s">
        <v>5061</v>
      </c>
      <c r="E84" s="447">
        <v>7</v>
      </c>
      <c r="F84" s="447">
        <v>2</v>
      </c>
      <c r="G84" s="447">
        <v>6</v>
      </c>
      <c r="H84" s="483" t="s">
        <v>1542</v>
      </c>
      <c r="I84" s="453" t="s">
        <v>3278</v>
      </c>
      <c r="J84" s="87" t="s">
        <v>1860</v>
      </c>
      <c r="K84" s="314" t="s">
        <v>1401</v>
      </c>
      <c r="L84" s="314">
        <v>58</v>
      </c>
      <c r="M84" s="314" t="s">
        <v>5516</v>
      </c>
      <c r="N84" s="314" t="s">
        <v>1828</v>
      </c>
      <c r="O84" s="465" t="s">
        <v>6745</v>
      </c>
      <c r="P84" s="445">
        <v>0</v>
      </c>
      <c r="Q84" s="445">
        <f t="shared" si="8"/>
        <v>0</v>
      </c>
      <c r="R84" s="445"/>
      <c r="S84" s="445"/>
      <c r="T84" s="445"/>
      <c r="U84" s="445"/>
      <c r="V84" s="445"/>
      <c r="W84" s="445"/>
      <c r="X84" s="445"/>
      <c r="Y84" s="445"/>
      <c r="Z84" s="445"/>
      <c r="AA84" s="445"/>
      <c r="AB84" s="445"/>
      <c r="AC84" s="445"/>
      <c r="AD84" s="445"/>
      <c r="AE84" s="445"/>
      <c r="AF84" s="445" t="s">
        <v>1506</v>
      </c>
      <c r="AJ84" s="676" t="e">
        <f t="shared" si="10"/>
        <v>#DIV/0!</v>
      </c>
      <c r="AK84" t="str">
        <f t="shared" si="11"/>
        <v>DPASJ</v>
      </c>
    </row>
    <row r="85" spans="2:37" ht="175.5">
      <c r="B85" s="445">
        <f t="shared" si="9"/>
        <v>83</v>
      </c>
      <c r="C85" s="446" t="s">
        <v>5464</v>
      </c>
      <c r="D85" s="446" t="s">
        <v>5062</v>
      </c>
      <c r="E85" s="447">
        <v>35</v>
      </c>
      <c r="F85" s="447">
        <v>33</v>
      </c>
      <c r="G85" s="447">
        <v>3</v>
      </c>
      <c r="H85" s="483" t="s">
        <v>5653</v>
      </c>
      <c r="I85" s="465" t="s">
        <v>3278</v>
      </c>
      <c r="J85" s="87" t="s">
        <v>5465</v>
      </c>
      <c r="K85" s="314" t="s">
        <v>619</v>
      </c>
      <c r="L85" s="314">
        <v>652</v>
      </c>
      <c r="M85" s="314" t="s">
        <v>5517</v>
      </c>
      <c r="N85" s="314" t="s">
        <v>471</v>
      </c>
      <c r="O85" s="465" t="s">
        <v>6746</v>
      </c>
      <c r="P85" s="445">
        <v>108</v>
      </c>
      <c r="Q85" s="445">
        <f t="shared" si="8"/>
        <v>108</v>
      </c>
      <c r="R85" s="445"/>
      <c r="S85" s="445"/>
      <c r="T85" s="445"/>
      <c r="U85" s="445"/>
      <c r="V85" s="445"/>
      <c r="W85" s="445"/>
      <c r="X85" s="445">
        <v>19</v>
      </c>
      <c r="Y85" s="445">
        <v>17</v>
      </c>
      <c r="Z85" s="445">
        <v>17</v>
      </c>
      <c r="AA85" s="445">
        <v>17</v>
      </c>
      <c r="AB85" s="445">
        <v>10</v>
      </c>
      <c r="AC85" s="445">
        <v>9</v>
      </c>
      <c r="AD85" s="445">
        <v>9</v>
      </c>
      <c r="AE85" s="445">
        <v>10</v>
      </c>
      <c r="AF85" s="445"/>
      <c r="AJ85" s="676" t="e">
        <f t="shared" si="10"/>
        <v>#DIV/0!</v>
      </c>
      <c r="AK85" t="str">
        <f t="shared" si="11"/>
        <v>IApJ</v>
      </c>
    </row>
    <row r="86" spans="2:37" ht="229.5" customHeight="1">
      <c r="B86" s="445">
        <f t="shared" si="9"/>
        <v>84</v>
      </c>
      <c r="C86" s="446" t="s">
        <v>3667</v>
      </c>
      <c r="D86" s="446" t="s">
        <v>5062</v>
      </c>
      <c r="E86" s="447">
        <v>52</v>
      </c>
      <c r="F86" s="447">
        <v>53</v>
      </c>
      <c r="G86" s="447">
        <v>0</v>
      </c>
      <c r="H86" s="483" t="s">
        <v>1835</v>
      </c>
      <c r="I86" s="455" t="s">
        <v>1337</v>
      </c>
      <c r="J86" s="87" t="s">
        <v>10330</v>
      </c>
      <c r="K86" s="314" t="s">
        <v>1402</v>
      </c>
      <c r="L86" s="314">
        <v>111</v>
      </c>
      <c r="M86" s="314" t="s">
        <v>3668</v>
      </c>
      <c r="N86" s="314" t="s">
        <v>6577</v>
      </c>
      <c r="O86" s="465" t="s">
        <v>1201</v>
      </c>
      <c r="P86" s="445">
        <v>14</v>
      </c>
      <c r="Q86" s="445">
        <f t="shared" si="8"/>
        <v>14</v>
      </c>
      <c r="R86" s="445"/>
      <c r="S86" s="445"/>
      <c r="T86" s="445"/>
      <c r="U86" s="445"/>
      <c r="V86" s="445"/>
      <c r="W86" s="445"/>
      <c r="X86" s="445">
        <v>3</v>
      </c>
      <c r="Y86" s="445"/>
      <c r="Z86" s="445">
        <v>2</v>
      </c>
      <c r="AA86" s="445">
        <v>3</v>
      </c>
      <c r="AB86" s="445">
        <v>5</v>
      </c>
      <c r="AC86" s="445">
        <v>1</v>
      </c>
      <c r="AD86" s="445"/>
      <c r="AE86" s="445"/>
      <c r="AF86" s="445" t="s">
        <v>1823</v>
      </c>
      <c r="AJ86" s="676" t="e">
        <f t="shared" si="10"/>
        <v>#DIV/0!</v>
      </c>
      <c r="AK86" t="str">
        <f t="shared" si="11"/>
        <v>IJGRE</v>
      </c>
    </row>
    <row r="87" spans="2:37" ht="40.5">
      <c r="B87" s="445">
        <f t="shared" si="9"/>
        <v>85</v>
      </c>
      <c r="C87" s="446" t="s">
        <v>335</v>
      </c>
      <c r="D87" s="446" t="s">
        <v>5061</v>
      </c>
      <c r="E87" s="447">
        <v>2</v>
      </c>
      <c r="F87" s="447">
        <v>0</v>
      </c>
      <c r="G87" s="447">
        <v>3</v>
      </c>
      <c r="H87" s="484" t="s">
        <v>4419</v>
      </c>
      <c r="I87" s="453" t="s">
        <v>3279</v>
      </c>
      <c r="J87" s="87" t="s">
        <v>2187</v>
      </c>
      <c r="K87" s="314" t="s">
        <v>619</v>
      </c>
      <c r="L87" s="314">
        <v>642</v>
      </c>
      <c r="M87" s="314" t="s">
        <v>3669</v>
      </c>
      <c r="N87" s="314" t="s">
        <v>473</v>
      </c>
      <c r="O87" s="465" t="s">
        <v>2188</v>
      </c>
      <c r="P87" s="445">
        <v>12</v>
      </c>
      <c r="Q87" s="445">
        <f t="shared" si="8"/>
        <v>12</v>
      </c>
      <c r="R87" s="445"/>
      <c r="S87" s="445"/>
      <c r="T87" s="445"/>
      <c r="U87" s="445"/>
      <c r="V87" s="445"/>
      <c r="W87" s="445"/>
      <c r="X87" s="445"/>
      <c r="Y87" s="445">
        <v>4</v>
      </c>
      <c r="Z87" s="445">
        <v>4</v>
      </c>
      <c r="AA87" s="445"/>
      <c r="AB87" s="445"/>
      <c r="AC87" s="445">
        <v>2</v>
      </c>
      <c r="AD87" s="445">
        <v>1</v>
      </c>
      <c r="AE87" s="445">
        <v>1</v>
      </c>
      <c r="AF87" s="445" t="s">
        <v>1505</v>
      </c>
      <c r="AJ87" s="676" t="e">
        <f t="shared" si="10"/>
        <v>#DIV/0!</v>
      </c>
      <c r="AK87" t="str">
        <f t="shared" si="11"/>
        <v>DApJ</v>
      </c>
    </row>
    <row r="88" spans="2:37" ht="40.5">
      <c r="B88" s="445">
        <f t="shared" si="9"/>
        <v>86</v>
      </c>
      <c r="C88" s="446" t="s">
        <v>3670</v>
      </c>
      <c r="D88" s="446" t="s">
        <v>5061</v>
      </c>
      <c r="E88" s="445">
        <v>3</v>
      </c>
      <c r="F88" s="445">
        <v>2</v>
      </c>
      <c r="G88" s="445">
        <v>2</v>
      </c>
      <c r="H88" s="381" t="s">
        <v>4420</v>
      </c>
      <c r="I88" s="453" t="s">
        <v>3279</v>
      </c>
      <c r="J88" s="87" t="s">
        <v>2189</v>
      </c>
      <c r="K88" s="314" t="s">
        <v>619</v>
      </c>
      <c r="L88" s="314">
        <v>637</v>
      </c>
      <c r="M88" s="314" t="s">
        <v>6400</v>
      </c>
      <c r="N88" s="314" t="s">
        <v>469</v>
      </c>
      <c r="O88" s="465" t="s">
        <v>5935</v>
      </c>
      <c r="P88" s="445">
        <v>33</v>
      </c>
      <c r="Q88" s="445">
        <f t="shared" si="8"/>
        <v>33</v>
      </c>
      <c r="R88" s="445"/>
      <c r="S88" s="445"/>
      <c r="T88" s="445"/>
      <c r="U88" s="445"/>
      <c r="V88" s="445"/>
      <c r="W88" s="445"/>
      <c r="X88" s="445">
        <v>1</v>
      </c>
      <c r="Y88" s="445">
        <v>8</v>
      </c>
      <c r="Z88" s="445">
        <v>4</v>
      </c>
      <c r="AA88" s="445">
        <v>5</v>
      </c>
      <c r="AB88" s="445">
        <v>5</v>
      </c>
      <c r="AC88" s="445">
        <v>3</v>
      </c>
      <c r="AD88" s="445">
        <v>4</v>
      </c>
      <c r="AE88" s="445">
        <v>3</v>
      </c>
      <c r="AF88" s="445" t="s">
        <v>1505</v>
      </c>
      <c r="AJ88" s="676" t="e">
        <f t="shared" si="10"/>
        <v>#DIV/0!</v>
      </c>
      <c r="AK88" t="str">
        <f t="shared" si="11"/>
        <v>DApJ</v>
      </c>
    </row>
    <row r="89" spans="2:37" ht="40.5">
      <c r="B89" s="445">
        <f t="shared" si="9"/>
        <v>87</v>
      </c>
      <c r="C89" s="446" t="s">
        <v>6242</v>
      </c>
      <c r="D89" s="446" t="s">
        <v>5061</v>
      </c>
      <c r="E89" s="445">
        <v>4</v>
      </c>
      <c r="F89" s="445">
        <v>1</v>
      </c>
      <c r="G89" s="445">
        <v>4</v>
      </c>
      <c r="H89" s="483" t="s">
        <v>2426</v>
      </c>
      <c r="I89" s="453" t="s">
        <v>3281</v>
      </c>
      <c r="J89" s="87" t="s">
        <v>4817</v>
      </c>
      <c r="K89" s="314" t="s">
        <v>619</v>
      </c>
      <c r="L89" s="314">
        <v>649</v>
      </c>
      <c r="M89" s="314" t="s">
        <v>3671</v>
      </c>
      <c r="N89" s="314" t="s">
        <v>1828</v>
      </c>
      <c r="O89" s="465" t="s">
        <v>4818</v>
      </c>
      <c r="P89" s="445">
        <v>16</v>
      </c>
      <c r="Q89" s="445">
        <f t="shared" si="8"/>
        <v>16</v>
      </c>
      <c r="R89" s="445"/>
      <c r="S89" s="445"/>
      <c r="T89" s="445"/>
      <c r="U89" s="445"/>
      <c r="V89" s="445"/>
      <c r="W89" s="445"/>
      <c r="X89" s="445"/>
      <c r="Y89" s="445">
        <v>1</v>
      </c>
      <c r="Z89" s="445">
        <v>7</v>
      </c>
      <c r="AA89" s="445">
        <v>5</v>
      </c>
      <c r="AB89" s="445">
        <v>3</v>
      </c>
      <c r="AC89" s="445"/>
      <c r="AD89" s="445"/>
      <c r="AE89" s="445"/>
      <c r="AF89" s="445" t="s">
        <v>1507</v>
      </c>
      <c r="AJ89" s="676" t="e">
        <f t="shared" si="10"/>
        <v>#DIV/0!</v>
      </c>
      <c r="AK89" t="str">
        <f t="shared" si="11"/>
        <v>DApJ</v>
      </c>
    </row>
    <row r="90" spans="2:37" ht="27">
      <c r="B90" s="445">
        <f t="shared" si="9"/>
        <v>88</v>
      </c>
      <c r="C90" s="446" t="s">
        <v>3672</v>
      </c>
      <c r="D90" s="446" t="s">
        <v>5062</v>
      </c>
      <c r="E90" s="447">
        <v>2</v>
      </c>
      <c r="F90" s="447">
        <v>2</v>
      </c>
      <c r="G90" s="447">
        <v>1</v>
      </c>
      <c r="H90" s="448" t="s">
        <v>2427</v>
      </c>
      <c r="I90" s="453" t="s">
        <v>3280</v>
      </c>
      <c r="J90" s="87" t="s">
        <v>2190</v>
      </c>
      <c r="K90" s="314" t="s">
        <v>619</v>
      </c>
      <c r="L90" s="314">
        <v>638</v>
      </c>
      <c r="M90" s="314" t="s">
        <v>6401</v>
      </c>
      <c r="N90" s="314" t="s">
        <v>6575</v>
      </c>
      <c r="O90" s="465" t="s">
        <v>5903</v>
      </c>
      <c r="P90" s="445">
        <v>33</v>
      </c>
      <c r="Q90" s="445">
        <f t="shared" si="8"/>
        <v>33</v>
      </c>
      <c r="R90" s="445"/>
      <c r="S90" s="445"/>
      <c r="T90" s="445"/>
      <c r="U90" s="445"/>
      <c r="V90" s="445"/>
      <c r="W90" s="445"/>
      <c r="X90" s="445">
        <v>4</v>
      </c>
      <c r="Y90" s="445">
        <v>6</v>
      </c>
      <c r="Z90" s="445">
        <v>6</v>
      </c>
      <c r="AA90" s="445">
        <v>3</v>
      </c>
      <c r="AB90" s="445">
        <v>6</v>
      </c>
      <c r="AC90" s="445">
        <v>2</v>
      </c>
      <c r="AD90" s="445">
        <v>2</v>
      </c>
      <c r="AE90" s="445">
        <v>4</v>
      </c>
      <c r="AF90" s="445" t="s">
        <v>1506</v>
      </c>
      <c r="AJ90" s="676" t="e">
        <f t="shared" si="10"/>
        <v>#DIV/0!</v>
      </c>
      <c r="AK90" t="str">
        <f t="shared" si="11"/>
        <v>IApJ</v>
      </c>
    </row>
    <row r="91" spans="2:37" ht="27">
      <c r="B91" s="445">
        <f t="shared" si="9"/>
        <v>89</v>
      </c>
      <c r="C91" s="446" t="s">
        <v>3672</v>
      </c>
      <c r="D91" s="446" t="s">
        <v>5062</v>
      </c>
      <c r="E91" s="447">
        <v>3</v>
      </c>
      <c r="F91" s="447">
        <v>3</v>
      </c>
      <c r="G91" s="447">
        <v>1</v>
      </c>
      <c r="H91" s="448" t="s">
        <v>2428</v>
      </c>
      <c r="I91" s="453" t="s">
        <v>3280</v>
      </c>
      <c r="J91" s="87" t="s">
        <v>5904</v>
      </c>
      <c r="K91" s="314" t="s">
        <v>619</v>
      </c>
      <c r="L91" s="314">
        <v>639</v>
      </c>
      <c r="M91" s="314" t="s">
        <v>3899</v>
      </c>
      <c r="N91" s="314" t="s">
        <v>1827</v>
      </c>
      <c r="O91" s="465" t="s">
        <v>2696</v>
      </c>
      <c r="P91" s="445">
        <v>29</v>
      </c>
      <c r="Q91" s="445">
        <f t="shared" si="8"/>
        <v>29</v>
      </c>
      <c r="R91" s="445"/>
      <c r="S91" s="445"/>
      <c r="T91" s="445"/>
      <c r="U91" s="445"/>
      <c r="V91" s="445"/>
      <c r="W91" s="445"/>
      <c r="X91" s="445">
        <v>4</v>
      </c>
      <c r="Y91" s="445">
        <v>1</v>
      </c>
      <c r="Z91" s="445">
        <v>7</v>
      </c>
      <c r="AA91" s="445">
        <v>4</v>
      </c>
      <c r="AB91" s="445">
        <v>5</v>
      </c>
      <c r="AC91" s="445">
        <v>4</v>
      </c>
      <c r="AD91" s="445">
        <v>2</v>
      </c>
      <c r="AE91" s="445">
        <v>2</v>
      </c>
      <c r="AF91" s="445" t="s">
        <v>1506</v>
      </c>
      <c r="AJ91" s="676" t="e">
        <f t="shared" si="10"/>
        <v>#DIV/0!</v>
      </c>
      <c r="AK91" t="str">
        <f t="shared" si="11"/>
        <v>IApJ</v>
      </c>
    </row>
    <row r="92" spans="2:37" ht="175.5">
      <c r="B92" s="445">
        <f t="shared" si="9"/>
        <v>90</v>
      </c>
      <c r="C92" s="446" t="s">
        <v>3673</v>
      </c>
      <c r="D92" s="446" t="s">
        <v>5061</v>
      </c>
      <c r="E92" s="447">
        <v>37</v>
      </c>
      <c r="F92" s="447">
        <v>1</v>
      </c>
      <c r="G92" s="447">
        <v>37</v>
      </c>
      <c r="H92" s="483" t="s">
        <v>1695</v>
      </c>
      <c r="I92" s="458" t="s">
        <v>3674</v>
      </c>
      <c r="J92" s="87" t="s">
        <v>5054</v>
      </c>
      <c r="K92" s="314" t="s">
        <v>619</v>
      </c>
      <c r="L92" s="314">
        <v>653</v>
      </c>
      <c r="M92" s="314" t="s">
        <v>3675</v>
      </c>
      <c r="N92" s="314" t="s">
        <v>471</v>
      </c>
      <c r="O92" s="465" t="s">
        <v>2429</v>
      </c>
      <c r="P92" s="445">
        <v>94</v>
      </c>
      <c r="Q92" s="445">
        <f t="shared" si="8"/>
        <v>94</v>
      </c>
      <c r="R92" s="445"/>
      <c r="S92" s="445"/>
      <c r="T92" s="445"/>
      <c r="U92" s="445"/>
      <c r="V92" s="445"/>
      <c r="W92" s="445"/>
      <c r="X92" s="445">
        <v>1</v>
      </c>
      <c r="Y92" s="445">
        <v>12</v>
      </c>
      <c r="Z92" s="445">
        <v>14</v>
      </c>
      <c r="AA92" s="445">
        <v>26</v>
      </c>
      <c r="AB92" s="445">
        <v>15</v>
      </c>
      <c r="AC92" s="445">
        <v>12</v>
      </c>
      <c r="AD92" s="445">
        <v>7</v>
      </c>
      <c r="AE92" s="445">
        <v>7</v>
      </c>
      <c r="AF92" s="445" t="s">
        <v>1504</v>
      </c>
      <c r="AJ92" s="676" t="e">
        <f t="shared" si="10"/>
        <v>#DIV/0!</v>
      </c>
      <c r="AK92" t="str">
        <f t="shared" si="11"/>
        <v>DApJ</v>
      </c>
    </row>
    <row r="93" spans="2:37" ht="162">
      <c r="B93" s="445">
        <f t="shared" si="9"/>
        <v>91</v>
      </c>
      <c r="C93" s="446" t="s">
        <v>591</v>
      </c>
      <c r="D93" s="446" t="s">
        <v>5062</v>
      </c>
      <c r="E93" s="447">
        <v>31</v>
      </c>
      <c r="F93" s="447">
        <v>30</v>
      </c>
      <c r="G93" s="447">
        <v>2</v>
      </c>
      <c r="H93" s="483" t="s">
        <v>6011</v>
      </c>
      <c r="I93" s="453" t="s">
        <v>3278</v>
      </c>
      <c r="J93" s="87" t="s">
        <v>3212</v>
      </c>
      <c r="K93" s="314" t="s">
        <v>619</v>
      </c>
      <c r="L93" s="314">
        <v>650</v>
      </c>
      <c r="M93" s="314" t="s">
        <v>3676</v>
      </c>
      <c r="N93" s="314" t="s">
        <v>1828</v>
      </c>
      <c r="O93" s="465" t="s">
        <v>3211</v>
      </c>
      <c r="P93" s="445">
        <v>198</v>
      </c>
      <c r="Q93" s="445">
        <f t="shared" si="8"/>
        <v>198</v>
      </c>
      <c r="R93" s="445"/>
      <c r="S93" s="445"/>
      <c r="T93" s="445"/>
      <c r="U93" s="445"/>
      <c r="V93" s="445"/>
      <c r="W93" s="445"/>
      <c r="X93" s="445">
        <v>1</v>
      </c>
      <c r="Y93" s="445">
        <v>23</v>
      </c>
      <c r="Z93" s="445">
        <v>44</v>
      </c>
      <c r="AA93" s="445">
        <v>35</v>
      </c>
      <c r="AB93" s="445">
        <v>36</v>
      </c>
      <c r="AC93" s="445">
        <v>19</v>
      </c>
      <c r="AD93" s="445">
        <v>23</v>
      </c>
      <c r="AE93" s="445">
        <v>17</v>
      </c>
      <c r="AF93" s="445" t="s">
        <v>1505</v>
      </c>
      <c r="AJ93" s="676" t="e">
        <f t="shared" si="10"/>
        <v>#DIV/0!</v>
      </c>
      <c r="AK93" t="str">
        <f t="shared" si="11"/>
        <v>IApJ</v>
      </c>
    </row>
    <row r="95" spans="2:37">
      <c r="E95" s="493"/>
      <c r="F95" s="493"/>
      <c r="G95" s="493"/>
      <c r="H95" s="460" t="s">
        <v>3544</v>
      </c>
    </row>
    <row r="96" spans="2:37">
      <c r="E96" s="1372"/>
      <c r="F96" s="1372"/>
      <c r="G96" s="1372"/>
      <c r="H96" s="500" t="s">
        <v>751</v>
      </c>
    </row>
    <row r="97" spans="5:8">
      <c r="E97" s="2196"/>
      <c r="F97" s="2196"/>
      <c r="G97" s="2196"/>
      <c r="H97" s="2217" t="s">
        <v>9338</v>
      </c>
    </row>
    <row r="98" spans="5:8">
      <c r="E98" s="2881"/>
      <c r="F98" s="2881"/>
      <c r="G98" s="2881"/>
      <c r="H98" s="2217" t="s">
        <v>11820</v>
      </c>
    </row>
  </sheetData>
  <autoFilter ref="B2:AK93"/>
  <phoneticPr fontId="5"/>
  <hyperlinks>
    <hyperlink ref="J18" r:id="rId1"/>
    <hyperlink ref="J14" r:id="rId2"/>
    <hyperlink ref="J54" r:id="rId3"/>
    <hyperlink ref="J13" r:id="rId4"/>
    <hyperlink ref="J88" r:id="rId5"/>
    <hyperlink ref="J4" r:id="rId6"/>
    <hyperlink ref="J5" r:id="rId7"/>
    <hyperlink ref="J3" r:id="rId8"/>
    <hyperlink ref="J7" r:id="rId9"/>
    <hyperlink ref="J10" r:id="rId10"/>
    <hyperlink ref="J11" r:id="rId11"/>
    <hyperlink ref="J12" r:id="rId12"/>
    <hyperlink ref="J17" r:id="rId13"/>
    <hyperlink ref="J20" r:id="rId14"/>
    <hyperlink ref="J26" r:id="rId15"/>
    <hyperlink ref="J27" r:id="rId16"/>
    <hyperlink ref="J28" r:id="rId17"/>
    <hyperlink ref="J29" r:id="rId18"/>
    <hyperlink ref="J30" r:id="rId19"/>
    <hyperlink ref="J33" r:id="rId20"/>
    <hyperlink ref="J39" r:id="rId21"/>
    <hyperlink ref="J41" r:id="rId22"/>
    <hyperlink ref="J45" r:id="rId23"/>
    <hyperlink ref="J46" r:id="rId24"/>
    <hyperlink ref="J47" r:id="rId25"/>
    <hyperlink ref="J51" r:id="rId26"/>
    <hyperlink ref="J52" r:id="rId27"/>
    <hyperlink ref="J57" r:id="rId28"/>
    <hyperlink ref="J61" r:id="rId29"/>
    <hyperlink ref="J60" r:id="rId30"/>
    <hyperlink ref="J68" r:id="rId31"/>
    <hyperlink ref="J69" r:id="rId32"/>
    <hyperlink ref="J70" r:id="rId33"/>
    <hyperlink ref="J73" r:id="rId34"/>
    <hyperlink ref="J75" r:id="rId35"/>
    <hyperlink ref="J76" r:id="rId36"/>
    <hyperlink ref="J81" r:id="rId37"/>
    <hyperlink ref="J82" r:id="rId38"/>
    <hyperlink ref="J86" r:id="rId39"/>
    <hyperlink ref="J87" r:id="rId40"/>
    <hyperlink ref="J90" r:id="rId41"/>
    <hyperlink ref="J91" r:id="rId42"/>
    <hyperlink ref="J36" r:id="rId43"/>
    <hyperlink ref="J80" r:id="rId44"/>
    <hyperlink ref="J66" r:id="rId45"/>
    <hyperlink ref="J24" r:id="rId46"/>
    <hyperlink ref="J40" r:id="rId47"/>
    <hyperlink ref="J22" r:id="rId48"/>
    <hyperlink ref="J32" r:id="rId49"/>
    <hyperlink ref="J25" r:id="rId50"/>
    <hyperlink ref="J6" r:id="rId51"/>
    <hyperlink ref="J84" r:id="rId52"/>
    <hyperlink ref="J58" r:id="rId53"/>
    <hyperlink ref="J74" r:id="rId54"/>
    <hyperlink ref="J21" r:id="rId55"/>
    <hyperlink ref="J23" r:id="rId56"/>
    <hyperlink ref="J8" r:id="rId57"/>
    <hyperlink ref="J93" r:id="rId58"/>
    <hyperlink ref="J71" r:id="rId59"/>
    <hyperlink ref="J63" r:id="rId60"/>
    <hyperlink ref="J89" r:id="rId61"/>
    <hyperlink ref="J35" r:id="rId62"/>
    <hyperlink ref="J42" r:id="rId63"/>
    <hyperlink ref="J78" r:id="rId64"/>
    <hyperlink ref="J53" r:id="rId65"/>
    <hyperlink ref="J92" r:id="rId66"/>
    <hyperlink ref="J16" r:id="rId67"/>
    <hyperlink ref="J31" r:id="rId68"/>
    <hyperlink ref="J55" r:id="rId69"/>
    <hyperlink ref="J34" r:id="rId70"/>
    <hyperlink ref="J9" r:id="rId71"/>
    <hyperlink ref="J56" r:id="rId72"/>
    <hyperlink ref="J38" r:id="rId73"/>
    <hyperlink ref="J77" r:id="rId74"/>
    <hyperlink ref="J85" r:id="rId75"/>
    <hyperlink ref="J44" r:id="rId76"/>
    <hyperlink ref="J83" r:id="rId77"/>
    <hyperlink ref="J65" r:id="rId78"/>
    <hyperlink ref="J67" r:id="rId79"/>
    <hyperlink ref="J49" r:id="rId80"/>
    <hyperlink ref="J72" r:id="rId81"/>
    <hyperlink ref="J50" r:id="rId82"/>
    <hyperlink ref="J37" r:id="rId83"/>
    <hyperlink ref="J79" r:id="rId84"/>
    <hyperlink ref="J15" r:id="rId85"/>
    <hyperlink ref="J48" r:id="rId86"/>
    <hyperlink ref="J62" r:id="rId87"/>
    <hyperlink ref="J19" r:id="rId88" display="http://adsabs.harvard.edu/abs/2006AdSpR..38.1983F"/>
    <hyperlink ref="J43" r:id="rId89" display="http://adsabs.harvard.edu/abs/2006AdSpR..38.1968K"/>
    <hyperlink ref="J59" r:id="rId90" display="http://adsabs.harvard.edu/abs/2006BaltA..15..461N"/>
    <hyperlink ref="J64" r:id="rId91" display="http://adsabs.harvard.edu/abs/2006BaltA..15..547S"/>
  </hyperlinks>
  <pageMargins left="0.75" right="0.75" top="0.7" bottom="0.68" header="0.51200000000000001" footer="0.36"/>
  <pageSetup paperSize="9" scale="66" orientation="landscape" verticalDpi="1200" r:id="rId92"/>
  <headerFooter alignWithMargins="0">
    <oddHeader>&amp;A</oddHeader>
    <oddFooter>&amp;P / &amp;N ページ</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K109"/>
  <sheetViews>
    <sheetView workbookViewId="0">
      <selection activeCell="C2" sqref="C2"/>
    </sheetView>
  </sheetViews>
  <sheetFormatPr defaultRowHeight="13.5"/>
  <cols>
    <col min="1" max="1" width="3.25" style="500" customWidth="1"/>
    <col min="2" max="2" width="4.375" style="500" customWidth="1"/>
    <col min="3" max="3" width="14.125" style="500" customWidth="1"/>
    <col min="4" max="4" width="4.25" style="500" customWidth="1"/>
    <col min="5" max="5" width="7.375" style="500" customWidth="1"/>
    <col min="6" max="7" width="4.5" style="500" customWidth="1"/>
    <col min="8" max="8" width="46.75" style="500" customWidth="1"/>
    <col min="9" max="9" width="9" style="500"/>
    <col min="10" max="10" width="19.125" style="648" customWidth="1"/>
    <col min="11" max="11" width="7.75" style="500" customWidth="1"/>
    <col min="12" max="12" width="6.375" style="500" customWidth="1"/>
    <col min="13" max="13" width="10" style="500" customWidth="1"/>
    <col min="14" max="14" width="8" style="500" customWidth="1"/>
    <col min="15" max="15" width="42.625" style="500" customWidth="1"/>
    <col min="16" max="16" width="6" style="500" customWidth="1"/>
    <col min="17" max="24" width="2.25" style="500" customWidth="1"/>
    <col min="25" max="31" width="3.125" style="500" customWidth="1"/>
    <col min="32" max="32" width="2" style="500" customWidth="1"/>
    <col min="33" max="33" width="9.625" style="2217" customWidth="1"/>
    <col min="34" max="34" width="11.375" style="661" bestFit="1" customWidth="1"/>
    <col min="35" max="16384" width="9" style="500"/>
  </cols>
  <sheetData>
    <row r="1" spans="1:37" ht="17.25">
      <c r="B1" s="1189" t="s">
        <v>6196</v>
      </c>
      <c r="R1" s="803" t="s">
        <v>10350</v>
      </c>
    </row>
    <row r="2" spans="1:37" ht="56.25">
      <c r="A2" s="803" t="s">
        <v>11731</v>
      </c>
      <c r="B2" s="91"/>
      <c r="C2" s="84" t="s">
        <v>1907</v>
      </c>
      <c r="D2" s="84" t="s">
        <v>5056</v>
      </c>
      <c r="E2" s="84" t="s">
        <v>410</v>
      </c>
      <c r="F2" s="84" t="s">
        <v>5058</v>
      </c>
      <c r="G2" s="84" t="s">
        <v>1505</v>
      </c>
      <c r="H2" s="633" t="s">
        <v>618</v>
      </c>
      <c r="I2" s="1050" t="s">
        <v>4864</v>
      </c>
      <c r="J2" s="84" t="s">
        <v>1595</v>
      </c>
      <c r="K2" s="1060" t="s">
        <v>617</v>
      </c>
      <c r="L2" s="84" t="s">
        <v>3707</v>
      </c>
      <c r="M2" s="84" t="s">
        <v>3706</v>
      </c>
      <c r="N2" s="84" t="s">
        <v>3912</v>
      </c>
      <c r="O2" s="84" t="s">
        <v>411</v>
      </c>
      <c r="P2" s="634" t="s">
        <v>10331</v>
      </c>
      <c r="Q2" s="634" t="s">
        <v>10349</v>
      </c>
      <c r="R2" s="634" t="s">
        <v>10355</v>
      </c>
      <c r="S2" s="634" t="s">
        <v>10353</v>
      </c>
      <c r="T2" s="634" t="s">
        <v>10358</v>
      </c>
      <c r="U2" s="634" t="s">
        <v>10361</v>
      </c>
      <c r="V2" s="634" t="s">
        <v>10364</v>
      </c>
      <c r="W2" s="634" t="s">
        <v>10367</v>
      </c>
      <c r="X2" s="634" t="s">
        <v>10370</v>
      </c>
      <c r="Y2" s="634" t="s">
        <v>10373</v>
      </c>
      <c r="Z2" s="634" t="s">
        <v>10376</v>
      </c>
      <c r="AA2" s="634" t="s">
        <v>10379</v>
      </c>
      <c r="AB2" s="634" t="s">
        <v>10382</v>
      </c>
      <c r="AC2" s="634" t="s">
        <v>10385</v>
      </c>
      <c r="AD2" s="634" t="s">
        <v>10388</v>
      </c>
      <c r="AE2" s="634" t="s">
        <v>10391</v>
      </c>
      <c r="AF2" s="84" t="s">
        <v>1508</v>
      </c>
      <c r="AG2" s="2217" t="s">
        <v>10595</v>
      </c>
      <c r="AH2" s="661" t="s">
        <v>2779</v>
      </c>
      <c r="AI2" s="500" t="s">
        <v>3897</v>
      </c>
      <c r="AJ2" s="500" t="s">
        <v>2816</v>
      </c>
    </row>
    <row r="3" spans="1:37" ht="27">
      <c r="B3" s="453">
        <f>ROW()-2</f>
        <v>1</v>
      </c>
      <c r="C3" s="465" t="s">
        <v>3452</v>
      </c>
      <c r="D3" s="465" t="s">
        <v>5061</v>
      </c>
      <c r="E3" s="453">
        <v>5</v>
      </c>
      <c r="F3" s="453">
        <v>0</v>
      </c>
      <c r="G3" s="453">
        <v>6</v>
      </c>
      <c r="H3" s="465" t="s">
        <v>6012</v>
      </c>
      <c r="I3" s="1051" t="s">
        <v>3674</v>
      </c>
      <c r="J3" s="635" t="s">
        <v>4426</v>
      </c>
      <c r="K3" s="1061" t="s">
        <v>1401</v>
      </c>
      <c r="L3" s="480">
        <v>59</v>
      </c>
      <c r="M3" s="480" t="s">
        <v>3545</v>
      </c>
      <c r="N3" s="662" t="s">
        <v>5909</v>
      </c>
      <c r="O3" s="465" t="s">
        <v>2789</v>
      </c>
      <c r="P3" s="453">
        <v>23</v>
      </c>
      <c r="Q3" s="453">
        <f t="shared" ref="Q3:Q34" si="0">SUM(R3:AE3)</f>
        <v>23</v>
      </c>
      <c r="R3" s="453"/>
      <c r="S3" s="453"/>
      <c r="T3" s="453"/>
      <c r="U3" s="453"/>
      <c r="V3" s="453"/>
      <c r="W3" s="453"/>
      <c r="X3" s="453"/>
      <c r="Y3" s="453"/>
      <c r="Z3" s="453">
        <v>4</v>
      </c>
      <c r="AA3" s="453">
        <v>7</v>
      </c>
      <c r="AB3" s="453">
        <v>8</v>
      </c>
      <c r="AC3" s="453">
        <v>1</v>
      </c>
      <c r="AD3" s="453">
        <v>3</v>
      </c>
      <c r="AE3" s="453"/>
      <c r="AF3" s="453"/>
      <c r="AJ3" s="677" t="e">
        <f>P3/AI3</f>
        <v>#DIV/0!</v>
      </c>
      <c r="AK3" t="str">
        <f t="shared" ref="AK3:AK34" si="1">$D3&amp;$K3</f>
        <v>DPASJ</v>
      </c>
    </row>
    <row r="4" spans="1:37" ht="27">
      <c r="B4" s="453">
        <f>ROW()-2</f>
        <v>2</v>
      </c>
      <c r="C4" s="465" t="s">
        <v>421</v>
      </c>
      <c r="D4" s="465" t="s">
        <v>5061</v>
      </c>
      <c r="E4" s="453">
        <v>5</v>
      </c>
      <c r="F4" s="453">
        <v>5</v>
      </c>
      <c r="G4" s="453">
        <v>1</v>
      </c>
      <c r="H4" s="501" t="s">
        <v>2238</v>
      </c>
      <c r="I4" s="1052" t="s">
        <v>3280</v>
      </c>
      <c r="J4" s="635" t="s">
        <v>5191</v>
      </c>
      <c r="K4" s="1061" t="s">
        <v>619</v>
      </c>
      <c r="L4" s="480">
        <v>655</v>
      </c>
      <c r="M4" s="480" t="s">
        <v>3709</v>
      </c>
      <c r="N4" s="480" t="s">
        <v>3914</v>
      </c>
      <c r="O4" s="465" t="s">
        <v>6601</v>
      </c>
      <c r="P4" s="453">
        <v>121</v>
      </c>
      <c r="Q4" s="453">
        <f t="shared" si="0"/>
        <v>121</v>
      </c>
      <c r="R4" s="453"/>
      <c r="S4" s="453"/>
      <c r="T4" s="453"/>
      <c r="U4" s="453"/>
      <c r="V4" s="453"/>
      <c r="W4" s="453"/>
      <c r="X4" s="453">
        <v>2</v>
      </c>
      <c r="Y4" s="453">
        <v>9</v>
      </c>
      <c r="Z4" s="453">
        <v>26</v>
      </c>
      <c r="AA4" s="453">
        <v>16</v>
      </c>
      <c r="AB4" s="453">
        <v>24</v>
      </c>
      <c r="AC4" s="453">
        <v>12</v>
      </c>
      <c r="AD4" s="453">
        <v>14</v>
      </c>
      <c r="AE4" s="453">
        <v>18</v>
      </c>
      <c r="AF4" s="84"/>
      <c r="AJ4" s="677"/>
      <c r="AK4" t="str">
        <f t="shared" si="1"/>
        <v>DApJ</v>
      </c>
    </row>
    <row r="5" spans="1:37" ht="54">
      <c r="B5" s="453">
        <f>ROW()-2</f>
        <v>3</v>
      </c>
      <c r="C5" s="465" t="s">
        <v>421</v>
      </c>
      <c r="D5" s="465" t="s">
        <v>5061</v>
      </c>
      <c r="E5" s="453">
        <v>9</v>
      </c>
      <c r="F5" s="453">
        <v>3</v>
      </c>
      <c r="G5" s="453">
        <v>7</v>
      </c>
      <c r="H5" s="501" t="s">
        <v>2239</v>
      </c>
      <c r="I5" s="1052" t="s">
        <v>3280</v>
      </c>
      <c r="J5" s="635" t="s">
        <v>3913</v>
      </c>
      <c r="K5" s="1061" t="s">
        <v>619</v>
      </c>
      <c r="L5" s="480">
        <v>660</v>
      </c>
      <c r="M5" s="480" t="s">
        <v>3708</v>
      </c>
      <c r="N5" s="480" t="s">
        <v>3546</v>
      </c>
      <c r="O5" s="465" t="s">
        <v>1197</v>
      </c>
      <c r="P5" s="453">
        <v>30</v>
      </c>
      <c r="Q5" s="453">
        <f t="shared" si="0"/>
        <v>30</v>
      </c>
      <c r="R5" s="453"/>
      <c r="S5" s="453"/>
      <c r="T5" s="453"/>
      <c r="U5" s="453"/>
      <c r="V5" s="453"/>
      <c r="W5" s="453"/>
      <c r="X5" s="453"/>
      <c r="Y5" s="453">
        <v>1</v>
      </c>
      <c r="Z5" s="453">
        <v>7</v>
      </c>
      <c r="AA5" s="453">
        <v>5</v>
      </c>
      <c r="AB5" s="453">
        <v>3</v>
      </c>
      <c r="AC5" s="453">
        <v>6</v>
      </c>
      <c r="AD5" s="453">
        <v>2</v>
      </c>
      <c r="AE5" s="453">
        <v>6</v>
      </c>
      <c r="AF5" s="84"/>
      <c r="AJ5" s="677"/>
      <c r="AK5" t="str">
        <f t="shared" si="1"/>
        <v>DApJ</v>
      </c>
    </row>
    <row r="6" spans="1:37" ht="40.5">
      <c r="B6" s="453">
        <f>ROW()-2</f>
        <v>4</v>
      </c>
      <c r="C6" s="465" t="s">
        <v>421</v>
      </c>
      <c r="D6" s="465" t="s">
        <v>5061</v>
      </c>
      <c r="E6" s="453">
        <v>3</v>
      </c>
      <c r="F6" s="453">
        <v>0</v>
      </c>
      <c r="G6" s="453">
        <v>4</v>
      </c>
      <c r="H6" s="501" t="s">
        <v>1198</v>
      </c>
      <c r="I6" s="1052" t="s">
        <v>3280</v>
      </c>
      <c r="J6" s="635" t="s">
        <v>10332</v>
      </c>
      <c r="K6" s="1061" t="s">
        <v>1401</v>
      </c>
      <c r="L6" s="480">
        <v>59</v>
      </c>
      <c r="M6" s="480" t="s">
        <v>2790</v>
      </c>
      <c r="N6" s="480" t="s">
        <v>2791</v>
      </c>
      <c r="O6" s="465" t="s">
        <v>5622</v>
      </c>
      <c r="P6" s="453">
        <v>15</v>
      </c>
      <c r="Q6" s="453">
        <f t="shared" si="0"/>
        <v>15</v>
      </c>
      <c r="R6" s="453"/>
      <c r="S6" s="453"/>
      <c r="T6" s="453"/>
      <c r="U6" s="453"/>
      <c r="V6" s="453"/>
      <c r="W6" s="453"/>
      <c r="X6" s="453"/>
      <c r="Y6" s="453"/>
      <c r="Z6" s="453">
        <v>2</v>
      </c>
      <c r="AA6" s="453">
        <v>1</v>
      </c>
      <c r="AB6" s="453">
        <v>5</v>
      </c>
      <c r="AC6" s="453">
        <v>4</v>
      </c>
      <c r="AD6" s="453">
        <v>2</v>
      </c>
      <c r="AE6" s="453">
        <v>1</v>
      </c>
      <c r="AF6" s="453"/>
      <c r="AJ6" s="677"/>
      <c r="AK6" t="str">
        <f t="shared" si="1"/>
        <v>DPASJ</v>
      </c>
    </row>
    <row r="7" spans="1:37" ht="40.5">
      <c r="B7" s="453">
        <f>ROW()-2</f>
        <v>5</v>
      </c>
      <c r="C7" s="465" t="s">
        <v>3547</v>
      </c>
      <c r="D7" s="465" t="s">
        <v>5062</v>
      </c>
      <c r="E7" s="453">
        <v>5</v>
      </c>
      <c r="F7" s="453">
        <v>3</v>
      </c>
      <c r="G7" s="453">
        <v>3</v>
      </c>
      <c r="H7" s="465" t="s">
        <v>6073</v>
      </c>
      <c r="I7" s="1053" t="s">
        <v>3279</v>
      </c>
      <c r="J7" s="635" t="s">
        <v>4425</v>
      </c>
      <c r="K7" s="1061" t="s">
        <v>1401</v>
      </c>
      <c r="L7" s="480">
        <v>59</v>
      </c>
      <c r="M7" s="480" t="s">
        <v>3548</v>
      </c>
      <c r="N7" s="480" t="s">
        <v>3549</v>
      </c>
      <c r="O7" s="465" t="s">
        <v>3035</v>
      </c>
      <c r="P7" s="453">
        <v>11</v>
      </c>
      <c r="Q7" s="453">
        <f t="shared" si="0"/>
        <v>11</v>
      </c>
      <c r="R7" s="453"/>
      <c r="S7" s="453"/>
      <c r="T7" s="453"/>
      <c r="U7" s="453"/>
      <c r="V7" s="453"/>
      <c r="W7" s="453"/>
      <c r="X7" s="453"/>
      <c r="Y7" s="453"/>
      <c r="Z7" s="453">
        <v>3</v>
      </c>
      <c r="AA7" s="453"/>
      <c r="AB7" s="453">
        <v>3</v>
      </c>
      <c r="AC7" s="453">
        <v>2</v>
      </c>
      <c r="AD7" s="453">
        <v>2</v>
      </c>
      <c r="AE7" s="453">
        <v>1</v>
      </c>
      <c r="AF7" s="84"/>
      <c r="AJ7" s="677"/>
      <c r="AK7" t="str">
        <f t="shared" si="1"/>
        <v>IPASJ</v>
      </c>
    </row>
    <row r="8" spans="1:37" s="2209" customFormat="1" ht="66" customHeight="1">
      <c r="B8" s="2206"/>
      <c r="C8" s="2185" t="s">
        <v>9322</v>
      </c>
      <c r="D8" s="2185" t="s">
        <v>9294</v>
      </c>
      <c r="E8" s="2206">
        <v>4</v>
      </c>
      <c r="F8" s="2206">
        <v>5</v>
      </c>
      <c r="G8" s="2206">
        <v>0</v>
      </c>
      <c r="H8" s="2185" t="s">
        <v>9323</v>
      </c>
      <c r="I8" s="2212" t="s">
        <v>9324</v>
      </c>
      <c r="J8" s="2175" t="s">
        <v>9325</v>
      </c>
      <c r="K8" s="2213" t="s">
        <v>9326</v>
      </c>
      <c r="L8" s="2207">
        <v>134</v>
      </c>
      <c r="M8" s="2214" t="s">
        <v>9327</v>
      </c>
      <c r="N8" s="2215" t="s">
        <v>9328</v>
      </c>
      <c r="O8" s="2185" t="s">
        <v>9329</v>
      </c>
      <c r="P8" s="2206">
        <v>30</v>
      </c>
      <c r="Q8" s="453">
        <f t="shared" si="0"/>
        <v>30</v>
      </c>
      <c r="R8" s="2206"/>
      <c r="S8" s="2206"/>
      <c r="T8" s="2206"/>
      <c r="U8" s="2206"/>
      <c r="V8" s="2206"/>
      <c r="W8" s="2206"/>
      <c r="X8" s="2206"/>
      <c r="Y8" s="2206">
        <v>3</v>
      </c>
      <c r="Z8" s="2206">
        <v>7</v>
      </c>
      <c r="AA8" s="2206">
        <v>4</v>
      </c>
      <c r="AB8" s="2206">
        <v>7</v>
      </c>
      <c r="AC8" s="2206">
        <v>5</v>
      </c>
      <c r="AD8" s="2206">
        <v>2</v>
      </c>
      <c r="AE8" s="2206">
        <v>2</v>
      </c>
      <c r="AF8" s="2208"/>
      <c r="AG8" s="2216" t="s">
        <v>10604</v>
      </c>
      <c r="AH8" s="2210"/>
      <c r="AJ8" s="2211"/>
      <c r="AK8" s="2169" t="str">
        <f t="shared" si="1"/>
        <v>IAJ</v>
      </c>
    </row>
    <row r="9" spans="1:37" ht="67.5">
      <c r="B9" s="453">
        <f t="shared" ref="B9:B34" si="2">ROW()-2</f>
        <v>7</v>
      </c>
      <c r="C9" s="465" t="s">
        <v>3550</v>
      </c>
      <c r="D9" s="465" t="s">
        <v>5058</v>
      </c>
      <c r="E9" s="453">
        <v>18</v>
      </c>
      <c r="F9" s="453">
        <v>18</v>
      </c>
      <c r="G9" s="453">
        <v>1</v>
      </c>
      <c r="H9" s="465" t="s">
        <v>4779</v>
      </c>
      <c r="I9" s="1053" t="s">
        <v>3280</v>
      </c>
      <c r="J9" s="635" t="s">
        <v>5192</v>
      </c>
      <c r="K9" s="1061" t="s">
        <v>619</v>
      </c>
      <c r="L9" s="480">
        <v>656</v>
      </c>
      <c r="M9" s="480" t="s">
        <v>3551</v>
      </c>
      <c r="N9" s="480" t="s">
        <v>2954</v>
      </c>
      <c r="O9" s="465" t="s">
        <v>5193</v>
      </c>
      <c r="P9" s="453">
        <v>135</v>
      </c>
      <c r="Q9" s="453">
        <f t="shared" si="0"/>
        <v>135</v>
      </c>
      <c r="R9" s="453"/>
      <c r="S9" s="453"/>
      <c r="T9" s="453"/>
      <c r="U9" s="453"/>
      <c r="V9" s="453"/>
      <c r="W9" s="453"/>
      <c r="X9" s="453">
        <v>2</v>
      </c>
      <c r="Y9" s="453">
        <v>43</v>
      </c>
      <c r="Z9" s="453">
        <v>21</v>
      </c>
      <c r="AA9" s="453">
        <v>23</v>
      </c>
      <c r="AB9" s="453">
        <v>13</v>
      </c>
      <c r="AC9" s="453">
        <v>9</v>
      </c>
      <c r="AD9" s="453">
        <v>10</v>
      </c>
      <c r="AE9" s="453">
        <v>14</v>
      </c>
      <c r="AF9" s="84"/>
      <c r="AJ9" s="677"/>
      <c r="AK9" t="str">
        <f t="shared" si="1"/>
        <v>IApJ</v>
      </c>
    </row>
    <row r="10" spans="1:37" ht="108">
      <c r="B10" s="453">
        <f t="shared" si="2"/>
        <v>8</v>
      </c>
      <c r="C10" s="465" t="s">
        <v>1275</v>
      </c>
      <c r="D10" s="465" t="s">
        <v>5058</v>
      </c>
      <c r="E10" s="453">
        <v>33</v>
      </c>
      <c r="F10" s="453">
        <v>32</v>
      </c>
      <c r="G10" s="453">
        <v>2</v>
      </c>
      <c r="H10" s="465" t="s">
        <v>5321</v>
      </c>
      <c r="I10" s="1053" t="s">
        <v>3278</v>
      </c>
      <c r="J10" s="635" t="s">
        <v>1291</v>
      </c>
      <c r="K10" s="1061" t="s">
        <v>619</v>
      </c>
      <c r="L10" s="480">
        <v>654</v>
      </c>
      <c r="M10" s="480" t="s">
        <v>2955</v>
      </c>
      <c r="N10" s="480" t="s">
        <v>3914</v>
      </c>
      <c r="O10" s="465" t="s">
        <v>1290</v>
      </c>
      <c r="P10" s="453">
        <v>398</v>
      </c>
      <c r="Q10" s="453">
        <f t="shared" si="0"/>
        <v>398</v>
      </c>
      <c r="R10" s="453"/>
      <c r="S10" s="453"/>
      <c r="T10" s="453"/>
      <c r="U10" s="453"/>
      <c r="V10" s="453"/>
      <c r="W10" s="453"/>
      <c r="X10" s="453">
        <v>4</v>
      </c>
      <c r="Y10" s="453">
        <v>42</v>
      </c>
      <c r="Z10" s="453">
        <v>70</v>
      </c>
      <c r="AA10" s="453">
        <v>59</v>
      </c>
      <c r="AB10" s="453">
        <v>71</v>
      </c>
      <c r="AC10" s="453">
        <v>59</v>
      </c>
      <c r="AD10" s="453">
        <v>51</v>
      </c>
      <c r="AE10" s="453">
        <v>42</v>
      </c>
      <c r="AF10" s="453" t="s">
        <v>1505</v>
      </c>
      <c r="AJ10" s="677"/>
      <c r="AK10" t="str">
        <f t="shared" si="1"/>
        <v>IApJ</v>
      </c>
    </row>
    <row r="11" spans="1:37" ht="67.5">
      <c r="B11" s="453">
        <f t="shared" si="2"/>
        <v>9</v>
      </c>
      <c r="C11" s="503" t="s">
        <v>4237</v>
      </c>
      <c r="D11" s="503" t="s">
        <v>5058</v>
      </c>
      <c r="E11" s="504">
        <v>22</v>
      </c>
      <c r="F11" s="504">
        <v>22</v>
      </c>
      <c r="G11" s="504">
        <v>1</v>
      </c>
      <c r="H11" s="511" t="s">
        <v>5095</v>
      </c>
      <c r="I11" s="1054" t="s">
        <v>3278</v>
      </c>
      <c r="J11" s="636" t="s">
        <v>5999</v>
      </c>
      <c r="K11" s="1062" t="s">
        <v>3705</v>
      </c>
      <c r="L11" s="637">
        <v>172</v>
      </c>
      <c r="M11" s="637" t="s">
        <v>4238</v>
      </c>
      <c r="N11" s="637" t="s">
        <v>3456</v>
      </c>
      <c r="O11" s="503" t="s">
        <v>6000</v>
      </c>
      <c r="P11" s="504">
        <v>85</v>
      </c>
      <c r="Q11" s="453">
        <f t="shared" si="0"/>
        <v>85</v>
      </c>
      <c r="R11" s="504"/>
      <c r="S11" s="504"/>
      <c r="T11" s="504"/>
      <c r="U11" s="504"/>
      <c r="V11" s="504"/>
      <c r="W11" s="504"/>
      <c r="X11" s="504"/>
      <c r="Y11" s="504">
        <v>5</v>
      </c>
      <c r="Z11" s="504">
        <v>15</v>
      </c>
      <c r="AA11" s="504">
        <v>13</v>
      </c>
      <c r="AB11" s="504">
        <v>20</v>
      </c>
      <c r="AC11" s="504">
        <v>14</v>
      </c>
      <c r="AD11" s="504">
        <v>12</v>
      </c>
      <c r="AE11" s="504">
        <v>6</v>
      </c>
      <c r="AF11" s="504"/>
      <c r="AJ11" s="677"/>
      <c r="AK11" t="str">
        <f t="shared" si="1"/>
        <v>IApJS</v>
      </c>
    </row>
    <row r="12" spans="1:37" ht="108">
      <c r="B12" s="453">
        <f t="shared" si="2"/>
        <v>10</v>
      </c>
      <c r="C12" s="503" t="s">
        <v>1199</v>
      </c>
      <c r="D12" s="503" t="s">
        <v>5062</v>
      </c>
      <c r="E12" s="504">
        <v>33</v>
      </c>
      <c r="F12" s="504">
        <v>33</v>
      </c>
      <c r="G12" s="504">
        <v>1</v>
      </c>
      <c r="H12" s="511" t="s">
        <v>2384</v>
      </c>
      <c r="I12" s="1054" t="s">
        <v>2608</v>
      </c>
      <c r="J12" s="636" t="s">
        <v>927</v>
      </c>
      <c r="K12" s="1062" t="s">
        <v>2609</v>
      </c>
      <c r="L12" s="637">
        <v>172</v>
      </c>
      <c r="M12" s="637" t="s">
        <v>2610</v>
      </c>
      <c r="N12" s="637" t="s">
        <v>2611</v>
      </c>
      <c r="O12" s="503" t="s">
        <v>4636</v>
      </c>
      <c r="P12" s="504">
        <v>76</v>
      </c>
      <c r="Q12" s="453">
        <f t="shared" si="0"/>
        <v>76</v>
      </c>
      <c r="R12" s="504"/>
      <c r="S12" s="504"/>
      <c r="T12" s="504"/>
      <c r="U12" s="504"/>
      <c r="V12" s="504"/>
      <c r="W12" s="504"/>
      <c r="X12" s="504"/>
      <c r="Y12" s="504">
        <v>13</v>
      </c>
      <c r="Z12" s="504">
        <v>11</v>
      </c>
      <c r="AA12" s="504">
        <v>24</v>
      </c>
      <c r="AB12" s="504">
        <v>11</v>
      </c>
      <c r="AC12" s="504">
        <v>9</v>
      </c>
      <c r="AD12" s="504">
        <v>5</v>
      </c>
      <c r="AE12" s="504">
        <v>3</v>
      </c>
      <c r="AF12" s="504"/>
      <c r="AJ12" s="677"/>
      <c r="AK12" t="str">
        <f t="shared" si="1"/>
        <v>IApJS</v>
      </c>
    </row>
    <row r="13" spans="1:37" ht="175.5">
      <c r="B13" s="453">
        <f t="shared" si="2"/>
        <v>11</v>
      </c>
      <c r="C13" s="503" t="s">
        <v>5317</v>
      </c>
      <c r="D13" s="503" t="s">
        <v>5058</v>
      </c>
      <c r="E13" s="504">
        <v>57</v>
      </c>
      <c r="F13" s="504">
        <v>49</v>
      </c>
      <c r="G13" s="504">
        <v>9</v>
      </c>
      <c r="H13" s="511" t="s">
        <v>11353</v>
      </c>
      <c r="I13" s="1054" t="s">
        <v>3278</v>
      </c>
      <c r="J13" s="636" t="s">
        <v>4750</v>
      </c>
      <c r="K13" s="1062" t="s">
        <v>3705</v>
      </c>
      <c r="L13" s="637">
        <v>172</v>
      </c>
      <c r="M13" s="637" t="s">
        <v>2107</v>
      </c>
      <c r="N13" s="637" t="s">
        <v>3456</v>
      </c>
      <c r="O13" s="503" t="s">
        <v>1185</v>
      </c>
      <c r="P13" s="504">
        <v>288</v>
      </c>
      <c r="Q13" s="453">
        <f t="shared" si="0"/>
        <v>288</v>
      </c>
      <c r="R13" s="504"/>
      <c r="S13" s="504"/>
      <c r="T13" s="504"/>
      <c r="U13" s="504"/>
      <c r="V13" s="504"/>
      <c r="W13" s="504"/>
      <c r="X13" s="504"/>
      <c r="Y13" s="504">
        <v>29</v>
      </c>
      <c r="Z13" s="504">
        <v>23</v>
      </c>
      <c r="AA13" s="504">
        <v>49</v>
      </c>
      <c r="AB13" s="504">
        <v>45</v>
      </c>
      <c r="AC13" s="504">
        <v>42</v>
      </c>
      <c r="AD13" s="504">
        <v>55</v>
      </c>
      <c r="AE13" s="504">
        <v>45</v>
      </c>
      <c r="AF13" s="504"/>
      <c r="AJ13" s="677"/>
      <c r="AK13" t="str">
        <f t="shared" si="1"/>
        <v>IApJS</v>
      </c>
    </row>
    <row r="14" spans="1:37" ht="40.5">
      <c r="B14" s="453">
        <f t="shared" si="2"/>
        <v>12</v>
      </c>
      <c r="C14" s="503" t="s">
        <v>5317</v>
      </c>
      <c r="D14" s="503" t="s">
        <v>5058</v>
      </c>
      <c r="E14" s="504">
        <v>6</v>
      </c>
      <c r="F14" s="504">
        <v>7</v>
      </c>
      <c r="G14" s="504">
        <v>0</v>
      </c>
      <c r="H14" s="511" t="s">
        <v>1212</v>
      </c>
      <c r="I14" s="1054" t="s">
        <v>3278</v>
      </c>
      <c r="J14" s="636" t="s">
        <v>6376</v>
      </c>
      <c r="K14" s="1062" t="s">
        <v>3705</v>
      </c>
      <c r="L14" s="637">
        <v>172</v>
      </c>
      <c r="M14" s="637" t="s">
        <v>4239</v>
      </c>
      <c r="N14" s="637" t="s">
        <v>3456</v>
      </c>
      <c r="O14" s="503" t="s">
        <v>6377</v>
      </c>
      <c r="P14" s="504">
        <v>73</v>
      </c>
      <c r="Q14" s="453">
        <f t="shared" si="0"/>
        <v>73</v>
      </c>
      <c r="R14" s="504"/>
      <c r="S14" s="504"/>
      <c r="T14" s="504"/>
      <c r="U14" s="504"/>
      <c r="V14" s="504"/>
      <c r="W14" s="504"/>
      <c r="X14" s="504"/>
      <c r="Y14" s="504">
        <v>14</v>
      </c>
      <c r="Z14" s="504">
        <v>9</v>
      </c>
      <c r="AA14" s="504">
        <v>14</v>
      </c>
      <c r="AB14" s="504">
        <v>16</v>
      </c>
      <c r="AC14" s="504">
        <v>8</v>
      </c>
      <c r="AD14" s="504">
        <v>9</v>
      </c>
      <c r="AE14" s="504">
        <v>3</v>
      </c>
      <c r="AF14" s="504"/>
      <c r="AJ14" s="677"/>
      <c r="AK14" t="str">
        <f t="shared" si="1"/>
        <v>IApJS</v>
      </c>
    </row>
    <row r="15" spans="1:37" ht="54">
      <c r="B15" s="453">
        <f t="shared" si="2"/>
        <v>13</v>
      </c>
      <c r="C15" s="503" t="s">
        <v>1596</v>
      </c>
      <c r="D15" s="503" t="s">
        <v>5058</v>
      </c>
      <c r="E15" s="504">
        <v>14</v>
      </c>
      <c r="F15" s="504">
        <v>9</v>
      </c>
      <c r="G15" s="504">
        <v>6</v>
      </c>
      <c r="H15" s="511" t="s">
        <v>4876</v>
      </c>
      <c r="I15" s="1054" t="s">
        <v>3278</v>
      </c>
      <c r="J15" s="636" t="s">
        <v>1597</v>
      </c>
      <c r="K15" s="1062" t="s">
        <v>3705</v>
      </c>
      <c r="L15" s="637">
        <v>172</v>
      </c>
      <c r="M15" s="637" t="s">
        <v>1598</v>
      </c>
      <c r="N15" s="637" t="s">
        <v>3456</v>
      </c>
      <c r="O15" s="503" t="s">
        <v>1599</v>
      </c>
      <c r="P15" s="504">
        <v>13</v>
      </c>
      <c r="Q15" s="453">
        <f t="shared" si="0"/>
        <v>13</v>
      </c>
      <c r="R15" s="504"/>
      <c r="S15" s="504"/>
      <c r="T15" s="504"/>
      <c r="U15" s="504"/>
      <c r="V15" s="504"/>
      <c r="W15" s="504"/>
      <c r="X15" s="504"/>
      <c r="Y15" s="504">
        <v>2</v>
      </c>
      <c r="Z15" s="504">
        <v>4</v>
      </c>
      <c r="AA15" s="504">
        <v>4</v>
      </c>
      <c r="AB15" s="504">
        <v>2</v>
      </c>
      <c r="AC15" s="504"/>
      <c r="AD15" s="504"/>
      <c r="AE15" s="504">
        <v>1</v>
      </c>
      <c r="AF15" s="504"/>
      <c r="AJ15" s="677"/>
      <c r="AK15" t="str">
        <f t="shared" si="1"/>
        <v>IApJS</v>
      </c>
    </row>
    <row r="16" spans="1:37" ht="54">
      <c r="B16" s="453">
        <f t="shared" si="2"/>
        <v>14</v>
      </c>
      <c r="C16" s="503" t="s">
        <v>4240</v>
      </c>
      <c r="D16" s="503" t="s">
        <v>5058</v>
      </c>
      <c r="E16" s="504">
        <v>13</v>
      </c>
      <c r="F16" s="504">
        <v>13</v>
      </c>
      <c r="G16" s="504">
        <v>1</v>
      </c>
      <c r="H16" s="511" t="s">
        <v>3581</v>
      </c>
      <c r="I16" s="1054" t="s">
        <v>3278</v>
      </c>
      <c r="J16" s="636" t="s">
        <v>1841</v>
      </c>
      <c r="K16" s="1062" t="s">
        <v>3705</v>
      </c>
      <c r="L16" s="637">
        <v>172</v>
      </c>
      <c r="M16" s="637" t="s">
        <v>1842</v>
      </c>
      <c r="N16" s="637" t="s">
        <v>3456</v>
      </c>
      <c r="O16" s="503" t="s">
        <v>1854</v>
      </c>
      <c r="P16" s="504">
        <v>62</v>
      </c>
      <c r="Q16" s="453">
        <f t="shared" si="0"/>
        <v>62</v>
      </c>
      <c r="R16" s="504"/>
      <c r="S16" s="504"/>
      <c r="T16" s="504"/>
      <c r="U16" s="504"/>
      <c r="V16" s="504"/>
      <c r="W16" s="504"/>
      <c r="X16" s="504"/>
      <c r="Y16" s="504">
        <v>7</v>
      </c>
      <c r="Z16" s="504">
        <v>9</v>
      </c>
      <c r="AA16" s="504">
        <v>11</v>
      </c>
      <c r="AB16" s="504">
        <v>13</v>
      </c>
      <c r="AC16" s="504">
        <v>7</v>
      </c>
      <c r="AD16" s="504">
        <v>8</v>
      </c>
      <c r="AE16" s="504">
        <v>7</v>
      </c>
      <c r="AF16" s="504"/>
      <c r="AJ16" s="677"/>
      <c r="AK16" t="str">
        <f t="shared" si="1"/>
        <v>IApJS</v>
      </c>
    </row>
    <row r="17" spans="2:37" ht="108">
      <c r="B17" s="453">
        <f t="shared" si="2"/>
        <v>15</v>
      </c>
      <c r="C17" s="503" t="s">
        <v>1011</v>
      </c>
      <c r="D17" s="503" t="s">
        <v>5058</v>
      </c>
      <c r="E17" s="504">
        <v>32</v>
      </c>
      <c r="F17" s="504">
        <v>31</v>
      </c>
      <c r="G17" s="504">
        <v>2</v>
      </c>
      <c r="H17" s="511" t="s">
        <v>3048</v>
      </c>
      <c r="I17" s="1054" t="s">
        <v>3278</v>
      </c>
      <c r="J17" s="636" t="s">
        <v>3933</v>
      </c>
      <c r="K17" s="1062" t="s">
        <v>3705</v>
      </c>
      <c r="L17" s="637">
        <v>172</v>
      </c>
      <c r="M17" s="637" t="s">
        <v>4241</v>
      </c>
      <c r="N17" s="637" t="s">
        <v>3456</v>
      </c>
      <c r="O17" s="503" t="s">
        <v>3932</v>
      </c>
      <c r="P17" s="504">
        <v>130</v>
      </c>
      <c r="Q17" s="453">
        <f t="shared" si="0"/>
        <v>130</v>
      </c>
      <c r="R17" s="504"/>
      <c r="S17" s="504"/>
      <c r="T17" s="504"/>
      <c r="U17" s="504"/>
      <c r="V17" s="504"/>
      <c r="W17" s="504"/>
      <c r="X17" s="504"/>
      <c r="Y17" s="504">
        <v>17</v>
      </c>
      <c r="Z17" s="504">
        <v>17</v>
      </c>
      <c r="AA17" s="504">
        <v>17</v>
      </c>
      <c r="AB17" s="504">
        <v>21</v>
      </c>
      <c r="AC17" s="504">
        <v>18</v>
      </c>
      <c r="AD17" s="504">
        <v>25</v>
      </c>
      <c r="AE17" s="504">
        <v>15</v>
      </c>
      <c r="AF17" s="504"/>
      <c r="AJ17" s="677"/>
      <c r="AK17" t="str">
        <f t="shared" si="1"/>
        <v>IApJS</v>
      </c>
    </row>
    <row r="18" spans="2:37" s="639" customFormat="1" ht="96.75" customHeight="1">
      <c r="B18" s="453">
        <f t="shared" si="2"/>
        <v>16</v>
      </c>
      <c r="C18" s="492" t="s">
        <v>2612</v>
      </c>
      <c r="D18" s="492" t="s">
        <v>5058</v>
      </c>
      <c r="E18" s="497">
        <v>14</v>
      </c>
      <c r="F18" s="497">
        <v>10</v>
      </c>
      <c r="G18" s="497">
        <v>5</v>
      </c>
      <c r="H18" s="511" t="s">
        <v>3049</v>
      </c>
      <c r="I18" s="1055" t="s">
        <v>3280</v>
      </c>
      <c r="J18" s="640" t="s">
        <v>6068</v>
      </c>
      <c r="K18" s="1063" t="s">
        <v>619</v>
      </c>
      <c r="L18" s="638">
        <v>669</v>
      </c>
      <c r="M18" s="638" t="s">
        <v>6069</v>
      </c>
      <c r="N18" s="638" t="s">
        <v>3181</v>
      </c>
      <c r="O18" s="499" t="s">
        <v>5725</v>
      </c>
      <c r="P18" s="497">
        <v>80</v>
      </c>
      <c r="Q18" s="453">
        <f t="shared" si="0"/>
        <v>80</v>
      </c>
      <c r="R18" s="497"/>
      <c r="S18" s="497"/>
      <c r="T18" s="497"/>
      <c r="U18" s="497"/>
      <c r="V18" s="497"/>
      <c r="W18" s="497"/>
      <c r="X18" s="497"/>
      <c r="Y18" s="497">
        <v>2</v>
      </c>
      <c r="Z18" s="497">
        <v>16</v>
      </c>
      <c r="AA18" s="497">
        <v>20</v>
      </c>
      <c r="AB18" s="497">
        <v>18</v>
      </c>
      <c r="AC18" s="497">
        <v>10</v>
      </c>
      <c r="AD18" s="497">
        <v>9</v>
      </c>
      <c r="AE18" s="497">
        <v>5</v>
      </c>
      <c r="AF18" s="497"/>
      <c r="AG18" s="2217"/>
      <c r="AH18" s="661"/>
      <c r="AI18" s="500"/>
      <c r="AJ18" s="677"/>
      <c r="AK18" t="str">
        <f t="shared" si="1"/>
        <v>IApJ</v>
      </c>
    </row>
    <row r="19" spans="2:37" ht="27">
      <c r="B19" s="453">
        <f t="shared" si="2"/>
        <v>17</v>
      </c>
      <c r="C19" s="465" t="s">
        <v>6595</v>
      </c>
      <c r="D19" s="465" t="s">
        <v>5058</v>
      </c>
      <c r="E19" s="453">
        <v>7</v>
      </c>
      <c r="F19" s="453">
        <v>5</v>
      </c>
      <c r="G19" s="453">
        <v>3</v>
      </c>
      <c r="H19" s="465" t="s">
        <v>5230</v>
      </c>
      <c r="I19" s="1053" t="s">
        <v>3280</v>
      </c>
      <c r="J19" s="635" t="s">
        <v>5194</v>
      </c>
      <c r="K19" s="1061" t="s">
        <v>619</v>
      </c>
      <c r="L19" s="480">
        <v>658</v>
      </c>
      <c r="M19" s="480" t="s">
        <v>4242</v>
      </c>
      <c r="N19" s="480" t="s">
        <v>4243</v>
      </c>
      <c r="O19" s="465" t="s">
        <v>113</v>
      </c>
      <c r="P19" s="453">
        <v>36</v>
      </c>
      <c r="Q19" s="453">
        <f t="shared" si="0"/>
        <v>36</v>
      </c>
      <c r="R19" s="453"/>
      <c r="S19" s="453"/>
      <c r="T19" s="453"/>
      <c r="U19" s="453"/>
      <c r="V19" s="453"/>
      <c r="W19" s="453"/>
      <c r="X19" s="453"/>
      <c r="Y19" s="453">
        <v>2</v>
      </c>
      <c r="Z19" s="453">
        <v>10</v>
      </c>
      <c r="AA19" s="453">
        <v>5</v>
      </c>
      <c r="AB19" s="453">
        <v>6</v>
      </c>
      <c r="AC19" s="453">
        <v>2</v>
      </c>
      <c r="AD19" s="453">
        <v>4</v>
      </c>
      <c r="AE19" s="453">
        <v>7</v>
      </c>
      <c r="AF19" s="453"/>
      <c r="AJ19" s="677"/>
      <c r="AK19" t="str">
        <f t="shared" si="1"/>
        <v>IApJ</v>
      </c>
    </row>
    <row r="20" spans="2:37" ht="40.5">
      <c r="B20" s="453">
        <f t="shared" si="2"/>
        <v>18</v>
      </c>
      <c r="C20" s="465" t="s">
        <v>279</v>
      </c>
      <c r="D20" s="465" t="s">
        <v>1505</v>
      </c>
      <c r="E20" s="453">
        <v>10</v>
      </c>
      <c r="F20" s="453">
        <v>4</v>
      </c>
      <c r="G20" s="453">
        <v>7</v>
      </c>
      <c r="H20" s="465" t="s">
        <v>3050</v>
      </c>
      <c r="I20" s="1053" t="s">
        <v>3286</v>
      </c>
      <c r="J20" s="635" t="s">
        <v>5165</v>
      </c>
      <c r="K20" s="1061" t="s">
        <v>3390</v>
      </c>
      <c r="L20" s="480">
        <v>190</v>
      </c>
      <c r="M20" s="480" t="s">
        <v>3391</v>
      </c>
      <c r="N20" s="480" t="s">
        <v>1093</v>
      </c>
      <c r="O20" s="465" t="s">
        <v>3579</v>
      </c>
      <c r="P20" s="453">
        <v>7</v>
      </c>
      <c r="Q20" s="453">
        <f t="shared" si="0"/>
        <v>7</v>
      </c>
      <c r="R20" s="453"/>
      <c r="S20" s="453"/>
      <c r="T20" s="453"/>
      <c r="U20" s="453"/>
      <c r="V20" s="453"/>
      <c r="W20" s="453"/>
      <c r="X20" s="453"/>
      <c r="Y20" s="453">
        <v>3</v>
      </c>
      <c r="Z20" s="453">
        <v>2</v>
      </c>
      <c r="AA20" s="453">
        <v>1</v>
      </c>
      <c r="AB20" s="453"/>
      <c r="AC20" s="453"/>
      <c r="AD20" s="453"/>
      <c r="AE20" s="453">
        <v>1</v>
      </c>
      <c r="AF20" s="453"/>
      <c r="AJ20" s="677"/>
      <c r="AK20" t="str">
        <f t="shared" si="1"/>
        <v>DIcarus</v>
      </c>
    </row>
    <row r="21" spans="2:37" ht="41.25" customHeight="1">
      <c r="B21" s="453">
        <f t="shared" si="2"/>
        <v>19</v>
      </c>
      <c r="C21" s="465" t="s">
        <v>771</v>
      </c>
      <c r="D21" s="465" t="s">
        <v>1505</v>
      </c>
      <c r="E21" s="453">
        <v>4</v>
      </c>
      <c r="F21" s="453">
        <v>0</v>
      </c>
      <c r="G21" s="453">
        <v>5</v>
      </c>
      <c r="H21" s="465" t="s">
        <v>11333</v>
      </c>
      <c r="I21" s="1053" t="s">
        <v>3278</v>
      </c>
      <c r="J21" s="635" t="s">
        <v>3228</v>
      </c>
      <c r="K21" s="1061" t="s">
        <v>1401</v>
      </c>
      <c r="L21" s="480">
        <v>59</v>
      </c>
      <c r="M21" s="480" t="s">
        <v>772</v>
      </c>
      <c r="N21" s="480" t="s">
        <v>3549</v>
      </c>
      <c r="O21" s="465" t="s">
        <v>4541</v>
      </c>
      <c r="P21" s="453">
        <v>11</v>
      </c>
      <c r="Q21" s="453">
        <f t="shared" si="0"/>
        <v>11</v>
      </c>
      <c r="R21" s="453"/>
      <c r="S21" s="453"/>
      <c r="T21" s="453"/>
      <c r="U21" s="453"/>
      <c r="V21" s="453"/>
      <c r="W21" s="453"/>
      <c r="X21" s="453"/>
      <c r="Y21" s="453">
        <v>1</v>
      </c>
      <c r="Z21" s="453">
        <v>2</v>
      </c>
      <c r="AA21" s="453">
        <v>5</v>
      </c>
      <c r="AB21" s="453">
        <v>1</v>
      </c>
      <c r="AC21" s="453">
        <v>2</v>
      </c>
      <c r="AD21" s="453"/>
      <c r="AE21" s="453"/>
      <c r="AF21" s="453"/>
      <c r="AJ21" s="677"/>
      <c r="AK21" t="str">
        <f t="shared" si="1"/>
        <v>DPASJ</v>
      </c>
    </row>
    <row r="22" spans="2:37" ht="40.5">
      <c r="B22" s="453">
        <f t="shared" si="2"/>
        <v>20</v>
      </c>
      <c r="C22" s="465" t="s">
        <v>773</v>
      </c>
      <c r="D22" s="465" t="s">
        <v>5058</v>
      </c>
      <c r="E22" s="453">
        <v>5</v>
      </c>
      <c r="F22" s="453">
        <v>3</v>
      </c>
      <c r="G22" s="453">
        <v>3</v>
      </c>
      <c r="H22" s="465" t="s">
        <v>11334</v>
      </c>
      <c r="I22" s="1053" t="s">
        <v>3279</v>
      </c>
      <c r="J22" s="635" t="s">
        <v>3356</v>
      </c>
      <c r="K22" s="1061" t="s">
        <v>3704</v>
      </c>
      <c r="L22" s="480">
        <v>468</v>
      </c>
      <c r="M22" s="480" t="s">
        <v>1890</v>
      </c>
      <c r="N22" s="480" t="s">
        <v>2791</v>
      </c>
      <c r="O22" s="465" t="s">
        <v>3022</v>
      </c>
      <c r="P22" s="453">
        <v>40</v>
      </c>
      <c r="Q22" s="453">
        <f t="shared" si="0"/>
        <v>40</v>
      </c>
      <c r="R22" s="453"/>
      <c r="S22" s="453"/>
      <c r="T22" s="453"/>
      <c r="U22" s="453"/>
      <c r="V22" s="453"/>
      <c r="W22" s="453"/>
      <c r="X22" s="453"/>
      <c r="Y22" s="453">
        <v>4</v>
      </c>
      <c r="Z22" s="453">
        <v>11</v>
      </c>
      <c r="AA22" s="453">
        <v>5</v>
      </c>
      <c r="AB22" s="453">
        <v>8</v>
      </c>
      <c r="AC22" s="453">
        <v>7</v>
      </c>
      <c r="AD22" s="453">
        <v>3</v>
      </c>
      <c r="AE22" s="453">
        <v>2</v>
      </c>
      <c r="AF22" s="453"/>
      <c r="AJ22" s="677"/>
      <c r="AK22" t="str">
        <f t="shared" si="1"/>
        <v>IA&amp;A</v>
      </c>
    </row>
    <row r="23" spans="2:37" ht="96" customHeight="1">
      <c r="B23" s="453">
        <f t="shared" si="2"/>
        <v>21</v>
      </c>
      <c r="C23" s="465" t="s">
        <v>3663</v>
      </c>
      <c r="D23" s="465" t="s">
        <v>1505</v>
      </c>
      <c r="E23" s="453">
        <v>17</v>
      </c>
      <c r="F23" s="453">
        <v>4</v>
      </c>
      <c r="G23" s="453">
        <v>14</v>
      </c>
      <c r="H23" s="465" t="s">
        <v>3622</v>
      </c>
      <c r="I23" s="1053" t="s">
        <v>3213</v>
      </c>
      <c r="J23" s="635" t="s">
        <v>346</v>
      </c>
      <c r="K23" s="1061" t="s">
        <v>619</v>
      </c>
      <c r="L23" s="480">
        <v>662</v>
      </c>
      <c r="M23" s="480" t="s">
        <v>1891</v>
      </c>
      <c r="N23" s="480" t="s">
        <v>2791</v>
      </c>
      <c r="O23" s="465" t="s">
        <v>703</v>
      </c>
      <c r="P23" s="453">
        <v>13</v>
      </c>
      <c r="Q23" s="453">
        <f t="shared" si="0"/>
        <v>13</v>
      </c>
      <c r="R23" s="453"/>
      <c r="S23" s="453"/>
      <c r="T23" s="453"/>
      <c r="U23" s="453"/>
      <c r="V23" s="453"/>
      <c r="W23" s="453"/>
      <c r="X23" s="453"/>
      <c r="Y23" s="453">
        <v>1</v>
      </c>
      <c r="Z23" s="453">
        <v>2</v>
      </c>
      <c r="AA23" s="453">
        <v>1</v>
      </c>
      <c r="AB23" s="453">
        <v>1</v>
      </c>
      <c r="AC23" s="453">
        <v>2</v>
      </c>
      <c r="AD23" s="453">
        <v>4</v>
      </c>
      <c r="AE23" s="453">
        <v>2</v>
      </c>
      <c r="AF23" s="453"/>
      <c r="AJ23" s="677"/>
      <c r="AK23" t="str">
        <f t="shared" si="1"/>
        <v>DApJ</v>
      </c>
    </row>
    <row r="24" spans="2:37" ht="108">
      <c r="B24" s="453">
        <f t="shared" si="2"/>
        <v>22</v>
      </c>
      <c r="C24" s="503" t="s">
        <v>1892</v>
      </c>
      <c r="D24" s="503" t="s">
        <v>5058</v>
      </c>
      <c r="E24" s="504">
        <v>31</v>
      </c>
      <c r="F24" s="717">
        <v>26</v>
      </c>
      <c r="G24" s="717">
        <v>6</v>
      </c>
      <c r="H24" s="510" t="s">
        <v>5556</v>
      </c>
      <c r="I24" s="1054" t="s">
        <v>3278</v>
      </c>
      <c r="J24" s="636" t="s">
        <v>1855</v>
      </c>
      <c r="K24" s="1062" t="s">
        <v>3705</v>
      </c>
      <c r="L24" s="637">
        <v>172</v>
      </c>
      <c r="M24" s="637" t="s">
        <v>1856</v>
      </c>
      <c r="N24" s="637" t="s">
        <v>3456</v>
      </c>
      <c r="O24" s="503" t="s">
        <v>1343</v>
      </c>
      <c r="P24" s="504">
        <v>38</v>
      </c>
      <c r="Q24" s="453">
        <f t="shared" si="0"/>
        <v>38</v>
      </c>
      <c r="R24" s="504"/>
      <c r="S24" s="504"/>
      <c r="T24" s="504"/>
      <c r="U24" s="504"/>
      <c r="V24" s="504"/>
      <c r="W24" s="504"/>
      <c r="X24" s="504"/>
      <c r="Y24" s="504">
        <v>8</v>
      </c>
      <c r="Z24" s="504">
        <v>7</v>
      </c>
      <c r="AA24" s="504">
        <v>6</v>
      </c>
      <c r="AB24" s="504">
        <v>5</v>
      </c>
      <c r="AC24" s="504">
        <v>5</v>
      </c>
      <c r="AD24" s="504">
        <v>6</v>
      </c>
      <c r="AE24" s="504">
        <v>1</v>
      </c>
      <c r="AF24" s="504"/>
      <c r="AJ24" s="677"/>
      <c r="AK24" t="str">
        <f t="shared" si="1"/>
        <v>IApJS</v>
      </c>
    </row>
    <row r="25" spans="2:37" ht="27">
      <c r="B25" s="453">
        <f t="shared" si="2"/>
        <v>23</v>
      </c>
      <c r="C25" s="465" t="s">
        <v>4611</v>
      </c>
      <c r="D25" s="465" t="s">
        <v>1505</v>
      </c>
      <c r="E25" s="453">
        <v>6</v>
      </c>
      <c r="F25" s="453">
        <v>0</v>
      </c>
      <c r="G25" s="453">
        <v>7</v>
      </c>
      <c r="H25" s="501" t="s">
        <v>5654</v>
      </c>
      <c r="I25" s="1052" t="s">
        <v>3284</v>
      </c>
      <c r="J25" s="635" t="s">
        <v>5957</v>
      </c>
      <c r="K25" s="1061" t="s">
        <v>1401</v>
      </c>
      <c r="L25" s="480">
        <v>59</v>
      </c>
      <c r="M25" s="480" t="s">
        <v>4612</v>
      </c>
      <c r="N25" s="480" t="s">
        <v>2954</v>
      </c>
      <c r="O25" s="465" t="s">
        <v>985</v>
      </c>
      <c r="P25" s="453">
        <v>6</v>
      </c>
      <c r="Q25" s="453">
        <f t="shared" si="0"/>
        <v>6</v>
      </c>
      <c r="R25" s="453"/>
      <c r="S25" s="453"/>
      <c r="T25" s="453"/>
      <c r="U25" s="453"/>
      <c r="V25" s="453"/>
      <c r="W25" s="453"/>
      <c r="X25" s="453"/>
      <c r="Y25" s="453">
        <v>1</v>
      </c>
      <c r="Z25" s="453">
        <v>3</v>
      </c>
      <c r="AA25" s="453">
        <v>1</v>
      </c>
      <c r="AB25" s="453"/>
      <c r="AC25" s="453"/>
      <c r="AD25" s="453"/>
      <c r="AE25" s="453">
        <v>1</v>
      </c>
      <c r="AF25" s="453"/>
      <c r="AJ25" s="677"/>
      <c r="AK25" t="str">
        <f t="shared" si="1"/>
        <v>DPASJ</v>
      </c>
    </row>
    <row r="26" spans="2:37" ht="27">
      <c r="B26" s="453">
        <f t="shared" si="2"/>
        <v>24</v>
      </c>
      <c r="C26" s="465" t="s">
        <v>4613</v>
      </c>
      <c r="D26" s="465" t="s">
        <v>1505</v>
      </c>
      <c r="E26" s="453">
        <v>5</v>
      </c>
      <c r="F26" s="453">
        <v>0</v>
      </c>
      <c r="G26" s="453">
        <v>6</v>
      </c>
      <c r="H26" s="465" t="s">
        <v>2435</v>
      </c>
      <c r="I26" s="1053" t="s">
        <v>3278</v>
      </c>
      <c r="J26" s="635" t="s">
        <v>2642</v>
      </c>
      <c r="K26" s="1061" t="s">
        <v>619</v>
      </c>
      <c r="L26" s="480">
        <v>660</v>
      </c>
      <c r="M26" s="480" t="s">
        <v>4614</v>
      </c>
      <c r="N26" s="480" t="s">
        <v>3546</v>
      </c>
      <c r="O26" s="465" t="s">
        <v>1593</v>
      </c>
      <c r="P26" s="453">
        <v>33</v>
      </c>
      <c r="Q26" s="453">
        <f t="shared" si="0"/>
        <v>33</v>
      </c>
      <c r="R26" s="453"/>
      <c r="S26" s="453"/>
      <c r="T26" s="453"/>
      <c r="U26" s="453"/>
      <c r="V26" s="453"/>
      <c r="W26" s="453"/>
      <c r="X26" s="453"/>
      <c r="Y26" s="453">
        <v>1</v>
      </c>
      <c r="Z26" s="453">
        <v>8</v>
      </c>
      <c r="AA26" s="453">
        <v>4</v>
      </c>
      <c r="AB26" s="453">
        <v>4</v>
      </c>
      <c r="AC26" s="453">
        <v>8</v>
      </c>
      <c r="AD26" s="453">
        <v>4</v>
      </c>
      <c r="AE26" s="453">
        <v>4</v>
      </c>
      <c r="AF26" s="453"/>
      <c r="AJ26" s="677"/>
      <c r="AK26" t="str">
        <f t="shared" si="1"/>
        <v>DApJ</v>
      </c>
    </row>
    <row r="27" spans="2:37" ht="40.5">
      <c r="B27" s="453">
        <f t="shared" si="2"/>
        <v>25</v>
      </c>
      <c r="C27" s="465" t="s">
        <v>6602</v>
      </c>
      <c r="D27" s="465" t="s">
        <v>1505</v>
      </c>
      <c r="E27" s="453">
        <v>12</v>
      </c>
      <c r="F27" s="453">
        <v>0</v>
      </c>
      <c r="G27" s="453">
        <v>13</v>
      </c>
      <c r="H27" s="465" t="s">
        <v>5962</v>
      </c>
      <c r="I27" s="1053" t="s">
        <v>1340</v>
      </c>
      <c r="J27" s="635" t="s">
        <v>4542</v>
      </c>
      <c r="K27" s="1061" t="s">
        <v>1528</v>
      </c>
      <c r="L27" s="480">
        <v>134</v>
      </c>
      <c r="M27" s="480" t="s">
        <v>6603</v>
      </c>
      <c r="N27" s="480" t="s">
        <v>5909</v>
      </c>
      <c r="O27" s="465" t="s">
        <v>4543</v>
      </c>
      <c r="P27" s="453">
        <v>13</v>
      </c>
      <c r="Q27" s="453">
        <f t="shared" si="0"/>
        <v>13</v>
      </c>
      <c r="R27" s="453"/>
      <c r="S27" s="453"/>
      <c r="T27" s="453"/>
      <c r="U27" s="453"/>
      <c r="V27" s="453"/>
      <c r="W27" s="453"/>
      <c r="X27" s="453"/>
      <c r="Y27" s="453"/>
      <c r="Z27" s="453">
        <v>2</v>
      </c>
      <c r="AA27" s="453">
        <v>1</v>
      </c>
      <c r="AB27" s="453">
        <v>5</v>
      </c>
      <c r="AC27" s="453">
        <v>2</v>
      </c>
      <c r="AD27" s="453">
        <v>2</v>
      </c>
      <c r="AE27" s="453">
        <v>1</v>
      </c>
      <c r="AF27" s="453"/>
      <c r="AJ27" s="677"/>
      <c r="AK27" t="str">
        <f t="shared" si="1"/>
        <v>DAJ</v>
      </c>
    </row>
    <row r="28" spans="2:37" ht="40.5">
      <c r="B28" s="453">
        <f t="shared" si="2"/>
        <v>26</v>
      </c>
      <c r="C28" s="465" t="s">
        <v>1608</v>
      </c>
      <c r="D28" s="465" t="s">
        <v>1505</v>
      </c>
      <c r="E28" s="453">
        <v>3</v>
      </c>
      <c r="F28" s="453">
        <v>0</v>
      </c>
      <c r="G28" s="453">
        <v>4</v>
      </c>
      <c r="H28" s="465" t="s">
        <v>5301</v>
      </c>
      <c r="I28" s="1053" t="s">
        <v>3280</v>
      </c>
      <c r="J28" s="635" t="s">
        <v>5961</v>
      </c>
      <c r="K28" s="1061" t="s">
        <v>619</v>
      </c>
      <c r="L28" s="480">
        <v>666</v>
      </c>
      <c r="M28" s="480" t="s">
        <v>6604</v>
      </c>
      <c r="N28" s="480" t="s">
        <v>3456</v>
      </c>
      <c r="O28" s="465" t="s">
        <v>4839</v>
      </c>
      <c r="P28" s="453">
        <v>48</v>
      </c>
      <c r="Q28" s="453">
        <f t="shared" si="0"/>
        <v>48</v>
      </c>
      <c r="R28" s="453"/>
      <c r="S28" s="453"/>
      <c r="T28" s="453"/>
      <c r="U28" s="453"/>
      <c r="V28" s="453"/>
      <c r="W28" s="453"/>
      <c r="X28" s="453"/>
      <c r="Y28" s="453">
        <v>1</v>
      </c>
      <c r="Z28" s="453">
        <v>5</v>
      </c>
      <c r="AA28" s="453">
        <v>4</v>
      </c>
      <c r="AB28" s="453">
        <v>12</v>
      </c>
      <c r="AC28" s="453">
        <v>9</v>
      </c>
      <c r="AD28" s="453">
        <v>12</v>
      </c>
      <c r="AE28" s="453">
        <v>5</v>
      </c>
      <c r="AF28" s="453"/>
      <c r="AJ28" s="677"/>
      <c r="AK28" t="str">
        <f t="shared" si="1"/>
        <v>DApJ</v>
      </c>
    </row>
    <row r="29" spans="2:37" s="639" customFormat="1" ht="43.5" customHeight="1">
      <c r="B29" s="453">
        <f t="shared" si="2"/>
        <v>27</v>
      </c>
      <c r="C29" s="492" t="s">
        <v>3742</v>
      </c>
      <c r="D29" s="492" t="s">
        <v>5058</v>
      </c>
      <c r="E29" s="497">
        <v>5</v>
      </c>
      <c r="F29" s="497">
        <v>5</v>
      </c>
      <c r="G29" s="497">
        <v>1</v>
      </c>
      <c r="H29" s="492" t="s">
        <v>3743</v>
      </c>
      <c r="I29" s="1055" t="s">
        <v>3285</v>
      </c>
      <c r="J29" s="640" t="s">
        <v>3746</v>
      </c>
      <c r="K29" s="1063" t="s">
        <v>1526</v>
      </c>
      <c r="L29" s="638">
        <v>382</v>
      </c>
      <c r="M29" s="638" t="s">
        <v>3744</v>
      </c>
      <c r="N29" s="638" t="s">
        <v>6607</v>
      </c>
      <c r="O29" s="492" t="s">
        <v>3745</v>
      </c>
      <c r="P29" s="497">
        <v>2</v>
      </c>
      <c r="Q29" s="453">
        <f t="shared" si="0"/>
        <v>2</v>
      </c>
      <c r="R29" s="497"/>
      <c r="S29" s="497"/>
      <c r="T29" s="497"/>
      <c r="U29" s="497"/>
      <c r="V29" s="497"/>
      <c r="W29" s="497"/>
      <c r="X29" s="497"/>
      <c r="Y29" s="497"/>
      <c r="Z29" s="497"/>
      <c r="AA29" s="497">
        <v>2</v>
      </c>
      <c r="AB29" s="497"/>
      <c r="AC29" s="497"/>
      <c r="AD29" s="497"/>
      <c r="AE29" s="497"/>
      <c r="AF29" s="497"/>
      <c r="AG29" s="2217"/>
      <c r="AH29" s="661"/>
      <c r="AI29" s="500"/>
      <c r="AJ29" s="677"/>
      <c r="AK29" t="str">
        <f t="shared" si="1"/>
        <v>IMNRAS</v>
      </c>
    </row>
    <row r="30" spans="2:37" s="643" customFormat="1" ht="71.25" customHeight="1">
      <c r="B30" s="453">
        <f t="shared" si="2"/>
        <v>28</v>
      </c>
      <c r="C30" s="505" t="s">
        <v>5302</v>
      </c>
      <c r="D30" s="505" t="s">
        <v>1505</v>
      </c>
      <c r="E30" s="455">
        <v>13</v>
      </c>
      <c r="F30" s="455">
        <v>0</v>
      </c>
      <c r="G30" s="455">
        <v>14</v>
      </c>
      <c r="H30" s="505" t="s">
        <v>6206</v>
      </c>
      <c r="I30" s="1056" t="s">
        <v>2786</v>
      </c>
      <c r="J30" s="1066" t="s">
        <v>2571</v>
      </c>
      <c r="K30" s="1064" t="s">
        <v>1401</v>
      </c>
      <c r="L30" s="641">
        <v>59</v>
      </c>
      <c r="M30" s="641" t="s">
        <v>5303</v>
      </c>
      <c r="N30" s="641" t="s">
        <v>6607</v>
      </c>
      <c r="O30" s="642" t="s">
        <v>1387</v>
      </c>
      <c r="P30" s="455">
        <v>22</v>
      </c>
      <c r="Q30" s="453">
        <f t="shared" si="0"/>
        <v>22</v>
      </c>
      <c r="R30" s="455"/>
      <c r="S30" s="455"/>
      <c r="T30" s="455"/>
      <c r="U30" s="455"/>
      <c r="V30" s="455"/>
      <c r="W30" s="455"/>
      <c r="X30" s="455"/>
      <c r="Y30" s="455">
        <v>1</v>
      </c>
      <c r="Z30" s="455">
        <v>10</v>
      </c>
      <c r="AA30" s="455">
        <v>2</v>
      </c>
      <c r="AB30" s="455">
        <v>4</v>
      </c>
      <c r="AC30" s="455">
        <v>3</v>
      </c>
      <c r="AD30" s="455">
        <v>2</v>
      </c>
      <c r="AE30" s="455"/>
      <c r="AF30" s="455" t="s">
        <v>5304</v>
      </c>
      <c r="AG30" s="2217"/>
      <c r="AH30" s="661"/>
      <c r="AI30" s="500"/>
      <c r="AJ30" s="677"/>
      <c r="AK30" t="str">
        <f t="shared" si="1"/>
        <v>DPASJ</v>
      </c>
    </row>
    <row r="31" spans="2:37" ht="27">
      <c r="B31" s="453">
        <f t="shared" si="2"/>
        <v>29</v>
      </c>
      <c r="C31" s="465" t="s">
        <v>293</v>
      </c>
      <c r="D31" s="465" t="s">
        <v>1505</v>
      </c>
      <c r="E31" s="453">
        <v>6</v>
      </c>
      <c r="F31" s="453">
        <v>0</v>
      </c>
      <c r="G31" s="453">
        <v>7</v>
      </c>
      <c r="H31" s="465" t="s">
        <v>5305</v>
      </c>
      <c r="I31" s="1051" t="s">
        <v>3674</v>
      </c>
      <c r="J31" s="635" t="s">
        <v>4427</v>
      </c>
      <c r="K31" s="1061" t="s">
        <v>1401</v>
      </c>
      <c r="L31" s="480">
        <v>59</v>
      </c>
      <c r="M31" s="480" t="s">
        <v>294</v>
      </c>
      <c r="N31" s="480" t="s">
        <v>5909</v>
      </c>
      <c r="O31" s="465" t="s">
        <v>2792</v>
      </c>
      <c r="P31" s="453">
        <v>26</v>
      </c>
      <c r="Q31" s="453">
        <f t="shared" si="0"/>
        <v>26</v>
      </c>
      <c r="R31" s="453"/>
      <c r="S31" s="453"/>
      <c r="T31" s="453"/>
      <c r="U31" s="453"/>
      <c r="V31" s="453"/>
      <c r="W31" s="453"/>
      <c r="X31" s="453"/>
      <c r="Y31" s="453"/>
      <c r="Z31" s="453">
        <v>6</v>
      </c>
      <c r="AA31" s="453">
        <v>6</v>
      </c>
      <c r="AB31" s="453">
        <v>5</v>
      </c>
      <c r="AC31" s="453">
        <v>1</v>
      </c>
      <c r="AD31" s="453">
        <v>4</v>
      </c>
      <c r="AE31" s="453">
        <v>4</v>
      </c>
      <c r="AF31" s="453"/>
      <c r="AJ31" s="677"/>
      <c r="AK31" t="str">
        <f t="shared" si="1"/>
        <v>DPASJ</v>
      </c>
    </row>
    <row r="32" spans="2:37" ht="27">
      <c r="B32" s="453">
        <f t="shared" si="2"/>
        <v>30</v>
      </c>
      <c r="C32" s="465" t="s">
        <v>871</v>
      </c>
      <c r="D32" s="465" t="s">
        <v>1505</v>
      </c>
      <c r="E32" s="453">
        <v>4</v>
      </c>
      <c r="F32" s="453">
        <v>0</v>
      </c>
      <c r="G32" s="453">
        <v>5</v>
      </c>
      <c r="H32" s="465" t="s">
        <v>11335</v>
      </c>
      <c r="I32" s="1053" t="s">
        <v>3281</v>
      </c>
      <c r="J32" s="635" t="s">
        <v>6608</v>
      </c>
      <c r="K32" s="1061" t="s">
        <v>1528</v>
      </c>
      <c r="L32" s="480">
        <v>134</v>
      </c>
      <c r="M32" s="480" t="s">
        <v>6606</v>
      </c>
      <c r="N32" s="480" t="s">
        <v>6607</v>
      </c>
      <c r="O32" s="465" t="s">
        <v>6605</v>
      </c>
      <c r="P32" s="453">
        <v>34</v>
      </c>
      <c r="Q32" s="453">
        <f t="shared" si="0"/>
        <v>34</v>
      </c>
      <c r="R32" s="453"/>
      <c r="S32" s="453"/>
      <c r="T32" s="453"/>
      <c r="U32" s="453"/>
      <c r="V32" s="453"/>
      <c r="W32" s="453"/>
      <c r="X32" s="453"/>
      <c r="Y32" s="453"/>
      <c r="Z32" s="453">
        <v>9</v>
      </c>
      <c r="AA32" s="453">
        <v>5</v>
      </c>
      <c r="AB32" s="453">
        <v>4</v>
      </c>
      <c r="AC32" s="453">
        <v>6</v>
      </c>
      <c r="AD32" s="453">
        <v>4</v>
      </c>
      <c r="AE32" s="453">
        <v>6</v>
      </c>
      <c r="AF32" s="453"/>
      <c r="AJ32" s="677"/>
      <c r="AK32" t="str">
        <f t="shared" si="1"/>
        <v>DAJ</v>
      </c>
    </row>
    <row r="33" spans="1:37" ht="27">
      <c r="B33" s="453">
        <f t="shared" si="2"/>
        <v>31</v>
      </c>
      <c r="C33" s="465" t="s">
        <v>295</v>
      </c>
      <c r="D33" s="465" t="s">
        <v>1505</v>
      </c>
      <c r="E33" s="453">
        <v>7</v>
      </c>
      <c r="F33" s="453">
        <v>1</v>
      </c>
      <c r="G33" s="453">
        <v>7</v>
      </c>
      <c r="H33" s="501" t="s">
        <v>2436</v>
      </c>
      <c r="I33" s="1052" t="s">
        <v>3278</v>
      </c>
      <c r="J33" s="635" t="s">
        <v>1594</v>
      </c>
      <c r="K33" s="1061" t="s">
        <v>1526</v>
      </c>
      <c r="L33" s="480">
        <v>376</v>
      </c>
      <c r="M33" s="480" t="s">
        <v>296</v>
      </c>
      <c r="N33" s="480" t="s">
        <v>3549</v>
      </c>
      <c r="O33" s="465" t="s">
        <v>114</v>
      </c>
      <c r="P33" s="453">
        <v>58</v>
      </c>
      <c r="Q33" s="453">
        <f t="shared" si="0"/>
        <v>58</v>
      </c>
      <c r="R33" s="453"/>
      <c r="S33" s="453"/>
      <c r="T33" s="453"/>
      <c r="U33" s="453"/>
      <c r="V33" s="453"/>
      <c r="W33" s="453"/>
      <c r="X33" s="453"/>
      <c r="Y33" s="453">
        <v>9</v>
      </c>
      <c r="Z33" s="453">
        <v>13</v>
      </c>
      <c r="AA33" s="453">
        <v>13</v>
      </c>
      <c r="AB33" s="453">
        <v>9</v>
      </c>
      <c r="AC33" s="453">
        <v>2</v>
      </c>
      <c r="AD33" s="453">
        <v>6</v>
      </c>
      <c r="AE33" s="453">
        <v>6</v>
      </c>
      <c r="AF33" s="381"/>
      <c r="AG33" s="2166" t="s">
        <v>10602</v>
      </c>
      <c r="AJ33" s="677"/>
      <c r="AK33" t="str">
        <f t="shared" si="1"/>
        <v>DMNRAS</v>
      </c>
    </row>
    <row r="34" spans="1:37" s="645" customFormat="1" ht="27">
      <c r="B34" s="453">
        <f t="shared" si="2"/>
        <v>32</v>
      </c>
      <c r="C34" s="453" t="s">
        <v>6389</v>
      </c>
      <c r="D34" s="453" t="s">
        <v>1505</v>
      </c>
      <c r="E34" s="453">
        <v>8</v>
      </c>
      <c r="F34" s="453">
        <v>0</v>
      </c>
      <c r="G34" s="453">
        <v>9</v>
      </c>
      <c r="H34" s="381" t="s">
        <v>4918</v>
      </c>
      <c r="I34" s="1053" t="s">
        <v>3278</v>
      </c>
      <c r="J34" s="471" t="s">
        <v>1161</v>
      </c>
      <c r="K34" s="1065" t="s">
        <v>1401</v>
      </c>
      <c r="L34" s="644">
        <v>59</v>
      </c>
      <c r="M34" s="644" t="s">
        <v>5908</v>
      </c>
      <c r="N34" s="644" t="s">
        <v>5909</v>
      </c>
      <c r="O34" s="506" t="s">
        <v>4209</v>
      </c>
      <c r="P34" s="506">
        <v>0</v>
      </c>
      <c r="Q34" s="453">
        <f t="shared" si="0"/>
        <v>0</v>
      </c>
      <c r="R34" s="506"/>
      <c r="S34" s="506"/>
      <c r="T34" s="506"/>
      <c r="U34" s="506"/>
      <c r="V34" s="506"/>
      <c r="W34" s="506"/>
      <c r="X34" s="506"/>
      <c r="Y34" s="506"/>
      <c r="Z34" s="506"/>
      <c r="AA34" s="506"/>
      <c r="AB34" s="506"/>
      <c r="AC34" s="506"/>
      <c r="AD34" s="506"/>
      <c r="AE34" s="506"/>
      <c r="AF34" s="506"/>
      <c r="AG34" s="2217"/>
      <c r="AH34" s="661"/>
      <c r="AI34" s="500"/>
      <c r="AJ34" s="677"/>
      <c r="AK34" t="str">
        <f t="shared" si="1"/>
        <v>DPASJ</v>
      </c>
    </row>
    <row r="35" spans="1:37" s="2956" customFormat="1" ht="75" customHeight="1">
      <c r="A35" s="2956">
        <v>1</v>
      </c>
      <c r="B35" s="2947"/>
      <c r="C35" s="2892" t="s">
        <v>11857</v>
      </c>
      <c r="D35" s="2892" t="s">
        <v>11858</v>
      </c>
      <c r="E35" s="2947">
        <v>8</v>
      </c>
      <c r="F35" s="2957">
        <v>0</v>
      </c>
      <c r="G35" s="2957">
        <v>9</v>
      </c>
      <c r="H35" s="2958" t="s">
        <v>11859</v>
      </c>
      <c r="I35" s="2962" t="s">
        <v>11860</v>
      </c>
      <c r="J35" s="2872" t="s">
        <v>11861</v>
      </c>
      <c r="K35" s="2953" t="s">
        <v>11862</v>
      </c>
      <c r="L35" s="2959">
        <v>661</v>
      </c>
      <c r="M35" s="2954" t="s">
        <v>11863</v>
      </c>
      <c r="N35" s="2955" t="s">
        <v>11864</v>
      </c>
      <c r="O35" s="2960" t="s">
        <v>11865</v>
      </c>
      <c r="P35" s="2960">
        <v>15</v>
      </c>
      <c r="Q35" s="2947"/>
      <c r="R35" s="2960"/>
      <c r="S35" s="2960"/>
      <c r="T35" s="2960"/>
      <c r="U35" s="2960"/>
      <c r="V35" s="2960"/>
      <c r="W35" s="2960"/>
      <c r="X35" s="2960"/>
      <c r="Y35" s="2960"/>
      <c r="Z35" s="2960"/>
      <c r="AA35" s="2960"/>
      <c r="AB35" s="2960"/>
      <c r="AC35" s="2960"/>
      <c r="AD35" s="2960"/>
      <c r="AE35" s="2960"/>
      <c r="AF35" s="2960"/>
      <c r="AG35" s="2961"/>
      <c r="AH35" s="2951"/>
      <c r="AI35" s="2946"/>
      <c r="AJ35" s="2952"/>
      <c r="AK35" s="1946" t="str">
        <f t="shared" ref="AK35:AK63" si="3">$D35&amp;$K35</f>
        <v>DApJ</v>
      </c>
    </row>
    <row r="36" spans="1:37" ht="27">
      <c r="B36" s="453">
        <f t="shared" ref="B36:B52" si="4">ROW()-2</f>
        <v>34</v>
      </c>
      <c r="C36" s="506" t="s">
        <v>4919</v>
      </c>
      <c r="D36" s="506" t="s">
        <v>1505</v>
      </c>
      <c r="E36" s="506">
        <v>2</v>
      </c>
      <c r="F36" s="718">
        <v>2</v>
      </c>
      <c r="G36" s="718">
        <v>1</v>
      </c>
      <c r="H36" s="507" t="s">
        <v>4920</v>
      </c>
      <c r="I36" s="1057" t="s">
        <v>3278</v>
      </c>
      <c r="J36" s="635" t="s">
        <v>1092</v>
      </c>
      <c r="K36" s="1061" t="s">
        <v>619</v>
      </c>
      <c r="L36" s="480">
        <v>668</v>
      </c>
      <c r="M36" s="480" t="s">
        <v>4921</v>
      </c>
      <c r="N36" s="480" t="s">
        <v>1093</v>
      </c>
      <c r="O36" s="500" t="s">
        <v>2249</v>
      </c>
      <c r="P36" s="453">
        <v>44</v>
      </c>
      <c r="Q36" s="453">
        <f t="shared" ref="Q36:Q63" si="5">SUM(R36:AE36)</f>
        <v>44</v>
      </c>
      <c r="R36" s="453"/>
      <c r="S36" s="453"/>
      <c r="T36" s="453"/>
      <c r="U36" s="453"/>
      <c r="V36" s="453"/>
      <c r="W36" s="453"/>
      <c r="X36" s="453"/>
      <c r="Y36" s="453"/>
      <c r="Z36" s="453">
        <v>2</v>
      </c>
      <c r="AA36" s="453">
        <v>6</v>
      </c>
      <c r="AB36" s="453">
        <v>11</v>
      </c>
      <c r="AC36" s="453">
        <v>10</v>
      </c>
      <c r="AD36" s="453">
        <v>8</v>
      </c>
      <c r="AE36" s="453">
        <v>7</v>
      </c>
      <c r="AF36" s="453"/>
      <c r="AJ36" s="677"/>
      <c r="AK36" t="str">
        <f t="shared" si="3"/>
        <v>DApJ</v>
      </c>
    </row>
    <row r="37" spans="1:37" ht="40.5">
      <c r="B37" s="453">
        <f t="shared" si="4"/>
        <v>35</v>
      </c>
      <c r="C37" s="503" t="s">
        <v>297</v>
      </c>
      <c r="D37" s="503" t="s">
        <v>5058</v>
      </c>
      <c r="E37" s="504">
        <v>9</v>
      </c>
      <c r="F37" s="504">
        <v>9</v>
      </c>
      <c r="G37" s="504">
        <v>1</v>
      </c>
      <c r="H37" s="511" t="s">
        <v>3701</v>
      </c>
      <c r="I37" s="1054" t="s">
        <v>3278</v>
      </c>
      <c r="J37" s="636" t="s">
        <v>4637</v>
      </c>
      <c r="K37" s="1062" t="s">
        <v>3705</v>
      </c>
      <c r="L37" s="637">
        <v>172</v>
      </c>
      <c r="M37" s="637" t="s">
        <v>298</v>
      </c>
      <c r="N37" s="637" t="s">
        <v>3456</v>
      </c>
      <c r="O37" s="503" t="s">
        <v>5733</v>
      </c>
      <c r="P37" s="504">
        <v>40</v>
      </c>
      <c r="Q37" s="453">
        <f t="shared" si="5"/>
        <v>40</v>
      </c>
      <c r="R37" s="504"/>
      <c r="S37" s="504"/>
      <c r="T37" s="504"/>
      <c r="U37" s="504"/>
      <c r="V37" s="504"/>
      <c r="W37" s="504"/>
      <c r="X37" s="504">
        <v>1</v>
      </c>
      <c r="Y37" s="504">
        <v>6</v>
      </c>
      <c r="Z37" s="504">
        <v>8</v>
      </c>
      <c r="AA37" s="504">
        <v>10</v>
      </c>
      <c r="AB37" s="504">
        <v>6</v>
      </c>
      <c r="AC37" s="504">
        <v>5</v>
      </c>
      <c r="AD37" s="504">
        <v>3</v>
      </c>
      <c r="AE37" s="504">
        <v>1</v>
      </c>
      <c r="AF37" s="504"/>
      <c r="AJ37" s="677"/>
      <c r="AK37" t="str">
        <f t="shared" si="3"/>
        <v>IApJS</v>
      </c>
    </row>
    <row r="38" spans="1:37" ht="40.5">
      <c r="B38" s="453">
        <f t="shared" si="4"/>
        <v>36</v>
      </c>
      <c r="C38" s="503" t="s">
        <v>299</v>
      </c>
      <c r="D38" s="503" t="s">
        <v>5058</v>
      </c>
      <c r="E38" s="504">
        <v>10</v>
      </c>
      <c r="F38" s="504">
        <v>8</v>
      </c>
      <c r="G38" s="504">
        <v>3</v>
      </c>
      <c r="H38" s="511" t="s">
        <v>3851</v>
      </c>
      <c r="I38" s="1054" t="s">
        <v>3278</v>
      </c>
      <c r="J38" s="636" t="s">
        <v>5734</v>
      </c>
      <c r="K38" s="1062" t="s">
        <v>3705</v>
      </c>
      <c r="L38" s="637">
        <v>172</v>
      </c>
      <c r="M38" s="637" t="s">
        <v>300</v>
      </c>
      <c r="N38" s="637" t="s">
        <v>3456</v>
      </c>
      <c r="O38" s="503" t="s">
        <v>6371</v>
      </c>
      <c r="P38" s="504">
        <v>101</v>
      </c>
      <c r="Q38" s="453">
        <f t="shared" si="5"/>
        <v>101</v>
      </c>
      <c r="R38" s="504"/>
      <c r="S38" s="504"/>
      <c r="T38" s="504"/>
      <c r="U38" s="504"/>
      <c r="V38" s="504"/>
      <c r="W38" s="504"/>
      <c r="X38" s="504"/>
      <c r="Y38" s="504">
        <v>3</v>
      </c>
      <c r="Z38" s="504">
        <v>20</v>
      </c>
      <c r="AA38" s="504">
        <v>26</v>
      </c>
      <c r="AB38" s="504">
        <v>15</v>
      </c>
      <c r="AC38" s="504">
        <v>15</v>
      </c>
      <c r="AD38" s="504">
        <v>16</v>
      </c>
      <c r="AE38" s="504">
        <v>6</v>
      </c>
      <c r="AF38" s="504"/>
      <c r="AJ38" s="677"/>
      <c r="AK38" t="str">
        <f t="shared" si="3"/>
        <v>IApJS</v>
      </c>
    </row>
    <row r="39" spans="1:37" ht="27">
      <c r="B39" s="453">
        <f t="shared" si="4"/>
        <v>37</v>
      </c>
      <c r="C39" s="465" t="s">
        <v>923</v>
      </c>
      <c r="D39" s="465" t="s">
        <v>1505</v>
      </c>
      <c r="E39" s="453">
        <v>5</v>
      </c>
      <c r="F39" s="453">
        <v>0</v>
      </c>
      <c r="G39" s="453">
        <v>6</v>
      </c>
      <c r="H39" s="501" t="s">
        <v>2057</v>
      </c>
      <c r="I39" s="1052" t="s">
        <v>3278</v>
      </c>
      <c r="J39" s="635" t="s">
        <v>4641</v>
      </c>
      <c r="K39" s="1061" t="s">
        <v>619</v>
      </c>
      <c r="L39" s="480">
        <v>663</v>
      </c>
      <c r="M39" s="480" t="s">
        <v>301</v>
      </c>
      <c r="N39" s="480" t="s">
        <v>302</v>
      </c>
      <c r="O39" s="465" t="s">
        <v>3333</v>
      </c>
      <c r="P39" s="453">
        <v>13</v>
      </c>
      <c r="Q39" s="453">
        <f t="shared" si="5"/>
        <v>13</v>
      </c>
      <c r="R39" s="453"/>
      <c r="S39" s="453"/>
      <c r="T39" s="453"/>
      <c r="U39" s="453"/>
      <c r="V39" s="453"/>
      <c r="W39" s="453"/>
      <c r="X39" s="453"/>
      <c r="Y39" s="453"/>
      <c r="Z39" s="453">
        <v>3</v>
      </c>
      <c r="AA39" s="453">
        <v>1</v>
      </c>
      <c r="AB39" s="453">
        <v>3</v>
      </c>
      <c r="AC39" s="453">
        <v>1</v>
      </c>
      <c r="AD39" s="453">
        <v>2</v>
      </c>
      <c r="AE39" s="453">
        <v>3</v>
      </c>
      <c r="AF39" s="453"/>
      <c r="AJ39" s="677"/>
      <c r="AK39" t="str">
        <f t="shared" si="3"/>
        <v>DApJ</v>
      </c>
    </row>
    <row r="40" spans="1:37" ht="108">
      <c r="B40" s="453">
        <f t="shared" si="4"/>
        <v>38</v>
      </c>
      <c r="C40" s="465" t="s">
        <v>303</v>
      </c>
      <c r="D40" s="465" t="s">
        <v>5058</v>
      </c>
      <c r="E40" s="453">
        <v>31</v>
      </c>
      <c r="F40" s="453">
        <v>29</v>
      </c>
      <c r="G40" s="453">
        <v>3</v>
      </c>
      <c r="H40" s="510" t="s">
        <v>5717</v>
      </c>
      <c r="I40" s="1053" t="s">
        <v>3283</v>
      </c>
      <c r="J40" s="635" t="s">
        <v>1221</v>
      </c>
      <c r="K40" s="1061" t="s">
        <v>3704</v>
      </c>
      <c r="L40" s="480">
        <v>466</v>
      </c>
      <c r="M40" s="480" t="s">
        <v>304</v>
      </c>
      <c r="N40" s="480" t="s">
        <v>3546</v>
      </c>
      <c r="O40" s="465" t="s">
        <v>1222</v>
      </c>
      <c r="P40" s="453">
        <v>24</v>
      </c>
      <c r="Q40" s="453">
        <f t="shared" si="5"/>
        <v>24</v>
      </c>
      <c r="R40" s="453"/>
      <c r="S40" s="453"/>
      <c r="T40" s="453"/>
      <c r="U40" s="453"/>
      <c r="V40" s="453"/>
      <c r="W40" s="453"/>
      <c r="X40" s="453"/>
      <c r="Y40" s="453">
        <v>2</v>
      </c>
      <c r="Z40" s="453">
        <v>7</v>
      </c>
      <c r="AA40" s="453">
        <v>6</v>
      </c>
      <c r="AB40" s="453">
        <v>5</v>
      </c>
      <c r="AC40" s="453">
        <v>2</v>
      </c>
      <c r="AD40" s="453">
        <v>1</v>
      </c>
      <c r="AE40" s="453">
        <v>1</v>
      </c>
      <c r="AF40" s="453"/>
      <c r="AJ40" s="677"/>
      <c r="AK40" t="str">
        <f t="shared" si="3"/>
        <v>IA&amp;A</v>
      </c>
    </row>
    <row r="41" spans="1:37" ht="54">
      <c r="B41" s="453">
        <f t="shared" si="4"/>
        <v>39</v>
      </c>
      <c r="C41" s="465" t="s">
        <v>305</v>
      </c>
      <c r="D41" s="465" t="s">
        <v>1505</v>
      </c>
      <c r="E41" s="453">
        <v>5</v>
      </c>
      <c r="F41" s="453">
        <v>2</v>
      </c>
      <c r="G41" s="453">
        <v>4</v>
      </c>
      <c r="H41" s="465" t="s">
        <v>11336</v>
      </c>
      <c r="I41" s="1053" t="s">
        <v>3281</v>
      </c>
      <c r="J41" s="635" t="s">
        <v>3580</v>
      </c>
      <c r="K41" s="1061" t="s">
        <v>619</v>
      </c>
      <c r="L41" s="480">
        <v>668</v>
      </c>
      <c r="M41" s="480" t="s">
        <v>306</v>
      </c>
      <c r="N41" s="480" t="s">
        <v>1093</v>
      </c>
      <c r="O41" s="465" t="s">
        <v>5960</v>
      </c>
      <c r="P41" s="453">
        <v>32</v>
      </c>
      <c r="Q41" s="453">
        <f t="shared" si="5"/>
        <v>32</v>
      </c>
      <c r="R41" s="453"/>
      <c r="S41" s="453"/>
      <c r="T41" s="453"/>
      <c r="U41" s="453"/>
      <c r="V41" s="453"/>
      <c r="W41" s="453"/>
      <c r="X41" s="453"/>
      <c r="Y41" s="453"/>
      <c r="Z41" s="453">
        <v>5</v>
      </c>
      <c r="AA41" s="453">
        <v>12</v>
      </c>
      <c r="AB41" s="453">
        <v>4</v>
      </c>
      <c r="AC41" s="453">
        <v>7</v>
      </c>
      <c r="AD41" s="453">
        <v>3</v>
      </c>
      <c r="AE41" s="453">
        <v>1</v>
      </c>
      <c r="AF41" s="453"/>
      <c r="AJ41" s="677"/>
      <c r="AK41" t="str">
        <f t="shared" si="3"/>
        <v>DApJ</v>
      </c>
    </row>
    <row r="42" spans="1:37" ht="40.5">
      <c r="B42" s="453">
        <f t="shared" si="4"/>
        <v>40</v>
      </c>
      <c r="C42" s="465" t="s">
        <v>4233</v>
      </c>
      <c r="D42" s="465" t="s">
        <v>1505</v>
      </c>
      <c r="E42" s="453">
        <v>7</v>
      </c>
      <c r="F42" s="453">
        <v>5</v>
      </c>
      <c r="G42" s="453">
        <v>3</v>
      </c>
      <c r="H42" s="501" t="s">
        <v>5718</v>
      </c>
      <c r="I42" s="1052" t="s">
        <v>2786</v>
      </c>
      <c r="J42" s="635" t="s">
        <v>2237</v>
      </c>
      <c r="K42" s="1061" t="s">
        <v>1526</v>
      </c>
      <c r="L42" s="480">
        <v>377</v>
      </c>
      <c r="M42" s="480" t="s">
        <v>307</v>
      </c>
      <c r="N42" s="480" t="s">
        <v>2791</v>
      </c>
      <c r="O42" s="465" t="s">
        <v>3355</v>
      </c>
      <c r="P42" s="453">
        <v>82</v>
      </c>
      <c r="Q42" s="453">
        <f t="shared" si="5"/>
        <v>82</v>
      </c>
      <c r="R42" s="453"/>
      <c r="S42" s="453"/>
      <c r="T42" s="453"/>
      <c r="U42" s="453"/>
      <c r="V42" s="453"/>
      <c r="W42" s="453"/>
      <c r="X42" s="453"/>
      <c r="Y42" s="453">
        <v>2</v>
      </c>
      <c r="Z42" s="453">
        <v>17</v>
      </c>
      <c r="AA42" s="453">
        <v>13</v>
      </c>
      <c r="AB42" s="453">
        <v>18</v>
      </c>
      <c r="AC42" s="453">
        <v>14</v>
      </c>
      <c r="AD42" s="453">
        <v>8</v>
      </c>
      <c r="AE42" s="453">
        <v>10</v>
      </c>
      <c r="AF42" s="453"/>
      <c r="AJ42" s="677"/>
      <c r="AK42" t="str">
        <f t="shared" si="3"/>
        <v>DMNRAS</v>
      </c>
    </row>
    <row r="43" spans="1:37" ht="54">
      <c r="B43" s="453">
        <f t="shared" si="4"/>
        <v>41</v>
      </c>
      <c r="C43" s="503" t="s">
        <v>308</v>
      </c>
      <c r="D43" s="503" t="s">
        <v>5058</v>
      </c>
      <c r="E43" s="504">
        <v>13</v>
      </c>
      <c r="F43" s="504">
        <v>14</v>
      </c>
      <c r="G43" s="504">
        <v>0</v>
      </c>
      <c r="H43" s="510" t="s">
        <v>5719</v>
      </c>
      <c r="I43" s="1054" t="s">
        <v>3278</v>
      </c>
      <c r="J43" s="636" t="s">
        <v>1942</v>
      </c>
      <c r="K43" s="1062" t="s">
        <v>3705</v>
      </c>
      <c r="L43" s="637">
        <v>172</v>
      </c>
      <c r="M43" s="637" t="s">
        <v>1943</v>
      </c>
      <c r="N43" s="637" t="s">
        <v>3456</v>
      </c>
      <c r="O43" s="503" t="s">
        <v>3731</v>
      </c>
      <c r="P43" s="504">
        <v>210</v>
      </c>
      <c r="Q43" s="453">
        <f t="shared" si="5"/>
        <v>210</v>
      </c>
      <c r="R43" s="504"/>
      <c r="S43" s="504"/>
      <c r="T43" s="504"/>
      <c r="U43" s="504"/>
      <c r="V43" s="504"/>
      <c r="W43" s="504"/>
      <c r="X43" s="504"/>
      <c r="Y43" s="504">
        <v>22</v>
      </c>
      <c r="Z43" s="504">
        <v>10</v>
      </c>
      <c r="AA43" s="504">
        <v>39</v>
      </c>
      <c r="AB43" s="504">
        <v>39</v>
      </c>
      <c r="AC43" s="504">
        <v>41</v>
      </c>
      <c r="AD43" s="504">
        <v>36</v>
      </c>
      <c r="AE43" s="504">
        <v>23</v>
      </c>
      <c r="AF43" s="504"/>
      <c r="AJ43" s="677"/>
      <c r="AK43" t="str">
        <f t="shared" si="3"/>
        <v>IApJS</v>
      </c>
    </row>
    <row r="44" spans="1:37" ht="54">
      <c r="B44" s="453">
        <f t="shared" si="4"/>
        <v>42</v>
      </c>
      <c r="C44" s="465" t="s">
        <v>309</v>
      </c>
      <c r="D44" s="465" t="s">
        <v>1505</v>
      </c>
      <c r="E44" s="453">
        <v>14</v>
      </c>
      <c r="F44" s="453">
        <v>0</v>
      </c>
      <c r="G44" s="453">
        <v>15</v>
      </c>
      <c r="H44" s="501" t="s">
        <v>716</v>
      </c>
      <c r="I44" s="1052" t="s">
        <v>3278</v>
      </c>
      <c r="J44" s="635" t="s">
        <v>3334</v>
      </c>
      <c r="K44" s="1061" t="s">
        <v>1528</v>
      </c>
      <c r="L44" s="480">
        <v>134</v>
      </c>
      <c r="M44" s="480" t="s">
        <v>310</v>
      </c>
      <c r="N44" s="480" t="s">
        <v>5909</v>
      </c>
      <c r="O44" s="465" t="s">
        <v>4424</v>
      </c>
      <c r="P44" s="453">
        <v>11</v>
      </c>
      <c r="Q44" s="453">
        <f t="shared" si="5"/>
        <v>11</v>
      </c>
      <c r="R44" s="453"/>
      <c r="S44" s="453"/>
      <c r="T44" s="453"/>
      <c r="U44" s="453"/>
      <c r="V44" s="453"/>
      <c r="W44" s="453"/>
      <c r="X44" s="453"/>
      <c r="Y44" s="453">
        <v>1</v>
      </c>
      <c r="Z44" s="453">
        <v>5</v>
      </c>
      <c r="AA44" s="453">
        <v>1</v>
      </c>
      <c r="AB44" s="453"/>
      <c r="AC44" s="453">
        <v>2</v>
      </c>
      <c r="AD44" s="453">
        <v>2</v>
      </c>
      <c r="AE44" s="453"/>
      <c r="AF44" s="453"/>
      <c r="AJ44" s="677"/>
      <c r="AK44" t="str">
        <f t="shared" si="3"/>
        <v>DAJ</v>
      </c>
    </row>
    <row r="45" spans="1:37" s="639" customFormat="1" ht="36" customHeight="1">
      <c r="B45" s="453">
        <f t="shared" si="4"/>
        <v>43</v>
      </c>
      <c r="C45" s="492" t="s">
        <v>4654</v>
      </c>
      <c r="D45" s="492" t="s">
        <v>1505</v>
      </c>
      <c r="E45" s="497">
        <v>4</v>
      </c>
      <c r="F45" s="497">
        <v>0</v>
      </c>
      <c r="G45" s="497">
        <v>5</v>
      </c>
      <c r="H45" s="492" t="s">
        <v>6614</v>
      </c>
      <c r="I45" s="1055" t="s">
        <v>3278</v>
      </c>
      <c r="J45" s="640" t="s">
        <v>5393</v>
      </c>
      <c r="K45" s="1063" t="s">
        <v>1526</v>
      </c>
      <c r="L45" s="638">
        <v>382</v>
      </c>
      <c r="M45" s="638" t="s">
        <v>5394</v>
      </c>
      <c r="N45" s="638" t="s">
        <v>6607</v>
      </c>
      <c r="O45" s="499" t="s">
        <v>5016</v>
      </c>
      <c r="P45" s="497">
        <v>24</v>
      </c>
      <c r="Q45" s="453">
        <f t="shared" si="5"/>
        <v>24</v>
      </c>
      <c r="R45" s="497"/>
      <c r="S45" s="497"/>
      <c r="T45" s="497"/>
      <c r="U45" s="497"/>
      <c r="V45" s="497"/>
      <c r="W45" s="497"/>
      <c r="X45" s="497"/>
      <c r="Y45" s="497"/>
      <c r="Z45" s="497">
        <v>6</v>
      </c>
      <c r="AA45" s="497">
        <v>4</v>
      </c>
      <c r="AB45" s="497">
        <v>7</v>
      </c>
      <c r="AC45" s="497">
        <v>4</v>
      </c>
      <c r="AD45" s="497">
        <v>2</v>
      </c>
      <c r="AE45" s="497">
        <v>1</v>
      </c>
      <c r="AF45" s="497"/>
      <c r="AG45" s="2217"/>
      <c r="AH45" s="661"/>
      <c r="AI45" s="500"/>
      <c r="AJ45" s="677"/>
      <c r="AK45" t="str">
        <f t="shared" si="3"/>
        <v>DMNRAS</v>
      </c>
    </row>
    <row r="46" spans="1:37" ht="67.5">
      <c r="B46" s="453">
        <f t="shared" si="4"/>
        <v>44</v>
      </c>
      <c r="C46" s="465" t="s">
        <v>3989</v>
      </c>
      <c r="D46" s="465" t="s">
        <v>5058</v>
      </c>
      <c r="E46" s="453">
        <v>14</v>
      </c>
      <c r="F46" s="453">
        <v>7</v>
      </c>
      <c r="G46" s="453">
        <v>8</v>
      </c>
      <c r="H46" s="510" t="s">
        <v>4201</v>
      </c>
      <c r="I46" s="1053" t="s">
        <v>3278</v>
      </c>
      <c r="J46" s="635" t="s">
        <v>2182</v>
      </c>
      <c r="K46" s="1061" t="s">
        <v>1526</v>
      </c>
      <c r="L46" s="480">
        <v>376</v>
      </c>
      <c r="M46" s="480" t="s">
        <v>6489</v>
      </c>
      <c r="N46" s="480" t="s">
        <v>3549</v>
      </c>
      <c r="O46" s="465" t="s">
        <v>2233</v>
      </c>
      <c r="P46" s="453">
        <v>47</v>
      </c>
      <c r="Q46" s="453">
        <f t="shared" si="5"/>
        <v>47</v>
      </c>
      <c r="R46" s="453"/>
      <c r="S46" s="453"/>
      <c r="T46" s="453"/>
      <c r="U46" s="453"/>
      <c r="V46" s="453"/>
      <c r="W46" s="453"/>
      <c r="X46" s="453"/>
      <c r="Y46" s="453"/>
      <c r="Z46" s="453">
        <v>6</v>
      </c>
      <c r="AA46" s="453">
        <v>10</v>
      </c>
      <c r="AB46" s="453">
        <v>9</v>
      </c>
      <c r="AC46" s="453">
        <v>6</v>
      </c>
      <c r="AD46" s="453">
        <v>9</v>
      </c>
      <c r="AE46" s="453">
        <v>7</v>
      </c>
      <c r="AF46" s="453"/>
      <c r="AJ46" s="677"/>
      <c r="AK46" t="str">
        <f t="shared" si="3"/>
        <v>IMNRAS</v>
      </c>
    </row>
    <row r="47" spans="1:37" ht="81">
      <c r="B47" s="453">
        <f t="shared" si="4"/>
        <v>45</v>
      </c>
      <c r="C47" s="503" t="s">
        <v>3934</v>
      </c>
      <c r="D47" s="503" t="s">
        <v>5058</v>
      </c>
      <c r="E47" s="504">
        <v>16</v>
      </c>
      <c r="F47" s="504">
        <v>17</v>
      </c>
      <c r="G47" s="504">
        <v>0</v>
      </c>
      <c r="H47" s="511" t="s">
        <v>4202</v>
      </c>
      <c r="I47" s="1054" t="s">
        <v>3278</v>
      </c>
      <c r="J47" s="636" t="s">
        <v>4406</v>
      </c>
      <c r="K47" s="1062" t="s">
        <v>3705</v>
      </c>
      <c r="L47" s="637">
        <v>172</v>
      </c>
      <c r="M47" s="637" t="s">
        <v>3990</v>
      </c>
      <c r="N47" s="637" t="s">
        <v>3456</v>
      </c>
      <c r="O47" s="503" t="s">
        <v>4407</v>
      </c>
      <c r="P47" s="504">
        <v>132</v>
      </c>
      <c r="Q47" s="453">
        <f t="shared" si="5"/>
        <v>132</v>
      </c>
      <c r="R47" s="504"/>
      <c r="S47" s="504"/>
      <c r="T47" s="504"/>
      <c r="U47" s="504"/>
      <c r="V47" s="504"/>
      <c r="W47" s="504"/>
      <c r="X47" s="504"/>
      <c r="Y47" s="504">
        <v>19</v>
      </c>
      <c r="Z47" s="504">
        <v>11</v>
      </c>
      <c r="AA47" s="504">
        <v>12</v>
      </c>
      <c r="AB47" s="504">
        <v>22</v>
      </c>
      <c r="AC47" s="504">
        <v>20</v>
      </c>
      <c r="AD47" s="504">
        <v>31</v>
      </c>
      <c r="AE47" s="504">
        <v>17</v>
      </c>
      <c r="AF47" s="504"/>
      <c r="AJ47" s="677"/>
      <c r="AK47" t="str">
        <f t="shared" si="3"/>
        <v>IApJS</v>
      </c>
    </row>
    <row r="48" spans="1:37" ht="27">
      <c r="B48" s="453">
        <f t="shared" si="4"/>
        <v>46</v>
      </c>
      <c r="C48" s="465" t="s">
        <v>3991</v>
      </c>
      <c r="D48" s="465" t="s">
        <v>5058</v>
      </c>
      <c r="E48" s="453">
        <v>6</v>
      </c>
      <c r="F48" s="453">
        <v>4</v>
      </c>
      <c r="G48" s="453">
        <v>3</v>
      </c>
      <c r="H48" s="465" t="s">
        <v>6609</v>
      </c>
      <c r="I48" s="1053" t="s">
        <v>3280</v>
      </c>
      <c r="J48" s="635" t="s">
        <v>2234</v>
      </c>
      <c r="K48" s="1061" t="s">
        <v>619</v>
      </c>
      <c r="L48" s="480">
        <v>659</v>
      </c>
      <c r="M48" s="480" t="s">
        <v>2361</v>
      </c>
      <c r="N48" s="480" t="s">
        <v>3549</v>
      </c>
      <c r="O48" s="465" t="s">
        <v>1806</v>
      </c>
      <c r="P48" s="453">
        <v>18</v>
      </c>
      <c r="Q48" s="453">
        <f t="shared" si="5"/>
        <v>18</v>
      </c>
      <c r="R48" s="453"/>
      <c r="S48" s="453"/>
      <c r="T48" s="453"/>
      <c r="U48" s="453"/>
      <c r="V48" s="453"/>
      <c r="W48" s="453"/>
      <c r="X48" s="453"/>
      <c r="Y48" s="453"/>
      <c r="Z48" s="453">
        <v>5</v>
      </c>
      <c r="AA48" s="453">
        <v>3</v>
      </c>
      <c r="AB48" s="453">
        <v>4</v>
      </c>
      <c r="AC48" s="453">
        <v>2</v>
      </c>
      <c r="AD48" s="453">
        <v>1</v>
      </c>
      <c r="AE48" s="453">
        <v>3</v>
      </c>
      <c r="AF48" s="453"/>
      <c r="AJ48" s="677"/>
      <c r="AK48" t="str">
        <f t="shared" si="3"/>
        <v>IApJ</v>
      </c>
    </row>
    <row r="49" spans="1:37" ht="361.5" customHeight="1">
      <c r="B49" s="453">
        <f t="shared" si="4"/>
        <v>47</v>
      </c>
      <c r="C49" s="503" t="s">
        <v>3992</v>
      </c>
      <c r="D49" s="503" t="s">
        <v>5058</v>
      </c>
      <c r="E49" s="504">
        <v>76</v>
      </c>
      <c r="F49" s="504">
        <v>76</v>
      </c>
      <c r="G49" s="504">
        <v>1</v>
      </c>
      <c r="H49" s="510" t="s">
        <v>4922</v>
      </c>
      <c r="I49" s="1054" t="s">
        <v>3278</v>
      </c>
      <c r="J49" s="636" t="s">
        <v>5997</v>
      </c>
      <c r="K49" s="1062" t="s">
        <v>3705</v>
      </c>
      <c r="L49" s="637">
        <v>172</v>
      </c>
      <c r="M49" s="637" t="s">
        <v>3993</v>
      </c>
      <c r="N49" s="637" t="s">
        <v>3456</v>
      </c>
      <c r="O49" s="503" t="s">
        <v>5998</v>
      </c>
      <c r="P49" s="504">
        <v>348</v>
      </c>
      <c r="Q49" s="453">
        <f t="shared" si="5"/>
        <v>348</v>
      </c>
      <c r="R49" s="504"/>
      <c r="S49" s="504"/>
      <c r="T49" s="504"/>
      <c r="U49" s="504"/>
      <c r="V49" s="504"/>
      <c r="W49" s="504"/>
      <c r="X49" s="504"/>
      <c r="Y49" s="504">
        <v>24</v>
      </c>
      <c r="Z49" s="504">
        <v>29</v>
      </c>
      <c r="AA49" s="504">
        <v>47</v>
      </c>
      <c r="AB49" s="504">
        <v>61</v>
      </c>
      <c r="AC49" s="504">
        <v>54</v>
      </c>
      <c r="AD49" s="504">
        <v>72</v>
      </c>
      <c r="AE49" s="504">
        <v>61</v>
      </c>
      <c r="AF49" s="504"/>
      <c r="AJ49" s="677"/>
      <c r="AK49" t="str">
        <f t="shared" si="3"/>
        <v>IApJS</v>
      </c>
    </row>
    <row r="50" spans="1:37" ht="40.5">
      <c r="B50" s="453">
        <f t="shared" si="4"/>
        <v>48</v>
      </c>
      <c r="C50" s="465" t="s">
        <v>3994</v>
      </c>
      <c r="D50" s="465" t="s">
        <v>5058</v>
      </c>
      <c r="E50" s="453">
        <v>9</v>
      </c>
      <c r="F50" s="453">
        <v>2</v>
      </c>
      <c r="G50" s="453">
        <v>8</v>
      </c>
      <c r="H50" s="465" t="s">
        <v>4203</v>
      </c>
      <c r="I50" s="1053" t="s">
        <v>3278</v>
      </c>
      <c r="J50" s="635" t="s">
        <v>1807</v>
      </c>
      <c r="K50" s="1061" t="s">
        <v>619</v>
      </c>
      <c r="L50" s="480">
        <v>657</v>
      </c>
      <c r="M50" s="480" t="s">
        <v>5561</v>
      </c>
      <c r="N50" s="480" t="s">
        <v>4243</v>
      </c>
      <c r="O50" s="465" t="s">
        <v>1664</v>
      </c>
      <c r="P50" s="453">
        <v>73</v>
      </c>
      <c r="Q50" s="453">
        <f t="shared" si="5"/>
        <v>73</v>
      </c>
      <c r="R50" s="453"/>
      <c r="S50" s="453"/>
      <c r="T50" s="453"/>
      <c r="U50" s="453"/>
      <c r="V50" s="453"/>
      <c r="W50" s="453"/>
      <c r="X50" s="453"/>
      <c r="Y50" s="453">
        <v>6</v>
      </c>
      <c r="Z50" s="453">
        <v>8</v>
      </c>
      <c r="AA50" s="453">
        <v>10</v>
      </c>
      <c r="AB50" s="453">
        <v>11</v>
      </c>
      <c r="AC50" s="453">
        <v>11</v>
      </c>
      <c r="AD50" s="453">
        <v>11</v>
      </c>
      <c r="AE50" s="453">
        <v>16</v>
      </c>
      <c r="AF50" s="453"/>
      <c r="AJ50" s="677"/>
      <c r="AK50" t="str">
        <f t="shared" si="3"/>
        <v>IApJ</v>
      </c>
    </row>
    <row r="51" spans="1:37" ht="40.5">
      <c r="B51" s="453">
        <f t="shared" si="4"/>
        <v>49</v>
      </c>
      <c r="C51" s="465" t="s">
        <v>5562</v>
      </c>
      <c r="D51" s="465" t="s">
        <v>1505</v>
      </c>
      <c r="E51" s="453">
        <v>11</v>
      </c>
      <c r="F51" s="453">
        <v>3</v>
      </c>
      <c r="G51" s="453">
        <v>9</v>
      </c>
      <c r="H51" s="465" t="s">
        <v>1169</v>
      </c>
      <c r="I51" s="1053" t="s">
        <v>3279</v>
      </c>
      <c r="J51" s="635" t="s">
        <v>5265</v>
      </c>
      <c r="K51" s="1061" t="s">
        <v>619</v>
      </c>
      <c r="L51" s="480">
        <v>658</v>
      </c>
      <c r="M51" s="480" t="s">
        <v>5563</v>
      </c>
      <c r="N51" s="480" t="s">
        <v>4243</v>
      </c>
      <c r="O51" s="465" t="s">
        <v>5264</v>
      </c>
      <c r="P51" s="453">
        <v>30</v>
      </c>
      <c r="Q51" s="453">
        <f t="shared" si="5"/>
        <v>30</v>
      </c>
      <c r="R51" s="453"/>
      <c r="S51" s="453"/>
      <c r="T51" s="453"/>
      <c r="U51" s="453"/>
      <c r="V51" s="453"/>
      <c r="W51" s="453"/>
      <c r="X51" s="453"/>
      <c r="Y51" s="453">
        <v>5</v>
      </c>
      <c r="Z51" s="453">
        <v>5</v>
      </c>
      <c r="AA51" s="453">
        <v>5</v>
      </c>
      <c r="AB51" s="453">
        <v>6</v>
      </c>
      <c r="AC51" s="453">
        <v>6</v>
      </c>
      <c r="AD51" s="453">
        <v>1</v>
      </c>
      <c r="AE51" s="453">
        <v>2</v>
      </c>
      <c r="AF51" s="453"/>
      <c r="AJ51" s="677"/>
      <c r="AK51" t="str">
        <f t="shared" si="3"/>
        <v>DApJ</v>
      </c>
    </row>
    <row r="52" spans="1:37" ht="40.5">
      <c r="B52" s="453">
        <f t="shared" si="4"/>
        <v>50</v>
      </c>
      <c r="C52" s="465" t="s">
        <v>5562</v>
      </c>
      <c r="D52" s="465" t="s">
        <v>1505</v>
      </c>
      <c r="E52" s="453">
        <v>8</v>
      </c>
      <c r="F52" s="453">
        <v>1</v>
      </c>
      <c r="G52" s="453">
        <v>8</v>
      </c>
      <c r="H52" s="465" t="s">
        <v>4736</v>
      </c>
      <c r="I52" s="1053" t="s">
        <v>3279</v>
      </c>
      <c r="J52" s="635" t="s">
        <v>4840</v>
      </c>
      <c r="K52" s="1061" t="s">
        <v>619</v>
      </c>
      <c r="L52" s="480">
        <v>666</v>
      </c>
      <c r="M52" s="480" t="s">
        <v>5564</v>
      </c>
      <c r="N52" s="480" t="s">
        <v>3456</v>
      </c>
      <c r="O52" s="465" t="s">
        <v>4841</v>
      </c>
      <c r="P52" s="453">
        <v>52</v>
      </c>
      <c r="Q52" s="453">
        <f t="shared" si="5"/>
        <v>52</v>
      </c>
      <c r="R52" s="453"/>
      <c r="S52" s="453"/>
      <c r="T52" s="453"/>
      <c r="U52" s="453"/>
      <c r="V52" s="453"/>
      <c r="W52" s="453"/>
      <c r="X52" s="453"/>
      <c r="Y52" s="453">
        <v>2</v>
      </c>
      <c r="Z52" s="453">
        <v>3</v>
      </c>
      <c r="AA52" s="453">
        <v>8</v>
      </c>
      <c r="AB52" s="453">
        <v>7</v>
      </c>
      <c r="AC52" s="453">
        <v>10</v>
      </c>
      <c r="AD52" s="453">
        <v>13</v>
      </c>
      <c r="AE52" s="453">
        <v>9</v>
      </c>
      <c r="AF52" s="453"/>
      <c r="AJ52" s="677"/>
      <c r="AK52" t="str">
        <f t="shared" si="3"/>
        <v>DApJ</v>
      </c>
    </row>
    <row r="53" spans="1:37" s="2209" customFormat="1" ht="62.25" customHeight="1">
      <c r="B53" s="2206"/>
      <c r="C53" s="2185" t="s">
        <v>9378</v>
      </c>
      <c r="D53" s="2185" t="s">
        <v>9379</v>
      </c>
      <c r="E53" s="2206">
        <v>4</v>
      </c>
      <c r="F53" s="2206">
        <v>5</v>
      </c>
      <c r="G53" s="2206">
        <v>0</v>
      </c>
      <c r="H53" s="2188" t="s">
        <v>9380</v>
      </c>
      <c r="I53" s="2212" t="s">
        <v>9381</v>
      </c>
      <c r="J53" s="2175" t="s">
        <v>9382</v>
      </c>
      <c r="K53" s="2213" t="s">
        <v>9383</v>
      </c>
      <c r="L53" s="2207">
        <v>668</v>
      </c>
      <c r="M53" s="2214" t="s">
        <v>9384</v>
      </c>
      <c r="N53" s="2215" t="s">
        <v>9385</v>
      </c>
      <c r="O53" s="2185" t="s">
        <v>9386</v>
      </c>
      <c r="P53" s="2206">
        <v>83</v>
      </c>
      <c r="Q53" s="453">
        <f t="shared" si="5"/>
        <v>83</v>
      </c>
      <c r="R53" s="2206"/>
      <c r="S53" s="2206"/>
      <c r="T53" s="2206"/>
      <c r="U53" s="2206"/>
      <c r="V53" s="2206"/>
      <c r="W53" s="2206"/>
      <c r="X53" s="2206"/>
      <c r="Y53" s="2206">
        <v>3</v>
      </c>
      <c r="Z53" s="2206">
        <v>16</v>
      </c>
      <c r="AA53" s="2206">
        <v>9</v>
      </c>
      <c r="AB53" s="2206">
        <v>13</v>
      </c>
      <c r="AC53" s="2206">
        <v>10</v>
      </c>
      <c r="AD53" s="2206">
        <v>18</v>
      </c>
      <c r="AE53" s="2206">
        <v>14</v>
      </c>
      <c r="AF53" s="2206"/>
      <c r="AG53" s="2216" t="s">
        <v>10603</v>
      </c>
      <c r="AH53" s="2210"/>
      <c r="AJ53" s="2211"/>
      <c r="AK53" s="2169" t="str">
        <f t="shared" si="3"/>
        <v>IApJ</v>
      </c>
    </row>
    <row r="54" spans="1:37" ht="81">
      <c r="B54" s="453">
        <f t="shared" ref="B54:B63" si="6">ROW()-2</f>
        <v>52</v>
      </c>
      <c r="C54" s="503" t="s">
        <v>4408</v>
      </c>
      <c r="D54" s="503" t="s">
        <v>5058</v>
      </c>
      <c r="E54" s="504">
        <v>27</v>
      </c>
      <c r="F54" s="504">
        <v>26</v>
      </c>
      <c r="G54" s="504">
        <v>2</v>
      </c>
      <c r="H54" s="510" t="s">
        <v>4849</v>
      </c>
      <c r="I54" s="1054" t="s">
        <v>3278</v>
      </c>
      <c r="J54" s="636" t="s">
        <v>4409</v>
      </c>
      <c r="K54" s="1062" t="s">
        <v>3705</v>
      </c>
      <c r="L54" s="637">
        <v>172</v>
      </c>
      <c r="M54" s="637" t="s">
        <v>4410</v>
      </c>
      <c r="N54" s="637" t="s">
        <v>3456</v>
      </c>
      <c r="O54" s="503" t="s">
        <v>6245</v>
      </c>
      <c r="P54" s="504">
        <v>64</v>
      </c>
      <c r="Q54" s="453">
        <f t="shared" si="5"/>
        <v>64</v>
      </c>
      <c r="R54" s="504"/>
      <c r="S54" s="504"/>
      <c r="T54" s="504"/>
      <c r="U54" s="504"/>
      <c r="V54" s="504"/>
      <c r="W54" s="504"/>
      <c r="X54" s="504"/>
      <c r="Y54" s="504">
        <v>7</v>
      </c>
      <c r="Z54" s="504">
        <v>10</v>
      </c>
      <c r="AA54" s="504">
        <v>10</v>
      </c>
      <c r="AB54" s="504">
        <v>10</v>
      </c>
      <c r="AC54" s="504">
        <v>8</v>
      </c>
      <c r="AD54" s="504">
        <v>14</v>
      </c>
      <c r="AE54" s="504">
        <v>5</v>
      </c>
      <c r="AF54" s="504"/>
      <c r="AJ54" s="677"/>
      <c r="AK54" t="str">
        <f t="shared" si="3"/>
        <v>IApJS</v>
      </c>
    </row>
    <row r="55" spans="1:37" ht="27">
      <c r="B55" s="453">
        <f t="shared" si="6"/>
        <v>53</v>
      </c>
      <c r="C55" s="465" t="s">
        <v>5565</v>
      </c>
      <c r="D55" s="465" t="s">
        <v>5058</v>
      </c>
      <c r="E55" s="453">
        <v>2</v>
      </c>
      <c r="F55" s="453">
        <v>3</v>
      </c>
      <c r="G55" s="453">
        <v>0</v>
      </c>
      <c r="H55" s="465" t="s">
        <v>5655</v>
      </c>
      <c r="I55" s="1053" t="s">
        <v>3284</v>
      </c>
      <c r="J55" s="635" t="s">
        <v>5152</v>
      </c>
      <c r="K55" s="1061" t="s">
        <v>619</v>
      </c>
      <c r="L55" s="480">
        <v>654</v>
      </c>
      <c r="M55" s="480" t="s">
        <v>1967</v>
      </c>
      <c r="N55" s="480" t="s">
        <v>3914</v>
      </c>
      <c r="O55" s="465" t="s">
        <v>5153</v>
      </c>
      <c r="P55" s="453">
        <v>14</v>
      </c>
      <c r="Q55" s="453">
        <f t="shared" si="5"/>
        <v>14</v>
      </c>
      <c r="R55" s="453"/>
      <c r="S55" s="453"/>
      <c r="T55" s="453"/>
      <c r="U55" s="453"/>
      <c r="V55" s="453"/>
      <c r="W55" s="453"/>
      <c r="X55" s="453"/>
      <c r="Y55" s="453">
        <v>2</v>
      </c>
      <c r="Z55" s="453">
        <v>4</v>
      </c>
      <c r="AA55" s="453">
        <v>3</v>
      </c>
      <c r="AB55" s="453">
        <v>2</v>
      </c>
      <c r="AC55" s="453">
        <v>1</v>
      </c>
      <c r="AD55" s="453">
        <v>1</v>
      </c>
      <c r="AE55" s="453">
        <v>1</v>
      </c>
      <c r="AF55" s="381"/>
      <c r="AG55" s="2166" t="s">
        <v>10602</v>
      </c>
      <c r="AJ55" s="677"/>
      <c r="AK55" t="str">
        <f t="shared" si="3"/>
        <v>IApJ</v>
      </c>
    </row>
    <row r="56" spans="1:37" ht="129.75" customHeight="1">
      <c r="B56" s="453">
        <f t="shared" si="6"/>
        <v>54</v>
      </c>
      <c r="C56" s="503" t="s">
        <v>638</v>
      </c>
      <c r="D56" s="503" t="s">
        <v>5058</v>
      </c>
      <c r="E56" s="504">
        <v>19</v>
      </c>
      <c r="F56" s="504">
        <v>20</v>
      </c>
      <c r="G56" s="504">
        <v>0</v>
      </c>
      <c r="H56" s="511" t="s">
        <v>5552</v>
      </c>
      <c r="I56" s="1054" t="s">
        <v>3278</v>
      </c>
      <c r="J56" s="636" t="s">
        <v>1770</v>
      </c>
      <c r="K56" s="1062" t="s">
        <v>3705</v>
      </c>
      <c r="L56" s="637">
        <v>172</v>
      </c>
      <c r="M56" s="637" t="s">
        <v>1771</v>
      </c>
      <c r="N56" s="637" t="s">
        <v>3456</v>
      </c>
      <c r="O56" s="503" t="s">
        <v>29</v>
      </c>
      <c r="P56" s="504">
        <v>174</v>
      </c>
      <c r="Q56" s="453">
        <f t="shared" si="5"/>
        <v>174</v>
      </c>
      <c r="R56" s="504"/>
      <c r="S56" s="504"/>
      <c r="T56" s="504"/>
      <c r="U56" s="504"/>
      <c r="V56" s="504"/>
      <c r="W56" s="504"/>
      <c r="X56" s="504"/>
      <c r="Y56" s="504">
        <v>20</v>
      </c>
      <c r="Z56" s="504">
        <v>26</v>
      </c>
      <c r="AA56" s="504">
        <v>20</v>
      </c>
      <c r="AB56" s="504">
        <v>32</v>
      </c>
      <c r="AC56" s="504">
        <v>36</v>
      </c>
      <c r="AD56" s="504">
        <v>23</v>
      </c>
      <c r="AE56" s="504">
        <v>17</v>
      </c>
      <c r="AF56" s="504"/>
      <c r="AJ56" s="677"/>
      <c r="AK56" t="str">
        <f t="shared" si="3"/>
        <v>IApJS</v>
      </c>
    </row>
    <row r="57" spans="1:37" s="649" customFormat="1" ht="81">
      <c r="B57" s="453">
        <f t="shared" si="6"/>
        <v>55</v>
      </c>
      <c r="C57" s="503" t="s">
        <v>638</v>
      </c>
      <c r="D57" s="503" t="s">
        <v>5058</v>
      </c>
      <c r="E57" s="504">
        <v>19</v>
      </c>
      <c r="F57" s="504">
        <v>18</v>
      </c>
      <c r="G57" s="504">
        <v>2</v>
      </c>
      <c r="H57" s="720" t="s">
        <v>5553</v>
      </c>
      <c r="I57" s="1054" t="s">
        <v>3278</v>
      </c>
      <c r="J57" s="636" t="s">
        <v>1078</v>
      </c>
      <c r="K57" s="1062" t="s">
        <v>1527</v>
      </c>
      <c r="L57" s="637">
        <v>445</v>
      </c>
      <c r="M57" s="637" t="s">
        <v>1079</v>
      </c>
      <c r="N57" s="637" t="s">
        <v>3914</v>
      </c>
      <c r="O57" s="503" t="s">
        <v>1420</v>
      </c>
      <c r="P57" s="504">
        <v>166</v>
      </c>
      <c r="Q57" s="453">
        <f t="shared" si="5"/>
        <v>166</v>
      </c>
      <c r="R57" s="504"/>
      <c r="S57" s="504"/>
      <c r="T57" s="504"/>
      <c r="U57" s="504"/>
      <c r="V57" s="504"/>
      <c r="W57" s="504"/>
      <c r="X57" s="504"/>
      <c r="Y57" s="504">
        <v>18</v>
      </c>
      <c r="Z57" s="504">
        <v>35</v>
      </c>
      <c r="AA57" s="504">
        <v>25</v>
      </c>
      <c r="AB57" s="504">
        <v>23</v>
      </c>
      <c r="AC57" s="504">
        <v>24</v>
      </c>
      <c r="AD57" s="504">
        <v>24</v>
      </c>
      <c r="AE57" s="504">
        <v>17</v>
      </c>
      <c r="AF57" s="504"/>
      <c r="AG57" s="2542"/>
      <c r="AH57" s="721"/>
      <c r="AJ57" s="722"/>
      <c r="AK57" t="str">
        <f t="shared" si="3"/>
        <v>INature</v>
      </c>
    </row>
    <row r="58" spans="1:37" s="643" customFormat="1" ht="60.75" customHeight="1">
      <c r="B58" s="453">
        <f t="shared" si="6"/>
        <v>56</v>
      </c>
      <c r="C58" s="505" t="s">
        <v>1339</v>
      </c>
      <c r="D58" s="505" t="s">
        <v>1505</v>
      </c>
      <c r="E58" s="455">
        <v>8</v>
      </c>
      <c r="F58" s="455">
        <v>0</v>
      </c>
      <c r="G58" s="455">
        <v>9</v>
      </c>
      <c r="H58" s="508" t="s">
        <v>4789</v>
      </c>
      <c r="I58" s="1058" t="s">
        <v>1340</v>
      </c>
      <c r="J58" s="1067" t="s">
        <v>881</v>
      </c>
      <c r="K58" s="1064" t="s">
        <v>1401</v>
      </c>
      <c r="L58" s="641">
        <v>59</v>
      </c>
      <c r="M58" s="641" t="s">
        <v>3088</v>
      </c>
      <c r="N58" s="641" t="s">
        <v>6607</v>
      </c>
      <c r="O58" s="505" t="s">
        <v>882</v>
      </c>
      <c r="P58" s="455">
        <v>1</v>
      </c>
      <c r="Q58" s="453">
        <f t="shared" si="5"/>
        <v>1</v>
      </c>
      <c r="R58" s="455"/>
      <c r="S58" s="455"/>
      <c r="T58" s="455"/>
      <c r="U58" s="455"/>
      <c r="V58" s="455"/>
      <c r="W58" s="455"/>
      <c r="X58" s="455"/>
      <c r="Y58" s="455"/>
      <c r="Z58" s="455"/>
      <c r="AA58" s="455"/>
      <c r="AB58" s="455"/>
      <c r="AC58" s="455">
        <v>1</v>
      </c>
      <c r="AD58" s="455"/>
      <c r="AE58" s="455"/>
      <c r="AF58" s="455"/>
      <c r="AG58" s="2217"/>
      <c r="AH58" s="661"/>
      <c r="AI58" s="500"/>
      <c r="AJ58" s="677"/>
      <c r="AK58" t="str">
        <f t="shared" si="3"/>
        <v>DPASJ</v>
      </c>
    </row>
    <row r="59" spans="1:37" s="639" customFormat="1" ht="54.75" customHeight="1">
      <c r="B59" s="453">
        <f t="shared" si="6"/>
        <v>57</v>
      </c>
      <c r="C59" s="492" t="s">
        <v>5395</v>
      </c>
      <c r="D59" s="492" t="s">
        <v>5058</v>
      </c>
      <c r="E59" s="497">
        <v>12</v>
      </c>
      <c r="F59" s="497">
        <v>6</v>
      </c>
      <c r="G59" s="497">
        <v>7</v>
      </c>
      <c r="H59" s="492" t="s">
        <v>2360</v>
      </c>
      <c r="I59" s="1055" t="s">
        <v>3279</v>
      </c>
      <c r="J59" s="640" t="s">
        <v>6014</v>
      </c>
      <c r="K59" s="1063" t="s">
        <v>619</v>
      </c>
      <c r="L59" s="638">
        <v>670</v>
      </c>
      <c r="M59" s="638" t="s">
        <v>6015</v>
      </c>
      <c r="N59" s="638" t="s">
        <v>3181</v>
      </c>
      <c r="O59" s="499" t="s">
        <v>4716</v>
      </c>
      <c r="P59" s="497">
        <v>33</v>
      </c>
      <c r="Q59" s="453">
        <f t="shared" si="5"/>
        <v>33</v>
      </c>
      <c r="R59" s="497"/>
      <c r="S59" s="497"/>
      <c r="T59" s="497"/>
      <c r="U59" s="497"/>
      <c r="V59" s="497"/>
      <c r="W59" s="497"/>
      <c r="X59" s="497"/>
      <c r="Y59" s="497"/>
      <c r="Z59" s="497">
        <v>5</v>
      </c>
      <c r="AA59" s="497">
        <v>6</v>
      </c>
      <c r="AB59" s="497">
        <v>8</v>
      </c>
      <c r="AC59" s="497">
        <v>5</v>
      </c>
      <c r="AD59" s="497">
        <v>5</v>
      </c>
      <c r="AE59" s="497">
        <v>4</v>
      </c>
      <c r="AF59" s="497"/>
      <c r="AG59" s="2217"/>
      <c r="AH59" s="661"/>
      <c r="AI59" s="500"/>
      <c r="AJ59" s="677"/>
      <c r="AK59" t="str">
        <f t="shared" si="3"/>
        <v>IApJ</v>
      </c>
    </row>
    <row r="60" spans="1:37" ht="27">
      <c r="B60" s="453">
        <f t="shared" si="6"/>
        <v>58</v>
      </c>
      <c r="C60" s="465" t="s">
        <v>1968</v>
      </c>
      <c r="D60" s="465" t="s">
        <v>5058</v>
      </c>
      <c r="E60" s="453">
        <v>2</v>
      </c>
      <c r="F60" s="453">
        <v>2</v>
      </c>
      <c r="G60" s="453">
        <v>1</v>
      </c>
      <c r="H60" s="465" t="s">
        <v>3089</v>
      </c>
      <c r="I60" s="1053" t="s">
        <v>3278</v>
      </c>
      <c r="J60" s="635" t="s">
        <v>3227</v>
      </c>
      <c r="K60" s="1061" t="s">
        <v>1526</v>
      </c>
      <c r="L60" s="480">
        <v>379</v>
      </c>
      <c r="M60" s="480" t="s">
        <v>1969</v>
      </c>
      <c r="N60" s="480" t="s">
        <v>302</v>
      </c>
      <c r="O60" s="465" t="s">
        <v>5716</v>
      </c>
      <c r="P60" s="453">
        <v>18</v>
      </c>
      <c r="Q60" s="453">
        <f t="shared" si="5"/>
        <v>18</v>
      </c>
      <c r="R60" s="453"/>
      <c r="S60" s="453"/>
      <c r="T60" s="453"/>
      <c r="U60" s="453"/>
      <c r="V60" s="453"/>
      <c r="W60" s="453"/>
      <c r="X60" s="453"/>
      <c r="Y60" s="453">
        <v>1</v>
      </c>
      <c r="Z60" s="453">
        <v>6</v>
      </c>
      <c r="AA60" s="453">
        <v>3</v>
      </c>
      <c r="AB60" s="453">
        <v>3</v>
      </c>
      <c r="AC60" s="453">
        <v>2</v>
      </c>
      <c r="AD60" s="453">
        <v>3</v>
      </c>
      <c r="AE60" s="453"/>
      <c r="AF60" s="453"/>
      <c r="AJ60" s="677"/>
      <c r="AK60" t="str">
        <f t="shared" si="3"/>
        <v>IMNRAS</v>
      </c>
    </row>
    <row r="61" spans="1:37" ht="81">
      <c r="B61" s="453">
        <f t="shared" si="6"/>
        <v>59</v>
      </c>
      <c r="C61" s="503" t="s">
        <v>1970</v>
      </c>
      <c r="D61" s="503" t="s">
        <v>5058</v>
      </c>
      <c r="E61" s="504">
        <v>23</v>
      </c>
      <c r="F61" s="504">
        <v>22</v>
      </c>
      <c r="G61" s="504">
        <v>2</v>
      </c>
      <c r="H61" s="510" t="s">
        <v>2981</v>
      </c>
      <c r="I61" s="1054" t="s">
        <v>3278</v>
      </c>
      <c r="J61" s="636" t="s">
        <v>6373</v>
      </c>
      <c r="K61" s="1062" t="s">
        <v>3705</v>
      </c>
      <c r="L61" s="637">
        <v>172</v>
      </c>
      <c r="M61" s="637" t="s">
        <v>1971</v>
      </c>
      <c r="N61" s="637" t="s">
        <v>3456</v>
      </c>
      <c r="O61" s="503" t="s">
        <v>6372</v>
      </c>
      <c r="P61" s="504">
        <v>36</v>
      </c>
      <c r="Q61" s="453">
        <f t="shared" si="5"/>
        <v>36</v>
      </c>
      <c r="R61" s="504"/>
      <c r="S61" s="504"/>
      <c r="T61" s="504"/>
      <c r="U61" s="504"/>
      <c r="V61" s="504"/>
      <c r="W61" s="504"/>
      <c r="X61" s="504"/>
      <c r="Y61" s="504">
        <v>6</v>
      </c>
      <c r="Z61" s="504">
        <v>6</v>
      </c>
      <c r="AA61" s="504">
        <v>6</v>
      </c>
      <c r="AB61" s="504">
        <v>3</v>
      </c>
      <c r="AC61" s="504">
        <v>6</v>
      </c>
      <c r="AD61" s="504">
        <v>7</v>
      </c>
      <c r="AE61" s="504">
        <v>2</v>
      </c>
      <c r="AF61" s="504"/>
      <c r="AJ61" s="677"/>
      <c r="AK61" t="str">
        <f t="shared" si="3"/>
        <v>IApJS</v>
      </c>
    </row>
    <row r="62" spans="1:37" s="639" customFormat="1" ht="32.25" customHeight="1">
      <c r="B62" s="453">
        <f t="shared" si="6"/>
        <v>60</v>
      </c>
      <c r="C62" s="492" t="s">
        <v>5729</v>
      </c>
      <c r="D62" s="492" t="s">
        <v>5058</v>
      </c>
      <c r="E62" s="497">
        <v>2</v>
      </c>
      <c r="F62" s="497">
        <v>3</v>
      </c>
      <c r="G62" s="497">
        <v>0</v>
      </c>
      <c r="H62" s="492" t="s">
        <v>5730</v>
      </c>
      <c r="I62" s="1055" t="s">
        <v>3283</v>
      </c>
      <c r="J62" s="640" t="s">
        <v>5726</v>
      </c>
      <c r="K62" s="1063" t="s">
        <v>619</v>
      </c>
      <c r="L62" s="638">
        <v>669</v>
      </c>
      <c r="M62" s="638" t="s">
        <v>5727</v>
      </c>
      <c r="N62" s="638" t="s">
        <v>3181</v>
      </c>
      <c r="O62" s="499" t="s">
        <v>5728</v>
      </c>
      <c r="P62" s="497">
        <v>13</v>
      </c>
      <c r="Q62" s="453">
        <f t="shared" si="5"/>
        <v>13</v>
      </c>
      <c r="R62" s="497"/>
      <c r="S62" s="497"/>
      <c r="T62" s="497"/>
      <c r="U62" s="497"/>
      <c r="V62" s="497"/>
      <c r="W62" s="497"/>
      <c r="X62" s="497"/>
      <c r="Y62" s="497">
        <v>1</v>
      </c>
      <c r="Z62" s="497">
        <v>3</v>
      </c>
      <c r="AA62" s="497">
        <v>6</v>
      </c>
      <c r="AB62" s="497">
        <v>1</v>
      </c>
      <c r="AC62" s="497">
        <v>2</v>
      </c>
      <c r="AD62" s="497"/>
      <c r="AE62" s="497"/>
      <c r="AF62" s="497"/>
      <c r="AG62" s="2217"/>
      <c r="AH62" s="661"/>
      <c r="AI62" s="500"/>
      <c r="AJ62" s="677"/>
      <c r="AK62" t="str">
        <f t="shared" si="3"/>
        <v>IApJ</v>
      </c>
    </row>
    <row r="63" spans="1:37" ht="40.5">
      <c r="B63" s="453">
        <f t="shared" si="6"/>
        <v>61</v>
      </c>
      <c r="C63" s="465" t="s">
        <v>3371</v>
      </c>
      <c r="D63" s="465" t="s">
        <v>5058</v>
      </c>
      <c r="E63" s="453">
        <v>8</v>
      </c>
      <c r="F63" s="453">
        <v>7</v>
      </c>
      <c r="G63" s="453">
        <v>2</v>
      </c>
      <c r="H63" s="465" t="s">
        <v>3528</v>
      </c>
      <c r="I63" s="1053" t="s">
        <v>3278</v>
      </c>
      <c r="J63" s="635" t="s">
        <v>465</v>
      </c>
      <c r="K63" s="1061" t="s">
        <v>619</v>
      </c>
      <c r="L63" s="480">
        <v>663</v>
      </c>
      <c r="M63" s="480" t="s">
        <v>3372</v>
      </c>
      <c r="N63" s="480" t="s">
        <v>302</v>
      </c>
      <c r="O63" s="465" t="s">
        <v>345</v>
      </c>
      <c r="P63" s="453">
        <v>45</v>
      </c>
      <c r="Q63" s="453">
        <f t="shared" si="5"/>
        <v>45</v>
      </c>
      <c r="R63" s="453"/>
      <c r="S63" s="453"/>
      <c r="T63" s="453"/>
      <c r="U63" s="453"/>
      <c r="V63" s="453"/>
      <c r="W63" s="453"/>
      <c r="X63" s="453"/>
      <c r="Y63" s="453">
        <v>3</v>
      </c>
      <c r="Z63" s="453">
        <v>7</v>
      </c>
      <c r="AA63" s="453">
        <v>11</v>
      </c>
      <c r="AB63" s="453">
        <v>7</v>
      </c>
      <c r="AC63" s="453">
        <v>7</v>
      </c>
      <c r="AD63" s="453">
        <v>6</v>
      </c>
      <c r="AE63" s="453">
        <v>4</v>
      </c>
      <c r="AF63" s="381"/>
      <c r="AG63" s="2166" t="s">
        <v>10602</v>
      </c>
      <c r="AJ63" s="677"/>
      <c r="AK63" t="str">
        <f t="shared" si="3"/>
        <v>IApJ</v>
      </c>
    </row>
    <row r="64" spans="1:37" s="2946" customFormat="1" ht="93.75" customHeight="1">
      <c r="A64" s="2946">
        <v>1</v>
      </c>
      <c r="B64" s="2947"/>
      <c r="C64" s="1955" t="s">
        <v>11849</v>
      </c>
      <c r="D64" s="1955" t="s">
        <v>11850</v>
      </c>
      <c r="E64" s="2947">
        <v>26</v>
      </c>
      <c r="F64" s="2947">
        <v>19</v>
      </c>
      <c r="G64" s="2947">
        <v>8</v>
      </c>
      <c r="H64" s="1955" t="s">
        <v>11851</v>
      </c>
      <c r="I64" s="2892" t="s">
        <v>1322</v>
      </c>
      <c r="J64" s="1945" t="s">
        <v>11852</v>
      </c>
      <c r="K64" s="2953" t="s">
        <v>11853</v>
      </c>
      <c r="L64" s="2948">
        <v>133</v>
      </c>
      <c r="M64" s="2954" t="s">
        <v>11854</v>
      </c>
      <c r="N64" s="2955" t="s">
        <v>11855</v>
      </c>
      <c r="O64" s="1955" t="s">
        <v>11856</v>
      </c>
      <c r="P64" s="2947">
        <v>12</v>
      </c>
      <c r="Q64" s="2947"/>
      <c r="R64" s="2947"/>
      <c r="S64" s="2947"/>
      <c r="T64" s="2947"/>
      <c r="U64" s="2947"/>
      <c r="V64" s="2947"/>
      <c r="W64" s="2947"/>
      <c r="X64" s="2947"/>
      <c r="Y64" s="2947"/>
      <c r="Z64" s="2947"/>
      <c r="AA64" s="2947"/>
      <c r="AB64" s="2947"/>
      <c r="AC64" s="2947"/>
      <c r="AD64" s="2947"/>
      <c r="AE64" s="2947"/>
      <c r="AF64" s="2949"/>
      <c r="AG64" s="2950"/>
      <c r="AH64" s="2951"/>
      <c r="AJ64" s="2952"/>
      <c r="AK64" s="1946"/>
    </row>
    <row r="65" spans="1:37" ht="40.5">
      <c r="B65" s="453">
        <f t="shared" ref="B65:B71" si="7">ROW()-2</f>
        <v>63</v>
      </c>
      <c r="C65" s="465" t="s">
        <v>2362</v>
      </c>
      <c r="D65" s="465" t="s">
        <v>1505</v>
      </c>
      <c r="E65" s="453">
        <v>3</v>
      </c>
      <c r="F65" s="453">
        <v>2</v>
      </c>
      <c r="G65" s="453">
        <v>2</v>
      </c>
      <c r="H65" s="465" t="s">
        <v>3090</v>
      </c>
      <c r="I65" s="1053" t="s">
        <v>3280</v>
      </c>
      <c r="J65" s="635" t="s">
        <v>2960</v>
      </c>
      <c r="K65" s="1061" t="s">
        <v>619</v>
      </c>
      <c r="L65" s="480">
        <v>660</v>
      </c>
      <c r="M65" s="480" t="s">
        <v>3373</v>
      </c>
      <c r="N65" s="480" t="s">
        <v>3546</v>
      </c>
      <c r="O65" s="465" t="s">
        <v>3194</v>
      </c>
      <c r="P65" s="453">
        <v>24</v>
      </c>
      <c r="Q65" s="453">
        <f t="shared" ref="Q65:Q71" si="8">SUM(R65:AE65)</f>
        <v>24</v>
      </c>
      <c r="R65" s="453"/>
      <c r="S65" s="453"/>
      <c r="T65" s="453"/>
      <c r="U65" s="453"/>
      <c r="V65" s="453"/>
      <c r="W65" s="453"/>
      <c r="X65" s="453"/>
      <c r="Y65" s="453">
        <v>2</v>
      </c>
      <c r="Z65" s="453">
        <v>6</v>
      </c>
      <c r="AA65" s="453">
        <v>1</v>
      </c>
      <c r="AB65" s="453">
        <v>2</v>
      </c>
      <c r="AC65" s="453">
        <v>4</v>
      </c>
      <c r="AD65" s="453">
        <v>2</v>
      </c>
      <c r="AE65" s="453">
        <v>7</v>
      </c>
      <c r="AF65" s="453"/>
      <c r="AJ65" s="677"/>
      <c r="AK65" t="str">
        <f t="shared" ref="AK65:AK83" si="9">$D65&amp;$K65</f>
        <v>DApJ</v>
      </c>
    </row>
    <row r="66" spans="1:37" s="639" customFormat="1" ht="39.75" customHeight="1">
      <c r="B66" s="453">
        <f t="shared" si="7"/>
        <v>64</v>
      </c>
      <c r="C66" s="492" t="s">
        <v>3178</v>
      </c>
      <c r="D66" s="492" t="s">
        <v>1505</v>
      </c>
      <c r="E66" s="497">
        <v>6</v>
      </c>
      <c r="F66" s="497">
        <v>4</v>
      </c>
      <c r="G66" s="497">
        <v>3</v>
      </c>
      <c r="H66" s="509" t="s">
        <v>3091</v>
      </c>
      <c r="I66" s="1059" t="s">
        <v>3278</v>
      </c>
      <c r="J66" s="640" t="s">
        <v>3182</v>
      </c>
      <c r="K66" s="1063" t="s">
        <v>619</v>
      </c>
      <c r="L66" s="638">
        <v>669</v>
      </c>
      <c r="M66" s="638" t="s">
        <v>3180</v>
      </c>
      <c r="N66" s="638" t="s">
        <v>3181</v>
      </c>
      <c r="O66" s="492" t="s">
        <v>3179</v>
      </c>
      <c r="P66" s="497">
        <v>46</v>
      </c>
      <c r="Q66" s="453">
        <f t="shared" si="8"/>
        <v>46</v>
      </c>
      <c r="R66" s="497"/>
      <c r="S66" s="497"/>
      <c r="T66" s="497"/>
      <c r="U66" s="497"/>
      <c r="V66" s="497"/>
      <c r="W66" s="497"/>
      <c r="X66" s="497"/>
      <c r="Y66" s="497"/>
      <c r="Z66" s="497">
        <v>7</v>
      </c>
      <c r="AA66" s="497">
        <v>8</v>
      </c>
      <c r="AB66" s="497">
        <v>9</v>
      </c>
      <c r="AC66" s="497">
        <v>8</v>
      </c>
      <c r="AD66" s="497">
        <v>9</v>
      </c>
      <c r="AE66" s="497">
        <v>5</v>
      </c>
      <c r="AF66" s="497"/>
      <c r="AG66" s="2217"/>
      <c r="AH66" s="661"/>
      <c r="AI66" s="500"/>
      <c r="AJ66" s="677"/>
      <c r="AK66" t="str">
        <f t="shared" si="9"/>
        <v>DApJ</v>
      </c>
    </row>
    <row r="67" spans="1:37" ht="94.5">
      <c r="B67" s="453">
        <f t="shared" si="7"/>
        <v>65</v>
      </c>
      <c r="C67" s="503" t="s">
        <v>3374</v>
      </c>
      <c r="D67" s="503" t="s">
        <v>5058</v>
      </c>
      <c r="E67" s="504">
        <v>28</v>
      </c>
      <c r="F67" s="504">
        <v>26</v>
      </c>
      <c r="G67" s="504">
        <v>3</v>
      </c>
      <c r="H67" s="510" t="s">
        <v>3529</v>
      </c>
      <c r="I67" s="1054" t="s">
        <v>3278</v>
      </c>
      <c r="J67" s="636" t="s">
        <v>4747</v>
      </c>
      <c r="K67" s="1062" t="s">
        <v>3705</v>
      </c>
      <c r="L67" s="637">
        <v>172</v>
      </c>
      <c r="M67" s="637" t="s">
        <v>4748</v>
      </c>
      <c r="N67" s="637" t="s">
        <v>3456</v>
      </c>
      <c r="O67" s="503" t="s">
        <v>4749</v>
      </c>
      <c r="P67" s="504">
        <v>105</v>
      </c>
      <c r="Q67" s="453">
        <f t="shared" si="8"/>
        <v>105</v>
      </c>
      <c r="R67" s="504"/>
      <c r="S67" s="504"/>
      <c r="T67" s="504"/>
      <c r="U67" s="504"/>
      <c r="V67" s="504"/>
      <c r="W67" s="504"/>
      <c r="X67" s="504"/>
      <c r="Y67" s="504">
        <v>26</v>
      </c>
      <c r="Z67" s="504">
        <v>24</v>
      </c>
      <c r="AA67" s="504">
        <v>24</v>
      </c>
      <c r="AB67" s="504">
        <v>13</v>
      </c>
      <c r="AC67" s="504">
        <v>4</v>
      </c>
      <c r="AD67" s="504">
        <v>8</v>
      </c>
      <c r="AE67" s="504">
        <v>6</v>
      </c>
      <c r="AF67" s="504"/>
      <c r="AJ67" s="677"/>
      <c r="AK67" t="str">
        <f t="shared" si="9"/>
        <v>IApJS</v>
      </c>
    </row>
    <row r="68" spans="1:37" ht="40.5">
      <c r="B68" s="453">
        <f t="shared" si="7"/>
        <v>66</v>
      </c>
      <c r="C68" s="453" t="s">
        <v>156</v>
      </c>
      <c r="D68" s="453" t="s">
        <v>1505</v>
      </c>
      <c r="E68" s="453">
        <v>11</v>
      </c>
      <c r="F68" s="453">
        <v>5</v>
      </c>
      <c r="G68" s="453">
        <v>7</v>
      </c>
      <c r="H68" s="381" t="s">
        <v>1565</v>
      </c>
      <c r="I68" s="1051" t="s">
        <v>3674</v>
      </c>
      <c r="J68" s="635" t="s">
        <v>1292</v>
      </c>
      <c r="K68" s="1061" t="s">
        <v>1528</v>
      </c>
      <c r="L68" s="480">
        <v>133</v>
      </c>
      <c r="M68" s="480" t="s">
        <v>157</v>
      </c>
      <c r="N68" s="480" t="s">
        <v>3914</v>
      </c>
      <c r="O68" s="465" t="s">
        <v>4329</v>
      </c>
      <c r="P68" s="453">
        <v>14</v>
      </c>
      <c r="Q68" s="453">
        <f t="shared" si="8"/>
        <v>14</v>
      </c>
      <c r="R68" s="453"/>
      <c r="S68" s="453"/>
      <c r="T68" s="453"/>
      <c r="U68" s="453"/>
      <c r="V68" s="453"/>
      <c r="W68" s="453"/>
      <c r="X68" s="453"/>
      <c r="Y68" s="453">
        <v>2</v>
      </c>
      <c r="Z68" s="453">
        <v>4</v>
      </c>
      <c r="AA68" s="453">
        <v>2</v>
      </c>
      <c r="AB68" s="453">
        <v>1</v>
      </c>
      <c r="AC68" s="453">
        <v>1</v>
      </c>
      <c r="AD68" s="453">
        <v>3</v>
      </c>
      <c r="AE68" s="453">
        <v>1</v>
      </c>
      <c r="AF68" s="453" t="s">
        <v>1505</v>
      </c>
      <c r="AJ68" s="677"/>
      <c r="AK68" t="str">
        <f t="shared" si="9"/>
        <v>DAJ</v>
      </c>
    </row>
    <row r="69" spans="1:37" ht="27">
      <c r="B69" s="453">
        <f t="shared" si="7"/>
        <v>67</v>
      </c>
      <c r="C69" s="453" t="s">
        <v>158</v>
      </c>
      <c r="D69" s="453" t="s">
        <v>1505</v>
      </c>
      <c r="E69" s="453">
        <v>3</v>
      </c>
      <c r="F69" s="453">
        <v>0</v>
      </c>
      <c r="G69" s="453">
        <v>4</v>
      </c>
      <c r="H69" s="453" t="s">
        <v>3901</v>
      </c>
      <c r="I69" s="1053" t="s">
        <v>4743</v>
      </c>
      <c r="J69" s="635" t="s">
        <v>252</v>
      </c>
      <c r="K69" s="1061" t="s">
        <v>3704</v>
      </c>
      <c r="L69" s="480">
        <v>470</v>
      </c>
      <c r="M69" s="480" t="s">
        <v>159</v>
      </c>
      <c r="N69" s="480" t="s">
        <v>5909</v>
      </c>
      <c r="O69" s="465" t="s">
        <v>4128</v>
      </c>
      <c r="P69" s="453">
        <v>10</v>
      </c>
      <c r="Q69" s="453">
        <f t="shared" si="8"/>
        <v>10</v>
      </c>
      <c r="R69" s="453"/>
      <c r="S69" s="453"/>
      <c r="T69" s="453"/>
      <c r="U69" s="453"/>
      <c r="V69" s="453"/>
      <c r="W69" s="453"/>
      <c r="X69" s="453"/>
      <c r="Y69" s="453">
        <v>1</v>
      </c>
      <c r="Z69" s="453">
        <v>3</v>
      </c>
      <c r="AA69" s="453">
        <v>1</v>
      </c>
      <c r="AB69" s="453">
        <v>1</v>
      </c>
      <c r="AC69" s="453">
        <v>4</v>
      </c>
      <c r="AD69" s="453"/>
      <c r="AE69" s="453"/>
      <c r="AF69" s="453"/>
      <c r="AJ69" s="677"/>
      <c r="AK69" t="str">
        <f t="shared" si="9"/>
        <v>DA&amp;A</v>
      </c>
    </row>
    <row r="70" spans="1:37" ht="94.5">
      <c r="B70" s="453">
        <f t="shared" si="7"/>
        <v>68</v>
      </c>
      <c r="C70" s="453" t="s">
        <v>160</v>
      </c>
      <c r="D70" s="453" t="s">
        <v>1505</v>
      </c>
      <c r="E70" s="453">
        <v>26</v>
      </c>
      <c r="F70" s="453">
        <v>17</v>
      </c>
      <c r="G70" s="453">
        <v>10</v>
      </c>
      <c r="H70" s="453" t="s">
        <v>2627</v>
      </c>
      <c r="I70" s="1053" t="s">
        <v>3278</v>
      </c>
      <c r="J70" s="635" t="s">
        <v>477</v>
      </c>
      <c r="K70" s="1061" t="s">
        <v>3705</v>
      </c>
      <c r="L70" s="480">
        <v>172</v>
      </c>
      <c r="M70" s="480" t="s">
        <v>161</v>
      </c>
      <c r="N70" s="480" t="s">
        <v>3456</v>
      </c>
      <c r="O70" s="465" t="s">
        <v>478</v>
      </c>
      <c r="P70" s="453">
        <v>65</v>
      </c>
      <c r="Q70" s="453">
        <f t="shared" si="8"/>
        <v>65</v>
      </c>
      <c r="R70" s="453"/>
      <c r="S70" s="453"/>
      <c r="T70" s="453"/>
      <c r="U70" s="453"/>
      <c r="V70" s="453"/>
      <c r="W70" s="453"/>
      <c r="X70" s="453"/>
      <c r="Y70" s="453">
        <v>10</v>
      </c>
      <c r="Z70" s="453">
        <v>18</v>
      </c>
      <c r="AA70" s="453">
        <v>9</v>
      </c>
      <c r="AB70" s="453">
        <v>12</v>
      </c>
      <c r="AC70" s="453">
        <v>9</v>
      </c>
      <c r="AD70" s="453">
        <v>4</v>
      </c>
      <c r="AE70" s="453">
        <v>3</v>
      </c>
      <c r="AF70" s="453"/>
      <c r="AJ70" s="677"/>
      <c r="AK70" t="str">
        <f t="shared" si="9"/>
        <v>DApJS</v>
      </c>
    </row>
    <row r="71" spans="1:37" ht="40.5">
      <c r="B71" s="453">
        <f t="shared" si="7"/>
        <v>69</v>
      </c>
      <c r="C71" s="453" t="s">
        <v>1147</v>
      </c>
      <c r="D71" s="453" t="s">
        <v>1505</v>
      </c>
      <c r="E71" s="453">
        <v>13</v>
      </c>
      <c r="F71" s="453">
        <v>4</v>
      </c>
      <c r="G71" s="453">
        <v>10</v>
      </c>
      <c r="H71" s="381" t="s">
        <v>5458</v>
      </c>
      <c r="I71" s="1053" t="s">
        <v>3279</v>
      </c>
      <c r="J71" s="635" t="s">
        <v>3203</v>
      </c>
      <c r="K71" s="1061" t="s">
        <v>3704</v>
      </c>
      <c r="L71" s="480">
        <v>468</v>
      </c>
      <c r="M71" s="480" t="s">
        <v>162</v>
      </c>
      <c r="N71" s="480" t="s">
        <v>2791</v>
      </c>
      <c r="O71" s="465" t="s">
        <v>3210</v>
      </c>
      <c r="P71" s="453">
        <v>24</v>
      </c>
      <c r="Q71" s="453">
        <f t="shared" si="8"/>
        <v>24</v>
      </c>
      <c r="R71" s="453"/>
      <c r="S71" s="453"/>
      <c r="T71" s="453"/>
      <c r="U71" s="453"/>
      <c r="V71" s="453"/>
      <c r="W71" s="453"/>
      <c r="X71" s="453"/>
      <c r="Y71" s="453">
        <v>4</v>
      </c>
      <c r="Z71" s="453">
        <v>5</v>
      </c>
      <c r="AA71" s="453">
        <v>5</v>
      </c>
      <c r="AB71" s="453">
        <v>2</v>
      </c>
      <c r="AC71" s="453">
        <v>2</v>
      </c>
      <c r="AD71" s="453">
        <v>1</v>
      </c>
      <c r="AE71" s="453">
        <v>5</v>
      </c>
      <c r="AF71" s="453"/>
      <c r="AJ71" s="677"/>
      <c r="AK71" t="str">
        <f t="shared" si="9"/>
        <v>DA&amp;A</v>
      </c>
    </row>
    <row r="72" spans="1:37" s="2946" customFormat="1" ht="58.5" customHeight="1">
      <c r="A72" s="2946">
        <v>1</v>
      </c>
      <c r="B72" s="2947"/>
      <c r="C72" s="2892" t="s">
        <v>11874</v>
      </c>
      <c r="D72" s="2892" t="s">
        <v>11875</v>
      </c>
      <c r="E72" s="2947">
        <v>4</v>
      </c>
      <c r="F72" s="2947">
        <v>4</v>
      </c>
      <c r="G72" s="2947">
        <v>1</v>
      </c>
      <c r="H72" s="2892" t="s">
        <v>11876</v>
      </c>
      <c r="I72" s="2962" t="s">
        <v>11868</v>
      </c>
      <c r="J72" s="2872" t="s">
        <v>11877</v>
      </c>
      <c r="K72" s="2953" t="s">
        <v>11878</v>
      </c>
      <c r="L72" s="2948">
        <v>16</v>
      </c>
      <c r="M72" s="2954" t="s">
        <v>11879</v>
      </c>
      <c r="N72" s="2955" t="s">
        <v>11880</v>
      </c>
      <c r="O72" s="1955" t="s">
        <v>11881</v>
      </c>
      <c r="P72" s="2947">
        <v>6</v>
      </c>
      <c r="Q72" s="2947"/>
      <c r="R72" s="2947"/>
      <c r="S72" s="2947"/>
      <c r="T72" s="2947"/>
      <c r="U72" s="2947"/>
      <c r="V72" s="2947"/>
      <c r="W72" s="2947"/>
      <c r="X72" s="2947"/>
      <c r="Y72" s="2947"/>
      <c r="Z72" s="2947"/>
      <c r="AA72" s="2947"/>
      <c r="AB72" s="2947"/>
      <c r="AC72" s="2947"/>
      <c r="AD72" s="2947"/>
      <c r="AE72" s="2947"/>
      <c r="AF72" s="2947"/>
      <c r="AG72" s="2961"/>
      <c r="AH72" s="2951"/>
      <c r="AJ72" s="2952"/>
      <c r="AK72" s="1946" t="str">
        <f t="shared" si="9"/>
        <v>IBaltA</v>
      </c>
    </row>
    <row r="73" spans="1:37" ht="60.75" customHeight="1">
      <c r="B73" s="453">
        <f>ROW()-2</f>
        <v>71</v>
      </c>
      <c r="C73" s="465" t="s">
        <v>3147</v>
      </c>
      <c r="D73" s="465" t="s">
        <v>1505</v>
      </c>
      <c r="E73" s="453">
        <v>11</v>
      </c>
      <c r="F73" s="453">
        <v>2</v>
      </c>
      <c r="G73" s="453">
        <v>10</v>
      </c>
      <c r="H73" s="465" t="s">
        <v>5074</v>
      </c>
      <c r="I73" s="1053" t="s">
        <v>3280</v>
      </c>
      <c r="J73" s="635" t="s">
        <v>3177</v>
      </c>
      <c r="K73" s="1061" t="s">
        <v>1401</v>
      </c>
      <c r="L73" s="480">
        <v>59</v>
      </c>
      <c r="M73" s="480" t="s">
        <v>163</v>
      </c>
      <c r="N73" s="480" t="s">
        <v>5909</v>
      </c>
      <c r="O73" s="465" t="s">
        <v>5907</v>
      </c>
      <c r="P73" s="453">
        <v>68</v>
      </c>
      <c r="Q73" s="453">
        <f t="shared" ref="Q73:Q83" si="10">SUM(R73:AE73)</f>
        <v>68</v>
      </c>
      <c r="R73" s="453"/>
      <c r="S73" s="453"/>
      <c r="T73" s="453"/>
      <c r="U73" s="453"/>
      <c r="V73" s="453"/>
      <c r="W73" s="453"/>
      <c r="X73" s="453"/>
      <c r="Y73" s="453">
        <v>3</v>
      </c>
      <c r="Z73" s="453">
        <v>11</v>
      </c>
      <c r="AA73" s="453">
        <v>19</v>
      </c>
      <c r="AB73" s="453">
        <v>13</v>
      </c>
      <c r="AC73" s="453">
        <v>10</v>
      </c>
      <c r="AD73" s="453">
        <v>7</v>
      </c>
      <c r="AE73" s="453">
        <v>5</v>
      </c>
      <c r="AF73" s="453"/>
      <c r="AJ73" s="677"/>
      <c r="AK73" t="str">
        <f t="shared" si="9"/>
        <v>DPASJ</v>
      </c>
    </row>
    <row r="74" spans="1:37" ht="40.5">
      <c r="B74" s="453">
        <f>ROW()-2</f>
        <v>72</v>
      </c>
      <c r="C74" s="465" t="s">
        <v>164</v>
      </c>
      <c r="D74" s="465" t="s">
        <v>5058</v>
      </c>
      <c r="E74" s="453">
        <v>4</v>
      </c>
      <c r="F74" s="453">
        <v>4</v>
      </c>
      <c r="G74" s="453">
        <v>1</v>
      </c>
      <c r="H74" s="465" t="s">
        <v>6082</v>
      </c>
      <c r="I74" s="1053" t="s">
        <v>3284</v>
      </c>
      <c r="J74" s="635" t="s">
        <v>3572</v>
      </c>
      <c r="K74" s="1061" t="s">
        <v>3704</v>
      </c>
      <c r="L74" s="480">
        <v>462</v>
      </c>
      <c r="M74" s="480" t="s">
        <v>165</v>
      </c>
      <c r="N74" s="480" t="s">
        <v>2954</v>
      </c>
      <c r="O74" s="465" t="s">
        <v>2885</v>
      </c>
      <c r="P74" s="453">
        <v>46</v>
      </c>
      <c r="Q74" s="453">
        <f t="shared" si="10"/>
        <v>46</v>
      </c>
      <c r="R74" s="453"/>
      <c r="S74" s="453"/>
      <c r="T74" s="453"/>
      <c r="U74" s="453"/>
      <c r="V74" s="453"/>
      <c r="W74" s="453"/>
      <c r="X74" s="453"/>
      <c r="Y74" s="453">
        <v>9</v>
      </c>
      <c r="Z74" s="453">
        <v>8</v>
      </c>
      <c r="AA74" s="453">
        <v>3</v>
      </c>
      <c r="AB74" s="453">
        <v>12</v>
      </c>
      <c r="AC74" s="453">
        <v>9</v>
      </c>
      <c r="AD74" s="453">
        <v>4</v>
      </c>
      <c r="AE74" s="453">
        <v>1</v>
      </c>
      <c r="AF74" s="453"/>
      <c r="AJ74" s="677"/>
      <c r="AK74" t="str">
        <f t="shared" si="9"/>
        <v>IA&amp;A</v>
      </c>
    </row>
    <row r="75" spans="1:37" s="2209" customFormat="1" ht="45.75" customHeight="1">
      <c r="B75" s="2206"/>
      <c r="C75" s="2185" t="s">
        <v>9330</v>
      </c>
      <c r="D75" s="2185" t="s">
        <v>9294</v>
      </c>
      <c r="E75" s="2206">
        <v>4</v>
      </c>
      <c r="F75" s="2206">
        <v>2</v>
      </c>
      <c r="G75" s="2206">
        <v>3</v>
      </c>
      <c r="H75" s="2185" t="s">
        <v>9331</v>
      </c>
      <c r="I75" s="2212" t="s">
        <v>9332</v>
      </c>
      <c r="J75" s="2175" t="s">
        <v>9333</v>
      </c>
      <c r="K75" s="2213" t="s">
        <v>9334</v>
      </c>
      <c r="L75" s="2207">
        <v>382</v>
      </c>
      <c r="M75" s="2214" t="s">
        <v>9335</v>
      </c>
      <c r="N75" s="2215" t="s">
        <v>9336</v>
      </c>
      <c r="O75" s="2185" t="s">
        <v>9337</v>
      </c>
      <c r="P75" s="2206">
        <v>11</v>
      </c>
      <c r="Q75" s="453">
        <f t="shared" si="10"/>
        <v>11</v>
      </c>
      <c r="R75" s="2206"/>
      <c r="S75" s="2206"/>
      <c r="T75" s="2206"/>
      <c r="U75" s="2206"/>
      <c r="V75" s="2206"/>
      <c r="W75" s="2206"/>
      <c r="X75" s="2206"/>
      <c r="Y75" s="2206"/>
      <c r="Z75" s="2206">
        <v>2</v>
      </c>
      <c r="AA75" s="2206">
        <v>1</v>
      </c>
      <c r="AB75" s="2206">
        <v>2</v>
      </c>
      <c r="AC75" s="2206">
        <v>1</v>
      </c>
      <c r="AD75" s="2206">
        <v>4</v>
      </c>
      <c r="AE75" s="2206">
        <v>1</v>
      </c>
      <c r="AF75" s="2206"/>
      <c r="AG75" s="2216" t="s">
        <v>10596</v>
      </c>
      <c r="AH75" s="2210"/>
      <c r="AJ75" s="2211"/>
      <c r="AK75" s="2169" t="str">
        <f t="shared" si="9"/>
        <v>IMNRAS</v>
      </c>
    </row>
    <row r="76" spans="1:37" ht="27">
      <c r="B76" s="453">
        <f t="shared" ref="B76:B83" si="11">ROW()-2</f>
        <v>74</v>
      </c>
      <c r="C76" s="465" t="s">
        <v>166</v>
      </c>
      <c r="D76" s="465" t="s">
        <v>1505</v>
      </c>
      <c r="E76" s="453">
        <v>3</v>
      </c>
      <c r="F76" s="453">
        <v>0</v>
      </c>
      <c r="G76" s="453">
        <v>4</v>
      </c>
      <c r="H76" s="465" t="s">
        <v>3902</v>
      </c>
      <c r="I76" s="1053" t="s">
        <v>3279</v>
      </c>
      <c r="J76" s="635" t="s">
        <v>2886</v>
      </c>
      <c r="K76" s="1061" t="s">
        <v>3705</v>
      </c>
      <c r="L76" s="480">
        <v>169</v>
      </c>
      <c r="M76" s="646" t="s">
        <v>167</v>
      </c>
      <c r="N76" s="480" t="s">
        <v>4243</v>
      </c>
      <c r="O76" s="465" t="s">
        <v>2887</v>
      </c>
      <c r="P76" s="453">
        <v>26</v>
      </c>
      <c r="Q76" s="453">
        <f t="shared" si="10"/>
        <v>26</v>
      </c>
      <c r="R76" s="453"/>
      <c r="S76" s="453"/>
      <c r="T76" s="453"/>
      <c r="U76" s="453"/>
      <c r="V76" s="453"/>
      <c r="W76" s="453"/>
      <c r="X76" s="453"/>
      <c r="Y76" s="453">
        <v>3</v>
      </c>
      <c r="Z76" s="453">
        <v>5</v>
      </c>
      <c r="AA76" s="453">
        <v>6</v>
      </c>
      <c r="AB76" s="453">
        <v>3</v>
      </c>
      <c r="AC76" s="453">
        <v>3</v>
      </c>
      <c r="AD76" s="453">
        <v>5</v>
      </c>
      <c r="AE76" s="453">
        <v>1</v>
      </c>
      <c r="AF76" s="453"/>
      <c r="AJ76" s="677"/>
      <c r="AK76" t="str">
        <f t="shared" si="9"/>
        <v>DApJS</v>
      </c>
    </row>
    <row r="77" spans="1:37" ht="21.75" customHeight="1">
      <c r="B77" s="453">
        <f t="shared" si="11"/>
        <v>75</v>
      </c>
      <c r="C77" s="465" t="s">
        <v>168</v>
      </c>
      <c r="D77" s="465" t="s">
        <v>1505</v>
      </c>
      <c r="E77" s="453">
        <v>2</v>
      </c>
      <c r="F77" s="453">
        <v>0</v>
      </c>
      <c r="G77" s="453">
        <v>3</v>
      </c>
      <c r="H77" s="465" t="s">
        <v>474</v>
      </c>
      <c r="I77" s="1053" t="s">
        <v>3278</v>
      </c>
      <c r="J77" s="635" t="s">
        <v>3195</v>
      </c>
      <c r="K77" s="1061" t="s">
        <v>619</v>
      </c>
      <c r="L77" s="480">
        <v>660</v>
      </c>
      <c r="M77" s="480" t="s">
        <v>3359</v>
      </c>
      <c r="N77" s="480" t="s">
        <v>3546</v>
      </c>
      <c r="O77" s="465" t="s">
        <v>3737</v>
      </c>
      <c r="P77" s="453">
        <v>43</v>
      </c>
      <c r="Q77" s="453">
        <f t="shared" si="10"/>
        <v>43</v>
      </c>
      <c r="R77" s="453"/>
      <c r="S77" s="453"/>
      <c r="T77" s="453"/>
      <c r="U77" s="453"/>
      <c r="V77" s="453"/>
      <c r="W77" s="453"/>
      <c r="X77" s="453"/>
      <c r="Y77" s="453">
        <v>5</v>
      </c>
      <c r="Z77" s="453">
        <v>2</v>
      </c>
      <c r="AA77" s="453">
        <v>5</v>
      </c>
      <c r="AB77" s="453">
        <v>8</v>
      </c>
      <c r="AC77" s="453">
        <v>12</v>
      </c>
      <c r="AD77" s="453">
        <v>7</v>
      </c>
      <c r="AE77" s="453">
        <v>4</v>
      </c>
      <c r="AF77" s="453"/>
      <c r="AJ77" s="677"/>
      <c r="AK77" t="str">
        <f t="shared" si="9"/>
        <v>DApJ</v>
      </c>
    </row>
    <row r="78" spans="1:37" ht="27">
      <c r="B78" s="453">
        <f t="shared" si="11"/>
        <v>76</v>
      </c>
      <c r="C78" s="465" t="s">
        <v>3470</v>
      </c>
      <c r="D78" s="465" t="s">
        <v>5058</v>
      </c>
      <c r="E78" s="453">
        <v>8</v>
      </c>
      <c r="F78" s="453">
        <v>8</v>
      </c>
      <c r="G78" s="453">
        <v>1</v>
      </c>
      <c r="H78" s="465" t="s">
        <v>2894</v>
      </c>
      <c r="I78" s="1053" t="s">
        <v>3281</v>
      </c>
      <c r="J78" s="635" t="s">
        <v>4805</v>
      </c>
      <c r="K78" s="1061" t="s">
        <v>1528</v>
      </c>
      <c r="L78" s="480">
        <v>133</v>
      </c>
      <c r="M78" s="480" t="s">
        <v>3471</v>
      </c>
      <c r="N78" s="480" t="s">
        <v>2954</v>
      </c>
      <c r="O78" s="465" t="s">
        <v>2594</v>
      </c>
      <c r="P78" s="453">
        <v>21</v>
      </c>
      <c r="Q78" s="453">
        <f t="shared" si="10"/>
        <v>21</v>
      </c>
      <c r="R78" s="453"/>
      <c r="S78" s="453"/>
      <c r="T78" s="453"/>
      <c r="U78" s="453"/>
      <c r="V78" s="453"/>
      <c r="W78" s="453"/>
      <c r="X78" s="453"/>
      <c r="Y78" s="453">
        <v>3</v>
      </c>
      <c r="Z78" s="453">
        <v>3</v>
      </c>
      <c r="AA78" s="453">
        <v>4</v>
      </c>
      <c r="AB78" s="453">
        <v>6</v>
      </c>
      <c r="AC78" s="453">
        <v>2</v>
      </c>
      <c r="AD78" s="453">
        <v>1</v>
      </c>
      <c r="AE78" s="453">
        <v>2</v>
      </c>
      <c r="AF78" s="453"/>
      <c r="AJ78" s="677"/>
      <c r="AK78" t="str">
        <f t="shared" si="9"/>
        <v>IAJ</v>
      </c>
    </row>
    <row r="79" spans="1:37" ht="40.5">
      <c r="B79" s="453">
        <f t="shared" si="11"/>
        <v>77</v>
      </c>
      <c r="C79" s="465" t="s">
        <v>3472</v>
      </c>
      <c r="D79" s="465" t="s">
        <v>1505</v>
      </c>
      <c r="E79" s="453">
        <v>4</v>
      </c>
      <c r="F79" s="453">
        <v>0</v>
      </c>
      <c r="G79" s="453">
        <v>5</v>
      </c>
      <c r="H79" s="465" t="s">
        <v>3903</v>
      </c>
      <c r="I79" s="1053" t="s">
        <v>3286</v>
      </c>
      <c r="J79" s="635" t="s">
        <v>5267</v>
      </c>
      <c r="K79" s="1061" t="s">
        <v>3473</v>
      </c>
      <c r="L79" s="480">
        <v>55</v>
      </c>
      <c r="M79" s="480" t="s">
        <v>6219</v>
      </c>
      <c r="N79" s="480" t="s">
        <v>2791</v>
      </c>
      <c r="O79" s="465" t="s">
        <v>5720</v>
      </c>
      <c r="P79" s="453">
        <v>4</v>
      </c>
      <c r="Q79" s="453">
        <f t="shared" si="10"/>
        <v>4</v>
      </c>
      <c r="R79" s="453"/>
      <c r="S79" s="453"/>
      <c r="T79" s="453"/>
      <c r="U79" s="453"/>
      <c r="V79" s="453"/>
      <c r="W79" s="453"/>
      <c r="X79" s="453"/>
      <c r="Y79" s="453"/>
      <c r="Z79" s="453"/>
      <c r="AA79" s="453">
        <v>2</v>
      </c>
      <c r="AB79" s="453">
        <v>1</v>
      </c>
      <c r="AC79" s="453"/>
      <c r="AD79" s="453">
        <v>1</v>
      </c>
      <c r="AE79" s="453"/>
      <c r="AF79" s="453"/>
      <c r="AJ79" s="677"/>
      <c r="AK79" t="str">
        <f t="shared" si="9"/>
        <v>DP&amp;SS</v>
      </c>
    </row>
    <row r="80" spans="1:37" ht="40.5">
      <c r="B80" s="453">
        <f t="shared" si="11"/>
        <v>78</v>
      </c>
      <c r="C80" s="465" t="s">
        <v>1657</v>
      </c>
      <c r="D80" s="465" t="s">
        <v>5058</v>
      </c>
      <c r="E80" s="453">
        <v>8</v>
      </c>
      <c r="F80" s="453">
        <v>8</v>
      </c>
      <c r="G80" s="453">
        <v>1</v>
      </c>
      <c r="H80" s="465" t="s">
        <v>2895</v>
      </c>
      <c r="I80" s="1053" t="s">
        <v>3286</v>
      </c>
      <c r="J80" s="635" t="s">
        <v>4639</v>
      </c>
      <c r="K80" s="1061" t="s">
        <v>619</v>
      </c>
      <c r="L80" s="480">
        <v>663</v>
      </c>
      <c r="M80" s="480" t="s">
        <v>1658</v>
      </c>
      <c r="N80" s="480" t="s">
        <v>302</v>
      </c>
      <c r="O80" s="465" t="s">
        <v>4640</v>
      </c>
      <c r="P80" s="453">
        <v>27</v>
      </c>
      <c r="Q80" s="453">
        <f t="shared" si="10"/>
        <v>27</v>
      </c>
      <c r="R80" s="453"/>
      <c r="S80" s="453"/>
      <c r="T80" s="453"/>
      <c r="U80" s="453"/>
      <c r="V80" s="453"/>
      <c r="W80" s="453"/>
      <c r="X80" s="453"/>
      <c r="Y80" s="453">
        <v>1</v>
      </c>
      <c r="Z80" s="453">
        <v>4</v>
      </c>
      <c r="AA80" s="453">
        <v>7</v>
      </c>
      <c r="AB80" s="453">
        <v>3</v>
      </c>
      <c r="AC80" s="453">
        <v>3</v>
      </c>
      <c r="AD80" s="453">
        <v>6</v>
      </c>
      <c r="AE80" s="453">
        <v>3</v>
      </c>
      <c r="AF80" s="453"/>
      <c r="AJ80" s="677"/>
      <c r="AK80" t="str">
        <f t="shared" si="9"/>
        <v>IApJ</v>
      </c>
    </row>
    <row r="81" spans="1:37" s="639" customFormat="1" ht="72.75" customHeight="1">
      <c r="B81" s="453">
        <f t="shared" si="11"/>
        <v>79</v>
      </c>
      <c r="C81" s="492" t="s">
        <v>3741</v>
      </c>
      <c r="D81" s="492" t="s">
        <v>5058</v>
      </c>
      <c r="E81" s="497">
        <v>14</v>
      </c>
      <c r="F81" s="497">
        <v>9</v>
      </c>
      <c r="G81" s="497">
        <v>6</v>
      </c>
      <c r="H81" s="499" t="s">
        <v>2897</v>
      </c>
      <c r="I81" s="1055" t="s">
        <v>3278</v>
      </c>
      <c r="J81" s="640" t="s">
        <v>3183</v>
      </c>
      <c r="K81" s="1063" t="s">
        <v>1526</v>
      </c>
      <c r="L81" s="638">
        <v>382</v>
      </c>
      <c r="M81" s="638" t="s">
        <v>3184</v>
      </c>
      <c r="N81" s="638" t="s">
        <v>6607</v>
      </c>
      <c r="O81" s="499" t="s">
        <v>3740</v>
      </c>
      <c r="P81" s="497">
        <v>64</v>
      </c>
      <c r="Q81" s="453">
        <f t="shared" si="10"/>
        <v>64</v>
      </c>
      <c r="R81" s="497"/>
      <c r="S81" s="497"/>
      <c r="T81" s="497"/>
      <c r="U81" s="497"/>
      <c r="V81" s="497"/>
      <c r="W81" s="497"/>
      <c r="X81" s="497"/>
      <c r="Y81" s="497">
        <v>1</v>
      </c>
      <c r="Z81" s="497">
        <v>18</v>
      </c>
      <c r="AA81" s="497">
        <v>9</v>
      </c>
      <c r="AB81" s="497">
        <v>17</v>
      </c>
      <c r="AC81" s="497">
        <v>11</v>
      </c>
      <c r="AD81" s="497">
        <v>6</v>
      </c>
      <c r="AE81" s="497">
        <v>2</v>
      </c>
      <c r="AF81" s="497"/>
      <c r="AG81" s="2217"/>
      <c r="AH81" s="661"/>
      <c r="AI81" s="500"/>
      <c r="AJ81" s="677"/>
      <c r="AK81" t="str">
        <f t="shared" si="9"/>
        <v>IMNRAS</v>
      </c>
    </row>
    <row r="82" spans="1:37" ht="100.5" customHeight="1">
      <c r="B82" s="453">
        <f t="shared" si="11"/>
        <v>80</v>
      </c>
      <c r="C82" s="503" t="s">
        <v>6299</v>
      </c>
      <c r="D82" s="503" t="s">
        <v>5058</v>
      </c>
      <c r="E82" s="504">
        <v>13</v>
      </c>
      <c r="F82" s="504">
        <v>14</v>
      </c>
      <c r="G82" s="504">
        <v>0</v>
      </c>
      <c r="H82" s="511" t="s">
        <v>2628</v>
      </c>
      <c r="I82" s="1054" t="s">
        <v>3278</v>
      </c>
      <c r="J82" s="636" t="s">
        <v>30</v>
      </c>
      <c r="K82" s="1062" t="s">
        <v>3705</v>
      </c>
      <c r="L82" s="637">
        <v>172</v>
      </c>
      <c r="M82" s="637" t="s">
        <v>31</v>
      </c>
      <c r="N82" s="637" t="s">
        <v>3456</v>
      </c>
      <c r="O82" s="503" t="s">
        <v>1941</v>
      </c>
      <c r="P82" s="504">
        <v>71</v>
      </c>
      <c r="Q82" s="453">
        <f t="shared" si="10"/>
        <v>71</v>
      </c>
      <c r="R82" s="504"/>
      <c r="S82" s="504"/>
      <c r="T82" s="504"/>
      <c r="U82" s="504"/>
      <c r="V82" s="504"/>
      <c r="W82" s="504"/>
      <c r="X82" s="504"/>
      <c r="Y82" s="504">
        <v>14</v>
      </c>
      <c r="Z82" s="504">
        <v>8</v>
      </c>
      <c r="AA82" s="504">
        <v>8</v>
      </c>
      <c r="AB82" s="504">
        <v>9</v>
      </c>
      <c r="AC82" s="504">
        <v>7</v>
      </c>
      <c r="AD82" s="504">
        <v>13</v>
      </c>
      <c r="AE82" s="504">
        <v>12</v>
      </c>
      <c r="AF82" s="504"/>
      <c r="AJ82" s="677"/>
      <c r="AK82" t="str">
        <f t="shared" si="9"/>
        <v>IApJS</v>
      </c>
    </row>
    <row r="83" spans="1:37" ht="54">
      <c r="B83" s="453">
        <f t="shared" si="11"/>
        <v>81</v>
      </c>
      <c r="C83" s="503" t="s">
        <v>6300</v>
      </c>
      <c r="D83" s="503" t="s">
        <v>5058</v>
      </c>
      <c r="E83" s="504">
        <v>14</v>
      </c>
      <c r="F83" s="504">
        <v>13</v>
      </c>
      <c r="G83" s="504">
        <v>2</v>
      </c>
      <c r="H83" s="511" t="s">
        <v>3988</v>
      </c>
      <c r="I83" s="1054" t="s">
        <v>3278</v>
      </c>
      <c r="J83" s="636" t="s">
        <v>1421</v>
      </c>
      <c r="K83" s="1062" t="s">
        <v>3705</v>
      </c>
      <c r="L83" s="637">
        <v>172</v>
      </c>
      <c r="M83" s="637" t="s">
        <v>1422</v>
      </c>
      <c r="N83" s="637" t="s">
        <v>3456</v>
      </c>
      <c r="O83" s="503" t="s">
        <v>1091</v>
      </c>
      <c r="P83" s="504">
        <v>16</v>
      </c>
      <c r="Q83" s="453">
        <f t="shared" si="10"/>
        <v>16</v>
      </c>
      <c r="R83" s="504"/>
      <c r="S83" s="504"/>
      <c r="T83" s="504"/>
      <c r="U83" s="504"/>
      <c r="V83" s="504"/>
      <c r="W83" s="504"/>
      <c r="X83" s="504"/>
      <c r="Y83" s="504">
        <v>4</v>
      </c>
      <c r="Z83" s="504">
        <v>4</v>
      </c>
      <c r="AA83" s="504">
        <v>3</v>
      </c>
      <c r="AB83" s="504">
        <v>4</v>
      </c>
      <c r="AC83" s="504"/>
      <c r="AD83" s="504">
        <v>1</v>
      </c>
      <c r="AE83" s="504"/>
      <c r="AF83" s="504"/>
      <c r="AJ83" s="677"/>
      <c r="AK83" t="str">
        <f t="shared" si="9"/>
        <v>IApJS</v>
      </c>
    </row>
    <row r="84" spans="1:37" s="2946" customFormat="1" ht="60" customHeight="1">
      <c r="A84" s="2946">
        <v>1</v>
      </c>
      <c r="B84" s="2947"/>
      <c r="C84" s="1955" t="s">
        <v>11866</v>
      </c>
      <c r="D84" s="1955" t="s">
        <v>11850</v>
      </c>
      <c r="E84" s="2947">
        <v>5</v>
      </c>
      <c r="F84" s="2947">
        <v>5</v>
      </c>
      <c r="G84" s="2947">
        <v>1</v>
      </c>
      <c r="H84" s="2963" t="s">
        <v>11867</v>
      </c>
      <c r="I84" s="2962" t="s">
        <v>11868</v>
      </c>
      <c r="J84" s="1945" t="s">
        <v>11869</v>
      </c>
      <c r="K84" s="2953" t="s">
        <v>11870</v>
      </c>
      <c r="L84" s="2948">
        <v>16</v>
      </c>
      <c r="M84" s="2954" t="s">
        <v>11871</v>
      </c>
      <c r="N84" s="2955" t="s">
        <v>11872</v>
      </c>
      <c r="O84" s="1955" t="s">
        <v>11873</v>
      </c>
      <c r="P84" s="2947">
        <v>6</v>
      </c>
      <c r="Q84" s="2947"/>
      <c r="R84" s="2947"/>
      <c r="S84" s="2947"/>
      <c r="T84" s="2947"/>
      <c r="U84" s="2947"/>
      <c r="V84" s="2947"/>
      <c r="W84" s="2947"/>
      <c r="X84" s="2947"/>
      <c r="Y84" s="2947"/>
      <c r="Z84" s="2947"/>
      <c r="AA84" s="2947"/>
      <c r="AB84" s="2947"/>
      <c r="AC84" s="2947"/>
      <c r="AD84" s="2947"/>
      <c r="AE84" s="2947"/>
      <c r="AF84" s="2947"/>
      <c r="AG84" s="2961"/>
      <c r="AH84" s="2951"/>
      <c r="AJ84" s="2952"/>
      <c r="AK84" s="1946"/>
    </row>
    <row r="85" spans="1:37" s="639" customFormat="1" ht="198" customHeight="1">
      <c r="B85" s="453">
        <f t="shared" ref="B85:B105" si="12">ROW()-2</f>
        <v>83</v>
      </c>
      <c r="C85" s="492" t="s">
        <v>2415</v>
      </c>
      <c r="D85" s="492" t="s">
        <v>5058</v>
      </c>
      <c r="E85" s="497">
        <v>41</v>
      </c>
      <c r="F85" s="497">
        <v>41</v>
      </c>
      <c r="G85" s="497">
        <v>1</v>
      </c>
      <c r="H85" s="511" t="s">
        <v>4652</v>
      </c>
      <c r="I85" s="1055" t="s">
        <v>3278</v>
      </c>
      <c r="J85" s="640" t="s">
        <v>6259</v>
      </c>
      <c r="K85" s="1063" t="s">
        <v>3705</v>
      </c>
      <c r="L85" s="638">
        <v>172</v>
      </c>
      <c r="M85" s="638" t="s">
        <v>6260</v>
      </c>
      <c r="N85" s="638" t="s">
        <v>3456</v>
      </c>
      <c r="O85" s="499" t="s">
        <v>3904</v>
      </c>
      <c r="P85" s="497">
        <v>203</v>
      </c>
      <c r="Q85" s="453">
        <f t="shared" ref="Q85:Q105" si="13">SUM(R85:AE85)</f>
        <v>203</v>
      </c>
      <c r="R85" s="497"/>
      <c r="S85" s="497"/>
      <c r="T85" s="497"/>
      <c r="U85" s="497"/>
      <c r="V85" s="497"/>
      <c r="W85" s="497"/>
      <c r="X85" s="497"/>
      <c r="Y85" s="497">
        <v>15</v>
      </c>
      <c r="Z85" s="497">
        <v>17</v>
      </c>
      <c r="AA85" s="497">
        <v>26</v>
      </c>
      <c r="AB85" s="497">
        <v>38</v>
      </c>
      <c r="AC85" s="497">
        <v>36</v>
      </c>
      <c r="AD85" s="497">
        <v>36</v>
      </c>
      <c r="AE85" s="497">
        <v>35</v>
      </c>
      <c r="AF85" s="497"/>
      <c r="AG85" s="2217"/>
      <c r="AH85" s="661"/>
      <c r="AI85" s="500"/>
      <c r="AJ85" s="677"/>
      <c r="AK85" t="str">
        <f t="shared" ref="AK85:AK105" si="14">$D85&amp;$K85</f>
        <v>IApJS</v>
      </c>
    </row>
    <row r="86" spans="1:37" ht="103.5" customHeight="1">
      <c r="B86" s="453">
        <f t="shared" si="12"/>
        <v>84</v>
      </c>
      <c r="C86" s="503" t="s">
        <v>2416</v>
      </c>
      <c r="D86" s="503" t="s">
        <v>5058</v>
      </c>
      <c r="E86" s="504">
        <v>19</v>
      </c>
      <c r="F86" s="504">
        <v>19</v>
      </c>
      <c r="G86" s="504">
        <v>1</v>
      </c>
      <c r="H86" s="511" t="s">
        <v>5612</v>
      </c>
      <c r="I86" s="1054" t="s">
        <v>3278</v>
      </c>
      <c r="J86" s="636" t="s">
        <v>6222</v>
      </c>
      <c r="K86" s="1062" t="s">
        <v>3705</v>
      </c>
      <c r="L86" s="637">
        <v>172</v>
      </c>
      <c r="M86" s="637" t="s">
        <v>3905</v>
      </c>
      <c r="N86" s="637" t="s">
        <v>3456</v>
      </c>
      <c r="O86" s="503" t="s">
        <v>924</v>
      </c>
      <c r="P86" s="504">
        <v>56</v>
      </c>
      <c r="Q86" s="453">
        <f t="shared" si="13"/>
        <v>56</v>
      </c>
      <c r="R86" s="504"/>
      <c r="S86" s="504"/>
      <c r="T86" s="504"/>
      <c r="U86" s="504"/>
      <c r="V86" s="504"/>
      <c r="W86" s="504"/>
      <c r="X86" s="504">
        <v>3</v>
      </c>
      <c r="Y86" s="504">
        <v>6</v>
      </c>
      <c r="Z86" s="504">
        <v>9</v>
      </c>
      <c r="AA86" s="504">
        <v>11</v>
      </c>
      <c r="AB86" s="504">
        <v>9</v>
      </c>
      <c r="AC86" s="504">
        <v>8</v>
      </c>
      <c r="AD86" s="504">
        <v>8</v>
      </c>
      <c r="AE86" s="504">
        <v>2</v>
      </c>
      <c r="AF86" s="504"/>
      <c r="AJ86" s="677"/>
      <c r="AK86" t="str">
        <f t="shared" si="14"/>
        <v>IApJS</v>
      </c>
    </row>
    <row r="87" spans="1:37" ht="129" customHeight="1">
      <c r="B87" s="453">
        <f t="shared" si="12"/>
        <v>85</v>
      </c>
      <c r="C87" s="465" t="s">
        <v>2417</v>
      </c>
      <c r="D87" s="465" t="s">
        <v>1505</v>
      </c>
      <c r="E87" s="453">
        <v>28</v>
      </c>
      <c r="F87" s="453">
        <v>15</v>
      </c>
      <c r="G87" s="453">
        <v>14</v>
      </c>
      <c r="H87" s="465" t="s">
        <v>4910</v>
      </c>
      <c r="I87" s="1053" t="s">
        <v>3278</v>
      </c>
      <c r="J87" s="635" t="s">
        <v>479</v>
      </c>
      <c r="K87" s="1061" t="s">
        <v>3705</v>
      </c>
      <c r="L87" s="480">
        <v>172</v>
      </c>
      <c r="M87" s="480" t="s">
        <v>4737</v>
      </c>
      <c r="N87" s="480" t="s">
        <v>3456</v>
      </c>
      <c r="O87" s="465" t="s">
        <v>5400</v>
      </c>
      <c r="P87" s="453">
        <v>5</v>
      </c>
      <c r="Q87" s="453">
        <f t="shared" si="13"/>
        <v>5</v>
      </c>
      <c r="R87" s="453"/>
      <c r="S87" s="453"/>
      <c r="T87" s="453"/>
      <c r="U87" s="453"/>
      <c r="V87" s="453"/>
      <c r="W87" s="453"/>
      <c r="X87" s="453"/>
      <c r="Y87" s="453"/>
      <c r="Z87" s="453"/>
      <c r="AA87" s="453"/>
      <c r="AB87" s="453"/>
      <c r="AC87" s="453">
        <v>3</v>
      </c>
      <c r="AD87" s="453">
        <v>1</v>
      </c>
      <c r="AE87" s="453">
        <v>1</v>
      </c>
      <c r="AF87" s="453"/>
      <c r="AJ87" s="677"/>
      <c r="AK87" t="str">
        <f t="shared" si="14"/>
        <v>DApJS</v>
      </c>
    </row>
    <row r="88" spans="1:37" ht="54.75" customHeight="1">
      <c r="B88" s="453">
        <f t="shared" si="12"/>
        <v>86</v>
      </c>
      <c r="C88" s="465" t="s">
        <v>5525</v>
      </c>
      <c r="D88" s="465" t="s">
        <v>5058</v>
      </c>
      <c r="E88" s="453">
        <v>10</v>
      </c>
      <c r="F88" s="453">
        <v>11</v>
      </c>
      <c r="G88" s="453">
        <v>0</v>
      </c>
      <c r="H88" s="510" t="s">
        <v>5485</v>
      </c>
      <c r="I88" s="1053" t="s">
        <v>3281</v>
      </c>
      <c r="J88" s="635" t="s">
        <v>2595</v>
      </c>
      <c r="K88" s="1061" t="s">
        <v>619</v>
      </c>
      <c r="L88" s="480">
        <v>656</v>
      </c>
      <c r="M88" s="480" t="s">
        <v>4738</v>
      </c>
      <c r="N88" s="480" t="s">
        <v>2954</v>
      </c>
      <c r="O88" s="465" t="s">
        <v>2596</v>
      </c>
      <c r="P88" s="453">
        <v>65</v>
      </c>
      <c r="Q88" s="453">
        <f t="shared" si="13"/>
        <v>65</v>
      </c>
      <c r="R88" s="453"/>
      <c r="S88" s="453"/>
      <c r="T88" s="453"/>
      <c r="U88" s="453"/>
      <c r="V88" s="453"/>
      <c r="W88" s="453"/>
      <c r="X88" s="453"/>
      <c r="Y88" s="453">
        <v>4</v>
      </c>
      <c r="Z88" s="453">
        <v>13</v>
      </c>
      <c r="AA88" s="453">
        <v>11</v>
      </c>
      <c r="AB88" s="453">
        <v>12</v>
      </c>
      <c r="AC88" s="453">
        <v>11</v>
      </c>
      <c r="AD88" s="453">
        <v>11</v>
      </c>
      <c r="AE88" s="453">
        <v>3</v>
      </c>
      <c r="AF88" s="453"/>
      <c r="AJ88" s="677"/>
      <c r="AK88" t="str">
        <f t="shared" si="14"/>
        <v>IApJ</v>
      </c>
    </row>
    <row r="89" spans="1:37" ht="126" customHeight="1">
      <c r="B89" s="453">
        <f t="shared" si="12"/>
        <v>87</v>
      </c>
      <c r="C89" s="503" t="s">
        <v>4615</v>
      </c>
      <c r="D89" s="503" t="s">
        <v>5058</v>
      </c>
      <c r="E89" s="504">
        <v>28</v>
      </c>
      <c r="F89" s="504">
        <v>23</v>
      </c>
      <c r="G89" s="504">
        <v>6</v>
      </c>
      <c r="H89" s="511" t="s">
        <v>6072</v>
      </c>
      <c r="I89" s="1054" t="s">
        <v>3278</v>
      </c>
      <c r="J89" s="636" t="s">
        <v>925</v>
      </c>
      <c r="K89" s="1062" t="s">
        <v>3705</v>
      </c>
      <c r="L89" s="637">
        <v>172</v>
      </c>
      <c r="M89" s="637" t="s">
        <v>4739</v>
      </c>
      <c r="N89" s="637" t="s">
        <v>3456</v>
      </c>
      <c r="O89" s="503" t="s">
        <v>926</v>
      </c>
      <c r="P89" s="504">
        <v>110</v>
      </c>
      <c r="Q89" s="453">
        <f t="shared" si="13"/>
        <v>110</v>
      </c>
      <c r="R89" s="504"/>
      <c r="S89" s="504"/>
      <c r="T89" s="504"/>
      <c r="U89" s="504"/>
      <c r="V89" s="504"/>
      <c r="W89" s="504"/>
      <c r="X89" s="504"/>
      <c r="Y89" s="504">
        <v>8</v>
      </c>
      <c r="Z89" s="504">
        <v>11</v>
      </c>
      <c r="AA89" s="504">
        <v>13</v>
      </c>
      <c r="AB89" s="504">
        <v>23</v>
      </c>
      <c r="AC89" s="504">
        <v>22</v>
      </c>
      <c r="AD89" s="504">
        <v>15</v>
      </c>
      <c r="AE89" s="504">
        <v>18</v>
      </c>
      <c r="AF89" s="504"/>
      <c r="AJ89" s="677"/>
      <c r="AK89" t="str">
        <f t="shared" si="14"/>
        <v>IApJS</v>
      </c>
    </row>
    <row r="90" spans="1:37" ht="138" customHeight="1">
      <c r="B90" s="453">
        <f t="shared" si="12"/>
        <v>88</v>
      </c>
      <c r="C90" s="503" t="s">
        <v>4615</v>
      </c>
      <c r="D90" s="503" t="s">
        <v>5058</v>
      </c>
      <c r="E90" s="504">
        <v>28</v>
      </c>
      <c r="F90" s="504">
        <v>23</v>
      </c>
      <c r="G90" s="504">
        <v>6</v>
      </c>
      <c r="H90" s="511" t="s">
        <v>6071</v>
      </c>
      <c r="I90" s="1054" t="s">
        <v>3278</v>
      </c>
      <c r="J90" s="636" t="s">
        <v>6248</v>
      </c>
      <c r="K90" s="1062" t="s">
        <v>3705</v>
      </c>
      <c r="L90" s="637">
        <v>172</v>
      </c>
      <c r="M90" s="637" t="s">
        <v>4740</v>
      </c>
      <c r="N90" s="637" t="s">
        <v>3456</v>
      </c>
      <c r="O90" s="503" t="s">
        <v>5100</v>
      </c>
      <c r="P90" s="504">
        <v>112</v>
      </c>
      <c r="Q90" s="453">
        <f t="shared" si="13"/>
        <v>112</v>
      </c>
      <c r="R90" s="504"/>
      <c r="S90" s="504"/>
      <c r="T90" s="504"/>
      <c r="U90" s="504"/>
      <c r="V90" s="504"/>
      <c r="W90" s="504"/>
      <c r="X90" s="504"/>
      <c r="Y90" s="504">
        <v>12</v>
      </c>
      <c r="Z90" s="504">
        <v>23</v>
      </c>
      <c r="AA90" s="504">
        <v>24</v>
      </c>
      <c r="AB90" s="504">
        <v>20</v>
      </c>
      <c r="AC90" s="504">
        <v>14</v>
      </c>
      <c r="AD90" s="504">
        <v>6</v>
      </c>
      <c r="AE90" s="504">
        <v>13</v>
      </c>
      <c r="AF90" s="504"/>
      <c r="AJ90" s="677"/>
      <c r="AK90" t="str">
        <f t="shared" si="14"/>
        <v>IApJS</v>
      </c>
    </row>
    <row r="91" spans="1:37" ht="99" customHeight="1">
      <c r="B91" s="453">
        <f t="shared" si="12"/>
        <v>89</v>
      </c>
      <c r="C91" s="503" t="s">
        <v>4616</v>
      </c>
      <c r="D91" s="503" t="s">
        <v>5058</v>
      </c>
      <c r="E91" s="504">
        <v>21</v>
      </c>
      <c r="F91" s="504">
        <v>21</v>
      </c>
      <c r="G91" s="504">
        <v>1</v>
      </c>
      <c r="H91" s="511" t="s">
        <v>2470</v>
      </c>
      <c r="I91" s="1054" t="s">
        <v>3278</v>
      </c>
      <c r="J91" s="636" t="s">
        <v>1186</v>
      </c>
      <c r="K91" s="1062" t="s">
        <v>3705</v>
      </c>
      <c r="L91" s="637">
        <v>172</v>
      </c>
      <c r="M91" s="647" t="s">
        <v>1188</v>
      </c>
      <c r="N91" s="637" t="s">
        <v>3456</v>
      </c>
      <c r="O91" s="503" t="s">
        <v>1187</v>
      </c>
      <c r="P91" s="504">
        <v>491</v>
      </c>
      <c r="Q91" s="453">
        <f t="shared" si="13"/>
        <v>491</v>
      </c>
      <c r="R91" s="504"/>
      <c r="S91" s="504"/>
      <c r="T91" s="504"/>
      <c r="U91" s="504"/>
      <c r="V91" s="504"/>
      <c r="W91" s="504"/>
      <c r="X91" s="504"/>
      <c r="Y91" s="504">
        <v>35</v>
      </c>
      <c r="Z91" s="504">
        <v>43</v>
      </c>
      <c r="AA91" s="504">
        <v>71</v>
      </c>
      <c r="AB91" s="504">
        <v>69</v>
      </c>
      <c r="AC91" s="504">
        <v>79</v>
      </c>
      <c r="AD91" s="504">
        <v>109</v>
      </c>
      <c r="AE91" s="504">
        <v>85</v>
      </c>
      <c r="AF91" s="504"/>
      <c r="AJ91" s="677"/>
      <c r="AK91" t="str">
        <f t="shared" si="14"/>
        <v>IApJS</v>
      </c>
    </row>
    <row r="92" spans="1:37" ht="94.5">
      <c r="B92" s="453">
        <f t="shared" si="12"/>
        <v>90</v>
      </c>
      <c r="C92" s="503" t="s">
        <v>4616</v>
      </c>
      <c r="D92" s="503" t="s">
        <v>5058</v>
      </c>
      <c r="E92" s="504">
        <v>27</v>
      </c>
      <c r="F92" s="504">
        <v>25</v>
      </c>
      <c r="G92" s="504">
        <v>3</v>
      </c>
      <c r="H92" s="511" t="s">
        <v>2592</v>
      </c>
      <c r="I92" s="1054" t="s">
        <v>3278</v>
      </c>
      <c r="J92" s="636" t="s">
        <v>3732</v>
      </c>
      <c r="K92" s="1062" t="s">
        <v>3705</v>
      </c>
      <c r="L92" s="637">
        <v>172</v>
      </c>
      <c r="M92" s="637" t="s">
        <v>4741</v>
      </c>
      <c r="N92" s="637" t="s">
        <v>3456</v>
      </c>
      <c r="O92" s="503" t="s">
        <v>4746</v>
      </c>
      <c r="P92" s="504">
        <v>94</v>
      </c>
      <c r="Q92" s="453">
        <f t="shared" si="13"/>
        <v>94</v>
      </c>
      <c r="R92" s="504"/>
      <c r="S92" s="504"/>
      <c r="T92" s="504"/>
      <c r="U92" s="504"/>
      <c r="V92" s="504"/>
      <c r="W92" s="504"/>
      <c r="X92" s="504">
        <v>1</v>
      </c>
      <c r="Y92" s="504">
        <v>19</v>
      </c>
      <c r="Z92" s="504">
        <v>15</v>
      </c>
      <c r="AA92" s="504">
        <v>16</v>
      </c>
      <c r="AB92" s="504">
        <v>15</v>
      </c>
      <c r="AC92" s="504">
        <v>10</v>
      </c>
      <c r="AD92" s="504">
        <v>12</v>
      </c>
      <c r="AE92" s="504">
        <v>6</v>
      </c>
      <c r="AF92" s="504"/>
      <c r="AJ92" s="677"/>
      <c r="AK92" t="str">
        <f t="shared" si="14"/>
        <v>IApJS</v>
      </c>
    </row>
    <row r="93" spans="1:37" ht="97.5" customHeight="1">
      <c r="B93" s="453">
        <f t="shared" si="12"/>
        <v>91</v>
      </c>
      <c r="C93" s="503" t="s">
        <v>4617</v>
      </c>
      <c r="D93" s="503" t="s">
        <v>5058</v>
      </c>
      <c r="E93" s="504">
        <v>21</v>
      </c>
      <c r="F93" s="504">
        <v>17</v>
      </c>
      <c r="G93" s="504">
        <v>5</v>
      </c>
      <c r="H93" s="511" t="s">
        <v>419</v>
      </c>
      <c r="I93" s="1054" t="s">
        <v>3278</v>
      </c>
      <c r="J93" s="636" t="s">
        <v>6374</v>
      </c>
      <c r="K93" s="1062" t="s">
        <v>3705</v>
      </c>
      <c r="L93" s="637">
        <v>172</v>
      </c>
      <c r="M93" s="637" t="s">
        <v>2720</v>
      </c>
      <c r="N93" s="637" t="s">
        <v>3456</v>
      </c>
      <c r="O93" s="503" t="s">
        <v>6375</v>
      </c>
      <c r="P93" s="504">
        <v>22</v>
      </c>
      <c r="Q93" s="453">
        <f t="shared" si="13"/>
        <v>22</v>
      </c>
      <c r="R93" s="504"/>
      <c r="S93" s="504"/>
      <c r="T93" s="504"/>
      <c r="U93" s="504"/>
      <c r="V93" s="504"/>
      <c r="W93" s="504"/>
      <c r="X93" s="504"/>
      <c r="Y93" s="504">
        <v>5</v>
      </c>
      <c r="Z93" s="504">
        <v>4</v>
      </c>
      <c r="AA93" s="504">
        <v>3</v>
      </c>
      <c r="AB93" s="504">
        <v>4</v>
      </c>
      <c r="AC93" s="504">
        <v>3</v>
      </c>
      <c r="AD93" s="504">
        <v>2</v>
      </c>
      <c r="AE93" s="504">
        <v>1</v>
      </c>
      <c r="AF93" s="504"/>
      <c r="AJ93" s="677"/>
      <c r="AK93" t="str">
        <f t="shared" si="14"/>
        <v>IApJS</v>
      </c>
    </row>
    <row r="94" spans="1:37" ht="40.5">
      <c r="B94" s="453">
        <f t="shared" si="12"/>
        <v>92</v>
      </c>
      <c r="C94" s="465" t="s">
        <v>3738</v>
      </c>
      <c r="D94" s="465" t="s">
        <v>1505</v>
      </c>
      <c r="E94" s="453">
        <v>7</v>
      </c>
      <c r="F94" s="453">
        <v>0</v>
      </c>
      <c r="G94" s="453">
        <v>8</v>
      </c>
      <c r="H94" s="465" t="s">
        <v>4185</v>
      </c>
      <c r="I94" s="1056" t="s">
        <v>277</v>
      </c>
      <c r="J94" s="635" t="s">
        <v>10333</v>
      </c>
      <c r="K94" s="1061" t="s">
        <v>619</v>
      </c>
      <c r="L94" s="480">
        <v>660</v>
      </c>
      <c r="M94" s="480" t="s">
        <v>2721</v>
      </c>
      <c r="N94" s="480" t="s">
        <v>3546</v>
      </c>
      <c r="O94" s="465" t="s">
        <v>3739</v>
      </c>
      <c r="P94" s="453">
        <v>16</v>
      </c>
      <c r="Q94" s="453">
        <f t="shared" si="13"/>
        <v>16</v>
      </c>
      <c r="R94" s="453"/>
      <c r="S94" s="453"/>
      <c r="T94" s="453"/>
      <c r="U94" s="453"/>
      <c r="V94" s="453"/>
      <c r="W94" s="453"/>
      <c r="X94" s="453"/>
      <c r="Y94" s="453">
        <v>2</v>
      </c>
      <c r="Z94" s="453">
        <v>3</v>
      </c>
      <c r="AA94" s="453">
        <v>1</v>
      </c>
      <c r="AB94" s="453">
        <v>6</v>
      </c>
      <c r="AC94" s="453"/>
      <c r="AD94" s="453">
        <v>3</v>
      </c>
      <c r="AE94" s="453">
        <v>1</v>
      </c>
      <c r="AF94" s="453"/>
      <c r="AJ94" s="677"/>
      <c r="AK94" t="str">
        <f t="shared" si="14"/>
        <v>DApJ</v>
      </c>
    </row>
    <row r="95" spans="1:37" s="1390" customFormat="1" ht="58.5" customHeight="1">
      <c r="B95" s="1364">
        <f t="shared" si="12"/>
        <v>93</v>
      </c>
      <c r="C95" s="1355" t="s">
        <v>5884</v>
      </c>
      <c r="D95" s="1355" t="s">
        <v>5061</v>
      </c>
      <c r="E95" s="1364">
        <v>8</v>
      </c>
      <c r="F95" s="1364">
        <v>3</v>
      </c>
      <c r="G95" s="1364">
        <v>6</v>
      </c>
      <c r="H95" s="1355" t="s">
        <v>5885</v>
      </c>
      <c r="I95" s="1387" t="s">
        <v>5886</v>
      </c>
      <c r="J95" s="1393" t="s">
        <v>5887</v>
      </c>
      <c r="K95" s="1388" t="s">
        <v>5927</v>
      </c>
      <c r="L95" s="1389">
        <v>659</v>
      </c>
      <c r="M95" s="1389" t="s">
        <v>5888</v>
      </c>
      <c r="N95" s="1389" t="s">
        <v>5889</v>
      </c>
      <c r="O95" s="1355" t="s">
        <v>5890</v>
      </c>
      <c r="P95" s="1364">
        <v>18</v>
      </c>
      <c r="Q95" s="453">
        <f t="shared" si="13"/>
        <v>18</v>
      </c>
      <c r="R95" s="1364"/>
      <c r="S95" s="1364"/>
      <c r="T95" s="1364"/>
      <c r="U95" s="1364"/>
      <c r="V95" s="1364"/>
      <c r="W95" s="1364"/>
      <c r="X95" s="1364"/>
      <c r="Y95" s="1364">
        <v>1</v>
      </c>
      <c r="Z95" s="1364">
        <v>4</v>
      </c>
      <c r="AA95" s="1364">
        <v>3</v>
      </c>
      <c r="AB95" s="1364">
        <v>4</v>
      </c>
      <c r="AC95" s="1364">
        <v>4</v>
      </c>
      <c r="AD95" s="1364">
        <v>1</v>
      </c>
      <c r="AE95" s="1364">
        <v>1</v>
      </c>
      <c r="AF95" s="1364"/>
      <c r="AG95" s="2543"/>
      <c r="AH95" s="1391"/>
      <c r="AJ95" s="1392"/>
      <c r="AK95" s="951" t="str">
        <f t="shared" si="14"/>
        <v>DApJ</v>
      </c>
    </row>
    <row r="96" spans="1:37" ht="108">
      <c r="B96" s="453">
        <f t="shared" si="12"/>
        <v>94</v>
      </c>
      <c r="C96" s="465" t="s">
        <v>4618</v>
      </c>
      <c r="D96" s="465" t="s">
        <v>1505</v>
      </c>
      <c r="E96" s="453">
        <v>33</v>
      </c>
      <c r="F96" s="453">
        <v>24</v>
      </c>
      <c r="G96" s="453">
        <v>10</v>
      </c>
      <c r="H96" s="510" t="s">
        <v>224</v>
      </c>
      <c r="I96" s="1053" t="s">
        <v>3278</v>
      </c>
      <c r="J96" s="635" t="s">
        <v>3455</v>
      </c>
      <c r="K96" s="1061" t="s">
        <v>3705</v>
      </c>
      <c r="L96" s="480">
        <v>172</v>
      </c>
      <c r="M96" s="480" t="s">
        <v>2722</v>
      </c>
      <c r="N96" s="480" t="s">
        <v>3456</v>
      </c>
      <c r="O96" s="465" t="s">
        <v>2723</v>
      </c>
      <c r="P96" s="453">
        <v>29</v>
      </c>
      <c r="Q96" s="453">
        <f t="shared" si="13"/>
        <v>29</v>
      </c>
      <c r="R96" s="453"/>
      <c r="S96" s="453"/>
      <c r="T96" s="453"/>
      <c r="U96" s="453"/>
      <c r="V96" s="453"/>
      <c r="W96" s="453"/>
      <c r="X96" s="453"/>
      <c r="Y96" s="453">
        <v>1</v>
      </c>
      <c r="Z96" s="453">
        <v>5</v>
      </c>
      <c r="AA96" s="453">
        <v>4</v>
      </c>
      <c r="AB96" s="453">
        <v>1</v>
      </c>
      <c r="AC96" s="453">
        <v>3</v>
      </c>
      <c r="AD96" s="453">
        <v>8</v>
      </c>
      <c r="AE96" s="453">
        <v>7</v>
      </c>
      <c r="AF96" s="453"/>
      <c r="AJ96" s="677"/>
      <c r="AK96" t="str">
        <f t="shared" si="14"/>
        <v>DApJS</v>
      </c>
    </row>
    <row r="97" spans="2:37" ht="27">
      <c r="B97" s="453">
        <f t="shared" si="12"/>
        <v>95</v>
      </c>
      <c r="C97" s="465" t="s">
        <v>4619</v>
      </c>
      <c r="D97" s="465" t="s">
        <v>1505</v>
      </c>
      <c r="E97" s="453">
        <v>3</v>
      </c>
      <c r="F97" s="453">
        <v>0</v>
      </c>
      <c r="G97" s="453">
        <v>4</v>
      </c>
      <c r="H97" s="465" t="s">
        <v>2724</v>
      </c>
      <c r="I97" s="1053" t="s">
        <v>3279</v>
      </c>
      <c r="J97" s="635" t="s">
        <v>4129</v>
      </c>
      <c r="K97" s="1061" t="s">
        <v>1526</v>
      </c>
      <c r="L97" s="480">
        <v>379</v>
      </c>
      <c r="M97" s="480" t="s">
        <v>2725</v>
      </c>
      <c r="N97" s="480" t="s">
        <v>5909</v>
      </c>
      <c r="O97" s="465" t="s">
        <v>4130</v>
      </c>
      <c r="P97" s="453">
        <v>17</v>
      </c>
      <c r="Q97" s="453">
        <f t="shared" si="13"/>
        <v>17</v>
      </c>
      <c r="R97" s="453"/>
      <c r="S97" s="453"/>
      <c r="T97" s="453"/>
      <c r="U97" s="453"/>
      <c r="V97" s="453"/>
      <c r="W97" s="453"/>
      <c r="X97" s="453"/>
      <c r="Y97" s="453">
        <v>1</v>
      </c>
      <c r="Z97" s="453">
        <v>4</v>
      </c>
      <c r="AA97" s="453">
        <v>2</v>
      </c>
      <c r="AB97" s="453">
        <v>3</v>
      </c>
      <c r="AC97" s="453">
        <v>5</v>
      </c>
      <c r="AD97" s="453">
        <v>2</v>
      </c>
      <c r="AE97" s="453"/>
      <c r="AF97" s="453"/>
      <c r="AJ97" s="677"/>
      <c r="AK97" t="str">
        <f t="shared" si="14"/>
        <v>DMNRAS</v>
      </c>
    </row>
    <row r="98" spans="2:37" ht="40.5">
      <c r="B98" s="453">
        <f t="shared" si="12"/>
        <v>96</v>
      </c>
      <c r="C98" s="465" t="s">
        <v>4620</v>
      </c>
      <c r="D98" s="465" t="s">
        <v>1505</v>
      </c>
      <c r="E98" s="453">
        <v>7</v>
      </c>
      <c r="F98" s="453">
        <v>5</v>
      </c>
      <c r="G98" s="453">
        <v>3</v>
      </c>
      <c r="H98" s="465" t="s">
        <v>3574</v>
      </c>
      <c r="I98" s="1053" t="s">
        <v>3278</v>
      </c>
      <c r="J98" s="635" t="s">
        <v>1541</v>
      </c>
      <c r="K98" s="1061" t="s">
        <v>1526</v>
      </c>
      <c r="L98" s="480">
        <v>377</v>
      </c>
      <c r="M98" s="480" t="s">
        <v>2726</v>
      </c>
      <c r="N98" s="480" t="s">
        <v>3546</v>
      </c>
      <c r="O98" s="465" t="s">
        <v>334</v>
      </c>
      <c r="P98" s="453">
        <v>34</v>
      </c>
      <c r="Q98" s="453">
        <f t="shared" si="13"/>
        <v>34</v>
      </c>
      <c r="R98" s="453"/>
      <c r="S98" s="453"/>
      <c r="T98" s="453"/>
      <c r="U98" s="453"/>
      <c r="V98" s="453"/>
      <c r="W98" s="453"/>
      <c r="X98" s="453"/>
      <c r="Y98" s="453">
        <v>4</v>
      </c>
      <c r="Z98" s="453">
        <v>8</v>
      </c>
      <c r="AA98" s="453">
        <v>9</v>
      </c>
      <c r="AB98" s="453">
        <v>4</v>
      </c>
      <c r="AC98" s="453">
        <v>4</v>
      </c>
      <c r="AD98" s="453">
        <v>3</v>
      </c>
      <c r="AE98" s="453">
        <v>2</v>
      </c>
      <c r="AF98" s="453"/>
      <c r="AJ98" s="677"/>
      <c r="AK98" t="str">
        <f t="shared" si="14"/>
        <v>DMNRAS</v>
      </c>
    </row>
    <row r="99" spans="2:37" ht="94.5">
      <c r="B99" s="453">
        <f t="shared" si="12"/>
        <v>97</v>
      </c>
      <c r="C99" s="465" t="s">
        <v>1853</v>
      </c>
      <c r="D99" s="465" t="s">
        <v>1505</v>
      </c>
      <c r="E99" s="453">
        <v>29</v>
      </c>
      <c r="F99" s="453">
        <v>16</v>
      </c>
      <c r="G99" s="453">
        <v>14</v>
      </c>
      <c r="H99" s="510" t="s">
        <v>1390</v>
      </c>
      <c r="I99" s="1053" t="s">
        <v>3278</v>
      </c>
      <c r="J99" s="635" t="s">
        <v>5401</v>
      </c>
      <c r="K99" s="1061" t="s">
        <v>3705</v>
      </c>
      <c r="L99" s="480">
        <v>172</v>
      </c>
      <c r="M99" s="646" t="s">
        <v>2727</v>
      </c>
      <c r="N99" s="480" t="s">
        <v>3456</v>
      </c>
      <c r="O99" s="465" t="s">
        <v>5164</v>
      </c>
      <c r="P99" s="453">
        <v>114</v>
      </c>
      <c r="Q99" s="453">
        <f t="shared" si="13"/>
        <v>114</v>
      </c>
      <c r="R99" s="453"/>
      <c r="S99" s="453"/>
      <c r="T99" s="453"/>
      <c r="U99" s="453"/>
      <c r="V99" s="453"/>
      <c r="W99" s="453"/>
      <c r="X99" s="453"/>
      <c r="Y99" s="453">
        <v>28</v>
      </c>
      <c r="Z99" s="453">
        <v>13</v>
      </c>
      <c r="AA99" s="453">
        <v>23</v>
      </c>
      <c r="AB99" s="453">
        <v>15</v>
      </c>
      <c r="AC99" s="453">
        <v>10</v>
      </c>
      <c r="AD99" s="453">
        <v>14</v>
      </c>
      <c r="AE99" s="453">
        <v>11</v>
      </c>
      <c r="AF99" s="453"/>
      <c r="AJ99" s="677"/>
      <c r="AK99" t="str">
        <f t="shared" si="14"/>
        <v>DApJS</v>
      </c>
    </row>
    <row r="100" spans="2:37" ht="27">
      <c r="B100" s="453">
        <f t="shared" si="12"/>
        <v>98</v>
      </c>
      <c r="C100" s="465" t="s">
        <v>4621</v>
      </c>
      <c r="D100" s="465" t="s">
        <v>1505</v>
      </c>
      <c r="E100" s="453">
        <v>5</v>
      </c>
      <c r="F100" s="453">
        <v>1</v>
      </c>
      <c r="G100" s="453">
        <v>5</v>
      </c>
      <c r="H100" s="501" t="s">
        <v>2728</v>
      </c>
      <c r="I100" s="1052" t="s">
        <v>3281</v>
      </c>
      <c r="J100" s="635" t="s">
        <v>2793</v>
      </c>
      <c r="K100" s="1061" t="s">
        <v>619</v>
      </c>
      <c r="L100" s="480">
        <v>667</v>
      </c>
      <c r="M100" s="480" t="s">
        <v>2729</v>
      </c>
      <c r="N100" s="480" t="s">
        <v>3456</v>
      </c>
      <c r="O100" s="465" t="s">
        <v>476</v>
      </c>
      <c r="P100" s="453">
        <v>24</v>
      </c>
      <c r="Q100" s="453">
        <f t="shared" si="13"/>
        <v>24</v>
      </c>
      <c r="R100" s="453"/>
      <c r="S100" s="453"/>
      <c r="T100" s="453"/>
      <c r="U100" s="453"/>
      <c r="V100" s="453"/>
      <c r="W100" s="453"/>
      <c r="X100" s="453"/>
      <c r="Y100" s="453"/>
      <c r="Z100" s="453">
        <v>4</v>
      </c>
      <c r="AA100" s="453">
        <v>2</v>
      </c>
      <c r="AB100" s="453">
        <v>2</v>
      </c>
      <c r="AC100" s="453">
        <v>7</v>
      </c>
      <c r="AD100" s="453">
        <v>7</v>
      </c>
      <c r="AE100" s="453">
        <v>2</v>
      </c>
      <c r="AF100" s="453"/>
      <c r="AJ100" s="677"/>
      <c r="AK100" t="str">
        <f t="shared" si="14"/>
        <v>DApJ</v>
      </c>
    </row>
    <row r="101" spans="2:37" ht="54">
      <c r="B101" s="453">
        <f t="shared" si="12"/>
        <v>99</v>
      </c>
      <c r="C101" s="503" t="s">
        <v>6246</v>
      </c>
      <c r="D101" s="632" t="s">
        <v>5058</v>
      </c>
      <c r="E101" s="504">
        <v>10</v>
      </c>
      <c r="F101" s="504">
        <v>11</v>
      </c>
      <c r="G101" s="504">
        <v>0</v>
      </c>
      <c r="H101" s="510" t="s">
        <v>1391</v>
      </c>
      <c r="I101" s="1054" t="s">
        <v>3278</v>
      </c>
      <c r="J101" s="636" t="s">
        <v>2730</v>
      </c>
      <c r="K101" s="1062" t="s">
        <v>3705</v>
      </c>
      <c r="L101" s="637">
        <v>172</v>
      </c>
      <c r="M101" s="637" t="s">
        <v>2731</v>
      </c>
      <c r="N101" s="637" t="s">
        <v>3456</v>
      </c>
      <c r="O101" s="503" t="s">
        <v>6247</v>
      </c>
      <c r="P101" s="504">
        <v>69</v>
      </c>
      <c r="Q101" s="453">
        <f t="shared" si="13"/>
        <v>69</v>
      </c>
      <c r="R101" s="504"/>
      <c r="S101" s="504"/>
      <c r="T101" s="504"/>
      <c r="U101" s="504"/>
      <c r="V101" s="504"/>
      <c r="W101" s="504"/>
      <c r="X101" s="504"/>
      <c r="Y101" s="504">
        <v>10</v>
      </c>
      <c r="Z101" s="504">
        <v>9</v>
      </c>
      <c r="AA101" s="504">
        <v>14</v>
      </c>
      <c r="AB101" s="504">
        <v>10</v>
      </c>
      <c r="AC101" s="504">
        <v>8</v>
      </c>
      <c r="AD101" s="504">
        <v>9</v>
      </c>
      <c r="AE101" s="504">
        <v>9</v>
      </c>
      <c r="AF101" s="504"/>
      <c r="AJ101" s="677"/>
      <c r="AK101" t="str">
        <f t="shared" si="14"/>
        <v>IApJS</v>
      </c>
    </row>
    <row r="102" spans="2:37" ht="40.5">
      <c r="B102" s="453">
        <f t="shared" si="12"/>
        <v>100</v>
      </c>
      <c r="C102" s="465" t="s">
        <v>335</v>
      </c>
      <c r="D102" s="465" t="s">
        <v>1505</v>
      </c>
      <c r="E102" s="453">
        <v>6</v>
      </c>
      <c r="F102" s="453">
        <v>0</v>
      </c>
      <c r="G102" s="453">
        <v>7</v>
      </c>
      <c r="H102" s="501" t="s">
        <v>1392</v>
      </c>
      <c r="I102" s="1052" t="s">
        <v>3278</v>
      </c>
      <c r="J102" s="635" t="s">
        <v>336</v>
      </c>
      <c r="K102" s="1061" t="s">
        <v>619</v>
      </c>
      <c r="L102" s="480">
        <v>660</v>
      </c>
      <c r="M102" s="480" t="s">
        <v>2732</v>
      </c>
      <c r="N102" s="480" t="s">
        <v>3546</v>
      </c>
      <c r="O102" s="465" t="s">
        <v>4072</v>
      </c>
      <c r="P102" s="453">
        <v>29</v>
      </c>
      <c r="Q102" s="453">
        <f t="shared" si="13"/>
        <v>29</v>
      </c>
      <c r="R102" s="453"/>
      <c r="S102" s="453"/>
      <c r="T102" s="453"/>
      <c r="U102" s="453"/>
      <c r="V102" s="453"/>
      <c r="W102" s="453"/>
      <c r="X102" s="453"/>
      <c r="Y102" s="453">
        <v>1</v>
      </c>
      <c r="Z102" s="453">
        <v>7</v>
      </c>
      <c r="AA102" s="453">
        <v>3</v>
      </c>
      <c r="AB102" s="453">
        <v>8</v>
      </c>
      <c r="AC102" s="453">
        <v>3</v>
      </c>
      <c r="AD102" s="453">
        <v>5</v>
      </c>
      <c r="AE102" s="453">
        <v>2</v>
      </c>
      <c r="AF102" s="381"/>
      <c r="AG102" s="2166" t="s">
        <v>10596</v>
      </c>
      <c r="AJ102" s="677"/>
      <c r="AK102" t="str">
        <f t="shared" si="14"/>
        <v>DApJ</v>
      </c>
    </row>
    <row r="103" spans="2:37" ht="40.5">
      <c r="B103" s="453">
        <f t="shared" si="12"/>
        <v>101</v>
      </c>
      <c r="C103" s="465" t="s">
        <v>5818</v>
      </c>
      <c r="D103" s="465" t="s">
        <v>1505</v>
      </c>
      <c r="E103" s="453">
        <v>9</v>
      </c>
      <c r="F103" s="453">
        <v>0</v>
      </c>
      <c r="G103" s="453">
        <v>10</v>
      </c>
      <c r="H103" s="501" t="s">
        <v>1393</v>
      </c>
      <c r="I103" s="1052" t="s">
        <v>3278</v>
      </c>
      <c r="J103" s="635" t="s">
        <v>3023</v>
      </c>
      <c r="K103" s="1061" t="s">
        <v>1528</v>
      </c>
      <c r="L103" s="480">
        <v>134</v>
      </c>
      <c r="M103" s="480" t="s">
        <v>2733</v>
      </c>
      <c r="N103" s="480" t="s">
        <v>302</v>
      </c>
      <c r="O103" s="465" t="s">
        <v>1001</v>
      </c>
      <c r="P103" s="453">
        <v>6</v>
      </c>
      <c r="Q103" s="453">
        <f t="shared" si="13"/>
        <v>6</v>
      </c>
      <c r="R103" s="453"/>
      <c r="S103" s="453"/>
      <c r="T103" s="453"/>
      <c r="U103" s="453"/>
      <c r="V103" s="453"/>
      <c r="W103" s="453"/>
      <c r="X103" s="453"/>
      <c r="Y103" s="453">
        <v>1</v>
      </c>
      <c r="Z103" s="453">
        <v>4</v>
      </c>
      <c r="AA103" s="453"/>
      <c r="AB103" s="453"/>
      <c r="AC103" s="453"/>
      <c r="AD103" s="453">
        <v>1</v>
      </c>
      <c r="AE103" s="453"/>
      <c r="AF103" s="453"/>
      <c r="AJ103" s="677"/>
      <c r="AK103" t="str">
        <f t="shared" si="14"/>
        <v>DAJ</v>
      </c>
    </row>
    <row r="104" spans="2:37" ht="27">
      <c r="B104" s="453">
        <f t="shared" si="12"/>
        <v>102</v>
      </c>
      <c r="C104" s="465" t="s">
        <v>4289</v>
      </c>
      <c r="D104" s="465" t="s">
        <v>1505</v>
      </c>
      <c r="E104" s="453">
        <v>1</v>
      </c>
      <c r="F104" s="453">
        <v>0</v>
      </c>
      <c r="G104" s="453">
        <v>2</v>
      </c>
      <c r="H104" s="501" t="s">
        <v>2734</v>
      </c>
      <c r="I104" s="1052" t="s">
        <v>3278</v>
      </c>
      <c r="J104" s="635" t="s">
        <v>5721</v>
      </c>
      <c r="K104" s="1061" t="s">
        <v>3473</v>
      </c>
      <c r="L104" s="480">
        <v>55</v>
      </c>
      <c r="M104" s="480" t="s">
        <v>2735</v>
      </c>
      <c r="N104" s="480" t="s">
        <v>2791</v>
      </c>
      <c r="O104" s="465" t="s">
        <v>5722</v>
      </c>
      <c r="P104" s="453">
        <v>28</v>
      </c>
      <c r="Q104" s="453">
        <f t="shared" si="13"/>
        <v>28</v>
      </c>
      <c r="R104" s="453"/>
      <c r="S104" s="453"/>
      <c r="T104" s="453"/>
      <c r="U104" s="453"/>
      <c r="V104" s="453"/>
      <c r="W104" s="453"/>
      <c r="X104" s="453"/>
      <c r="Y104" s="453">
        <v>1</v>
      </c>
      <c r="Z104" s="453">
        <v>2</v>
      </c>
      <c r="AA104" s="453">
        <v>5</v>
      </c>
      <c r="AB104" s="453">
        <v>4</v>
      </c>
      <c r="AC104" s="453">
        <v>7</v>
      </c>
      <c r="AD104" s="453">
        <v>5</v>
      </c>
      <c r="AE104" s="453">
        <v>4</v>
      </c>
      <c r="AF104" s="453"/>
      <c r="AJ104" s="677"/>
      <c r="AK104" t="str">
        <f t="shared" si="14"/>
        <v>DP&amp;SS</v>
      </c>
    </row>
    <row r="105" spans="2:37" ht="181.5" customHeight="1">
      <c r="B105" s="453">
        <f t="shared" si="12"/>
        <v>103</v>
      </c>
      <c r="C105" s="503" t="s">
        <v>2736</v>
      </c>
      <c r="D105" s="503" t="s">
        <v>5058</v>
      </c>
      <c r="E105" s="504">
        <v>36</v>
      </c>
      <c r="F105" s="504">
        <v>35</v>
      </c>
      <c r="G105" s="504">
        <v>2</v>
      </c>
      <c r="H105" s="511" t="s">
        <v>5533</v>
      </c>
      <c r="I105" s="1054" t="s">
        <v>3278</v>
      </c>
      <c r="J105" s="636" t="s">
        <v>6220</v>
      </c>
      <c r="K105" s="1062" t="s">
        <v>3705</v>
      </c>
      <c r="L105" s="637">
        <v>172</v>
      </c>
      <c r="M105" s="637" t="s">
        <v>2737</v>
      </c>
      <c r="N105" s="637" t="s">
        <v>3456</v>
      </c>
      <c r="O105" s="503" t="s">
        <v>6221</v>
      </c>
      <c r="P105" s="504">
        <v>74</v>
      </c>
      <c r="Q105" s="453">
        <f t="shared" si="13"/>
        <v>74</v>
      </c>
      <c r="R105" s="504"/>
      <c r="S105" s="504"/>
      <c r="T105" s="504"/>
      <c r="U105" s="504"/>
      <c r="V105" s="504"/>
      <c r="W105" s="504"/>
      <c r="X105" s="504"/>
      <c r="Y105" s="504">
        <v>4</v>
      </c>
      <c r="Z105" s="504">
        <v>10</v>
      </c>
      <c r="AA105" s="504">
        <v>14</v>
      </c>
      <c r="AB105" s="504">
        <v>13</v>
      </c>
      <c r="AC105" s="504">
        <v>17</v>
      </c>
      <c r="AD105" s="504">
        <v>12</v>
      </c>
      <c r="AE105" s="504">
        <v>4</v>
      </c>
      <c r="AF105" s="504"/>
      <c r="AJ105" s="677"/>
      <c r="AK105" t="str">
        <f t="shared" si="14"/>
        <v>IApJS</v>
      </c>
    </row>
    <row r="106" spans="2:37" ht="15" customHeight="1">
      <c r="B106" s="648"/>
      <c r="E106" s="639"/>
      <c r="F106" s="639"/>
      <c r="G106" s="639"/>
      <c r="H106" s="500" t="s">
        <v>3544</v>
      </c>
      <c r="I106" s="649"/>
      <c r="J106" s="453" t="s">
        <v>2738</v>
      </c>
    </row>
    <row r="107" spans="2:37">
      <c r="B107" s="648"/>
      <c r="E107" s="1390"/>
      <c r="F107" s="1390"/>
      <c r="G107" s="1390"/>
      <c r="H107" s="500" t="s">
        <v>5883</v>
      </c>
    </row>
    <row r="108" spans="2:37">
      <c r="B108" s="648"/>
      <c r="E108" s="2209"/>
      <c r="F108" s="2209"/>
      <c r="G108" s="2209"/>
      <c r="H108" s="2217" t="s">
        <v>9377</v>
      </c>
    </row>
    <row r="109" spans="2:37" ht="13.5" customHeight="1">
      <c r="E109" s="2881"/>
      <c r="F109" s="2881"/>
      <c r="G109" s="2881"/>
      <c r="H109" s="2217" t="s">
        <v>11848</v>
      </c>
    </row>
  </sheetData>
  <autoFilter ref="A2:AK109"/>
  <phoneticPr fontId="5"/>
  <hyperlinks>
    <hyperlink ref="J68" r:id="rId1"/>
    <hyperlink ref="J4" r:id="rId2"/>
    <hyperlink ref="J10" r:id="rId3"/>
    <hyperlink ref="J9" r:id="rId4"/>
    <hyperlink ref="J19" r:id="rId5"/>
    <hyperlink ref="J48" r:id="rId6"/>
    <hyperlink ref="J50" r:id="rId7"/>
    <hyperlink ref="J51" r:id="rId8"/>
    <hyperlink ref="J55" r:id="rId9"/>
    <hyperlink ref="J74" r:id="rId10"/>
    <hyperlink ref="J76" r:id="rId11"/>
    <hyperlink ref="J78" r:id="rId12"/>
    <hyperlink ref="J88" r:id="rId13"/>
    <hyperlink ref="J5" r:id="rId14"/>
    <hyperlink ref="J26" r:id="rId15"/>
    <hyperlink ref="J33" r:id="rId16"/>
    <hyperlink ref="J65" r:id="rId17"/>
    <hyperlink ref="J77" r:id="rId18"/>
    <hyperlink ref="J94" r:id="rId19"/>
    <hyperlink ref="J102" r:id="rId20"/>
    <hyperlink ref="J46" r:id="rId21"/>
    <hyperlink ref="J98" r:id="rId22"/>
    <hyperlink ref="J42" r:id="rId23"/>
    <hyperlink ref="J22" r:id="rId24"/>
    <hyperlink ref="J103" r:id="rId25"/>
    <hyperlink ref="J71" r:id="rId26"/>
    <hyperlink ref="J80" r:id="rId27"/>
    <hyperlink ref="J63" r:id="rId28"/>
    <hyperlink ref="J23" r:id="rId29"/>
    <hyperlink ref="J69" r:id="rId30"/>
    <hyperlink ref="J97" r:id="rId31"/>
    <hyperlink ref="J60" r:id="rId32"/>
    <hyperlink ref="J27" r:id="rId33"/>
    <hyperlink ref="J44" r:id="rId34"/>
    <hyperlink ref="J7" r:id="rId35"/>
    <hyperlink ref="J79" r:id="rId36"/>
    <hyperlink ref="J104" r:id="rId37"/>
    <hyperlink ref="J25" r:id="rId38"/>
    <hyperlink ref="J21" r:id="rId39"/>
    <hyperlink ref="J39" r:id="rId40"/>
    <hyperlink ref="J96" r:id="rId41"/>
    <hyperlink ref="J100" r:id="rId42"/>
    <hyperlink ref="J70" r:id="rId43"/>
    <hyperlink ref="J87" r:id="rId44"/>
    <hyperlink ref="J99" r:id="rId45"/>
    <hyperlink ref="J20" r:id="rId46"/>
    <hyperlink ref="J41" r:id="rId47"/>
    <hyperlink ref="J28" r:id="rId48"/>
    <hyperlink ref="J52" r:id="rId49"/>
    <hyperlink ref="J57" r:id="rId50"/>
    <hyperlink ref="J83" r:id="rId51"/>
    <hyperlink ref="J36" r:id="rId52"/>
    <hyperlink ref="J15" r:id="rId53"/>
    <hyperlink ref="J105" r:id="rId54"/>
    <hyperlink ref="J86" r:id="rId55"/>
    <hyperlink ref="J89" r:id="rId56"/>
    <hyperlink ref="J12" r:id="rId57"/>
    <hyperlink ref="J37" r:id="rId58"/>
    <hyperlink ref="J38" r:id="rId59"/>
    <hyperlink ref="J61" r:id="rId60"/>
    <hyperlink ref="J93" r:id="rId61"/>
    <hyperlink ref="J14" r:id="rId62"/>
    <hyperlink ref="J16" r:id="rId63"/>
    <hyperlink ref="J24" r:id="rId64"/>
    <hyperlink ref="J56" r:id="rId65"/>
    <hyperlink ref="J82" r:id="rId66"/>
    <hyperlink ref="J43" r:id="rId67"/>
    <hyperlink ref="J92" r:id="rId68"/>
    <hyperlink ref="J67" r:id="rId69"/>
    <hyperlink ref="J13" r:id="rId70"/>
    <hyperlink ref="J91" r:id="rId71"/>
    <hyperlink ref="J49" r:id="rId72"/>
    <hyperlink ref="J17" r:id="rId73"/>
    <hyperlink ref="J47" r:id="rId74"/>
    <hyperlink ref="J54" r:id="rId75"/>
    <hyperlink ref="J101" r:id="rId76"/>
    <hyperlink ref="J90" r:id="rId77"/>
    <hyperlink ref="J40" r:id="rId78"/>
    <hyperlink ref="J32" r:id="rId79"/>
    <hyperlink ref="J3" r:id="rId80"/>
    <hyperlink ref="J31" r:id="rId81"/>
    <hyperlink ref="J34" r:id="rId82"/>
    <hyperlink ref="J73" r:id="rId83"/>
    <hyperlink ref="J66" r:id="rId84"/>
    <hyperlink ref="J81" r:id="rId85"/>
    <hyperlink ref="J45" r:id="rId86"/>
    <hyperlink ref="J59" r:id="rId87"/>
    <hyperlink ref="J18" r:id="rId88"/>
    <hyperlink ref="J62" r:id="rId89"/>
    <hyperlink ref="J29" r:id="rId90"/>
    <hyperlink ref="J85" r:id="rId91"/>
    <hyperlink ref="J6" r:id="rId92"/>
    <hyperlink ref="J30" r:id="rId93"/>
    <hyperlink ref="J58" r:id="rId94"/>
    <hyperlink ref="J11" r:id="rId95"/>
    <hyperlink ref="J95" r:id="rId96"/>
    <hyperlink ref="J8" r:id="rId97"/>
    <hyperlink ref="J75" r:id="rId98"/>
    <hyperlink ref="J53" r:id="rId99"/>
    <hyperlink ref="J64" r:id="rId100" display="http://ads.nao.ac.jp/abs/2007AJ....133.2709M"/>
    <hyperlink ref="J35" r:id="rId101" display="http://adsabs.harvard.edu/abs/2007ApJ...661L..89K"/>
    <hyperlink ref="J84" r:id="rId102" display="http://adsabs.harvard.edu/abs/2007BaltA..16..397S"/>
    <hyperlink ref="J72" r:id="rId103" display="http://adsabs.harvard.edu/abs/2007BaltA..16..409N"/>
  </hyperlinks>
  <pageMargins left="0.75" right="0.75" top="0.72" bottom="0.61" header="0.51200000000000001" footer="0.34"/>
  <pageSetup paperSize="9" scale="64" orientation="landscape" verticalDpi="1200" r:id="rId104"/>
  <headerFooter alignWithMargins="0">
    <oddHeader>&amp;A</oddHeader>
    <oddFooter>&amp;P / &amp;N ページ</oddFooter>
  </headerFooter>
  <rowBreaks count="1" manualBreakCount="1">
    <brk id="95" min="1" max="15"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CE112"/>
  <sheetViews>
    <sheetView workbookViewId="0">
      <selection activeCell="A2" sqref="A2:XFD2"/>
    </sheetView>
  </sheetViews>
  <sheetFormatPr defaultRowHeight="13.5"/>
  <cols>
    <col min="1" max="1" width="3.25" style="56" customWidth="1"/>
    <col min="2" max="2" width="4.375" style="56" customWidth="1"/>
    <col min="3" max="3" width="11" style="620" customWidth="1"/>
    <col min="4" max="4" width="3.125" style="620" customWidth="1"/>
    <col min="5" max="5" width="4.625" style="620" customWidth="1"/>
    <col min="6" max="7" width="3.375" style="620" customWidth="1"/>
    <col min="8" max="8" width="50.875" style="621" customWidth="1"/>
    <col min="9" max="9" width="9" style="56"/>
    <col min="10" max="10" width="19.125" style="56" customWidth="1"/>
    <col min="11" max="11" width="6.875" style="56" customWidth="1"/>
    <col min="12" max="12" width="6.375" style="56" customWidth="1"/>
    <col min="13" max="13" width="10" style="56" customWidth="1"/>
    <col min="14" max="14" width="8" style="56" customWidth="1"/>
    <col min="15" max="15" width="39.125" style="621" customWidth="1"/>
    <col min="16" max="17" width="6.875" style="1649" customWidth="1"/>
    <col min="18" max="31" width="5.25" style="1649" customWidth="1"/>
    <col min="32" max="32" width="9.125" style="56" customWidth="1"/>
    <col min="33" max="33" width="11" style="1649" customWidth="1"/>
    <col min="34" max="34" width="11.625" style="663" bestFit="1" customWidth="1"/>
    <col min="35" max="35" width="11.5" style="56" customWidth="1"/>
    <col min="36" max="37" width="9" style="56"/>
    <col min="38" max="44" width="6.5" style="56" customWidth="1"/>
    <col min="45" max="45" width="4.875" style="56" customWidth="1"/>
    <col min="46" max="51" width="6.5" style="56" customWidth="1"/>
    <col min="52" max="52" width="5.75" style="56" customWidth="1"/>
    <col min="53" max="53" width="4.75" style="56" customWidth="1"/>
    <col min="54" max="56" width="6.125" style="56" customWidth="1"/>
    <col min="57" max="57" width="4.5" style="56" customWidth="1"/>
    <col min="58" max="60" width="6" style="56" customWidth="1"/>
    <col min="61" max="61" width="6.25" style="56" customWidth="1"/>
    <col min="62" max="68" width="6" style="56" customWidth="1"/>
    <col min="69" max="73" width="6.5" style="56" customWidth="1"/>
    <col min="74" max="74" width="6.25" style="56" customWidth="1"/>
    <col min="75" max="76" width="6.625" style="56" customWidth="1"/>
    <col min="77" max="82" width="6.25" style="56" customWidth="1"/>
    <col min="83" max="83" width="6.875" style="56" customWidth="1"/>
    <col min="84" max="16384" width="9" style="56"/>
  </cols>
  <sheetData>
    <row r="1" spans="1:83" ht="17.25">
      <c r="B1" s="1177" t="s">
        <v>6197</v>
      </c>
      <c r="R1" s="2480" t="s">
        <v>10350</v>
      </c>
      <c r="AL1" s="56" t="s">
        <v>11456</v>
      </c>
    </row>
    <row r="2" spans="1:83" ht="14.25">
      <c r="A2" s="56" t="s">
        <v>11731</v>
      </c>
      <c r="B2" s="118"/>
      <c r="C2" s="380" t="s">
        <v>1274</v>
      </c>
      <c r="D2" s="380" t="s">
        <v>5056</v>
      </c>
      <c r="E2" s="380" t="s">
        <v>410</v>
      </c>
      <c r="F2" s="380" t="s">
        <v>5058</v>
      </c>
      <c r="G2" s="380" t="s">
        <v>1505</v>
      </c>
      <c r="H2" s="126" t="s">
        <v>618</v>
      </c>
      <c r="I2" s="84" t="s">
        <v>4864</v>
      </c>
      <c r="J2" s="119" t="s">
        <v>1595</v>
      </c>
      <c r="K2" s="83" t="s">
        <v>617</v>
      </c>
      <c r="L2" s="83" t="s">
        <v>3707</v>
      </c>
      <c r="M2" s="380" t="s">
        <v>3706</v>
      </c>
      <c r="N2" s="83" t="s">
        <v>3912</v>
      </c>
      <c r="O2" s="84" t="s">
        <v>411</v>
      </c>
      <c r="P2" s="109" t="s">
        <v>10331</v>
      </c>
      <c r="Q2" s="109" t="s">
        <v>10349</v>
      </c>
      <c r="R2" s="85" t="s">
        <v>10355</v>
      </c>
      <c r="S2" s="85" t="s">
        <v>10353</v>
      </c>
      <c r="T2" s="85" t="s">
        <v>10358</v>
      </c>
      <c r="U2" s="85" t="s">
        <v>10361</v>
      </c>
      <c r="V2" s="85" t="s">
        <v>10364</v>
      </c>
      <c r="W2" s="85" t="s">
        <v>10367</v>
      </c>
      <c r="X2" s="85" t="s">
        <v>10370</v>
      </c>
      <c r="Y2" s="85" t="s">
        <v>10373</v>
      </c>
      <c r="Z2" s="85" t="s">
        <v>10376</v>
      </c>
      <c r="AA2" s="85" t="s">
        <v>10379</v>
      </c>
      <c r="AB2" s="85" t="s">
        <v>10382</v>
      </c>
      <c r="AC2" s="85" t="s">
        <v>10385</v>
      </c>
      <c r="AD2" s="85" t="s">
        <v>10388</v>
      </c>
      <c r="AE2" s="85" t="s">
        <v>10391</v>
      </c>
      <c r="AF2" s="83" t="s">
        <v>1508</v>
      </c>
      <c r="AG2" s="666" t="s">
        <v>8313</v>
      </c>
      <c r="AH2" s="663" t="s">
        <v>3898</v>
      </c>
      <c r="AI2" s="56" t="s">
        <v>3897</v>
      </c>
      <c r="AJ2" s="56" t="s">
        <v>2816</v>
      </c>
      <c r="AL2" s="2758" t="s">
        <v>11422</v>
      </c>
      <c r="AM2" s="2758" t="s">
        <v>11423</v>
      </c>
      <c r="AN2" s="56" t="s">
        <v>11424</v>
      </c>
      <c r="AO2" s="56" t="s">
        <v>11425</v>
      </c>
      <c r="AP2" s="56" t="s">
        <v>11426</v>
      </c>
      <c r="AQ2" s="56" t="s">
        <v>11427</v>
      </c>
      <c r="AR2" s="56" t="s">
        <v>2075</v>
      </c>
      <c r="AS2" s="56" t="s">
        <v>11428</v>
      </c>
      <c r="AT2" s="56" t="s">
        <v>11429</v>
      </c>
      <c r="AU2" s="56" t="s">
        <v>5613</v>
      </c>
      <c r="AV2" s="56" t="s">
        <v>7576</v>
      </c>
      <c r="AW2" s="56" t="s">
        <v>11430</v>
      </c>
      <c r="AX2" s="56" t="s">
        <v>11431</v>
      </c>
      <c r="AY2" s="56" t="s">
        <v>11432</v>
      </c>
      <c r="AZ2" s="56" t="s">
        <v>11433</v>
      </c>
      <c r="BA2" s="56" t="s">
        <v>11434</v>
      </c>
      <c r="BB2" s="56" t="s">
        <v>11435</v>
      </c>
      <c r="BC2" s="56" t="s">
        <v>11436</v>
      </c>
      <c r="BD2" s="56" t="s">
        <v>4294</v>
      </c>
      <c r="BE2" s="56" t="s">
        <v>11437</v>
      </c>
      <c r="BF2" s="56" t="s">
        <v>7616</v>
      </c>
      <c r="BG2" s="56" t="s">
        <v>11438</v>
      </c>
      <c r="BH2" s="56" t="s">
        <v>11439</v>
      </c>
      <c r="BI2" s="56" t="s">
        <v>11440</v>
      </c>
      <c r="BJ2" s="56" t="s">
        <v>11441</v>
      </c>
      <c r="BK2" s="56" t="s">
        <v>7580</v>
      </c>
      <c r="BL2" s="56" t="s">
        <v>11442</v>
      </c>
      <c r="BM2" s="56" t="s">
        <v>11443</v>
      </c>
      <c r="BN2" s="56" t="s">
        <v>10118</v>
      </c>
      <c r="BO2" s="56" t="s">
        <v>11444</v>
      </c>
      <c r="BP2" s="56" t="s">
        <v>11445</v>
      </c>
      <c r="BQ2" s="56" t="s">
        <v>11446</v>
      </c>
      <c r="BR2" s="56" t="s">
        <v>11447</v>
      </c>
      <c r="BS2" s="56" t="s">
        <v>11448</v>
      </c>
      <c r="BT2" s="56" t="s">
        <v>11449</v>
      </c>
      <c r="BU2" s="56" t="s">
        <v>3691</v>
      </c>
      <c r="BV2" s="56" t="s">
        <v>7582</v>
      </c>
      <c r="BW2" s="56" t="s">
        <v>11450</v>
      </c>
      <c r="BX2" s="56" t="s">
        <v>4295</v>
      </c>
      <c r="BY2" s="56" t="s">
        <v>11451</v>
      </c>
      <c r="BZ2" s="56" t="s">
        <v>11452</v>
      </c>
      <c r="CA2" s="56" t="s">
        <v>11453</v>
      </c>
      <c r="CB2" s="56" t="s">
        <v>11454</v>
      </c>
      <c r="CC2" s="56" t="s">
        <v>10263</v>
      </c>
      <c r="CD2" s="56" t="s">
        <v>11455</v>
      </c>
      <c r="CE2" s="56" t="s">
        <v>3963</v>
      </c>
    </row>
    <row r="3" spans="1:83" s="460" customFormat="1" ht="40.5">
      <c r="B3" s="3">
        <f>ROW()-2</f>
        <v>1</v>
      </c>
      <c r="C3" s="535" t="s">
        <v>4684</v>
      </c>
      <c r="D3" s="535" t="s">
        <v>1505</v>
      </c>
      <c r="E3" s="438">
        <v>5</v>
      </c>
      <c r="F3" s="438">
        <v>0</v>
      </c>
      <c r="G3" s="438">
        <v>6</v>
      </c>
      <c r="H3" s="536" t="s">
        <v>2898</v>
      </c>
      <c r="I3" s="3" t="s">
        <v>2487</v>
      </c>
      <c r="J3" s="603" t="s">
        <v>4685</v>
      </c>
      <c r="K3" s="3" t="s">
        <v>3705</v>
      </c>
      <c r="L3" s="3">
        <v>673</v>
      </c>
      <c r="M3" s="604" t="s">
        <v>4686</v>
      </c>
      <c r="N3" s="3" t="s">
        <v>6409</v>
      </c>
      <c r="O3" s="465" t="s">
        <v>4108</v>
      </c>
      <c r="P3" s="1472">
        <v>15</v>
      </c>
      <c r="Q3" s="1472">
        <f>SUM(R3:AE3)</f>
        <v>15</v>
      </c>
      <c r="R3" s="1472"/>
      <c r="S3" s="1472"/>
      <c r="T3" s="1472"/>
      <c r="U3" s="1472"/>
      <c r="V3" s="1472"/>
      <c r="W3" s="1472"/>
      <c r="X3" s="1472"/>
      <c r="Y3" s="1472"/>
      <c r="Z3" s="1472">
        <v>2</v>
      </c>
      <c r="AA3" s="1472">
        <v>3</v>
      </c>
      <c r="AB3" s="1472">
        <v>4</v>
      </c>
      <c r="AC3" s="1472">
        <v>1</v>
      </c>
      <c r="AD3" s="1472">
        <v>3</v>
      </c>
      <c r="AE3" s="1472">
        <v>2</v>
      </c>
      <c r="AF3" s="440"/>
      <c r="AG3" s="666"/>
      <c r="AH3" s="664"/>
      <c r="AJ3" s="676" t="e">
        <f>P3/AI3</f>
        <v>#DIV/0!</v>
      </c>
      <c r="AK3" t="str">
        <f>$D3&amp;$K3</f>
        <v>DApJS</v>
      </c>
      <c r="AL3" s="2759"/>
      <c r="AM3" s="2759"/>
      <c r="AN3" s="369"/>
      <c r="AO3" s="369"/>
      <c r="AP3" s="369"/>
      <c r="AQ3" s="369"/>
      <c r="AR3" s="369"/>
      <c r="AS3" s="369">
        <v>2</v>
      </c>
      <c r="AT3" s="369"/>
      <c r="AU3" s="369"/>
      <c r="AV3" s="369"/>
      <c r="AW3" s="369"/>
      <c r="AX3" s="369"/>
      <c r="AY3" s="369"/>
      <c r="AZ3" s="369"/>
      <c r="BA3" s="369">
        <v>1</v>
      </c>
      <c r="BB3" s="369"/>
      <c r="BC3" s="369"/>
      <c r="BD3" s="369"/>
      <c r="BE3" s="369"/>
      <c r="BF3" s="369"/>
      <c r="BG3" s="369"/>
      <c r="BH3" s="369"/>
      <c r="BI3" s="369"/>
      <c r="BJ3" s="369"/>
      <c r="BK3" s="369"/>
      <c r="BL3" s="369"/>
      <c r="BM3" s="369"/>
      <c r="BN3" s="369"/>
      <c r="BO3" s="369"/>
      <c r="BP3" s="369"/>
      <c r="BQ3" s="369"/>
      <c r="BR3" s="369"/>
      <c r="BS3" s="369"/>
      <c r="BT3" s="369"/>
      <c r="BU3" s="369"/>
      <c r="BV3" s="369"/>
      <c r="BW3" s="369"/>
      <c r="BX3" s="369"/>
      <c r="BY3" s="369"/>
      <c r="BZ3" s="369"/>
      <c r="CA3" s="369"/>
      <c r="CB3" s="369"/>
      <c r="CC3" s="369"/>
      <c r="CD3" s="369"/>
      <c r="CE3" s="369"/>
    </row>
    <row r="4" spans="1:83" s="460" customFormat="1" ht="103.5" customHeight="1">
      <c r="B4" s="3">
        <f t="shared" ref="B4:B79" si="0">ROW()-2</f>
        <v>2</v>
      </c>
      <c r="C4" s="535" t="s">
        <v>5280</v>
      </c>
      <c r="D4" s="535" t="s">
        <v>5058</v>
      </c>
      <c r="E4" s="438">
        <v>16</v>
      </c>
      <c r="F4" s="438">
        <v>16</v>
      </c>
      <c r="G4" s="438">
        <v>1</v>
      </c>
      <c r="H4" s="612" t="s">
        <v>5279</v>
      </c>
      <c r="I4" s="3" t="s">
        <v>3280</v>
      </c>
      <c r="J4" s="610" t="s">
        <v>5281</v>
      </c>
      <c r="K4" s="3" t="s">
        <v>1528</v>
      </c>
      <c r="L4" s="3">
        <v>136</v>
      </c>
      <c r="M4" s="604" t="s">
        <v>5282</v>
      </c>
      <c r="N4" s="3" t="s">
        <v>4428</v>
      </c>
      <c r="O4" s="613" t="s">
        <v>4877</v>
      </c>
      <c r="P4" s="1472">
        <v>92</v>
      </c>
      <c r="Q4" s="1472">
        <f t="shared" ref="Q4:Q71" si="1">SUM(R4:AE4)</f>
        <v>92</v>
      </c>
      <c r="R4" s="1472"/>
      <c r="S4" s="1472"/>
      <c r="T4" s="1472"/>
      <c r="U4" s="1472"/>
      <c r="V4" s="1472"/>
      <c r="W4" s="1472"/>
      <c r="X4" s="1472"/>
      <c r="Y4" s="1472"/>
      <c r="Z4" s="1472">
        <v>8</v>
      </c>
      <c r="AA4" s="1472">
        <v>16</v>
      </c>
      <c r="AB4" s="1472">
        <v>14</v>
      </c>
      <c r="AC4" s="1472">
        <v>22</v>
      </c>
      <c r="AD4" s="1472">
        <v>16</v>
      </c>
      <c r="AE4" s="1472">
        <v>16</v>
      </c>
      <c r="AF4" s="440"/>
      <c r="AG4" s="666"/>
      <c r="AH4" s="664"/>
      <c r="AJ4" s="676" t="e">
        <f t="shared" ref="AJ4:AJ93" si="2">P4/AI4</f>
        <v>#DIV/0!</v>
      </c>
      <c r="AK4" t="str">
        <f t="shared" ref="AK4:AK79" si="3">$D4&amp;$K4</f>
        <v>IAJ</v>
      </c>
      <c r="AL4" s="613"/>
      <c r="AM4" s="613"/>
      <c r="AN4" s="369"/>
      <c r="AO4" s="369"/>
      <c r="AP4" s="369"/>
      <c r="AQ4" s="369"/>
      <c r="AR4" s="369"/>
      <c r="AS4" s="369"/>
      <c r="AT4" s="369"/>
      <c r="AU4" s="369"/>
      <c r="AV4" s="369"/>
      <c r="AW4" s="369"/>
      <c r="AX4" s="369"/>
      <c r="AY4" s="369"/>
      <c r="AZ4" s="369"/>
      <c r="BA4" s="369"/>
      <c r="BB4" s="369"/>
      <c r="BC4" s="369"/>
      <c r="BD4" s="369"/>
      <c r="BE4" s="369"/>
      <c r="BF4" s="369"/>
      <c r="BG4" s="369"/>
      <c r="BH4" s="369"/>
      <c r="BI4" s="369"/>
      <c r="BJ4" s="369"/>
      <c r="BK4" s="369"/>
      <c r="BL4" s="369"/>
      <c r="BM4" s="369"/>
      <c r="BN4" s="369"/>
      <c r="BO4" s="369"/>
      <c r="BP4" s="369"/>
      <c r="BQ4" s="369"/>
      <c r="BR4" s="369"/>
      <c r="BS4" s="369"/>
      <c r="BT4" s="369"/>
      <c r="BU4" s="369"/>
      <c r="BV4" s="369"/>
      <c r="BW4" s="369"/>
      <c r="BX4" s="369"/>
      <c r="BY4" s="369"/>
      <c r="BZ4" s="369"/>
      <c r="CA4" s="369"/>
      <c r="CB4" s="369"/>
      <c r="CC4" s="369"/>
      <c r="CD4" s="369"/>
      <c r="CE4" s="369"/>
    </row>
    <row r="5" spans="1:83" s="460" customFormat="1" ht="27">
      <c r="B5" s="3">
        <f t="shared" si="0"/>
        <v>3</v>
      </c>
      <c r="C5" s="535" t="s">
        <v>5599</v>
      </c>
      <c r="D5" s="535" t="s">
        <v>1505</v>
      </c>
      <c r="E5" s="438">
        <v>8</v>
      </c>
      <c r="F5" s="438">
        <v>7</v>
      </c>
      <c r="G5" s="438">
        <v>2</v>
      </c>
      <c r="H5" s="536" t="s">
        <v>4054</v>
      </c>
      <c r="I5" s="3" t="s">
        <v>3280</v>
      </c>
      <c r="J5" s="603" t="s">
        <v>919</v>
      </c>
      <c r="K5" s="3" t="s">
        <v>619</v>
      </c>
      <c r="L5" s="3">
        <v>678</v>
      </c>
      <c r="M5" s="604" t="s">
        <v>920</v>
      </c>
      <c r="N5" s="3" t="s">
        <v>921</v>
      </c>
      <c r="O5" s="454" t="s">
        <v>4509</v>
      </c>
      <c r="P5" s="1472">
        <v>48</v>
      </c>
      <c r="Q5" s="1472">
        <f t="shared" si="1"/>
        <v>48</v>
      </c>
      <c r="R5" s="1472"/>
      <c r="S5" s="1472"/>
      <c r="T5" s="1472"/>
      <c r="U5" s="1472"/>
      <c r="V5" s="1472"/>
      <c r="W5" s="1472"/>
      <c r="X5" s="1472"/>
      <c r="Y5" s="1472"/>
      <c r="Z5" s="1472">
        <v>4</v>
      </c>
      <c r="AA5" s="1472">
        <v>11</v>
      </c>
      <c r="AB5" s="1472">
        <v>11</v>
      </c>
      <c r="AC5" s="1472">
        <v>3</v>
      </c>
      <c r="AD5" s="1472">
        <v>9</v>
      </c>
      <c r="AE5" s="1472">
        <v>10</v>
      </c>
      <c r="AF5" s="440"/>
      <c r="AG5" s="666"/>
      <c r="AH5" s="664"/>
      <c r="AJ5" s="676" t="e">
        <f t="shared" si="2"/>
        <v>#DIV/0!</v>
      </c>
      <c r="AK5" t="str">
        <f t="shared" si="3"/>
        <v>DApJ</v>
      </c>
      <c r="AL5" s="2760"/>
      <c r="AM5" s="2760"/>
      <c r="AN5" s="369"/>
      <c r="AO5" s="369"/>
      <c r="AP5" s="369"/>
      <c r="AQ5" s="369"/>
      <c r="AR5" s="369"/>
      <c r="AS5" s="369"/>
      <c r="AT5" s="369"/>
      <c r="AU5" s="369"/>
      <c r="AV5" s="369"/>
      <c r="AW5" s="369"/>
      <c r="AX5" s="369"/>
      <c r="AY5" s="369"/>
      <c r="AZ5" s="369"/>
      <c r="BA5" s="369"/>
      <c r="BB5" s="369"/>
      <c r="BC5" s="369"/>
      <c r="BD5" s="369"/>
      <c r="BE5" s="369"/>
      <c r="BF5" s="369"/>
      <c r="BG5" s="369"/>
      <c r="BH5" s="369"/>
      <c r="BI5" s="369"/>
      <c r="BJ5" s="369"/>
      <c r="BK5" s="369"/>
      <c r="BL5" s="369"/>
      <c r="BM5" s="369"/>
      <c r="BN5" s="369"/>
      <c r="BO5" s="369"/>
      <c r="BP5" s="369"/>
      <c r="BQ5" s="369"/>
      <c r="BR5" s="369"/>
      <c r="BS5" s="369"/>
      <c r="BT5" s="369"/>
      <c r="BU5" s="369"/>
      <c r="BV5" s="369"/>
      <c r="BW5" s="369"/>
      <c r="BX5" s="369"/>
      <c r="BY5" s="369"/>
      <c r="BZ5" s="369"/>
      <c r="CA5" s="369"/>
      <c r="CB5" s="369"/>
      <c r="CC5" s="369"/>
      <c r="CD5" s="369"/>
      <c r="CE5" s="369"/>
    </row>
    <row r="6" spans="1:83" ht="42" customHeight="1">
      <c r="B6" s="3">
        <f t="shared" si="0"/>
        <v>4</v>
      </c>
      <c r="C6" s="712" t="s">
        <v>421</v>
      </c>
      <c r="D6" s="712" t="s">
        <v>1505</v>
      </c>
      <c r="E6" s="713">
        <v>1</v>
      </c>
      <c r="F6" s="713">
        <v>0</v>
      </c>
      <c r="G6" s="713">
        <v>2</v>
      </c>
      <c r="H6" s="614" t="s">
        <v>2389</v>
      </c>
      <c r="I6" s="3" t="s">
        <v>3280</v>
      </c>
      <c r="J6" s="603" t="s">
        <v>2394</v>
      </c>
      <c r="K6" s="3" t="s">
        <v>1401</v>
      </c>
      <c r="L6" s="3">
        <v>60</v>
      </c>
      <c r="M6" s="3" t="s">
        <v>1575</v>
      </c>
      <c r="N6" s="3" t="s">
        <v>2414</v>
      </c>
      <c r="O6" s="613" t="s">
        <v>1576</v>
      </c>
      <c r="P6" s="1472">
        <v>9</v>
      </c>
      <c r="Q6" s="1472">
        <f t="shared" si="1"/>
        <v>9</v>
      </c>
      <c r="R6" s="1472"/>
      <c r="S6" s="1472"/>
      <c r="T6" s="1472"/>
      <c r="U6" s="1472"/>
      <c r="V6" s="1472"/>
      <c r="W6" s="1472"/>
      <c r="X6" s="1472"/>
      <c r="Y6" s="1472"/>
      <c r="Z6" s="1472">
        <v>1</v>
      </c>
      <c r="AA6" s="1472">
        <v>2</v>
      </c>
      <c r="AB6" s="1472">
        <v>2</v>
      </c>
      <c r="AC6" s="1472">
        <v>3</v>
      </c>
      <c r="AD6" s="1472"/>
      <c r="AE6" s="1472">
        <v>1</v>
      </c>
      <c r="AF6" s="3"/>
      <c r="AG6" s="666"/>
      <c r="AH6" s="664"/>
      <c r="AI6" s="460"/>
      <c r="AJ6" s="676" t="e">
        <f t="shared" si="2"/>
        <v>#DIV/0!</v>
      </c>
      <c r="AK6" t="str">
        <f t="shared" si="3"/>
        <v>DPASJ</v>
      </c>
      <c r="AL6" s="613"/>
      <c r="AM6" s="613"/>
    </row>
    <row r="7" spans="1:83" ht="42" customHeight="1">
      <c r="B7" s="3">
        <f t="shared" si="0"/>
        <v>5</v>
      </c>
      <c r="C7" s="712" t="s">
        <v>537</v>
      </c>
      <c r="D7" s="712" t="s">
        <v>5058</v>
      </c>
      <c r="E7" s="713">
        <v>2</v>
      </c>
      <c r="F7" s="713">
        <v>3</v>
      </c>
      <c r="G7" s="713">
        <v>0</v>
      </c>
      <c r="H7" s="609" t="s">
        <v>538</v>
      </c>
      <c r="I7" s="3" t="s">
        <v>2786</v>
      </c>
      <c r="J7" s="477" t="s">
        <v>5576</v>
      </c>
      <c r="K7" s="3" t="s">
        <v>619</v>
      </c>
      <c r="L7" s="3">
        <v>689</v>
      </c>
      <c r="M7" s="3" t="s">
        <v>539</v>
      </c>
      <c r="N7" s="3" t="s">
        <v>2851</v>
      </c>
      <c r="O7" s="465" t="s">
        <v>5577</v>
      </c>
      <c r="P7" s="1472">
        <v>111</v>
      </c>
      <c r="Q7" s="1472">
        <f t="shared" si="1"/>
        <v>111</v>
      </c>
      <c r="R7" s="1472"/>
      <c r="S7" s="1472"/>
      <c r="T7" s="1472"/>
      <c r="U7" s="1472"/>
      <c r="V7" s="1472"/>
      <c r="W7" s="1472"/>
      <c r="X7" s="1472"/>
      <c r="Y7" s="1472"/>
      <c r="Z7" s="1472"/>
      <c r="AA7" s="1472">
        <v>10</v>
      </c>
      <c r="AB7" s="1472">
        <v>23</v>
      </c>
      <c r="AC7" s="1472">
        <v>32</v>
      </c>
      <c r="AD7" s="1472">
        <v>27</v>
      </c>
      <c r="AE7" s="1472">
        <v>19</v>
      </c>
      <c r="AF7" s="109"/>
      <c r="AG7" s="109" t="s">
        <v>10596</v>
      </c>
      <c r="AH7" s="664"/>
      <c r="AI7" s="460"/>
      <c r="AJ7" s="676"/>
      <c r="AK7" t="str">
        <f t="shared" si="3"/>
        <v>IApJ</v>
      </c>
      <c r="AL7" s="2759"/>
      <c r="AM7" s="2759"/>
    </row>
    <row r="8" spans="1:83" s="460" customFormat="1" ht="45.75" customHeight="1">
      <c r="B8" s="3">
        <f t="shared" si="0"/>
        <v>6</v>
      </c>
      <c r="C8" s="605" t="s">
        <v>5501</v>
      </c>
      <c r="D8" s="605" t="s">
        <v>5058</v>
      </c>
      <c r="E8" s="606">
        <v>8</v>
      </c>
      <c r="F8" s="438">
        <v>8</v>
      </c>
      <c r="G8" s="438">
        <v>1</v>
      </c>
      <c r="H8" s="630" t="s">
        <v>5502</v>
      </c>
      <c r="I8" s="3" t="s">
        <v>3278</v>
      </c>
      <c r="J8" s="603" t="s">
        <v>5503</v>
      </c>
      <c r="K8" s="3" t="s">
        <v>70</v>
      </c>
      <c r="L8" s="3">
        <v>390</v>
      </c>
      <c r="M8" s="631" t="s">
        <v>5504</v>
      </c>
      <c r="N8" s="3" t="s">
        <v>5505</v>
      </c>
      <c r="O8" s="465" t="s">
        <v>4878</v>
      </c>
      <c r="P8" s="1472">
        <v>7</v>
      </c>
      <c r="Q8" s="1472">
        <f t="shared" si="1"/>
        <v>7</v>
      </c>
      <c r="R8" s="1472"/>
      <c r="S8" s="1472"/>
      <c r="T8" s="1472"/>
      <c r="U8" s="1472"/>
      <c r="V8" s="1472"/>
      <c r="W8" s="1472"/>
      <c r="X8" s="1472"/>
      <c r="Y8" s="1472"/>
      <c r="Z8" s="1472"/>
      <c r="AA8" s="1472">
        <v>2</v>
      </c>
      <c r="AB8" s="1472">
        <v>1</v>
      </c>
      <c r="AC8" s="1472">
        <v>2</v>
      </c>
      <c r="AD8" s="1472">
        <v>1</v>
      </c>
      <c r="AE8" s="1472">
        <v>1</v>
      </c>
      <c r="AF8" s="440"/>
      <c r="AG8" s="666"/>
      <c r="AH8" s="664"/>
      <c r="AJ8" s="676" t="e">
        <f t="shared" si="2"/>
        <v>#DIV/0!</v>
      </c>
      <c r="AK8" t="str">
        <f t="shared" si="3"/>
        <v>IMNRAS</v>
      </c>
      <c r="AL8" s="2759"/>
      <c r="AM8" s="2759"/>
      <c r="AN8" s="369"/>
      <c r="AO8" s="369"/>
      <c r="AP8" s="369"/>
      <c r="AQ8" s="369"/>
      <c r="AR8" s="369"/>
      <c r="AS8" s="369"/>
      <c r="AT8" s="369"/>
      <c r="AU8" s="369"/>
      <c r="AV8" s="369"/>
      <c r="AW8" s="369"/>
      <c r="AX8" s="369"/>
      <c r="AY8" s="369"/>
      <c r="AZ8" s="369"/>
      <c r="BA8" s="369"/>
      <c r="BB8" s="369"/>
      <c r="BC8" s="369"/>
      <c r="BD8" s="369"/>
      <c r="BE8" s="369"/>
      <c r="BF8" s="369"/>
      <c r="BG8" s="369"/>
      <c r="BH8" s="369"/>
      <c r="BI8" s="369"/>
      <c r="BJ8" s="369"/>
      <c r="BK8" s="369"/>
      <c r="BL8" s="369"/>
      <c r="BM8" s="369"/>
      <c r="BN8" s="369"/>
      <c r="BO8" s="369"/>
      <c r="BP8" s="369"/>
      <c r="BQ8" s="369"/>
      <c r="BR8" s="369"/>
      <c r="BS8" s="369"/>
      <c r="BT8" s="369"/>
      <c r="BU8" s="369"/>
      <c r="BV8" s="369"/>
      <c r="BW8" s="369"/>
      <c r="BX8" s="369"/>
      <c r="BY8" s="369"/>
      <c r="BZ8" s="369"/>
      <c r="CA8" s="369"/>
      <c r="CB8" s="369"/>
      <c r="CC8" s="369"/>
      <c r="CD8" s="369"/>
      <c r="CE8" s="369"/>
    </row>
    <row r="9" spans="1:83" s="460" customFormat="1" ht="67.5" customHeight="1">
      <c r="B9" s="3">
        <f t="shared" si="0"/>
        <v>7</v>
      </c>
      <c r="C9" s="605" t="s">
        <v>5296</v>
      </c>
      <c r="D9" s="605" t="s">
        <v>5058</v>
      </c>
      <c r="E9" s="606">
        <v>4</v>
      </c>
      <c r="F9" s="606">
        <v>3</v>
      </c>
      <c r="G9" s="606">
        <v>2</v>
      </c>
      <c r="H9" s="624" t="s">
        <v>5297</v>
      </c>
      <c r="I9" s="3" t="s">
        <v>3281</v>
      </c>
      <c r="J9" s="610" t="s">
        <v>5298</v>
      </c>
      <c r="K9" s="604" t="s">
        <v>3390</v>
      </c>
      <c r="L9" s="3">
        <v>196</v>
      </c>
      <c r="M9" s="454" t="s">
        <v>5299</v>
      </c>
      <c r="N9" s="439" t="s">
        <v>5300</v>
      </c>
      <c r="O9" s="613" t="s">
        <v>3944</v>
      </c>
      <c r="P9" s="1472">
        <v>10</v>
      </c>
      <c r="Q9" s="1472">
        <f t="shared" si="1"/>
        <v>10</v>
      </c>
      <c r="R9" s="1472"/>
      <c r="S9" s="1472"/>
      <c r="T9" s="1472"/>
      <c r="U9" s="1472"/>
      <c r="V9" s="1472"/>
      <c r="W9" s="1472"/>
      <c r="X9" s="1472"/>
      <c r="Y9" s="1472"/>
      <c r="Z9" s="1472"/>
      <c r="AA9" s="1472">
        <v>2</v>
      </c>
      <c r="AB9" s="1472">
        <v>1</v>
      </c>
      <c r="AC9" s="1472">
        <v>3</v>
      </c>
      <c r="AD9" s="1472">
        <v>3</v>
      </c>
      <c r="AE9" s="1472">
        <v>1</v>
      </c>
      <c r="AF9" s="445"/>
      <c r="AG9" s="666"/>
      <c r="AH9" s="664"/>
      <c r="AJ9" s="676" t="e">
        <f t="shared" si="2"/>
        <v>#DIV/0!</v>
      </c>
      <c r="AK9" t="str">
        <f t="shared" si="3"/>
        <v>IIcarus</v>
      </c>
      <c r="AL9" s="613"/>
      <c r="AM9" s="613"/>
      <c r="AN9" s="369"/>
      <c r="AO9" s="369"/>
      <c r="AP9" s="369"/>
      <c r="AQ9" s="369"/>
      <c r="AR9" s="369"/>
      <c r="AS9" s="369"/>
      <c r="AT9" s="369"/>
      <c r="AU9" s="369"/>
      <c r="AV9" s="369"/>
      <c r="AW9" s="369"/>
      <c r="AX9" s="369"/>
      <c r="AY9" s="369"/>
      <c r="AZ9" s="369"/>
      <c r="BA9" s="369"/>
      <c r="BB9" s="369"/>
      <c r="BC9" s="369"/>
      <c r="BD9" s="369"/>
      <c r="BE9" s="369"/>
      <c r="BF9" s="369"/>
      <c r="BG9" s="369"/>
      <c r="BH9" s="369"/>
      <c r="BI9" s="369"/>
      <c r="BJ9" s="369"/>
      <c r="BK9" s="369"/>
      <c r="BL9" s="369"/>
      <c r="BM9" s="369"/>
      <c r="BN9" s="369"/>
      <c r="BO9" s="369"/>
      <c r="BP9" s="369"/>
      <c r="BQ9" s="369"/>
      <c r="BR9" s="369">
        <v>2</v>
      </c>
      <c r="BS9" s="369"/>
      <c r="BT9" s="369"/>
      <c r="BU9" s="369"/>
      <c r="BV9" s="369"/>
      <c r="BW9" s="369"/>
      <c r="BX9" s="369"/>
      <c r="BY9" s="369"/>
      <c r="BZ9" s="369"/>
      <c r="CA9" s="369"/>
      <c r="CB9" s="369"/>
      <c r="CC9" s="369"/>
      <c r="CD9" s="369"/>
      <c r="CE9" s="369"/>
    </row>
    <row r="10" spans="1:83" s="460" customFormat="1" ht="46.5" customHeight="1">
      <c r="B10" s="3">
        <f t="shared" si="0"/>
        <v>8</v>
      </c>
      <c r="C10" s="535" t="s">
        <v>1781</v>
      </c>
      <c r="D10" s="535" t="s">
        <v>5058</v>
      </c>
      <c r="E10" s="438">
        <v>3</v>
      </c>
      <c r="F10" s="438">
        <v>4</v>
      </c>
      <c r="G10" s="438">
        <v>0</v>
      </c>
      <c r="H10" s="624" t="s">
        <v>1782</v>
      </c>
      <c r="I10" s="3" t="s">
        <v>2786</v>
      </c>
      <c r="J10" s="603" t="s">
        <v>1783</v>
      </c>
      <c r="K10" s="604" t="s">
        <v>5952</v>
      </c>
      <c r="L10" s="3">
        <v>686</v>
      </c>
      <c r="M10" s="454" t="s">
        <v>1784</v>
      </c>
      <c r="N10" s="439" t="s">
        <v>6218</v>
      </c>
      <c r="O10" s="465" t="s">
        <v>4879</v>
      </c>
      <c r="P10" s="1472">
        <v>214</v>
      </c>
      <c r="Q10" s="1472">
        <f t="shared" si="1"/>
        <v>214</v>
      </c>
      <c r="R10" s="1472"/>
      <c r="S10" s="1472"/>
      <c r="T10" s="1472"/>
      <c r="U10" s="1472"/>
      <c r="V10" s="1472"/>
      <c r="W10" s="1472"/>
      <c r="X10" s="1472"/>
      <c r="Y10" s="1472"/>
      <c r="Z10" s="1472">
        <v>9</v>
      </c>
      <c r="AA10" s="1472">
        <v>39</v>
      </c>
      <c r="AB10" s="1472">
        <v>46</v>
      </c>
      <c r="AC10" s="1472">
        <v>43</v>
      </c>
      <c r="AD10" s="1472">
        <v>43</v>
      </c>
      <c r="AE10" s="1472">
        <v>34</v>
      </c>
      <c r="AF10" s="109"/>
      <c r="AG10" s="109" t="s">
        <v>10504</v>
      </c>
      <c r="AH10" s="664"/>
      <c r="AJ10" s="676" t="e">
        <f t="shared" si="2"/>
        <v>#DIV/0!</v>
      </c>
      <c r="AK10" t="str">
        <f t="shared" si="3"/>
        <v>IApJ</v>
      </c>
      <c r="AL10" s="2759"/>
      <c r="AM10" s="2759"/>
      <c r="AN10" s="369"/>
      <c r="AO10" s="369"/>
      <c r="AP10" s="369"/>
      <c r="AQ10" s="369"/>
      <c r="AR10" s="369"/>
      <c r="AS10" s="369"/>
      <c r="AT10" s="369"/>
      <c r="AU10" s="369"/>
      <c r="AV10" s="369"/>
      <c r="AW10" s="369"/>
      <c r="AX10" s="369"/>
      <c r="AY10" s="369"/>
      <c r="AZ10" s="369"/>
      <c r="BA10" s="369"/>
      <c r="BB10" s="369"/>
      <c r="BC10" s="369"/>
      <c r="BD10" s="369"/>
      <c r="BE10" s="369"/>
      <c r="BF10" s="369"/>
      <c r="BG10" s="369"/>
      <c r="BH10" s="369"/>
      <c r="BI10" s="369"/>
      <c r="BJ10" s="369"/>
      <c r="BK10" s="369"/>
      <c r="BL10" s="369"/>
      <c r="BM10" s="369"/>
      <c r="BN10" s="369"/>
      <c r="BO10" s="369"/>
      <c r="BP10" s="369"/>
      <c r="BQ10" s="369"/>
      <c r="BR10" s="369"/>
      <c r="BS10" s="369"/>
      <c r="BT10" s="369"/>
      <c r="BU10" s="369"/>
      <c r="BV10" s="369"/>
      <c r="BW10" s="369"/>
      <c r="BX10" s="369"/>
      <c r="BY10" s="369"/>
      <c r="BZ10" s="369"/>
      <c r="CA10" s="369"/>
      <c r="CB10" s="369"/>
      <c r="CC10" s="369"/>
      <c r="CD10" s="369"/>
      <c r="CE10" s="369"/>
    </row>
    <row r="11" spans="1:83" s="460" customFormat="1" ht="46.5" customHeight="1">
      <c r="B11" s="3">
        <f t="shared" si="0"/>
        <v>9</v>
      </c>
      <c r="C11" s="625" t="s">
        <v>2165</v>
      </c>
      <c r="D11" s="625" t="s">
        <v>5058</v>
      </c>
      <c r="E11" s="628">
        <v>4</v>
      </c>
      <c r="F11" s="465">
        <v>3</v>
      </c>
      <c r="G11" s="465">
        <v>2</v>
      </c>
      <c r="H11" s="615" t="s">
        <v>2166</v>
      </c>
      <c r="I11" s="3" t="s">
        <v>3278</v>
      </c>
      <c r="J11" s="610" t="s">
        <v>4170</v>
      </c>
      <c r="K11" s="604" t="s">
        <v>619</v>
      </c>
      <c r="L11" s="3">
        <v>685</v>
      </c>
      <c r="M11" s="454" t="s">
        <v>1405</v>
      </c>
      <c r="N11" s="439" t="s">
        <v>1109</v>
      </c>
      <c r="O11" s="613" t="s">
        <v>4171</v>
      </c>
      <c r="P11" s="1472">
        <v>101</v>
      </c>
      <c r="Q11" s="1472">
        <f t="shared" si="1"/>
        <v>101</v>
      </c>
      <c r="R11" s="1472"/>
      <c r="S11" s="1472"/>
      <c r="T11" s="1472"/>
      <c r="U11" s="1472"/>
      <c r="V11" s="1472"/>
      <c r="W11" s="1472"/>
      <c r="X11" s="1472"/>
      <c r="Y11" s="1472"/>
      <c r="Z11" s="1472">
        <v>2</v>
      </c>
      <c r="AA11" s="1472">
        <v>21</v>
      </c>
      <c r="AB11" s="1472">
        <v>21</v>
      </c>
      <c r="AC11" s="1472">
        <v>21</v>
      </c>
      <c r="AD11" s="1472">
        <v>18</v>
      </c>
      <c r="AE11" s="1472">
        <v>18</v>
      </c>
      <c r="AF11" s="445"/>
      <c r="AG11" s="666"/>
      <c r="AH11" s="664"/>
      <c r="AJ11" s="676" t="e">
        <f t="shared" si="2"/>
        <v>#DIV/0!</v>
      </c>
      <c r="AK11" t="str">
        <f t="shared" si="3"/>
        <v>IApJ</v>
      </c>
      <c r="AL11" s="613"/>
      <c r="AM11" s="613"/>
      <c r="AN11" s="369"/>
      <c r="AO11" s="369"/>
      <c r="AP11" s="369"/>
      <c r="AQ11" s="369"/>
      <c r="AR11" s="369"/>
      <c r="AS11" s="369"/>
      <c r="AT11" s="369"/>
      <c r="AU11" s="369"/>
      <c r="AV11" s="369"/>
      <c r="AW11" s="369"/>
      <c r="AX11" s="369"/>
      <c r="AY11" s="369"/>
      <c r="AZ11" s="369"/>
      <c r="BA11" s="369"/>
      <c r="BB11" s="369"/>
      <c r="BC11" s="369"/>
      <c r="BD11" s="369"/>
      <c r="BE11" s="369"/>
      <c r="BF11" s="369"/>
      <c r="BG11" s="369"/>
      <c r="BH11" s="369"/>
      <c r="BI11" s="369"/>
      <c r="BJ11" s="369"/>
      <c r="BK11" s="369"/>
      <c r="BL11" s="369"/>
      <c r="BM11" s="369"/>
      <c r="BN11" s="369"/>
      <c r="BO11" s="369"/>
      <c r="BP11" s="369"/>
      <c r="BQ11" s="369"/>
      <c r="BR11" s="369"/>
      <c r="BS11" s="369"/>
      <c r="BT11" s="369"/>
      <c r="BU11" s="369"/>
      <c r="BV11" s="369"/>
      <c r="BW11" s="369"/>
      <c r="BX11" s="369"/>
      <c r="BY11" s="369"/>
      <c r="BZ11" s="369"/>
      <c r="CA11" s="369"/>
      <c r="CB11" s="369"/>
      <c r="CC11" s="369"/>
      <c r="CD11" s="369"/>
      <c r="CE11" s="369"/>
    </row>
    <row r="12" spans="1:83" s="2881" customFormat="1" ht="69.75" customHeight="1">
      <c r="A12" s="2881">
        <v>1</v>
      </c>
      <c r="B12" s="1943"/>
      <c r="C12" s="3069" t="s">
        <v>11907</v>
      </c>
      <c r="D12" s="3069" t="s">
        <v>11899</v>
      </c>
      <c r="E12" s="3070">
        <v>17</v>
      </c>
      <c r="F12" s="1955">
        <v>15</v>
      </c>
      <c r="G12" s="1955">
        <v>3</v>
      </c>
      <c r="H12" s="3073" t="s">
        <v>11908</v>
      </c>
      <c r="I12" s="1943" t="s">
        <v>11906</v>
      </c>
      <c r="J12" s="2872" t="s">
        <v>11909</v>
      </c>
      <c r="K12" s="1954" t="s">
        <v>11902</v>
      </c>
      <c r="L12" s="1943">
        <v>39</v>
      </c>
      <c r="M12" s="2898" t="s">
        <v>11910</v>
      </c>
      <c r="N12" s="3074" t="s">
        <v>11911</v>
      </c>
      <c r="O12" s="1955" t="s">
        <v>11912</v>
      </c>
      <c r="P12" s="3067">
        <v>79</v>
      </c>
      <c r="Q12" s="3067"/>
      <c r="R12" s="3067"/>
      <c r="S12" s="3067"/>
      <c r="T12" s="3067"/>
      <c r="U12" s="3067"/>
      <c r="V12" s="3067"/>
      <c r="W12" s="3067"/>
      <c r="X12" s="3067"/>
      <c r="Y12" s="3067"/>
      <c r="Z12" s="3067"/>
      <c r="AA12" s="3067"/>
      <c r="AB12" s="3067"/>
      <c r="AC12" s="3067"/>
      <c r="AD12" s="3067"/>
      <c r="AE12" s="3067"/>
      <c r="AF12" s="2885"/>
      <c r="AG12" s="3071"/>
      <c r="AH12" s="2894"/>
      <c r="AJ12" s="2889" t="e">
        <f t="shared" si="2"/>
        <v>#DIV/0!</v>
      </c>
      <c r="AK12" s="1946" t="str">
        <f t="shared" si="3"/>
        <v>IMNRAS</v>
      </c>
      <c r="AL12" s="3066"/>
      <c r="AM12" s="3066"/>
      <c r="AN12" s="3072"/>
      <c r="AO12" s="3072"/>
      <c r="AP12" s="3072"/>
      <c r="AQ12" s="3072"/>
      <c r="AR12" s="3072"/>
      <c r="AS12" s="3072"/>
      <c r="AT12" s="3072"/>
      <c r="AU12" s="3072"/>
      <c r="AV12" s="3072"/>
      <c r="AW12" s="3072"/>
      <c r="AX12" s="3072"/>
      <c r="AY12" s="3072"/>
      <c r="AZ12" s="3072"/>
      <c r="BA12" s="3072"/>
      <c r="BB12" s="3072"/>
      <c r="BC12" s="3072"/>
      <c r="BD12" s="3072"/>
      <c r="BE12" s="3072"/>
      <c r="BF12" s="3072"/>
      <c r="BG12" s="3072"/>
      <c r="BH12" s="3072"/>
      <c r="BI12" s="3072"/>
      <c r="BJ12" s="3072"/>
      <c r="BK12" s="3072"/>
      <c r="BL12" s="3072"/>
      <c r="BM12" s="3072"/>
      <c r="BN12" s="3072"/>
      <c r="BO12" s="3072"/>
      <c r="BP12" s="3072"/>
      <c r="BQ12" s="3072"/>
      <c r="BR12" s="3072"/>
      <c r="BS12" s="3072"/>
      <c r="BT12" s="3072"/>
      <c r="BU12" s="3072"/>
      <c r="BV12" s="3072"/>
      <c r="BW12" s="3072"/>
      <c r="BX12" s="3072"/>
      <c r="BY12" s="3072"/>
      <c r="BZ12" s="3072"/>
      <c r="CA12" s="3072"/>
      <c r="CB12" s="3072"/>
      <c r="CC12" s="3072"/>
      <c r="CD12" s="3072"/>
      <c r="CE12" s="3072"/>
    </row>
    <row r="13" spans="1:83" s="460" customFormat="1" ht="99" customHeight="1">
      <c r="B13" s="3">
        <f t="shared" si="0"/>
        <v>11</v>
      </c>
      <c r="C13" s="535" t="s">
        <v>1947</v>
      </c>
      <c r="D13" s="535" t="s">
        <v>5058</v>
      </c>
      <c r="E13" s="445">
        <v>24</v>
      </c>
      <c r="F13" s="445">
        <v>22</v>
      </c>
      <c r="G13" s="445">
        <v>3</v>
      </c>
      <c r="H13" s="609" t="s">
        <v>1523</v>
      </c>
      <c r="I13" s="604" t="s">
        <v>2444</v>
      </c>
      <c r="J13" s="603" t="s">
        <v>2443</v>
      </c>
      <c r="K13" s="454" t="s">
        <v>4493</v>
      </c>
      <c r="L13" s="439">
        <v>681</v>
      </c>
      <c r="M13" s="465" t="s">
        <v>2442</v>
      </c>
      <c r="N13" s="445" t="s">
        <v>2441</v>
      </c>
      <c r="O13" s="465" t="s">
        <v>2440</v>
      </c>
      <c r="P13" s="1472">
        <v>69</v>
      </c>
      <c r="Q13" s="1472">
        <f t="shared" si="1"/>
        <v>69</v>
      </c>
      <c r="R13" s="1472"/>
      <c r="S13" s="1472"/>
      <c r="T13" s="1472"/>
      <c r="U13" s="1472"/>
      <c r="V13" s="1472"/>
      <c r="W13" s="1472"/>
      <c r="X13" s="1472"/>
      <c r="Y13" s="1472"/>
      <c r="Z13" s="1472">
        <v>2</v>
      </c>
      <c r="AA13" s="1472">
        <v>17</v>
      </c>
      <c r="AB13" s="1472">
        <v>14</v>
      </c>
      <c r="AC13" s="1472">
        <v>13</v>
      </c>
      <c r="AD13" s="1472">
        <v>17</v>
      </c>
      <c r="AE13" s="1472">
        <v>6</v>
      </c>
      <c r="AF13" s="445"/>
      <c r="AG13" s="666"/>
      <c r="AH13" s="664"/>
      <c r="AJ13" s="676" t="e">
        <f t="shared" si="2"/>
        <v>#DIV/0!</v>
      </c>
      <c r="AK13" t="str">
        <f t="shared" si="3"/>
        <v>IApJ</v>
      </c>
      <c r="AL13" s="2759"/>
      <c r="AM13" s="2759"/>
      <c r="AN13" s="369">
        <v>3</v>
      </c>
      <c r="AO13" s="369"/>
      <c r="AP13" s="369"/>
      <c r="AQ13" s="369"/>
      <c r="AR13" s="369"/>
      <c r="AS13" s="369"/>
      <c r="AT13" s="369"/>
      <c r="AU13" s="369"/>
      <c r="AV13" s="369"/>
      <c r="AW13" s="369"/>
      <c r="AX13" s="369"/>
      <c r="AY13" s="369"/>
      <c r="AZ13" s="369"/>
      <c r="BA13" s="369"/>
      <c r="BB13" s="369"/>
      <c r="BC13" s="369"/>
      <c r="BD13" s="369"/>
      <c r="BE13" s="369"/>
      <c r="BF13" s="369"/>
      <c r="BG13" s="369"/>
      <c r="BH13" s="369"/>
      <c r="BI13" s="369"/>
      <c r="BJ13" s="369"/>
      <c r="BK13" s="369"/>
      <c r="BL13" s="369"/>
      <c r="BM13" s="369"/>
      <c r="BN13" s="369"/>
      <c r="BO13" s="369"/>
      <c r="BP13" s="369"/>
      <c r="BQ13" s="369"/>
      <c r="BR13" s="369"/>
      <c r="BS13" s="369"/>
      <c r="BT13" s="369"/>
      <c r="BU13" s="369"/>
      <c r="BV13" s="369"/>
      <c r="BW13" s="369"/>
      <c r="BX13" s="369"/>
      <c r="BY13" s="369"/>
      <c r="BZ13" s="369"/>
      <c r="CA13" s="369"/>
      <c r="CB13" s="369"/>
      <c r="CC13" s="369"/>
      <c r="CD13" s="369"/>
      <c r="CE13" s="369"/>
    </row>
    <row r="14" spans="1:83" s="460" customFormat="1" ht="46.5" customHeight="1">
      <c r="B14" s="3">
        <f t="shared" si="0"/>
        <v>12</v>
      </c>
      <c r="C14" s="535" t="s">
        <v>2669</v>
      </c>
      <c r="D14" s="535" t="s">
        <v>5058</v>
      </c>
      <c r="E14" s="438">
        <v>4</v>
      </c>
      <c r="F14" s="438">
        <v>5</v>
      </c>
      <c r="G14" s="438">
        <v>0</v>
      </c>
      <c r="H14" s="609" t="s">
        <v>2670</v>
      </c>
      <c r="I14" s="3" t="s">
        <v>3284</v>
      </c>
      <c r="J14" s="603" t="s">
        <v>2671</v>
      </c>
      <c r="K14" s="604" t="s">
        <v>3704</v>
      </c>
      <c r="L14" s="3">
        <v>485</v>
      </c>
      <c r="M14" s="454" t="s">
        <v>2672</v>
      </c>
      <c r="N14" s="439" t="s">
        <v>5300</v>
      </c>
      <c r="O14" s="465" t="s">
        <v>2673</v>
      </c>
      <c r="P14" s="1472">
        <v>25</v>
      </c>
      <c r="Q14" s="1472">
        <f t="shared" si="1"/>
        <v>25</v>
      </c>
      <c r="R14" s="1472"/>
      <c r="S14" s="1472"/>
      <c r="T14" s="1472"/>
      <c r="U14" s="1472"/>
      <c r="V14" s="1472"/>
      <c r="W14" s="1472"/>
      <c r="X14" s="1472"/>
      <c r="Y14" s="1472"/>
      <c r="Z14" s="1472">
        <v>1</v>
      </c>
      <c r="AA14" s="1472">
        <v>6</v>
      </c>
      <c r="AB14" s="1472">
        <v>3</v>
      </c>
      <c r="AC14" s="1472">
        <v>6</v>
      </c>
      <c r="AD14" s="1472">
        <v>4</v>
      </c>
      <c r="AE14" s="1472">
        <v>5</v>
      </c>
      <c r="AF14" s="109"/>
      <c r="AG14" s="109" t="s">
        <v>10520</v>
      </c>
      <c r="AH14" s="664"/>
      <c r="AJ14" s="676" t="e">
        <f t="shared" si="2"/>
        <v>#DIV/0!</v>
      </c>
      <c r="AK14" t="str">
        <f t="shared" si="3"/>
        <v>IA&amp;A</v>
      </c>
      <c r="AL14" s="2759"/>
      <c r="AM14" s="2759"/>
      <c r="AN14" s="369"/>
      <c r="AO14" s="369"/>
      <c r="AP14" s="369"/>
      <c r="AQ14" s="369"/>
      <c r="AR14" s="369"/>
      <c r="AS14" s="369"/>
      <c r="AT14" s="369"/>
      <c r="AU14" s="369"/>
      <c r="AV14" s="369"/>
      <c r="AW14" s="369"/>
      <c r="AX14" s="369"/>
      <c r="AY14" s="369"/>
      <c r="AZ14" s="369"/>
      <c r="BA14" s="369"/>
      <c r="BB14" s="369"/>
      <c r="BC14" s="369"/>
      <c r="BD14" s="369"/>
      <c r="BE14" s="369"/>
      <c r="BF14" s="369"/>
      <c r="BG14" s="369"/>
      <c r="BH14" s="369"/>
      <c r="BI14" s="369"/>
      <c r="BJ14" s="369"/>
      <c r="BK14" s="369"/>
      <c r="BL14" s="369"/>
      <c r="BM14" s="369"/>
      <c r="BN14" s="369"/>
      <c r="BO14" s="369"/>
      <c r="BP14" s="369"/>
      <c r="BQ14" s="369"/>
      <c r="BR14" s="369"/>
      <c r="BS14" s="369"/>
      <c r="BT14" s="369"/>
      <c r="BU14" s="369"/>
      <c r="BV14" s="369"/>
      <c r="BW14" s="369"/>
      <c r="BX14" s="369"/>
      <c r="BY14" s="369"/>
      <c r="BZ14" s="369"/>
      <c r="CA14" s="369"/>
      <c r="CB14" s="369"/>
      <c r="CC14" s="369"/>
      <c r="CD14" s="369"/>
      <c r="CE14" s="369"/>
    </row>
    <row r="15" spans="1:83" s="460" customFormat="1" ht="57" customHeight="1">
      <c r="B15" s="3">
        <f t="shared" si="0"/>
        <v>13</v>
      </c>
      <c r="C15" s="608" t="s">
        <v>868</v>
      </c>
      <c r="D15" s="714" t="s">
        <v>5058</v>
      </c>
      <c r="E15" s="465">
        <v>12</v>
      </c>
      <c r="F15" s="465">
        <v>12</v>
      </c>
      <c r="G15" s="465">
        <v>1</v>
      </c>
      <c r="H15" s="607" t="s">
        <v>2992</v>
      </c>
      <c r="I15" s="3" t="s">
        <v>6486</v>
      </c>
      <c r="J15" s="603" t="s">
        <v>2399</v>
      </c>
      <c r="K15" s="604" t="s">
        <v>619</v>
      </c>
      <c r="L15" s="3">
        <v>689</v>
      </c>
      <c r="M15" s="454" t="s">
        <v>2400</v>
      </c>
      <c r="N15" s="439" t="s">
        <v>2851</v>
      </c>
      <c r="O15" s="465" t="s">
        <v>2401</v>
      </c>
      <c r="P15" s="1472">
        <v>38</v>
      </c>
      <c r="Q15" s="1472">
        <f t="shared" si="1"/>
        <v>38</v>
      </c>
      <c r="R15" s="1472"/>
      <c r="S15" s="1472"/>
      <c r="T15" s="1472"/>
      <c r="U15" s="1472"/>
      <c r="V15" s="1472"/>
      <c r="W15" s="1472"/>
      <c r="X15" s="1472"/>
      <c r="Y15" s="1472"/>
      <c r="Z15" s="1472">
        <v>1</v>
      </c>
      <c r="AA15" s="1472">
        <v>8</v>
      </c>
      <c r="AB15" s="1472">
        <v>12</v>
      </c>
      <c r="AC15" s="1472">
        <v>8</v>
      </c>
      <c r="AD15" s="1472">
        <v>6</v>
      </c>
      <c r="AE15" s="1472">
        <v>3</v>
      </c>
      <c r="AF15" s="445"/>
      <c r="AG15" s="1047"/>
      <c r="AH15" s="664"/>
      <c r="AJ15" s="676"/>
      <c r="AK15" t="str">
        <f t="shared" si="3"/>
        <v>IApJ</v>
      </c>
      <c r="AL15" s="2759"/>
      <c r="AM15" s="2759"/>
      <c r="AN15" s="369">
        <v>1</v>
      </c>
      <c r="AO15" s="369"/>
      <c r="AP15" s="369"/>
      <c r="AQ15" s="369"/>
      <c r="AR15" s="369"/>
      <c r="AS15" s="369"/>
      <c r="AT15" s="369"/>
      <c r="AU15" s="369"/>
      <c r="AV15" s="369"/>
      <c r="AW15" s="369"/>
      <c r="AX15" s="369"/>
      <c r="AY15" s="369"/>
      <c r="AZ15" s="369"/>
      <c r="BA15" s="369"/>
      <c r="BB15" s="369"/>
      <c r="BC15" s="369"/>
      <c r="BD15" s="369"/>
      <c r="BE15" s="369"/>
      <c r="BF15" s="369"/>
      <c r="BG15" s="369"/>
      <c r="BH15" s="369"/>
      <c r="BI15" s="369"/>
      <c r="BJ15" s="369"/>
      <c r="BK15" s="369"/>
      <c r="BL15" s="369"/>
      <c r="BM15" s="369"/>
      <c r="BN15" s="369"/>
      <c r="BO15" s="369"/>
      <c r="BP15" s="369"/>
      <c r="BQ15" s="369"/>
      <c r="BR15" s="369"/>
      <c r="BS15" s="369"/>
      <c r="BT15" s="369"/>
      <c r="BU15" s="369"/>
      <c r="BV15" s="369"/>
      <c r="BW15" s="369"/>
      <c r="BX15" s="369"/>
      <c r="BY15" s="369"/>
      <c r="BZ15" s="369"/>
      <c r="CA15" s="369"/>
      <c r="CB15" s="369"/>
      <c r="CC15" s="369"/>
      <c r="CD15" s="369"/>
      <c r="CE15" s="369"/>
    </row>
    <row r="16" spans="1:83" s="460" customFormat="1" ht="46.5" customHeight="1">
      <c r="B16" s="3">
        <f t="shared" si="0"/>
        <v>14</v>
      </c>
      <c r="C16" s="535" t="s">
        <v>5159</v>
      </c>
      <c r="D16" s="535" t="s">
        <v>5058</v>
      </c>
      <c r="E16" s="438">
        <v>8</v>
      </c>
      <c r="F16" s="438">
        <v>9</v>
      </c>
      <c r="G16" s="438">
        <v>0</v>
      </c>
      <c r="H16" s="609" t="s">
        <v>5160</v>
      </c>
      <c r="I16" s="3" t="s">
        <v>3278</v>
      </c>
      <c r="J16" s="610" t="s">
        <v>5161</v>
      </c>
      <c r="K16" s="604" t="s">
        <v>3705</v>
      </c>
      <c r="L16" s="3">
        <v>177</v>
      </c>
      <c r="M16" s="454" t="s">
        <v>5162</v>
      </c>
      <c r="N16" s="439" t="s">
        <v>5300</v>
      </c>
      <c r="O16" s="611" t="s">
        <v>5163</v>
      </c>
      <c r="P16" s="1472">
        <v>6</v>
      </c>
      <c r="Q16" s="1472">
        <f t="shared" si="1"/>
        <v>6</v>
      </c>
      <c r="R16" s="1472"/>
      <c r="S16" s="1472"/>
      <c r="T16" s="1472"/>
      <c r="U16" s="1472"/>
      <c r="V16" s="1472"/>
      <c r="W16" s="1472"/>
      <c r="X16" s="1472"/>
      <c r="Y16" s="1472"/>
      <c r="Z16" s="1472">
        <v>1</v>
      </c>
      <c r="AA16" s="1472">
        <v>3</v>
      </c>
      <c r="AB16" s="1472"/>
      <c r="AC16" s="1472">
        <v>2</v>
      </c>
      <c r="AD16" s="1472"/>
      <c r="AE16" s="1472"/>
      <c r="AF16" s="445"/>
      <c r="AG16" s="666"/>
      <c r="AH16" s="664"/>
      <c r="AJ16" s="676" t="e">
        <f t="shared" si="2"/>
        <v>#DIV/0!</v>
      </c>
      <c r="AK16" t="str">
        <f t="shared" si="3"/>
        <v>IApJS</v>
      </c>
      <c r="AL16" s="611"/>
      <c r="AM16" s="611"/>
      <c r="AN16" s="369"/>
      <c r="AO16" s="369"/>
      <c r="AP16" s="369"/>
      <c r="AQ16" s="369"/>
      <c r="AR16" s="369"/>
      <c r="AS16" s="369"/>
      <c r="AT16" s="369"/>
      <c r="AU16" s="369"/>
      <c r="AV16" s="369"/>
      <c r="AW16" s="369"/>
      <c r="AX16" s="369"/>
      <c r="AY16" s="369"/>
      <c r="AZ16" s="369"/>
      <c r="BA16" s="369"/>
      <c r="BB16" s="369"/>
      <c r="BC16" s="369"/>
      <c r="BD16" s="369"/>
      <c r="BE16" s="369"/>
      <c r="BF16" s="369"/>
      <c r="BG16" s="369"/>
      <c r="BH16" s="369"/>
      <c r="BI16" s="369"/>
      <c r="BJ16" s="369"/>
      <c r="BK16" s="369"/>
      <c r="BL16" s="369"/>
      <c r="BM16" s="369"/>
      <c r="BN16" s="369"/>
      <c r="BO16" s="369"/>
      <c r="BP16" s="369"/>
      <c r="BQ16" s="369"/>
      <c r="BR16" s="369"/>
      <c r="BS16" s="369"/>
      <c r="BT16" s="369"/>
      <c r="BU16" s="369"/>
      <c r="BV16" s="369"/>
      <c r="BW16" s="369"/>
      <c r="BX16" s="369"/>
      <c r="BY16" s="369"/>
      <c r="BZ16" s="369"/>
      <c r="CA16" s="369"/>
      <c r="CB16" s="369"/>
      <c r="CC16" s="369"/>
      <c r="CD16" s="369"/>
      <c r="CE16" s="369"/>
    </row>
    <row r="17" spans="1:83" s="460" customFormat="1" ht="40.5" customHeight="1">
      <c r="B17" s="3">
        <f t="shared" si="0"/>
        <v>15</v>
      </c>
      <c r="C17" s="535" t="s">
        <v>2409</v>
      </c>
      <c r="D17" s="535" t="s">
        <v>5058</v>
      </c>
      <c r="E17" s="438">
        <v>2</v>
      </c>
      <c r="F17" s="438">
        <v>3</v>
      </c>
      <c r="G17" s="438">
        <v>0</v>
      </c>
      <c r="H17" s="612" t="s">
        <v>436</v>
      </c>
      <c r="I17" s="100" t="s">
        <v>2411</v>
      </c>
      <c r="J17" s="603" t="s">
        <v>2410</v>
      </c>
      <c r="K17" s="3" t="s">
        <v>2412</v>
      </c>
      <c r="L17" s="3">
        <v>135</v>
      </c>
      <c r="M17" s="604" t="s">
        <v>2413</v>
      </c>
      <c r="N17" s="3" t="s">
        <v>2414</v>
      </c>
      <c r="O17" s="465" t="s">
        <v>435</v>
      </c>
      <c r="P17" s="1472">
        <v>23</v>
      </c>
      <c r="Q17" s="1472">
        <f t="shared" si="1"/>
        <v>23</v>
      </c>
      <c r="R17" s="1472"/>
      <c r="S17" s="1472"/>
      <c r="T17" s="1472"/>
      <c r="U17" s="1472"/>
      <c r="V17" s="1472"/>
      <c r="W17" s="1472"/>
      <c r="X17" s="1472"/>
      <c r="Y17" s="1472"/>
      <c r="Z17" s="1472">
        <v>2</v>
      </c>
      <c r="AA17" s="1472">
        <v>4</v>
      </c>
      <c r="AB17" s="1472">
        <v>5</v>
      </c>
      <c r="AC17" s="1472">
        <v>6</v>
      </c>
      <c r="AD17" s="1472">
        <v>3</v>
      </c>
      <c r="AE17" s="1472">
        <v>3</v>
      </c>
      <c r="AF17" s="440"/>
      <c r="AG17" s="666"/>
      <c r="AH17" s="664"/>
      <c r="AJ17" s="676" t="e">
        <f t="shared" si="2"/>
        <v>#DIV/0!</v>
      </c>
      <c r="AK17" t="str">
        <f t="shared" si="3"/>
        <v>IAJ</v>
      </c>
      <c r="AL17" s="2759"/>
      <c r="AM17" s="2759"/>
      <c r="AN17" s="369"/>
      <c r="AO17" s="369"/>
      <c r="AP17" s="369"/>
      <c r="AQ17" s="369"/>
      <c r="AR17" s="369"/>
      <c r="AS17" s="369"/>
      <c r="AT17" s="369"/>
      <c r="AU17" s="369"/>
      <c r="AV17" s="369"/>
      <c r="AW17" s="369"/>
      <c r="AX17" s="369"/>
      <c r="AY17" s="369"/>
      <c r="AZ17" s="369"/>
      <c r="BA17" s="369"/>
      <c r="BB17" s="369"/>
      <c r="BC17" s="369"/>
      <c r="BD17" s="369"/>
      <c r="BE17" s="369"/>
      <c r="BF17" s="369"/>
      <c r="BG17" s="369"/>
      <c r="BH17" s="369"/>
      <c r="BI17" s="369"/>
      <c r="BJ17" s="369"/>
      <c r="BK17" s="369"/>
      <c r="BL17" s="369"/>
      <c r="BM17" s="369"/>
      <c r="BN17" s="369"/>
      <c r="BO17" s="369"/>
      <c r="BP17" s="369"/>
      <c r="BQ17" s="369"/>
      <c r="BR17" s="369"/>
      <c r="BS17" s="369"/>
      <c r="BT17" s="369"/>
      <c r="BU17" s="369"/>
      <c r="BV17" s="369"/>
      <c r="BW17" s="369"/>
      <c r="BX17" s="369"/>
      <c r="BY17" s="369"/>
      <c r="BZ17" s="369"/>
      <c r="CA17" s="369"/>
      <c r="CB17" s="369"/>
      <c r="CC17" s="369"/>
      <c r="CD17" s="369"/>
      <c r="CE17" s="369"/>
    </row>
    <row r="18" spans="1:83" s="460" customFormat="1" ht="40.5">
      <c r="B18" s="3">
        <f t="shared" si="0"/>
        <v>16</v>
      </c>
      <c r="C18" s="535" t="s">
        <v>2409</v>
      </c>
      <c r="D18" s="535" t="s">
        <v>5058</v>
      </c>
      <c r="E18" s="438">
        <v>2</v>
      </c>
      <c r="F18" s="438">
        <v>3</v>
      </c>
      <c r="G18" s="438">
        <v>0</v>
      </c>
      <c r="H18" s="612" t="s">
        <v>436</v>
      </c>
      <c r="I18" s="100" t="s">
        <v>2411</v>
      </c>
      <c r="J18" s="610" t="s">
        <v>437</v>
      </c>
      <c r="K18" s="3" t="s">
        <v>2412</v>
      </c>
      <c r="L18" s="3">
        <v>135</v>
      </c>
      <c r="M18" s="604" t="s">
        <v>438</v>
      </c>
      <c r="N18" s="3" t="s">
        <v>2414</v>
      </c>
      <c r="O18" s="465" t="s">
        <v>1423</v>
      </c>
      <c r="P18" s="1472">
        <v>25</v>
      </c>
      <c r="Q18" s="1472">
        <f t="shared" si="1"/>
        <v>25</v>
      </c>
      <c r="R18" s="1472"/>
      <c r="S18" s="1472"/>
      <c r="T18" s="1472"/>
      <c r="U18" s="1472"/>
      <c r="V18" s="1472"/>
      <c r="W18" s="1472"/>
      <c r="X18" s="1472"/>
      <c r="Y18" s="1472"/>
      <c r="Z18" s="1472">
        <v>1</v>
      </c>
      <c r="AA18" s="1472">
        <v>2</v>
      </c>
      <c r="AB18" s="1472">
        <v>5</v>
      </c>
      <c r="AC18" s="1472">
        <v>8</v>
      </c>
      <c r="AD18" s="1472">
        <v>4</v>
      </c>
      <c r="AE18" s="1472">
        <v>5</v>
      </c>
      <c r="AF18" s="440"/>
      <c r="AG18" s="666"/>
      <c r="AH18" s="664"/>
      <c r="AJ18" s="676" t="e">
        <f t="shared" si="2"/>
        <v>#DIV/0!</v>
      </c>
      <c r="AK18" t="str">
        <f t="shared" si="3"/>
        <v>IAJ</v>
      </c>
      <c r="AL18" s="2759"/>
      <c r="AM18" s="2759"/>
      <c r="AN18" s="369"/>
      <c r="AO18" s="369"/>
      <c r="AP18" s="369"/>
      <c r="AQ18" s="369"/>
      <c r="AR18" s="369"/>
      <c r="AS18" s="369"/>
      <c r="AT18" s="369"/>
      <c r="AU18" s="369"/>
      <c r="AV18" s="369"/>
      <c r="AW18" s="369"/>
      <c r="AX18" s="369"/>
      <c r="AY18" s="369"/>
      <c r="AZ18" s="369"/>
      <c r="BA18" s="369"/>
      <c r="BB18" s="369"/>
      <c r="BC18" s="369"/>
      <c r="BD18" s="369"/>
      <c r="BE18" s="369"/>
      <c r="BF18" s="369"/>
      <c r="BG18" s="369"/>
      <c r="BH18" s="369"/>
      <c r="BI18" s="369"/>
      <c r="BJ18" s="369"/>
      <c r="BK18" s="369"/>
      <c r="BL18" s="369"/>
      <c r="BM18" s="369"/>
      <c r="BN18" s="369"/>
      <c r="BO18" s="369"/>
      <c r="BP18" s="369"/>
      <c r="BQ18" s="369"/>
      <c r="BR18" s="369"/>
      <c r="BS18" s="369"/>
      <c r="BT18" s="369"/>
      <c r="BU18" s="369"/>
      <c r="BV18" s="369"/>
      <c r="BW18" s="369"/>
      <c r="BX18" s="369"/>
      <c r="BY18" s="369"/>
      <c r="BZ18" s="369"/>
      <c r="CA18" s="369"/>
      <c r="CB18" s="369"/>
      <c r="CC18" s="369"/>
      <c r="CD18" s="369"/>
      <c r="CE18" s="369"/>
    </row>
    <row r="19" spans="1:83" s="460" customFormat="1" ht="27">
      <c r="B19" s="3">
        <f t="shared" si="0"/>
        <v>17</v>
      </c>
      <c r="C19" s="535" t="s">
        <v>4510</v>
      </c>
      <c r="D19" s="626" t="s">
        <v>5058</v>
      </c>
      <c r="E19" s="606">
        <v>8</v>
      </c>
      <c r="F19" s="438">
        <v>9</v>
      </c>
      <c r="G19" s="438">
        <v>0</v>
      </c>
      <c r="H19" s="630" t="s">
        <v>546</v>
      </c>
      <c r="I19" s="3" t="s">
        <v>3281</v>
      </c>
      <c r="J19" s="502" t="s">
        <v>2593</v>
      </c>
      <c r="K19" s="3" t="s">
        <v>5952</v>
      </c>
      <c r="L19" s="3">
        <v>678</v>
      </c>
      <c r="M19" s="604" t="s">
        <v>4511</v>
      </c>
      <c r="N19" s="3" t="s">
        <v>4512</v>
      </c>
      <c r="O19" s="465" t="s">
        <v>980</v>
      </c>
      <c r="P19" s="1472">
        <v>111</v>
      </c>
      <c r="Q19" s="1472">
        <f t="shared" si="1"/>
        <v>111</v>
      </c>
      <c r="R19" s="1472"/>
      <c r="S19" s="1472"/>
      <c r="T19" s="1472"/>
      <c r="U19" s="1472"/>
      <c r="V19" s="1472"/>
      <c r="W19" s="1472"/>
      <c r="X19" s="1472"/>
      <c r="Y19" s="1472"/>
      <c r="Z19" s="1472">
        <v>13</v>
      </c>
      <c r="AA19" s="1472">
        <v>23</v>
      </c>
      <c r="AB19" s="1472">
        <v>22</v>
      </c>
      <c r="AC19" s="1472">
        <v>25</v>
      </c>
      <c r="AD19" s="1472">
        <v>15</v>
      </c>
      <c r="AE19" s="1472">
        <v>13</v>
      </c>
      <c r="AF19" s="440"/>
      <c r="AG19" s="666"/>
      <c r="AH19" s="664"/>
      <c r="AJ19" s="676" t="e">
        <f t="shared" si="2"/>
        <v>#DIV/0!</v>
      </c>
      <c r="AK19" t="str">
        <f t="shared" si="3"/>
        <v>IApJ</v>
      </c>
      <c r="AL19" s="2759"/>
      <c r="AM19" s="2759"/>
      <c r="AN19" s="369"/>
      <c r="AO19" s="369"/>
      <c r="AP19" s="369"/>
      <c r="AQ19" s="369"/>
      <c r="AR19" s="369"/>
      <c r="AS19" s="369"/>
      <c r="AT19" s="369"/>
      <c r="AU19" s="369"/>
      <c r="AV19" s="369"/>
      <c r="AW19" s="369"/>
      <c r="AX19" s="369"/>
      <c r="AY19" s="369"/>
      <c r="AZ19" s="369"/>
      <c r="BA19" s="369"/>
      <c r="BB19" s="369"/>
      <c r="BC19" s="369"/>
      <c r="BD19" s="369"/>
      <c r="BE19" s="369"/>
      <c r="BF19" s="369"/>
      <c r="BG19" s="369"/>
      <c r="BH19" s="369"/>
      <c r="BI19" s="369"/>
      <c r="BJ19" s="369"/>
      <c r="BK19" s="369"/>
      <c r="BL19" s="369"/>
      <c r="BM19" s="369"/>
      <c r="BN19" s="369"/>
      <c r="BO19" s="369"/>
      <c r="BP19" s="369"/>
      <c r="BQ19" s="369"/>
      <c r="BR19" s="369"/>
      <c r="BS19" s="369"/>
      <c r="BT19" s="369"/>
      <c r="BU19" s="369"/>
      <c r="BV19" s="369"/>
      <c r="BW19" s="369"/>
      <c r="BX19" s="369"/>
      <c r="BY19" s="369"/>
      <c r="BZ19" s="369"/>
      <c r="CA19" s="369"/>
      <c r="CB19" s="369"/>
      <c r="CC19" s="369"/>
      <c r="CD19" s="369"/>
      <c r="CE19" s="369"/>
    </row>
    <row r="20" spans="1:83" s="460" customFormat="1" ht="33" customHeight="1">
      <c r="B20" s="3">
        <f t="shared" si="0"/>
        <v>18</v>
      </c>
      <c r="C20" s="608" t="s">
        <v>2445</v>
      </c>
      <c r="D20" s="608" t="s">
        <v>5058</v>
      </c>
      <c r="E20" s="465">
        <v>5</v>
      </c>
      <c r="F20" s="465">
        <v>6</v>
      </c>
      <c r="G20" s="465">
        <v>0</v>
      </c>
      <c r="H20" s="609" t="s">
        <v>2446</v>
      </c>
      <c r="I20" s="100" t="s">
        <v>3278</v>
      </c>
      <c r="J20" s="610" t="s">
        <v>2447</v>
      </c>
      <c r="K20" s="3" t="s">
        <v>5952</v>
      </c>
      <c r="L20" s="3">
        <v>681</v>
      </c>
      <c r="M20" s="604" t="s">
        <v>2448</v>
      </c>
      <c r="N20" s="3" t="s">
        <v>2449</v>
      </c>
      <c r="O20" s="613" t="s">
        <v>2450</v>
      </c>
      <c r="P20" s="1472">
        <v>38</v>
      </c>
      <c r="Q20" s="1472">
        <f t="shared" si="1"/>
        <v>38</v>
      </c>
      <c r="R20" s="1472"/>
      <c r="S20" s="1472"/>
      <c r="T20" s="1472"/>
      <c r="U20" s="1472"/>
      <c r="V20" s="1472"/>
      <c r="W20" s="1472"/>
      <c r="X20" s="1472"/>
      <c r="Y20" s="1472"/>
      <c r="Z20" s="1472">
        <v>2</v>
      </c>
      <c r="AA20" s="1472">
        <v>7</v>
      </c>
      <c r="AB20" s="1472">
        <v>3</v>
      </c>
      <c r="AC20" s="1472">
        <v>7</v>
      </c>
      <c r="AD20" s="1472">
        <v>9</v>
      </c>
      <c r="AE20" s="1472">
        <v>10</v>
      </c>
      <c r="AF20" s="83"/>
      <c r="AG20" s="109" t="s">
        <v>10602</v>
      </c>
      <c r="AH20" s="664"/>
      <c r="AJ20" s="676" t="e">
        <f t="shared" si="2"/>
        <v>#DIV/0!</v>
      </c>
      <c r="AK20" t="str">
        <f t="shared" si="3"/>
        <v>IApJ</v>
      </c>
      <c r="AL20" s="613"/>
      <c r="AM20" s="613"/>
      <c r="AN20" s="369"/>
      <c r="AO20" s="369"/>
      <c r="AP20" s="369"/>
      <c r="AQ20" s="369"/>
      <c r="AR20" s="369"/>
      <c r="AS20" s="369"/>
      <c r="AT20" s="369"/>
      <c r="AU20" s="369"/>
      <c r="AV20" s="369"/>
      <c r="AW20" s="369"/>
      <c r="AX20" s="369"/>
      <c r="AY20" s="369"/>
      <c r="AZ20" s="369"/>
      <c r="BA20" s="369"/>
      <c r="BB20" s="369"/>
      <c r="BC20" s="369"/>
      <c r="BD20" s="369"/>
      <c r="BE20" s="369"/>
      <c r="BF20" s="369"/>
      <c r="BG20" s="369"/>
      <c r="BH20" s="369"/>
      <c r="BI20" s="369"/>
      <c r="BJ20" s="369"/>
      <c r="BK20" s="369"/>
      <c r="BL20" s="369"/>
      <c r="BM20" s="369"/>
      <c r="BN20" s="369"/>
      <c r="BO20" s="369"/>
      <c r="BP20" s="369"/>
      <c r="BQ20" s="369"/>
      <c r="BR20" s="369"/>
      <c r="BS20" s="369"/>
      <c r="BT20" s="369"/>
      <c r="BU20" s="369"/>
      <c r="BV20" s="369"/>
      <c r="BW20" s="369"/>
      <c r="BX20" s="369"/>
      <c r="BY20" s="369"/>
      <c r="BZ20" s="369"/>
      <c r="CA20" s="369"/>
      <c r="CB20" s="369"/>
      <c r="CC20" s="369"/>
      <c r="CD20" s="369"/>
      <c r="CE20" s="369"/>
    </row>
    <row r="21" spans="1:83" s="460" customFormat="1" ht="45" customHeight="1">
      <c r="B21" s="3">
        <f t="shared" si="0"/>
        <v>19</v>
      </c>
      <c r="C21" s="608" t="s">
        <v>1723</v>
      </c>
      <c r="D21" s="608" t="s">
        <v>5058</v>
      </c>
      <c r="E21" s="465">
        <v>10</v>
      </c>
      <c r="F21" s="465">
        <v>3</v>
      </c>
      <c r="G21" s="465">
        <v>8</v>
      </c>
      <c r="H21" s="609" t="s">
        <v>6729</v>
      </c>
      <c r="I21" s="100" t="s">
        <v>3286</v>
      </c>
      <c r="J21" s="603" t="s">
        <v>1724</v>
      </c>
      <c r="K21" s="3" t="s">
        <v>619</v>
      </c>
      <c r="L21" s="3">
        <v>685</v>
      </c>
      <c r="M21" s="604" t="s">
        <v>306</v>
      </c>
      <c r="N21" s="3" t="s">
        <v>1109</v>
      </c>
      <c r="O21" s="465" t="s">
        <v>2164</v>
      </c>
      <c r="P21" s="1472">
        <v>9</v>
      </c>
      <c r="Q21" s="1472">
        <f t="shared" si="1"/>
        <v>9</v>
      </c>
      <c r="R21" s="1472"/>
      <c r="S21" s="1472"/>
      <c r="T21" s="1472"/>
      <c r="U21" s="1472"/>
      <c r="V21" s="1472"/>
      <c r="W21" s="1472"/>
      <c r="X21" s="1472"/>
      <c r="Y21" s="1472"/>
      <c r="Z21" s="1472"/>
      <c r="AA21" s="1472">
        <v>1</v>
      </c>
      <c r="AB21" s="1472">
        <v>1</v>
      </c>
      <c r="AC21" s="1472">
        <v>1</v>
      </c>
      <c r="AD21" s="1472">
        <v>3</v>
      </c>
      <c r="AE21" s="1472">
        <v>3</v>
      </c>
      <c r="AF21" s="440"/>
      <c r="AG21" s="666"/>
      <c r="AH21" s="664"/>
      <c r="AJ21" s="676" t="e">
        <f t="shared" si="2"/>
        <v>#DIV/0!</v>
      </c>
      <c r="AK21" t="str">
        <f t="shared" si="3"/>
        <v>IApJ</v>
      </c>
      <c r="AL21" s="2759">
        <v>1</v>
      </c>
      <c r="AM21" s="2759"/>
      <c r="AN21" s="369"/>
      <c r="AO21" s="369"/>
      <c r="AP21" s="369"/>
      <c r="AQ21" s="369"/>
      <c r="AR21" s="369"/>
      <c r="AS21" s="369"/>
      <c r="AT21" s="369"/>
      <c r="AU21" s="369"/>
      <c r="AV21" s="369"/>
      <c r="AW21" s="369"/>
      <c r="AX21" s="369"/>
      <c r="AY21" s="369"/>
      <c r="AZ21" s="369"/>
      <c r="BA21" s="369">
        <v>3</v>
      </c>
      <c r="BB21" s="369"/>
      <c r="BC21" s="369"/>
      <c r="BD21" s="369"/>
      <c r="BE21" s="369"/>
      <c r="BF21" s="369"/>
      <c r="BG21" s="369"/>
      <c r="BH21" s="369">
        <v>1</v>
      </c>
      <c r="BI21" s="369"/>
      <c r="BJ21" s="369"/>
      <c r="BK21" s="369"/>
      <c r="BL21" s="369"/>
      <c r="BM21" s="369"/>
      <c r="BN21" s="369"/>
      <c r="BO21" s="369"/>
      <c r="BP21" s="369"/>
      <c r="BQ21" s="369">
        <v>1</v>
      </c>
      <c r="BR21" s="369"/>
      <c r="BS21" s="369"/>
      <c r="BT21" s="369"/>
      <c r="BU21" s="369"/>
      <c r="BV21" s="369"/>
      <c r="BW21" s="369"/>
      <c r="BX21" s="369"/>
      <c r="BY21" s="369"/>
      <c r="BZ21" s="369"/>
      <c r="CA21" s="369"/>
      <c r="CB21" s="369"/>
      <c r="CC21" s="369"/>
      <c r="CD21" s="369"/>
      <c r="CE21" s="369"/>
    </row>
    <row r="22" spans="1:83" s="1372" customFormat="1" ht="45" customHeight="1">
      <c r="B22" s="1353">
        <f t="shared" si="0"/>
        <v>20</v>
      </c>
      <c r="C22" s="1396" t="s">
        <v>6459</v>
      </c>
      <c r="D22" s="1396" t="s">
        <v>5058</v>
      </c>
      <c r="E22" s="1355">
        <v>15</v>
      </c>
      <c r="F22" s="1355">
        <v>14</v>
      </c>
      <c r="G22" s="1355">
        <v>2</v>
      </c>
      <c r="H22" s="1356" t="s">
        <v>6460</v>
      </c>
      <c r="I22" s="1375" t="s">
        <v>3279</v>
      </c>
      <c r="J22" s="1358" t="s">
        <v>6461</v>
      </c>
      <c r="K22" s="1353" t="s">
        <v>619</v>
      </c>
      <c r="L22" s="1353">
        <v>684</v>
      </c>
      <c r="M22" s="1397" t="s">
        <v>6462</v>
      </c>
      <c r="N22" s="1353" t="s">
        <v>1109</v>
      </c>
      <c r="O22" s="1355" t="s">
        <v>6463</v>
      </c>
      <c r="P22" s="1650">
        <v>105</v>
      </c>
      <c r="Q22" s="1472">
        <f t="shared" si="1"/>
        <v>105</v>
      </c>
      <c r="R22" s="1650"/>
      <c r="S22" s="1650"/>
      <c r="T22" s="1650"/>
      <c r="U22" s="1650"/>
      <c r="V22" s="1650"/>
      <c r="W22" s="1650"/>
      <c r="X22" s="1650"/>
      <c r="Y22" s="1650"/>
      <c r="Z22" s="1650">
        <v>3</v>
      </c>
      <c r="AA22" s="1650">
        <v>15</v>
      </c>
      <c r="AB22" s="1650">
        <v>25</v>
      </c>
      <c r="AC22" s="1650">
        <v>14</v>
      </c>
      <c r="AD22" s="1650">
        <v>31</v>
      </c>
      <c r="AE22" s="1650">
        <v>17</v>
      </c>
      <c r="AF22" s="1398"/>
      <c r="AG22" s="1395"/>
      <c r="AH22" s="1360"/>
      <c r="AJ22" s="1371"/>
      <c r="AK22" s="951" t="str">
        <f t="shared" si="3"/>
        <v>IApJ</v>
      </c>
      <c r="AL22" s="2761"/>
      <c r="AM22" s="2761"/>
      <c r="AN22" s="2762"/>
      <c r="AO22" s="2762"/>
      <c r="AP22" s="2762"/>
      <c r="AQ22" s="2762"/>
      <c r="AR22" s="2762"/>
      <c r="AS22" s="2762"/>
      <c r="AT22" s="2762"/>
      <c r="AU22" s="2762"/>
      <c r="AV22" s="2762"/>
      <c r="AW22" s="2762"/>
      <c r="AX22" s="2762"/>
      <c r="AY22" s="2762"/>
      <c r="AZ22" s="2762"/>
      <c r="BA22" s="2762">
        <v>2</v>
      </c>
      <c r="BB22" s="2762"/>
      <c r="BC22" s="2762"/>
      <c r="BD22" s="2762"/>
      <c r="BE22" s="2762"/>
      <c r="BF22" s="2762"/>
      <c r="BG22" s="2762"/>
      <c r="BH22" s="2762"/>
      <c r="BI22" s="2762"/>
      <c r="BJ22" s="2762"/>
      <c r="BK22" s="2762"/>
      <c r="BL22" s="2762"/>
      <c r="BM22" s="2762"/>
      <c r="BN22" s="2762"/>
      <c r="BO22" s="2762"/>
      <c r="BP22" s="2762"/>
      <c r="BQ22" s="2762"/>
      <c r="BR22" s="2762"/>
      <c r="BS22" s="2762"/>
      <c r="BT22" s="2762"/>
      <c r="BU22" s="2762"/>
      <c r="BV22" s="2762"/>
      <c r="BW22" s="2762"/>
      <c r="BX22" s="2762"/>
      <c r="BY22" s="2762"/>
      <c r="BZ22" s="2762"/>
      <c r="CA22" s="2762"/>
      <c r="CB22" s="2762"/>
      <c r="CC22" s="2762"/>
      <c r="CD22" s="2762"/>
      <c r="CE22" s="2762"/>
    </row>
    <row r="23" spans="1:83" s="2946" customFormat="1" ht="40.5" customHeight="1">
      <c r="A23" s="2946">
        <v>1</v>
      </c>
      <c r="B23" s="2947"/>
      <c r="C23" s="1955" t="s">
        <v>11890</v>
      </c>
      <c r="D23" s="1955" t="s">
        <v>11850</v>
      </c>
      <c r="E23" s="2947">
        <v>7</v>
      </c>
      <c r="F23" s="2947">
        <v>8</v>
      </c>
      <c r="G23" s="2947">
        <v>0</v>
      </c>
      <c r="H23" s="2963" t="s">
        <v>11891</v>
      </c>
      <c r="I23" s="2962" t="s">
        <v>11892</v>
      </c>
      <c r="J23" s="2872" t="s">
        <v>11893</v>
      </c>
      <c r="K23" s="2953" t="s">
        <v>11885</v>
      </c>
      <c r="L23" s="2948">
        <v>385</v>
      </c>
      <c r="M23" s="2954" t="s">
        <v>11894</v>
      </c>
      <c r="N23" s="2955" t="s">
        <v>11895</v>
      </c>
      <c r="O23" s="1955" t="s">
        <v>11896</v>
      </c>
      <c r="P23" s="2947">
        <v>20</v>
      </c>
      <c r="Q23" s="2947"/>
      <c r="R23" s="2947"/>
      <c r="S23" s="2947"/>
      <c r="T23" s="2947"/>
      <c r="U23" s="2947"/>
      <c r="V23" s="2947"/>
      <c r="W23" s="2947"/>
      <c r="X23" s="2947"/>
      <c r="Y23" s="2947"/>
      <c r="Z23" s="2947"/>
      <c r="AA23" s="2947"/>
      <c r="AB23" s="2947"/>
      <c r="AC23" s="2947"/>
      <c r="AD23" s="2947"/>
      <c r="AE23" s="2947"/>
      <c r="AF23" s="2947"/>
      <c r="AG23" s="2961"/>
      <c r="AH23" s="2951"/>
      <c r="AJ23" s="2952"/>
      <c r="AK23" s="1946" t="str">
        <f>$D23&amp;$K23</f>
        <v>IMNRAS</v>
      </c>
    </row>
    <row r="24" spans="1:83" s="460" customFormat="1" ht="27">
      <c r="B24" s="3">
        <f t="shared" si="0"/>
        <v>22</v>
      </c>
      <c r="C24" s="535" t="s">
        <v>5941</v>
      </c>
      <c r="D24" s="535" t="s">
        <v>5058</v>
      </c>
      <c r="E24" s="438">
        <v>1</v>
      </c>
      <c r="F24" s="438">
        <v>2</v>
      </c>
      <c r="G24" s="438">
        <v>0</v>
      </c>
      <c r="H24" s="612" t="s">
        <v>2748</v>
      </c>
      <c r="I24" s="3" t="s">
        <v>3278</v>
      </c>
      <c r="J24" s="502" t="s">
        <v>3958</v>
      </c>
      <c r="K24" s="3" t="s">
        <v>1528</v>
      </c>
      <c r="L24" s="3">
        <v>136</v>
      </c>
      <c r="M24" s="604" t="s">
        <v>3330</v>
      </c>
      <c r="N24" s="3" t="s">
        <v>5300</v>
      </c>
      <c r="O24" s="465" t="s">
        <v>3331</v>
      </c>
      <c r="P24" s="1472">
        <v>57</v>
      </c>
      <c r="Q24" s="1472">
        <f t="shared" si="1"/>
        <v>57</v>
      </c>
      <c r="R24" s="1472"/>
      <c r="S24" s="1472"/>
      <c r="T24" s="1472"/>
      <c r="U24" s="1472"/>
      <c r="V24" s="1472"/>
      <c r="W24" s="1472"/>
      <c r="X24" s="1472"/>
      <c r="Y24" s="1472"/>
      <c r="Z24" s="1472">
        <v>4</v>
      </c>
      <c r="AA24" s="1472">
        <v>13</v>
      </c>
      <c r="AB24" s="1472">
        <v>12</v>
      </c>
      <c r="AC24" s="1472">
        <v>11</v>
      </c>
      <c r="AD24" s="1472">
        <v>11</v>
      </c>
      <c r="AE24" s="1472">
        <v>6</v>
      </c>
      <c r="AF24" s="83"/>
      <c r="AG24" s="109" t="s">
        <v>10600</v>
      </c>
      <c r="AH24" s="664"/>
      <c r="AJ24" s="676" t="e">
        <f t="shared" si="2"/>
        <v>#DIV/0!</v>
      </c>
      <c r="AK24" t="str">
        <f t="shared" si="3"/>
        <v>IAJ</v>
      </c>
      <c r="AL24" s="2759"/>
      <c r="AM24" s="2759"/>
      <c r="AN24" s="369"/>
      <c r="AO24" s="369"/>
      <c r="AP24" s="369"/>
      <c r="AQ24" s="369"/>
      <c r="AR24" s="369"/>
      <c r="AS24" s="369"/>
      <c r="AT24" s="369"/>
      <c r="AU24" s="369"/>
      <c r="AV24" s="369"/>
      <c r="AW24" s="369"/>
      <c r="AX24" s="369"/>
      <c r="AY24" s="369"/>
      <c r="AZ24" s="369"/>
      <c r="BA24" s="369"/>
      <c r="BB24" s="369"/>
      <c r="BC24" s="369"/>
      <c r="BD24" s="369"/>
      <c r="BE24" s="369"/>
      <c r="BF24" s="369"/>
      <c r="BG24" s="369"/>
      <c r="BH24" s="369"/>
      <c r="BI24" s="369"/>
      <c r="BJ24" s="369"/>
      <c r="BK24" s="369"/>
      <c r="BL24" s="369"/>
      <c r="BM24" s="369"/>
      <c r="BN24" s="369"/>
      <c r="BO24" s="369"/>
      <c r="BP24" s="369"/>
      <c r="BQ24" s="369"/>
      <c r="BR24" s="369"/>
      <c r="BS24" s="369"/>
      <c r="BT24" s="369"/>
      <c r="BU24" s="369"/>
      <c r="BV24" s="369"/>
      <c r="BW24" s="369"/>
      <c r="BX24" s="369"/>
      <c r="BY24" s="369"/>
      <c r="BZ24" s="369"/>
      <c r="CA24" s="369"/>
      <c r="CB24" s="369"/>
      <c r="CC24" s="369"/>
      <c r="CD24" s="369"/>
      <c r="CE24" s="369"/>
    </row>
    <row r="25" spans="1:83" s="460" customFormat="1" ht="108">
      <c r="B25" s="3">
        <f t="shared" si="0"/>
        <v>23</v>
      </c>
      <c r="C25" s="535" t="s">
        <v>5249</v>
      </c>
      <c r="D25" s="535" t="s">
        <v>1505</v>
      </c>
      <c r="E25" s="438">
        <v>35</v>
      </c>
      <c r="F25" s="438">
        <v>1</v>
      </c>
      <c r="G25" s="438">
        <v>35</v>
      </c>
      <c r="H25" s="536" t="s">
        <v>11359</v>
      </c>
      <c r="I25" s="3" t="s">
        <v>3278</v>
      </c>
      <c r="J25" s="610" t="s">
        <v>5250</v>
      </c>
      <c r="K25" s="3" t="s">
        <v>3863</v>
      </c>
      <c r="L25" s="3">
        <v>176</v>
      </c>
      <c r="M25" s="604" t="s">
        <v>5252</v>
      </c>
      <c r="N25" s="3" t="s">
        <v>4512</v>
      </c>
      <c r="O25" s="465" t="s">
        <v>5251</v>
      </c>
      <c r="P25" s="1472">
        <v>120</v>
      </c>
      <c r="Q25" s="1472">
        <f t="shared" si="1"/>
        <v>120</v>
      </c>
      <c r="R25" s="1472"/>
      <c r="S25" s="1472"/>
      <c r="T25" s="1472"/>
      <c r="U25" s="1472"/>
      <c r="V25" s="1472"/>
      <c r="W25" s="1472"/>
      <c r="X25" s="1472"/>
      <c r="Y25" s="1472"/>
      <c r="Z25" s="1472">
        <v>19</v>
      </c>
      <c r="AA25" s="1472">
        <v>15</v>
      </c>
      <c r="AB25" s="1472">
        <v>18</v>
      </c>
      <c r="AC25" s="1472">
        <v>16</v>
      </c>
      <c r="AD25" s="1472">
        <v>23</v>
      </c>
      <c r="AE25" s="1472">
        <v>29</v>
      </c>
      <c r="AF25" s="440"/>
      <c r="AG25" s="1047"/>
      <c r="AH25" s="664"/>
      <c r="AJ25" s="676" t="e">
        <f t="shared" si="2"/>
        <v>#DIV/0!</v>
      </c>
      <c r="AK25" t="str">
        <f t="shared" si="3"/>
        <v>DApJS</v>
      </c>
      <c r="AL25" s="2759"/>
      <c r="AM25" s="2759"/>
      <c r="AN25" s="369">
        <v>1</v>
      </c>
      <c r="AO25" s="369"/>
      <c r="AP25" s="369"/>
      <c r="AQ25" s="369"/>
      <c r="AR25" s="369"/>
      <c r="AS25" s="369">
        <v>1</v>
      </c>
      <c r="AT25" s="369"/>
      <c r="AU25" s="369"/>
      <c r="AV25" s="369"/>
      <c r="AW25" s="369"/>
      <c r="AX25" s="369"/>
      <c r="AY25" s="369"/>
      <c r="AZ25" s="369">
        <v>1</v>
      </c>
      <c r="BA25" s="369">
        <v>4</v>
      </c>
      <c r="BB25" s="369">
        <v>1</v>
      </c>
      <c r="BC25" s="369"/>
      <c r="BD25" s="369"/>
      <c r="BE25" s="369"/>
      <c r="BF25" s="369"/>
      <c r="BG25" s="369"/>
      <c r="BH25" s="369"/>
      <c r="BI25" s="369"/>
      <c r="BJ25" s="369"/>
      <c r="BK25" s="369"/>
      <c r="BL25" s="369"/>
      <c r="BM25" s="369"/>
      <c r="BN25" s="369"/>
      <c r="BO25" s="369"/>
      <c r="BP25" s="369"/>
      <c r="BQ25" s="369"/>
      <c r="BR25" s="369"/>
      <c r="BS25" s="369"/>
      <c r="BT25" s="369"/>
      <c r="BU25" s="369"/>
      <c r="BV25" s="369"/>
      <c r="BW25" s="369"/>
      <c r="BX25" s="369"/>
      <c r="BY25" s="369"/>
      <c r="BZ25" s="369"/>
      <c r="CA25" s="369"/>
      <c r="CB25" s="369"/>
      <c r="CC25" s="369"/>
      <c r="CD25" s="369"/>
      <c r="CE25" s="369"/>
    </row>
    <row r="26" spans="1:83" s="460" customFormat="1" ht="56.25" customHeight="1">
      <c r="B26" s="3">
        <f t="shared" si="0"/>
        <v>24</v>
      </c>
      <c r="C26" s="535" t="s">
        <v>5650</v>
      </c>
      <c r="D26" s="535" t="s">
        <v>1505</v>
      </c>
      <c r="E26" s="438">
        <v>9</v>
      </c>
      <c r="F26" s="438">
        <v>5</v>
      </c>
      <c r="G26" s="438">
        <v>5</v>
      </c>
      <c r="H26" s="612" t="s">
        <v>3060</v>
      </c>
      <c r="I26" s="3" t="s">
        <v>3213</v>
      </c>
      <c r="J26" s="603" t="s">
        <v>4432</v>
      </c>
      <c r="K26" s="3" t="s">
        <v>619</v>
      </c>
      <c r="L26" s="3">
        <v>688</v>
      </c>
      <c r="M26" s="604" t="s">
        <v>5309</v>
      </c>
      <c r="N26" s="3" t="s">
        <v>5505</v>
      </c>
      <c r="O26" s="613" t="s">
        <v>4123</v>
      </c>
      <c r="P26" s="1472">
        <v>37</v>
      </c>
      <c r="Q26" s="1472">
        <f t="shared" si="1"/>
        <v>37</v>
      </c>
      <c r="R26" s="1472"/>
      <c r="S26" s="1472"/>
      <c r="T26" s="1472"/>
      <c r="U26" s="1472"/>
      <c r="V26" s="1472"/>
      <c r="W26" s="1472"/>
      <c r="X26" s="1472"/>
      <c r="Y26" s="1472"/>
      <c r="Z26" s="1472"/>
      <c r="AA26" s="1472">
        <v>2</v>
      </c>
      <c r="AB26" s="1472">
        <v>3</v>
      </c>
      <c r="AC26" s="1472">
        <v>11</v>
      </c>
      <c r="AD26" s="1472">
        <v>14</v>
      </c>
      <c r="AE26" s="1472">
        <v>7</v>
      </c>
      <c r="AF26" s="440"/>
      <c r="AG26" s="666"/>
      <c r="AH26" s="664"/>
      <c r="AJ26" s="676" t="e">
        <f t="shared" si="2"/>
        <v>#DIV/0!</v>
      </c>
      <c r="AK26" t="str">
        <f t="shared" si="3"/>
        <v>DApJ</v>
      </c>
      <c r="AL26" s="613"/>
      <c r="AM26" s="613"/>
      <c r="AN26" s="369"/>
      <c r="AO26" s="369"/>
      <c r="AP26" s="369"/>
      <c r="AQ26" s="369"/>
      <c r="AR26" s="369"/>
      <c r="AS26" s="369">
        <v>1</v>
      </c>
      <c r="AT26" s="369"/>
      <c r="AU26" s="369"/>
      <c r="AV26" s="369"/>
      <c r="AW26" s="369"/>
      <c r="AX26" s="369"/>
      <c r="AY26" s="369"/>
      <c r="AZ26" s="369"/>
      <c r="BA26" s="369"/>
      <c r="BB26" s="369"/>
      <c r="BC26" s="369"/>
      <c r="BD26" s="369"/>
      <c r="BE26" s="369"/>
      <c r="BF26" s="369"/>
      <c r="BG26" s="369"/>
      <c r="BH26" s="369"/>
      <c r="BI26" s="369"/>
      <c r="BJ26" s="369"/>
      <c r="BK26" s="369"/>
      <c r="BL26" s="369"/>
      <c r="BM26" s="369"/>
      <c r="BN26" s="369"/>
      <c r="BO26" s="369"/>
      <c r="BP26" s="369"/>
      <c r="BQ26" s="369"/>
      <c r="BR26" s="369"/>
      <c r="BS26" s="369"/>
      <c r="BT26" s="369"/>
      <c r="BU26" s="369"/>
      <c r="BV26" s="369"/>
      <c r="BW26" s="369"/>
      <c r="BX26" s="369"/>
      <c r="BY26" s="369"/>
      <c r="BZ26" s="369"/>
      <c r="CA26" s="369"/>
      <c r="CB26" s="369"/>
      <c r="CC26" s="369"/>
      <c r="CD26" s="369"/>
      <c r="CE26" s="369"/>
    </row>
    <row r="27" spans="1:83" s="460" customFormat="1" ht="40.5">
      <c r="B27" s="3">
        <f t="shared" si="0"/>
        <v>25</v>
      </c>
      <c r="C27" s="535" t="s">
        <v>2391</v>
      </c>
      <c r="D27" s="535" t="s">
        <v>1505</v>
      </c>
      <c r="E27" s="438">
        <v>2</v>
      </c>
      <c r="F27" s="438">
        <v>0</v>
      </c>
      <c r="G27" s="438">
        <v>3</v>
      </c>
      <c r="H27" s="612" t="s">
        <v>2392</v>
      </c>
      <c r="I27" s="3" t="s">
        <v>2393</v>
      </c>
      <c r="J27" s="610" t="s">
        <v>10334</v>
      </c>
      <c r="K27" s="3" t="s">
        <v>70</v>
      </c>
      <c r="L27" s="3">
        <v>391</v>
      </c>
      <c r="M27" s="604" t="s">
        <v>2109</v>
      </c>
      <c r="N27" s="3" t="s">
        <v>1779</v>
      </c>
      <c r="O27" s="465" t="s">
        <v>5701</v>
      </c>
      <c r="P27" s="1472">
        <v>6</v>
      </c>
      <c r="Q27" s="1472">
        <f t="shared" si="1"/>
        <v>6</v>
      </c>
      <c r="R27" s="1472"/>
      <c r="S27" s="1472"/>
      <c r="T27" s="1472"/>
      <c r="U27" s="1472"/>
      <c r="V27" s="1472"/>
      <c r="W27" s="1472"/>
      <c r="X27" s="1472"/>
      <c r="Y27" s="1472"/>
      <c r="Z27" s="1472"/>
      <c r="AA27" s="1472"/>
      <c r="AB27" s="1472">
        <v>1</v>
      </c>
      <c r="AC27" s="1472">
        <v>2</v>
      </c>
      <c r="AD27" s="1472">
        <v>1</v>
      </c>
      <c r="AE27" s="1472">
        <v>2</v>
      </c>
      <c r="AF27" s="440"/>
      <c r="AG27" s="666"/>
      <c r="AH27" s="664"/>
      <c r="AJ27" s="676" t="e">
        <f t="shared" si="2"/>
        <v>#DIV/0!</v>
      </c>
      <c r="AK27" t="str">
        <f t="shared" si="3"/>
        <v>DMNRAS</v>
      </c>
      <c r="AL27" s="2759"/>
      <c r="AM27" s="2759"/>
      <c r="AN27" s="369"/>
      <c r="AO27" s="369"/>
      <c r="AP27" s="369"/>
      <c r="AQ27" s="369"/>
      <c r="AR27" s="369"/>
      <c r="AS27" s="369"/>
      <c r="AT27" s="369"/>
      <c r="AU27" s="369"/>
      <c r="AV27" s="369"/>
      <c r="AW27" s="369"/>
      <c r="AX27" s="369"/>
      <c r="AY27" s="369"/>
      <c r="AZ27" s="369"/>
      <c r="BA27" s="369"/>
      <c r="BB27" s="369"/>
      <c r="BC27" s="369"/>
      <c r="BD27" s="369"/>
      <c r="BE27" s="369"/>
      <c r="BF27" s="369"/>
      <c r="BG27" s="369"/>
      <c r="BH27" s="369"/>
      <c r="BI27" s="369"/>
      <c r="BJ27" s="369"/>
      <c r="BK27" s="369"/>
      <c r="BL27" s="369"/>
      <c r="BM27" s="369"/>
      <c r="BN27" s="369"/>
      <c r="BO27" s="369"/>
      <c r="BP27" s="369"/>
      <c r="BQ27" s="369"/>
      <c r="BR27" s="369"/>
      <c r="BS27" s="369"/>
      <c r="BT27" s="369"/>
      <c r="BU27" s="369"/>
      <c r="BV27" s="369"/>
      <c r="BW27" s="369"/>
      <c r="BX27" s="369"/>
      <c r="BY27" s="369"/>
      <c r="BZ27" s="369"/>
      <c r="CA27" s="369"/>
      <c r="CB27" s="369"/>
      <c r="CC27" s="369"/>
      <c r="CD27" s="369"/>
      <c r="CE27" s="369"/>
    </row>
    <row r="28" spans="1:83" s="2881" customFormat="1" ht="60" customHeight="1">
      <c r="A28" s="2881">
        <v>1</v>
      </c>
      <c r="B28" s="1943"/>
      <c r="C28" s="3077" t="s">
        <v>11921</v>
      </c>
      <c r="D28" s="3077" t="s">
        <v>11922</v>
      </c>
      <c r="E28" s="3078">
        <v>1</v>
      </c>
      <c r="F28" s="3078">
        <v>0</v>
      </c>
      <c r="G28" s="3078">
        <v>2</v>
      </c>
      <c r="H28" s="3079" t="s">
        <v>11923</v>
      </c>
      <c r="I28" s="1943" t="s">
        <v>11924</v>
      </c>
      <c r="J28" s="1945" t="s">
        <v>11925</v>
      </c>
      <c r="K28" s="1943" t="s">
        <v>11926</v>
      </c>
      <c r="L28" s="1943">
        <v>60</v>
      </c>
      <c r="M28" s="1954" t="s">
        <v>11927</v>
      </c>
      <c r="N28" s="1954" t="s">
        <v>11928</v>
      </c>
      <c r="O28" s="1955" t="s">
        <v>11929</v>
      </c>
      <c r="P28" s="3067">
        <v>3</v>
      </c>
      <c r="Q28" s="3067"/>
      <c r="R28" s="3067"/>
      <c r="S28" s="3067"/>
      <c r="T28" s="3067"/>
      <c r="U28" s="3067"/>
      <c r="V28" s="3067"/>
      <c r="W28" s="3067"/>
      <c r="X28" s="3067"/>
      <c r="Y28" s="3067"/>
      <c r="Z28" s="3067"/>
      <c r="AA28" s="3067"/>
      <c r="AB28" s="3067"/>
      <c r="AC28" s="3067"/>
      <c r="AD28" s="3067"/>
      <c r="AE28" s="3067"/>
      <c r="AF28" s="3080"/>
      <c r="AG28" s="3071"/>
      <c r="AH28" s="2894"/>
      <c r="AJ28" s="2889" t="e">
        <f t="shared" si="2"/>
        <v>#DIV/0!</v>
      </c>
      <c r="AK28" s="1946" t="str">
        <f t="shared" si="3"/>
        <v>DPASJ</v>
      </c>
      <c r="AL28" s="3076"/>
      <c r="AM28" s="3076"/>
      <c r="AN28" s="3072"/>
      <c r="AO28" s="3072"/>
      <c r="AP28" s="3072"/>
      <c r="AQ28" s="3072"/>
      <c r="AR28" s="3072"/>
      <c r="AS28" s="3072"/>
      <c r="AT28" s="3072"/>
      <c r="AU28" s="3072"/>
      <c r="AV28" s="3072"/>
      <c r="AW28" s="3072"/>
      <c r="AX28" s="3072"/>
      <c r="AY28" s="3072"/>
      <c r="AZ28" s="3072"/>
      <c r="BA28" s="3072"/>
      <c r="BB28" s="3072"/>
      <c r="BC28" s="3072"/>
      <c r="BD28" s="3072"/>
      <c r="BE28" s="3072"/>
      <c r="BF28" s="3072"/>
      <c r="BG28" s="3072"/>
      <c r="BH28" s="3072"/>
      <c r="BI28" s="3072"/>
      <c r="BJ28" s="3072"/>
      <c r="BK28" s="3072"/>
      <c r="BL28" s="3072"/>
      <c r="BM28" s="3072"/>
      <c r="BN28" s="3072"/>
      <c r="BO28" s="3072"/>
      <c r="BP28" s="3072"/>
      <c r="BQ28" s="3072"/>
      <c r="BR28" s="3072"/>
      <c r="BS28" s="3072"/>
      <c r="BT28" s="3072"/>
      <c r="BU28" s="3072"/>
      <c r="BV28" s="3072"/>
      <c r="BW28" s="3072"/>
      <c r="BX28" s="3072"/>
      <c r="BY28" s="3072"/>
      <c r="BZ28" s="3072"/>
      <c r="CA28" s="3072"/>
      <c r="CB28" s="3072"/>
      <c r="CC28" s="3072"/>
      <c r="CD28" s="3072"/>
      <c r="CE28" s="3072"/>
    </row>
    <row r="29" spans="1:83" s="735" customFormat="1" ht="40.5">
      <c r="B29" s="3">
        <f t="shared" si="0"/>
        <v>27</v>
      </c>
      <c r="C29" s="727" t="s">
        <v>3261</v>
      </c>
      <c r="D29" s="727" t="s">
        <v>3262</v>
      </c>
      <c r="E29" s="728">
        <v>9</v>
      </c>
      <c r="F29" s="728">
        <v>1</v>
      </c>
      <c r="G29" s="728">
        <v>9</v>
      </c>
      <c r="H29" s="729" t="s">
        <v>540</v>
      </c>
      <c r="I29" s="96" t="s">
        <v>3286</v>
      </c>
      <c r="J29" s="730" t="s">
        <v>3263</v>
      </c>
      <c r="K29" s="96" t="s">
        <v>4881</v>
      </c>
      <c r="L29" s="96">
        <v>60</v>
      </c>
      <c r="M29" s="731" t="s">
        <v>3264</v>
      </c>
      <c r="N29" s="96" t="s">
        <v>720</v>
      </c>
      <c r="O29" s="335" t="s">
        <v>3265</v>
      </c>
      <c r="P29" s="1568">
        <v>15</v>
      </c>
      <c r="Q29" s="1472">
        <f t="shared" si="1"/>
        <v>15</v>
      </c>
      <c r="R29" s="1568"/>
      <c r="S29" s="1568"/>
      <c r="T29" s="1568"/>
      <c r="U29" s="1568"/>
      <c r="V29" s="1568"/>
      <c r="W29" s="1568"/>
      <c r="X29" s="1568"/>
      <c r="Y29" s="1568"/>
      <c r="Z29" s="1568"/>
      <c r="AA29" s="1568">
        <v>2</v>
      </c>
      <c r="AB29" s="1568"/>
      <c r="AC29" s="1568">
        <v>3</v>
      </c>
      <c r="AD29" s="1568">
        <v>4</v>
      </c>
      <c r="AE29" s="1568">
        <v>6</v>
      </c>
      <c r="AF29" s="733"/>
      <c r="AG29" s="734"/>
      <c r="AH29" s="664"/>
      <c r="AJ29" s="736"/>
      <c r="AK29" t="str">
        <f t="shared" si="3"/>
        <v>DPASJ</v>
      </c>
      <c r="AL29" s="2763"/>
      <c r="AM29" s="2763"/>
      <c r="AN29" s="2764"/>
      <c r="AO29" s="2764"/>
      <c r="AP29" s="2764"/>
      <c r="AQ29" s="2764"/>
      <c r="AR29" s="2764"/>
      <c r="AS29" s="2764"/>
      <c r="AT29" s="2764"/>
      <c r="AU29" s="2764"/>
      <c r="AV29" s="2764"/>
      <c r="AW29" s="2764"/>
      <c r="AX29" s="2764"/>
      <c r="AY29" s="2764"/>
      <c r="AZ29" s="2764"/>
      <c r="BA29" s="2764">
        <v>1</v>
      </c>
      <c r="BB29" s="2764"/>
      <c r="BC29" s="2764"/>
      <c r="BD29" s="2764"/>
      <c r="BE29" s="2764"/>
      <c r="BF29" s="2764"/>
      <c r="BG29" s="2764"/>
      <c r="BH29" s="2764"/>
      <c r="BI29" s="2764"/>
      <c r="BJ29" s="2764"/>
      <c r="BK29" s="2764"/>
      <c r="BL29" s="2764"/>
      <c r="BM29" s="2764"/>
      <c r="BN29" s="2764"/>
      <c r="BO29" s="2764"/>
      <c r="BP29" s="2764"/>
      <c r="BQ29" s="2764"/>
      <c r="BR29" s="2764"/>
      <c r="BS29" s="2764"/>
      <c r="BT29" s="2764"/>
      <c r="BU29" s="2764"/>
      <c r="BV29" s="2764"/>
      <c r="BW29" s="2764"/>
      <c r="BX29" s="2764"/>
      <c r="BY29" s="2764"/>
      <c r="BZ29" s="2764"/>
      <c r="CA29" s="2764"/>
      <c r="CB29" s="2764"/>
      <c r="CC29" s="2764"/>
      <c r="CD29" s="2764"/>
      <c r="CE29" s="2764"/>
    </row>
    <row r="30" spans="1:83" s="460" customFormat="1" ht="30" customHeight="1">
      <c r="B30" s="3">
        <f t="shared" si="0"/>
        <v>28</v>
      </c>
      <c r="C30" s="535" t="s">
        <v>3394</v>
      </c>
      <c r="D30" s="535" t="s">
        <v>1505</v>
      </c>
      <c r="E30" s="438">
        <v>2</v>
      </c>
      <c r="F30" s="438">
        <v>2</v>
      </c>
      <c r="G30" s="438">
        <v>1</v>
      </c>
      <c r="H30" s="612" t="s">
        <v>3395</v>
      </c>
      <c r="I30" s="3" t="s">
        <v>3278</v>
      </c>
      <c r="J30" s="603" t="s">
        <v>3396</v>
      </c>
      <c r="K30" s="3" t="s">
        <v>70</v>
      </c>
      <c r="L30" s="3">
        <v>390</v>
      </c>
      <c r="M30" s="604" t="s">
        <v>3397</v>
      </c>
      <c r="N30" s="3" t="s">
        <v>5505</v>
      </c>
      <c r="O30" s="611" t="s">
        <v>5363</v>
      </c>
      <c r="P30" s="1472">
        <v>19</v>
      </c>
      <c r="Q30" s="1472">
        <f t="shared" si="1"/>
        <v>19</v>
      </c>
      <c r="R30" s="1472"/>
      <c r="S30" s="1472"/>
      <c r="T30" s="1472"/>
      <c r="U30" s="1472"/>
      <c r="V30" s="1472"/>
      <c r="W30" s="1472"/>
      <c r="X30" s="1472"/>
      <c r="Y30" s="1472"/>
      <c r="Z30" s="1472"/>
      <c r="AA30" s="1472">
        <v>4</v>
      </c>
      <c r="AB30" s="1472">
        <v>6</v>
      </c>
      <c r="AC30" s="1472"/>
      <c r="AD30" s="1472">
        <v>7</v>
      </c>
      <c r="AE30" s="1472">
        <v>2</v>
      </c>
      <c r="AF30" s="83"/>
      <c r="AG30" s="109" t="s">
        <v>10602</v>
      </c>
      <c r="AH30" s="664"/>
      <c r="AJ30" s="676"/>
      <c r="AK30" t="str">
        <f t="shared" si="3"/>
        <v>DMNRAS</v>
      </c>
      <c r="AL30" s="611"/>
      <c r="AM30" s="611"/>
      <c r="AN30" s="369"/>
      <c r="AO30" s="369"/>
      <c r="AP30" s="369"/>
      <c r="AQ30" s="369"/>
      <c r="AR30" s="369"/>
      <c r="AS30" s="369"/>
      <c r="AT30" s="369"/>
      <c r="AU30" s="369"/>
      <c r="AV30" s="369"/>
      <c r="AW30" s="369"/>
      <c r="AX30" s="369"/>
      <c r="AY30" s="369"/>
      <c r="AZ30" s="369"/>
      <c r="BA30" s="369"/>
      <c r="BB30" s="369"/>
      <c r="BC30" s="369"/>
      <c r="BD30" s="369"/>
      <c r="BE30" s="369"/>
      <c r="BF30" s="369"/>
      <c r="BG30" s="369"/>
      <c r="BH30" s="369"/>
      <c r="BI30" s="369"/>
      <c r="BJ30" s="369"/>
      <c r="BK30" s="369"/>
      <c r="BL30" s="369"/>
      <c r="BM30" s="369"/>
      <c r="BN30" s="369"/>
      <c r="BO30" s="369"/>
      <c r="BP30" s="369"/>
      <c r="BQ30" s="369"/>
      <c r="BR30" s="369"/>
      <c r="BS30" s="369"/>
      <c r="BT30" s="369"/>
      <c r="BU30" s="369"/>
      <c r="BV30" s="369"/>
      <c r="BW30" s="369"/>
      <c r="BX30" s="369"/>
      <c r="BY30" s="369"/>
      <c r="BZ30" s="369"/>
      <c r="CA30" s="369"/>
      <c r="CB30" s="369"/>
      <c r="CC30" s="369"/>
      <c r="CD30" s="369"/>
      <c r="CE30" s="369"/>
    </row>
    <row r="31" spans="1:83" s="2196" customFormat="1" ht="37.5" customHeight="1">
      <c r="B31" s="2171"/>
      <c r="C31" s="2198" t="s">
        <v>9309</v>
      </c>
      <c r="D31" s="2198" t="s">
        <v>9294</v>
      </c>
      <c r="E31" s="2191">
        <v>4</v>
      </c>
      <c r="F31" s="2191">
        <v>5</v>
      </c>
      <c r="G31" s="2191">
        <v>0</v>
      </c>
      <c r="H31" s="2199" t="s">
        <v>9310</v>
      </c>
      <c r="I31" s="2171" t="s">
        <v>9311</v>
      </c>
      <c r="J31" s="2179" t="s">
        <v>9312</v>
      </c>
      <c r="K31" s="2171" t="s">
        <v>9298</v>
      </c>
      <c r="L31" s="2171">
        <v>492</v>
      </c>
      <c r="M31" s="2178" t="s">
        <v>9313</v>
      </c>
      <c r="N31" s="2178" t="s">
        <v>9314</v>
      </c>
      <c r="O31" s="2200" t="s">
        <v>9315</v>
      </c>
      <c r="P31" s="2192">
        <v>2</v>
      </c>
      <c r="Q31" s="1472">
        <f t="shared" si="1"/>
        <v>2</v>
      </c>
      <c r="R31" s="2192"/>
      <c r="S31" s="2192"/>
      <c r="T31" s="2192"/>
      <c r="U31" s="2192"/>
      <c r="V31" s="2192"/>
      <c r="W31" s="2192"/>
      <c r="X31" s="2192"/>
      <c r="Y31" s="2192"/>
      <c r="Z31" s="2192"/>
      <c r="AA31" s="2192"/>
      <c r="AB31" s="2192"/>
      <c r="AC31" s="2192">
        <v>1</v>
      </c>
      <c r="AD31" s="2192">
        <v>1</v>
      </c>
      <c r="AE31" s="2192"/>
      <c r="AF31" s="2193"/>
      <c r="AG31" s="2194" t="s">
        <v>10596</v>
      </c>
      <c r="AH31" s="2195"/>
      <c r="AJ31" s="2197"/>
      <c r="AK31" s="2169" t="str">
        <f t="shared" si="3"/>
        <v>IA&amp;A</v>
      </c>
      <c r="AL31" s="2200"/>
      <c r="AM31" s="2200"/>
      <c r="AN31" s="2765"/>
      <c r="AO31" s="2765"/>
      <c r="AP31" s="2765"/>
      <c r="AQ31" s="2765"/>
      <c r="AR31" s="2765"/>
      <c r="AS31" s="2765"/>
      <c r="AT31" s="2765"/>
      <c r="AU31" s="2765"/>
      <c r="AV31" s="2765"/>
      <c r="AW31" s="2765"/>
      <c r="AX31" s="2765"/>
      <c r="AY31" s="2765"/>
      <c r="AZ31" s="2765"/>
      <c r="BA31" s="2765"/>
      <c r="BB31" s="2765"/>
      <c r="BC31" s="2765"/>
      <c r="BD31" s="2765"/>
      <c r="BE31" s="2765"/>
      <c r="BF31" s="2765"/>
      <c r="BG31" s="2765"/>
      <c r="BH31" s="2765"/>
      <c r="BI31" s="2765"/>
      <c r="BJ31" s="2765"/>
      <c r="BK31" s="2765"/>
      <c r="BL31" s="2765"/>
      <c r="BM31" s="2765"/>
      <c r="BN31" s="2765"/>
      <c r="BO31" s="2765"/>
      <c r="BP31" s="2765"/>
      <c r="BQ31" s="2765"/>
      <c r="BR31" s="2765"/>
      <c r="BS31" s="2765"/>
      <c r="BT31" s="2765"/>
      <c r="BU31" s="2765"/>
      <c r="BV31" s="2765"/>
      <c r="BW31" s="2765"/>
      <c r="BX31" s="2765"/>
      <c r="BY31" s="2765"/>
      <c r="BZ31" s="2765"/>
      <c r="CA31" s="2765"/>
      <c r="CB31" s="2765"/>
      <c r="CC31" s="2765"/>
      <c r="CD31" s="2765"/>
      <c r="CE31" s="2765"/>
    </row>
    <row r="32" spans="1:83" s="460" customFormat="1" ht="40.5">
      <c r="B32" s="3">
        <f t="shared" si="0"/>
        <v>30</v>
      </c>
      <c r="C32" s="608" t="s">
        <v>2451</v>
      </c>
      <c r="D32" s="608" t="s">
        <v>1505</v>
      </c>
      <c r="E32" s="465">
        <v>7</v>
      </c>
      <c r="F32" s="465">
        <v>1</v>
      </c>
      <c r="G32" s="465">
        <v>7</v>
      </c>
      <c r="H32" s="609" t="s">
        <v>4971</v>
      </c>
      <c r="I32" s="3" t="s">
        <v>3278</v>
      </c>
      <c r="J32" s="603" t="s">
        <v>2452</v>
      </c>
      <c r="K32" s="3" t="s">
        <v>5952</v>
      </c>
      <c r="L32" s="3">
        <v>683</v>
      </c>
      <c r="M32" s="604" t="s">
        <v>2453</v>
      </c>
      <c r="N32" s="3" t="s">
        <v>2454</v>
      </c>
      <c r="O32" s="465" t="s">
        <v>3716</v>
      </c>
      <c r="P32" s="1472">
        <v>5</v>
      </c>
      <c r="Q32" s="1472">
        <f t="shared" si="1"/>
        <v>5</v>
      </c>
      <c r="R32" s="1472"/>
      <c r="S32" s="1472"/>
      <c r="T32" s="1472"/>
      <c r="U32" s="1472"/>
      <c r="V32" s="1472"/>
      <c r="W32" s="1472"/>
      <c r="X32" s="1472"/>
      <c r="Y32" s="1472"/>
      <c r="Z32" s="1472">
        <v>1</v>
      </c>
      <c r="AA32" s="1472">
        <v>2</v>
      </c>
      <c r="AB32" s="1472">
        <v>1</v>
      </c>
      <c r="AC32" s="1472"/>
      <c r="AD32" s="1472"/>
      <c r="AE32" s="1472">
        <v>1</v>
      </c>
      <c r="AF32" s="440"/>
      <c r="AG32" s="666"/>
      <c r="AH32" s="664"/>
      <c r="AJ32" s="676" t="e">
        <f t="shared" si="2"/>
        <v>#DIV/0!</v>
      </c>
      <c r="AK32" t="str">
        <f t="shared" si="3"/>
        <v>DApJ</v>
      </c>
      <c r="AL32" s="2759"/>
      <c r="AM32" s="2759">
        <v>1</v>
      </c>
      <c r="AN32" s="369"/>
      <c r="AO32" s="369"/>
      <c r="AP32" s="369"/>
      <c r="AQ32" s="369"/>
      <c r="AR32" s="369"/>
      <c r="AS32" s="369"/>
      <c r="AT32" s="369"/>
      <c r="AU32" s="369"/>
      <c r="AV32" s="369"/>
      <c r="AW32" s="369"/>
      <c r="AX32" s="369"/>
      <c r="AY32" s="369"/>
      <c r="AZ32" s="369"/>
      <c r="BA32" s="369"/>
      <c r="BB32" s="369"/>
      <c r="BC32" s="369"/>
      <c r="BD32" s="369"/>
      <c r="BE32" s="369"/>
      <c r="BF32" s="369"/>
      <c r="BG32" s="369"/>
      <c r="BH32" s="369"/>
      <c r="BI32" s="369"/>
      <c r="BJ32" s="369"/>
      <c r="BK32" s="369"/>
      <c r="BL32" s="369"/>
      <c r="BM32" s="369"/>
      <c r="BN32" s="369"/>
      <c r="BO32" s="369"/>
      <c r="BP32" s="369"/>
      <c r="BQ32" s="369"/>
      <c r="BR32" s="369"/>
      <c r="BS32" s="369"/>
      <c r="BT32" s="369"/>
      <c r="BU32" s="369"/>
      <c r="BV32" s="369"/>
      <c r="BW32" s="369"/>
      <c r="BX32" s="369"/>
      <c r="BY32" s="369"/>
      <c r="BZ32" s="369"/>
      <c r="CA32" s="369"/>
      <c r="CB32" s="369"/>
      <c r="CC32" s="369"/>
      <c r="CD32" s="369"/>
      <c r="CE32" s="369"/>
    </row>
    <row r="33" spans="1:83" s="2881" customFormat="1" ht="69.75" customHeight="1">
      <c r="A33" s="2881">
        <v>1</v>
      </c>
      <c r="B33" s="1943"/>
      <c r="C33" s="3081" t="s">
        <v>11930</v>
      </c>
      <c r="D33" s="3081" t="s">
        <v>11922</v>
      </c>
      <c r="E33" s="1955">
        <v>6</v>
      </c>
      <c r="F33" s="1955">
        <v>0</v>
      </c>
      <c r="G33" s="1955">
        <v>7</v>
      </c>
      <c r="H33" s="2963" t="s">
        <v>11931</v>
      </c>
      <c r="I33" s="1943" t="s">
        <v>11932</v>
      </c>
      <c r="J33" s="2872" t="s">
        <v>11933</v>
      </c>
      <c r="K33" s="1943" t="s">
        <v>11926</v>
      </c>
      <c r="L33" s="1943">
        <v>60</v>
      </c>
      <c r="M33" s="1954" t="s">
        <v>11934</v>
      </c>
      <c r="N33" s="1954" t="s">
        <v>11935</v>
      </c>
      <c r="O33" s="1955" t="s">
        <v>11936</v>
      </c>
      <c r="P33" s="3067">
        <v>38</v>
      </c>
      <c r="Q33" s="3067"/>
      <c r="R33" s="3067"/>
      <c r="S33" s="3067"/>
      <c r="T33" s="3067"/>
      <c r="U33" s="3067"/>
      <c r="V33" s="3067"/>
      <c r="W33" s="3067"/>
      <c r="X33" s="3067"/>
      <c r="Y33" s="3067"/>
      <c r="Z33" s="3067"/>
      <c r="AA33" s="3067"/>
      <c r="AB33" s="3067"/>
      <c r="AC33" s="3067"/>
      <c r="AD33" s="3067"/>
      <c r="AE33" s="3067"/>
      <c r="AF33" s="3080"/>
      <c r="AG33" s="3071"/>
      <c r="AH33" s="2894"/>
      <c r="AJ33" s="2889"/>
      <c r="AK33" s="1946"/>
      <c r="AL33" s="3076"/>
      <c r="AM33" s="3076"/>
      <c r="AN33" s="3072"/>
      <c r="AO33" s="3072"/>
      <c r="AP33" s="3072"/>
      <c r="AQ33" s="3072"/>
      <c r="AR33" s="3072"/>
      <c r="AS33" s="3072"/>
      <c r="AT33" s="3072"/>
      <c r="AU33" s="3072"/>
      <c r="AV33" s="3072"/>
      <c r="AW33" s="3072"/>
      <c r="AX33" s="3072"/>
      <c r="AY33" s="3072"/>
      <c r="AZ33" s="3072"/>
      <c r="BA33" s="3072"/>
      <c r="BB33" s="3072"/>
      <c r="BC33" s="3072"/>
      <c r="BD33" s="3072"/>
      <c r="BE33" s="3072"/>
      <c r="BF33" s="3072"/>
      <c r="BG33" s="3072"/>
      <c r="BH33" s="3072"/>
      <c r="BI33" s="3072"/>
      <c r="BJ33" s="3072"/>
      <c r="BK33" s="3072"/>
      <c r="BL33" s="3072"/>
      <c r="BM33" s="3072"/>
      <c r="BN33" s="3072"/>
      <c r="BO33" s="3072"/>
      <c r="BP33" s="3072"/>
      <c r="BQ33" s="3072"/>
      <c r="BR33" s="3072"/>
      <c r="BS33" s="3072"/>
      <c r="BT33" s="3072"/>
      <c r="BU33" s="3072"/>
      <c r="BV33" s="3072"/>
      <c r="BW33" s="3072"/>
      <c r="BX33" s="3072"/>
      <c r="BY33" s="3072"/>
      <c r="BZ33" s="3072"/>
      <c r="CA33" s="3072"/>
      <c r="CB33" s="3072"/>
      <c r="CC33" s="3072"/>
      <c r="CD33" s="3072"/>
      <c r="CE33" s="3072"/>
    </row>
    <row r="34" spans="1:83" s="1372" customFormat="1" ht="153.75" customHeight="1">
      <c r="B34" s="1353">
        <f t="shared" si="0"/>
        <v>32</v>
      </c>
      <c r="C34" s="1396" t="s">
        <v>4333</v>
      </c>
      <c r="D34" s="1396" t="s">
        <v>1505</v>
      </c>
      <c r="E34" s="1355">
        <v>33</v>
      </c>
      <c r="F34" s="1355">
        <v>28</v>
      </c>
      <c r="G34" s="1355">
        <v>6</v>
      </c>
      <c r="H34" s="1356" t="s">
        <v>6434</v>
      </c>
      <c r="I34" s="1375" t="s">
        <v>3674</v>
      </c>
      <c r="J34" s="1358" t="s">
        <v>6435</v>
      </c>
      <c r="K34" s="1353" t="s">
        <v>1528</v>
      </c>
      <c r="L34" s="1353">
        <v>135</v>
      </c>
      <c r="M34" s="1397" t="s">
        <v>6436</v>
      </c>
      <c r="N34" s="1353" t="s">
        <v>5489</v>
      </c>
      <c r="O34" s="1355" t="s">
        <v>6437</v>
      </c>
      <c r="P34" s="1650">
        <v>45</v>
      </c>
      <c r="Q34" s="1472">
        <f t="shared" si="1"/>
        <v>45</v>
      </c>
      <c r="R34" s="1650"/>
      <c r="S34" s="1650"/>
      <c r="T34" s="1650"/>
      <c r="U34" s="1650"/>
      <c r="V34" s="1650"/>
      <c r="W34" s="1650"/>
      <c r="X34" s="1650"/>
      <c r="Y34" s="1650"/>
      <c r="Z34" s="1650">
        <v>10</v>
      </c>
      <c r="AA34" s="1650">
        <v>11</v>
      </c>
      <c r="AB34" s="1650">
        <v>13</v>
      </c>
      <c r="AC34" s="1650">
        <v>2</v>
      </c>
      <c r="AD34" s="1650">
        <v>6</v>
      </c>
      <c r="AE34" s="1650">
        <v>3</v>
      </c>
      <c r="AF34" s="2165"/>
      <c r="AG34" s="109" t="s">
        <v>10596</v>
      </c>
      <c r="AH34" s="1360"/>
      <c r="AJ34" s="1371"/>
      <c r="AK34" s="951" t="str">
        <f t="shared" si="3"/>
        <v>DAJ</v>
      </c>
      <c r="AL34" s="2761"/>
      <c r="AM34" s="2761"/>
      <c r="AN34" s="2762"/>
      <c r="AO34" s="2762"/>
      <c r="AP34" s="2762"/>
      <c r="AQ34" s="2762"/>
      <c r="AR34" s="2762"/>
      <c r="AS34" s="2762"/>
      <c r="AT34" s="2762"/>
      <c r="AU34" s="2762"/>
      <c r="AV34" s="2762"/>
      <c r="AW34" s="2762"/>
      <c r="AX34" s="2762"/>
      <c r="AY34" s="2762"/>
      <c r="AZ34" s="2762"/>
      <c r="BA34" s="2762">
        <v>1</v>
      </c>
      <c r="BB34" s="2762"/>
      <c r="BC34" s="2762"/>
      <c r="BD34" s="2762"/>
      <c r="BE34" s="2762">
        <v>2</v>
      </c>
      <c r="BF34" s="2762"/>
      <c r="BG34" s="2762"/>
      <c r="BH34" s="2762"/>
      <c r="BI34" s="2762"/>
      <c r="BJ34" s="2762"/>
      <c r="BK34" s="2762"/>
      <c r="BL34" s="2762"/>
      <c r="BM34" s="2762"/>
      <c r="BN34" s="2762"/>
      <c r="BO34" s="2762"/>
      <c r="BP34" s="2762"/>
      <c r="BQ34" s="2762"/>
      <c r="BR34" s="2762"/>
      <c r="BS34" s="2762"/>
      <c r="BT34" s="2762"/>
      <c r="BU34" s="2762"/>
      <c r="BV34" s="2762"/>
      <c r="BW34" s="2762"/>
      <c r="BX34" s="2762"/>
      <c r="BY34" s="2762"/>
      <c r="BZ34" s="2762"/>
      <c r="CA34" s="2762"/>
      <c r="CB34" s="2762"/>
      <c r="CC34" s="2762"/>
      <c r="CD34" s="2762"/>
      <c r="CE34" s="2762"/>
    </row>
    <row r="35" spans="1:83" ht="40.5">
      <c r="B35" s="3">
        <f t="shared" si="0"/>
        <v>33</v>
      </c>
      <c r="C35" s="608" t="s">
        <v>4333</v>
      </c>
      <c r="D35" s="608" t="s">
        <v>1505</v>
      </c>
      <c r="E35" s="465">
        <v>7</v>
      </c>
      <c r="F35" s="465">
        <v>6</v>
      </c>
      <c r="G35" s="465">
        <v>2</v>
      </c>
      <c r="H35" s="609" t="s">
        <v>2390</v>
      </c>
      <c r="I35" s="3" t="s">
        <v>3279</v>
      </c>
      <c r="J35" s="610" t="s">
        <v>3061</v>
      </c>
      <c r="K35" s="3" t="s">
        <v>1401</v>
      </c>
      <c r="L35" s="3">
        <v>60</v>
      </c>
      <c r="M35" s="3" t="s">
        <v>1577</v>
      </c>
      <c r="N35" s="3" t="s">
        <v>6218</v>
      </c>
      <c r="O35" s="613" t="s">
        <v>2938</v>
      </c>
      <c r="P35" s="1472">
        <v>10</v>
      </c>
      <c r="Q35" s="1472">
        <f t="shared" si="1"/>
        <v>10</v>
      </c>
      <c r="R35" s="1472"/>
      <c r="S35" s="1472"/>
      <c r="T35" s="1472"/>
      <c r="U35" s="1472"/>
      <c r="V35" s="1472"/>
      <c r="W35" s="1472"/>
      <c r="X35" s="1472"/>
      <c r="Y35" s="1472"/>
      <c r="Z35" s="1472"/>
      <c r="AA35" s="1472">
        <v>2</v>
      </c>
      <c r="AB35" s="1472">
        <v>2</v>
      </c>
      <c r="AC35" s="1472">
        <v>1</v>
      </c>
      <c r="AD35" s="1472">
        <v>4</v>
      </c>
      <c r="AE35" s="1472">
        <v>1</v>
      </c>
      <c r="AF35" s="3"/>
      <c r="AG35" s="666"/>
      <c r="AH35" s="664"/>
      <c r="AI35" s="460"/>
      <c r="AJ35" s="676" t="e">
        <f t="shared" si="2"/>
        <v>#DIV/0!</v>
      </c>
      <c r="AK35" t="str">
        <f t="shared" si="3"/>
        <v>DPASJ</v>
      </c>
      <c r="AL35" s="613"/>
      <c r="AM35" s="613"/>
    </row>
    <row r="36" spans="1:83" s="52" customFormat="1" ht="27">
      <c r="B36" s="3">
        <f t="shared" si="0"/>
        <v>34</v>
      </c>
      <c r="C36" s="738" t="s">
        <v>3267</v>
      </c>
      <c r="D36" s="738" t="s">
        <v>5061</v>
      </c>
      <c r="E36" s="335">
        <v>3</v>
      </c>
      <c r="F36" s="335">
        <v>0</v>
      </c>
      <c r="G36" s="335">
        <v>2</v>
      </c>
      <c r="H36" s="739" t="s">
        <v>3268</v>
      </c>
      <c r="I36" s="96" t="s">
        <v>3280</v>
      </c>
      <c r="J36" s="730" t="s">
        <v>541</v>
      </c>
      <c r="K36" s="96" t="s">
        <v>542</v>
      </c>
      <c r="L36" s="96">
        <v>329</v>
      </c>
      <c r="M36" s="96" t="s">
        <v>543</v>
      </c>
      <c r="N36" s="96" t="s">
        <v>545</v>
      </c>
      <c r="O36" s="335" t="s">
        <v>544</v>
      </c>
      <c r="P36" s="1568">
        <v>0</v>
      </c>
      <c r="Q36" s="1472">
        <f t="shared" si="1"/>
        <v>0</v>
      </c>
      <c r="R36" s="1568"/>
      <c r="S36" s="1568"/>
      <c r="T36" s="1568"/>
      <c r="U36" s="1568"/>
      <c r="V36" s="1568"/>
      <c r="W36" s="1568"/>
      <c r="X36" s="1568"/>
      <c r="Y36" s="1568"/>
      <c r="Z36" s="1568"/>
      <c r="AA36" s="1568"/>
      <c r="AB36" s="1568"/>
      <c r="AC36" s="1568"/>
      <c r="AD36" s="1568"/>
      <c r="AE36" s="1568"/>
      <c r="AF36" s="96"/>
      <c r="AG36" s="734"/>
      <c r="AH36" s="664"/>
      <c r="AI36" s="735"/>
      <c r="AJ36" s="736"/>
      <c r="AK36" t="str">
        <f t="shared" si="3"/>
        <v>DAN</v>
      </c>
      <c r="AL36" s="2763"/>
      <c r="AM36" s="2763"/>
      <c r="BB36" s="52">
        <v>2</v>
      </c>
    </row>
    <row r="37" spans="1:83" ht="27">
      <c r="B37" s="3">
        <f t="shared" si="0"/>
        <v>35</v>
      </c>
      <c r="C37" s="595" t="s">
        <v>2130</v>
      </c>
      <c r="D37" s="595" t="s">
        <v>1505</v>
      </c>
      <c r="E37" s="595">
        <v>5</v>
      </c>
      <c r="F37" s="595">
        <v>0</v>
      </c>
      <c r="G37" s="595">
        <v>6</v>
      </c>
      <c r="H37" s="621" t="s">
        <v>1089</v>
      </c>
      <c r="I37" s="3" t="s">
        <v>2487</v>
      </c>
      <c r="J37" s="603" t="s">
        <v>2131</v>
      </c>
      <c r="K37" s="3" t="s">
        <v>619</v>
      </c>
      <c r="L37" s="3">
        <v>672</v>
      </c>
      <c r="M37" s="3" t="s">
        <v>2132</v>
      </c>
      <c r="N37" s="3" t="s">
        <v>2133</v>
      </c>
      <c r="O37" s="454" t="s">
        <v>2134</v>
      </c>
      <c r="P37" s="1472">
        <v>2</v>
      </c>
      <c r="Q37" s="1472">
        <f t="shared" si="1"/>
        <v>2</v>
      </c>
      <c r="R37" s="1472"/>
      <c r="S37" s="1472"/>
      <c r="T37" s="1472"/>
      <c r="U37" s="1472"/>
      <c r="V37" s="1472"/>
      <c r="W37" s="1472"/>
      <c r="X37" s="1472"/>
      <c r="Y37" s="1472"/>
      <c r="Z37" s="1472">
        <v>1</v>
      </c>
      <c r="AA37" s="1472"/>
      <c r="AB37" s="1472"/>
      <c r="AC37" s="1472"/>
      <c r="AD37" s="1472"/>
      <c r="AE37" s="1472">
        <v>1</v>
      </c>
      <c r="AF37" s="3"/>
      <c r="AG37" s="666"/>
      <c r="AH37" s="664"/>
      <c r="AI37" s="460"/>
      <c r="AJ37" s="676" t="e">
        <f t="shared" si="2"/>
        <v>#DIV/0!</v>
      </c>
      <c r="AK37" t="str">
        <f t="shared" si="3"/>
        <v>DApJ</v>
      </c>
      <c r="AL37" s="2760"/>
      <c r="AM37" s="2760"/>
      <c r="BA37" s="56">
        <v>2</v>
      </c>
      <c r="BH37" s="56">
        <v>1</v>
      </c>
    </row>
    <row r="38" spans="1:83" ht="40.5">
      <c r="B38" s="3">
        <f t="shared" si="0"/>
        <v>36</v>
      </c>
      <c r="C38" s="608" t="s">
        <v>3202</v>
      </c>
      <c r="D38" s="608" t="s">
        <v>1505</v>
      </c>
      <c r="E38" s="465">
        <v>11</v>
      </c>
      <c r="F38" s="465">
        <v>0</v>
      </c>
      <c r="G38" s="465">
        <v>12</v>
      </c>
      <c r="H38" s="609" t="s">
        <v>2385</v>
      </c>
      <c r="I38" s="3" t="s">
        <v>1340</v>
      </c>
      <c r="J38" s="610" t="s">
        <v>2395</v>
      </c>
      <c r="K38" s="3" t="s">
        <v>1401</v>
      </c>
      <c r="L38" s="3">
        <v>60</v>
      </c>
      <c r="M38" s="3" t="s">
        <v>5964</v>
      </c>
      <c r="N38" s="3" t="s">
        <v>2692</v>
      </c>
      <c r="O38" s="465" t="s">
        <v>5966</v>
      </c>
      <c r="P38" s="1472">
        <v>3</v>
      </c>
      <c r="Q38" s="1472">
        <f t="shared" si="1"/>
        <v>3</v>
      </c>
      <c r="R38" s="1472"/>
      <c r="S38" s="1472"/>
      <c r="T38" s="1472"/>
      <c r="U38" s="1472"/>
      <c r="V38" s="1472"/>
      <c r="W38" s="1472"/>
      <c r="X38" s="1472"/>
      <c r="Y38" s="1472"/>
      <c r="Z38" s="1472"/>
      <c r="AA38" s="1472"/>
      <c r="AB38" s="1472"/>
      <c r="AC38" s="1472">
        <v>1</v>
      </c>
      <c r="AD38" s="1472">
        <v>1</v>
      </c>
      <c r="AE38" s="1472">
        <v>1</v>
      </c>
      <c r="AF38" s="3"/>
      <c r="AG38" s="666"/>
      <c r="AH38" s="664"/>
      <c r="AI38" s="460"/>
      <c r="AJ38" s="676" t="e">
        <f t="shared" si="2"/>
        <v>#DIV/0!</v>
      </c>
      <c r="AK38" t="str">
        <f t="shared" si="3"/>
        <v>DPASJ</v>
      </c>
      <c r="AL38" s="2759"/>
      <c r="AM38" s="2759"/>
      <c r="AT38" s="56">
        <v>2</v>
      </c>
      <c r="BE38" s="56">
        <v>1</v>
      </c>
    </row>
    <row r="39" spans="1:83" ht="28.5" customHeight="1">
      <c r="B39" s="3">
        <f t="shared" si="0"/>
        <v>37</v>
      </c>
      <c r="C39" s="608" t="s">
        <v>3202</v>
      </c>
      <c r="D39" s="608" t="s">
        <v>1505</v>
      </c>
      <c r="E39" s="465">
        <v>6</v>
      </c>
      <c r="F39" s="465">
        <v>0</v>
      </c>
      <c r="G39" s="465">
        <v>7</v>
      </c>
      <c r="H39" s="609" t="s">
        <v>3062</v>
      </c>
      <c r="I39" s="3" t="s">
        <v>3284</v>
      </c>
      <c r="J39" s="603" t="s">
        <v>2396</v>
      </c>
      <c r="K39" s="3" t="s">
        <v>4881</v>
      </c>
      <c r="L39" s="3">
        <v>60</v>
      </c>
      <c r="M39" s="3" t="s">
        <v>2397</v>
      </c>
      <c r="N39" s="3" t="s">
        <v>2692</v>
      </c>
      <c r="O39" s="465" t="s">
        <v>1373</v>
      </c>
      <c r="P39" s="1472">
        <v>2</v>
      </c>
      <c r="Q39" s="1472">
        <f t="shared" si="1"/>
        <v>2</v>
      </c>
      <c r="R39" s="1472"/>
      <c r="S39" s="1472"/>
      <c r="T39" s="1472"/>
      <c r="U39" s="1472"/>
      <c r="V39" s="1472"/>
      <c r="W39" s="1472"/>
      <c r="X39" s="1472"/>
      <c r="Y39" s="1472"/>
      <c r="Z39" s="1472"/>
      <c r="AA39" s="1472"/>
      <c r="AB39" s="1472">
        <v>1</v>
      </c>
      <c r="AC39" s="1472"/>
      <c r="AD39" s="1472"/>
      <c r="AE39" s="1472">
        <v>1</v>
      </c>
      <c r="AF39" s="3"/>
      <c r="AG39" s="666"/>
      <c r="AH39" s="664"/>
      <c r="AI39" s="460"/>
      <c r="AJ39" s="676" t="e">
        <f t="shared" si="2"/>
        <v>#DIV/0!</v>
      </c>
      <c r="AK39" t="str">
        <f t="shared" si="3"/>
        <v>DPASJ</v>
      </c>
      <c r="AL39" s="2759"/>
      <c r="AM39" s="2759"/>
      <c r="AT39" s="56">
        <v>3</v>
      </c>
      <c r="BE39" s="56">
        <v>1</v>
      </c>
    </row>
    <row r="40" spans="1:83" ht="54">
      <c r="B40" s="3">
        <f t="shared" si="0"/>
        <v>38</v>
      </c>
      <c r="C40" s="608" t="s">
        <v>4972</v>
      </c>
      <c r="D40" s="608" t="s">
        <v>1505</v>
      </c>
      <c r="E40" s="465">
        <v>14</v>
      </c>
      <c r="F40" s="465">
        <v>0</v>
      </c>
      <c r="G40" s="465">
        <v>15</v>
      </c>
      <c r="H40" s="614" t="s">
        <v>68</v>
      </c>
      <c r="I40" s="3" t="s">
        <v>5491</v>
      </c>
      <c r="J40" s="603" t="s">
        <v>111</v>
      </c>
      <c r="K40" s="3" t="s">
        <v>5952</v>
      </c>
      <c r="L40" s="3">
        <v>682</v>
      </c>
      <c r="M40" s="3" t="s">
        <v>112</v>
      </c>
      <c r="N40" s="3" t="s">
        <v>2449</v>
      </c>
      <c r="O40" s="615" t="s">
        <v>110</v>
      </c>
      <c r="P40" s="465">
        <v>12</v>
      </c>
      <c r="Q40" s="1472">
        <f t="shared" si="1"/>
        <v>12</v>
      </c>
      <c r="R40" s="465"/>
      <c r="S40" s="465"/>
      <c r="T40" s="465"/>
      <c r="U40" s="465"/>
      <c r="V40" s="465"/>
      <c r="W40" s="465"/>
      <c r="X40" s="465"/>
      <c r="Y40" s="465"/>
      <c r="Z40" s="465">
        <v>1</v>
      </c>
      <c r="AA40" s="465">
        <v>3</v>
      </c>
      <c r="AB40" s="465">
        <v>2</v>
      </c>
      <c r="AC40" s="465">
        <v>3</v>
      </c>
      <c r="AD40" s="465"/>
      <c r="AE40" s="465">
        <v>3</v>
      </c>
      <c r="AF40" s="3"/>
      <c r="AG40" s="666"/>
      <c r="AH40" s="664"/>
      <c r="AI40" s="460"/>
      <c r="AJ40" s="676" t="e">
        <f t="shared" si="2"/>
        <v>#DIV/0!</v>
      </c>
      <c r="AK40" t="str">
        <f t="shared" si="3"/>
        <v>DApJ</v>
      </c>
      <c r="AL40" s="615"/>
      <c r="AM40" s="615"/>
      <c r="AO40" s="56">
        <v>1</v>
      </c>
      <c r="AZ40" s="56">
        <v>1</v>
      </c>
      <c r="BW40" s="56">
        <v>1</v>
      </c>
    </row>
    <row r="41" spans="1:83" s="951" customFormat="1" ht="43.5" customHeight="1">
      <c r="B41" s="1353">
        <f>ROW()-2</f>
        <v>39</v>
      </c>
      <c r="C41" s="950" t="s">
        <v>6306</v>
      </c>
      <c r="D41" s="950" t="s">
        <v>5058</v>
      </c>
      <c r="E41" s="950">
        <v>6</v>
      </c>
      <c r="F41" s="950">
        <v>5</v>
      </c>
      <c r="G41" s="950">
        <v>2</v>
      </c>
      <c r="H41" s="1359" t="s">
        <v>6307</v>
      </c>
      <c r="I41" s="1353" t="s">
        <v>6312</v>
      </c>
      <c r="J41" s="1358" t="s">
        <v>6308</v>
      </c>
      <c r="K41" s="1353" t="s">
        <v>4493</v>
      </c>
      <c r="L41" s="1353">
        <v>673</v>
      </c>
      <c r="M41" s="1353" t="s">
        <v>6309</v>
      </c>
      <c r="N41" s="1353" t="s">
        <v>6310</v>
      </c>
      <c r="O41" s="1355" t="s">
        <v>6311</v>
      </c>
      <c r="P41" s="1650">
        <v>22</v>
      </c>
      <c r="Q41" s="1472">
        <f t="shared" si="1"/>
        <v>22</v>
      </c>
      <c r="R41" s="1650"/>
      <c r="S41" s="1650"/>
      <c r="T41" s="1650"/>
      <c r="U41" s="1650"/>
      <c r="V41" s="1650"/>
      <c r="W41" s="1650"/>
      <c r="X41" s="1650"/>
      <c r="Y41" s="1650"/>
      <c r="Z41" s="1650">
        <v>3</v>
      </c>
      <c r="AA41" s="1650">
        <v>3</v>
      </c>
      <c r="AB41" s="1650">
        <v>5</v>
      </c>
      <c r="AC41" s="1650">
        <v>5</v>
      </c>
      <c r="AD41" s="1650">
        <v>2</v>
      </c>
      <c r="AE41" s="1650">
        <v>4</v>
      </c>
      <c r="AF41" s="1353"/>
      <c r="AG41" s="2540"/>
      <c r="AH41" s="1360"/>
      <c r="AK41" s="951" t="str">
        <f>$D41&amp;$K41</f>
        <v>IApJ</v>
      </c>
      <c r="AL41" s="2761"/>
      <c r="AM41" s="2761"/>
    </row>
    <row r="42" spans="1:83" ht="54">
      <c r="B42" s="3">
        <f t="shared" si="0"/>
        <v>40</v>
      </c>
      <c r="C42" s="608" t="s">
        <v>4730</v>
      </c>
      <c r="D42" s="608" t="s">
        <v>5058</v>
      </c>
      <c r="E42" s="465">
        <v>18</v>
      </c>
      <c r="F42" s="465">
        <v>9</v>
      </c>
      <c r="G42" s="465">
        <v>10</v>
      </c>
      <c r="H42" s="609" t="s">
        <v>6215</v>
      </c>
      <c r="I42" s="3" t="s">
        <v>5491</v>
      </c>
      <c r="J42" s="603" t="s">
        <v>6216</v>
      </c>
      <c r="K42" s="3" t="s">
        <v>619</v>
      </c>
      <c r="L42" s="3">
        <v>686</v>
      </c>
      <c r="M42" s="3" t="s">
        <v>6217</v>
      </c>
      <c r="N42" s="3" t="s">
        <v>6218</v>
      </c>
      <c r="O42" s="454" t="s">
        <v>2868</v>
      </c>
      <c r="P42" s="465">
        <v>53</v>
      </c>
      <c r="Q42" s="1472">
        <f t="shared" si="1"/>
        <v>53</v>
      </c>
      <c r="R42" s="465"/>
      <c r="S42" s="465"/>
      <c r="T42" s="465"/>
      <c r="U42" s="465"/>
      <c r="V42" s="465"/>
      <c r="W42" s="465"/>
      <c r="X42" s="465"/>
      <c r="Y42" s="465"/>
      <c r="Z42" s="465">
        <v>2</v>
      </c>
      <c r="AA42" s="465">
        <v>17</v>
      </c>
      <c r="AB42" s="465">
        <v>20</v>
      </c>
      <c r="AC42" s="465">
        <v>6</v>
      </c>
      <c r="AD42" s="465">
        <v>6</v>
      </c>
      <c r="AE42" s="465">
        <v>2</v>
      </c>
      <c r="AF42" s="3"/>
      <c r="AG42" s="666"/>
      <c r="AH42" s="664"/>
      <c r="AI42" s="460"/>
      <c r="AJ42" s="676" t="e">
        <f t="shared" si="2"/>
        <v>#DIV/0!</v>
      </c>
      <c r="AK42" t="str">
        <f t="shared" si="3"/>
        <v>IApJ</v>
      </c>
      <c r="AL42" s="2760"/>
      <c r="AM42" s="2760"/>
      <c r="AZ42" s="56">
        <v>1</v>
      </c>
      <c r="BA42" s="56">
        <v>4</v>
      </c>
      <c r="BB42" s="56">
        <v>1</v>
      </c>
    </row>
    <row r="43" spans="1:83" ht="40.5">
      <c r="B43" s="3">
        <f t="shared" si="0"/>
        <v>41</v>
      </c>
      <c r="C43" s="608" t="s">
        <v>69</v>
      </c>
      <c r="D43" s="608" t="s">
        <v>5058</v>
      </c>
      <c r="E43" s="465">
        <v>3</v>
      </c>
      <c r="F43" s="465">
        <v>4</v>
      </c>
      <c r="G43" s="465">
        <v>0</v>
      </c>
      <c r="H43" s="609" t="s">
        <v>77</v>
      </c>
      <c r="I43" s="3" t="s">
        <v>3278</v>
      </c>
      <c r="J43" s="603" t="s">
        <v>1808</v>
      </c>
      <c r="K43" s="3" t="s">
        <v>70</v>
      </c>
      <c r="L43" s="3">
        <v>389</v>
      </c>
      <c r="M43" s="3" t="s">
        <v>1809</v>
      </c>
      <c r="N43" s="3" t="s">
        <v>1109</v>
      </c>
      <c r="O43" s="465" t="s">
        <v>71</v>
      </c>
      <c r="P43" s="465">
        <v>19</v>
      </c>
      <c r="Q43" s="1472">
        <f t="shared" si="1"/>
        <v>19</v>
      </c>
      <c r="R43" s="465"/>
      <c r="S43" s="465"/>
      <c r="T43" s="465"/>
      <c r="U43" s="465"/>
      <c r="V43" s="465"/>
      <c r="W43" s="465"/>
      <c r="X43" s="465"/>
      <c r="Y43" s="465"/>
      <c r="Z43" s="465"/>
      <c r="AA43" s="465">
        <v>2</v>
      </c>
      <c r="AB43" s="465">
        <v>6</v>
      </c>
      <c r="AC43" s="465">
        <v>4</v>
      </c>
      <c r="AD43" s="465">
        <v>6</v>
      </c>
      <c r="AE43" s="465">
        <v>1</v>
      </c>
      <c r="AF43" s="3"/>
      <c r="AG43" s="666"/>
      <c r="AH43" s="664"/>
      <c r="AI43" s="460"/>
      <c r="AJ43" s="676" t="e">
        <f t="shared" si="2"/>
        <v>#DIV/0!</v>
      </c>
      <c r="AK43" t="str">
        <f t="shared" si="3"/>
        <v>IMNRAS</v>
      </c>
      <c r="AL43" s="2759"/>
      <c r="AM43" s="2759"/>
    </row>
    <row r="44" spans="1:83" ht="27">
      <c r="B44" s="3">
        <f t="shared" si="0"/>
        <v>42</v>
      </c>
      <c r="C44" s="608" t="s">
        <v>72</v>
      </c>
      <c r="D44" s="608" t="s">
        <v>5058</v>
      </c>
      <c r="E44" s="465">
        <v>4</v>
      </c>
      <c r="F44" s="465">
        <v>4</v>
      </c>
      <c r="G44" s="465">
        <v>1</v>
      </c>
      <c r="H44" s="609" t="s">
        <v>1104</v>
      </c>
      <c r="I44" s="3" t="s">
        <v>3278</v>
      </c>
      <c r="J44" s="610" t="s">
        <v>73</v>
      </c>
      <c r="K44" s="3" t="s">
        <v>5952</v>
      </c>
      <c r="L44" s="3">
        <v>684</v>
      </c>
      <c r="M44" s="3" t="s">
        <v>74</v>
      </c>
      <c r="N44" s="3" t="s">
        <v>75</v>
      </c>
      <c r="O44" s="465" t="s">
        <v>76</v>
      </c>
      <c r="P44" s="465">
        <v>14</v>
      </c>
      <c r="Q44" s="1472">
        <f t="shared" si="1"/>
        <v>14</v>
      </c>
      <c r="R44" s="465"/>
      <c r="S44" s="465"/>
      <c r="T44" s="465"/>
      <c r="U44" s="465"/>
      <c r="V44" s="465"/>
      <c r="W44" s="465"/>
      <c r="X44" s="465"/>
      <c r="Y44" s="465"/>
      <c r="Z44" s="465">
        <v>2</v>
      </c>
      <c r="AA44" s="465">
        <v>2</v>
      </c>
      <c r="AB44" s="465">
        <v>3</v>
      </c>
      <c r="AC44" s="465">
        <v>2</v>
      </c>
      <c r="AD44" s="465">
        <v>5</v>
      </c>
      <c r="AE44" s="465"/>
      <c r="AF44" s="3"/>
      <c r="AG44" s="666"/>
      <c r="AH44" s="664"/>
      <c r="AI44" s="460"/>
      <c r="AJ44" s="676" t="e">
        <f t="shared" si="2"/>
        <v>#DIV/0!</v>
      </c>
      <c r="AK44" t="str">
        <f t="shared" si="3"/>
        <v>IApJ</v>
      </c>
      <c r="AL44" s="2759"/>
      <c r="AM44" s="2759"/>
    </row>
    <row r="45" spans="1:83" ht="76.5" customHeight="1">
      <c r="B45" s="3">
        <f t="shared" si="0"/>
        <v>43</v>
      </c>
      <c r="C45" s="712" t="s">
        <v>3398</v>
      </c>
      <c r="D45" s="608" t="s">
        <v>5058</v>
      </c>
      <c r="E45" s="465">
        <v>11</v>
      </c>
      <c r="F45" s="465">
        <v>12</v>
      </c>
      <c r="G45" s="465">
        <v>0</v>
      </c>
      <c r="H45" s="607" t="s">
        <v>3399</v>
      </c>
      <c r="I45" s="3" t="s">
        <v>3279</v>
      </c>
      <c r="J45" s="603" t="s">
        <v>718</v>
      </c>
      <c r="K45" s="3" t="s">
        <v>5952</v>
      </c>
      <c r="L45" s="3">
        <v>689</v>
      </c>
      <c r="M45" s="3" t="s">
        <v>719</v>
      </c>
      <c r="N45" s="3" t="s">
        <v>720</v>
      </c>
      <c r="O45" s="613" t="s">
        <v>5365</v>
      </c>
      <c r="P45" s="465">
        <v>61</v>
      </c>
      <c r="Q45" s="1472">
        <f t="shared" si="1"/>
        <v>61</v>
      </c>
      <c r="R45" s="465"/>
      <c r="S45" s="465"/>
      <c r="T45" s="465"/>
      <c r="U45" s="465"/>
      <c r="V45" s="465"/>
      <c r="W45" s="465"/>
      <c r="X45" s="465"/>
      <c r="Y45" s="465"/>
      <c r="Z45" s="465">
        <v>1</v>
      </c>
      <c r="AA45" s="465">
        <v>11</v>
      </c>
      <c r="AB45" s="465">
        <v>13</v>
      </c>
      <c r="AC45" s="465">
        <v>15</v>
      </c>
      <c r="AD45" s="465">
        <v>12</v>
      </c>
      <c r="AE45" s="465">
        <v>9</v>
      </c>
      <c r="AF45" s="3"/>
      <c r="AG45" s="1047"/>
      <c r="AH45" s="664"/>
      <c r="AI45" s="460"/>
      <c r="AJ45" s="676"/>
      <c r="AK45" t="str">
        <f t="shared" si="3"/>
        <v>IApJ</v>
      </c>
      <c r="AL45" s="613"/>
      <c r="AM45" s="613"/>
    </row>
    <row r="46" spans="1:83" ht="76.5" customHeight="1">
      <c r="B46" s="3">
        <f t="shared" si="0"/>
        <v>44</v>
      </c>
      <c r="C46" s="608" t="s">
        <v>4654</v>
      </c>
      <c r="D46" s="608" t="s">
        <v>1505</v>
      </c>
      <c r="E46" s="465">
        <v>10</v>
      </c>
      <c r="F46" s="465">
        <v>2</v>
      </c>
      <c r="G46" s="465">
        <v>9</v>
      </c>
      <c r="H46" s="609" t="s">
        <v>6249</v>
      </c>
      <c r="I46" s="3" t="s">
        <v>3278</v>
      </c>
      <c r="J46" s="610" t="s">
        <v>6250</v>
      </c>
      <c r="K46" s="3" t="s">
        <v>70</v>
      </c>
      <c r="L46" s="3">
        <v>391</v>
      </c>
      <c r="M46" s="3" t="s">
        <v>6251</v>
      </c>
      <c r="N46" s="3" t="s">
        <v>720</v>
      </c>
      <c r="O46" s="465" t="s">
        <v>6023</v>
      </c>
      <c r="P46" s="465">
        <v>32</v>
      </c>
      <c r="Q46" s="1472">
        <f t="shared" si="1"/>
        <v>32</v>
      </c>
      <c r="R46" s="465"/>
      <c r="S46" s="465"/>
      <c r="T46" s="465"/>
      <c r="U46" s="465"/>
      <c r="V46" s="465"/>
      <c r="W46" s="465"/>
      <c r="X46" s="465"/>
      <c r="Y46" s="465"/>
      <c r="Z46" s="465"/>
      <c r="AA46" s="465">
        <v>9</v>
      </c>
      <c r="AB46" s="465">
        <v>7</v>
      </c>
      <c r="AC46" s="465">
        <v>5</v>
      </c>
      <c r="AD46" s="465">
        <v>7</v>
      </c>
      <c r="AE46" s="465">
        <v>4</v>
      </c>
      <c r="AF46" s="3"/>
      <c r="AG46" s="1047"/>
      <c r="AH46" s="664"/>
      <c r="AI46" s="460"/>
      <c r="AJ46" s="676"/>
      <c r="AK46" t="str">
        <f t="shared" si="3"/>
        <v>DMNRAS</v>
      </c>
      <c r="AL46" s="2759"/>
      <c r="AM46" s="2759"/>
      <c r="BA46" s="56">
        <v>3</v>
      </c>
    </row>
    <row r="47" spans="1:83" ht="47.25" customHeight="1">
      <c r="B47" s="3">
        <f t="shared" si="0"/>
        <v>45</v>
      </c>
      <c r="C47" s="608" t="s">
        <v>6283</v>
      </c>
      <c r="D47" s="608" t="s">
        <v>5058</v>
      </c>
      <c r="E47" s="465">
        <v>6</v>
      </c>
      <c r="F47" s="465">
        <v>4</v>
      </c>
      <c r="G47" s="465">
        <v>3</v>
      </c>
      <c r="H47" s="609" t="s">
        <v>6287</v>
      </c>
      <c r="I47" s="3" t="s">
        <v>4571</v>
      </c>
      <c r="J47" s="603" t="s">
        <v>6284</v>
      </c>
      <c r="K47" s="3" t="s">
        <v>3484</v>
      </c>
      <c r="L47" s="3">
        <v>320</v>
      </c>
      <c r="M47" s="3" t="s">
        <v>6285</v>
      </c>
      <c r="N47" s="3" t="s">
        <v>921</v>
      </c>
      <c r="O47" s="454" t="s">
        <v>6286</v>
      </c>
      <c r="P47" s="465">
        <v>69</v>
      </c>
      <c r="Q47" s="1472">
        <f t="shared" si="1"/>
        <v>69</v>
      </c>
      <c r="R47" s="465"/>
      <c r="S47" s="465"/>
      <c r="T47" s="465"/>
      <c r="U47" s="465"/>
      <c r="V47" s="465"/>
      <c r="W47" s="465"/>
      <c r="X47" s="465"/>
      <c r="Y47" s="465"/>
      <c r="Z47" s="465">
        <v>4</v>
      </c>
      <c r="AA47" s="465">
        <v>14</v>
      </c>
      <c r="AB47" s="465">
        <v>14</v>
      </c>
      <c r="AC47" s="465">
        <v>13</v>
      </c>
      <c r="AD47" s="465">
        <v>11</v>
      </c>
      <c r="AE47" s="465">
        <v>13</v>
      </c>
      <c r="AF47" s="3"/>
      <c r="AG47" s="666"/>
      <c r="AH47" s="664"/>
      <c r="AI47" s="460"/>
      <c r="AJ47" s="676" t="e">
        <f t="shared" si="2"/>
        <v>#DIV/0!</v>
      </c>
      <c r="AK47" t="str">
        <f t="shared" si="3"/>
        <v>IScience</v>
      </c>
      <c r="AL47" s="2760"/>
      <c r="AM47" s="2760"/>
    </row>
    <row r="48" spans="1:83" ht="47.25" customHeight="1">
      <c r="B48" s="3">
        <f t="shared" si="0"/>
        <v>46</v>
      </c>
      <c r="C48" s="608" t="s">
        <v>1725</v>
      </c>
      <c r="D48" s="608" t="s">
        <v>5058</v>
      </c>
      <c r="E48" s="465">
        <v>6</v>
      </c>
      <c r="F48" s="465">
        <v>2</v>
      </c>
      <c r="G48" s="465">
        <v>5</v>
      </c>
      <c r="H48" s="609" t="s">
        <v>1726</v>
      </c>
      <c r="I48" s="3" t="s">
        <v>3279</v>
      </c>
      <c r="J48" s="610" t="s">
        <v>5364</v>
      </c>
      <c r="K48" s="3" t="s">
        <v>1527</v>
      </c>
      <c r="L48" s="3">
        <v>456</v>
      </c>
      <c r="M48" s="3" t="s">
        <v>2850</v>
      </c>
      <c r="N48" s="3" t="s">
        <v>2851</v>
      </c>
      <c r="O48" s="465" t="s">
        <v>6024</v>
      </c>
      <c r="P48" s="465">
        <v>50</v>
      </c>
      <c r="Q48" s="1472">
        <f t="shared" si="1"/>
        <v>50</v>
      </c>
      <c r="R48" s="465"/>
      <c r="S48" s="465"/>
      <c r="T48" s="465"/>
      <c r="U48" s="465"/>
      <c r="V48" s="465"/>
      <c r="W48" s="465"/>
      <c r="X48" s="465"/>
      <c r="Y48" s="465"/>
      <c r="Z48" s="465">
        <v>1</v>
      </c>
      <c r="AA48" s="465">
        <v>7</v>
      </c>
      <c r="AB48" s="465">
        <v>6</v>
      </c>
      <c r="AC48" s="465">
        <v>11</v>
      </c>
      <c r="AD48" s="465">
        <v>12</v>
      </c>
      <c r="AE48" s="465">
        <v>13</v>
      </c>
      <c r="AF48" s="3"/>
      <c r="AG48" s="666"/>
      <c r="AH48" s="664"/>
      <c r="AI48" s="460"/>
      <c r="AJ48" s="676" t="e">
        <f t="shared" si="2"/>
        <v>#DIV/0!</v>
      </c>
      <c r="AK48" t="str">
        <f t="shared" si="3"/>
        <v>INature</v>
      </c>
      <c r="AL48" s="2759"/>
      <c r="AM48" s="2759"/>
      <c r="BA48" s="56">
        <v>2</v>
      </c>
    </row>
    <row r="49" spans="2:75" ht="40.5">
      <c r="B49" s="3">
        <f t="shared" si="0"/>
        <v>47</v>
      </c>
      <c r="C49" s="595" t="s">
        <v>6407</v>
      </c>
      <c r="D49" s="595" t="s">
        <v>1505</v>
      </c>
      <c r="E49" s="595">
        <v>14</v>
      </c>
      <c r="F49" s="595">
        <v>0</v>
      </c>
      <c r="G49" s="595">
        <v>15</v>
      </c>
      <c r="H49" s="381" t="s">
        <v>6281</v>
      </c>
      <c r="I49" s="3" t="s">
        <v>3284</v>
      </c>
      <c r="J49" s="603" t="s">
        <v>6408</v>
      </c>
      <c r="K49" s="3" t="s">
        <v>619</v>
      </c>
      <c r="L49" s="3">
        <v>673</v>
      </c>
      <c r="M49" s="3" t="s">
        <v>3270</v>
      </c>
      <c r="N49" s="3" t="s">
        <v>6409</v>
      </c>
      <c r="O49" s="613" t="s">
        <v>1162</v>
      </c>
      <c r="P49" s="1472">
        <v>7</v>
      </c>
      <c r="Q49" s="1472">
        <f t="shared" si="1"/>
        <v>7</v>
      </c>
      <c r="R49" s="1472"/>
      <c r="S49" s="1472"/>
      <c r="T49" s="1472"/>
      <c r="U49" s="1472"/>
      <c r="V49" s="1472"/>
      <c r="W49" s="1472"/>
      <c r="X49" s="1472"/>
      <c r="Y49" s="1472"/>
      <c r="Z49" s="1472">
        <v>1</v>
      </c>
      <c r="AA49" s="1472">
        <v>2</v>
      </c>
      <c r="AB49" s="1472">
        <v>2</v>
      </c>
      <c r="AC49" s="1472">
        <v>1</v>
      </c>
      <c r="AD49" s="1472">
        <v>1</v>
      </c>
      <c r="AE49" s="1472"/>
      <c r="AF49" s="3"/>
      <c r="AG49" s="666"/>
      <c r="AH49" s="664"/>
      <c r="AI49" s="460"/>
      <c r="AJ49" s="676" t="e">
        <f t="shared" si="2"/>
        <v>#DIV/0!</v>
      </c>
      <c r="AK49" t="str">
        <f t="shared" si="3"/>
        <v>DApJ</v>
      </c>
      <c r="AL49" s="613">
        <v>1</v>
      </c>
      <c r="AM49" s="613"/>
      <c r="AT49" s="56">
        <v>2</v>
      </c>
      <c r="AW49" s="56">
        <v>1</v>
      </c>
      <c r="BE49" s="56">
        <v>1</v>
      </c>
    </row>
    <row r="50" spans="2:75" s="951" customFormat="1" ht="101.25" customHeight="1">
      <c r="B50" s="1353">
        <f t="shared" si="0"/>
        <v>48</v>
      </c>
      <c r="C50" s="950" t="s">
        <v>6464</v>
      </c>
      <c r="D50" s="950" t="s">
        <v>5058</v>
      </c>
      <c r="E50" s="950">
        <v>29</v>
      </c>
      <c r="F50" s="1352">
        <v>26</v>
      </c>
      <c r="G50" s="1352">
        <v>4</v>
      </c>
      <c r="H50" s="1359" t="s">
        <v>6465</v>
      </c>
      <c r="I50" s="1353" t="s">
        <v>3279</v>
      </c>
      <c r="J50" s="1358" t="s">
        <v>6466</v>
      </c>
      <c r="K50" s="1353" t="s">
        <v>619</v>
      </c>
      <c r="L50" s="1353">
        <v>673</v>
      </c>
      <c r="M50" s="1353" t="s">
        <v>6467</v>
      </c>
      <c r="N50" s="1353" t="s">
        <v>5489</v>
      </c>
      <c r="O50" s="1355" t="s">
        <v>6468</v>
      </c>
      <c r="P50" s="1650">
        <v>53</v>
      </c>
      <c r="Q50" s="1472">
        <f t="shared" si="1"/>
        <v>53</v>
      </c>
      <c r="R50" s="1650"/>
      <c r="S50" s="1650"/>
      <c r="T50" s="1650"/>
      <c r="U50" s="1650"/>
      <c r="V50" s="1650"/>
      <c r="W50" s="1650"/>
      <c r="X50" s="1650"/>
      <c r="Y50" s="1650"/>
      <c r="Z50" s="1650">
        <v>8</v>
      </c>
      <c r="AA50" s="1650">
        <v>7</v>
      </c>
      <c r="AB50" s="1650">
        <v>18</v>
      </c>
      <c r="AC50" s="1650">
        <v>7</v>
      </c>
      <c r="AD50" s="1650">
        <v>11</v>
      </c>
      <c r="AE50" s="1650">
        <v>2</v>
      </c>
      <c r="AF50" s="1353"/>
      <c r="AG50" s="1395"/>
      <c r="AH50" s="1360"/>
      <c r="AI50" s="1372"/>
      <c r="AJ50" s="1371"/>
      <c r="AK50" s="951" t="str">
        <f t="shared" si="3"/>
        <v>IApJ</v>
      </c>
      <c r="AL50" s="2761"/>
      <c r="AM50" s="2761"/>
      <c r="BA50" s="951">
        <v>2</v>
      </c>
    </row>
    <row r="51" spans="2:75" ht="27">
      <c r="B51" s="3">
        <f t="shared" si="0"/>
        <v>49</v>
      </c>
      <c r="C51" s="595" t="s">
        <v>5946</v>
      </c>
      <c r="D51" s="595" t="s">
        <v>5058</v>
      </c>
      <c r="E51" s="595">
        <v>7</v>
      </c>
      <c r="F51" s="595">
        <v>8</v>
      </c>
      <c r="G51" s="595">
        <v>0</v>
      </c>
      <c r="H51" s="100" t="s">
        <v>5976</v>
      </c>
      <c r="I51" s="3" t="s">
        <v>3278</v>
      </c>
      <c r="J51" s="603" t="s">
        <v>5947</v>
      </c>
      <c r="K51" s="3" t="s">
        <v>619</v>
      </c>
      <c r="L51" s="3">
        <v>672</v>
      </c>
      <c r="M51" s="3" t="s">
        <v>5948</v>
      </c>
      <c r="N51" s="3" t="s">
        <v>2133</v>
      </c>
      <c r="O51" s="454" t="s">
        <v>6124</v>
      </c>
      <c r="P51" s="1472">
        <v>12</v>
      </c>
      <c r="Q51" s="1472">
        <f t="shared" si="1"/>
        <v>12</v>
      </c>
      <c r="R51" s="1472"/>
      <c r="S51" s="1472"/>
      <c r="T51" s="1472"/>
      <c r="U51" s="1472"/>
      <c r="V51" s="1472"/>
      <c r="W51" s="1472"/>
      <c r="X51" s="1472"/>
      <c r="Y51" s="1472"/>
      <c r="Z51" s="1472"/>
      <c r="AA51" s="1472">
        <v>3</v>
      </c>
      <c r="AB51" s="1472">
        <v>2</v>
      </c>
      <c r="AC51" s="1472">
        <v>2</v>
      </c>
      <c r="AD51" s="1472">
        <v>5</v>
      </c>
      <c r="AE51" s="1472"/>
      <c r="AF51" s="3"/>
      <c r="AG51" s="666"/>
      <c r="AH51" s="664"/>
      <c r="AI51" s="460"/>
      <c r="AJ51" s="676" t="e">
        <f t="shared" si="2"/>
        <v>#DIV/0!</v>
      </c>
      <c r="AK51" t="str">
        <f t="shared" si="3"/>
        <v>IApJ</v>
      </c>
      <c r="AL51" s="2760"/>
      <c r="AM51" s="2760"/>
    </row>
    <row r="52" spans="2:75" ht="74.25" customHeight="1">
      <c r="B52" s="3">
        <f t="shared" si="0"/>
        <v>50</v>
      </c>
      <c r="C52" s="595" t="s">
        <v>2869</v>
      </c>
      <c r="D52" s="595" t="s">
        <v>5058</v>
      </c>
      <c r="E52" s="595">
        <v>11</v>
      </c>
      <c r="F52" s="595">
        <v>12</v>
      </c>
      <c r="G52" s="595">
        <v>0</v>
      </c>
      <c r="H52" s="100" t="s">
        <v>2870</v>
      </c>
      <c r="I52" s="3" t="s">
        <v>3279</v>
      </c>
      <c r="J52" s="610" t="s">
        <v>2871</v>
      </c>
      <c r="K52" s="3" t="s">
        <v>5952</v>
      </c>
      <c r="L52" s="3">
        <v>686</v>
      </c>
      <c r="M52" s="3" t="s">
        <v>2872</v>
      </c>
      <c r="N52" s="3" t="s">
        <v>1779</v>
      </c>
      <c r="O52" s="613" t="s">
        <v>1780</v>
      </c>
      <c r="P52" s="1472">
        <v>44</v>
      </c>
      <c r="Q52" s="1472">
        <f t="shared" si="1"/>
        <v>44</v>
      </c>
      <c r="R52" s="1472"/>
      <c r="S52" s="1472"/>
      <c r="T52" s="1472"/>
      <c r="U52" s="1472"/>
      <c r="V52" s="1472"/>
      <c r="W52" s="1472"/>
      <c r="X52" s="1472"/>
      <c r="Y52" s="1472"/>
      <c r="Z52" s="1472">
        <v>1</v>
      </c>
      <c r="AA52" s="1472">
        <v>7</v>
      </c>
      <c r="AB52" s="1472">
        <v>9</v>
      </c>
      <c r="AC52" s="1472">
        <v>12</v>
      </c>
      <c r="AD52" s="1472">
        <v>4</v>
      </c>
      <c r="AE52" s="1472">
        <v>11</v>
      </c>
      <c r="AF52" s="3"/>
      <c r="AG52" s="666"/>
      <c r="AH52" s="664"/>
      <c r="AI52" s="460"/>
      <c r="AJ52" s="676" t="e">
        <f t="shared" si="2"/>
        <v>#DIV/0!</v>
      </c>
      <c r="AK52" t="str">
        <f t="shared" si="3"/>
        <v>IApJ</v>
      </c>
      <c r="AL52" s="613"/>
      <c r="AM52" s="613"/>
    </row>
    <row r="53" spans="2:75" ht="40.5">
      <c r="B53" s="3">
        <f t="shared" si="0"/>
        <v>51</v>
      </c>
      <c r="C53" s="608" t="s">
        <v>1105</v>
      </c>
      <c r="D53" s="608" t="s">
        <v>5058</v>
      </c>
      <c r="E53" s="465">
        <v>3</v>
      </c>
      <c r="F53" s="465">
        <v>4</v>
      </c>
      <c r="G53" s="465">
        <v>0</v>
      </c>
      <c r="H53" s="609" t="s">
        <v>632</v>
      </c>
      <c r="I53" s="3" t="s">
        <v>1321</v>
      </c>
      <c r="J53" s="603" t="s">
        <v>1106</v>
      </c>
      <c r="K53" s="3" t="s">
        <v>1107</v>
      </c>
      <c r="L53" s="3">
        <v>684</v>
      </c>
      <c r="M53" s="3" t="s">
        <v>1108</v>
      </c>
      <c r="N53" s="3" t="s">
        <v>1109</v>
      </c>
      <c r="O53" s="465" t="s">
        <v>1110</v>
      </c>
      <c r="P53" s="1472">
        <v>27</v>
      </c>
      <c r="Q53" s="1472">
        <f t="shared" si="1"/>
        <v>27</v>
      </c>
      <c r="R53" s="1472"/>
      <c r="S53" s="1472"/>
      <c r="T53" s="1472"/>
      <c r="U53" s="1472"/>
      <c r="V53" s="1472"/>
      <c r="W53" s="1472"/>
      <c r="X53" s="1472"/>
      <c r="Y53" s="1472"/>
      <c r="Z53" s="1472">
        <v>2</v>
      </c>
      <c r="AA53" s="1472">
        <v>6</v>
      </c>
      <c r="AB53" s="1472">
        <v>4</v>
      </c>
      <c r="AC53" s="1472">
        <v>1</v>
      </c>
      <c r="AD53" s="1472">
        <v>10</v>
      </c>
      <c r="AE53" s="1472">
        <v>4</v>
      </c>
      <c r="AF53" s="3"/>
      <c r="AG53" s="666"/>
      <c r="AH53" s="664"/>
      <c r="AI53" s="460"/>
      <c r="AJ53" s="676" t="e">
        <f t="shared" si="2"/>
        <v>#DIV/0!</v>
      </c>
      <c r="AK53" t="str">
        <f t="shared" si="3"/>
        <v>IApJ</v>
      </c>
      <c r="AL53" s="2759"/>
      <c r="AM53" s="2759"/>
    </row>
    <row r="54" spans="2:75" ht="54">
      <c r="B54" s="3">
        <f t="shared" si="0"/>
        <v>52</v>
      </c>
      <c r="C54" s="608" t="s">
        <v>5562</v>
      </c>
      <c r="D54" s="608" t="s">
        <v>1505</v>
      </c>
      <c r="E54" s="465">
        <v>17</v>
      </c>
      <c r="F54" s="465">
        <v>7</v>
      </c>
      <c r="G54" s="465">
        <v>11</v>
      </c>
      <c r="H54" s="609" t="s">
        <v>11356</v>
      </c>
      <c r="I54" s="3" t="s">
        <v>2393</v>
      </c>
      <c r="J54" s="610" t="s">
        <v>6288</v>
      </c>
      <c r="K54" s="3" t="s">
        <v>3484</v>
      </c>
      <c r="L54" s="3">
        <v>319</v>
      </c>
      <c r="M54" s="3" t="s">
        <v>5875</v>
      </c>
      <c r="N54" s="3" t="s">
        <v>5489</v>
      </c>
      <c r="O54" s="613" t="s">
        <v>5876</v>
      </c>
      <c r="P54" s="1472">
        <v>85</v>
      </c>
      <c r="Q54" s="1472">
        <f t="shared" si="1"/>
        <v>85</v>
      </c>
      <c r="R54" s="1472"/>
      <c r="S54" s="1472"/>
      <c r="T54" s="1472"/>
      <c r="U54" s="1472"/>
      <c r="V54" s="1472"/>
      <c r="W54" s="1472"/>
      <c r="X54" s="1472"/>
      <c r="Y54" s="1472"/>
      <c r="Z54" s="1472">
        <v>8</v>
      </c>
      <c r="AA54" s="1472">
        <v>19</v>
      </c>
      <c r="AB54" s="1472">
        <v>17</v>
      </c>
      <c r="AC54" s="1472">
        <v>12</v>
      </c>
      <c r="AD54" s="1472">
        <v>17</v>
      </c>
      <c r="AE54" s="1472">
        <v>12</v>
      </c>
      <c r="AF54" s="3"/>
      <c r="AG54" s="666"/>
      <c r="AH54" s="664"/>
      <c r="AI54" s="460"/>
      <c r="AJ54" s="676" t="e">
        <f t="shared" si="2"/>
        <v>#DIV/0!</v>
      </c>
      <c r="AK54" t="str">
        <f t="shared" si="3"/>
        <v>DScience</v>
      </c>
      <c r="AL54" s="613"/>
      <c r="AM54" s="613"/>
      <c r="AZ54" s="56">
        <v>1</v>
      </c>
      <c r="BA54" s="56">
        <v>3</v>
      </c>
      <c r="BH54" s="56">
        <v>1</v>
      </c>
    </row>
    <row r="55" spans="2:75" ht="27">
      <c r="B55" s="3">
        <f t="shared" si="0"/>
        <v>53</v>
      </c>
      <c r="C55" s="595" t="s">
        <v>1414</v>
      </c>
      <c r="D55" s="595" t="s">
        <v>5058</v>
      </c>
      <c r="E55" s="595">
        <v>8</v>
      </c>
      <c r="F55" s="595">
        <v>6</v>
      </c>
      <c r="G55" s="595">
        <v>3</v>
      </c>
      <c r="H55" s="100" t="s">
        <v>2173</v>
      </c>
      <c r="I55" s="3" t="s">
        <v>5491</v>
      </c>
      <c r="J55" s="603" t="s">
        <v>5487</v>
      </c>
      <c r="K55" s="3" t="s">
        <v>3704</v>
      </c>
      <c r="L55" s="3">
        <v>478</v>
      </c>
      <c r="M55" s="3" t="s">
        <v>5488</v>
      </c>
      <c r="N55" s="3" t="s">
        <v>5489</v>
      </c>
      <c r="O55" s="465" t="s">
        <v>5490</v>
      </c>
      <c r="P55" s="1472">
        <v>48</v>
      </c>
      <c r="Q55" s="1472">
        <f t="shared" si="1"/>
        <v>48</v>
      </c>
      <c r="R55" s="1472"/>
      <c r="S55" s="1472"/>
      <c r="T55" s="1472"/>
      <c r="U55" s="1472"/>
      <c r="V55" s="1472"/>
      <c r="W55" s="1472"/>
      <c r="X55" s="1472"/>
      <c r="Y55" s="1472"/>
      <c r="Z55" s="1472">
        <v>7</v>
      </c>
      <c r="AA55" s="1472">
        <v>11</v>
      </c>
      <c r="AB55" s="1472">
        <v>12</v>
      </c>
      <c r="AC55" s="1472">
        <v>9</v>
      </c>
      <c r="AD55" s="1472">
        <v>5</v>
      </c>
      <c r="AE55" s="1472">
        <v>4</v>
      </c>
      <c r="AF55" s="3"/>
      <c r="AG55" s="666"/>
      <c r="AH55" s="664"/>
      <c r="AI55" s="460"/>
      <c r="AJ55" s="676" t="e">
        <f t="shared" si="2"/>
        <v>#DIV/0!</v>
      </c>
      <c r="AK55" t="str">
        <f t="shared" si="3"/>
        <v>IA&amp;A</v>
      </c>
      <c r="AL55" s="2759"/>
      <c r="AM55" s="2759"/>
      <c r="BW55" s="56">
        <v>1</v>
      </c>
    </row>
    <row r="56" spans="2:75" ht="61.5" customHeight="1">
      <c r="B56" s="3">
        <f t="shared" si="0"/>
        <v>54</v>
      </c>
      <c r="C56" s="595" t="s">
        <v>2572</v>
      </c>
      <c r="D56" s="595" t="s">
        <v>1505</v>
      </c>
      <c r="E56" s="595">
        <v>11</v>
      </c>
      <c r="F56" s="595">
        <v>0</v>
      </c>
      <c r="G56" s="595">
        <v>12</v>
      </c>
      <c r="H56" s="100" t="s">
        <v>11357</v>
      </c>
      <c r="I56" s="3" t="s">
        <v>3286</v>
      </c>
      <c r="J56" s="603" t="s">
        <v>2690</v>
      </c>
      <c r="K56" s="3" t="s">
        <v>619</v>
      </c>
      <c r="L56" s="3">
        <v>677</v>
      </c>
      <c r="M56" s="3" t="s">
        <v>2691</v>
      </c>
      <c r="N56" s="3" t="s">
        <v>2692</v>
      </c>
      <c r="O56" s="465" t="s">
        <v>880</v>
      </c>
      <c r="P56" s="1472">
        <v>5</v>
      </c>
      <c r="Q56" s="1472">
        <f t="shared" si="1"/>
        <v>5</v>
      </c>
      <c r="R56" s="1472"/>
      <c r="S56" s="1472"/>
      <c r="T56" s="1472"/>
      <c r="U56" s="1472"/>
      <c r="V56" s="1472"/>
      <c r="W56" s="1472"/>
      <c r="X56" s="1472"/>
      <c r="Y56" s="1472"/>
      <c r="Z56" s="1472">
        <v>1</v>
      </c>
      <c r="AA56" s="1472">
        <v>1</v>
      </c>
      <c r="AB56" s="1472">
        <v>1</v>
      </c>
      <c r="AC56" s="1472"/>
      <c r="AD56" s="1472">
        <v>2</v>
      </c>
      <c r="AE56" s="1472"/>
      <c r="AF56" s="3"/>
      <c r="AG56" s="666"/>
      <c r="AH56" s="664"/>
      <c r="AI56" s="460"/>
      <c r="AJ56" s="676" t="e">
        <f t="shared" si="2"/>
        <v>#DIV/0!</v>
      </c>
      <c r="AK56" t="str">
        <f t="shared" si="3"/>
        <v>DApJ</v>
      </c>
      <c r="AL56" s="2759">
        <v>1</v>
      </c>
      <c r="AM56" s="2759"/>
      <c r="BA56" s="56">
        <v>5</v>
      </c>
      <c r="BH56" s="56">
        <v>1</v>
      </c>
      <c r="BQ56" s="56">
        <v>1</v>
      </c>
    </row>
    <row r="57" spans="2:75" s="375" customFormat="1" ht="61.5" customHeight="1">
      <c r="B57" s="3">
        <f t="shared" si="0"/>
        <v>55</v>
      </c>
      <c r="C57" s="594" t="s">
        <v>4781</v>
      </c>
      <c r="D57" s="594" t="s">
        <v>1505</v>
      </c>
      <c r="E57" s="594">
        <v>5</v>
      </c>
      <c r="F57" s="594">
        <v>0</v>
      </c>
      <c r="G57" s="594">
        <v>6</v>
      </c>
      <c r="H57" s="76" t="s">
        <v>4782</v>
      </c>
      <c r="I57" s="110" t="s">
        <v>3278</v>
      </c>
      <c r="J57" s="441" t="s">
        <v>1302</v>
      </c>
      <c r="K57" s="80" t="s">
        <v>1401</v>
      </c>
      <c r="L57" s="80">
        <v>60</v>
      </c>
      <c r="M57" s="80" t="s">
        <v>1306</v>
      </c>
      <c r="N57" s="80" t="s">
        <v>2851</v>
      </c>
      <c r="O57" s="706" t="s">
        <v>5694</v>
      </c>
      <c r="P57" s="1651">
        <v>8</v>
      </c>
      <c r="Q57" s="1472">
        <f t="shared" si="1"/>
        <v>8</v>
      </c>
      <c r="R57" s="1651"/>
      <c r="S57" s="1651"/>
      <c r="T57" s="1651"/>
      <c r="U57" s="1651"/>
      <c r="V57" s="1651"/>
      <c r="W57" s="1651"/>
      <c r="X57" s="1651"/>
      <c r="Y57" s="1651"/>
      <c r="Z57" s="1651">
        <v>1</v>
      </c>
      <c r="AA57" s="1651">
        <v>1</v>
      </c>
      <c r="AB57" s="1651">
        <v>3</v>
      </c>
      <c r="AC57" s="1651">
        <v>2</v>
      </c>
      <c r="AD57" s="1651"/>
      <c r="AE57" s="1651">
        <v>1</v>
      </c>
      <c r="AF57" s="80"/>
      <c r="AG57" s="1048"/>
      <c r="AH57" s="664"/>
      <c r="AI57" s="709"/>
      <c r="AJ57" s="710"/>
      <c r="AK57" t="str">
        <f t="shared" si="3"/>
        <v>DPASJ</v>
      </c>
      <c r="AL57" s="2766"/>
      <c r="AM57" s="2766"/>
      <c r="AN57" s="375">
        <v>3</v>
      </c>
      <c r="BB57" s="375">
        <v>3</v>
      </c>
    </row>
    <row r="58" spans="2:75" ht="67.5">
      <c r="B58" s="3">
        <f t="shared" si="0"/>
        <v>56</v>
      </c>
      <c r="C58" s="595" t="s">
        <v>156</v>
      </c>
      <c r="D58" s="595" t="s">
        <v>1505</v>
      </c>
      <c r="E58" s="595">
        <v>21</v>
      </c>
      <c r="F58" s="595">
        <v>9</v>
      </c>
      <c r="G58" s="595">
        <v>13</v>
      </c>
      <c r="H58" s="381" t="s">
        <v>3997</v>
      </c>
      <c r="I58" s="616" t="s">
        <v>3278</v>
      </c>
      <c r="J58" s="603" t="s">
        <v>1958</v>
      </c>
      <c r="K58" s="3" t="s">
        <v>619</v>
      </c>
      <c r="L58" s="3">
        <v>676</v>
      </c>
      <c r="M58" s="3" t="s">
        <v>1959</v>
      </c>
      <c r="N58" s="3" t="s">
        <v>1960</v>
      </c>
      <c r="O58" s="613" t="s">
        <v>1961</v>
      </c>
      <c r="P58" s="1472">
        <v>15</v>
      </c>
      <c r="Q58" s="1472">
        <f t="shared" si="1"/>
        <v>15</v>
      </c>
      <c r="R58" s="1472"/>
      <c r="S58" s="1472"/>
      <c r="T58" s="1472"/>
      <c r="U58" s="1472"/>
      <c r="V58" s="1472"/>
      <c r="W58" s="1472"/>
      <c r="X58" s="1472"/>
      <c r="Y58" s="1472"/>
      <c r="Z58" s="1472">
        <v>7</v>
      </c>
      <c r="AA58" s="1472">
        <v>5</v>
      </c>
      <c r="AB58" s="1472">
        <v>2</v>
      </c>
      <c r="AC58" s="1472">
        <v>1</v>
      </c>
      <c r="AD58" s="1472"/>
      <c r="AE58" s="1472"/>
      <c r="AF58" s="3"/>
      <c r="AG58" s="666"/>
      <c r="AH58" s="664"/>
      <c r="AI58" s="460"/>
      <c r="AJ58" s="676" t="e">
        <f t="shared" si="2"/>
        <v>#DIV/0!</v>
      </c>
      <c r="AK58" t="str">
        <f t="shared" si="3"/>
        <v>DApJ</v>
      </c>
      <c r="AL58" s="613"/>
      <c r="AM58" s="613"/>
      <c r="AS58" s="56">
        <v>3</v>
      </c>
      <c r="BA58" s="56">
        <v>2</v>
      </c>
      <c r="BB58" s="56">
        <v>1</v>
      </c>
    </row>
    <row r="59" spans="2:75" ht="40.5">
      <c r="B59" s="3">
        <f t="shared" si="0"/>
        <v>57</v>
      </c>
      <c r="C59" s="595" t="s">
        <v>156</v>
      </c>
      <c r="D59" s="595" t="s">
        <v>1505</v>
      </c>
      <c r="E59" s="595">
        <v>13</v>
      </c>
      <c r="F59" s="595">
        <v>1</v>
      </c>
      <c r="G59" s="595">
        <v>13</v>
      </c>
      <c r="H59" s="100" t="s">
        <v>11358</v>
      </c>
      <c r="I59" s="616" t="s">
        <v>3278</v>
      </c>
      <c r="J59" s="603" t="s">
        <v>3575</v>
      </c>
      <c r="K59" s="3" t="s">
        <v>3576</v>
      </c>
      <c r="L59" s="3">
        <v>676</v>
      </c>
      <c r="M59" s="3" t="s">
        <v>3577</v>
      </c>
      <c r="N59" s="3" t="s">
        <v>3578</v>
      </c>
      <c r="O59" s="465" t="s">
        <v>4109</v>
      </c>
      <c r="P59" s="1472">
        <v>12</v>
      </c>
      <c r="Q59" s="1472">
        <f t="shared" si="1"/>
        <v>12</v>
      </c>
      <c r="R59" s="1472"/>
      <c r="S59" s="1472"/>
      <c r="T59" s="1472"/>
      <c r="U59" s="1472"/>
      <c r="V59" s="1472"/>
      <c r="W59" s="1472"/>
      <c r="X59" s="1472"/>
      <c r="Y59" s="1472"/>
      <c r="Z59" s="1472">
        <v>5</v>
      </c>
      <c r="AA59" s="1472">
        <v>4</v>
      </c>
      <c r="AB59" s="1472"/>
      <c r="AC59" s="1472">
        <v>2</v>
      </c>
      <c r="AD59" s="1472">
        <v>1</v>
      </c>
      <c r="AE59" s="1472"/>
      <c r="AF59" s="3"/>
      <c r="AG59" s="666"/>
      <c r="AH59" s="664"/>
      <c r="AI59" s="460"/>
      <c r="AJ59" s="676" t="e">
        <f t="shared" si="2"/>
        <v>#DIV/0!</v>
      </c>
      <c r="AK59" t="str">
        <f t="shared" si="3"/>
        <v>DApJ</v>
      </c>
      <c r="AL59" s="2759"/>
      <c r="AM59" s="2759"/>
      <c r="AS59" s="56">
        <v>3</v>
      </c>
      <c r="BA59" s="56">
        <v>2</v>
      </c>
      <c r="BB59" s="56">
        <v>1</v>
      </c>
    </row>
    <row r="60" spans="2:75" ht="49.5" customHeight="1">
      <c r="B60" s="3">
        <f t="shared" si="0"/>
        <v>58</v>
      </c>
      <c r="C60" s="627" t="s">
        <v>1145</v>
      </c>
      <c r="D60" s="627" t="s">
        <v>1505</v>
      </c>
      <c r="E60" s="629">
        <v>9</v>
      </c>
      <c r="F60" s="465">
        <v>7</v>
      </c>
      <c r="G60" s="465">
        <v>3</v>
      </c>
      <c r="H60" s="607" t="s">
        <v>6728</v>
      </c>
      <c r="I60" s="616" t="s">
        <v>3284</v>
      </c>
      <c r="J60" s="610" t="s">
        <v>4172</v>
      </c>
      <c r="K60" s="3" t="s">
        <v>4173</v>
      </c>
      <c r="L60" s="3">
        <v>488</v>
      </c>
      <c r="M60" s="3" t="s">
        <v>4174</v>
      </c>
      <c r="N60" s="3" t="s">
        <v>75</v>
      </c>
      <c r="O60" s="613" t="s">
        <v>6727</v>
      </c>
      <c r="P60" s="1472">
        <v>8</v>
      </c>
      <c r="Q60" s="1472">
        <f t="shared" si="1"/>
        <v>8</v>
      </c>
      <c r="R60" s="1472"/>
      <c r="S60" s="1472"/>
      <c r="T60" s="1472"/>
      <c r="U60" s="1472"/>
      <c r="V60" s="1472"/>
      <c r="W60" s="1472"/>
      <c r="X60" s="1472"/>
      <c r="Y60" s="1472"/>
      <c r="Z60" s="1472">
        <v>2</v>
      </c>
      <c r="AA60" s="1472"/>
      <c r="AB60" s="1472">
        <v>4</v>
      </c>
      <c r="AC60" s="1472">
        <v>2</v>
      </c>
      <c r="AD60" s="1472"/>
      <c r="AE60" s="1472"/>
      <c r="AF60" s="3"/>
      <c r="AG60" s="666"/>
      <c r="AH60" s="664"/>
      <c r="AI60" s="460"/>
      <c r="AJ60" s="676" t="e">
        <f t="shared" si="2"/>
        <v>#DIV/0!</v>
      </c>
      <c r="AK60" t="str">
        <f t="shared" si="3"/>
        <v>DA&amp;A</v>
      </c>
      <c r="AL60" s="613"/>
      <c r="AM60" s="613"/>
    </row>
    <row r="61" spans="2:75" ht="55.5" customHeight="1">
      <c r="B61" s="3">
        <f t="shared" si="0"/>
        <v>59</v>
      </c>
      <c r="C61" s="608" t="s">
        <v>4756</v>
      </c>
      <c r="D61" s="608" t="s">
        <v>1505</v>
      </c>
      <c r="E61" s="465">
        <v>6</v>
      </c>
      <c r="F61" s="465">
        <v>4</v>
      </c>
      <c r="G61" s="465">
        <v>3</v>
      </c>
      <c r="H61" s="609" t="s">
        <v>4757</v>
      </c>
      <c r="I61" s="3" t="s">
        <v>1340</v>
      </c>
      <c r="J61" s="603" t="s">
        <v>5506</v>
      </c>
      <c r="K61" s="3" t="s">
        <v>4173</v>
      </c>
      <c r="L61" s="3">
        <v>489</v>
      </c>
      <c r="M61" s="3" t="s">
        <v>5507</v>
      </c>
      <c r="N61" s="3" t="s">
        <v>1779</v>
      </c>
      <c r="O61" s="465" t="s">
        <v>4755</v>
      </c>
      <c r="P61" s="1472">
        <v>8</v>
      </c>
      <c r="Q61" s="1472">
        <f t="shared" si="1"/>
        <v>8</v>
      </c>
      <c r="R61" s="1472"/>
      <c r="S61" s="1472"/>
      <c r="T61" s="1472"/>
      <c r="U61" s="1472"/>
      <c r="V61" s="1472"/>
      <c r="W61" s="1472"/>
      <c r="X61" s="1472"/>
      <c r="Y61" s="1472"/>
      <c r="Z61" s="1472">
        <v>2</v>
      </c>
      <c r="AA61" s="1472">
        <v>1</v>
      </c>
      <c r="AB61" s="1472">
        <v>1</v>
      </c>
      <c r="AC61" s="1472">
        <v>2</v>
      </c>
      <c r="AD61" s="1472">
        <v>1</v>
      </c>
      <c r="AE61" s="1472">
        <v>1</v>
      </c>
      <c r="AF61" s="3"/>
      <c r="AG61" s="666"/>
      <c r="AH61" s="664"/>
      <c r="AI61" s="460"/>
      <c r="AJ61" s="676" t="e">
        <f t="shared" si="2"/>
        <v>#DIV/0!</v>
      </c>
      <c r="AK61" t="str">
        <f t="shared" si="3"/>
        <v>DA&amp;A</v>
      </c>
      <c r="AL61" s="2759"/>
      <c r="AM61" s="2759"/>
    </row>
    <row r="62" spans="2:75" ht="48.75" customHeight="1">
      <c r="B62" s="3">
        <f t="shared" si="0"/>
        <v>60</v>
      </c>
      <c r="C62" s="608" t="s">
        <v>1145</v>
      </c>
      <c r="D62" s="608" t="s">
        <v>1505</v>
      </c>
      <c r="E62" s="465">
        <v>3</v>
      </c>
      <c r="F62" s="465">
        <v>3</v>
      </c>
      <c r="G62" s="465">
        <v>1</v>
      </c>
      <c r="H62" s="624" t="s">
        <v>4429</v>
      </c>
      <c r="I62" s="3" t="s">
        <v>3284</v>
      </c>
      <c r="J62" s="603" t="s">
        <v>4430</v>
      </c>
      <c r="K62" s="3" t="s">
        <v>3704</v>
      </c>
      <c r="L62" s="3">
        <v>490</v>
      </c>
      <c r="M62" s="3" t="s">
        <v>2996</v>
      </c>
      <c r="N62" s="3" t="s">
        <v>4428</v>
      </c>
      <c r="O62" s="613" t="s">
        <v>5500</v>
      </c>
      <c r="P62" s="1472">
        <v>11</v>
      </c>
      <c r="Q62" s="1472">
        <f t="shared" si="1"/>
        <v>11</v>
      </c>
      <c r="R62" s="1472"/>
      <c r="S62" s="1472"/>
      <c r="T62" s="1472"/>
      <c r="U62" s="1472"/>
      <c r="V62" s="1472"/>
      <c r="W62" s="1472"/>
      <c r="X62" s="1472"/>
      <c r="Y62" s="1472"/>
      <c r="Z62" s="1472">
        <v>1</v>
      </c>
      <c r="AA62" s="1472"/>
      <c r="AB62" s="1472">
        <v>4</v>
      </c>
      <c r="AC62" s="1472">
        <v>2</v>
      </c>
      <c r="AD62" s="1472">
        <v>1</v>
      </c>
      <c r="AE62" s="1472">
        <v>3</v>
      </c>
      <c r="AF62" s="3"/>
      <c r="AG62" s="666"/>
      <c r="AH62" s="664"/>
      <c r="AI62" s="460"/>
      <c r="AJ62" s="676" t="e">
        <f t="shared" si="2"/>
        <v>#DIV/0!</v>
      </c>
      <c r="AK62" t="str">
        <f t="shared" si="3"/>
        <v>DA&amp;A</v>
      </c>
      <c r="AL62" s="613"/>
      <c r="AM62" s="613"/>
    </row>
    <row r="63" spans="2:75" ht="48.75" customHeight="1">
      <c r="B63" s="3">
        <f t="shared" si="0"/>
        <v>61</v>
      </c>
      <c r="C63" s="608" t="s">
        <v>1145</v>
      </c>
      <c r="D63" s="608" t="s">
        <v>1505</v>
      </c>
      <c r="E63" s="465">
        <v>3</v>
      </c>
      <c r="F63" s="465">
        <v>0</v>
      </c>
      <c r="G63" s="465">
        <v>4</v>
      </c>
      <c r="H63" s="624" t="s">
        <v>6252</v>
      </c>
      <c r="I63" s="3" t="s">
        <v>1340</v>
      </c>
      <c r="J63" s="610" t="s">
        <v>6253</v>
      </c>
      <c r="K63" s="3" t="s">
        <v>4173</v>
      </c>
      <c r="L63" s="3">
        <v>492</v>
      </c>
      <c r="M63" s="3" t="s">
        <v>6254</v>
      </c>
      <c r="N63" s="3" t="s">
        <v>720</v>
      </c>
      <c r="O63" s="465" t="s">
        <v>6025</v>
      </c>
      <c r="P63" s="1472">
        <v>3</v>
      </c>
      <c r="Q63" s="1472">
        <f t="shared" si="1"/>
        <v>3</v>
      </c>
      <c r="R63" s="1472"/>
      <c r="S63" s="1472"/>
      <c r="T63" s="1472"/>
      <c r="U63" s="1472"/>
      <c r="V63" s="1472"/>
      <c r="W63" s="1472"/>
      <c r="X63" s="1472"/>
      <c r="Y63" s="1472"/>
      <c r="Z63" s="1472"/>
      <c r="AA63" s="1472">
        <v>1</v>
      </c>
      <c r="AB63" s="1472">
        <v>1</v>
      </c>
      <c r="AC63" s="1472"/>
      <c r="AD63" s="1472">
        <v>1</v>
      </c>
      <c r="AE63" s="1472"/>
      <c r="AF63" s="3"/>
      <c r="AG63" s="1047"/>
      <c r="AH63" s="664"/>
      <c r="AI63" s="460"/>
      <c r="AJ63" s="676"/>
      <c r="AK63" t="str">
        <f t="shared" si="3"/>
        <v>DA&amp;A</v>
      </c>
      <c r="AL63" s="2759"/>
      <c r="AM63" s="2759"/>
    </row>
    <row r="64" spans="2:75" ht="78" customHeight="1">
      <c r="B64" s="3">
        <f t="shared" si="0"/>
        <v>62</v>
      </c>
      <c r="C64" s="595" t="s">
        <v>4491</v>
      </c>
      <c r="D64" s="595" t="s">
        <v>1505</v>
      </c>
      <c r="E64" s="595">
        <v>11</v>
      </c>
      <c r="F64" s="595">
        <v>5</v>
      </c>
      <c r="G64" s="595">
        <v>7</v>
      </c>
      <c r="H64" s="465" t="s">
        <v>3947</v>
      </c>
      <c r="I64" s="3" t="s">
        <v>3948</v>
      </c>
      <c r="J64" s="603" t="s">
        <v>4492</v>
      </c>
      <c r="K64" s="3" t="s">
        <v>4493</v>
      </c>
      <c r="L64" s="3">
        <v>680</v>
      </c>
      <c r="M64" s="3" t="s">
        <v>4494</v>
      </c>
      <c r="N64" s="3" t="s">
        <v>5358</v>
      </c>
      <c r="O64" s="465" t="s">
        <v>2432</v>
      </c>
      <c r="P64" s="1472">
        <v>33</v>
      </c>
      <c r="Q64" s="1472">
        <f t="shared" si="1"/>
        <v>33</v>
      </c>
      <c r="R64" s="1472"/>
      <c r="S64" s="1472"/>
      <c r="T64" s="1472"/>
      <c r="U64" s="1472"/>
      <c r="V64" s="1472"/>
      <c r="W64" s="1472"/>
      <c r="X64" s="1472"/>
      <c r="Y64" s="1472"/>
      <c r="Z64" s="1472">
        <v>4</v>
      </c>
      <c r="AA64" s="1472">
        <v>5</v>
      </c>
      <c r="AB64" s="1472">
        <v>6</v>
      </c>
      <c r="AC64" s="1472">
        <v>9</v>
      </c>
      <c r="AD64" s="1472">
        <v>5</v>
      </c>
      <c r="AE64" s="1472">
        <v>4</v>
      </c>
      <c r="AF64" s="3"/>
      <c r="AG64" s="666"/>
      <c r="AH64" s="664"/>
      <c r="AI64" s="460"/>
      <c r="AJ64" s="676" t="e">
        <f t="shared" si="2"/>
        <v>#DIV/0!</v>
      </c>
      <c r="AK64" t="str">
        <f t="shared" si="3"/>
        <v>DApJ</v>
      </c>
      <c r="AL64" s="2759"/>
      <c r="AM64" s="2759"/>
      <c r="AN64" s="56">
        <v>3</v>
      </c>
      <c r="BA64" s="56">
        <v>1</v>
      </c>
      <c r="BB64" s="56">
        <v>2</v>
      </c>
    </row>
    <row r="65" spans="1:57" s="375" customFormat="1" ht="78" customHeight="1">
      <c r="B65" s="3">
        <f t="shared" si="0"/>
        <v>63</v>
      </c>
      <c r="C65" s="594" t="s">
        <v>4783</v>
      </c>
      <c r="D65" s="594" t="s">
        <v>1505</v>
      </c>
      <c r="E65" s="594">
        <v>7</v>
      </c>
      <c r="F65" s="594">
        <v>0</v>
      </c>
      <c r="G65" s="594">
        <v>8</v>
      </c>
      <c r="H65" s="706" t="s">
        <v>4784</v>
      </c>
      <c r="I65" s="80" t="s">
        <v>3278</v>
      </c>
      <c r="J65" s="726" t="s">
        <v>10335</v>
      </c>
      <c r="K65" s="80" t="s">
        <v>1401</v>
      </c>
      <c r="L65" s="80">
        <v>60</v>
      </c>
      <c r="M65" s="80" t="s">
        <v>1305</v>
      </c>
      <c r="N65" s="80" t="s">
        <v>2851</v>
      </c>
      <c r="O65" s="706" t="s">
        <v>3450</v>
      </c>
      <c r="P65" s="1651">
        <v>3</v>
      </c>
      <c r="Q65" s="1472">
        <f t="shared" si="1"/>
        <v>3</v>
      </c>
      <c r="R65" s="1651"/>
      <c r="S65" s="1651"/>
      <c r="T65" s="1651"/>
      <c r="U65" s="1651"/>
      <c r="V65" s="1651"/>
      <c r="W65" s="1651"/>
      <c r="X65" s="1651"/>
      <c r="Y65" s="1651"/>
      <c r="Z65" s="1651"/>
      <c r="AA65" s="1651"/>
      <c r="AB65" s="1651">
        <v>2</v>
      </c>
      <c r="AC65" s="1651"/>
      <c r="AD65" s="1651">
        <v>1</v>
      </c>
      <c r="AE65" s="1651"/>
      <c r="AF65" s="80"/>
      <c r="AG65" s="1048"/>
      <c r="AH65" s="664"/>
      <c r="AI65" s="709"/>
      <c r="AJ65" s="710"/>
      <c r="AK65" t="str">
        <f t="shared" si="3"/>
        <v>DPASJ</v>
      </c>
      <c r="AL65" s="2766"/>
      <c r="AM65" s="2766"/>
      <c r="AN65" s="375">
        <v>5</v>
      </c>
      <c r="BB65" s="375">
        <v>3</v>
      </c>
    </row>
    <row r="66" spans="1:57" ht="42" customHeight="1">
      <c r="B66" s="3">
        <f t="shared" si="0"/>
        <v>64</v>
      </c>
      <c r="C66" s="608" t="s">
        <v>1601</v>
      </c>
      <c r="D66" s="608" t="s">
        <v>1505</v>
      </c>
      <c r="E66" s="465">
        <v>1</v>
      </c>
      <c r="F66" s="465">
        <v>0</v>
      </c>
      <c r="G66" s="465">
        <v>2</v>
      </c>
      <c r="H66" s="609" t="s">
        <v>2387</v>
      </c>
      <c r="I66" s="3" t="s">
        <v>3278</v>
      </c>
      <c r="J66" s="610" t="s">
        <v>3593</v>
      </c>
      <c r="K66" s="3" t="s">
        <v>1401</v>
      </c>
      <c r="L66" s="3">
        <v>60</v>
      </c>
      <c r="M66" s="3" t="s">
        <v>1602</v>
      </c>
      <c r="N66" s="3" t="s">
        <v>2692</v>
      </c>
      <c r="O66" s="465" t="s">
        <v>1572</v>
      </c>
      <c r="P66" s="1472">
        <v>7</v>
      </c>
      <c r="Q66" s="1472">
        <f t="shared" si="1"/>
        <v>7</v>
      </c>
      <c r="R66" s="1472"/>
      <c r="S66" s="1472"/>
      <c r="T66" s="1472"/>
      <c r="U66" s="1472"/>
      <c r="V66" s="1472"/>
      <c r="W66" s="1472"/>
      <c r="X66" s="1472"/>
      <c r="Y66" s="1472"/>
      <c r="Z66" s="1472">
        <v>1</v>
      </c>
      <c r="AA66" s="1472">
        <v>1</v>
      </c>
      <c r="AB66" s="1472">
        <v>1</v>
      </c>
      <c r="AC66" s="1472">
        <v>1</v>
      </c>
      <c r="AD66" s="1472">
        <v>1</v>
      </c>
      <c r="AE66" s="1472">
        <v>2</v>
      </c>
      <c r="AF66" s="3"/>
      <c r="AG66" s="666"/>
      <c r="AH66" s="664"/>
      <c r="AI66" s="460"/>
      <c r="AJ66" s="676" t="e">
        <f t="shared" si="2"/>
        <v>#DIV/0!</v>
      </c>
      <c r="AK66" t="str">
        <f t="shared" si="3"/>
        <v>DPASJ</v>
      </c>
      <c r="AL66" s="2759"/>
      <c r="AM66" s="2759"/>
    </row>
    <row r="67" spans="1:57" ht="42" customHeight="1">
      <c r="B67" s="3">
        <f t="shared" si="0"/>
        <v>65</v>
      </c>
      <c r="C67" s="608" t="s">
        <v>633</v>
      </c>
      <c r="D67" s="608" t="s">
        <v>5058</v>
      </c>
      <c r="E67" s="465">
        <v>4</v>
      </c>
      <c r="F67" s="465">
        <v>4</v>
      </c>
      <c r="G67" s="465">
        <v>1</v>
      </c>
      <c r="H67" s="609" t="s">
        <v>1004</v>
      </c>
      <c r="I67" s="3" t="s">
        <v>3278</v>
      </c>
      <c r="J67" s="603" t="s">
        <v>634</v>
      </c>
      <c r="K67" s="3" t="s">
        <v>635</v>
      </c>
      <c r="L67" s="3">
        <v>177</v>
      </c>
      <c r="M67" s="3" t="s">
        <v>2940</v>
      </c>
      <c r="N67" s="3" t="s">
        <v>5300</v>
      </c>
      <c r="O67" s="465" t="s">
        <v>2941</v>
      </c>
      <c r="P67" s="1472">
        <v>7</v>
      </c>
      <c r="Q67" s="1472">
        <f t="shared" si="1"/>
        <v>7</v>
      </c>
      <c r="R67" s="1472"/>
      <c r="S67" s="1472"/>
      <c r="T67" s="1472"/>
      <c r="U67" s="1472"/>
      <c r="V67" s="1472"/>
      <c r="W67" s="1472"/>
      <c r="X67" s="1472"/>
      <c r="Y67" s="1472"/>
      <c r="Z67" s="1472">
        <v>2</v>
      </c>
      <c r="AA67" s="1472">
        <v>2</v>
      </c>
      <c r="AB67" s="1472">
        <v>1</v>
      </c>
      <c r="AC67" s="1472"/>
      <c r="AD67" s="1472">
        <v>1</v>
      </c>
      <c r="AE67" s="1472">
        <v>1</v>
      </c>
      <c r="AF67" s="3"/>
      <c r="AG67" s="666"/>
      <c r="AH67" s="664"/>
      <c r="AI67" s="460"/>
      <c r="AJ67" s="676" t="e">
        <f t="shared" si="2"/>
        <v>#DIV/0!</v>
      </c>
      <c r="AK67" t="str">
        <f t="shared" si="3"/>
        <v>IApJS</v>
      </c>
      <c r="AL67" s="2759"/>
      <c r="AM67" s="2759"/>
      <c r="AW67" s="56">
        <v>1</v>
      </c>
    </row>
    <row r="68" spans="1:57" ht="42" customHeight="1">
      <c r="B68" s="3">
        <f t="shared" si="0"/>
        <v>66</v>
      </c>
      <c r="C68" s="608" t="s">
        <v>2982</v>
      </c>
      <c r="D68" s="608" t="s">
        <v>1505</v>
      </c>
      <c r="E68" s="465">
        <v>4</v>
      </c>
      <c r="F68" s="465">
        <v>1</v>
      </c>
      <c r="G68" s="465">
        <v>4</v>
      </c>
      <c r="H68" s="609" t="s">
        <v>2983</v>
      </c>
      <c r="I68" s="3" t="s">
        <v>3280</v>
      </c>
      <c r="J68" s="603" t="s">
        <v>1005</v>
      </c>
      <c r="K68" s="3" t="s">
        <v>1107</v>
      </c>
      <c r="L68" s="3">
        <v>684</v>
      </c>
      <c r="M68" s="3" t="s">
        <v>1006</v>
      </c>
      <c r="N68" s="3" t="s">
        <v>1109</v>
      </c>
      <c r="O68" s="465" t="s">
        <v>2110</v>
      </c>
      <c r="P68" s="1472">
        <v>3</v>
      </c>
      <c r="Q68" s="1472">
        <f t="shared" si="1"/>
        <v>3</v>
      </c>
      <c r="R68" s="1472"/>
      <c r="S68" s="1472"/>
      <c r="T68" s="1472"/>
      <c r="U68" s="1472"/>
      <c r="V68" s="1472"/>
      <c r="W68" s="1472"/>
      <c r="X68" s="1472"/>
      <c r="Y68" s="1472"/>
      <c r="Z68" s="1472"/>
      <c r="AA68" s="1472"/>
      <c r="AB68" s="1472">
        <v>2</v>
      </c>
      <c r="AC68" s="1472"/>
      <c r="AD68" s="1472">
        <v>1</v>
      </c>
      <c r="AE68" s="1472"/>
      <c r="AF68" s="3"/>
      <c r="AG68" s="666"/>
      <c r="AH68" s="664"/>
      <c r="AI68" s="460"/>
      <c r="AJ68" s="676" t="e">
        <f t="shared" si="2"/>
        <v>#DIV/0!</v>
      </c>
      <c r="AK68" t="str">
        <f t="shared" si="3"/>
        <v>DApJ</v>
      </c>
      <c r="AL68" s="2759"/>
      <c r="AM68" s="2759"/>
      <c r="AW68" s="56">
        <v>1</v>
      </c>
    </row>
    <row r="69" spans="1:57" ht="42" customHeight="1">
      <c r="B69" s="3">
        <f t="shared" si="0"/>
        <v>67</v>
      </c>
      <c r="C69" s="608" t="s">
        <v>3256</v>
      </c>
      <c r="D69" s="608" t="s">
        <v>1505</v>
      </c>
      <c r="E69" s="465">
        <v>6</v>
      </c>
      <c r="F69" s="465">
        <v>0</v>
      </c>
      <c r="G69" s="465">
        <v>7</v>
      </c>
      <c r="H69" s="609" t="s">
        <v>2939</v>
      </c>
      <c r="I69" s="3" t="s">
        <v>3278</v>
      </c>
      <c r="J69" s="610" t="s">
        <v>3258</v>
      </c>
      <c r="K69" s="3" t="s">
        <v>1401</v>
      </c>
      <c r="L69" s="3">
        <v>60</v>
      </c>
      <c r="M69" s="3" t="s">
        <v>3257</v>
      </c>
      <c r="N69" s="3" t="s">
        <v>2692</v>
      </c>
      <c r="O69" s="465" t="s">
        <v>5963</v>
      </c>
      <c r="P69" s="1472">
        <v>9</v>
      </c>
      <c r="Q69" s="1472">
        <f t="shared" si="1"/>
        <v>9</v>
      </c>
      <c r="R69" s="1472"/>
      <c r="S69" s="1472"/>
      <c r="T69" s="1472"/>
      <c r="U69" s="1472"/>
      <c r="V69" s="1472"/>
      <c r="W69" s="1472"/>
      <c r="X69" s="1472"/>
      <c r="Y69" s="1472"/>
      <c r="Z69" s="1472">
        <v>1</v>
      </c>
      <c r="AA69" s="1472">
        <v>1</v>
      </c>
      <c r="AB69" s="1472">
        <v>2</v>
      </c>
      <c r="AC69" s="1472">
        <v>3</v>
      </c>
      <c r="AD69" s="1472">
        <v>1</v>
      </c>
      <c r="AE69" s="1472">
        <v>1</v>
      </c>
      <c r="AF69" s="3"/>
      <c r="AG69" s="666"/>
      <c r="AH69" s="664"/>
      <c r="AI69" s="460"/>
      <c r="AJ69" s="676" t="e">
        <f t="shared" si="2"/>
        <v>#DIV/0!</v>
      </c>
      <c r="AK69" t="str">
        <f t="shared" si="3"/>
        <v>DPASJ</v>
      </c>
      <c r="AL69" s="2759"/>
      <c r="AM69" s="2759"/>
      <c r="AS69" s="56">
        <v>2</v>
      </c>
      <c r="BA69" s="56">
        <v>2</v>
      </c>
      <c r="BE69" s="56">
        <v>1</v>
      </c>
    </row>
    <row r="70" spans="1:57" ht="27">
      <c r="B70" s="3">
        <f t="shared" si="0"/>
        <v>68</v>
      </c>
      <c r="C70" s="595" t="s">
        <v>3149</v>
      </c>
      <c r="D70" s="595" t="s">
        <v>1505</v>
      </c>
      <c r="E70" s="595">
        <v>8</v>
      </c>
      <c r="F70" s="595">
        <v>5</v>
      </c>
      <c r="G70" s="595">
        <v>4</v>
      </c>
      <c r="H70" s="100" t="s">
        <v>389</v>
      </c>
      <c r="I70" s="3" t="s">
        <v>3279</v>
      </c>
      <c r="J70" s="603" t="s">
        <v>1962</v>
      </c>
      <c r="K70" s="3" t="s">
        <v>619</v>
      </c>
      <c r="L70" s="3">
        <v>676</v>
      </c>
      <c r="M70" s="3" t="s">
        <v>1963</v>
      </c>
      <c r="N70" s="3" t="s">
        <v>1960</v>
      </c>
      <c r="O70" s="465" t="s">
        <v>3857</v>
      </c>
      <c r="P70" s="1472">
        <v>15</v>
      </c>
      <c r="Q70" s="1472">
        <f t="shared" si="1"/>
        <v>15</v>
      </c>
      <c r="R70" s="1472"/>
      <c r="S70" s="1472"/>
      <c r="T70" s="1472"/>
      <c r="U70" s="1472"/>
      <c r="V70" s="1472"/>
      <c r="W70" s="1472"/>
      <c r="X70" s="1472"/>
      <c r="Y70" s="1472"/>
      <c r="Z70" s="1472">
        <v>1</v>
      </c>
      <c r="AA70" s="1472">
        <v>1</v>
      </c>
      <c r="AB70" s="1472">
        <v>1</v>
      </c>
      <c r="AC70" s="1472">
        <v>2</v>
      </c>
      <c r="AD70" s="1472">
        <v>5</v>
      </c>
      <c r="AE70" s="1472">
        <v>5</v>
      </c>
      <c r="AF70" s="3"/>
      <c r="AG70" s="666"/>
      <c r="AH70" s="664"/>
      <c r="AI70" s="460"/>
      <c r="AJ70" s="676" t="e">
        <f t="shared" si="2"/>
        <v>#DIV/0!</v>
      </c>
      <c r="AK70" t="str">
        <f t="shared" si="3"/>
        <v>DApJ</v>
      </c>
      <c r="AL70" s="2759"/>
      <c r="AM70" s="2759"/>
      <c r="BE70" s="56">
        <v>1</v>
      </c>
    </row>
    <row r="71" spans="1:57" ht="51.75" customHeight="1">
      <c r="B71" s="3">
        <f t="shared" si="0"/>
        <v>69</v>
      </c>
      <c r="C71" s="595" t="s">
        <v>3342</v>
      </c>
      <c r="D71" s="595" t="s">
        <v>1505</v>
      </c>
      <c r="E71" s="595">
        <v>1</v>
      </c>
      <c r="F71" s="595">
        <v>0</v>
      </c>
      <c r="G71" s="595">
        <v>2</v>
      </c>
      <c r="H71" s="100" t="s">
        <v>232</v>
      </c>
      <c r="I71" s="3" t="s">
        <v>3948</v>
      </c>
      <c r="J71" s="603" t="s">
        <v>233</v>
      </c>
      <c r="K71" s="3" t="s">
        <v>234</v>
      </c>
      <c r="L71" s="3">
        <v>60</v>
      </c>
      <c r="M71" s="3" t="s">
        <v>235</v>
      </c>
      <c r="N71" s="3" t="s">
        <v>236</v>
      </c>
      <c r="O71" s="465" t="s">
        <v>237</v>
      </c>
      <c r="P71" s="1472">
        <v>80</v>
      </c>
      <c r="Q71" s="1472">
        <f t="shared" si="1"/>
        <v>80</v>
      </c>
      <c r="R71" s="1472"/>
      <c r="S71" s="1472"/>
      <c r="T71" s="1472"/>
      <c r="U71" s="1472"/>
      <c r="V71" s="1472"/>
      <c r="W71" s="1472"/>
      <c r="X71" s="1472"/>
      <c r="Y71" s="1472">
        <v>4</v>
      </c>
      <c r="Z71" s="1472">
        <v>5</v>
      </c>
      <c r="AA71" s="1472">
        <v>6</v>
      </c>
      <c r="AB71" s="1472">
        <v>16</v>
      </c>
      <c r="AC71" s="1472">
        <v>15</v>
      </c>
      <c r="AD71" s="1472">
        <v>15</v>
      </c>
      <c r="AE71" s="1472">
        <v>19</v>
      </c>
      <c r="AF71" s="109"/>
      <c r="AG71" s="109" t="s">
        <v>10596</v>
      </c>
      <c r="AH71" s="664"/>
      <c r="AI71" s="460"/>
      <c r="AJ71" s="676" t="e">
        <f t="shared" si="2"/>
        <v>#DIV/0!</v>
      </c>
      <c r="AK71" t="str">
        <f t="shared" si="3"/>
        <v>DPASJ</v>
      </c>
      <c r="AL71" s="2759"/>
      <c r="AM71" s="2759"/>
      <c r="BB71" s="56">
        <v>1</v>
      </c>
    </row>
    <row r="72" spans="1:57" ht="51.75" customHeight="1">
      <c r="B72" s="3">
        <f t="shared" si="0"/>
        <v>70</v>
      </c>
      <c r="C72" s="595" t="s">
        <v>1641</v>
      </c>
      <c r="D72" s="595" t="s">
        <v>1505</v>
      </c>
      <c r="E72" s="595">
        <v>3</v>
      </c>
      <c r="F72" s="595">
        <v>0</v>
      </c>
      <c r="G72" s="595">
        <v>4</v>
      </c>
      <c r="H72" s="100" t="s">
        <v>1642</v>
      </c>
      <c r="I72" s="3" t="s">
        <v>3278</v>
      </c>
      <c r="J72" s="603" t="s">
        <v>1643</v>
      </c>
      <c r="K72" s="3" t="s">
        <v>1644</v>
      </c>
      <c r="L72" s="3">
        <v>487</v>
      </c>
      <c r="M72" s="3" t="s">
        <v>1645</v>
      </c>
      <c r="N72" s="3" t="s">
        <v>2842</v>
      </c>
      <c r="O72" s="465" t="s">
        <v>2843</v>
      </c>
      <c r="P72" s="1472">
        <v>17</v>
      </c>
      <c r="Q72" s="1472">
        <f t="shared" ref="Q72:Q105" si="4">SUM(R72:AE72)</f>
        <v>17</v>
      </c>
      <c r="R72" s="1472"/>
      <c r="S72" s="1472"/>
      <c r="T72" s="1472"/>
      <c r="U72" s="1472"/>
      <c r="V72" s="1472"/>
      <c r="W72" s="1472"/>
      <c r="X72" s="1472"/>
      <c r="Y72" s="1472"/>
      <c r="Z72" s="1472">
        <v>1</v>
      </c>
      <c r="AA72" s="1472">
        <v>4</v>
      </c>
      <c r="AB72" s="1472">
        <v>3</v>
      </c>
      <c r="AC72" s="1472">
        <v>1</v>
      </c>
      <c r="AD72" s="1472">
        <v>7</v>
      </c>
      <c r="AE72" s="1472">
        <v>1</v>
      </c>
      <c r="AF72" s="3"/>
      <c r="AG72" s="666"/>
      <c r="AH72" s="664"/>
      <c r="AI72" s="460"/>
      <c r="AJ72" s="676" t="e">
        <f t="shared" si="2"/>
        <v>#DIV/0!</v>
      </c>
      <c r="AK72" t="str">
        <f t="shared" si="3"/>
        <v>DA&amp;A</v>
      </c>
      <c r="AL72" s="2759"/>
      <c r="AM72" s="2759"/>
      <c r="BA72" s="56">
        <v>1</v>
      </c>
    </row>
    <row r="73" spans="1:57" ht="27">
      <c r="B73" s="3">
        <f t="shared" si="0"/>
        <v>71</v>
      </c>
      <c r="C73" s="595" t="s">
        <v>168</v>
      </c>
      <c r="D73" s="595" t="s">
        <v>1505</v>
      </c>
      <c r="E73" s="595">
        <v>2</v>
      </c>
      <c r="F73" s="595">
        <v>0</v>
      </c>
      <c r="G73" s="595">
        <v>3</v>
      </c>
      <c r="H73" s="465" t="s">
        <v>2404</v>
      </c>
      <c r="I73" s="3" t="s">
        <v>3278</v>
      </c>
      <c r="J73" s="603" t="s">
        <v>2405</v>
      </c>
      <c r="K73" s="3" t="s">
        <v>619</v>
      </c>
      <c r="L73" s="3">
        <v>680</v>
      </c>
      <c r="M73" s="604" t="s">
        <v>2408</v>
      </c>
      <c r="N73" s="3" t="s">
        <v>2406</v>
      </c>
      <c r="O73" s="465" t="s">
        <v>2407</v>
      </c>
      <c r="P73" s="1472">
        <v>39</v>
      </c>
      <c r="Q73" s="1472">
        <f t="shared" si="4"/>
        <v>39</v>
      </c>
      <c r="R73" s="1472"/>
      <c r="S73" s="1472"/>
      <c r="T73" s="1472"/>
      <c r="U73" s="1472"/>
      <c r="V73" s="1472"/>
      <c r="W73" s="1472"/>
      <c r="X73" s="1472"/>
      <c r="Y73" s="1472"/>
      <c r="Z73" s="1472">
        <v>4</v>
      </c>
      <c r="AA73" s="1472">
        <v>6</v>
      </c>
      <c r="AB73" s="1472">
        <v>8</v>
      </c>
      <c r="AC73" s="1472">
        <v>10</v>
      </c>
      <c r="AD73" s="1472">
        <v>6</v>
      </c>
      <c r="AE73" s="1472">
        <v>5</v>
      </c>
      <c r="AF73" s="3"/>
      <c r="AG73" s="666"/>
      <c r="AH73" s="664"/>
      <c r="AI73" s="460"/>
      <c r="AJ73" s="676" t="e">
        <f t="shared" si="2"/>
        <v>#DIV/0!</v>
      </c>
      <c r="AK73" t="str">
        <f t="shared" si="3"/>
        <v>DApJ</v>
      </c>
      <c r="AL73" s="2759"/>
      <c r="AM73" s="2759"/>
      <c r="BB73" s="56">
        <v>2</v>
      </c>
    </row>
    <row r="74" spans="1:57" s="1946" customFormat="1" ht="102" customHeight="1">
      <c r="A74" s="1946">
        <v>1</v>
      </c>
      <c r="B74" s="1943"/>
      <c r="C74" s="3075" t="s">
        <v>11913</v>
      </c>
      <c r="D74" s="3075" t="s">
        <v>11899</v>
      </c>
      <c r="E74" s="3075">
        <v>27</v>
      </c>
      <c r="F74" s="3075">
        <v>26</v>
      </c>
      <c r="G74" s="3075">
        <v>2</v>
      </c>
      <c r="H74" s="1955" t="s">
        <v>11914</v>
      </c>
      <c r="I74" s="1943" t="s">
        <v>11915</v>
      </c>
      <c r="J74" s="2872" t="s">
        <v>11916</v>
      </c>
      <c r="K74" s="1943" t="s">
        <v>11917</v>
      </c>
      <c r="L74" s="1943">
        <v>453</v>
      </c>
      <c r="M74" s="1954" t="s">
        <v>11918</v>
      </c>
      <c r="N74" s="1954" t="s">
        <v>11919</v>
      </c>
      <c r="O74" s="1955" t="s">
        <v>11920</v>
      </c>
      <c r="P74" s="3067">
        <v>29</v>
      </c>
      <c r="Q74" s="3067"/>
      <c r="R74" s="3067"/>
      <c r="S74" s="3067"/>
      <c r="T74" s="3067"/>
      <c r="U74" s="3067"/>
      <c r="V74" s="3067"/>
      <c r="W74" s="3067"/>
      <c r="X74" s="3067"/>
      <c r="Y74" s="3067"/>
      <c r="Z74" s="3067"/>
      <c r="AA74" s="3067"/>
      <c r="AB74" s="3067"/>
      <c r="AC74" s="3067"/>
      <c r="AD74" s="3067"/>
      <c r="AE74" s="3067"/>
      <c r="AF74" s="1943"/>
      <c r="AG74" s="3071"/>
      <c r="AH74" s="2894"/>
      <c r="AI74" s="2881"/>
      <c r="AJ74" s="2889" t="e">
        <f t="shared" si="2"/>
        <v>#DIV/0!</v>
      </c>
      <c r="AK74" s="1946" t="str">
        <f t="shared" si="3"/>
        <v>INature</v>
      </c>
      <c r="AL74" s="3076"/>
      <c r="AM74" s="3076"/>
    </row>
    <row r="75" spans="1:57" ht="71.25" customHeight="1">
      <c r="B75" s="3">
        <f t="shared" si="0"/>
        <v>73</v>
      </c>
      <c r="C75" s="595" t="s">
        <v>3522</v>
      </c>
      <c r="D75" s="595" t="s">
        <v>1505</v>
      </c>
      <c r="E75" s="595">
        <v>12</v>
      </c>
      <c r="F75" s="595">
        <v>0</v>
      </c>
      <c r="G75" s="595">
        <v>13</v>
      </c>
      <c r="H75" s="100" t="s">
        <v>5568</v>
      </c>
      <c r="I75" s="100" t="s">
        <v>3674</v>
      </c>
      <c r="J75" s="603" t="s">
        <v>10336</v>
      </c>
      <c r="K75" s="3" t="s">
        <v>619</v>
      </c>
      <c r="L75" s="3">
        <v>677</v>
      </c>
      <c r="M75" s="604" t="s">
        <v>3525</v>
      </c>
      <c r="N75" s="3" t="s">
        <v>3523</v>
      </c>
      <c r="O75" s="454" t="s">
        <v>3524</v>
      </c>
      <c r="P75" s="1472">
        <v>102</v>
      </c>
      <c r="Q75" s="1472">
        <f t="shared" si="4"/>
        <v>102</v>
      </c>
      <c r="R75" s="1472"/>
      <c r="S75" s="1472"/>
      <c r="T75" s="1472"/>
      <c r="U75" s="1472"/>
      <c r="V75" s="1472"/>
      <c r="W75" s="1472"/>
      <c r="X75" s="1472"/>
      <c r="Y75" s="1472">
        <v>2</v>
      </c>
      <c r="Z75" s="1472">
        <v>14</v>
      </c>
      <c r="AA75" s="1472">
        <v>18</v>
      </c>
      <c r="AB75" s="1472">
        <v>24</v>
      </c>
      <c r="AC75" s="1472">
        <v>15</v>
      </c>
      <c r="AD75" s="1472">
        <v>20</v>
      </c>
      <c r="AE75" s="1472">
        <v>9</v>
      </c>
      <c r="AF75" s="3"/>
      <c r="AG75" s="666"/>
      <c r="AH75" s="664"/>
      <c r="AI75" s="460"/>
      <c r="AJ75" s="676" t="e">
        <f t="shared" si="2"/>
        <v>#DIV/0!</v>
      </c>
      <c r="AK75" t="str">
        <f t="shared" si="3"/>
        <v>DApJ</v>
      </c>
      <c r="AL75" s="2760"/>
      <c r="AM75" s="2760"/>
      <c r="AS75" s="56">
        <v>1</v>
      </c>
      <c r="BA75" s="56">
        <v>1</v>
      </c>
      <c r="BD75" s="56">
        <v>1</v>
      </c>
    </row>
    <row r="76" spans="1:57" ht="84" customHeight="1">
      <c r="B76" s="3">
        <f t="shared" si="0"/>
        <v>74</v>
      </c>
      <c r="C76" s="617" t="s">
        <v>1636</v>
      </c>
      <c r="D76" s="617" t="s">
        <v>1505</v>
      </c>
      <c r="E76" s="617">
        <v>15</v>
      </c>
      <c r="F76" s="617">
        <v>1</v>
      </c>
      <c r="G76" s="617">
        <v>15</v>
      </c>
      <c r="H76" s="465" t="s">
        <v>11360</v>
      </c>
      <c r="I76" s="619" t="s">
        <v>3736</v>
      </c>
      <c r="J76" s="603" t="s">
        <v>5359</v>
      </c>
      <c r="K76" s="616" t="s">
        <v>5360</v>
      </c>
      <c r="L76" s="616">
        <v>176</v>
      </c>
      <c r="M76" s="618" t="s">
        <v>5361</v>
      </c>
      <c r="N76" s="616" t="s">
        <v>5358</v>
      </c>
      <c r="O76" s="613" t="s">
        <v>5357</v>
      </c>
      <c r="P76" s="1472">
        <v>233</v>
      </c>
      <c r="Q76" s="1472">
        <f t="shared" si="4"/>
        <v>233</v>
      </c>
      <c r="R76" s="1472"/>
      <c r="S76" s="1472"/>
      <c r="T76" s="1472"/>
      <c r="U76" s="1472"/>
      <c r="V76" s="1472"/>
      <c r="W76" s="1472"/>
      <c r="X76" s="1472"/>
      <c r="Y76" s="1472">
        <v>2</v>
      </c>
      <c r="Z76" s="1472">
        <v>27</v>
      </c>
      <c r="AA76" s="1472">
        <v>37</v>
      </c>
      <c r="AB76" s="1472">
        <v>38</v>
      </c>
      <c r="AC76" s="1472">
        <v>43</v>
      </c>
      <c r="AD76" s="1472">
        <v>49</v>
      </c>
      <c r="AE76" s="1472">
        <v>37</v>
      </c>
      <c r="AF76" s="3"/>
      <c r="AG76" s="666"/>
      <c r="AH76" s="664"/>
      <c r="AI76" s="460"/>
      <c r="AJ76" s="676" t="e">
        <f t="shared" si="2"/>
        <v>#DIV/0!</v>
      </c>
      <c r="AK76" t="str">
        <f t="shared" si="3"/>
        <v>DApJS</v>
      </c>
      <c r="AL76" s="613"/>
      <c r="AM76" s="613"/>
      <c r="AN76" s="56">
        <v>1</v>
      </c>
      <c r="AS76" s="56">
        <v>1</v>
      </c>
      <c r="BA76" s="56">
        <v>3</v>
      </c>
      <c r="BB76" s="56">
        <v>1</v>
      </c>
    </row>
    <row r="77" spans="1:57" s="2169" customFormat="1" ht="66" customHeight="1">
      <c r="B77" s="2171"/>
      <c r="C77" s="2201" t="s">
        <v>9316</v>
      </c>
      <c r="D77" s="2201" t="s">
        <v>9294</v>
      </c>
      <c r="E77" s="2201">
        <v>10</v>
      </c>
      <c r="F77" s="2201">
        <v>10</v>
      </c>
      <c r="G77" s="2201">
        <v>1</v>
      </c>
      <c r="H77" s="2185" t="s">
        <v>9317</v>
      </c>
      <c r="I77" s="2202" t="s">
        <v>9296</v>
      </c>
      <c r="J77" s="2179" t="s">
        <v>9318</v>
      </c>
      <c r="K77" s="2203" t="s">
        <v>9289</v>
      </c>
      <c r="L77" s="2203">
        <v>675</v>
      </c>
      <c r="M77" s="2204" t="s">
        <v>9319</v>
      </c>
      <c r="N77" s="2204" t="s">
        <v>9321</v>
      </c>
      <c r="O77" s="2200" t="s">
        <v>9320</v>
      </c>
      <c r="P77" s="2192">
        <v>272</v>
      </c>
      <c r="Q77" s="1472">
        <f t="shared" si="4"/>
        <v>272</v>
      </c>
      <c r="R77" s="2192"/>
      <c r="S77" s="2192"/>
      <c r="T77" s="2192"/>
      <c r="U77" s="2192"/>
      <c r="V77" s="2192"/>
      <c r="W77" s="2192"/>
      <c r="X77" s="2192"/>
      <c r="Y77" s="2192"/>
      <c r="Z77" s="2192">
        <v>21</v>
      </c>
      <c r="AA77" s="2192">
        <v>47</v>
      </c>
      <c r="AB77" s="2192">
        <v>56</v>
      </c>
      <c r="AC77" s="2192">
        <v>43</v>
      </c>
      <c r="AD77" s="2192">
        <v>47</v>
      </c>
      <c r="AE77" s="2192">
        <v>58</v>
      </c>
      <c r="AF77" s="2171"/>
      <c r="AG77" s="2205" t="s">
        <v>10596</v>
      </c>
      <c r="AH77" s="2195"/>
      <c r="AI77" s="2196"/>
      <c r="AJ77" s="2197" t="e">
        <f t="shared" si="2"/>
        <v>#DIV/0!</v>
      </c>
      <c r="AK77" s="2169" t="str">
        <f t="shared" si="3"/>
        <v>IApJ</v>
      </c>
      <c r="AL77" s="2200"/>
      <c r="AM77" s="2200"/>
    </row>
    <row r="78" spans="1:57" s="1946" customFormat="1" ht="121.5" customHeight="1">
      <c r="A78" s="1946">
        <v>1</v>
      </c>
      <c r="B78" s="1943"/>
      <c r="C78" s="3062" t="s">
        <v>11898</v>
      </c>
      <c r="D78" s="3062" t="s">
        <v>11899</v>
      </c>
      <c r="E78" s="3062">
        <v>33</v>
      </c>
      <c r="F78" s="3062">
        <v>31</v>
      </c>
      <c r="G78" s="3062">
        <v>3</v>
      </c>
      <c r="H78" s="1955" t="s">
        <v>11900</v>
      </c>
      <c r="I78" s="3063" t="s">
        <v>11906</v>
      </c>
      <c r="J78" s="2872" t="s">
        <v>11901</v>
      </c>
      <c r="K78" s="3064" t="s">
        <v>11902</v>
      </c>
      <c r="L78" s="3064">
        <v>390</v>
      </c>
      <c r="M78" s="3065" t="s">
        <v>11903</v>
      </c>
      <c r="N78" s="3065" t="s">
        <v>11904</v>
      </c>
      <c r="O78" s="3066" t="s">
        <v>11905</v>
      </c>
      <c r="P78" s="3067">
        <v>68</v>
      </c>
      <c r="Q78" s="3067"/>
      <c r="R78" s="3067"/>
      <c r="S78" s="3067"/>
      <c r="T78" s="3067"/>
      <c r="U78" s="3067"/>
      <c r="V78" s="3067"/>
      <c r="W78" s="3067"/>
      <c r="X78" s="3067"/>
      <c r="Y78" s="3067"/>
      <c r="Z78" s="3067"/>
      <c r="AA78" s="3067"/>
      <c r="AB78" s="3067"/>
      <c r="AC78" s="3067"/>
      <c r="AD78" s="3067"/>
      <c r="AE78" s="3067"/>
      <c r="AF78" s="1943"/>
      <c r="AG78" s="3068"/>
      <c r="AH78" s="2894"/>
      <c r="AI78" s="2881"/>
      <c r="AJ78" s="2889" t="e">
        <f t="shared" si="2"/>
        <v>#DIV/0!</v>
      </c>
      <c r="AK78" s="1946" t="str">
        <f t="shared" si="3"/>
        <v>IMNRAS</v>
      </c>
      <c r="AL78" s="3066"/>
      <c r="AM78" s="3066"/>
    </row>
    <row r="79" spans="1:57" ht="71.25" customHeight="1">
      <c r="B79" s="3">
        <f t="shared" si="0"/>
        <v>77</v>
      </c>
      <c r="C79" s="617" t="s">
        <v>2994</v>
      </c>
      <c r="D79" s="617" t="s">
        <v>5058</v>
      </c>
      <c r="E79" s="617">
        <v>3</v>
      </c>
      <c r="F79" s="617">
        <v>2</v>
      </c>
      <c r="G79" s="617">
        <v>2</v>
      </c>
      <c r="H79" s="100" t="s">
        <v>11337</v>
      </c>
      <c r="I79" s="616" t="s">
        <v>3278</v>
      </c>
      <c r="J79" s="603" t="s">
        <v>3526</v>
      </c>
      <c r="K79" s="616" t="s">
        <v>619</v>
      </c>
      <c r="L79" s="616">
        <v>678</v>
      </c>
      <c r="M79" s="618" t="s">
        <v>3527</v>
      </c>
      <c r="N79" s="616" t="s">
        <v>921</v>
      </c>
      <c r="O79" s="465" t="s">
        <v>2993</v>
      </c>
      <c r="P79" s="1472">
        <v>28</v>
      </c>
      <c r="Q79" s="1472">
        <f t="shared" si="4"/>
        <v>28</v>
      </c>
      <c r="R79" s="1472"/>
      <c r="S79" s="1472"/>
      <c r="T79" s="1472"/>
      <c r="U79" s="1472"/>
      <c r="V79" s="1472"/>
      <c r="W79" s="1472"/>
      <c r="X79" s="1472"/>
      <c r="Y79" s="1472"/>
      <c r="Z79" s="1472"/>
      <c r="AA79" s="1472">
        <v>7</v>
      </c>
      <c r="AB79" s="1472">
        <v>3</v>
      </c>
      <c r="AC79" s="1472">
        <v>7</v>
      </c>
      <c r="AD79" s="1472">
        <v>7</v>
      </c>
      <c r="AE79" s="1472">
        <v>4</v>
      </c>
      <c r="AF79" s="3"/>
      <c r="AG79" s="666"/>
      <c r="AH79" s="664"/>
      <c r="AI79" s="460"/>
      <c r="AJ79" s="676" t="e">
        <f t="shared" si="2"/>
        <v>#DIV/0!</v>
      </c>
      <c r="AK79" t="str">
        <f t="shared" si="3"/>
        <v>IApJ</v>
      </c>
      <c r="AL79" s="2759"/>
      <c r="AM79" s="2759"/>
      <c r="AS79" s="56">
        <v>1</v>
      </c>
    </row>
    <row r="80" spans="1:57" ht="71.25" customHeight="1">
      <c r="B80" s="3">
        <f t="shared" ref="B80:B105" si="5">ROW()-2</f>
        <v>78</v>
      </c>
      <c r="C80" s="617" t="s">
        <v>6503</v>
      </c>
      <c r="D80" s="617" t="s">
        <v>5058</v>
      </c>
      <c r="E80" s="617">
        <v>3</v>
      </c>
      <c r="F80" s="617">
        <v>4</v>
      </c>
      <c r="G80" s="617">
        <v>0</v>
      </c>
      <c r="H80" s="619" t="s">
        <v>6504</v>
      </c>
      <c r="I80" s="616" t="s">
        <v>1340</v>
      </c>
      <c r="J80" s="603" t="s">
        <v>6505</v>
      </c>
      <c r="K80" s="616" t="s">
        <v>619</v>
      </c>
      <c r="L80" s="616">
        <v>689</v>
      </c>
      <c r="M80" s="618" t="s">
        <v>6506</v>
      </c>
      <c r="N80" s="616" t="s">
        <v>720</v>
      </c>
      <c r="O80" s="465" t="s">
        <v>6026</v>
      </c>
      <c r="P80" s="1472">
        <v>18</v>
      </c>
      <c r="Q80" s="1472">
        <f t="shared" si="4"/>
        <v>18</v>
      </c>
      <c r="R80" s="1472"/>
      <c r="S80" s="1472"/>
      <c r="T80" s="1472"/>
      <c r="U80" s="1472"/>
      <c r="V80" s="1472"/>
      <c r="W80" s="1472"/>
      <c r="X80" s="1472"/>
      <c r="Y80" s="1472"/>
      <c r="Z80" s="1472"/>
      <c r="AA80" s="1472"/>
      <c r="AB80" s="1472">
        <v>7</v>
      </c>
      <c r="AC80" s="1472">
        <v>3</v>
      </c>
      <c r="AD80" s="1472">
        <v>3</v>
      </c>
      <c r="AE80" s="1472">
        <v>5</v>
      </c>
      <c r="AF80" s="3"/>
      <c r="AG80" s="1047"/>
      <c r="AH80" s="664"/>
      <c r="AI80" s="460"/>
      <c r="AJ80" s="676"/>
      <c r="AK80" t="str">
        <f t="shared" ref="AK80:AK105" si="6">$D80&amp;$K80</f>
        <v>IApJ</v>
      </c>
      <c r="AL80" s="2759"/>
      <c r="AM80" s="2759"/>
    </row>
    <row r="81" spans="2:60" ht="27">
      <c r="B81" s="45">
        <f t="shared" si="5"/>
        <v>79</v>
      </c>
      <c r="C81" s="1950" t="s">
        <v>1163</v>
      </c>
      <c r="D81" s="1950" t="s">
        <v>5058</v>
      </c>
      <c r="E81" s="1950">
        <v>2</v>
      </c>
      <c r="F81" s="1950">
        <v>2</v>
      </c>
      <c r="G81" s="1950">
        <v>1</v>
      </c>
      <c r="H81" s="1947" t="s">
        <v>5569</v>
      </c>
      <c r="I81" s="1029" t="s">
        <v>3278</v>
      </c>
      <c r="J81" s="610" t="s">
        <v>10337</v>
      </c>
      <c r="K81" s="1029" t="s">
        <v>1526</v>
      </c>
      <c r="L81" s="1029">
        <v>384</v>
      </c>
      <c r="M81" s="1029" t="s">
        <v>4110</v>
      </c>
      <c r="N81" s="1029" t="s">
        <v>1960</v>
      </c>
      <c r="O81" s="613" t="s">
        <v>1413</v>
      </c>
      <c r="P81" s="1951">
        <v>7</v>
      </c>
      <c r="Q81" s="1472">
        <f t="shared" si="4"/>
        <v>7</v>
      </c>
      <c r="R81" s="1951"/>
      <c r="S81" s="1951"/>
      <c r="T81" s="1951"/>
      <c r="U81" s="1951"/>
      <c r="V81" s="1951"/>
      <c r="W81" s="1951"/>
      <c r="X81" s="1951"/>
      <c r="Y81" s="1951"/>
      <c r="Z81" s="1951">
        <v>1</v>
      </c>
      <c r="AA81" s="1951">
        <v>1</v>
      </c>
      <c r="AB81" s="1951"/>
      <c r="AC81" s="1951">
        <v>1</v>
      </c>
      <c r="AD81" s="1951">
        <v>2</v>
      </c>
      <c r="AE81" s="1951">
        <v>2</v>
      </c>
      <c r="AF81" s="45"/>
      <c r="AG81" s="666"/>
      <c r="AH81" s="664"/>
      <c r="AI81" s="460"/>
      <c r="AJ81" s="676" t="e">
        <f t="shared" si="2"/>
        <v>#DIV/0!</v>
      </c>
      <c r="AK81" t="str">
        <f t="shared" si="6"/>
        <v>IMNRAS</v>
      </c>
      <c r="AL81" s="613"/>
      <c r="AM81" s="613"/>
      <c r="BB81" s="56">
        <v>1</v>
      </c>
    </row>
    <row r="82" spans="2:60" s="2327" customFormat="1" ht="42.75" customHeight="1">
      <c r="B82" s="2319">
        <f t="shared" si="5"/>
        <v>80</v>
      </c>
      <c r="C82" s="2904" t="s">
        <v>8461</v>
      </c>
      <c r="D82" s="2904" t="s">
        <v>8462</v>
      </c>
      <c r="E82" s="2904">
        <v>8</v>
      </c>
      <c r="F82" s="2904">
        <v>4</v>
      </c>
      <c r="G82" s="2904">
        <v>5</v>
      </c>
      <c r="H82" s="2323" t="s">
        <v>8463</v>
      </c>
      <c r="I82" s="2319" t="s">
        <v>8464</v>
      </c>
      <c r="J82" s="2324" t="s">
        <v>8465</v>
      </c>
      <c r="K82" s="2319" t="s">
        <v>8466</v>
      </c>
      <c r="L82" s="2319">
        <v>680</v>
      </c>
      <c r="M82" s="2319" t="s">
        <v>8467</v>
      </c>
      <c r="N82" s="2326" t="s">
        <v>8468</v>
      </c>
      <c r="O82" s="2914" t="s">
        <v>8469</v>
      </c>
      <c r="P82" s="2915">
        <v>31</v>
      </c>
      <c r="Q82" s="2915">
        <f t="shared" si="4"/>
        <v>31</v>
      </c>
      <c r="R82" s="2915"/>
      <c r="S82" s="2915"/>
      <c r="T82" s="2915"/>
      <c r="U82" s="2915"/>
      <c r="V82" s="2915"/>
      <c r="W82" s="2915"/>
      <c r="X82" s="2915"/>
      <c r="Y82" s="2915"/>
      <c r="Z82" s="2915">
        <v>2</v>
      </c>
      <c r="AA82" s="2915">
        <v>8</v>
      </c>
      <c r="AB82" s="2915">
        <v>9</v>
      </c>
      <c r="AC82" s="2915">
        <v>6</v>
      </c>
      <c r="AD82" s="2915">
        <v>2</v>
      </c>
      <c r="AE82" s="2915">
        <v>4</v>
      </c>
      <c r="AF82" s="2319"/>
      <c r="AG82" s="2918"/>
      <c r="AH82" s="2919"/>
      <c r="AI82" s="2920"/>
      <c r="AJ82" s="2921"/>
      <c r="AK82" s="2327" t="str">
        <f t="shared" si="6"/>
        <v>IApJ</v>
      </c>
      <c r="AL82" s="2916"/>
      <c r="AM82" s="2916"/>
      <c r="BA82" s="2327">
        <v>3</v>
      </c>
      <c r="BH82" s="2327">
        <v>1</v>
      </c>
    </row>
    <row r="83" spans="2:60" ht="27">
      <c r="B83" s="616">
        <f t="shared" si="5"/>
        <v>81</v>
      </c>
      <c r="C83" s="617" t="s">
        <v>3858</v>
      </c>
      <c r="D83" s="617" t="s">
        <v>1505</v>
      </c>
      <c r="E83" s="617">
        <v>6</v>
      </c>
      <c r="F83" s="617">
        <v>0</v>
      </c>
      <c r="G83" s="617">
        <v>7</v>
      </c>
      <c r="H83" s="621" t="s">
        <v>3859</v>
      </c>
      <c r="I83" s="616" t="s">
        <v>3278</v>
      </c>
      <c r="J83" s="1952" t="s">
        <v>3860</v>
      </c>
      <c r="K83" s="616" t="s">
        <v>619</v>
      </c>
      <c r="L83" s="616">
        <v>675</v>
      </c>
      <c r="M83" s="616" t="s">
        <v>3861</v>
      </c>
      <c r="N83" s="616" t="s">
        <v>1960</v>
      </c>
      <c r="O83" s="628" t="s">
        <v>4111</v>
      </c>
      <c r="P83" s="1953">
        <v>27</v>
      </c>
      <c r="Q83" s="1472">
        <f t="shared" si="4"/>
        <v>27</v>
      </c>
      <c r="R83" s="1953"/>
      <c r="S83" s="1953"/>
      <c r="T83" s="1953"/>
      <c r="U83" s="1953"/>
      <c r="V83" s="1953"/>
      <c r="W83" s="1953"/>
      <c r="X83" s="1953"/>
      <c r="Y83" s="1953"/>
      <c r="Z83" s="1953">
        <v>5</v>
      </c>
      <c r="AA83" s="1953">
        <v>8</v>
      </c>
      <c r="AB83" s="1953">
        <v>2</v>
      </c>
      <c r="AC83" s="1953">
        <v>5</v>
      </c>
      <c r="AD83" s="1953">
        <v>4</v>
      </c>
      <c r="AE83" s="1953">
        <v>3</v>
      </c>
      <c r="AF83" s="616"/>
      <c r="AG83" s="666"/>
      <c r="AH83" s="664"/>
      <c r="AI83" s="460"/>
      <c r="AJ83" s="676" t="e">
        <f t="shared" si="2"/>
        <v>#DIV/0!</v>
      </c>
      <c r="AK83" t="str">
        <f t="shared" si="6"/>
        <v>DApJ</v>
      </c>
      <c r="AL83" s="2759"/>
      <c r="AM83" s="2759"/>
      <c r="AN83" s="56">
        <v>1</v>
      </c>
      <c r="AS83" s="56">
        <v>1</v>
      </c>
      <c r="BA83" s="56">
        <v>2</v>
      </c>
    </row>
    <row r="84" spans="2:60" ht="60.75" customHeight="1">
      <c r="B84" s="3">
        <f t="shared" si="5"/>
        <v>82</v>
      </c>
      <c r="C84" s="595" t="s">
        <v>1847</v>
      </c>
      <c r="D84" s="595" t="s">
        <v>5058</v>
      </c>
      <c r="E84" s="595">
        <v>7</v>
      </c>
      <c r="F84" s="595">
        <v>8</v>
      </c>
      <c r="G84" s="595">
        <v>0</v>
      </c>
      <c r="H84" s="465" t="s">
        <v>4485</v>
      </c>
      <c r="I84" s="3" t="s">
        <v>4486</v>
      </c>
      <c r="J84" s="603" t="s">
        <v>4487</v>
      </c>
      <c r="K84" s="3" t="s">
        <v>4488</v>
      </c>
      <c r="L84" s="3">
        <v>484</v>
      </c>
      <c r="M84" s="3" t="s">
        <v>4489</v>
      </c>
      <c r="N84" s="3" t="s">
        <v>5358</v>
      </c>
      <c r="O84" s="465" t="s">
        <v>4490</v>
      </c>
      <c r="P84" s="1472">
        <v>18</v>
      </c>
      <c r="Q84" s="1472">
        <f t="shared" si="4"/>
        <v>18</v>
      </c>
      <c r="R84" s="1472"/>
      <c r="S84" s="1472"/>
      <c r="T84" s="1472"/>
      <c r="U84" s="1472"/>
      <c r="V84" s="1472"/>
      <c r="W84" s="1472"/>
      <c r="X84" s="1472"/>
      <c r="Y84" s="1472"/>
      <c r="Z84" s="1472">
        <v>1</v>
      </c>
      <c r="AA84" s="1472">
        <v>5</v>
      </c>
      <c r="AB84" s="1472">
        <v>2</v>
      </c>
      <c r="AC84" s="1472">
        <v>5</v>
      </c>
      <c r="AD84" s="1472">
        <v>4</v>
      </c>
      <c r="AE84" s="1472">
        <v>1</v>
      </c>
      <c r="AF84" s="3"/>
      <c r="AG84" s="666"/>
      <c r="AH84" s="664"/>
      <c r="AI84" s="460"/>
      <c r="AJ84" s="676" t="e">
        <f t="shared" si="2"/>
        <v>#DIV/0!</v>
      </c>
      <c r="AK84" t="str">
        <f t="shared" si="6"/>
        <v>IA&amp;A</v>
      </c>
      <c r="AL84" s="2759"/>
      <c r="AM84" s="2759"/>
    </row>
    <row r="85" spans="2:60" s="951" customFormat="1" ht="60.75" customHeight="1">
      <c r="B85" s="1353">
        <f t="shared" si="5"/>
        <v>83</v>
      </c>
      <c r="C85" s="950" t="s">
        <v>6429</v>
      </c>
      <c r="D85" s="950" t="s">
        <v>5058</v>
      </c>
      <c r="E85" s="950">
        <v>6</v>
      </c>
      <c r="F85" s="950">
        <v>5</v>
      </c>
      <c r="G85" s="950">
        <v>2</v>
      </c>
      <c r="H85" s="1355" t="s">
        <v>6430</v>
      </c>
      <c r="I85" s="1353" t="s">
        <v>3279</v>
      </c>
      <c r="J85" s="1358" t="s">
        <v>6431</v>
      </c>
      <c r="K85" s="1353" t="s">
        <v>1528</v>
      </c>
      <c r="L85" s="1353">
        <v>136</v>
      </c>
      <c r="M85" s="1353" t="s">
        <v>6432</v>
      </c>
      <c r="N85" s="1353" t="s">
        <v>5300</v>
      </c>
      <c r="O85" s="1355" t="s">
        <v>6433</v>
      </c>
      <c r="P85" s="1650">
        <v>11</v>
      </c>
      <c r="Q85" s="1472">
        <f t="shared" si="4"/>
        <v>11</v>
      </c>
      <c r="R85" s="1650"/>
      <c r="S85" s="1650"/>
      <c r="T85" s="1650"/>
      <c r="U85" s="1650"/>
      <c r="V85" s="1650"/>
      <c r="W85" s="1650"/>
      <c r="X85" s="1650"/>
      <c r="Y85" s="1650"/>
      <c r="Z85" s="1650">
        <v>1</v>
      </c>
      <c r="AA85" s="1650">
        <v>4</v>
      </c>
      <c r="AB85" s="1650">
        <v>3</v>
      </c>
      <c r="AC85" s="1650">
        <v>2</v>
      </c>
      <c r="AD85" s="1650"/>
      <c r="AE85" s="1650">
        <v>1</v>
      </c>
      <c r="AF85" s="1353"/>
      <c r="AG85" s="1395"/>
      <c r="AH85" s="1360"/>
      <c r="AI85" s="1372"/>
      <c r="AJ85" s="1371"/>
      <c r="AK85" s="951" t="str">
        <f t="shared" si="6"/>
        <v>IAJ</v>
      </c>
      <c r="AL85" s="2761"/>
      <c r="AM85" s="2761"/>
    </row>
    <row r="86" spans="2:60" ht="81">
      <c r="B86" s="3">
        <f t="shared" si="5"/>
        <v>84</v>
      </c>
      <c r="C86" s="595" t="s">
        <v>4280</v>
      </c>
      <c r="D86" s="595" t="s">
        <v>1505</v>
      </c>
      <c r="E86" s="595">
        <v>27</v>
      </c>
      <c r="F86" s="595">
        <v>18</v>
      </c>
      <c r="G86" s="595">
        <v>10</v>
      </c>
      <c r="H86" s="100" t="s">
        <v>5619</v>
      </c>
      <c r="I86" s="3" t="s">
        <v>3278</v>
      </c>
      <c r="J86" s="610" t="s">
        <v>3862</v>
      </c>
      <c r="K86" s="3" t="s">
        <v>3863</v>
      </c>
      <c r="L86" s="3">
        <v>175</v>
      </c>
      <c r="M86" s="3" t="s">
        <v>3864</v>
      </c>
      <c r="N86" s="3" t="s">
        <v>3578</v>
      </c>
      <c r="O86" s="465" t="s">
        <v>3474</v>
      </c>
      <c r="P86" s="1472">
        <v>38</v>
      </c>
      <c r="Q86" s="1472">
        <f t="shared" si="4"/>
        <v>38</v>
      </c>
      <c r="R86" s="1472"/>
      <c r="S86" s="1472"/>
      <c r="T86" s="1472"/>
      <c r="U86" s="1472"/>
      <c r="V86" s="1472"/>
      <c r="W86" s="1472"/>
      <c r="X86" s="1472"/>
      <c r="Y86" s="1472"/>
      <c r="Z86" s="1472">
        <v>6</v>
      </c>
      <c r="AA86" s="1472">
        <v>5</v>
      </c>
      <c r="AB86" s="1472">
        <v>8</v>
      </c>
      <c r="AC86" s="1472">
        <v>4</v>
      </c>
      <c r="AD86" s="1472">
        <v>7</v>
      </c>
      <c r="AE86" s="1472">
        <v>8</v>
      </c>
      <c r="AF86" s="3"/>
      <c r="AG86" s="666"/>
      <c r="AH86" s="664"/>
      <c r="AI86" s="460"/>
      <c r="AJ86" s="676" t="e">
        <f t="shared" si="2"/>
        <v>#DIV/0!</v>
      </c>
      <c r="AK86" t="str">
        <f t="shared" si="6"/>
        <v>DApJS</v>
      </c>
      <c r="AL86" s="2759"/>
      <c r="AM86" s="2759"/>
      <c r="AN86" s="56">
        <v>6</v>
      </c>
      <c r="BB86" s="56">
        <v>3</v>
      </c>
    </row>
    <row r="87" spans="2:60" ht="40.5">
      <c r="B87" s="3">
        <f t="shared" si="5"/>
        <v>85</v>
      </c>
      <c r="C87" s="608" t="s">
        <v>2849</v>
      </c>
      <c r="D87" s="608" t="s">
        <v>5058</v>
      </c>
      <c r="E87" s="465">
        <v>3</v>
      </c>
      <c r="F87" s="465">
        <v>4</v>
      </c>
      <c r="G87" s="465">
        <v>0</v>
      </c>
      <c r="H87" s="609" t="s">
        <v>2246</v>
      </c>
      <c r="I87" s="3" t="s">
        <v>3280</v>
      </c>
      <c r="J87" s="603" t="s">
        <v>2247</v>
      </c>
      <c r="K87" s="3" t="s">
        <v>1644</v>
      </c>
      <c r="L87" s="3">
        <v>487</v>
      </c>
      <c r="M87" s="3" t="s">
        <v>2248</v>
      </c>
      <c r="N87" s="3" t="s">
        <v>2842</v>
      </c>
      <c r="O87" s="465" t="s">
        <v>172</v>
      </c>
      <c r="P87" s="1472">
        <v>69</v>
      </c>
      <c r="Q87" s="1472">
        <f t="shared" si="4"/>
        <v>69</v>
      </c>
      <c r="R87" s="1472"/>
      <c r="S87" s="1472"/>
      <c r="T87" s="1472"/>
      <c r="U87" s="1472"/>
      <c r="V87" s="1472"/>
      <c r="W87" s="1472"/>
      <c r="X87" s="1472"/>
      <c r="Y87" s="1472"/>
      <c r="Z87" s="1472">
        <v>3</v>
      </c>
      <c r="AA87" s="1472">
        <v>9</v>
      </c>
      <c r="AB87" s="1472">
        <v>7</v>
      </c>
      <c r="AC87" s="1472">
        <v>16</v>
      </c>
      <c r="AD87" s="1472">
        <v>17</v>
      </c>
      <c r="AE87" s="1472">
        <v>17</v>
      </c>
      <c r="AF87" s="109"/>
      <c r="AG87" s="109" t="s">
        <v>10600</v>
      </c>
      <c r="AH87" s="664"/>
      <c r="AI87" s="460"/>
      <c r="AJ87" s="676" t="e">
        <f t="shared" si="2"/>
        <v>#DIV/0!</v>
      </c>
      <c r="AK87" t="str">
        <f t="shared" si="6"/>
        <v>IA&amp;A</v>
      </c>
      <c r="AL87" s="2759"/>
      <c r="AM87" s="2759"/>
    </row>
    <row r="88" spans="2:60" ht="40.5" customHeight="1">
      <c r="B88" s="3">
        <f t="shared" si="5"/>
        <v>86</v>
      </c>
      <c r="C88" s="595" t="s">
        <v>2995</v>
      </c>
      <c r="D88" s="595" t="s">
        <v>5058</v>
      </c>
      <c r="E88" s="595">
        <v>4</v>
      </c>
      <c r="F88" s="595">
        <v>5</v>
      </c>
      <c r="G88" s="595">
        <v>0</v>
      </c>
      <c r="H88" s="621" t="s">
        <v>5620</v>
      </c>
      <c r="I88" s="3" t="s">
        <v>3278</v>
      </c>
      <c r="J88" s="610" t="s">
        <v>10338</v>
      </c>
      <c r="K88" s="3" t="s">
        <v>1526</v>
      </c>
      <c r="L88" s="3">
        <v>385</v>
      </c>
      <c r="M88" s="3" t="s">
        <v>4152</v>
      </c>
      <c r="N88" s="3" t="s">
        <v>4153</v>
      </c>
      <c r="O88" s="613" t="s">
        <v>4154</v>
      </c>
      <c r="P88" s="1472">
        <v>18</v>
      </c>
      <c r="Q88" s="1472">
        <f t="shared" si="4"/>
        <v>18</v>
      </c>
      <c r="R88" s="1472"/>
      <c r="S88" s="1472"/>
      <c r="T88" s="1472"/>
      <c r="U88" s="1472"/>
      <c r="V88" s="1472"/>
      <c r="W88" s="1472"/>
      <c r="X88" s="1472"/>
      <c r="Y88" s="1472"/>
      <c r="Z88" s="1472"/>
      <c r="AA88" s="1472">
        <v>5</v>
      </c>
      <c r="AB88" s="1472">
        <v>7</v>
      </c>
      <c r="AC88" s="1472"/>
      <c r="AD88" s="1472">
        <v>1</v>
      </c>
      <c r="AE88" s="1472">
        <v>5</v>
      </c>
      <c r="AF88" s="3"/>
      <c r="AG88" s="666"/>
      <c r="AH88" s="664"/>
      <c r="AI88" s="460"/>
      <c r="AJ88" s="676" t="e">
        <f t="shared" si="2"/>
        <v>#DIV/0!</v>
      </c>
      <c r="AK88" t="str">
        <f t="shared" si="6"/>
        <v>IMNRAS</v>
      </c>
      <c r="AL88" s="613"/>
      <c r="AM88" s="613"/>
    </row>
    <row r="89" spans="2:60" ht="40.5">
      <c r="B89" s="3">
        <f t="shared" si="5"/>
        <v>87</v>
      </c>
      <c r="C89" s="595" t="s">
        <v>2995</v>
      </c>
      <c r="D89" s="595" t="s">
        <v>5058</v>
      </c>
      <c r="E89" s="595">
        <v>4</v>
      </c>
      <c r="F89" s="595">
        <v>5</v>
      </c>
      <c r="G89" s="595">
        <v>0</v>
      </c>
      <c r="H89" s="100" t="s">
        <v>5620</v>
      </c>
      <c r="I89" s="3" t="s">
        <v>3278</v>
      </c>
      <c r="J89" s="603" t="s">
        <v>4155</v>
      </c>
      <c r="K89" s="3" t="s">
        <v>1526</v>
      </c>
      <c r="L89" s="3">
        <v>385</v>
      </c>
      <c r="M89" s="3" t="s">
        <v>4156</v>
      </c>
      <c r="N89" s="3" t="s">
        <v>4153</v>
      </c>
      <c r="O89" s="465" t="s">
        <v>4157</v>
      </c>
      <c r="P89" s="1472">
        <v>20</v>
      </c>
      <c r="Q89" s="1472">
        <f t="shared" si="4"/>
        <v>20</v>
      </c>
      <c r="R89" s="1472"/>
      <c r="S89" s="1472"/>
      <c r="T89" s="1472"/>
      <c r="U89" s="1472"/>
      <c r="V89" s="1472"/>
      <c r="W89" s="1472"/>
      <c r="X89" s="1472"/>
      <c r="Y89" s="1472"/>
      <c r="Z89" s="1472">
        <v>2</v>
      </c>
      <c r="AA89" s="1472">
        <v>6</v>
      </c>
      <c r="AB89" s="1472">
        <v>5</v>
      </c>
      <c r="AC89" s="1472">
        <v>3</v>
      </c>
      <c r="AD89" s="1472">
        <v>1</v>
      </c>
      <c r="AE89" s="1472">
        <v>3</v>
      </c>
      <c r="AF89" s="3"/>
      <c r="AG89" s="666"/>
      <c r="AH89" s="664"/>
      <c r="AI89" s="460"/>
      <c r="AJ89" s="676" t="e">
        <f t="shared" si="2"/>
        <v>#DIV/0!</v>
      </c>
      <c r="AK89" t="str">
        <f t="shared" si="6"/>
        <v>IMNRAS</v>
      </c>
      <c r="AL89" s="2759"/>
      <c r="AM89" s="2759"/>
    </row>
    <row r="90" spans="2:60" ht="27">
      <c r="B90" s="3">
        <f t="shared" si="5"/>
        <v>88</v>
      </c>
      <c r="C90" s="595" t="s">
        <v>5949</v>
      </c>
      <c r="D90" s="595" t="s">
        <v>5058</v>
      </c>
      <c r="E90" s="595">
        <v>4</v>
      </c>
      <c r="F90" s="595">
        <v>3</v>
      </c>
      <c r="G90" s="595">
        <v>2</v>
      </c>
      <c r="H90" s="621" t="s">
        <v>5621</v>
      </c>
      <c r="I90" s="3" t="s">
        <v>3283</v>
      </c>
      <c r="J90" s="610" t="s">
        <v>5951</v>
      </c>
      <c r="K90" s="3" t="s">
        <v>5952</v>
      </c>
      <c r="L90" s="3">
        <v>672</v>
      </c>
      <c r="M90" s="3" t="s">
        <v>5953</v>
      </c>
      <c r="N90" s="3" t="s">
        <v>2133</v>
      </c>
      <c r="O90" s="465" t="s">
        <v>5950</v>
      </c>
      <c r="P90" s="1472">
        <v>27</v>
      </c>
      <c r="Q90" s="1472">
        <f t="shared" si="4"/>
        <v>27</v>
      </c>
      <c r="R90" s="1472"/>
      <c r="S90" s="1472"/>
      <c r="T90" s="1472"/>
      <c r="U90" s="1472"/>
      <c r="V90" s="1472"/>
      <c r="W90" s="1472"/>
      <c r="X90" s="1472"/>
      <c r="Y90" s="1472"/>
      <c r="Z90" s="1472">
        <v>5</v>
      </c>
      <c r="AA90" s="1472">
        <v>2</v>
      </c>
      <c r="AB90" s="1472">
        <v>9</v>
      </c>
      <c r="AC90" s="1472">
        <v>4</v>
      </c>
      <c r="AD90" s="1472">
        <v>3</v>
      </c>
      <c r="AE90" s="1472">
        <v>4</v>
      </c>
      <c r="AF90" s="3"/>
      <c r="AG90" s="666"/>
      <c r="AH90" s="664"/>
      <c r="AI90" s="460"/>
      <c r="AJ90" s="676" t="e">
        <f t="shared" si="2"/>
        <v>#DIV/0!</v>
      </c>
      <c r="AK90" t="str">
        <f t="shared" si="6"/>
        <v>IApJ</v>
      </c>
      <c r="AL90" s="2759"/>
      <c r="AM90" s="2759"/>
      <c r="AS90" s="56">
        <v>1</v>
      </c>
    </row>
    <row r="91" spans="2:60" ht="43.5" customHeight="1">
      <c r="B91" s="3">
        <f t="shared" si="5"/>
        <v>89</v>
      </c>
      <c r="C91" s="595" t="s">
        <v>4158</v>
      </c>
      <c r="D91" s="595" t="s">
        <v>5058</v>
      </c>
      <c r="E91" s="595">
        <v>8</v>
      </c>
      <c r="F91" s="595">
        <v>4</v>
      </c>
      <c r="G91" s="595">
        <v>5</v>
      </c>
      <c r="H91" s="100" t="s">
        <v>5905</v>
      </c>
      <c r="I91" s="3" t="s">
        <v>3278</v>
      </c>
      <c r="J91" s="603" t="s">
        <v>4159</v>
      </c>
      <c r="K91" s="3" t="s">
        <v>1528</v>
      </c>
      <c r="L91" s="3">
        <v>135</v>
      </c>
      <c r="M91" s="3" t="s">
        <v>4160</v>
      </c>
      <c r="N91" s="3" t="s">
        <v>4153</v>
      </c>
      <c r="O91" s="613" t="s">
        <v>4161</v>
      </c>
      <c r="P91" s="1472">
        <v>29</v>
      </c>
      <c r="Q91" s="1472">
        <f t="shared" si="4"/>
        <v>29</v>
      </c>
      <c r="R91" s="1472"/>
      <c r="S91" s="1472"/>
      <c r="T91" s="1472"/>
      <c r="U91" s="1472"/>
      <c r="V91" s="1472"/>
      <c r="W91" s="1472"/>
      <c r="X91" s="1472"/>
      <c r="Y91" s="1472"/>
      <c r="Z91" s="1472">
        <v>2</v>
      </c>
      <c r="AA91" s="1472">
        <v>6</v>
      </c>
      <c r="AB91" s="1472">
        <v>5</v>
      </c>
      <c r="AC91" s="1472">
        <v>8</v>
      </c>
      <c r="AD91" s="1472">
        <v>4</v>
      </c>
      <c r="AE91" s="1472">
        <v>4</v>
      </c>
      <c r="AF91" s="3"/>
      <c r="AG91" s="666"/>
      <c r="AH91" s="664"/>
      <c r="AI91" s="460"/>
      <c r="AJ91" s="676" t="e">
        <f t="shared" si="2"/>
        <v>#DIV/0!</v>
      </c>
      <c r="AK91" t="str">
        <f t="shared" si="6"/>
        <v>IAJ</v>
      </c>
      <c r="AL91" s="613"/>
      <c r="AM91" s="613"/>
      <c r="AS91" s="56">
        <v>1</v>
      </c>
    </row>
    <row r="92" spans="2:60" s="375" customFormat="1" ht="43.5" customHeight="1">
      <c r="B92" s="3">
        <f t="shared" si="5"/>
        <v>90</v>
      </c>
      <c r="C92" s="594" t="s">
        <v>4786</v>
      </c>
      <c r="D92" s="594" t="s">
        <v>1505</v>
      </c>
      <c r="E92" s="594">
        <v>9</v>
      </c>
      <c r="F92" s="594">
        <v>0</v>
      </c>
      <c r="G92" s="594">
        <v>10</v>
      </c>
      <c r="H92" s="711" t="s">
        <v>5795</v>
      </c>
      <c r="I92" s="80" t="s">
        <v>2786</v>
      </c>
      <c r="J92" s="726" t="s">
        <v>1304</v>
      </c>
      <c r="K92" s="80" t="s">
        <v>1401</v>
      </c>
      <c r="L92" s="80">
        <v>60</v>
      </c>
      <c r="M92" s="80" t="s">
        <v>1303</v>
      </c>
      <c r="N92" s="80" t="s">
        <v>2851</v>
      </c>
      <c r="O92" s="706" t="s">
        <v>1037</v>
      </c>
      <c r="P92" s="1651">
        <v>51</v>
      </c>
      <c r="Q92" s="1472">
        <f t="shared" si="4"/>
        <v>51</v>
      </c>
      <c r="R92" s="1651"/>
      <c r="S92" s="1651"/>
      <c r="T92" s="1651"/>
      <c r="U92" s="1651"/>
      <c r="V92" s="1651"/>
      <c r="W92" s="1651"/>
      <c r="X92" s="1651"/>
      <c r="Y92" s="1651"/>
      <c r="Z92" s="1651"/>
      <c r="AA92" s="1651">
        <v>5</v>
      </c>
      <c r="AB92" s="1651">
        <v>15</v>
      </c>
      <c r="AC92" s="1651">
        <v>13</v>
      </c>
      <c r="AD92" s="1651">
        <v>13</v>
      </c>
      <c r="AE92" s="1651">
        <v>5</v>
      </c>
      <c r="AF92" s="80"/>
      <c r="AG92" s="1048"/>
      <c r="AH92" s="664"/>
      <c r="AI92" s="709"/>
      <c r="AJ92" s="710"/>
      <c r="AK92" t="str">
        <f t="shared" si="6"/>
        <v>DPASJ</v>
      </c>
      <c r="AL92" s="2766"/>
      <c r="AM92" s="2766"/>
      <c r="BB92" s="375">
        <v>6</v>
      </c>
    </row>
    <row r="93" spans="2:60" ht="43.5" customHeight="1">
      <c r="B93" s="3">
        <f t="shared" si="5"/>
        <v>91</v>
      </c>
      <c r="C93" s="595" t="s">
        <v>4758</v>
      </c>
      <c r="D93" s="595" t="s">
        <v>1505</v>
      </c>
      <c r="E93" s="595">
        <v>3</v>
      </c>
      <c r="F93" s="595">
        <v>0</v>
      </c>
      <c r="G93" s="595">
        <v>4</v>
      </c>
      <c r="H93" s="100" t="s">
        <v>2137</v>
      </c>
      <c r="I93" s="3" t="s">
        <v>3278</v>
      </c>
      <c r="J93" s="610" t="s">
        <v>10339</v>
      </c>
      <c r="K93" s="3" t="s">
        <v>70</v>
      </c>
      <c r="L93" s="3">
        <v>389</v>
      </c>
      <c r="M93" s="3" t="s">
        <v>2111</v>
      </c>
      <c r="N93" s="3" t="s">
        <v>75</v>
      </c>
      <c r="O93" s="465" t="s">
        <v>2112</v>
      </c>
      <c r="P93" s="1472">
        <v>5</v>
      </c>
      <c r="Q93" s="1472">
        <f t="shared" si="4"/>
        <v>5</v>
      </c>
      <c r="R93" s="1472"/>
      <c r="S93" s="1472"/>
      <c r="T93" s="1472"/>
      <c r="U93" s="1472"/>
      <c r="V93" s="1472"/>
      <c r="W93" s="1472"/>
      <c r="X93" s="1472"/>
      <c r="Y93" s="1472"/>
      <c r="Z93" s="1472"/>
      <c r="AA93" s="1472">
        <v>1</v>
      </c>
      <c r="AB93" s="1472">
        <v>2</v>
      </c>
      <c r="AC93" s="1472">
        <v>1</v>
      </c>
      <c r="AD93" s="1472">
        <v>1</v>
      </c>
      <c r="AE93" s="1472"/>
      <c r="AF93" s="3"/>
      <c r="AG93" s="666"/>
      <c r="AH93" s="664"/>
      <c r="AI93" s="460"/>
      <c r="AJ93" s="676" t="e">
        <f t="shared" si="2"/>
        <v>#DIV/0!</v>
      </c>
      <c r="AK93" t="str">
        <f t="shared" si="6"/>
        <v>DMNRAS</v>
      </c>
      <c r="AL93" s="2759"/>
      <c r="AM93" s="2759">
        <v>1</v>
      </c>
      <c r="BA93" s="56">
        <v>2</v>
      </c>
    </row>
    <row r="94" spans="2:60" ht="43.5" customHeight="1">
      <c r="B94" s="3">
        <f t="shared" si="5"/>
        <v>92</v>
      </c>
      <c r="C94" s="595" t="s">
        <v>6507</v>
      </c>
      <c r="D94" s="595" t="s">
        <v>1505</v>
      </c>
      <c r="E94" s="595">
        <v>4</v>
      </c>
      <c r="F94" s="595">
        <v>0</v>
      </c>
      <c r="G94" s="595">
        <v>5</v>
      </c>
      <c r="H94" s="100" t="s">
        <v>6509</v>
      </c>
      <c r="I94" s="3" t="s">
        <v>3279</v>
      </c>
      <c r="J94" s="603" t="s">
        <v>6510</v>
      </c>
      <c r="K94" s="3" t="s">
        <v>5952</v>
      </c>
      <c r="L94" s="3">
        <v>689</v>
      </c>
      <c r="M94" s="3" t="s">
        <v>6511</v>
      </c>
      <c r="N94" s="3" t="s">
        <v>720</v>
      </c>
      <c r="O94" s="611" t="s">
        <v>6027</v>
      </c>
      <c r="P94" s="1472">
        <v>16</v>
      </c>
      <c r="Q94" s="1472">
        <f t="shared" si="4"/>
        <v>16</v>
      </c>
      <c r="R94" s="1472"/>
      <c r="S94" s="1472"/>
      <c r="T94" s="1472"/>
      <c r="U94" s="1472"/>
      <c r="V94" s="1472"/>
      <c r="W94" s="1472"/>
      <c r="X94" s="1472"/>
      <c r="Y94" s="1472"/>
      <c r="Z94" s="1472"/>
      <c r="AA94" s="1472">
        <v>3</v>
      </c>
      <c r="AB94" s="1472">
        <v>4</v>
      </c>
      <c r="AC94" s="1472">
        <v>5</v>
      </c>
      <c r="AD94" s="1472">
        <v>2</v>
      </c>
      <c r="AE94" s="1472">
        <v>2</v>
      </c>
      <c r="AF94" s="3"/>
      <c r="AG94" s="1047"/>
      <c r="AH94" s="664"/>
      <c r="AI94" s="460"/>
      <c r="AJ94" s="676"/>
      <c r="AK94" t="str">
        <f t="shared" si="6"/>
        <v>DApJ</v>
      </c>
      <c r="AL94" s="611"/>
      <c r="AM94" s="611"/>
      <c r="BA94" s="56">
        <v>2</v>
      </c>
      <c r="BH94" s="56">
        <v>1</v>
      </c>
    </row>
    <row r="95" spans="2:60" ht="40.5">
      <c r="B95" s="3">
        <f t="shared" si="5"/>
        <v>93</v>
      </c>
      <c r="C95" s="595" t="s">
        <v>4619</v>
      </c>
      <c r="D95" s="595" t="s">
        <v>1505</v>
      </c>
      <c r="E95" s="595">
        <v>8</v>
      </c>
      <c r="F95" s="595">
        <v>6</v>
      </c>
      <c r="G95" s="595">
        <v>3</v>
      </c>
      <c r="H95" s="100" t="s">
        <v>6508</v>
      </c>
      <c r="I95" s="3" t="s">
        <v>3279</v>
      </c>
      <c r="J95" s="603" t="s">
        <v>2138</v>
      </c>
      <c r="K95" s="3" t="s">
        <v>4173</v>
      </c>
      <c r="L95" s="3">
        <v>489</v>
      </c>
      <c r="M95" s="3" t="s">
        <v>2139</v>
      </c>
      <c r="N95" s="3" t="s">
        <v>1779</v>
      </c>
      <c r="O95" s="465" t="s">
        <v>2140</v>
      </c>
      <c r="P95" s="1472">
        <v>20</v>
      </c>
      <c r="Q95" s="1472">
        <f t="shared" si="4"/>
        <v>20</v>
      </c>
      <c r="R95" s="1472"/>
      <c r="S95" s="1472"/>
      <c r="T95" s="1472"/>
      <c r="U95" s="1472"/>
      <c r="V95" s="1472"/>
      <c r="W95" s="1472"/>
      <c r="X95" s="1472"/>
      <c r="Y95" s="1472"/>
      <c r="Z95" s="1472"/>
      <c r="AA95" s="1472">
        <v>4</v>
      </c>
      <c r="AB95" s="1472">
        <v>9</v>
      </c>
      <c r="AC95" s="1472">
        <v>3</v>
      </c>
      <c r="AD95" s="1472">
        <v>3</v>
      </c>
      <c r="AE95" s="1472">
        <v>1</v>
      </c>
      <c r="AF95" s="3"/>
      <c r="AG95" s="666"/>
      <c r="AH95" s="664"/>
      <c r="AI95" s="460"/>
      <c r="AJ95" s="676" t="e">
        <f t="shared" ref="AJ95:AJ104" si="7">P95/AI95</f>
        <v>#DIV/0!</v>
      </c>
      <c r="AK95" t="str">
        <f t="shared" si="6"/>
        <v>DA&amp;A</v>
      </c>
      <c r="AL95" s="2759"/>
      <c r="AM95" s="2759"/>
    </row>
    <row r="96" spans="2:60" ht="74.25" customHeight="1">
      <c r="B96" s="3">
        <f t="shared" si="5"/>
        <v>94</v>
      </c>
      <c r="C96" s="595" t="s">
        <v>5211</v>
      </c>
      <c r="D96" s="595" t="s">
        <v>5058</v>
      </c>
      <c r="E96" s="595">
        <v>15</v>
      </c>
      <c r="F96" s="595">
        <v>16</v>
      </c>
      <c r="G96" s="595">
        <v>0</v>
      </c>
      <c r="H96" s="100" t="s">
        <v>857</v>
      </c>
      <c r="I96" s="3" t="s">
        <v>536</v>
      </c>
      <c r="J96" s="603" t="s">
        <v>5212</v>
      </c>
      <c r="K96" s="3" t="s">
        <v>3704</v>
      </c>
      <c r="L96" s="3">
        <v>489</v>
      </c>
      <c r="M96" s="3" t="s">
        <v>3357</v>
      </c>
      <c r="N96" s="3" t="s">
        <v>1779</v>
      </c>
      <c r="O96" s="611" t="s">
        <v>6028</v>
      </c>
      <c r="P96" s="1472">
        <v>30</v>
      </c>
      <c r="Q96" s="1472">
        <f t="shared" si="4"/>
        <v>30</v>
      </c>
      <c r="R96" s="1472"/>
      <c r="S96" s="1472"/>
      <c r="T96" s="1472"/>
      <c r="U96" s="1472"/>
      <c r="V96" s="1472"/>
      <c r="W96" s="1472"/>
      <c r="X96" s="1472"/>
      <c r="Y96" s="1472"/>
      <c r="Z96" s="1472">
        <v>5</v>
      </c>
      <c r="AA96" s="1472">
        <v>10</v>
      </c>
      <c r="AB96" s="1472">
        <v>7</v>
      </c>
      <c r="AC96" s="1472">
        <v>1</v>
      </c>
      <c r="AD96" s="1472">
        <v>2</v>
      </c>
      <c r="AE96" s="1472">
        <v>5</v>
      </c>
      <c r="AF96" s="109"/>
      <c r="AG96" s="109" t="s">
        <v>10596</v>
      </c>
      <c r="AH96" s="664"/>
      <c r="AI96" s="460"/>
      <c r="AJ96" s="676"/>
      <c r="AK96" t="str">
        <f t="shared" si="6"/>
        <v>IA&amp;A</v>
      </c>
      <c r="AL96" s="611"/>
      <c r="AM96" s="611"/>
    </row>
    <row r="97" spans="1:83" s="375" customFormat="1" ht="74.25" customHeight="1">
      <c r="B97" s="3">
        <f t="shared" si="5"/>
        <v>95</v>
      </c>
      <c r="C97" s="594" t="s">
        <v>5111</v>
      </c>
      <c r="D97" s="594" t="s">
        <v>1505</v>
      </c>
      <c r="E97" s="594">
        <v>4</v>
      </c>
      <c r="F97" s="594">
        <v>0</v>
      </c>
      <c r="G97" s="594">
        <v>5</v>
      </c>
      <c r="H97" s="76" t="s">
        <v>4785</v>
      </c>
      <c r="I97" s="80" t="s">
        <v>3278</v>
      </c>
      <c r="J97" s="726" t="s">
        <v>1701</v>
      </c>
      <c r="K97" s="80" t="s">
        <v>1401</v>
      </c>
      <c r="L97" s="80">
        <v>60</v>
      </c>
      <c r="M97" s="80">
        <v>1327</v>
      </c>
      <c r="N97" s="80" t="s">
        <v>2851</v>
      </c>
      <c r="O97" s="706" t="s">
        <v>2640</v>
      </c>
      <c r="P97" s="1651">
        <v>95</v>
      </c>
      <c r="Q97" s="1472">
        <f t="shared" si="4"/>
        <v>95</v>
      </c>
      <c r="R97" s="1651"/>
      <c r="S97" s="1651"/>
      <c r="T97" s="1651"/>
      <c r="U97" s="1651"/>
      <c r="V97" s="1651"/>
      <c r="W97" s="1651"/>
      <c r="X97" s="1651"/>
      <c r="Y97" s="1651"/>
      <c r="Z97" s="1651">
        <v>4</v>
      </c>
      <c r="AA97" s="1651">
        <v>12</v>
      </c>
      <c r="AB97" s="1651">
        <v>19</v>
      </c>
      <c r="AC97" s="1651">
        <v>22</v>
      </c>
      <c r="AD97" s="1651">
        <v>22</v>
      </c>
      <c r="AE97" s="1651">
        <v>16</v>
      </c>
      <c r="AF97" s="80"/>
      <c r="AG97" s="1048"/>
      <c r="AH97" s="664"/>
      <c r="AI97" s="709"/>
      <c r="AJ97" s="710"/>
      <c r="AK97" t="str">
        <f t="shared" si="6"/>
        <v>DPASJ</v>
      </c>
      <c r="AL97" s="2759"/>
      <c r="AM97" s="2759"/>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row>
    <row r="98" spans="1:83" ht="74.25" customHeight="1">
      <c r="B98" s="3">
        <f t="shared" si="5"/>
        <v>96</v>
      </c>
      <c r="C98" s="595" t="s">
        <v>2141</v>
      </c>
      <c r="D98" s="595" t="s">
        <v>1505</v>
      </c>
      <c r="E98" s="595">
        <v>14</v>
      </c>
      <c r="F98" s="595">
        <v>0</v>
      </c>
      <c r="G98" s="595">
        <v>15</v>
      </c>
      <c r="H98" s="100" t="s">
        <v>11361</v>
      </c>
      <c r="I98" s="3" t="s">
        <v>2786</v>
      </c>
      <c r="J98" s="610" t="s">
        <v>4880</v>
      </c>
      <c r="K98" s="3" t="s">
        <v>4881</v>
      </c>
      <c r="L98" s="3">
        <v>60</v>
      </c>
      <c r="M98" s="3" t="s">
        <v>4882</v>
      </c>
      <c r="N98" s="3" t="s">
        <v>2454</v>
      </c>
      <c r="O98" s="465" t="s">
        <v>5158</v>
      </c>
      <c r="P98" s="1472">
        <v>19</v>
      </c>
      <c r="Q98" s="1472">
        <f t="shared" si="4"/>
        <v>19</v>
      </c>
      <c r="R98" s="1472"/>
      <c r="S98" s="1472"/>
      <c r="T98" s="1472"/>
      <c r="U98" s="1472"/>
      <c r="V98" s="1472"/>
      <c r="W98" s="1472"/>
      <c r="X98" s="1472"/>
      <c r="Y98" s="1472"/>
      <c r="Z98" s="1472">
        <v>2</v>
      </c>
      <c r="AA98" s="1472">
        <v>4</v>
      </c>
      <c r="AB98" s="1472">
        <v>3</v>
      </c>
      <c r="AC98" s="1472">
        <v>4</v>
      </c>
      <c r="AD98" s="1472">
        <v>4</v>
      </c>
      <c r="AE98" s="1472">
        <v>2</v>
      </c>
      <c r="AF98" s="3"/>
      <c r="AG98" s="666"/>
      <c r="AH98" s="664"/>
      <c r="AI98" s="460"/>
      <c r="AJ98" s="676" t="e">
        <f t="shared" si="7"/>
        <v>#DIV/0!</v>
      </c>
      <c r="AK98" t="str">
        <f t="shared" si="6"/>
        <v>DPASJ</v>
      </c>
      <c r="AL98" s="2759"/>
      <c r="AM98" s="2759"/>
      <c r="AS98" s="56">
        <v>1</v>
      </c>
      <c r="BA98" s="56">
        <v>1</v>
      </c>
      <c r="BB98" s="56">
        <v>9</v>
      </c>
    </row>
    <row r="99" spans="1:83" ht="43.5" customHeight="1">
      <c r="B99" s="3">
        <f t="shared" si="5"/>
        <v>97</v>
      </c>
      <c r="C99" s="595" t="s">
        <v>2844</v>
      </c>
      <c r="D99" s="595" t="s">
        <v>1505</v>
      </c>
      <c r="E99" s="595">
        <v>1</v>
      </c>
      <c r="F99" s="595">
        <v>1</v>
      </c>
      <c r="G99" s="595">
        <v>1</v>
      </c>
      <c r="H99" s="100" t="s">
        <v>2845</v>
      </c>
      <c r="I99" s="3" t="s">
        <v>3278</v>
      </c>
      <c r="J99" s="603" t="s">
        <v>2846</v>
      </c>
      <c r="K99" s="3" t="s">
        <v>1107</v>
      </c>
      <c r="L99" s="3">
        <v>684</v>
      </c>
      <c r="M99" s="3" t="s">
        <v>2847</v>
      </c>
      <c r="N99" s="3" t="s">
        <v>1109</v>
      </c>
      <c r="O99" s="613" t="s">
        <v>2848</v>
      </c>
      <c r="P99" s="1472">
        <v>87</v>
      </c>
      <c r="Q99" s="1472">
        <f t="shared" si="4"/>
        <v>87</v>
      </c>
      <c r="R99" s="1472"/>
      <c r="S99" s="1472"/>
      <c r="T99" s="1472"/>
      <c r="U99" s="1472"/>
      <c r="V99" s="1472"/>
      <c r="W99" s="1472"/>
      <c r="X99" s="1472"/>
      <c r="Y99" s="1472"/>
      <c r="Z99" s="1472">
        <v>7</v>
      </c>
      <c r="AA99" s="1472">
        <v>18</v>
      </c>
      <c r="AB99" s="1472">
        <v>20</v>
      </c>
      <c r="AC99" s="1472">
        <v>16</v>
      </c>
      <c r="AD99" s="1472">
        <v>9</v>
      </c>
      <c r="AE99" s="1472">
        <v>17</v>
      </c>
      <c r="AF99" s="109"/>
      <c r="AG99" s="109" t="s">
        <v>10602</v>
      </c>
      <c r="AH99" s="664"/>
      <c r="AI99" s="460"/>
      <c r="AJ99" s="676" t="e">
        <f t="shared" si="7"/>
        <v>#DIV/0!</v>
      </c>
      <c r="AK99" t="str">
        <f t="shared" si="6"/>
        <v>DApJ</v>
      </c>
      <c r="AL99" s="613"/>
      <c r="AM99" s="613"/>
    </row>
    <row r="100" spans="1:83" s="2946" customFormat="1" ht="102" customHeight="1">
      <c r="A100" s="2946">
        <v>1</v>
      </c>
      <c r="B100" s="2947"/>
      <c r="C100" s="1955" t="s">
        <v>11882</v>
      </c>
      <c r="D100" s="1955" t="s">
        <v>11850</v>
      </c>
      <c r="E100" s="2947">
        <v>30</v>
      </c>
      <c r="F100" s="2947">
        <v>26</v>
      </c>
      <c r="G100" s="2947">
        <v>5</v>
      </c>
      <c r="H100" s="2963" t="s">
        <v>11889</v>
      </c>
      <c r="I100" s="2892" t="s">
        <v>11883</v>
      </c>
      <c r="J100" s="1945" t="s">
        <v>11884</v>
      </c>
      <c r="K100" s="2953" t="s">
        <v>11885</v>
      </c>
      <c r="L100" s="2948">
        <v>383</v>
      </c>
      <c r="M100" s="2954" t="s">
        <v>11886</v>
      </c>
      <c r="N100" s="2955" t="s">
        <v>11887</v>
      </c>
      <c r="O100" s="1955" t="s">
        <v>11888</v>
      </c>
      <c r="P100" s="2947">
        <v>76</v>
      </c>
      <c r="Q100" s="2947"/>
      <c r="R100" s="2947"/>
      <c r="S100" s="2947"/>
      <c r="T100" s="2947"/>
      <c r="U100" s="2947"/>
      <c r="V100" s="2947"/>
      <c r="W100" s="2947"/>
      <c r="X100" s="2947"/>
      <c r="Y100" s="2947"/>
      <c r="Z100" s="2947"/>
      <c r="AA100" s="2947"/>
      <c r="AB100" s="2947"/>
      <c r="AC100" s="2947"/>
      <c r="AD100" s="2947"/>
      <c r="AE100" s="2947"/>
      <c r="AF100" s="2947"/>
      <c r="AG100" s="2961"/>
      <c r="AH100" s="2951"/>
      <c r="AJ100" s="2952"/>
      <c r="AK100" s="1946" t="str">
        <f>$D100&amp;$K100</f>
        <v>IMNRAS</v>
      </c>
    </row>
    <row r="101" spans="1:83" ht="42" customHeight="1">
      <c r="B101" s="3">
        <f t="shared" si="5"/>
        <v>99</v>
      </c>
      <c r="C101" s="608" t="s">
        <v>5965</v>
      </c>
      <c r="D101" s="608" t="s">
        <v>1505</v>
      </c>
      <c r="E101" s="465">
        <v>4</v>
      </c>
      <c r="F101" s="465">
        <v>0</v>
      </c>
      <c r="G101" s="465">
        <v>5</v>
      </c>
      <c r="H101" s="609" t="s">
        <v>2386</v>
      </c>
      <c r="I101" s="3" t="s">
        <v>3278</v>
      </c>
      <c r="J101" s="603" t="s">
        <v>3259</v>
      </c>
      <c r="K101" s="3" t="s">
        <v>1401</v>
      </c>
      <c r="L101" s="3">
        <v>60</v>
      </c>
      <c r="M101" s="3" t="s">
        <v>5967</v>
      </c>
      <c r="N101" s="3" t="s">
        <v>4153</v>
      </c>
      <c r="O101" s="465" t="s">
        <v>1600</v>
      </c>
      <c r="P101" s="1472">
        <v>1</v>
      </c>
      <c r="Q101" s="1472">
        <f t="shared" si="4"/>
        <v>1</v>
      </c>
      <c r="R101" s="1472"/>
      <c r="S101" s="1472"/>
      <c r="T101" s="1472"/>
      <c r="U101" s="1472"/>
      <c r="V101" s="1472"/>
      <c r="W101" s="1472"/>
      <c r="X101" s="1472"/>
      <c r="Y101" s="1472"/>
      <c r="Z101" s="1472"/>
      <c r="AA101" s="1472"/>
      <c r="AB101" s="1472"/>
      <c r="AC101" s="1472"/>
      <c r="AD101" s="1472"/>
      <c r="AE101" s="1472">
        <v>1</v>
      </c>
      <c r="AF101" s="3"/>
      <c r="AG101" s="666"/>
      <c r="AH101" s="664"/>
      <c r="AI101" s="460"/>
      <c r="AJ101" s="676" t="e">
        <f t="shared" si="7"/>
        <v>#DIV/0!</v>
      </c>
      <c r="AK101" t="str">
        <f t="shared" si="6"/>
        <v>DPASJ</v>
      </c>
      <c r="AL101" s="2759"/>
      <c r="AM101" s="2759"/>
      <c r="AW101" s="56">
        <v>1</v>
      </c>
      <c r="BH101" s="56">
        <v>1</v>
      </c>
      <c r="BY101" s="56">
        <v>1</v>
      </c>
    </row>
    <row r="102" spans="1:83" ht="27">
      <c r="B102" s="3">
        <f t="shared" si="5"/>
        <v>100</v>
      </c>
      <c r="C102" s="595" t="s">
        <v>6242</v>
      </c>
      <c r="D102" s="595" t="s">
        <v>1505</v>
      </c>
      <c r="E102" s="595">
        <v>4</v>
      </c>
      <c r="F102" s="595">
        <v>1</v>
      </c>
      <c r="G102" s="595">
        <v>4</v>
      </c>
      <c r="H102" s="100" t="s">
        <v>5906</v>
      </c>
      <c r="I102" s="3" t="s">
        <v>3281</v>
      </c>
      <c r="J102" s="610" t="s">
        <v>1616</v>
      </c>
      <c r="K102" s="3" t="s">
        <v>5952</v>
      </c>
      <c r="L102" s="3">
        <v>675</v>
      </c>
      <c r="M102" s="3" t="s">
        <v>1617</v>
      </c>
      <c r="N102" s="3" t="s">
        <v>3578</v>
      </c>
      <c r="O102" s="465" t="s">
        <v>2205</v>
      </c>
      <c r="P102" s="1472">
        <v>14</v>
      </c>
      <c r="Q102" s="1472">
        <f t="shared" si="4"/>
        <v>14</v>
      </c>
      <c r="R102" s="1472"/>
      <c r="S102" s="1472"/>
      <c r="T102" s="1472"/>
      <c r="U102" s="1472"/>
      <c r="V102" s="1472"/>
      <c r="W102" s="1472"/>
      <c r="X102" s="1472"/>
      <c r="Y102" s="1472"/>
      <c r="Z102" s="1472">
        <v>6</v>
      </c>
      <c r="AA102" s="1472">
        <v>3</v>
      </c>
      <c r="AB102" s="1472">
        <v>1</v>
      </c>
      <c r="AC102" s="1472">
        <v>3</v>
      </c>
      <c r="AD102" s="1472"/>
      <c r="AE102" s="1472">
        <v>1</v>
      </c>
      <c r="AF102" s="3"/>
      <c r="AG102" s="666"/>
      <c r="AH102" s="664"/>
      <c r="AI102" s="460"/>
      <c r="AJ102" s="676" t="e">
        <f t="shared" si="7"/>
        <v>#DIV/0!</v>
      </c>
      <c r="AK102" t="str">
        <f t="shared" si="6"/>
        <v>DApJ</v>
      </c>
      <c r="AL102" s="2759"/>
      <c r="AM102" s="2759"/>
      <c r="BA102" s="56">
        <v>2</v>
      </c>
    </row>
    <row r="103" spans="1:83" ht="27">
      <c r="B103" s="3">
        <f t="shared" si="5"/>
        <v>101</v>
      </c>
      <c r="C103" s="608" t="s">
        <v>4289</v>
      </c>
      <c r="D103" s="608" t="s">
        <v>1505</v>
      </c>
      <c r="E103" s="465">
        <v>1</v>
      </c>
      <c r="F103" s="465">
        <v>0</v>
      </c>
      <c r="G103" s="465">
        <v>2</v>
      </c>
      <c r="H103" s="614" t="s">
        <v>2388</v>
      </c>
      <c r="I103" s="3" t="s">
        <v>3278</v>
      </c>
      <c r="J103" s="603" t="s">
        <v>3260</v>
      </c>
      <c r="K103" s="3" t="s">
        <v>1401</v>
      </c>
      <c r="L103" s="3">
        <v>60</v>
      </c>
      <c r="M103" s="3" t="s">
        <v>1573</v>
      </c>
      <c r="N103" s="3" t="s">
        <v>4153</v>
      </c>
      <c r="O103" s="465" t="s">
        <v>1574</v>
      </c>
      <c r="P103" s="1472">
        <v>7</v>
      </c>
      <c r="Q103" s="1472">
        <f t="shared" si="4"/>
        <v>7</v>
      </c>
      <c r="R103" s="1472"/>
      <c r="S103" s="1472"/>
      <c r="T103" s="1472"/>
      <c r="U103" s="1472"/>
      <c r="V103" s="1472"/>
      <c r="W103" s="1472"/>
      <c r="X103" s="1472"/>
      <c r="Y103" s="1472"/>
      <c r="Z103" s="1472">
        <v>1</v>
      </c>
      <c r="AA103" s="1472"/>
      <c r="AB103" s="1472">
        <v>3</v>
      </c>
      <c r="AC103" s="1472">
        <v>2</v>
      </c>
      <c r="AD103" s="1472">
        <v>1</v>
      </c>
      <c r="AE103" s="1472"/>
      <c r="AF103" s="3"/>
      <c r="AG103" s="666"/>
      <c r="AH103" s="664"/>
      <c r="AI103" s="460"/>
      <c r="AJ103" s="676" t="e">
        <f t="shared" si="7"/>
        <v>#DIV/0!</v>
      </c>
      <c r="AK103" t="str">
        <f t="shared" si="6"/>
        <v>DPASJ</v>
      </c>
      <c r="AL103" s="2759"/>
      <c r="AM103" s="2759"/>
      <c r="CD103" s="56">
        <v>1</v>
      </c>
    </row>
    <row r="104" spans="1:83" ht="54">
      <c r="B104" s="3">
        <f t="shared" si="5"/>
        <v>102</v>
      </c>
      <c r="C104" s="595" t="s">
        <v>3949</v>
      </c>
      <c r="D104" s="595" t="s">
        <v>1505</v>
      </c>
      <c r="E104" s="595">
        <v>5</v>
      </c>
      <c r="F104" s="595">
        <v>0</v>
      </c>
      <c r="G104" s="595">
        <v>6</v>
      </c>
      <c r="H104" s="465" t="s">
        <v>11338</v>
      </c>
      <c r="I104" s="3" t="s">
        <v>3948</v>
      </c>
      <c r="J104" s="603" t="s">
        <v>1944</v>
      </c>
      <c r="K104" s="3" t="s">
        <v>4493</v>
      </c>
      <c r="L104" s="3">
        <v>679</v>
      </c>
      <c r="M104" s="3" t="s">
        <v>1945</v>
      </c>
      <c r="N104" s="3" t="s">
        <v>1946</v>
      </c>
      <c r="O104" s="465" t="s">
        <v>3950</v>
      </c>
      <c r="P104" s="1472">
        <v>12</v>
      </c>
      <c r="Q104" s="1472">
        <f t="shared" si="4"/>
        <v>12</v>
      </c>
      <c r="R104" s="1472"/>
      <c r="S104" s="1472"/>
      <c r="T104" s="1472"/>
      <c r="U104" s="1472"/>
      <c r="V104" s="1472"/>
      <c r="W104" s="1472"/>
      <c r="X104" s="1472"/>
      <c r="Y104" s="1472"/>
      <c r="Z104" s="1472">
        <v>1</v>
      </c>
      <c r="AA104" s="1472">
        <v>4</v>
      </c>
      <c r="AB104" s="1472">
        <v>1</v>
      </c>
      <c r="AC104" s="1472">
        <v>3</v>
      </c>
      <c r="AD104" s="1472">
        <v>2</v>
      </c>
      <c r="AE104" s="1472">
        <v>1</v>
      </c>
      <c r="AF104" s="3"/>
      <c r="AG104" s="666"/>
      <c r="AH104" s="664"/>
      <c r="AI104" s="460"/>
      <c r="AJ104" s="676" t="e">
        <f t="shared" si="7"/>
        <v>#DIV/0!</v>
      </c>
      <c r="AK104" t="str">
        <f t="shared" si="6"/>
        <v>DApJ</v>
      </c>
      <c r="AL104" s="2759"/>
      <c r="AM104" s="2759"/>
      <c r="BA104" s="56">
        <v>3</v>
      </c>
    </row>
    <row r="105" spans="1:83" ht="43.5" customHeight="1">
      <c r="B105" s="3">
        <f t="shared" si="5"/>
        <v>103</v>
      </c>
      <c r="C105" s="595" t="s">
        <v>6512</v>
      </c>
      <c r="D105" s="595" t="s">
        <v>1505</v>
      </c>
      <c r="E105" s="595">
        <v>8</v>
      </c>
      <c r="F105" s="595">
        <v>0</v>
      </c>
      <c r="G105" s="595">
        <v>9</v>
      </c>
      <c r="H105" s="381" t="s">
        <v>5391</v>
      </c>
      <c r="I105" s="3" t="s">
        <v>3278</v>
      </c>
      <c r="J105" s="603" t="s">
        <v>5392</v>
      </c>
      <c r="K105" s="3" t="s">
        <v>619</v>
      </c>
      <c r="L105" s="3">
        <v>688</v>
      </c>
      <c r="M105" s="3" t="s">
        <v>6485</v>
      </c>
      <c r="N105" s="3" t="s">
        <v>2851</v>
      </c>
      <c r="O105" s="465" t="s">
        <v>902</v>
      </c>
      <c r="P105" s="1472">
        <v>30</v>
      </c>
      <c r="Q105" s="1472">
        <f t="shared" si="4"/>
        <v>30</v>
      </c>
      <c r="R105" s="1472"/>
      <c r="S105" s="1472"/>
      <c r="T105" s="1472"/>
      <c r="U105" s="1472"/>
      <c r="V105" s="1472"/>
      <c r="W105" s="1472"/>
      <c r="X105" s="1472"/>
      <c r="Y105" s="1472"/>
      <c r="Z105" s="1472"/>
      <c r="AA105" s="1472">
        <v>2</v>
      </c>
      <c r="AB105" s="1472">
        <v>9</v>
      </c>
      <c r="AC105" s="1472">
        <v>4</v>
      </c>
      <c r="AD105" s="1472">
        <v>8</v>
      </c>
      <c r="AE105" s="1472">
        <v>7</v>
      </c>
      <c r="AF105" s="3"/>
      <c r="AG105" s="2541"/>
      <c r="AH105" s="664"/>
      <c r="AK105" t="str">
        <f t="shared" si="6"/>
        <v>DApJ</v>
      </c>
      <c r="AL105" s="2759"/>
      <c r="AM105" s="2759"/>
      <c r="AW105" s="56">
        <v>1</v>
      </c>
      <c r="BA105" s="56">
        <v>2</v>
      </c>
    </row>
    <row r="106" spans="1:83">
      <c r="AL106" s="56">
        <f>SUM(AL3:AL105)</f>
        <v>3</v>
      </c>
      <c r="AM106" s="56">
        <f t="shared" ref="AM106:CE106" si="8">SUM(AM3:AM105)</f>
        <v>2</v>
      </c>
      <c r="AN106" s="56">
        <f t="shared" si="8"/>
        <v>24</v>
      </c>
      <c r="AO106" s="56">
        <f t="shared" si="8"/>
        <v>1</v>
      </c>
      <c r="AP106" s="56">
        <f t="shared" si="8"/>
        <v>0</v>
      </c>
      <c r="AQ106" s="56">
        <f t="shared" si="8"/>
        <v>0</v>
      </c>
      <c r="AR106" s="56">
        <f t="shared" si="8"/>
        <v>0</v>
      </c>
      <c r="AS106" s="56">
        <f t="shared" si="8"/>
        <v>19</v>
      </c>
      <c r="AT106" s="56">
        <f t="shared" si="8"/>
        <v>7</v>
      </c>
      <c r="AU106" s="56">
        <f t="shared" si="8"/>
        <v>0</v>
      </c>
      <c r="AV106" s="56">
        <f t="shared" si="8"/>
        <v>0</v>
      </c>
      <c r="AW106" s="56">
        <f t="shared" si="8"/>
        <v>5</v>
      </c>
      <c r="AX106" s="56">
        <f t="shared" si="8"/>
        <v>0</v>
      </c>
      <c r="AY106" s="56">
        <f t="shared" si="8"/>
        <v>0</v>
      </c>
      <c r="AZ106" s="56">
        <f t="shared" si="8"/>
        <v>4</v>
      </c>
      <c r="BA106" s="56">
        <f t="shared" si="8"/>
        <v>62</v>
      </c>
      <c r="BB106" s="56">
        <f t="shared" si="8"/>
        <v>37</v>
      </c>
      <c r="BC106" s="56">
        <f t="shared" si="8"/>
        <v>0</v>
      </c>
      <c r="BD106" s="56">
        <f t="shared" si="8"/>
        <v>1</v>
      </c>
      <c r="BE106" s="56">
        <f t="shared" si="8"/>
        <v>7</v>
      </c>
      <c r="BF106" s="56">
        <f t="shared" si="8"/>
        <v>0</v>
      </c>
      <c r="BG106" s="56">
        <f t="shared" si="8"/>
        <v>0</v>
      </c>
      <c r="BH106" s="56">
        <f t="shared" si="8"/>
        <v>7</v>
      </c>
      <c r="BI106" s="56">
        <f t="shared" si="8"/>
        <v>0</v>
      </c>
      <c r="BJ106" s="56">
        <f t="shared" si="8"/>
        <v>0</v>
      </c>
      <c r="BK106" s="56">
        <f t="shared" si="8"/>
        <v>0</v>
      </c>
      <c r="BL106" s="56">
        <f t="shared" si="8"/>
        <v>0</v>
      </c>
      <c r="BM106" s="56">
        <f t="shared" si="8"/>
        <v>0</v>
      </c>
      <c r="BN106" s="56">
        <f t="shared" si="8"/>
        <v>0</v>
      </c>
      <c r="BO106" s="56">
        <f t="shared" si="8"/>
        <v>0</v>
      </c>
      <c r="BP106" s="56">
        <f t="shared" si="8"/>
        <v>0</v>
      </c>
      <c r="BQ106" s="56">
        <f t="shared" si="8"/>
        <v>2</v>
      </c>
      <c r="BR106" s="56">
        <f t="shared" si="8"/>
        <v>2</v>
      </c>
      <c r="BS106" s="56">
        <f t="shared" si="8"/>
        <v>0</v>
      </c>
      <c r="BT106" s="56">
        <f t="shared" si="8"/>
        <v>0</v>
      </c>
      <c r="BU106" s="56">
        <f t="shared" si="8"/>
        <v>0</v>
      </c>
      <c r="BV106" s="56">
        <f t="shared" si="8"/>
        <v>0</v>
      </c>
      <c r="BW106" s="56">
        <f t="shared" si="8"/>
        <v>2</v>
      </c>
      <c r="BX106" s="56">
        <f t="shared" si="8"/>
        <v>0</v>
      </c>
      <c r="BY106" s="56">
        <f t="shared" si="8"/>
        <v>1</v>
      </c>
      <c r="BZ106" s="56">
        <f t="shared" si="8"/>
        <v>0</v>
      </c>
      <c r="CA106" s="56">
        <f t="shared" si="8"/>
        <v>0</v>
      </c>
      <c r="CB106" s="56">
        <f t="shared" si="8"/>
        <v>0</v>
      </c>
      <c r="CC106" s="56">
        <f t="shared" si="8"/>
        <v>0</v>
      </c>
      <c r="CD106" s="56">
        <f t="shared" si="8"/>
        <v>1</v>
      </c>
      <c r="CE106" s="56">
        <f t="shared" si="8"/>
        <v>0</v>
      </c>
    </row>
    <row r="107" spans="1:83">
      <c r="C107" s="705" t="s">
        <v>4780</v>
      </c>
      <c r="D107" s="705"/>
    </row>
    <row r="108" spans="1:83">
      <c r="C108" s="737" t="s">
        <v>3266</v>
      </c>
    </row>
    <row r="109" spans="1:83">
      <c r="C109" s="1361" t="s">
        <v>6305</v>
      </c>
    </row>
    <row r="110" spans="1:83">
      <c r="C110" s="2917" t="s">
        <v>8460</v>
      </c>
      <c r="E110" s="620" t="s">
        <v>8491</v>
      </c>
    </row>
    <row r="111" spans="1:83">
      <c r="C111" s="2190" t="s">
        <v>9307</v>
      </c>
      <c r="E111" s="620" t="s">
        <v>9308</v>
      </c>
    </row>
    <row r="112" spans="1:83">
      <c r="C112" s="2513" t="s">
        <v>11897</v>
      </c>
    </row>
  </sheetData>
  <autoFilter ref="A2:CE112"/>
  <phoneticPr fontId="5"/>
  <hyperlinks>
    <hyperlink ref="J49" r:id="rId1"/>
    <hyperlink ref="J55" r:id="rId2"/>
    <hyperlink ref="J37" r:id="rId3"/>
    <hyperlink ref="J51" r:id="rId4"/>
    <hyperlink ref="J90" r:id="rId5"/>
    <hyperlink ref="J3" r:id="rId6"/>
    <hyperlink ref="J59" r:id="rId7"/>
    <hyperlink ref="J58" r:id="rId8"/>
    <hyperlink ref="J70" r:id="rId9"/>
    <hyperlink ref="J83" r:id="rId10"/>
    <hyperlink ref="J86" r:id="rId11"/>
    <hyperlink ref="J102" r:id="rId12"/>
    <hyperlink ref="J81" r:id="rId13"/>
    <hyperlink ref="J5" r:id="rId14"/>
    <hyperlink ref="J19" r:id="rId15"/>
    <hyperlink ref="J25" r:id="rId16"/>
    <hyperlink ref="J56" r:id="rId17"/>
    <hyperlink ref="J75" r:id="rId18"/>
    <hyperlink ref="J79" r:id="rId19"/>
    <hyperlink ref="J88" r:id="rId20"/>
    <hyperlink ref="J89" r:id="rId21"/>
    <hyperlink ref="J91" r:id="rId22"/>
    <hyperlink ref="J76" r:id="rId23"/>
    <hyperlink ref="J84" r:id="rId24"/>
    <hyperlink ref="J104" r:id="rId25"/>
    <hyperlink ref="J71" r:id="rId26"/>
    <hyperlink ref="J73" r:id="rId27"/>
    <hyperlink ref="J17" r:id="rId28"/>
    <hyperlink ref="J18" r:id="rId29"/>
    <hyperlink ref="J9" r:id="rId30"/>
    <hyperlink ref="J14" r:id="rId31"/>
    <hyperlink ref="J24" r:id="rId32"/>
    <hyperlink ref="J64" r:id="rId33"/>
    <hyperlink ref="J13" r:id="rId34"/>
    <hyperlink ref="J20" r:id="rId35"/>
    <hyperlink ref="J32" r:id="rId36"/>
    <hyperlink ref="J40" r:id="rId37"/>
    <hyperlink ref="J44" r:id="rId38"/>
    <hyperlink ref="J53" r:id="rId39"/>
    <hyperlink ref="J67" r:id="rId40"/>
    <hyperlink ref="J68" r:id="rId41"/>
    <hyperlink ref="J72" r:id="rId42"/>
    <hyperlink ref="J99" r:id="rId43"/>
    <hyperlink ref="J87" r:id="rId44"/>
    <hyperlink ref="J43" r:id="rId45"/>
    <hyperlink ref="J21" r:id="rId46"/>
    <hyperlink ref="J11" r:id="rId47"/>
    <hyperlink ref="J60" r:id="rId48"/>
    <hyperlink ref="J42" r:id="rId49"/>
    <hyperlink ref="J52" r:id="rId50"/>
    <hyperlink ref="J10" r:id="rId51"/>
    <hyperlink ref="J4" r:id="rId52"/>
    <hyperlink ref="J62" r:id="rId53"/>
    <hyperlink ref="J8" r:id="rId54"/>
    <hyperlink ref="J61" r:id="rId55"/>
    <hyperlink ref="J93" r:id="rId56"/>
    <hyperlink ref="J95" r:id="rId57"/>
    <hyperlink ref="J98" r:id="rId58"/>
    <hyperlink ref="J16" r:id="rId59"/>
    <hyperlink ref="J6" r:id="rId60"/>
    <hyperlink ref="J38" r:id="rId61"/>
    <hyperlink ref="J39" r:id="rId62"/>
    <hyperlink ref="J66" r:id="rId63"/>
    <hyperlink ref="J69" r:id="rId64"/>
    <hyperlink ref="J101" r:id="rId65"/>
    <hyperlink ref="J103" r:id="rId66"/>
    <hyperlink ref="J47" r:id="rId67"/>
    <hyperlink ref="J54" r:id="rId68"/>
    <hyperlink ref="J26" r:id="rId69"/>
    <hyperlink ref="J35" r:id="rId70"/>
    <hyperlink ref="J96" r:id="rId71"/>
    <hyperlink ref="J7" r:id="rId72"/>
    <hyperlink ref="J15" r:id="rId73"/>
    <hyperlink ref="J27" r:id="rId74"/>
    <hyperlink ref="J30" r:id="rId75"/>
    <hyperlink ref="J45" r:id="rId76"/>
    <hyperlink ref="J46" r:id="rId77"/>
    <hyperlink ref="J63" r:id="rId78"/>
    <hyperlink ref="J80" r:id="rId79"/>
    <hyperlink ref="J94" r:id="rId80"/>
    <hyperlink ref="J105" r:id="rId81"/>
    <hyperlink ref="J48" r:id="rId82"/>
    <hyperlink ref="J65" r:id="rId83"/>
    <hyperlink ref="J57" r:id="rId84"/>
    <hyperlink ref="J92" r:id="rId85"/>
    <hyperlink ref="J97" r:id="rId86"/>
    <hyperlink ref="J29" r:id="rId87"/>
    <hyperlink ref="J36" r:id="rId88"/>
    <hyperlink ref="J41" r:id="rId89"/>
    <hyperlink ref="J85" r:id="rId90"/>
    <hyperlink ref="J34" r:id="rId91"/>
    <hyperlink ref="J22" r:id="rId92"/>
    <hyperlink ref="J50" r:id="rId93"/>
    <hyperlink ref="J82" r:id="rId94"/>
    <hyperlink ref="J31" r:id="rId95"/>
    <hyperlink ref="J77" r:id="rId96"/>
    <hyperlink ref="J23" r:id="rId97" display="http://adsabs.harvard.edu/abs/2008MNRAS.385.1095F"/>
    <hyperlink ref="J100" r:id="rId98" display="http://adsabs.harvard.edu/abs/2008MNRAS.383.1485V"/>
    <hyperlink ref="J78" r:id="rId99" display="http://ads.nao.ac.jp/abs/2008MNRAS.390..304P"/>
    <hyperlink ref="J12" r:id="rId100" display="http://ads.nao.ac.jp/abs/2008MNRAS.391..320B"/>
    <hyperlink ref="J74" r:id="rId101" display="http://adsabs.harvard.edu/abs/2008Natur.453..196O"/>
    <hyperlink ref="J28" r:id="rId102" display="http://adsabs.harvard.edu/abs/2008PASJ...60.1363H"/>
    <hyperlink ref="J33" r:id="rId103" display="http://adsabs.harvard.edu/abs/2008PASJ...60S.489I"/>
  </hyperlinks>
  <printOptions gridLines="1"/>
  <pageMargins left="0.78740157480314965" right="0.78740157480314965" top="0.73" bottom="0.73" header="0.51181102362204722" footer="0.51181102362204722"/>
  <pageSetup paperSize="9" scale="70" orientation="landscape" horizontalDpi="300" verticalDpi="300" r:id="rId104"/>
  <headerFooter alignWithMargins="0">
    <oddHeader>&amp;A</oddHeader>
    <oddFooter>&amp;P / &amp;N ページ</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CE132"/>
  <sheetViews>
    <sheetView workbookViewId="0">
      <selection activeCell="C7" sqref="C7"/>
    </sheetView>
  </sheetViews>
  <sheetFormatPr defaultRowHeight="13.5"/>
  <cols>
    <col min="1" max="1" width="3.25" style="56" customWidth="1"/>
    <col min="2" max="2" width="4.375" style="56" customWidth="1"/>
    <col min="3" max="3" width="13.375" style="56" customWidth="1"/>
    <col min="4" max="4" width="3.125" style="56" customWidth="1"/>
    <col min="5" max="7" width="3.25" style="56" customWidth="1"/>
    <col min="8" max="8" width="53" style="56" customWidth="1"/>
    <col min="9" max="9" width="9" style="56"/>
    <col min="10" max="10" width="19.125" style="56" customWidth="1"/>
    <col min="11" max="11" width="5.375" style="56" customWidth="1"/>
    <col min="12" max="12" width="6.375" style="56" customWidth="1"/>
    <col min="13" max="13" width="10.375" style="56" customWidth="1"/>
    <col min="14" max="14" width="8" style="56" customWidth="1"/>
    <col min="15" max="15" width="42.625" style="56" customWidth="1"/>
    <col min="16" max="16" width="7.125" style="56" customWidth="1"/>
    <col min="17" max="17" width="1.875" style="1649" customWidth="1"/>
    <col min="18" max="26" width="1.875" style="56" customWidth="1"/>
    <col min="27" max="32" width="3.625" style="56" customWidth="1"/>
    <col min="33" max="33" width="11" style="1649" customWidth="1"/>
    <col min="34" max="34" width="11.625" style="56" bestFit="1" customWidth="1"/>
    <col min="35" max="35" width="11.5" style="56" customWidth="1"/>
    <col min="36" max="37" width="9" style="56"/>
    <col min="38" max="57" width="5.75" style="56" customWidth="1"/>
    <col min="58" max="59" width="6" style="56" customWidth="1"/>
    <col min="60" max="82" width="5.75" style="56" customWidth="1"/>
    <col min="83" max="83" width="6.875" style="56" customWidth="1"/>
    <col min="84" max="16384" width="9" style="56"/>
  </cols>
  <sheetData>
    <row r="1" spans="1:83" ht="15" customHeight="1">
      <c r="B1" s="1177" t="s">
        <v>6198</v>
      </c>
      <c r="R1" s="620" t="s">
        <v>10350</v>
      </c>
    </row>
    <row r="2" spans="1:83" ht="14.25">
      <c r="A2" s="56" t="s">
        <v>11731</v>
      </c>
      <c r="B2" s="118"/>
      <c r="C2" s="380" t="s">
        <v>1274</v>
      </c>
      <c r="D2" s="380" t="s">
        <v>5056</v>
      </c>
      <c r="E2" s="800" t="s">
        <v>410</v>
      </c>
      <c r="F2" s="380" t="s">
        <v>5058</v>
      </c>
      <c r="G2" s="380" t="s">
        <v>1505</v>
      </c>
      <c r="H2" s="126" t="s">
        <v>618</v>
      </c>
      <c r="I2" s="84" t="s">
        <v>4864</v>
      </c>
      <c r="J2" s="119" t="s">
        <v>1595</v>
      </c>
      <c r="K2" s="83" t="s">
        <v>617</v>
      </c>
      <c r="L2" s="83" t="s">
        <v>3707</v>
      </c>
      <c r="M2" s="380" t="s">
        <v>3706</v>
      </c>
      <c r="N2" s="83" t="s">
        <v>3912</v>
      </c>
      <c r="O2" s="84" t="s">
        <v>411</v>
      </c>
      <c r="P2" s="85" t="s">
        <v>10331</v>
      </c>
      <c r="Q2" s="109" t="s">
        <v>10349</v>
      </c>
      <c r="R2" s="85" t="s">
        <v>10355</v>
      </c>
      <c r="S2" s="85" t="s">
        <v>10353</v>
      </c>
      <c r="T2" s="85" t="s">
        <v>10358</v>
      </c>
      <c r="U2" s="85" t="s">
        <v>10361</v>
      </c>
      <c r="V2" s="85" t="s">
        <v>10364</v>
      </c>
      <c r="W2" s="85" t="s">
        <v>10367</v>
      </c>
      <c r="X2" s="85" t="s">
        <v>10370</v>
      </c>
      <c r="Y2" s="85" t="s">
        <v>10373</v>
      </c>
      <c r="Z2" s="85" t="s">
        <v>10376</v>
      </c>
      <c r="AA2" s="85" t="s">
        <v>10379</v>
      </c>
      <c r="AB2" s="85" t="s">
        <v>10382</v>
      </c>
      <c r="AC2" s="85" t="s">
        <v>10385</v>
      </c>
      <c r="AD2" s="85" t="s">
        <v>10388</v>
      </c>
      <c r="AE2" s="85" t="s">
        <v>10391</v>
      </c>
      <c r="AF2" s="83" t="s">
        <v>1508</v>
      </c>
      <c r="AG2" s="666" t="s">
        <v>10595</v>
      </c>
      <c r="AH2" s="663" t="s">
        <v>3898</v>
      </c>
      <c r="AI2" s="56" t="s">
        <v>3897</v>
      </c>
      <c r="AJ2" s="56" t="s">
        <v>2816</v>
      </c>
      <c r="AL2" s="2758" t="s">
        <v>11422</v>
      </c>
      <c r="AM2" s="2758" t="s">
        <v>11423</v>
      </c>
      <c r="AN2" s="56" t="s">
        <v>11424</v>
      </c>
      <c r="AO2" s="56" t="s">
        <v>11425</v>
      </c>
      <c r="AP2" s="56" t="s">
        <v>11426</v>
      </c>
      <c r="AQ2" s="56" t="s">
        <v>11427</v>
      </c>
      <c r="AR2" s="56" t="s">
        <v>2075</v>
      </c>
      <c r="AS2" s="56" t="s">
        <v>11428</v>
      </c>
      <c r="AT2" s="56" t="s">
        <v>11429</v>
      </c>
      <c r="AU2" s="56" t="s">
        <v>5613</v>
      </c>
      <c r="AV2" s="56" t="s">
        <v>7576</v>
      </c>
      <c r="AW2" s="56" t="s">
        <v>11430</v>
      </c>
      <c r="AX2" s="56" t="s">
        <v>11431</v>
      </c>
      <c r="AY2" s="56" t="s">
        <v>11432</v>
      </c>
      <c r="AZ2" s="56" t="s">
        <v>11433</v>
      </c>
      <c r="BA2" s="56" t="s">
        <v>11434</v>
      </c>
      <c r="BB2" s="56" t="s">
        <v>11435</v>
      </c>
      <c r="BC2" s="56" t="s">
        <v>11436</v>
      </c>
      <c r="BD2" s="56" t="s">
        <v>4294</v>
      </c>
      <c r="BE2" s="56" t="s">
        <v>11437</v>
      </c>
      <c r="BF2" s="56" t="s">
        <v>7616</v>
      </c>
      <c r="BG2" s="56" t="s">
        <v>11438</v>
      </c>
      <c r="BH2" s="56" t="s">
        <v>11439</v>
      </c>
      <c r="BI2" s="56" t="s">
        <v>11440</v>
      </c>
      <c r="BJ2" s="56" t="s">
        <v>11441</v>
      </c>
      <c r="BK2" s="56" t="s">
        <v>7580</v>
      </c>
      <c r="BL2" s="56" t="s">
        <v>11442</v>
      </c>
      <c r="BM2" s="56" t="s">
        <v>11443</v>
      </c>
      <c r="BN2" s="56" t="s">
        <v>10118</v>
      </c>
      <c r="BO2" s="56" t="s">
        <v>11444</v>
      </c>
      <c r="BP2" s="56" t="s">
        <v>11445</v>
      </c>
      <c r="BQ2" s="56" t="s">
        <v>11446</v>
      </c>
      <c r="BR2" s="56" t="s">
        <v>11447</v>
      </c>
      <c r="BS2" s="56" t="s">
        <v>11448</v>
      </c>
      <c r="BT2" s="56" t="s">
        <v>11449</v>
      </c>
      <c r="BU2" s="56" t="s">
        <v>3691</v>
      </c>
      <c r="BV2" s="56" t="s">
        <v>7582</v>
      </c>
      <c r="BW2" s="56" t="s">
        <v>11450</v>
      </c>
      <c r="BX2" s="56" t="s">
        <v>4295</v>
      </c>
      <c r="BY2" s="56" t="s">
        <v>11451</v>
      </c>
      <c r="BZ2" s="56" t="s">
        <v>11452</v>
      </c>
      <c r="CA2" s="56" t="s">
        <v>11453</v>
      </c>
      <c r="CB2" s="56" t="s">
        <v>11454</v>
      </c>
      <c r="CC2" s="56" t="s">
        <v>10263</v>
      </c>
      <c r="CD2" s="56" t="s">
        <v>11455</v>
      </c>
      <c r="CE2" s="56" t="s">
        <v>3963</v>
      </c>
    </row>
    <row r="3" spans="1:83" s="368" customFormat="1" ht="27">
      <c r="B3" s="812">
        <f>ROW()-2</f>
        <v>1</v>
      </c>
      <c r="C3" s="922" t="s">
        <v>4989</v>
      </c>
      <c r="D3" s="923" t="s">
        <v>5058</v>
      </c>
      <c r="E3" s="923">
        <v>6</v>
      </c>
      <c r="F3" s="923">
        <v>7</v>
      </c>
      <c r="G3" s="923">
        <v>0</v>
      </c>
      <c r="H3" s="924" t="s">
        <v>4990</v>
      </c>
      <c r="I3" s="925" t="s">
        <v>3278</v>
      </c>
      <c r="J3" s="926" t="s">
        <v>4991</v>
      </c>
      <c r="K3" s="927" t="s">
        <v>3704</v>
      </c>
      <c r="L3" s="928">
        <v>507</v>
      </c>
      <c r="M3" s="928" t="s">
        <v>4992</v>
      </c>
      <c r="N3" s="928" t="s">
        <v>6032</v>
      </c>
      <c r="O3" s="455" t="s">
        <v>4993</v>
      </c>
      <c r="P3" s="989">
        <v>8</v>
      </c>
      <c r="Q3" s="2479">
        <f>SUM(R3:AE3)</f>
        <v>8</v>
      </c>
      <c r="R3" s="989"/>
      <c r="S3" s="989"/>
      <c r="T3" s="989"/>
      <c r="U3" s="989"/>
      <c r="V3" s="989"/>
      <c r="W3" s="989"/>
      <c r="X3" s="989"/>
      <c r="Y3" s="989"/>
      <c r="Z3" s="989"/>
      <c r="AA3" s="989"/>
      <c r="AB3" s="989">
        <v>2</v>
      </c>
      <c r="AC3" s="989">
        <v>2</v>
      </c>
      <c r="AD3" s="989">
        <v>3</v>
      </c>
      <c r="AE3" s="989">
        <v>1</v>
      </c>
      <c r="AF3" s="929"/>
      <c r="AG3" s="2536"/>
      <c r="AH3" s="930"/>
      <c r="AK3" t="str">
        <f>$D3&amp;$K3</f>
        <v>IA&amp;A</v>
      </c>
      <c r="AL3" s="2767"/>
      <c r="AM3" s="2767"/>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row>
    <row r="4" spans="1:83" s="803" customFormat="1" ht="40.5">
      <c r="B4" s="812">
        <f t="shared" ref="B4:B74" si="0">ROW()-2</f>
        <v>2</v>
      </c>
      <c r="C4" s="535" t="s">
        <v>120</v>
      </c>
      <c r="D4" s="370" t="s">
        <v>1505</v>
      </c>
      <c r="E4" s="370">
        <v>8</v>
      </c>
      <c r="F4" s="370">
        <v>0</v>
      </c>
      <c r="G4" s="370">
        <v>9</v>
      </c>
      <c r="H4" s="536" t="s">
        <v>6258</v>
      </c>
      <c r="I4" s="612" t="s">
        <v>3279</v>
      </c>
      <c r="J4" s="841" t="s">
        <v>5390</v>
      </c>
      <c r="K4" s="813" t="s">
        <v>121</v>
      </c>
      <c r="L4" s="818">
        <v>61</v>
      </c>
      <c r="M4" s="813" t="s">
        <v>122</v>
      </c>
      <c r="N4" s="813" t="s">
        <v>123</v>
      </c>
      <c r="O4" s="843" t="s">
        <v>223</v>
      </c>
      <c r="P4" s="485">
        <v>6</v>
      </c>
      <c r="Q4" s="2479">
        <f t="shared" ref="Q4:Q70" si="1">SUM(R4:AE4)</f>
        <v>6</v>
      </c>
      <c r="R4" s="485"/>
      <c r="S4" s="485"/>
      <c r="T4" s="485"/>
      <c r="U4" s="485"/>
      <c r="V4" s="485"/>
      <c r="W4" s="485"/>
      <c r="X4" s="485"/>
      <c r="Y4" s="485"/>
      <c r="Z4" s="485"/>
      <c r="AA4" s="485">
        <v>1</v>
      </c>
      <c r="AB4" s="485">
        <v>2</v>
      </c>
      <c r="AC4" s="485">
        <v>1</v>
      </c>
      <c r="AD4" s="485">
        <v>1</v>
      </c>
      <c r="AE4" s="485">
        <v>1</v>
      </c>
      <c r="AF4" s="814"/>
      <c r="AG4" s="2370"/>
      <c r="AH4" s="802"/>
      <c r="AK4" t="str">
        <f t="shared" ref="AK4:AK74" si="2">$D4&amp;$K4</f>
        <v>DPASJ</v>
      </c>
      <c r="AL4" s="630"/>
      <c r="AM4" s="630"/>
      <c r="AN4" s="2768"/>
      <c r="AO4" s="2768"/>
      <c r="AP4" s="2768"/>
      <c r="AQ4" s="2768"/>
      <c r="AR4" s="2768"/>
      <c r="AS4" s="2768">
        <v>2</v>
      </c>
      <c r="AT4" s="2768"/>
      <c r="AU4" s="2768"/>
      <c r="AV4" s="2768"/>
      <c r="AW4" s="2768"/>
      <c r="AX4" s="2768"/>
      <c r="AY4" s="2768"/>
      <c r="AZ4" s="2768">
        <v>1</v>
      </c>
      <c r="BA4" s="2768">
        <v>2</v>
      </c>
      <c r="BB4" s="2768"/>
      <c r="BC4" s="2768"/>
      <c r="BD4" s="2768"/>
      <c r="BE4" s="2768"/>
      <c r="BF4" s="2768"/>
      <c r="BG4" s="2768"/>
      <c r="BH4" s="2768">
        <v>1</v>
      </c>
      <c r="BI4" s="2768"/>
      <c r="BJ4" s="2768"/>
      <c r="BK4" s="2768"/>
      <c r="BL4" s="2768"/>
      <c r="BM4" s="2768"/>
      <c r="BN4" s="2768"/>
      <c r="BO4" s="2768"/>
      <c r="BP4" s="2768"/>
      <c r="BQ4" s="2768"/>
      <c r="BR4" s="2768"/>
      <c r="BS4" s="2768"/>
      <c r="BT4" s="2768"/>
      <c r="BU4" s="2768"/>
      <c r="BV4" s="2768"/>
      <c r="BW4" s="2768"/>
      <c r="BX4" s="2768"/>
      <c r="BY4" s="2768"/>
      <c r="BZ4" s="2768"/>
      <c r="CA4" s="2768"/>
      <c r="CB4" s="2768"/>
      <c r="CC4" s="2768"/>
      <c r="CD4" s="2768"/>
      <c r="CE4" s="2768"/>
    </row>
    <row r="5" spans="1:83" s="803" customFormat="1" ht="40.5">
      <c r="B5" s="812">
        <f t="shared" si="0"/>
        <v>3</v>
      </c>
      <c r="C5" s="535" t="s">
        <v>5770</v>
      </c>
      <c r="D5" s="370" t="s">
        <v>5061</v>
      </c>
      <c r="E5" s="370">
        <v>7</v>
      </c>
      <c r="F5" s="370">
        <v>6</v>
      </c>
      <c r="G5" s="370">
        <v>2</v>
      </c>
      <c r="H5" s="536" t="s">
        <v>5771</v>
      </c>
      <c r="I5" s="612" t="s">
        <v>5772</v>
      </c>
      <c r="J5" s="603" t="s">
        <v>10340</v>
      </c>
      <c r="K5" s="813" t="s">
        <v>5773</v>
      </c>
      <c r="L5" s="818">
        <v>698</v>
      </c>
      <c r="M5" s="813" t="s">
        <v>5774</v>
      </c>
      <c r="N5" s="813" t="s">
        <v>5775</v>
      </c>
      <c r="O5" s="454" t="s">
        <v>5776</v>
      </c>
      <c r="P5" s="485">
        <v>64</v>
      </c>
      <c r="Q5" s="2479">
        <f t="shared" si="1"/>
        <v>64</v>
      </c>
      <c r="R5" s="485"/>
      <c r="S5" s="485"/>
      <c r="T5" s="485"/>
      <c r="U5" s="485"/>
      <c r="V5" s="485"/>
      <c r="W5" s="485"/>
      <c r="X5" s="485"/>
      <c r="Y5" s="485"/>
      <c r="Z5" s="485"/>
      <c r="AA5" s="485">
        <v>3</v>
      </c>
      <c r="AB5" s="485">
        <v>21</v>
      </c>
      <c r="AC5" s="485">
        <v>7</v>
      </c>
      <c r="AD5" s="485">
        <v>23</v>
      </c>
      <c r="AE5" s="485">
        <v>10</v>
      </c>
      <c r="AF5" s="814"/>
      <c r="AG5" s="2370"/>
      <c r="AH5" s="802"/>
      <c r="AK5" t="str">
        <f t="shared" si="2"/>
        <v>DApJ</v>
      </c>
      <c r="AL5" s="2760"/>
      <c r="AM5" s="2760"/>
      <c r="AN5" s="2768"/>
      <c r="AO5" s="2768"/>
      <c r="AP5" s="2768"/>
      <c r="AQ5" s="2768"/>
      <c r="AR5" s="2768"/>
      <c r="AS5" s="2768">
        <v>1</v>
      </c>
      <c r="AT5" s="2768"/>
      <c r="AU5" s="2768"/>
      <c r="AV5" s="2768"/>
      <c r="AW5" s="2768"/>
      <c r="AX5" s="2768"/>
      <c r="AY5" s="2768"/>
      <c r="AZ5" s="2768"/>
      <c r="BA5" s="2768"/>
      <c r="BB5" s="2768"/>
      <c r="BC5" s="2768"/>
      <c r="BD5" s="2768"/>
      <c r="BE5" s="2768"/>
      <c r="BF5" s="2768"/>
      <c r="BG5" s="2768"/>
      <c r="BH5" s="2768"/>
      <c r="BI5" s="2768"/>
      <c r="BJ5" s="2768"/>
      <c r="BK5" s="2768"/>
      <c r="BL5" s="2768"/>
      <c r="BM5" s="2768"/>
      <c r="BN5" s="2768"/>
      <c r="BO5" s="2768"/>
      <c r="BP5" s="2768"/>
      <c r="BQ5" s="2768"/>
      <c r="BR5" s="2768"/>
      <c r="BS5" s="2768"/>
      <c r="BT5" s="2768"/>
      <c r="BU5" s="2768"/>
      <c r="BV5" s="2768"/>
      <c r="BW5" s="2768"/>
      <c r="BX5" s="2768"/>
      <c r="BY5" s="2768"/>
      <c r="BZ5" s="2768"/>
      <c r="CA5" s="2768"/>
      <c r="CB5" s="2768"/>
      <c r="CC5" s="2768"/>
      <c r="CD5" s="2768"/>
      <c r="CE5" s="2768"/>
    </row>
    <row r="6" spans="1:83" s="803" customFormat="1" ht="54">
      <c r="B6" s="812">
        <f t="shared" si="0"/>
        <v>4</v>
      </c>
      <c r="C6" s="535" t="s">
        <v>5770</v>
      </c>
      <c r="D6" s="370" t="s">
        <v>5061</v>
      </c>
      <c r="E6" s="370">
        <v>17</v>
      </c>
      <c r="F6" s="370">
        <v>15</v>
      </c>
      <c r="G6" s="370">
        <v>3</v>
      </c>
      <c r="H6" s="536" t="s">
        <v>390</v>
      </c>
      <c r="I6" s="612" t="s">
        <v>5772</v>
      </c>
      <c r="J6" s="603" t="s">
        <v>391</v>
      </c>
      <c r="K6" s="813" t="s">
        <v>392</v>
      </c>
      <c r="L6" s="818">
        <v>502</v>
      </c>
      <c r="M6" s="813" t="s">
        <v>393</v>
      </c>
      <c r="N6" s="813" t="s">
        <v>394</v>
      </c>
      <c r="O6" s="465" t="s">
        <v>1813</v>
      </c>
      <c r="P6" s="485">
        <v>55</v>
      </c>
      <c r="Q6" s="2479">
        <f t="shared" si="1"/>
        <v>55</v>
      </c>
      <c r="R6" s="485"/>
      <c r="S6" s="485"/>
      <c r="T6" s="485"/>
      <c r="U6" s="485"/>
      <c r="V6" s="485"/>
      <c r="W6" s="485"/>
      <c r="X6" s="485"/>
      <c r="Y6" s="485"/>
      <c r="Z6" s="485"/>
      <c r="AA6" s="485">
        <v>5</v>
      </c>
      <c r="AB6" s="485">
        <v>19</v>
      </c>
      <c r="AC6" s="485">
        <v>8</v>
      </c>
      <c r="AD6" s="485">
        <v>14</v>
      </c>
      <c r="AE6" s="485">
        <v>9</v>
      </c>
      <c r="AF6" s="814"/>
      <c r="AG6" s="2370"/>
      <c r="AH6" s="802"/>
      <c r="AK6" t="str">
        <f t="shared" si="2"/>
        <v>DA&amp;A</v>
      </c>
      <c r="AL6" s="2759"/>
      <c r="AM6" s="2759"/>
      <c r="AN6" s="2768"/>
      <c r="AO6" s="2768">
        <v>1</v>
      </c>
      <c r="AP6" s="2768"/>
      <c r="AQ6" s="2768"/>
      <c r="AR6" s="2768"/>
      <c r="AS6" s="2768"/>
      <c r="AT6" s="2768"/>
      <c r="AU6" s="2768"/>
      <c r="AV6" s="2768"/>
      <c r="AW6" s="2768"/>
      <c r="AX6" s="2768"/>
      <c r="AY6" s="2768"/>
      <c r="AZ6" s="2768"/>
      <c r="BA6" s="2768"/>
      <c r="BB6" s="2768"/>
      <c r="BC6" s="2768"/>
      <c r="BD6" s="2768"/>
      <c r="BE6" s="2768"/>
      <c r="BF6" s="2768"/>
      <c r="BG6" s="2768"/>
      <c r="BH6" s="2768"/>
      <c r="BI6" s="2768"/>
      <c r="BJ6" s="2768"/>
      <c r="BK6" s="2768"/>
      <c r="BL6" s="2768"/>
      <c r="BM6" s="2768"/>
      <c r="BN6" s="2768"/>
      <c r="BO6" s="2768"/>
      <c r="BP6" s="2768"/>
      <c r="BQ6" s="2768"/>
      <c r="BR6" s="2768"/>
      <c r="BS6" s="2768"/>
      <c r="BT6" s="2768"/>
      <c r="BU6" s="2768"/>
      <c r="BV6" s="2768"/>
      <c r="BW6" s="2768"/>
      <c r="BX6" s="2768"/>
      <c r="BY6" s="2768"/>
      <c r="BZ6" s="2768"/>
      <c r="CA6" s="2768"/>
      <c r="CB6" s="2768"/>
      <c r="CC6" s="2768"/>
      <c r="CD6" s="2768"/>
      <c r="CE6" s="2768"/>
    </row>
    <row r="7" spans="1:83" ht="81">
      <c r="B7" s="812">
        <f t="shared" si="0"/>
        <v>5</v>
      </c>
      <c r="C7" s="3" t="s">
        <v>594</v>
      </c>
      <c r="D7" s="3" t="s">
        <v>5058</v>
      </c>
      <c r="E7" s="3">
        <v>29</v>
      </c>
      <c r="F7" s="815">
        <v>22</v>
      </c>
      <c r="G7" s="465">
        <v>8</v>
      </c>
      <c r="H7" s="609" t="s">
        <v>3245</v>
      </c>
      <c r="I7" s="3" t="s">
        <v>3279</v>
      </c>
      <c r="J7" s="610" t="s">
        <v>3246</v>
      </c>
      <c r="K7" s="3" t="s">
        <v>5952</v>
      </c>
      <c r="L7" s="3">
        <v>690</v>
      </c>
      <c r="M7" s="3" t="s">
        <v>3247</v>
      </c>
      <c r="N7" s="816" t="s">
        <v>1966</v>
      </c>
      <c r="O7" s="454" t="s">
        <v>6616</v>
      </c>
      <c r="P7" s="3">
        <v>50</v>
      </c>
      <c r="Q7" s="2479">
        <f t="shared" si="1"/>
        <v>50</v>
      </c>
      <c r="R7" s="3"/>
      <c r="S7" s="3"/>
      <c r="T7" s="3"/>
      <c r="U7" s="3"/>
      <c r="V7" s="3"/>
      <c r="W7" s="3"/>
      <c r="X7" s="3"/>
      <c r="Y7" s="3"/>
      <c r="Z7" s="3"/>
      <c r="AA7" s="3">
        <v>9</v>
      </c>
      <c r="AB7" s="3">
        <v>7</v>
      </c>
      <c r="AC7" s="3">
        <v>9</v>
      </c>
      <c r="AD7" s="3">
        <v>15</v>
      </c>
      <c r="AE7" s="3">
        <v>10</v>
      </c>
      <c r="AF7" s="3"/>
      <c r="AK7" t="str">
        <f t="shared" si="2"/>
        <v>IApJ</v>
      </c>
      <c r="AL7" s="2760"/>
      <c r="AM7" s="2760"/>
      <c r="BA7" s="56">
        <v>6</v>
      </c>
    </row>
    <row r="8" spans="1:83" s="375" customFormat="1" ht="27">
      <c r="B8" s="1226">
        <f t="shared" si="0"/>
        <v>6</v>
      </c>
      <c r="C8" s="80" t="s">
        <v>5453</v>
      </c>
      <c r="D8" s="80" t="s">
        <v>5062</v>
      </c>
      <c r="E8" s="80">
        <v>4</v>
      </c>
      <c r="F8" s="845">
        <v>4</v>
      </c>
      <c r="G8" s="706">
        <v>1</v>
      </c>
      <c r="H8" s="846" t="s">
        <v>6029</v>
      </c>
      <c r="I8" s="80" t="s">
        <v>3948</v>
      </c>
      <c r="J8" s="848" t="s">
        <v>6030</v>
      </c>
      <c r="K8" s="80" t="s">
        <v>1528</v>
      </c>
      <c r="L8" s="80">
        <v>138</v>
      </c>
      <c r="M8" s="80" t="s">
        <v>6031</v>
      </c>
      <c r="N8" s="847" t="s">
        <v>6032</v>
      </c>
      <c r="O8" s="706" t="s">
        <v>1757</v>
      </c>
      <c r="P8" s="80">
        <v>23</v>
      </c>
      <c r="Q8" s="2479">
        <f t="shared" si="1"/>
        <v>23</v>
      </c>
      <c r="R8" s="80"/>
      <c r="S8" s="80"/>
      <c r="T8" s="80"/>
      <c r="U8" s="80"/>
      <c r="V8" s="80"/>
      <c r="W8" s="80"/>
      <c r="X8" s="80"/>
      <c r="Y8" s="80"/>
      <c r="Z8" s="80"/>
      <c r="AA8" s="80"/>
      <c r="AB8" s="80">
        <v>6</v>
      </c>
      <c r="AC8" s="80">
        <v>1</v>
      </c>
      <c r="AD8" s="80">
        <v>9</v>
      </c>
      <c r="AE8" s="80">
        <v>7</v>
      </c>
      <c r="AF8" s="80"/>
      <c r="AG8" s="2527"/>
      <c r="AK8" t="str">
        <f t="shared" si="2"/>
        <v>IAJ</v>
      </c>
      <c r="AL8" s="2759"/>
      <c r="AM8" s="2759"/>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row>
    <row r="9" spans="1:83" s="2169" customFormat="1" ht="60" customHeight="1">
      <c r="B9" s="2183"/>
      <c r="C9" s="2171" t="s">
        <v>9293</v>
      </c>
      <c r="D9" s="2171" t="s">
        <v>9294</v>
      </c>
      <c r="E9" s="2171">
        <v>12</v>
      </c>
      <c r="F9" s="2184">
        <v>13</v>
      </c>
      <c r="G9" s="2185">
        <v>0</v>
      </c>
      <c r="H9" s="2186" t="s">
        <v>9295</v>
      </c>
      <c r="I9" s="2171" t="s">
        <v>9296</v>
      </c>
      <c r="J9" s="2187" t="s">
        <v>9297</v>
      </c>
      <c r="K9" s="2171" t="s">
        <v>9298</v>
      </c>
      <c r="L9" s="2171">
        <v>494</v>
      </c>
      <c r="M9" s="2171">
        <v>63</v>
      </c>
      <c r="N9" s="2178" t="s">
        <v>9299</v>
      </c>
      <c r="O9" s="2188" t="s">
        <v>9300</v>
      </c>
      <c r="P9" s="2171">
        <v>18</v>
      </c>
      <c r="Q9" s="2479">
        <f t="shared" si="1"/>
        <v>18</v>
      </c>
      <c r="R9" s="2171"/>
      <c r="S9" s="2171"/>
      <c r="T9" s="2171"/>
      <c r="U9" s="2171"/>
      <c r="V9" s="2171"/>
      <c r="W9" s="2171"/>
      <c r="X9" s="2171"/>
      <c r="Y9" s="2171"/>
      <c r="Z9" s="2171"/>
      <c r="AA9" s="2171">
        <v>2</v>
      </c>
      <c r="AB9" s="2171">
        <v>2</v>
      </c>
      <c r="AC9" s="2171">
        <v>4</v>
      </c>
      <c r="AD9" s="2171">
        <v>5</v>
      </c>
      <c r="AE9" s="2171">
        <v>5</v>
      </c>
      <c r="AF9" s="2171"/>
      <c r="AG9" s="2182" t="s">
        <v>10601</v>
      </c>
      <c r="AK9" s="2169" t="str">
        <f t="shared" si="2"/>
        <v>IA&amp;A</v>
      </c>
      <c r="AL9" s="2759"/>
      <c r="AM9" s="2759"/>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row>
    <row r="10" spans="1:83" s="375" customFormat="1" ht="54">
      <c r="B10" s="812">
        <f t="shared" si="0"/>
        <v>8</v>
      </c>
      <c r="C10" s="80" t="s">
        <v>1758</v>
      </c>
      <c r="D10" s="80" t="s">
        <v>5058</v>
      </c>
      <c r="E10" s="80">
        <v>16</v>
      </c>
      <c r="F10" s="849">
        <v>16</v>
      </c>
      <c r="G10" s="76">
        <v>1</v>
      </c>
      <c r="H10" s="850" t="s">
        <v>3037</v>
      </c>
      <c r="I10" s="80" t="s">
        <v>3278</v>
      </c>
      <c r="J10" s="700" t="s">
        <v>1759</v>
      </c>
      <c r="K10" s="80" t="s">
        <v>4173</v>
      </c>
      <c r="L10" s="80">
        <v>504</v>
      </c>
      <c r="M10" s="80" t="s">
        <v>1761</v>
      </c>
      <c r="N10" s="847" t="s">
        <v>1762</v>
      </c>
      <c r="O10" s="375" t="s">
        <v>1760</v>
      </c>
      <c r="P10" s="80">
        <v>8</v>
      </c>
      <c r="Q10" s="2479">
        <f t="shared" si="1"/>
        <v>8</v>
      </c>
      <c r="R10" s="80"/>
      <c r="S10" s="80"/>
      <c r="T10" s="80"/>
      <c r="U10" s="80"/>
      <c r="V10" s="80"/>
      <c r="W10" s="80"/>
      <c r="X10" s="80"/>
      <c r="Y10" s="80"/>
      <c r="Z10" s="80"/>
      <c r="AA10" s="80">
        <v>1</v>
      </c>
      <c r="AB10" s="80">
        <v>2</v>
      </c>
      <c r="AC10" s="80">
        <v>2</v>
      </c>
      <c r="AD10" s="80">
        <v>3</v>
      </c>
      <c r="AE10" s="80"/>
      <c r="AF10" s="80"/>
      <c r="AG10" s="2527"/>
      <c r="AK10" t="str">
        <f t="shared" si="2"/>
        <v>IA&amp;A</v>
      </c>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row>
    <row r="11" spans="1:83" ht="40.5">
      <c r="B11" s="812">
        <f t="shared" si="0"/>
        <v>9</v>
      </c>
      <c r="C11" s="3" t="s">
        <v>5316</v>
      </c>
      <c r="D11" s="3" t="s">
        <v>5058</v>
      </c>
      <c r="E11" s="3">
        <v>5</v>
      </c>
      <c r="F11" s="815">
        <v>4</v>
      </c>
      <c r="G11" s="465">
        <v>2</v>
      </c>
      <c r="H11" s="609" t="s">
        <v>5777</v>
      </c>
      <c r="I11" s="3" t="s">
        <v>2786</v>
      </c>
      <c r="J11" s="603" t="s">
        <v>5778</v>
      </c>
      <c r="K11" s="3" t="s">
        <v>5952</v>
      </c>
      <c r="L11" s="3">
        <v>697</v>
      </c>
      <c r="M11" s="3" t="s">
        <v>5779</v>
      </c>
      <c r="N11" s="816" t="s">
        <v>5780</v>
      </c>
      <c r="O11" s="465" t="s">
        <v>5781</v>
      </c>
      <c r="P11" s="3">
        <v>109</v>
      </c>
      <c r="Q11" s="2479">
        <f t="shared" si="1"/>
        <v>109</v>
      </c>
      <c r="R11" s="3"/>
      <c r="S11" s="3"/>
      <c r="T11" s="3"/>
      <c r="U11" s="3"/>
      <c r="V11" s="3"/>
      <c r="W11" s="3"/>
      <c r="X11" s="3"/>
      <c r="Y11" s="3"/>
      <c r="Z11" s="3"/>
      <c r="AA11" s="3">
        <v>11</v>
      </c>
      <c r="AB11" s="3">
        <v>28</v>
      </c>
      <c r="AC11" s="3">
        <v>28</v>
      </c>
      <c r="AD11" s="3">
        <v>29</v>
      </c>
      <c r="AE11" s="3">
        <v>13</v>
      </c>
      <c r="AF11" s="3"/>
      <c r="AK11" t="str">
        <f t="shared" si="2"/>
        <v>IApJ</v>
      </c>
      <c r="AL11" s="2759"/>
      <c r="AM11" s="2759"/>
      <c r="BA11" s="56">
        <v>1</v>
      </c>
    </row>
    <row r="12" spans="1:83" s="368" customFormat="1" ht="27">
      <c r="B12" s="812">
        <f t="shared" si="0"/>
        <v>10</v>
      </c>
      <c r="C12" s="112" t="s">
        <v>4994</v>
      </c>
      <c r="D12" s="112" t="s">
        <v>5058</v>
      </c>
      <c r="E12" s="112">
        <v>6</v>
      </c>
      <c r="F12" s="915">
        <v>5</v>
      </c>
      <c r="G12" s="505">
        <v>2</v>
      </c>
      <c r="H12" s="916" t="s">
        <v>4995</v>
      </c>
      <c r="I12" s="112" t="s">
        <v>3278</v>
      </c>
      <c r="J12" s="918" t="s">
        <v>4996</v>
      </c>
      <c r="K12" s="112" t="s">
        <v>4173</v>
      </c>
      <c r="L12" s="112">
        <v>507</v>
      </c>
      <c r="M12" s="112" t="s">
        <v>4997</v>
      </c>
      <c r="N12" s="914" t="s">
        <v>895</v>
      </c>
      <c r="O12" s="112" t="s">
        <v>4998</v>
      </c>
      <c r="P12" s="112">
        <v>14</v>
      </c>
      <c r="Q12" s="2479">
        <f t="shared" si="1"/>
        <v>14</v>
      </c>
      <c r="R12" s="112"/>
      <c r="S12" s="112"/>
      <c r="T12" s="112"/>
      <c r="U12" s="112"/>
      <c r="V12" s="112"/>
      <c r="W12" s="112"/>
      <c r="X12" s="112"/>
      <c r="Y12" s="112"/>
      <c r="Z12" s="112"/>
      <c r="AA12" s="112"/>
      <c r="AB12" s="112">
        <v>5</v>
      </c>
      <c r="AC12" s="112">
        <v>5</v>
      </c>
      <c r="AD12" s="112">
        <v>3</v>
      </c>
      <c r="AE12" s="112">
        <v>1</v>
      </c>
      <c r="AF12" s="112"/>
      <c r="AG12" s="2532"/>
      <c r="AK12" t="str">
        <f t="shared" si="2"/>
        <v>IA&amp;A</v>
      </c>
      <c r="AL12" s="41"/>
      <c r="AM12" s="41"/>
      <c r="AN12" s="56"/>
      <c r="AO12" s="56"/>
      <c r="AP12" s="56"/>
      <c r="AQ12" s="56"/>
      <c r="AR12" s="56"/>
      <c r="AS12" s="56"/>
      <c r="AT12" s="56"/>
      <c r="AU12" s="56"/>
      <c r="AV12" s="56"/>
      <c r="AW12" s="56"/>
      <c r="AX12" s="56"/>
      <c r="AY12" s="56"/>
      <c r="AZ12" s="56"/>
      <c r="BA12" s="56">
        <v>2</v>
      </c>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row>
    <row r="13" spans="1:83" s="974" customFormat="1" ht="54">
      <c r="B13" s="812">
        <f t="shared" si="0"/>
        <v>11</v>
      </c>
      <c r="C13" s="967" t="s">
        <v>4385</v>
      </c>
      <c r="D13" s="967" t="s">
        <v>5062</v>
      </c>
      <c r="E13" s="967">
        <v>17</v>
      </c>
      <c r="F13" s="968">
        <v>18</v>
      </c>
      <c r="G13" s="969">
        <v>0</v>
      </c>
      <c r="H13" s="970" t="s">
        <v>4391</v>
      </c>
      <c r="I13" s="967" t="s">
        <v>643</v>
      </c>
      <c r="J13" s="971" t="s">
        <v>4386</v>
      </c>
      <c r="K13" s="967" t="s">
        <v>4387</v>
      </c>
      <c r="L13" s="967">
        <v>458</v>
      </c>
      <c r="M13" s="967" t="s">
        <v>4388</v>
      </c>
      <c r="N13" s="972" t="s">
        <v>4389</v>
      </c>
      <c r="O13" s="967" t="s">
        <v>4390</v>
      </c>
      <c r="P13" s="967">
        <v>60</v>
      </c>
      <c r="Q13" s="2479">
        <f t="shared" si="1"/>
        <v>60</v>
      </c>
      <c r="R13" s="967"/>
      <c r="S13" s="967"/>
      <c r="T13" s="967"/>
      <c r="U13" s="967"/>
      <c r="V13" s="967"/>
      <c r="W13" s="967"/>
      <c r="X13" s="967"/>
      <c r="Y13" s="967"/>
      <c r="Z13" s="967"/>
      <c r="AA13" s="967">
        <v>4</v>
      </c>
      <c r="AB13" s="967">
        <v>16</v>
      </c>
      <c r="AC13" s="967">
        <v>16</v>
      </c>
      <c r="AD13" s="967">
        <v>14</v>
      </c>
      <c r="AE13" s="967">
        <v>10</v>
      </c>
      <c r="AF13" s="967"/>
      <c r="AG13" s="2526"/>
      <c r="AK13" t="str">
        <f t="shared" si="2"/>
        <v>INature</v>
      </c>
      <c r="AL13" s="41"/>
      <c r="AM13" s="41"/>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row>
    <row r="14" spans="1:83" s="375" customFormat="1">
      <c r="B14" s="812">
        <f t="shared" si="0"/>
        <v>12</v>
      </c>
      <c r="C14" s="80" t="s">
        <v>1763</v>
      </c>
      <c r="D14" s="80" t="s">
        <v>5058</v>
      </c>
      <c r="E14" s="80">
        <v>2</v>
      </c>
      <c r="F14" s="845">
        <v>3</v>
      </c>
      <c r="G14" s="706">
        <v>0</v>
      </c>
      <c r="H14" s="846" t="s">
        <v>1764</v>
      </c>
      <c r="I14" s="80" t="s">
        <v>1340</v>
      </c>
      <c r="J14" s="700" t="s">
        <v>893</v>
      </c>
      <c r="K14" s="80" t="s">
        <v>2412</v>
      </c>
      <c r="L14" s="80">
        <v>138</v>
      </c>
      <c r="M14" s="80" t="s">
        <v>894</v>
      </c>
      <c r="N14" s="847" t="s">
        <v>895</v>
      </c>
      <c r="O14" s="375" t="s">
        <v>896</v>
      </c>
      <c r="P14" s="80">
        <v>6</v>
      </c>
      <c r="Q14" s="2479">
        <f t="shared" si="1"/>
        <v>6</v>
      </c>
      <c r="R14" s="80"/>
      <c r="S14" s="80"/>
      <c r="T14" s="80"/>
      <c r="U14" s="80"/>
      <c r="V14" s="80"/>
      <c r="W14" s="80"/>
      <c r="X14" s="80"/>
      <c r="Y14" s="80"/>
      <c r="Z14" s="80"/>
      <c r="AA14" s="80"/>
      <c r="AB14" s="80">
        <v>1</v>
      </c>
      <c r="AC14" s="80">
        <v>2</v>
      </c>
      <c r="AD14" s="80">
        <v>1</v>
      </c>
      <c r="AE14" s="80">
        <v>2</v>
      </c>
      <c r="AF14" s="80"/>
      <c r="AG14" s="2527"/>
      <c r="AK14" t="str">
        <f t="shared" si="2"/>
        <v>IAJ</v>
      </c>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row>
    <row r="15" spans="1:83" s="1372" customFormat="1" ht="215.25" customHeight="1">
      <c r="B15" s="1368">
        <f>ROW()-2</f>
        <v>13</v>
      </c>
      <c r="C15" s="1404" t="s">
        <v>6453</v>
      </c>
      <c r="D15" s="1404" t="s">
        <v>5058</v>
      </c>
      <c r="E15" s="1368">
        <v>59</v>
      </c>
      <c r="F15" s="1368">
        <v>49</v>
      </c>
      <c r="G15" s="1368">
        <v>11</v>
      </c>
      <c r="H15" s="1403" t="s">
        <v>6458</v>
      </c>
      <c r="I15" s="1364" t="s">
        <v>891</v>
      </c>
      <c r="J15" s="1381" t="s">
        <v>6454</v>
      </c>
      <c r="K15" s="1365" t="s">
        <v>2620</v>
      </c>
      <c r="L15" s="1365">
        <v>138</v>
      </c>
      <c r="M15" s="1365" t="s">
        <v>6455</v>
      </c>
      <c r="N15" s="1365" t="s">
        <v>6456</v>
      </c>
      <c r="O15" s="1355" t="s">
        <v>6457</v>
      </c>
      <c r="P15" s="1368">
        <v>31</v>
      </c>
      <c r="Q15" s="2479">
        <f t="shared" si="1"/>
        <v>31</v>
      </c>
      <c r="R15" s="1368"/>
      <c r="S15" s="1368"/>
      <c r="T15" s="1368"/>
      <c r="U15" s="1368"/>
      <c r="V15" s="1368"/>
      <c r="W15" s="1368"/>
      <c r="X15" s="1368"/>
      <c r="Y15" s="1368"/>
      <c r="Z15" s="1368"/>
      <c r="AA15" s="1368">
        <v>1</v>
      </c>
      <c r="AB15" s="1368">
        <v>5</v>
      </c>
      <c r="AC15" s="1368">
        <v>11</v>
      </c>
      <c r="AD15" s="1368">
        <v>9</v>
      </c>
      <c r="AE15" s="1368">
        <v>5</v>
      </c>
      <c r="AF15" s="1368"/>
      <c r="AG15" s="2530"/>
      <c r="AH15" s="1360"/>
      <c r="AJ15" s="1371"/>
      <c r="AK15" s="951" t="str">
        <f>$D15&amp;$K15</f>
        <v>IAJ</v>
      </c>
      <c r="AL15" s="2759"/>
      <c r="AM15" s="2759"/>
      <c r="AN15" s="369"/>
      <c r="AO15" s="369"/>
      <c r="AP15" s="369"/>
      <c r="AQ15" s="369"/>
      <c r="AR15" s="369"/>
      <c r="AS15" s="369">
        <v>1</v>
      </c>
      <c r="AT15" s="369"/>
      <c r="AU15" s="369"/>
      <c r="AV15" s="369"/>
      <c r="AW15" s="369"/>
      <c r="AX15" s="369"/>
      <c r="AY15" s="369"/>
      <c r="AZ15" s="369"/>
      <c r="BA15" s="369">
        <v>6</v>
      </c>
      <c r="BB15" s="369"/>
      <c r="BC15" s="369"/>
      <c r="BD15" s="369"/>
      <c r="BE15" s="369"/>
      <c r="BF15" s="369"/>
      <c r="BG15" s="369"/>
      <c r="BH15" s="369"/>
      <c r="BI15" s="369"/>
      <c r="BJ15" s="369"/>
      <c r="BK15" s="369"/>
      <c r="BL15" s="369"/>
      <c r="BM15" s="369"/>
      <c r="BN15" s="369"/>
      <c r="BO15" s="369"/>
      <c r="BP15" s="369"/>
      <c r="BQ15" s="369"/>
      <c r="BR15" s="369"/>
      <c r="BS15" s="369"/>
      <c r="BT15" s="369"/>
      <c r="BU15" s="369"/>
      <c r="BV15" s="369"/>
      <c r="BW15" s="369"/>
      <c r="BX15" s="369"/>
      <c r="BY15" s="369"/>
      <c r="BZ15" s="369"/>
      <c r="CA15" s="369"/>
      <c r="CB15" s="369"/>
      <c r="CC15" s="369"/>
      <c r="CD15" s="369"/>
      <c r="CE15" s="369"/>
    </row>
    <row r="16" spans="1:83" ht="40.5">
      <c r="B16" s="812">
        <f t="shared" si="0"/>
        <v>14</v>
      </c>
      <c r="C16" s="3" t="s">
        <v>2046</v>
      </c>
      <c r="D16" s="3" t="s">
        <v>5058</v>
      </c>
      <c r="E16" s="3">
        <v>10</v>
      </c>
      <c r="F16" s="815">
        <v>3</v>
      </c>
      <c r="G16" s="465">
        <v>8</v>
      </c>
      <c r="H16" s="609" t="s">
        <v>2047</v>
      </c>
      <c r="I16" s="3" t="s">
        <v>2048</v>
      </c>
      <c r="J16" s="603" t="s">
        <v>2049</v>
      </c>
      <c r="K16" s="3" t="s">
        <v>4488</v>
      </c>
      <c r="L16" s="3">
        <v>494</v>
      </c>
      <c r="M16" s="3" t="s">
        <v>2050</v>
      </c>
      <c r="N16" s="816" t="s">
        <v>2051</v>
      </c>
      <c r="O16" s="454" t="s">
        <v>6107</v>
      </c>
      <c r="P16" s="3">
        <v>32</v>
      </c>
      <c r="Q16" s="2479">
        <f t="shared" si="1"/>
        <v>32</v>
      </c>
      <c r="R16" s="3"/>
      <c r="S16" s="3"/>
      <c r="T16" s="3"/>
      <c r="U16" s="3"/>
      <c r="V16" s="3"/>
      <c r="W16" s="3"/>
      <c r="X16" s="3"/>
      <c r="Y16" s="3"/>
      <c r="Z16" s="3"/>
      <c r="AA16" s="3">
        <v>5</v>
      </c>
      <c r="AB16" s="3">
        <v>7</v>
      </c>
      <c r="AC16" s="3">
        <v>6</v>
      </c>
      <c r="AD16" s="3">
        <v>8</v>
      </c>
      <c r="AE16" s="3">
        <v>6</v>
      </c>
      <c r="AF16" s="3"/>
      <c r="AK16" t="str">
        <f t="shared" si="2"/>
        <v>IA&amp;A</v>
      </c>
      <c r="AL16" s="2760">
        <v>1</v>
      </c>
      <c r="AM16" s="2760"/>
      <c r="BA16" s="56">
        <v>3</v>
      </c>
      <c r="BQ16" s="56">
        <v>1</v>
      </c>
    </row>
    <row r="17" spans="1:83" ht="27">
      <c r="B17" s="812">
        <f t="shared" si="0"/>
        <v>15</v>
      </c>
      <c r="C17" s="3" t="s">
        <v>6108</v>
      </c>
      <c r="D17" s="3" t="s">
        <v>4988</v>
      </c>
      <c r="E17" s="3">
        <v>8</v>
      </c>
      <c r="F17" s="815">
        <v>5</v>
      </c>
      <c r="G17" s="465">
        <v>4</v>
      </c>
      <c r="H17" s="609" t="s">
        <v>186</v>
      </c>
      <c r="I17" s="3" t="s">
        <v>2786</v>
      </c>
      <c r="J17" s="603" t="s">
        <v>4984</v>
      </c>
      <c r="K17" s="3" t="s">
        <v>3704</v>
      </c>
      <c r="L17" s="3">
        <v>493</v>
      </c>
      <c r="M17" s="3" t="s">
        <v>4985</v>
      </c>
      <c r="N17" s="816" t="s">
        <v>4986</v>
      </c>
      <c r="O17" s="454" t="s">
        <v>6109</v>
      </c>
      <c r="P17" s="3">
        <v>4</v>
      </c>
      <c r="Q17" s="2479">
        <f t="shared" si="1"/>
        <v>4</v>
      </c>
      <c r="R17" s="3"/>
      <c r="S17" s="3"/>
      <c r="T17" s="3"/>
      <c r="U17" s="3"/>
      <c r="V17" s="3"/>
      <c r="W17" s="3"/>
      <c r="X17" s="3"/>
      <c r="Y17" s="3"/>
      <c r="Z17" s="3"/>
      <c r="AA17" s="3">
        <v>1</v>
      </c>
      <c r="AB17" s="3"/>
      <c r="AC17" s="3">
        <v>1</v>
      </c>
      <c r="AD17" s="3"/>
      <c r="AE17" s="3">
        <v>2</v>
      </c>
      <c r="AF17" s="3"/>
      <c r="AK17" t="str">
        <f t="shared" si="2"/>
        <v>IA&amp;A</v>
      </c>
      <c r="AL17" s="2760"/>
      <c r="AM17" s="2760"/>
      <c r="AS17" s="56">
        <v>1</v>
      </c>
      <c r="BB17" s="56">
        <v>1</v>
      </c>
    </row>
    <row r="18" spans="1:83" ht="27">
      <c r="B18" s="812">
        <f t="shared" si="0"/>
        <v>16</v>
      </c>
      <c r="C18" s="3" t="s">
        <v>6110</v>
      </c>
      <c r="D18" s="3" t="s">
        <v>5058</v>
      </c>
      <c r="E18" s="3">
        <v>5</v>
      </c>
      <c r="F18" s="815">
        <v>6</v>
      </c>
      <c r="G18" s="465">
        <v>0</v>
      </c>
      <c r="H18" s="609" t="s">
        <v>4987</v>
      </c>
      <c r="I18" s="3" t="s">
        <v>3286</v>
      </c>
      <c r="J18" s="603" t="s">
        <v>2240</v>
      </c>
      <c r="K18" s="3" t="s">
        <v>2241</v>
      </c>
      <c r="L18" s="3">
        <v>200</v>
      </c>
      <c r="M18" s="3" t="s">
        <v>2242</v>
      </c>
      <c r="N18" s="816" t="s">
        <v>1546</v>
      </c>
      <c r="O18" s="465" t="s">
        <v>4983</v>
      </c>
      <c r="P18" s="3">
        <v>13</v>
      </c>
      <c r="Q18" s="2479">
        <f t="shared" si="1"/>
        <v>13</v>
      </c>
      <c r="R18" s="3"/>
      <c r="S18" s="3"/>
      <c r="T18" s="3"/>
      <c r="U18" s="3"/>
      <c r="V18" s="3"/>
      <c r="W18" s="3"/>
      <c r="X18" s="3"/>
      <c r="Y18" s="3"/>
      <c r="Z18" s="3"/>
      <c r="AA18" s="3"/>
      <c r="AB18" s="3">
        <v>6</v>
      </c>
      <c r="AC18" s="3">
        <v>4</v>
      </c>
      <c r="AD18" s="3">
        <v>2</v>
      </c>
      <c r="AE18" s="3">
        <v>1</v>
      </c>
      <c r="AF18" s="3"/>
      <c r="AK18" t="str">
        <f t="shared" si="2"/>
        <v>IIcarus</v>
      </c>
      <c r="AL18" s="2759"/>
      <c r="AM18" s="2759"/>
    </row>
    <row r="19" spans="1:83">
      <c r="B19" s="812">
        <f t="shared" si="0"/>
        <v>17</v>
      </c>
      <c r="C19" s="3" t="s">
        <v>2243</v>
      </c>
      <c r="D19" s="3" t="s">
        <v>5058</v>
      </c>
      <c r="E19" s="3">
        <v>1</v>
      </c>
      <c r="F19" s="815">
        <v>2</v>
      </c>
      <c r="G19" s="465">
        <v>0</v>
      </c>
      <c r="H19" s="609" t="s">
        <v>2244</v>
      </c>
      <c r="I19" s="3" t="s">
        <v>3278</v>
      </c>
      <c r="J19" s="603" t="s">
        <v>1954</v>
      </c>
      <c r="K19" s="3" t="s">
        <v>1955</v>
      </c>
      <c r="L19" s="3">
        <v>137</v>
      </c>
      <c r="M19" s="3" t="s">
        <v>1956</v>
      </c>
      <c r="N19" s="816" t="s">
        <v>4986</v>
      </c>
      <c r="O19" s="454" t="s">
        <v>81</v>
      </c>
      <c r="P19" s="3">
        <v>44</v>
      </c>
      <c r="Q19" s="2479">
        <f t="shared" si="1"/>
        <v>44</v>
      </c>
      <c r="R19" s="3"/>
      <c r="S19" s="3"/>
      <c r="T19" s="3"/>
      <c r="U19" s="3"/>
      <c r="V19" s="3"/>
      <c r="W19" s="3"/>
      <c r="X19" s="3"/>
      <c r="Y19" s="3"/>
      <c r="Z19" s="3"/>
      <c r="AA19" s="3">
        <v>9</v>
      </c>
      <c r="AB19" s="3">
        <v>11</v>
      </c>
      <c r="AC19" s="3">
        <v>11</v>
      </c>
      <c r="AD19" s="3">
        <v>8</v>
      </c>
      <c r="AE19" s="3">
        <v>5</v>
      </c>
      <c r="AF19" s="3"/>
      <c r="AK19" t="str">
        <f t="shared" si="2"/>
        <v>IAJ</v>
      </c>
      <c r="AL19" s="2760"/>
      <c r="AM19" s="2760"/>
    </row>
    <row r="20" spans="1:83" ht="27">
      <c r="B20" s="812">
        <f t="shared" si="0"/>
        <v>18</v>
      </c>
      <c r="C20" s="3" t="s">
        <v>5782</v>
      </c>
      <c r="D20" s="3" t="s">
        <v>5058</v>
      </c>
      <c r="E20" s="3">
        <v>7</v>
      </c>
      <c r="F20" s="815">
        <v>6</v>
      </c>
      <c r="G20" s="465">
        <v>2</v>
      </c>
      <c r="H20" s="609" t="s">
        <v>770</v>
      </c>
      <c r="I20" s="3" t="s">
        <v>5491</v>
      </c>
      <c r="J20" s="610" t="s">
        <v>5783</v>
      </c>
      <c r="K20" s="3" t="s">
        <v>70</v>
      </c>
      <c r="L20" s="3">
        <v>396</v>
      </c>
      <c r="M20" s="3" t="s">
        <v>5784</v>
      </c>
      <c r="N20" s="816" t="s">
        <v>5780</v>
      </c>
      <c r="O20" s="611" t="s">
        <v>4417</v>
      </c>
      <c r="P20" s="3">
        <v>15</v>
      </c>
      <c r="Q20" s="2479">
        <f t="shared" si="1"/>
        <v>15</v>
      </c>
      <c r="R20" s="3"/>
      <c r="S20" s="3"/>
      <c r="T20" s="3"/>
      <c r="U20" s="3"/>
      <c r="V20" s="3"/>
      <c r="W20" s="3"/>
      <c r="X20" s="3"/>
      <c r="Y20" s="3"/>
      <c r="Z20" s="3"/>
      <c r="AA20" s="3"/>
      <c r="AB20" s="3">
        <v>6</v>
      </c>
      <c r="AC20" s="3">
        <v>5</v>
      </c>
      <c r="AD20" s="3">
        <v>4</v>
      </c>
      <c r="AE20" s="3"/>
      <c r="AF20" s="3"/>
      <c r="AK20" t="str">
        <f t="shared" si="2"/>
        <v>IMNRAS</v>
      </c>
      <c r="AL20" s="611"/>
      <c r="AM20" s="611"/>
      <c r="BA20" s="56">
        <v>1</v>
      </c>
    </row>
    <row r="21" spans="1:83" ht="16.5">
      <c r="B21" s="812">
        <f t="shared" si="0"/>
        <v>19</v>
      </c>
      <c r="C21" s="3" t="s">
        <v>3075</v>
      </c>
      <c r="D21" s="3" t="s">
        <v>5062</v>
      </c>
      <c r="E21" s="3">
        <v>2</v>
      </c>
      <c r="F21" s="815">
        <v>3</v>
      </c>
      <c r="G21" s="465">
        <v>0</v>
      </c>
      <c r="H21" s="609" t="s">
        <v>3024</v>
      </c>
      <c r="I21" s="3" t="s">
        <v>3278</v>
      </c>
      <c r="J21" s="603" t="s">
        <v>3076</v>
      </c>
      <c r="K21" s="3" t="s">
        <v>619</v>
      </c>
      <c r="L21" s="3">
        <v>696</v>
      </c>
      <c r="M21" s="3" t="s">
        <v>3077</v>
      </c>
      <c r="N21" s="816" t="s">
        <v>418</v>
      </c>
      <c r="O21" s="454" t="s">
        <v>6594</v>
      </c>
      <c r="P21" s="3">
        <v>39</v>
      </c>
      <c r="Q21" s="2479">
        <f t="shared" si="1"/>
        <v>39</v>
      </c>
      <c r="R21" s="3"/>
      <c r="S21" s="3"/>
      <c r="T21" s="3"/>
      <c r="U21" s="3"/>
      <c r="V21" s="3"/>
      <c r="W21" s="3"/>
      <c r="X21" s="3"/>
      <c r="Y21" s="3"/>
      <c r="Z21" s="3"/>
      <c r="AA21" s="3">
        <v>7</v>
      </c>
      <c r="AB21" s="3">
        <v>11</v>
      </c>
      <c r="AC21" s="3">
        <v>10</v>
      </c>
      <c r="AD21" s="3">
        <v>7</v>
      </c>
      <c r="AE21" s="3">
        <v>4</v>
      </c>
      <c r="AF21" s="3"/>
      <c r="AG21" s="2163" t="s">
        <v>10600</v>
      </c>
      <c r="AK21" t="str">
        <f t="shared" si="2"/>
        <v>IApJ</v>
      </c>
      <c r="AL21" s="2760"/>
      <c r="AM21" s="2760"/>
    </row>
    <row r="22" spans="1:83" ht="27">
      <c r="B22" s="812">
        <f t="shared" si="0"/>
        <v>20</v>
      </c>
      <c r="C22" s="3" t="s">
        <v>3053</v>
      </c>
      <c r="D22" s="3" t="s">
        <v>5061</v>
      </c>
      <c r="E22" s="3">
        <v>7</v>
      </c>
      <c r="F22" s="815">
        <v>0</v>
      </c>
      <c r="G22" s="465">
        <v>8</v>
      </c>
      <c r="H22" s="609" t="s">
        <v>4400</v>
      </c>
      <c r="I22" s="3" t="s">
        <v>1340</v>
      </c>
      <c r="J22" s="603" t="s">
        <v>4401</v>
      </c>
      <c r="K22" s="3" t="s">
        <v>4493</v>
      </c>
      <c r="L22" s="3">
        <v>696</v>
      </c>
      <c r="M22" s="3" t="s">
        <v>4402</v>
      </c>
      <c r="N22" s="816" t="s">
        <v>4403</v>
      </c>
      <c r="O22" s="454" t="s">
        <v>4404</v>
      </c>
      <c r="P22" s="3">
        <v>20</v>
      </c>
      <c r="Q22" s="2479">
        <f t="shared" si="1"/>
        <v>20</v>
      </c>
      <c r="R22" s="3"/>
      <c r="S22" s="3"/>
      <c r="T22" s="3"/>
      <c r="U22" s="3"/>
      <c r="V22" s="3"/>
      <c r="W22" s="3"/>
      <c r="X22" s="3"/>
      <c r="Y22" s="3"/>
      <c r="Z22" s="3"/>
      <c r="AA22" s="3">
        <v>4</v>
      </c>
      <c r="AB22" s="3">
        <v>7</v>
      </c>
      <c r="AC22" s="3">
        <v>3</v>
      </c>
      <c r="AD22" s="3">
        <v>3</v>
      </c>
      <c r="AE22" s="3">
        <v>3</v>
      </c>
      <c r="AF22" s="3"/>
      <c r="AK22" t="str">
        <f t="shared" si="2"/>
        <v>DApJ</v>
      </c>
      <c r="AL22" s="2760"/>
      <c r="AM22" s="2760"/>
      <c r="AP22" s="56">
        <v>3</v>
      </c>
      <c r="AT22" s="56">
        <v>2</v>
      </c>
    </row>
    <row r="23" spans="1:83" ht="54">
      <c r="B23" s="812">
        <f t="shared" si="0"/>
        <v>21</v>
      </c>
      <c r="C23" s="3" t="s">
        <v>82</v>
      </c>
      <c r="D23" s="3" t="s">
        <v>5058</v>
      </c>
      <c r="E23" s="3">
        <v>16</v>
      </c>
      <c r="F23" s="815">
        <v>17</v>
      </c>
      <c r="G23" s="465">
        <v>0</v>
      </c>
      <c r="H23" s="609" t="s">
        <v>2861</v>
      </c>
      <c r="I23" s="3" t="s">
        <v>3278</v>
      </c>
      <c r="J23" s="603" t="s">
        <v>2862</v>
      </c>
      <c r="K23" s="3" t="s">
        <v>5952</v>
      </c>
      <c r="L23" s="3">
        <v>691</v>
      </c>
      <c r="M23" s="3" t="s">
        <v>2863</v>
      </c>
      <c r="N23" s="816" t="s">
        <v>1966</v>
      </c>
      <c r="O23" s="454" t="s">
        <v>2864</v>
      </c>
      <c r="P23" s="3">
        <v>75</v>
      </c>
      <c r="Q23" s="2479">
        <f t="shared" si="1"/>
        <v>75</v>
      </c>
      <c r="R23" s="3"/>
      <c r="S23" s="3"/>
      <c r="T23" s="3"/>
      <c r="U23" s="3"/>
      <c r="V23" s="3"/>
      <c r="W23" s="3"/>
      <c r="X23" s="3"/>
      <c r="Y23" s="3"/>
      <c r="Z23" s="3"/>
      <c r="AA23" s="3">
        <v>9</v>
      </c>
      <c r="AB23" s="3">
        <v>15</v>
      </c>
      <c r="AC23" s="3">
        <v>17</v>
      </c>
      <c r="AD23" s="3">
        <v>17</v>
      </c>
      <c r="AE23" s="3">
        <v>17</v>
      </c>
      <c r="AF23" s="3"/>
      <c r="AK23" t="str">
        <f t="shared" si="2"/>
        <v>IApJ</v>
      </c>
      <c r="AL23" s="2760"/>
      <c r="AM23" s="2760"/>
    </row>
    <row r="24" spans="1:83" s="375" customFormat="1" ht="15.75">
      <c r="B24" s="812">
        <f t="shared" si="0"/>
        <v>22</v>
      </c>
      <c r="C24" s="80" t="s">
        <v>3038</v>
      </c>
      <c r="D24" s="80" t="s">
        <v>5058</v>
      </c>
      <c r="E24" s="80">
        <v>5</v>
      </c>
      <c r="F24" s="845">
        <v>2</v>
      </c>
      <c r="G24" s="706">
        <v>4</v>
      </c>
      <c r="H24" s="846" t="s">
        <v>3039</v>
      </c>
      <c r="I24" s="80" t="s">
        <v>3280</v>
      </c>
      <c r="J24" s="848" t="s">
        <v>3040</v>
      </c>
      <c r="K24" s="80" t="s">
        <v>4173</v>
      </c>
      <c r="L24" s="80">
        <v>504</v>
      </c>
      <c r="M24" s="80" t="s">
        <v>3041</v>
      </c>
      <c r="N24" s="847" t="s">
        <v>1762</v>
      </c>
      <c r="O24" s="851" t="s">
        <v>3042</v>
      </c>
      <c r="P24" s="80">
        <v>21</v>
      </c>
      <c r="Q24" s="2479">
        <f t="shared" si="1"/>
        <v>21</v>
      </c>
      <c r="R24" s="80"/>
      <c r="S24" s="80"/>
      <c r="T24" s="80"/>
      <c r="U24" s="80"/>
      <c r="V24" s="80"/>
      <c r="W24" s="80"/>
      <c r="X24" s="80"/>
      <c r="Y24" s="80"/>
      <c r="Z24" s="80"/>
      <c r="AA24" s="80"/>
      <c r="AB24" s="80">
        <v>10</v>
      </c>
      <c r="AC24" s="80">
        <v>1</v>
      </c>
      <c r="AD24" s="80">
        <v>5</v>
      </c>
      <c r="AE24" s="80">
        <v>5</v>
      </c>
      <c r="AF24" s="80"/>
      <c r="AG24" s="2527"/>
      <c r="AK24" t="str">
        <f t="shared" si="2"/>
        <v>IA&amp;A</v>
      </c>
      <c r="AL24" s="2769"/>
      <c r="AM24" s="2769"/>
      <c r="AN24" s="56"/>
      <c r="AO24" s="56"/>
      <c r="AP24" s="56"/>
      <c r="AQ24" s="56"/>
      <c r="AR24" s="56"/>
      <c r="AS24" s="56">
        <v>1</v>
      </c>
      <c r="AT24" s="56"/>
      <c r="AU24" s="56"/>
      <c r="AV24" s="56"/>
      <c r="AW24" s="56"/>
      <c r="AX24" s="56"/>
      <c r="AY24" s="56"/>
      <c r="AZ24" s="56"/>
      <c r="BA24" s="56">
        <v>1</v>
      </c>
      <c r="BB24" s="56">
        <v>1</v>
      </c>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row>
    <row r="25" spans="1:83" s="375" customFormat="1" ht="81">
      <c r="B25" s="812">
        <f t="shared" si="0"/>
        <v>23</v>
      </c>
      <c r="C25" s="80" t="s">
        <v>4092</v>
      </c>
      <c r="D25" s="80" t="s">
        <v>5058</v>
      </c>
      <c r="E25" s="80">
        <v>25</v>
      </c>
      <c r="F25" s="849">
        <v>24</v>
      </c>
      <c r="G25" s="76">
        <v>2</v>
      </c>
      <c r="H25" s="850" t="s">
        <v>4091</v>
      </c>
      <c r="I25" s="80" t="s">
        <v>3278</v>
      </c>
      <c r="J25" s="848" t="s">
        <v>4093</v>
      </c>
      <c r="K25" s="80" t="s">
        <v>619</v>
      </c>
      <c r="L25" s="80">
        <v>703</v>
      </c>
      <c r="M25" s="80" t="s">
        <v>4094</v>
      </c>
      <c r="N25" s="847" t="s">
        <v>2746</v>
      </c>
      <c r="O25" s="76" t="s">
        <v>4095</v>
      </c>
      <c r="P25" s="80">
        <v>119</v>
      </c>
      <c r="Q25" s="2479">
        <f t="shared" si="1"/>
        <v>119</v>
      </c>
      <c r="R25" s="80"/>
      <c r="S25" s="80"/>
      <c r="T25" s="80"/>
      <c r="U25" s="80"/>
      <c r="V25" s="80"/>
      <c r="W25" s="80"/>
      <c r="X25" s="80"/>
      <c r="Y25" s="80"/>
      <c r="Z25" s="80"/>
      <c r="AA25" s="80">
        <v>3</v>
      </c>
      <c r="AB25" s="80">
        <v>20</v>
      </c>
      <c r="AC25" s="80">
        <v>32</v>
      </c>
      <c r="AD25" s="80">
        <v>36</v>
      </c>
      <c r="AE25" s="80">
        <v>28</v>
      </c>
      <c r="AF25" s="80"/>
      <c r="AG25" s="2527"/>
      <c r="AK25" t="str">
        <f t="shared" si="2"/>
        <v>IApJ</v>
      </c>
      <c r="AL25" s="1080"/>
      <c r="AM25" s="1080"/>
      <c r="AN25" s="56">
        <v>1</v>
      </c>
      <c r="AO25" s="56"/>
      <c r="AP25" s="56"/>
      <c r="AQ25" s="56"/>
      <c r="AR25" s="56"/>
      <c r="AS25" s="56"/>
      <c r="AT25" s="56"/>
      <c r="AU25" s="56"/>
      <c r="AV25" s="56"/>
      <c r="AW25" s="56"/>
      <c r="AX25" s="56"/>
      <c r="AY25" s="56"/>
      <c r="AZ25" s="56"/>
      <c r="BA25" s="56"/>
      <c r="BB25" s="56">
        <v>1</v>
      </c>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row>
    <row r="26" spans="1:83" ht="40.5">
      <c r="B26" s="812">
        <f t="shared" si="0"/>
        <v>24</v>
      </c>
      <c r="C26" s="3" t="s">
        <v>3663</v>
      </c>
      <c r="D26" s="3" t="s">
        <v>1505</v>
      </c>
      <c r="E26" s="3">
        <v>10</v>
      </c>
      <c r="F26" s="815">
        <v>3</v>
      </c>
      <c r="G26" s="465">
        <v>8</v>
      </c>
      <c r="H26" s="609" t="s">
        <v>601</v>
      </c>
      <c r="I26" s="3" t="s">
        <v>185</v>
      </c>
      <c r="J26" s="610" t="s">
        <v>2865</v>
      </c>
      <c r="K26" s="3" t="s">
        <v>5952</v>
      </c>
      <c r="L26" s="3">
        <v>693</v>
      </c>
      <c r="M26" s="3" t="s">
        <v>2866</v>
      </c>
      <c r="N26" s="816" t="s">
        <v>2867</v>
      </c>
      <c r="O26" s="465" t="s">
        <v>184</v>
      </c>
      <c r="P26" s="3">
        <v>11</v>
      </c>
      <c r="Q26" s="2479">
        <f t="shared" si="1"/>
        <v>11</v>
      </c>
      <c r="R26" s="3"/>
      <c r="S26" s="3"/>
      <c r="T26" s="3"/>
      <c r="U26" s="3"/>
      <c r="V26" s="3"/>
      <c r="W26" s="3"/>
      <c r="X26" s="3"/>
      <c r="Y26" s="3"/>
      <c r="Z26" s="3"/>
      <c r="AA26" s="3">
        <v>2</v>
      </c>
      <c r="AB26" s="3">
        <v>2</v>
      </c>
      <c r="AC26" s="3">
        <v>3</v>
      </c>
      <c r="AD26" s="3">
        <v>4</v>
      </c>
      <c r="AE26" s="3"/>
      <c r="AF26" s="3"/>
      <c r="AK26" t="str">
        <f t="shared" si="2"/>
        <v>DApJ</v>
      </c>
      <c r="AL26" s="2759"/>
      <c r="AM26" s="2759"/>
      <c r="BJ26" s="56">
        <v>1</v>
      </c>
    </row>
    <row r="27" spans="1:83" s="904" customFormat="1">
      <c r="B27" s="812">
        <f t="shared" si="0"/>
        <v>25</v>
      </c>
      <c r="C27" s="704" t="s">
        <v>5310</v>
      </c>
      <c r="D27" s="704" t="s">
        <v>5311</v>
      </c>
      <c r="E27" s="704">
        <v>4</v>
      </c>
      <c r="F27" s="899">
        <v>0</v>
      </c>
      <c r="G27" s="900">
        <v>5</v>
      </c>
      <c r="H27" s="901" t="s">
        <v>5351</v>
      </c>
      <c r="I27" s="704" t="s">
        <v>5312</v>
      </c>
      <c r="J27" s="848" t="s">
        <v>5350</v>
      </c>
      <c r="K27" s="902" t="s">
        <v>5313</v>
      </c>
      <c r="L27" s="902">
        <v>400</v>
      </c>
      <c r="M27" s="902" t="s">
        <v>5352</v>
      </c>
      <c r="N27" s="903" t="s">
        <v>5353</v>
      </c>
      <c r="O27" s="904" t="s">
        <v>3043</v>
      </c>
      <c r="P27" s="902">
        <v>10</v>
      </c>
      <c r="Q27" s="2479">
        <f t="shared" si="1"/>
        <v>10</v>
      </c>
      <c r="R27" s="902"/>
      <c r="S27" s="902"/>
      <c r="T27" s="902"/>
      <c r="U27" s="902"/>
      <c r="V27" s="902"/>
      <c r="W27" s="902"/>
      <c r="X27" s="902"/>
      <c r="Y27" s="902"/>
      <c r="Z27" s="902"/>
      <c r="AA27" s="902"/>
      <c r="AB27" s="902">
        <v>1</v>
      </c>
      <c r="AC27" s="902">
        <v>2</v>
      </c>
      <c r="AD27" s="902">
        <v>5</v>
      </c>
      <c r="AE27" s="902">
        <v>2</v>
      </c>
      <c r="AF27" s="902"/>
      <c r="AG27" s="2527"/>
      <c r="AK27" t="str">
        <f t="shared" si="2"/>
        <v>DMNRAS</v>
      </c>
      <c r="AL27" s="369"/>
      <c r="AM27" s="369"/>
      <c r="AN27" s="369"/>
      <c r="AO27" s="369"/>
      <c r="AP27" s="369"/>
      <c r="AQ27" s="369"/>
      <c r="AR27" s="369"/>
      <c r="AS27" s="369"/>
      <c r="AT27" s="369"/>
      <c r="AU27" s="369"/>
      <c r="AV27" s="369"/>
      <c r="AW27" s="369"/>
      <c r="AX27" s="369"/>
      <c r="AY27" s="369"/>
      <c r="AZ27" s="369"/>
      <c r="BA27" s="369"/>
      <c r="BB27" s="369"/>
      <c r="BC27" s="369"/>
      <c r="BD27" s="369"/>
      <c r="BE27" s="369"/>
      <c r="BF27" s="369"/>
      <c r="BG27" s="369"/>
      <c r="BH27" s="369"/>
      <c r="BI27" s="369"/>
      <c r="BJ27" s="369"/>
      <c r="BK27" s="369"/>
      <c r="BL27" s="369"/>
      <c r="BM27" s="369"/>
      <c r="BN27" s="369"/>
      <c r="BO27" s="369"/>
      <c r="BP27" s="369"/>
      <c r="BQ27" s="369"/>
      <c r="BR27" s="369"/>
      <c r="BS27" s="369"/>
      <c r="BT27" s="369"/>
      <c r="BU27" s="369"/>
      <c r="BV27" s="369"/>
      <c r="BW27" s="369"/>
      <c r="BX27" s="369"/>
      <c r="BY27" s="369"/>
      <c r="BZ27" s="369"/>
      <c r="CA27" s="369"/>
      <c r="CB27" s="369"/>
      <c r="CC27" s="369"/>
      <c r="CD27" s="369"/>
      <c r="CE27" s="369"/>
    </row>
    <row r="28" spans="1:83" ht="81">
      <c r="B28" s="812">
        <f t="shared" si="0"/>
        <v>26</v>
      </c>
      <c r="C28" s="3" t="s">
        <v>5785</v>
      </c>
      <c r="D28" s="3" t="s">
        <v>5058</v>
      </c>
      <c r="E28" s="3">
        <v>25</v>
      </c>
      <c r="F28" s="815">
        <v>24</v>
      </c>
      <c r="G28" s="465">
        <v>2</v>
      </c>
      <c r="H28" s="609" t="s">
        <v>5786</v>
      </c>
      <c r="I28" s="3" t="s">
        <v>3284</v>
      </c>
      <c r="J28" s="603" t="s">
        <v>5787</v>
      </c>
      <c r="K28" s="3" t="s">
        <v>5952</v>
      </c>
      <c r="L28" s="3">
        <v>699</v>
      </c>
      <c r="M28" s="3" t="s">
        <v>5788</v>
      </c>
      <c r="N28" s="816" t="s">
        <v>5789</v>
      </c>
      <c r="O28" s="465" t="s">
        <v>3100</v>
      </c>
      <c r="P28" s="3">
        <v>25</v>
      </c>
      <c r="Q28" s="2479">
        <f t="shared" si="1"/>
        <v>25</v>
      </c>
      <c r="R28" s="3"/>
      <c r="S28" s="3"/>
      <c r="T28" s="3"/>
      <c r="U28" s="3"/>
      <c r="V28" s="3"/>
      <c r="W28" s="3"/>
      <c r="X28" s="3"/>
      <c r="Y28" s="3"/>
      <c r="Z28" s="3"/>
      <c r="AA28" s="3">
        <v>2</v>
      </c>
      <c r="AB28" s="3">
        <v>4</v>
      </c>
      <c r="AC28" s="3">
        <v>11</v>
      </c>
      <c r="AD28" s="3">
        <v>5</v>
      </c>
      <c r="AE28" s="3">
        <v>3</v>
      </c>
      <c r="AF28" s="3"/>
      <c r="AK28" t="str">
        <f t="shared" si="2"/>
        <v>IApJ</v>
      </c>
      <c r="AL28" s="2759"/>
      <c r="AM28" s="2759"/>
      <c r="AO28" s="56">
        <v>1</v>
      </c>
    </row>
    <row r="29" spans="1:83" s="1946" customFormat="1" ht="123" customHeight="1">
      <c r="A29" s="1946">
        <v>1</v>
      </c>
      <c r="B29" s="3082"/>
      <c r="C29" s="1943" t="s">
        <v>11945</v>
      </c>
      <c r="D29" s="1943" t="s">
        <v>11899</v>
      </c>
      <c r="E29" s="1943">
        <v>46</v>
      </c>
      <c r="F29" s="2897">
        <v>42</v>
      </c>
      <c r="G29" s="1955">
        <v>5</v>
      </c>
      <c r="H29" s="2963" t="s">
        <v>11946</v>
      </c>
      <c r="I29" s="1943" t="s">
        <v>11947</v>
      </c>
      <c r="J29" s="2872" t="s">
        <v>11948</v>
      </c>
      <c r="K29" s="1943" t="s">
        <v>11949</v>
      </c>
      <c r="L29" s="1943">
        <v>693</v>
      </c>
      <c r="M29" s="1943" t="s">
        <v>11950</v>
      </c>
      <c r="N29" s="1954" t="s">
        <v>11951</v>
      </c>
      <c r="O29" s="1946" t="s">
        <v>11952</v>
      </c>
      <c r="P29" s="1943">
        <v>155</v>
      </c>
      <c r="Q29" s="3067"/>
      <c r="R29" s="1943"/>
      <c r="S29" s="1943"/>
      <c r="T29" s="1943"/>
      <c r="U29" s="1943"/>
      <c r="V29" s="1943"/>
      <c r="W29" s="1943"/>
      <c r="X29" s="1943"/>
      <c r="Y29" s="1943"/>
      <c r="Z29" s="1943"/>
      <c r="AA29" s="1943"/>
      <c r="AB29" s="1943"/>
      <c r="AC29" s="1943"/>
      <c r="AD29" s="1943"/>
      <c r="AE29" s="1943"/>
      <c r="AF29" s="1943"/>
      <c r="AG29" s="2513"/>
      <c r="AK29" s="1946" t="str">
        <f t="shared" si="2"/>
        <v>IApJ</v>
      </c>
      <c r="AL29" s="3076"/>
      <c r="AM29" s="3076"/>
    </row>
    <row r="30" spans="1:83" s="52" customFormat="1" ht="27">
      <c r="B30" s="812">
        <f t="shared" si="0"/>
        <v>28</v>
      </c>
      <c r="C30" s="96" t="s">
        <v>244</v>
      </c>
      <c r="D30" s="96" t="s">
        <v>1505</v>
      </c>
      <c r="E30" s="96">
        <v>6</v>
      </c>
      <c r="F30" s="834">
        <v>4</v>
      </c>
      <c r="G30" s="335">
        <v>3</v>
      </c>
      <c r="H30" s="835" t="s">
        <v>245</v>
      </c>
      <c r="I30" s="96" t="s">
        <v>3279</v>
      </c>
      <c r="J30" s="730" t="s">
        <v>5432</v>
      </c>
      <c r="K30" s="96" t="s">
        <v>1401</v>
      </c>
      <c r="L30" s="96">
        <v>61</v>
      </c>
      <c r="M30" s="96" t="s">
        <v>246</v>
      </c>
      <c r="N30" s="836" t="s">
        <v>1409</v>
      </c>
      <c r="O30" s="335" t="s">
        <v>247</v>
      </c>
      <c r="P30" s="96">
        <v>20</v>
      </c>
      <c r="Q30" s="2479">
        <f t="shared" si="1"/>
        <v>20</v>
      </c>
      <c r="R30" s="96"/>
      <c r="S30" s="96"/>
      <c r="T30" s="96"/>
      <c r="U30" s="96"/>
      <c r="V30" s="96"/>
      <c r="W30" s="96"/>
      <c r="X30" s="96"/>
      <c r="Y30" s="96"/>
      <c r="Z30" s="96"/>
      <c r="AA30" s="96">
        <v>2</v>
      </c>
      <c r="AB30" s="96">
        <v>6</v>
      </c>
      <c r="AC30" s="96">
        <v>7</v>
      </c>
      <c r="AD30" s="96">
        <v>3</v>
      </c>
      <c r="AE30" s="96">
        <v>2</v>
      </c>
      <c r="AF30" s="96"/>
      <c r="AG30" s="2537"/>
      <c r="AK30" t="str">
        <f t="shared" si="2"/>
        <v>DPASJ</v>
      </c>
      <c r="AL30" s="2759"/>
      <c r="AM30" s="2759"/>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row>
    <row r="31" spans="1:83">
      <c r="B31" s="812">
        <f t="shared" si="0"/>
        <v>29</v>
      </c>
      <c r="C31" s="3" t="s">
        <v>1545</v>
      </c>
      <c r="D31" s="3" t="s">
        <v>1505</v>
      </c>
      <c r="E31" s="3">
        <v>1</v>
      </c>
      <c r="F31" s="815">
        <v>0</v>
      </c>
      <c r="G31" s="465">
        <v>2</v>
      </c>
      <c r="H31" s="544" t="s">
        <v>602</v>
      </c>
      <c r="I31" s="3" t="s">
        <v>2786</v>
      </c>
      <c r="J31" s="610" t="s">
        <v>603</v>
      </c>
      <c r="K31" s="3" t="s">
        <v>619</v>
      </c>
      <c r="L31" s="3">
        <v>694</v>
      </c>
      <c r="M31" s="3" t="s">
        <v>609</v>
      </c>
      <c r="N31" s="816" t="s">
        <v>1546</v>
      </c>
      <c r="O31" s="3" t="s">
        <v>4067</v>
      </c>
      <c r="P31" s="3">
        <v>9</v>
      </c>
      <c r="Q31" s="2479">
        <f t="shared" si="1"/>
        <v>9</v>
      </c>
      <c r="R31" s="3"/>
      <c r="S31" s="3"/>
      <c r="T31" s="3"/>
      <c r="U31" s="3"/>
      <c r="V31" s="3"/>
      <c r="W31" s="3"/>
      <c r="X31" s="3"/>
      <c r="Y31" s="3"/>
      <c r="Z31" s="3"/>
      <c r="AA31" s="3"/>
      <c r="AB31" s="3">
        <v>3</v>
      </c>
      <c r="AC31" s="3">
        <v>2</v>
      </c>
      <c r="AD31" s="3">
        <v>2</v>
      </c>
      <c r="AE31" s="3">
        <v>2</v>
      </c>
      <c r="AF31" s="3"/>
      <c r="AK31" t="str">
        <f t="shared" si="2"/>
        <v>DApJ</v>
      </c>
      <c r="AL31" s="41"/>
      <c r="AM31" s="41"/>
    </row>
    <row r="32" spans="1:83" ht="40.5">
      <c r="B32" s="812">
        <f t="shared" si="0"/>
        <v>30</v>
      </c>
      <c r="C32" s="3" t="s">
        <v>4613</v>
      </c>
      <c r="D32" s="3" t="s">
        <v>1505</v>
      </c>
      <c r="E32" s="3">
        <v>9</v>
      </c>
      <c r="F32" s="815">
        <v>2</v>
      </c>
      <c r="G32" s="465">
        <v>8</v>
      </c>
      <c r="H32" s="465" t="s">
        <v>604</v>
      </c>
      <c r="I32" s="3" t="s">
        <v>2786</v>
      </c>
      <c r="J32" s="603" t="s">
        <v>606</v>
      </c>
      <c r="K32" s="3" t="s">
        <v>5952</v>
      </c>
      <c r="L32" s="3">
        <v>691</v>
      </c>
      <c r="M32" s="3" t="s">
        <v>607</v>
      </c>
      <c r="N32" s="816" t="s">
        <v>1966</v>
      </c>
      <c r="O32" s="465" t="s">
        <v>608</v>
      </c>
      <c r="P32" s="3">
        <v>38</v>
      </c>
      <c r="Q32" s="2479">
        <f t="shared" si="1"/>
        <v>38</v>
      </c>
      <c r="R32" s="3"/>
      <c r="S32" s="3"/>
      <c r="T32" s="3"/>
      <c r="U32" s="3"/>
      <c r="V32" s="3"/>
      <c r="W32" s="3"/>
      <c r="X32" s="3"/>
      <c r="Y32" s="3"/>
      <c r="Z32" s="3"/>
      <c r="AA32" s="3">
        <v>7</v>
      </c>
      <c r="AB32" s="3">
        <v>7</v>
      </c>
      <c r="AC32" s="3">
        <v>10</v>
      </c>
      <c r="AD32" s="3">
        <v>8</v>
      </c>
      <c r="AE32" s="3">
        <v>6</v>
      </c>
      <c r="AF32" s="3"/>
      <c r="AG32" s="1649" t="s">
        <v>605</v>
      </c>
      <c r="AK32" t="str">
        <f t="shared" si="2"/>
        <v>DApJ</v>
      </c>
      <c r="AL32" s="2759"/>
      <c r="AM32" s="2759"/>
      <c r="BA32" s="56">
        <v>6</v>
      </c>
    </row>
    <row r="33" spans="2:83" ht="94.5">
      <c r="B33" s="812">
        <f t="shared" si="0"/>
        <v>31</v>
      </c>
      <c r="C33" s="3" t="s">
        <v>4405</v>
      </c>
      <c r="D33" s="3" t="s">
        <v>5058</v>
      </c>
      <c r="E33" s="3">
        <v>24</v>
      </c>
      <c r="F33" s="817">
        <v>24</v>
      </c>
      <c r="G33" s="465">
        <v>1</v>
      </c>
      <c r="H33" s="609" t="s">
        <v>5171</v>
      </c>
      <c r="I33" s="3" t="s">
        <v>2786</v>
      </c>
      <c r="J33" s="610" t="s">
        <v>5172</v>
      </c>
      <c r="K33" s="3" t="s">
        <v>5952</v>
      </c>
      <c r="L33" s="3">
        <v>697</v>
      </c>
      <c r="M33" s="3" t="s">
        <v>5173</v>
      </c>
      <c r="N33" s="816" t="s">
        <v>5174</v>
      </c>
      <c r="O33" s="465" t="s">
        <v>5175</v>
      </c>
      <c r="P33" s="3">
        <v>42</v>
      </c>
      <c r="Q33" s="2479">
        <f t="shared" si="1"/>
        <v>42</v>
      </c>
      <c r="R33" s="3"/>
      <c r="S33" s="3"/>
      <c r="T33" s="3"/>
      <c r="U33" s="3"/>
      <c r="V33" s="3"/>
      <c r="W33" s="3"/>
      <c r="X33" s="3"/>
      <c r="Y33" s="3"/>
      <c r="Z33" s="3"/>
      <c r="AA33" s="3">
        <v>2</v>
      </c>
      <c r="AB33" s="3">
        <v>10</v>
      </c>
      <c r="AC33" s="3">
        <v>7</v>
      </c>
      <c r="AD33" s="3">
        <v>13</v>
      </c>
      <c r="AE33" s="3">
        <v>10</v>
      </c>
      <c r="AF33" s="3"/>
      <c r="AK33" t="str">
        <f t="shared" si="2"/>
        <v>IApJ</v>
      </c>
      <c r="AL33" s="2759"/>
      <c r="AM33" s="2759"/>
    </row>
    <row r="34" spans="2:83" s="960" customFormat="1" ht="40.5">
      <c r="B34" s="812">
        <f t="shared" si="0"/>
        <v>32</v>
      </c>
      <c r="C34" s="952" t="s">
        <v>3951</v>
      </c>
      <c r="D34" s="952" t="s">
        <v>1505</v>
      </c>
      <c r="E34" s="952">
        <v>10</v>
      </c>
      <c r="F34" s="966">
        <v>0</v>
      </c>
      <c r="G34" s="954">
        <v>11</v>
      </c>
      <c r="H34" s="955" t="s">
        <v>11339</v>
      </c>
      <c r="I34" s="952" t="s">
        <v>3952</v>
      </c>
      <c r="J34" s="956" t="s">
        <v>3953</v>
      </c>
      <c r="K34" s="952" t="s">
        <v>1401</v>
      </c>
      <c r="L34" s="952">
        <v>61</v>
      </c>
      <c r="M34" s="952" t="s">
        <v>3954</v>
      </c>
      <c r="N34" s="958" t="s">
        <v>991</v>
      </c>
      <c r="O34" s="954" t="s">
        <v>3955</v>
      </c>
      <c r="P34" s="952">
        <v>2</v>
      </c>
      <c r="Q34" s="2479">
        <f t="shared" si="1"/>
        <v>2</v>
      </c>
      <c r="R34" s="952"/>
      <c r="S34" s="952"/>
      <c r="T34" s="952"/>
      <c r="U34" s="952"/>
      <c r="V34" s="952"/>
      <c r="W34" s="952"/>
      <c r="X34" s="952"/>
      <c r="Y34" s="952"/>
      <c r="Z34" s="952"/>
      <c r="AA34" s="952"/>
      <c r="AB34" s="952">
        <v>1</v>
      </c>
      <c r="AC34" s="952"/>
      <c r="AD34" s="952"/>
      <c r="AE34" s="952">
        <v>1</v>
      </c>
      <c r="AF34" s="952"/>
      <c r="AG34" s="2525"/>
      <c r="AK34" t="str">
        <f t="shared" si="2"/>
        <v>DPASJ</v>
      </c>
      <c r="AL34" s="2759"/>
      <c r="AM34" s="2759"/>
      <c r="AN34" s="56"/>
      <c r="AO34" s="56"/>
      <c r="AP34" s="56">
        <v>1</v>
      </c>
      <c r="AQ34" s="56"/>
      <c r="AR34" s="56"/>
      <c r="AS34" s="56"/>
      <c r="AT34" s="56">
        <v>3</v>
      </c>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row>
    <row r="35" spans="2:83" ht="40.5">
      <c r="B35" s="812">
        <f t="shared" si="0"/>
        <v>33</v>
      </c>
      <c r="C35" s="3" t="s">
        <v>610</v>
      </c>
      <c r="D35" s="3" t="s">
        <v>1505</v>
      </c>
      <c r="E35" s="3">
        <v>13</v>
      </c>
      <c r="F35" s="815">
        <v>0</v>
      </c>
      <c r="G35" s="465">
        <v>14</v>
      </c>
      <c r="H35" s="609" t="s">
        <v>2351</v>
      </c>
      <c r="I35" s="3" t="s">
        <v>1340</v>
      </c>
      <c r="J35" s="603" t="s">
        <v>2352</v>
      </c>
      <c r="K35" s="3" t="s">
        <v>619</v>
      </c>
      <c r="L35" s="3">
        <v>690</v>
      </c>
      <c r="M35" s="3" t="s">
        <v>2353</v>
      </c>
      <c r="N35" s="816" t="s">
        <v>4986</v>
      </c>
      <c r="O35" s="465" t="s">
        <v>2354</v>
      </c>
      <c r="P35" s="3">
        <v>16</v>
      </c>
      <c r="Q35" s="2479">
        <f t="shared" si="1"/>
        <v>16</v>
      </c>
      <c r="R35" s="3"/>
      <c r="S35" s="3"/>
      <c r="T35" s="3"/>
      <c r="U35" s="3"/>
      <c r="V35" s="3"/>
      <c r="W35" s="3"/>
      <c r="X35" s="3"/>
      <c r="Y35" s="3"/>
      <c r="Z35" s="3"/>
      <c r="AA35" s="3"/>
      <c r="AB35" s="3">
        <v>3</v>
      </c>
      <c r="AC35" s="3">
        <v>5</v>
      </c>
      <c r="AD35" s="3">
        <v>6</v>
      </c>
      <c r="AE35" s="3">
        <v>2</v>
      </c>
      <c r="AF35" s="3"/>
      <c r="AK35" t="str">
        <f t="shared" si="2"/>
        <v>DApJ</v>
      </c>
      <c r="AL35" s="2759">
        <v>1</v>
      </c>
      <c r="AM35" s="2759"/>
      <c r="AP35" s="56">
        <v>2</v>
      </c>
      <c r="AT35" s="56">
        <v>1</v>
      </c>
      <c r="AZ35" s="56">
        <v>2</v>
      </c>
      <c r="BP35" s="56">
        <v>1</v>
      </c>
      <c r="BQ35" s="56">
        <v>1</v>
      </c>
      <c r="BR35" s="56">
        <v>1</v>
      </c>
    </row>
    <row r="36" spans="2:83" s="375" customFormat="1">
      <c r="B36" s="812">
        <f t="shared" si="0"/>
        <v>34</v>
      </c>
      <c r="C36" s="80" t="s">
        <v>4096</v>
      </c>
      <c r="D36" s="80" t="s">
        <v>5058</v>
      </c>
      <c r="E36" s="80">
        <v>0</v>
      </c>
      <c r="F36" s="845">
        <v>1</v>
      </c>
      <c r="G36" s="706">
        <v>0</v>
      </c>
      <c r="H36" s="846" t="s">
        <v>4096</v>
      </c>
      <c r="I36" s="80" t="s">
        <v>3278</v>
      </c>
      <c r="J36" s="848" t="s">
        <v>4097</v>
      </c>
      <c r="K36" s="80" t="s">
        <v>3704</v>
      </c>
      <c r="L36" s="80">
        <v>505</v>
      </c>
      <c r="M36" s="80" t="s">
        <v>4098</v>
      </c>
      <c r="N36" s="847" t="s">
        <v>253</v>
      </c>
      <c r="O36" s="80" t="s">
        <v>5423</v>
      </c>
      <c r="P36" s="80">
        <v>18</v>
      </c>
      <c r="Q36" s="2479">
        <f t="shared" si="1"/>
        <v>18</v>
      </c>
      <c r="R36" s="80"/>
      <c r="S36" s="80"/>
      <c r="T36" s="80"/>
      <c r="U36" s="80"/>
      <c r="V36" s="80"/>
      <c r="W36" s="80"/>
      <c r="X36" s="80"/>
      <c r="Y36" s="80"/>
      <c r="Z36" s="80"/>
      <c r="AA36" s="80"/>
      <c r="AB36" s="80">
        <v>2</v>
      </c>
      <c r="AC36" s="80">
        <v>4</v>
      </c>
      <c r="AD36" s="80">
        <v>10</v>
      </c>
      <c r="AE36" s="80">
        <v>2</v>
      </c>
      <c r="AF36" s="80"/>
      <c r="AG36" s="2527"/>
      <c r="AK36" t="str">
        <f t="shared" si="2"/>
        <v>IA&amp;A</v>
      </c>
      <c r="AL36" s="41"/>
      <c r="AM36" s="41"/>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row>
    <row r="37" spans="2:83" s="368" customFormat="1" ht="94.5">
      <c r="B37" s="812">
        <f t="shared" si="0"/>
        <v>35</v>
      </c>
      <c r="C37" s="112" t="s">
        <v>1085</v>
      </c>
      <c r="D37" s="112" t="s">
        <v>5058</v>
      </c>
      <c r="E37" s="112">
        <v>29</v>
      </c>
      <c r="F37" s="915">
        <v>23</v>
      </c>
      <c r="G37" s="505">
        <v>7</v>
      </c>
      <c r="H37" s="916" t="s">
        <v>986</v>
      </c>
      <c r="I37" s="112" t="s">
        <v>3279</v>
      </c>
      <c r="J37" s="918" t="s">
        <v>1086</v>
      </c>
      <c r="K37" s="112" t="s">
        <v>5952</v>
      </c>
      <c r="L37" s="112">
        <v>707</v>
      </c>
      <c r="M37" s="112" t="s">
        <v>1087</v>
      </c>
      <c r="N37" s="914" t="s">
        <v>1084</v>
      </c>
      <c r="O37" s="917" t="s">
        <v>1088</v>
      </c>
      <c r="P37" s="112">
        <v>15</v>
      </c>
      <c r="Q37" s="2479">
        <f t="shared" si="1"/>
        <v>15</v>
      </c>
      <c r="R37" s="112"/>
      <c r="S37" s="112"/>
      <c r="T37" s="112"/>
      <c r="U37" s="112"/>
      <c r="V37" s="112"/>
      <c r="W37" s="112"/>
      <c r="X37" s="112"/>
      <c r="Y37" s="112"/>
      <c r="Z37" s="112"/>
      <c r="AA37" s="112"/>
      <c r="AB37" s="112">
        <v>1</v>
      </c>
      <c r="AC37" s="112">
        <v>4</v>
      </c>
      <c r="AD37" s="112">
        <v>7</v>
      </c>
      <c r="AE37" s="112">
        <v>3</v>
      </c>
      <c r="AF37" s="112"/>
      <c r="AG37" s="2532"/>
      <c r="AK37" t="str">
        <f t="shared" si="2"/>
        <v>IApJ</v>
      </c>
      <c r="AL37" s="1080"/>
      <c r="AM37" s="1080"/>
      <c r="AN37" s="56"/>
      <c r="AO37" s="56"/>
      <c r="AP37" s="56"/>
      <c r="AQ37" s="56"/>
      <c r="AR37" s="56"/>
      <c r="AS37" s="56"/>
      <c r="AT37" s="56"/>
      <c r="AU37" s="56"/>
      <c r="AV37" s="56"/>
      <c r="AW37" s="56"/>
      <c r="AX37" s="56"/>
      <c r="AY37" s="56"/>
      <c r="AZ37" s="56"/>
      <c r="BA37" s="56">
        <v>4</v>
      </c>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row>
    <row r="38" spans="2:83" ht="54">
      <c r="B38" s="812">
        <f t="shared" si="0"/>
        <v>36</v>
      </c>
      <c r="C38" s="3" t="s">
        <v>395</v>
      </c>
      <c r="D38" s="3" t="s">
        <v>1505</v>
      </c>
      <c r="E38" s="3">
        <v>16</v>
      </c>
      <c r="F38" s="815">
        <v>10</v>
      </c>
      <c r="G38" s="465">
        <v>7</v>
      </c>
      <c r="H38" s="609" t="s">
        <v>1406</v>
      </c>
      <c r="I38" s="3" t="s">
        <v>3278</v>
      </c>
      <c r="J38" s="610" t="s">
        <v>396</v>
      </c>
      <c r="K38" s="3" t="s">
        <v>5952</v>
      </c>
      <c r="L38" s="3">
        <v>700</v>
      </c>
      <c r="M38" s="3" t="s">
        <v>397</v>
      </c>
      <c r="N38" s="816" t="s">
        <v>398</v>
      </c>
      <c r="O38" s="613" t="s">
        <v>1814</v>
      </c>
      <c r="P38" s="3">
        <v>19</v>
      </c>
      <c r="Q38" s="2479">
        <f t="shared" si="1"/>
        <v>19</v>
      </c>
      <c r="R38" s="3"/>
      <c r="S38" s="3"/>
      <c r="T38" s="3"/>
      <c r="U38" s="3"/>
      <c r="V38" s="3"/>
      <c r="W38" s="3"/>
      <c r="X38" s="3"/>
      <c r="Y38" s="3"/>
      <c r="Z38" s="3"/>
      <c r="AA38" s="3"/>
      <c r="AB38" s="3">
        <v>5</v>
      </c>
      <c r="AC38" s="3">
        <v>7</v>
      </c>
      <c r="AD38" s="3">
        <v>5</v>
      </c>
      <c r="AE38" s="3">
        <v>2</v>
      </c>
      <c r="AF38" s="3"/>
      <c r="AK38" t="str">
        <f t="shared" si="2"/>
        <v>DApJ</v>
      </c>
      <c r="AL38" s="613"/>
      <c r="AM38" s="613"/>
      <c r="AN38" s="56">
        <v>5</v>
      </c>
      <c r="BB38" s="56">
        <v>2</v>
      </c>
    </row>
    <row r="39" spans="2:83" ht="175.5">
      <c r="B39" s="812">
        <f t="shared" si="0"/>
        <v>37</v>
      </c>
      <c r="C39" s="3" t="s">
        <v>2355</v>
      </c>
      <c r="D39" s="3" t="s">
        <v>5058</v>
      </c>
      <c r="E39" s="3">
        <v>62</v>
      </c>
      <c r="F39" s="815">
        <v>58</v>
      </c>
      <c r="G39" s="465">
        <v>5</v>
      </c>
      <c r="H39" s="609" t="s">
        <v>776</v>
      </c>
      <c r="I39" s="3" t="s">
        <v>3278</v>
      </c>
      <c r="J39" s="603" t="s">
        <v>777</v>
      </c>
      <c r="K39" s="3" t="s">
        <v>619</v>
      </c>
      <c r="L39" s="3">
        <v>690</v>
      </c>
      <c r="M39" s="3" t="s">
        <v>778</v>
      </c>
      <c r="N39" s="816" t="s">
        <v>4986</v>
      </c>
      <c r="O39" s="465" t="s">
        <v>779</v>
      </c>
      <c r="P39" s="3">
        <v>377</v>
      </c>
      <c r="Q39" s="2479">
        <f t="shared" si="1"/>
        <v>377</v>
      </c>
      <c r="R39" s="3"/>
      <c r="S39" s="3"/>
      <c r="T39" s="3"/>
      <c r="U39" s="3"/>
      <c r="V39" s="3"/>
      <c r="W39" s="3"/>
      <c r="X39" s="3"/>
      <c r="Y39" s="3"/>
      <c r="Z39" s="3"/>
      <c r="AA39" s="3">
        <v>35</v>
      </c>
      <c r="AB39" s="3">
        <v>76</v>
      </c>
      <c r="AC39" s="3">
        <v>78</v>
      </c>
      <c r="AD39" s="3">
        <v>102</v>
      </c>
      <c r="AE39" s="3">
        <v>86</v>
      </c>
      <c r="AF39" s="3"/>
      <c r="AK39" t="str">
        <f t="shared" si="2"/>
        <v>IApJ</v>
      </c>
      <c r="AL39" s="2759"/>
      <c r="AM39" s="2759"/>
      <c r="AN39" s="56">
        <v>2</v>
      </c>
      <c r="BB39" s="56">
        <v>2</v>
      </c>
    </row>
    <row r="40" spans="2:83" s="375" customFormat="1" ht="27">
      <c r="B40" s="812">
        <f t="shared" si="0"/>
        <v>38</v>
      </c>
      <c r="C40" s="80" t="s">
        <v>3044</v>
      </c>
      <c r="D40" s="80" t="s">
        <v>1505</v>
      </c>
      <c r="E40" s="80">
        <v>3</v>
      </c>
      <c r="F40" s="845">
        <v>0</v>
      </c>
      <c r="G40" s="706">
        <v>4</v>
      </c>
      <c r="H40" s="852" t="s">
        <v>255</v>
      </c>
      <c r="I40" s="80" t="s">
        <v>3278</v>
      </c>
      <c r="J40" s="700" t="s">
        <v>3045</v>
      </c>
      <c r="K40" s="80" t="s">
        <v>3046</v>
      </c>
      <c r="L40" s="80">
        <v>203</v>
      </c>
      <c r="M40" s="80" t="s">
        <v>3047</v>
      </c>
      <c r="N40" s="847" t="s">
        <v>253</v>
      </c>
      <c r="O40" s="706" t="s">
        <v>254</v>
      </c>
      <c r="P40" s="80">
        <v>5</v>
      </c>
      <c r="Q40" s="2479">
        <f t="shared" si="1"/>
        <v>5</v>
      </c>
      <c r="R40" s="80"/>
      <c r="S40" s="80"/>
      <c r="T40" s="80"/>
      <c r="U40" s="80"/>
      <c r="V40" s="80"/>
      <c r="W40" s="80"/>
      <c r="X40" s="80"/>
      <c r="Y40" s="80"/>
      <c r="Z40" s="80"/>
      <c r="AA40" s="80"/>
      <c r="AB40" s="80">
        <v>2</v>
      </c>
      <c r="AC40" s="80">
        <v>2</v>
      </c>
      <c r="AD40" s="80"/>
      <c r="AE40" s="80">
        <v>1</v>
      </c>
      <c r="AF40" s="80"/>
      <c r="AG40" s="789" t="s">
        <v>10600</v>
      </c>
      <c r="AK40" t="str">
        <f t="shared" si="2"/>
        <v>DIcarus</v>
      </c>
      <c r="AL40" s="2759"/>
      <c r="AM40" s="2759"/>
      <c r="AN40" s="56"/>
      <c r="AO40" s="56"/>
      <c r="AP40" s="56"/>
      <c r="AQ40" s="56"/>
      <c r="AR40" s="56"/>
      <c r="AS40" s="56"/>
      <c r="AT40" s="56"/>
      <c r="AU40" s="56"/>
      <c r="AV40" s="56"/>
      <c r="AW40" s="56"/>
      <c r="AX40" s="56"/>
      <c r="AY40" s="56"/>
      <c r="AZ40" s="56"/>
      <c r="BA40" s="56">
        <v>1</v>
      </c>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row>
    <row r="41" spans="2:83" ht="40.5">
      <c r="B41" s="812">
        <f t="shared" si="0"/>
        <v>39</v>
      </c>
      <c r="C41" s="3" t="s">
        <v>2888</v>
      </c>
      <c r="D41" s="3" t="s">
        <v>1505</v>
      </c>
      <c r="E41" s="3">
        <v>3</v>
      </c>
      <c r="F41" s="815">
        <v>1</v>
      </c>
      <c r="G41" s="465">
        <v>3</v>
      </c>
      <c r="H41" s="609" t="s">
        <v>11340</v>
      </c>
      <c r="I41" s="3" t="s">
        <v>3280</v>
      </c>
      <c r="J41" s="603" t="s">
        <v>2889</v>
      </c>
      <c r="K41" s="3" t="s">
        <v>619</v>
      </c>
      <c r="L41" s="3">
        <v>698</v>
      </c>
      <c r="M41" s="3" t="s">
        <v>2890</v>
      </c>
      <c r="N41" s="816" t="s">
        <v>2891</v>
      </c>
      <c r="O41" s="465" t="s">
        <v>2892</v>
      </c>
      <c r="P41" s="3">
        <v>37</v>
      </c>
      <c r="Q41" s="2479">
        <f t="shared" si="1"/>
        <v>37</v>
      </c>
      <c r="R41" s="3"/>
      <c r="S41" s="3"/>
      <c r="T41" s="3"/>
      <c r="U41" s="3"/>
      <c r="V41" s="3"/>
      <c r="W41" s="3"/>
      <c r="X41" s="3"/>
      <c r="Y41" s="3"/>
      <c r="Z41" s="3"/>
      <c r="AA41" s="3">
        <v>2</v>
      </c>
      <c r="AB41" s="3">
        <v>8</v>
      </c>
      <c r="AC41" s="3">
        <v>10</v>
      </c>
      <c r="AD41" s="3">
        <v>7</v>
      </c>
      <c r="AE41" s="3">
        <v>10</v>
      </c>
      <c r="AF41" s="3"/>
      <c r="AK41" t="str">
        <f t="shared" si="2"/>
        <v>DApJ</v>
      </c>
      <c r="AL41" s="2759"/>
      <c r="AM41" s="2759"/>
      <c r="AW41" s="56">
        <v>1</v>
      </c>
    </row>
    <row r="42" spans="2:83" s="52" customFormat="1" ht="40.5">
      <c r="B42" s="812">
        <f t="shared" si="0"/>
        <v>40</v>
      </c>
      <c r="C42" s="96" t="s">
        <v>366</v>
      </c>
      <c r="D42" s="96" t="s">
        <v>1505</v>
      </c>
      <c r="E42" s="96">
        <v>5</v>
      </c>
      <c r="F42" s="834">
        <v>0</v>
      </c>
      <c r="G42" s="335">
        <v>6</v>
      </c>
      <c r="H42" s="835" t="s">
        <v>243</v>
      </c>
      <c r="I42" s="96" t="s">
        <v>6767</v>
      </c>
      <c r="J42" s="441" t="s">
        <v>4999</v>
      </c>
      <c r="K42" s="96" t="s">
        <v>1401</v>
      </c>
      <c r="L42" s="96">
        <v>61</v>
      </c>
      <c r="M42" s="96" t="s">
        <v>6768</v>
      </c>
      <c r="N42" s="836" t="s">
        <v>1409</v>
      </c>
      <c r="O42" s="335" t="s">
        <v>6769</v>
      </c>
      <c r="P42" s="96">
        <v>1</v>
      </c>
      <c r="Q42" s="2479">
        <f t="shared" si="1"/>
        <v>1</v>
      </c>
      <c r="R42" s="96"/>
      <c r="S42" s="96"/>
      <c r="T42" s="96"/>
      <c r="U42" s="96"/>
      <c r="V42" s="96"/>
      <c r="W42" s="96"/>
      <c r="X42" s="96"/>
      <c r="Y42" s="96"/>
      <c r="Z42" s="96"/>
      <c r="AA42" s="96"/>
      <c r="AB42" s="96"/>
      <c r="AC42" s="96"/>
      <c r="AD42" s="96">
        <v>1</v>
      </c>
      <c r="AE42" s="96"/>
      <c r="AF42" s="96"/>
      <c r="AG42" s="2537"/>
      <c r="AK42" t="str">
        <f t="shared" si="2"/>
        <v>DPASJ</v>
      </c>
      <c r="AL42" s="2759"/>
      <c r="AM42" s="2759"/>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row>
    <row r="43" spans="2:83" ht="40.5">
      <c r="B43" s="812">
        <f t="shared" si="0"/>
        <v>41</v>
      </c>
      <c r="C43" s="3" t="s">
        <v>295</v>
      </c>
      <c r="D43" s="3" t="s">
        <v>1505</v>
      </c>
      <c r="E43" s="3">
        <v>9</v>
      </c>
      <c r="F43" s="815">
        <v>2</v>
      </c>
      <c r="G43" s="465">
        <v>8</v>
      </c>
      <c r="H43" s="501" t="s">
        <v>780</v>
      </c>
      <c r="I43" s="3" t="s">
        <v>3278</v>
      </c>
      <c r="J43" s="603" t="s">
        <v>781</v>
      </c>
      <c r="K43" s="3" t="s">
        <v>619</v>
      </c>
      <c r="L43" s="3">
        <v>692</v>
      </c>
      <c r="M43" s="3" t="s">
        <v>782</v>
      </c>
      <c r="N43" s="816" t="s">
        <v>783</v>
      </c>
      <c r="O43" s="613" t="s">
        <v>5615</v>
      </c>
      <c r="P43" s="3">
        <v>67</v>
      </c>
      <c r="Q43" s="2479">
        <f t="shared" si="1"/>
        <v>67</v>
      </c>
      <c r="R43" s="3"/>
      <c r="S43" s="3"/>
      <c r="T43" s="3"/>
      <c r="U43" s="3"/>
      <c r="V43" s="3"/>
      <c r="W43" s="3"/>
      <c r="X43" s="3"/>
      <c r="Y43" s="3"/>
      <c r="Z43" s="3">
        <v>2</v>
      </c>
      <c r="AA43" s="3">
        <v>7</v>
      </c>
      <c r="AB43" s="3">
        <v>12</v>
      </c>
      <c r="AC43" s="3">
        <v>17</v>
      </c>
      <c r="AD43" s="3">
        <v>13</v>
      </c>
      <c r="AE43" s="3">
        <v>16</v>
      </c>
      <c r="AF43" s="3"/>
      <c r="AK43" t="str">
        <f t="shared" si="2"/>
        <v>DApJ</v>
      </c>
      <c r="AL43" s="613"/>
      <c r="AM43" s="613"/>
      <c r="AS43" s="56">
        <v>1</v>
      </c>
      <c r="BB43" s="56">
        <v>4</v>
      </c>
      <c r="BP43" s="56">
        <v>1</v>
      </c>
    </row>
    <row r="44" spans="2:83" s="368" customFormat="1" ht="67.5">
      <c r="B44" s="812">
        <f t="shared" si="0"/>
        <v>42</v>
      </c>
      <c r="C44" s="112" t="s">
        <v>5000</v>
      </c>
      <c r="D44" s="112" t="s">
        <v>5058</v>
      </c>
      <c r="E44" s="112">
        <v>25</v>
      </c>
      <c r="F44" s="910">
        <v>25</v>
      </c>
      <c r="G44" s="911">
        <v>1</v>
      </c>
      <c r="H44" s="912" t="s">
        <v>1080</v>
      </c>
      <c r="I44" s="112" t="s">
        <v>3278</v>
      </c>
      <c r="J44" s="913" t="s">
        <v>1081</v>
      </c>
      <c r="K44" s="112" t="s">
        <v>5952</v>
      </c>
      <c r="L44" s="112">
        <v>706</v>
      </c>
      <c r="M44" s="112" t="s">
        <v>1083</v>
      </c>
      <c r="N44" s="914" t="s">
        <v>1084</v>
      </c>
      <c r="O44" s="505" t="s">
        <v>1082</v>
      </c>
      <c r="P44" s="112">
        <v>59</v>
      </c>
      <c r="Q44" s="2479">
        <f t="shared" si="1"/>
        <v>59</v>
      </c>
      <c r="R44" s="112"/>
      <c r="S44" s="112"/>
      <c r="T44" s="112"/>
      <c r="U44" s="112"/>
      <c r="V44" s="112"/>
      <c r="W44" s="112"/>
      <c r="X44" s="112"/>
      <c r="Y44" s="112"/>
      <c r="Z44" s="112"/>
      <c r="AA44" s="112">
        <v>1</v>
      </c>
      <c r="AB44" s="112">
        <v>22</v>
      </c>
      <c r="AC44" s="112">
        <v>11</v>
      </c>
      <c r="AD44" s="112">
        <v>12</v>
      </c>
      <c r="AE44" s="112">
        <v>13</v>
      </c>
      <c r="AF44" s="112"/>
      <c r="AG44" s="2532"/>
      <c r="AK44" t="str">
        <f t="shared" si="2"/>
        <v>IApJ</v>
      </c>
      <c r="AL44" s="2759"/>
      <c r="AM44" s="2759"/>
      <c r="AN44" s="56">
        <v>1</v>
      </c>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row>
    <row r="45" spans="2:83">
      <c r="B45" s="812">
        <f t="shared" si="0"/>
        <v>43</v>
      </c>
      <c r="C45" s="3" t="s">
        <v>414</v>
      </c>
      <c r="D45" s="3" t="s">
        <v>5058</v>
      </c>
      <c r="E45" s="3">
        <v>2</v>
      </c>
      <c r="F45" s="815">
        <v>3</v>
      </c>
      <c r="G45" s="465">
        <v>0</v>
      </c>
      <c r="H45" s="465" t="s">
        <v>415</v>
      </c>
      <c r="I45" s="3" t="s">
        <v>3279</v>
      </c>
      <c r="J45" s="603" t="s">
        <v>416</v>
      </c>
      <c r="K45" s="3" t="s">
        <v>1528</v>
      </c>
      <c r="L45" s="3">
        <v>137</v>
      </c>
      <c r="M45" s="3" t="s">
        <v>417</v>
      </c>
      <c r="N45" s="816" t="s">
        <v>418</v>
      </c>
      <c r="O45" s="454" t="s">
        <v>5644</v>
      </c>
      <c r="P45" s="3">
        <v>39</v>
      </c>
      <c r="Q45" s="2479">
        <f t="shared" si="1"/>
        <v>39</v>
      </c>
      <c r="R45" s="3"/>
      <c r="S45" s="3"/>
      <c r="T45" s="3"/>
      <c r="U45" s="3"/>
      <c r="V45" s="3"/>
      <c r="W45" s="3"/>
      <c r="X45" s="3"/>
      <c r="Y45" s="3"/>
      <c r="Z45" s="3"/>
      <c r="AA45" s="3">
        <v>4</v>
      </c>
      <c r="AB45" s="3">
        <v>9</v>
      </c>
      <c r="AC45" s="3">
        <v>6</v>
      </c>
      <c r="AD45" s="3">
        <v>14</v>
      </c>
      <c r="AE45" s="3">
        <v>6</v>
      </c>
      <c r="AF45" s="3"/>
      <c r="AK45" t="str">
        <f t="shared" si="2"/>
        <v>IAJ</v>
      </c>
      <c r="AL45" s="2760"/>
      <c r="AM45" s="2760"/>
    </row>
    <row r="46" spans="2:83" s="375" customFormat="1" ht="27">
      <c r="B46" s="812">
        <f t="shared" si="0"/>
        <v>44</v>
      </c>
      <c r="C46" s="80" t="s">
        <v>5424</v>
      </c>
      <c r="D46" s="80" t="s">
        <v>5058</v>
      </c>
      <c r="E46" s="80">
        <v>5</v>
      </c>
      <c r="F46" s="849">
        <v>6</v>
      </c>
      <c r="G46" s="76">
        <v>0</v>
      </c>
      <c r="H46" s="850" t="s">
        <v>5425</v>
      </c>
      <c r="I46" s="80" t="s">
        <v>3280</v>
      </c>
      <c r="J46" s="848" t="s">
        <v>5426</v>
      </c>
      <c r="K46" s="80" t="s">
        <v>5427</v>
      </c>
      <c r="L46" s="80">
        <v>121</v>
      </c>
      <c r="M46" s="80" t="s">
        <v>5428</v>
      </c>
      <c r="N46" s="847" t="s">
        <v>1762</v>
      </c>
      <c r="O46" s="76" t="s">
        <v>5605</v>
      </c>
      <c r="P46" s="80">
        <v>52</v>
      </c>
      <c r="Q46" s="2479">
        <f t="shared" si="1"/>
        <v>52</v>
      </c>
      <c r="R46" s="80"/>
      <c r="S46" s="80"/>
      <c r="T46" s="80"/>
      <c r="U46" s="80"/>
      <c r="V46" s="80"/>
      <c r="W46" s="80"/>
      <c r="X46" s="80"/>
      <c r="Y46" s="80"/>
      <c r="Z46" s="80"/>
      <c r="AA46" s="80">
        <v>3</v>
      </c>
      <c r="AB46" s="80">
        <v>21</v>
      </c>
      <c r="AC46" s="80">
        <v>15</v>
      </c>
      <c r="AD46" s="80">
        <v>11</v>
      </c>
      <c r="AE46" s="80">
        <v>2</v>
      </c>
      <c r="AF46" s="80"/>
      <c r="AG46" s="2527"/>
      <c r="AK46" t="str">
        <f t="shared" si="2"/>
        <v>IPASP</v>
      </c>
      <c r="AL46" s="1080"/>
      <c r="AM46" s="1080"/>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row>
    <row r="47" spans="2:83">
      <c r="B47" s="812">
        <f t="shared" si="0"/>
        <v>45</v>
      </c>
      <c r="C47" s="3" t="s">
        <v>5790</v>
      </c>
      <c r="D47" s="3" t="s">
        <v>5058</v>
      </c>
      <c r="E47" s="3">
        <v>2</v>
      </c>
      <c r="F47" s="815">
        <v>3</v>
      </c>
      <c r="G47" s="465">
        <v>0</v>
      </c>
      <c r="H47" s="465" t="s">
        <v>5791</v>
      </c>
      <c r="I47" s="3" t="s">
        <v>3279</v>
      </c>
      <c r="J47" s="603" t="s">
        <v>10341</v>
      </c>
      <c r="K47" s="3" t="s">
        <v>5952</v>
      </c>
      <c r="L47" s="3">
        <v>697</v>
      </c>
      <c r="M47" s="3" t="s">
        <v>5792</v>
      </c>
      <c r="N47" s="816" t="s">
        <v>5780</v>
      </c>
      <c r="O47" s="611" t="s">
        <v>3101</v>
      </c>
      <c r="P47" s="3">
        <v>3</v>
      </c>
      <c r="Q47" s="2479">
        <f t="shared" si="1"/>
        <v>3</v>
      </c>
      <c r="R47" s="3"/>
      <c r="S47" s="3"/>
      <c r="T47" s="3"/>
      <c r="U47" s="3"/>
      <c r="V47" s="3"/>
      <c r="W47" s="3"/>
      <c r="X47" s="3"/>
      <c r="Y47" s="3"/>
      <c r="Z47" s="3"/>
      <c r="AA47" s="3"/>
      <c r="AB47" s="3"/>
      <c r="AC47" s="3">
        <v>1</v>
      </c>
      <c r="AD47" s="3">
        <v>2</v>
      </c>
      <c r="AE47" s="3"/>
      <c r="AF47" s="3"/>
      <c r="AK47" t="str">
        <f t="shared" si="2"/>
        <v>IApJ</v>
      </c>
      <c r="AL47" s="611"/>
      <c r="AM47" s="611"/>
    </row>
    <row r="48" spans="2:83" ht="78" customHeight="1">
      <c r="B48" s="812">
        <f t="shared" si="0"/>
        <v>46</v>
      </c>
      <c r="C48" s="1943" t="s">
        <v>8471</v>
      </c>
      <c r="D48" s="1943" t="s">
        <v>8472</v>
      </c>
      <c r="E48" s="1943">
        <v>8</v>
      </c>
      <c r="F48" s="1956">
        <v>1</v>
      </c>
      <c r="G48" s="1955">
        <v>8</v>
      </c>
      <c r="H48" s="1955" t="s">
        <v>8480</v>
      </c>
      <c r="I48" s="1944" t="s">
        <v>8473</v>
      </c>
      <c r="J48" s="1945" t="s">
        <v>8474</v>
      </c>
      <c r="K48" s="1943" t="s">
        <v>8475</v>
      </c>
      <c r="L48" s="1943">
        <v>704</v>
      </c>
      <c r="M48" s="1943" t="s">
        <v>8476</v>
      </c>
      <c r="N48" s="1954" t="s">
        <v>8477</v>
      </c>
      <c r="O48" s="1957" t="s">
        <v>8478</v>
      </c>
      <c r="P48" s="1943">
        <v>2</v>
      </c>
      <c r="Q48" s="2479">
        <f t="shared" si="1"/>
        <v>2</v>
      </c>
      <c r="R48" s="1943"/>
      <c r="S48" s="1943"/>
      <c r="T48" s="1943"/>
      <c r="U48" s="1943"/>
      <c r="V48" s="1943"/>
      <c r="W48" s="1943"/>
      <c r="X48" s="1943"/>
      <c r="Y48" s="1943"/>
      <c r="Z48" s="1943"/>
      <c r="AA48" s="1943"/>
      <c r="AB48" s="1943">
        <v>2</v>
      </c>
      <c r="AC48" s="1943"/>
      <c r="AD48" s="1943"/>
      <c r="AE48" s="1943"/>
      <c r="AF48" s="1943"/>
      <c r="AG48" s="2538" t="s">
        <v>8479</v>
      </c>
      <c r="AK48" t="str">
        <f t="shared" si="2"/>
        <v>DApJ</v>
      </c>
      <c r="AL48" s="611"/>
      <c r="AM48" s="611"/>
      <c r="AS48" s="56">
        <v>4</v>
      </c>
      <c r="BB48" s="56">
        <v>1</v>
      </c>
    </row>
    <row r="49" spans="1:83" s="375" customFormat="1" ht="40.5">
      <c r="B49" s="812">
        <f t="shared" si="0"/>
        <v>47</v>
      </c>
      <c r="C49" s="80" t="s">
        <v>3931</v>
      </c>
      <c r="D49" s="80" t="s">
        <v>1505</v>
      </c>
      <c r="E49" s="80">
        <v>13</v>
      </c>
      <c r="F49" s="849">
        <v>0</v>
      </c>
      <c r="G49" s="76">
        <v>14</v>
      </c>
      <c r="H49" s="850" t="s">
        <v>11341</v>
      </c>
      <c r="I49" s="80" t="s">
        <v>2786</v>
      </c>
      <c r="J49" s="848" t="s">
        <v>898</v>
      </c>
      <c r="K49" s="80" t="s">
        <v>5952</v>
      </c>
      <c r="L49" s="80">
        <v>702</v>
      </c>
      <c r="M49" s="80" t="s">
        <v>899</v>
      </c>
      <c r="N49" s="847" t="s">
        <v>1762</v>
      </c>
      <c r="O49" s="76" t="s">
        <v>900</v>
      </c>
      <c r="P49" s="80">
        <v>52</v>
      </c>
      <c r="Q49" s="2479">
        <f t="shared" si="1"/>
        <v>52</v>
      </c>
      <c r="R49" s="80"/>
      <c r="S49" s="80"/>
      <c r="T49" s="80"/>
      <c r="U49" s="80"/>
      <c r="V49" s="80"/>
      <c r="W49" s="80"/>
      <c r="X49" s="80"/>
      <c r="Y49" s="80"/>
      <c r="Z49" s="80"/>
      <c r="AA49" s="80"/>
      <c r="AB49" s="80">
        <v>14</v>
      </c>
      <c r="AC49" s="80">
        <v>17</v>
      </c>
      <c r="AD49" s="80">
        <v>12</v>
      </c>
      <c r="AE49" s="80">
        <v>9</v>
      </c>
      <c r="AF49" s="80"/>
      <c r="AG49" s="2527"/>
      <c r="AK49" t="str">
        <f t="shared" si="2"/>
        <v>DApJ</v>
      </c>
      <c r="AL49" s="1080"/>
      <c r="AM49" s="1080"/>
      <c r="AN49" s="56"/>
      <c r="AO49" s="56"/>
      <c r="AP49" s="56"/>
      <c r="AQ49" s="56"/>
      <c r="AR49" s="56"/>
      <c r="AS49" s="56"/>
      <c r="AT49" s="56"/>
      <c r="AU49" s="56"/>
      <c r="AV49" s="56"/>
      <c r="AW49" s="56"/>
      <c r="AX49" s="56"/>
      <c r="AY49" s="56"/>
      <c r="AZ49" s="56"/>
      <c r="BA49" s="56">
        <v>2</v>
      </c>
      <c r="BB49" s="56">
        <v>5</v>
      </c>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row>
    <row r="50" spans="1:83" ht="40.5">
      <c r="B50" s="812">
        <f t="shared" si="0"/>
        <v>48</v>
      </c>
      <c r="C50" s="3" t="s">
        <v>6581</v>
      </c>
      <c r="D50" s="3" t="s">
        <v>1505</v>
      </c>
      <c r="E50" s="3">
        <v>6</v>
      </c>
      <c r="F50" s="815">
        <v>0</v>
      </c>
      <c r="G50" s="465">
        <v>7</v>
      </c>
      <c r="H50" s="465" t="s">
        <v>4843</v>
      </c>
      <c r="I50" s="3" t="s">
        <v>3279</v>
      </c>
      <c r="J50" s="610" t="s">
        <v>6582</v>
      </c>
      <c r="K50" s="3" t="s">
        <v>4416</v>
      </c>
      <c r="L50" s="3">
        <v>697</v>
      </c>
      <c r="M50" s="3" t="s">
        <v>5413</v>
      </c>
      <c r="N50" s="816" t="s">
        <v>418</v>
      </c>
      <c r="O50" s="465" t="s">
        <v>5417</v>
      </c>
      <c r="P50" s="3">
        <v>21</v>
      </c>
      <c r="Q50" s="2479">
        <f t="shared" si="1"/>
        <v>21</v>
      </c>
      <c r="R50" s="3"/>
      <c r="S50" s="3"/>
      <c r="T50" s="3"/>
      <c r="U50" s="3"/>
      <c r="V50" s="3"/>
      <c r="W50" s="3"/>
      <c r="X50" s="3"/>
      <c r="Y50" s="3"/>
      <c r="Z50" s="3"/>
      <c r="AA50" s="3">
        <v>4</v>
      </c>
      <c r="AB50" s="3">
        <v>5</v>
      </c>
      <c r="AC50" s="3">
        <v>3</v>
      </c>
      <c r="AD50" s="3">
        <v>7</v>
      </c>
      <c r="AE50" s="3">
        <v>2</v>
      </c>
      <c r="AF50" s="3"/>
      <c r="AK50" t="str">
        <f t="shared" si="2"/>
        <v>DApJ</v>
      </c>
      <c r="AL50" s="2759"/>
      <c r="AM50" s="2759"/>
      <c r="BA50" s="56">
        <v>3</v>
      </c>
      <c r="BH50" s="56">
        <v>2</v>
      </c>
      <c r="BR50" s="56">
        <v>1</v>
      </c>
    </row>
    <row r="51" spans="1:83">
      <c r="B51" s="812">
        <f t="shared" si="0"/>
        <v>49</v>
      </c>
      <c r="C51" s="3" t="s">
        <v>5793</v>
      </c>
      <c r="D51" s="3" t="s">
        <v>1505</v>
      </c>
      <c r="E51" s="3">
        <v>3</v>
      </c>
      <c r="F51" s="815">
        <v>1</v>
      </c>
      <c r="G51" s="465">
        <v>3</v>
      </c>
      <c r="H51" s="838" t="s">
        <v>4842</v>
      </c>
      <c r="I51" s="3" t="s">
        <v>3280</v>
      </c>
      <c r="J51" s="603" t="s">
        <v>5937</v>
      </c>
      <c r="K51" s="3" t="s">
        <v>5952</v>
      </c>
      <c r="L51" s="3">
        <v>698</v>
      </c>
      <c r="M51" s="3" t="s">
        <v>5938</v>
      </c>
      <c r="N51" s="816" t="s">
        <v>5780</v>
      </c>
      <c r="O51" s="454" t="s">
        <v>5939</v>
      </c>
      <c r="P51" s="3">
        <v>1</v>
      </c>
      <c r="Q51" s="2479">
        <f t="shared" si="1"/>
        <v>1</v>
      </c>
      <c r="R51" s="3"/>
      <c r="S51" s="3"/>
      <c r="T51" s="3"/>
      <c r="U51" s="3"/>
      <c r="V51" s="3"/>
      <c r="W51" s="3"/>
      <c r="X51" s="3"/>
      <c r="Y51" s="3"/>
      <c r="Z51" s="3"/>
      <c r="AA51" s="3">
        <v>1</v>
      </c>
      <c r="AB51" s="3"/>
      <c r="AC51" s="3"/>
      <c r="AD51" s="3"/>
      <c r="AE51" s="3"/>
      <c r="AF51" s="3"/>
      <c r="AK51" t="str">
        <f t="shared" si="2"/>
        <v>DApJ</v>
      </c>
      <c r="AL51" s="2760"/>
      <c r="AM51" s="2760"/>
    </row>
    <row r="52" spans="1:83" ht="54">
      <c r="B52" s="812">
        <f t="shared" si="0"/>
        <v>50</v>
      </c>
      <c r="C52" s="3" t="s">
        <v>5793</v>
      </c>
      <c r="D52" s="3" t="s">
        <v>1505</v>
      </c>
      <c r="E52" s="3">
        <v>17</v>
      </c>
      <c r="F52" s="815">
        <v>1</v>
      </c>
      <c r="G52" s="465">
        <v>17</v>
      </c>
      <c r="H52" s="501" t="s">
        <v>1407</v>
      </c>
      <c r="I52" s="3" t="s">
        <v>3280</v>
      </c>
      <c r="J52" s="603" t="s">
        <v>1408</v>
      </c>
      <c r="K52" s="3" t="s">
        <v>5952</v>
      </c>
      <c r="L52" s="3">
        <v>701</v>
      </c>
      <c r="M52" s="3" t="s">
        <v>2498</v>
      </c>
      <c r="N52" s="816" t="s">
        <v>1409</v>
      </c>
      <c r="O52" s="454" t="s">
        <v>424</v>
      </c>
      <c r="P52" s="3">
        <v>6</v>
      </c>
      <c r="Q52" s="2479">
        <f t="shared" si="1"/>
        <v>6</v>
      </c>
      <c r="R52" s="3"/>
      <c r="S52" s="3"/>
      <c r="T52" s="3"/>
      <c r="U52" s="3"/>
      <c r="V52" s="3"/>
      <c r="W52" s="3"/>
      <c r="X52" s="3"/>
      <c r="Y52" s="3"/>
      <c r="Z52" s="3"/>
      <c r="AA52" s="3"/>
      <c r="AB52" s="3">
        <v>2</v>
      </c>
      <c r="AC52" s="3"/>
      <c r="AD52" s="3">
        <v>4</v>
      </c>
      <c r="AE52" s="3"/>
      <c r="AF52" s="3"/>
      <c r="AK52" t="str">
        <f t="shared" si="2"/>
        <v>DApJ</v>
      </c>
      <c r="AL52" s="2760"/>
      <c r="AM52" s="2760"/>
      <c r="AO52" s="56">
        <v>1</v>
      </c>
      <c r="AZ52" s="56">
        <v>1</v>
      </c>
      <c r="BA52" s="56">
        <v>1</v>
      </c>
      <c r="BW52" s="56">
        <v>1</v>
      </c>
    </row>
    <row r="53" spans="1:83" ht="40.5">
      <c r="B53" s="812">
        <f t="shared" si="0"/>
        <v>51</v>
      </c>
      <c r="C53" s="3" t="s">
        <v>425</v>
      </c>
      <c r="D53" s="3" t="s">
        <v>5058</v>
      </c>
      <c r="E53" s="3">
        <v>7</v>
      </c>
      <c r="F53" s="815">
        <v>7</v>
      </c>
      <c r="G53" s="465">
        <v>1</v>
      </c>
      <c r="H53" s="613" t="s">
        <v>1410</v>
      </c>
      <c r="I53" s="3" t="s">
        <v>3280</v>
      </c>
      <c r="J53" s="610" t="s">
        <v>1411</v>
      </c>
      <c r="K53" s="3" t="s">
        <v>4416</v>
      </c>
      <c r="L53" s="3">
        <v>701</v>
      </c>
      <c r="M53" s="3" t="s">
        <v>1412</v>
      </c>
      <c r="N53" s="816" t="s">
        <v>1409</v>
      </c>
      <c r="O53" s="613" t="s">
        <v>426</v>
      </c>
      <c r="P53" s="3">
        <v>45</v>
      </c>
      <c r="Q53" s="2479">
        <f t="shared" si="1"/>
        <v>45</v>
      </c>
      <c r="R53" s="3"/>
      <c r="S53" s="3"/>
      <c r="T53" s="3"/>
      <c r="U53" s="3"/>
      <c r="V53" s="3"/>
      <c r="W53" s="3"/>
      <c r="X53" s="3"/>
      <c r="Y53" s="3"/>
      <c r="Z53" s="3"/>
      <c r="AA53" s="3">
        <v>1</v>
      </c>
      <c r="AB53" s="3">
        <v>7</v>
      </c>
      <c r="AC53" s="3">
        <v>10</v>
      </c>
      <c r="AD53" s="3">
        <v>17</v>
      </c>
      <c r="AE53" s="3">
        <v>10</v>
      </c>
      <c r="AF53" s="3"/>
      <c r="AK53" t="str">
        <f t="shared" si="2"/>
        <v>IApJ</v>
      </c>
      <c r="AL53" s="613"/>
      <c r="AM53" s="613"/>
      <c r="BA53" s="56">
        <v>1</v>
      </c>
    </row>
    <row r="54" spans="1:83" s="375" customFormat="1" ht="27">
      <c r="B54" s="812">
        <f t="shared" si="0"/>
        <v>52</v>
      </c>
      <c r="C54" s="80" t="s">
        <v>901</v>
      </c>
      <c r="D54" s="80" t="s">
        <v>5058</v>
      </c>
      <c r="E54" s="80">
        <v>7</v>
      </c>
      <c r="F54" s="845">
        <v>4</v>
      </c>
      <c r="G54" s="706">
        <v>4</v>
      </c>
      <c r="H54" s="706" t="s">
        <v>6213</v>
      </c>
      <c r="I54" s="80" t="s">
        <v>2786</v>
      </c>
      <c r="J54" s="848" t="s">
        <v>6214</v>
      </c>
      <c r="K54" s="80" t="s">
        <v>5952</v>
      </c>
      <c r="L54" s="80">
        <v>703</v>
      </c>
      <c r="M54" s="80" t="s">
        <v>6583</v>
      </c>
      <c r="N54" s="847" t="s">
        <v>1762</v>
      </c>
      <c r="O54" s="80" t="s">
        <v>6584</v>
      </c>
      <c r="P54" s="80">
        <v>9</v>
      </c>
      <c r="Q54" s="2479">
        <f t="shared" si="1"/>
        <v>9</v>
      </c>
      <c r="R54" s="80"/>
      <c r="S54" s="80"/>
      <c r="T54" s="80"/>
      <c r="U54" s="80"/>
      <c r="V54" s="80"/>
      <c r="W54" s="80"/>
      <c r="X54" s="80"/>
      <c r="Y54" s="80"/>
      <c r="Z54" s="80"/>
      <c r="AA54" s="80"/>
      <c r="AB54" s="80">
        <v>3</v>
      </c>
      <c r="AC54" s="80">
        <v>2</v>
      </c>
      <c r="AD54" s="80">
        <v>3</v>
      </c>
      <c r="AE54" s="80">
        <v>1</v>
      </c>
      <c r="AF54" s="80"/>
      <c r="AG54" s="2527"/>
      <c r="AK54" t="str">
        <f t="shared" si="2"/>
        <v>IApJ</v>
      </c>
      <c r="AL54" s="41"/>
      <c r="AM54" s="41"/>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row>
    <row r="55" spans="1:83" s="1946" customFormat="1" ht="57" customHeight="1">
      <c r="A55" s="1946">
        <v>1</v>
      </c>
      <c r="B55" s="3082"/>
      <c r="C55" s="1943" t="s">
        <v>11937</v>
      </c>
      <c r="D55" s="1943" t="s">
        <v>11899</v>
      </c>
      <c r="E55" s="1943">
        <v>0</v>
      </c>
      <c r="F55" s="1956">
        <v>1</v>
      </c>
      <c r="G55" s="1955">
        <v>0</v>
      </c>
      <c r="H55" s="1955" t="s">
        <v>11938</v>
      </c>
      <c r="I55" s="1943" t="s">
        <v>11939</v>
      </c>
      <c r="J55" s="2872" t="s">
        <v>11940</v>
      </c>
      <c r="K55" s="1943" t="s">
        <v>11941</v>
      </c>
      <c r="L55" s="1943">
        <v>137</v>
      </c>
      <c r="M55" s="1943" t="s">
        <v>11942</v>
      </c>
      <c r="N55" s="1954" t="s">
        <v>11943</v>
      </c>
      <c r="O55" s="2897" t="s">
        <v>11944</v>
      </c>
      <c r="P55" s="1943">
        <v>14</v>
      </c>
      <c r="Q55" s="3067"/>
      <c r="R55" s="1943"/>
      <c r="S55" s="1943"/>
      <c r="T55" s="1943"/>
      <c r="U55" s="1943"/>
      <c r="V55" s="1943"/>
      <c r="W55" s="1943"/>
      <c r="X55" s="1943"/>
      <c r="Y55" s="1943"/>
      <c r="Z55" s="1943"/>
      <c r="AA55" s="1943"/>
      <c r="AB55" s="1943"/>
      <c r="AC55" s="1943"/>
      <c r="AD55" s="1943"/>
      <c r="AE55" s="1943"/>
      <c r="AF55" s="1943"/>
      <c r="AG55" s="2513"/>
      <c r="AK55" s="1946" t="str">
        <f t="shared" si="2"/>
        <v>IAJ</v>
      </c>
      <c r="AL55" s="3083"/>
      <c r="AM55" s="3083"/>
    </row>
    <row r="56" spans="1:83" s="1946" customFormat="1" ht="57" customHeight="1">
      <c r="A56" s="1946">
        <v>1</v>
      </c>
      <c r="B56" s="3082"/>
      <c r="C56" s="1943" t="s">
        <v>11953</v>
      </c>
      <c r="D56" s="1943" t="s">
        <v>11899</v>
      </c>
      <c r="E56" s="1943">
        <v>18</v>
      </c>
      <c r="F56" s="1956">
        <v>18</v>
      </c>
      <c r="G56" s="1955">
        <v>1</v>
      </c>
      <c r="H56" s="1955" t="s">
        <v>11954</v>
      </c>
      <c r="I56" s="1943" t="s">
        <v>11947</v>
      </c>
      <c r="J56" s="2872" t="s">
        <v>11955</v>
      </c>
      <c r="K56" s="1943" t="s">
        <v>11949</v>
      </c>
      <c r="L56" s="1943">
        <v>695</v>
      </c>
      <c r="M56" s="1943" t="s">
        <v>11956</v>
      </c>
      <c r="N56" s="1954" t="s">
        <v>11957</v>
      </c>
      <c r="O56" s="1946" t="s">
        <v>11958</v>
      </c>
      <c r="P56" s="1943">
        <v>52</v>
      </c>
      <c r="Q56" s="3067"/>
      <c r="R56" s="1943"/>
      <c r="S56" s="1943"/>
      <c r="T56" s="1943"/>
      <c r="U56" s="1943"/>
      <c r="V56" s="1943"/>
      <c r="W56" s="1943"/>
      <c r="X56" s="1943"/>
      <c r="Y56" s="1943"/>
      <c r="Z56" s="1943"/>
      <c r="AA56" s="1943"/>
      <c r="AB56" s="1943"/>
      <c r="AC56" s="1943"/>
      <c r="AD56" s="1943"/>
      <c r="AE56" s="1943"/>
      <c r="AF56" s="1943"/>
      <c r="AG56" s="2513"/>
      <c r="AK56" s="1946" t="str">
        <f t="shared" si="2"/>
        <v>IApJ</v>
      </c>
      <c r="AL56" s="3083"/>
      <c r="AM56" s="3083"/>
    </row>
    <row r="57" spans="1:83" s="2169" customFormat="1" ht="69.75" customHeight="1">
      <c r="B57" s="2183"/>
      <c r="C57" s="2171" t="s">
        <v>9301</v>
      </c>
      <c r="D57" s="2171" t="s">
        <v>9294</v>
      </c>
      <c r="E57" s="2171">
        <v>8</v>
      </c>
      <c r="F57" s="2184">
        <v>9</v>
      </c>
      <c r="G57" s="2185">
        <v>0</v>
      </c>
      <c r="H57" s="2185" t="s">
        <v>9302</v>
      </c>
      <c r="I57" s="2171" t="s">
        <v>9296</v>
      </c>
      <c r="J57" s="2187" t="s">
        <v>9303</v>
      </c>
      <c r="K57" s="2171" t="s">
        <v>9289</v>
      </c>
      <c r="L57" s="2171">
        <v>700</v>
      </c>
      <c r="M57" s="2171" t="s">
        <v>9304</v>
      </c>
      <c r="N57" s="2178" t="s">
        <v>9306</v>
      </c>
      <c r="O57" s="2189" t="s">
        <v>9305</v>
      </c>
      <c r="P57" s="2171">
        <v>13</v>
      </c>
      <c r="Q57" s="2479">
        <f t="shared" si="1"/>
        <v>13</v>
      </c>
      <c r="R57" s="2171"/>
      <c r="S57" s="2171"/>
      <c r="T57" s="2171"/>
      <c r="U57" s="2171"/>
      <c r="V57" s="2171"/>
      <c r="W57" s="2171"/>
      <c r="X57" s="2171"/>
      <c r="Y57" s="2171"/>
      <c r="Z57" s="2171"/>
      <c r="AA57" s="2171">
        <v>1</v>
      </c>
      <c r="AB57" s="2171">
        <v>2</v>
      </c>
      <c r="AC57" s="2171">
        <v>5</v>
      </c>
      <c r="AD57" s="2171">
        <v>4</v>
      </c>
      <c r="AE57" s="2171">
        <v>1</v>
      </c>
      <c r="AF57" s="2171"/>
      <c r="AG57" s="2182" t="s">
        <v>10599</v>
      </c>
      <c r="AK57" s="2169" t="str">
        <f t="shared" si="2"/>
        <v>IApJ</v>
      </c>
      <c r="AL57" s="1080"/>
      <c r="AM57" s="1080"/>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row>
    <row r="58" spans="1:83" s="375" customFormat="1" ht="40.5">
      <c r="B58" s="812">
        <f t="shared" si="0"/>
        <v>56</v>
      </c>
      <c r="C58" s="80" t="s">
        <v>6585</v>
      </c>
      <c r="D58" s="80" t="s">
        <v>5058</v>
      </c>
      <c r="E58" s="80">
        <v>4</v>
      </c>
      <c r="F58" s="845">
        <v>4</v>
      </c>
      <c r="G58" s="706">
        <v>1</v>
      </c>
      <c r="H58" s="706" t="s">
        <v>6586</v>
      </c>
      <c r="I58" s="80" t="s">
        <v>3278</v>
      </c>
      <c r="J58" s="700" t="s">
        <v>6587</v>
      </c>
      <c r="K58" s="80" t="s">
        <v>5952</v>
      </c>
      <c r="L58" s="80">
        <v>701</v>
      </c>
      <c r="M58" s="80" t="s">
        <v>6588</v>
      </c>
      <c r="N58" s="847" t="s">
        <v>398</v>
      </c>
      <c r="O58" s="853" t="s">
        <v>6589</v>
      </c>
      <c r="P58" s="80">
        <v>48</v>
      </c>
      <c r="Q58" s="2479">
        <f t="shared" si="1"/>
        <v>48</v>
      </c>
      <c r="R58" s="80"/>
      <c r="S58" s="80"/>
      <c r="T58" s="80"/>
      <c r="U58" s="80"/>
      <c r="V58" s="80"/>
      <c r="W58" s="80"/>
      <c r="X58" s="80"/>
      <c r="Y58" s="80"/>
      <c r="Z58" s="80">
        <v>1</v>
      </c>
      <c r="AA58" s="80">
        <v>8</v>
      </c>
      <c r="AB58" s="80">
        <v>9</v>
      </c>
      <c r="AC58" s="80">
        <v>11</v>
      </c>
      <c r="AD58" s="80">
        <v>5</v>
      </c>
      <c r="AE58" s="80">
        <v>14</v>
      </c>
      <c r="AF58" s="80"/>
      <c r="AG58" s="2527"/>
      <c r="AK58" t="str">
        <f t="shared" si="2"/>
        <v>IApJ</v>
      </c>
      <c r="AL58" s="621"/>
      <c r="AM58" s="621"/>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row>
    <row r="59" spans="1:83" s="375" customFormat="1" ht="175.5">
      <c r="B59" s="812">
        <f t="shared" si="0"/>
        <v>57</v>
      </c>
      <c r="C59" s="80" t="s">
        <v>6590</v>
      </c>
      <c r="D59" s="80" t="s">
        <v>5058</v>
      </c>
      <c r="E59" s="80">
        <v>65</v>
      </c>
      <c r="F59" s="849">
        <v>64</v>
      </c>
      <c r="G59" s="76">
        <v>2</v>
      </c>
      <c r="H59" s="850" t="s">
        <v>4334</v>
      </c>
      <c r="I59" s="80" t="s">
        <v>3278</v>
      </c>
      <c r="J59" s="848" t="s">
        <v>6591</v>
      </c>
      <c r="K59" s="80" t="s">
        <v>3705</v>
      </c>
      <c r="L59" s="80">
        <v>184</v>
      </c>
      <c r="M59" s="80" t="s">
        <v>6592</v>
      </c>
      <c r="N59" s="847" t="s">
        <v>6593</v>
      </c>
      <c r="O59" s="80" t="s">
        <v>5180</v>
      </c>
      <c r="P59" s="80">
        <v>150</v>
      </c>
      <c r="Q59" s="2479">
        <f t="shared" si="1"/>
        <v>150</v>
      </c>
      <c r="R59" s="80"/>
      <c r="S59" s="80"/>
      <c r="T59" s="80"/>
      <c r="U59" s="80"/>
      <c r="V59" s="80"/>
      <c r="W59" s="80"/>
      <c r="X59" s="80"/>
      <c r="Y59" s="80"/>
      <c r="Z59" s="80"/>
      <c r="AA59" s="80">
        <v>3</v>
      </c>
      <c r="AB59" s="80">
        <v>40</v>
      </c>
      <c r="AC59" s="80">
        <v>26</v>
      </c>
      <c r="AD59" s="80">
        <v>43</v>
      </c>
      <c r="AE59" s="80">
        <v>38</v>
      </c>
      <c r="AF59" s="80"/>
      <c r="AG59" s="2527"/>
      <c r="AK59" t="str">
        <f t="shared" si="2"/>
        <v>IApJS</v>
      </c>
      <c r="AL59" s="41"/>
      <c r="AM59" s="41"/>
      <c r="AN59" s="56">
        <v>1</v>
      </c>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row>
    <row r="60" spans="1:83" s="375" customFormat="1" ht="27">
      <c r="B60" s="812">
        <f t="shared" si="0"/>
        <v>58</v>
      </c>
      <c r="C60" s="80" t="s">
        <v>5606</v>
      </c>
      <c r="D60" s="80" t="s">
        <v>5058</v>
      </c>
      <c r="E60" s="80">
        <v>10</v>
      </c>
      <c r="F60" s="849">
        <v>9</v>
      </c>
      <c r="G60" s="76">
        <v>2</v>
      </c>
      <c r="H60" s="850" t="s">
        <v>5607</v>
      </c>
      <c r="I60" s="80" t="s">
        <v>5608</v>
      </c>
      <c r="J60" s="700" t="s">
        <v>5609</v>
      </c>
      <c r="K60" s="80" t="s">
        <v>4493</v>
      </c>
      <c r="L60" s="80">
        <v>699</v>
      </c>
      <c r="M60" s="80" t="s">
        <v>5610</v>
      </c>
      <c r="N60" s="847" t="s">
        <v>5611</v>
      </c>
      <c r="O60" s="853" t="s">
        <v>2287</v>
      </c>
      <c r="P60" s="80">
        <v>31</v>
      </c>
      <c r="Q60" s="2479">
        <f t="shared" si="1"/>
        <v>31</v>
      </c>
      <c r="R60" s="80"/>
      <c r="S60" s="80"/>
      <c r="T60" s="80"/>
      <c r="U60" s="80"/>
      <c r="V60" s="80"/>
      <c r="W60" s="80"/>
      <c r="X60" s="80"/>
      <c r="Y60" s="80"/>
      <c r="Z60" s="80"/>
      <c r="AA60" s="80">
        <v>6</v>
      </c>
      <c r="AB60" s="80">
        <v>10</v>
      </c>
      <c r="AC60" s="80">
        <v>4</v>
      </c>
      <c r="AD60" s="80">
        <v>7</v>
      </c>
      <c r="AE60" s="80">
        <v>4</v>
      </c>
      <c r="AF60" s="80"/>
      <c r="AG60" s="2527"/>
      <c r="AK60" t="str">
        <f t="shared" si="2"/>
        <v>IApJ</v>
      </c>
      <c r="AL60" s="621"/>
      <c r="AM60" s="621"/>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row>
    <row r="61" spans="1:83" s="725" customFormat="1" ht="40.5">
      <c r="B61" s="812">
        <f t="shared" si="0"/>
        <v>59</v>
      </c>
      <c r="C61" s="104" t="s">
        <v>6797</v>
      </c>
      <c r="D61" s="104" t="s">
        <v>5062</v>
      </c>
      <c r="E61" s="104">
        <v>12</v>
      </c>
      <c r="F61" s="859">
        <v>13</v>
      </c>
      <c r="G61" s="860">
        <v>0</v>
      </c>
      <c r="H61" s="861" t="s">
        <v>5690</v>
      </c>
      <c r="I61" s="104" t="s">
        <v>3286</v>
      </c>
      <c r="J61" s="865" t="s">
        <v>5691</v>
      </c>
      <c r="K61" s="104" t="s">
        <v>3704</v>
      </c>
      <c r="L61" s="104">
        <v>505</v>
      </c>
      <c r="M61" s="104" t="s">
        <v>5692</v>
      </c>
      <c r="N61" s="863" t="s">
        <v>6593</v>
      </c>
      <c r="O61" s="860" t="s">
        <v>6617</v>
      </c>
      <c r="P61" s="104">
        <v>22</v>
      </c>
      <c r="Q61" s="2479">
        <f t="shared" si="1"/>
        <v>22</v>
      </c>
      <c r="R61" s="104"/>
      <c r="S61" s="104"/>
      <c r="T61" s="104"/>
      <c r="U61" s="104"/>
      <c r="V61" s="104"/>
      <c r="W61" s="104"/>
      <c r="X61" s="104"/>
      <c r="Y61" s="104"/>
      <c r="Z61" s="104"/>
      <c r="AA61" s="104">
        <v>1</v>
      </c>
      <c r="AB61" s="104">
        <v>8</v>
      </c>
      <c r="AC61" s="104">
        <v>4</v>
      </c>
      <c r="AD61" s="104">
        <v>5</v>
      </c>
      <c r="AE61" s="104">
        <v>4</v>
      </c>
      <c r="AF61" s="104"/>
      <c r="AG61" s="2164" t="s">
        <v>10596</v>
      </c>
      <c r="AK61" t="str">
        <f t="shared" si="2"/>
        <v>IA&amp;A</v>
      </c>
      <c r="AL61" s="1080"/>
      <c r="AM61" s="1080"/>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row>
    <row r="62" spans="1:83" s="725" customFormat="1" ht="40.5">
      <c r="B62" s="812">
        <f t="shared" si="0"/>
        <v>60</v>
      </c>
      <c r="C62" s="104" t="s">
        <v>6618</v>
      </c>
      <c r="D62" s="104" t="s">
        <v>1505</v>
      </c>
      <c r="E62" s="104">
        <v>2</v>
      </c>
      <c r="F62" s="859">
        <v>0</v>
      </c>
      <c r="G62" s="860">
        <v>3</v>
      </c>
      <c r="H62" s="2696" t="s">
        <v>11342</v>
      </c>
      <c r="I62" s="104" t="s">
        <v>3282</v>
      </c>
      <c r="J62" s="862" t="s">
        <v>6619</v>
      </c>
      <c r="K62" s="104" t="s">
        <v>5427</v>
      </c>
      <c r="L62" s="104">
        <v>121</v>
      </c>
      <c r="M62" s="104" t="s">
        <v>6620</v>
      </c>
      <c r="N62" s="863" t="s">
        <v>895</v>
      </c>
      <c r="O62" s="864" t="s">
        <v>6621</v>
      </c>
      <c r="P62" s="104">
        <v>9</v>
      </c>
      <c r="Q62" s="2479">
        <f t="shared" si="1"/>
        <v>9</v>
      </c>
      <c r="R62" s="104"/>
      <c r="S62" s="104"/>
      <c r="T62" s="104"/>
      <c r="U62" s="104"/>
      <c r="V62" s="104"/>
      <c r="W62" s="104"/>
      <c r="X62" s="104"/>
      <c r="Y62" s="104"/>
      <c r="Z62" s="104"/>
      <c r="AA62" s="104">
        <v>1</v>
      </c>
      <c r="AB62" s="104">
        <v>1</v>
      </c>
      <c r="AC62" s="104">
        <v>3</v>
      </c>
      <c r="AD62" s="104">
        <v>2</v>
      </c>
      <c r="AE62" s="104">
        <v>2</v>
      </c>
      <c r="AF62" s="104"/>
      <c r="AG62" s="2529"/>
      <c r="AK62" t="str">
        <f t="shared" si="2"/>
        <v>DPASP</v>
      </c>
      <c r="AL62" s="621"/>
      <c r="AM62" s="621"/>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row>
    <row r="63" spans="1:83" ht="40.5">
      <c r="B63" s="812">
        <f t="shared" si="0"/>
        <v>61</v>
      </c>
      <c r="C63" s="3" t="s">
        <v>3994</v>
      </c>
      <c r="D63" s="3" t="s">
        <v>5062</v>
      </c>
      <c r="E63" s="392">
        <v>9</v>
      </c>
      <c r="F63" s="817">
        <v>5</v>
      </c>
      <c r="G63" s="817">
        <v>5</v>
      </c>
      <c r="H63" s="609" t="s">
        <v>4132</v>
      </c>
      <c r="I63" s="3" t="s">
        <v>3948</v>
      </c>
      <c r="J63" s="603" t="s">
        <v>4133</v>
      </c>
      <c r="K63" s="3" t="s">
        <v>4493</v>
      </c>
      <c r="L63" s="3">
        <v>697</v>
      </c>
      <c r="M63" s="3" t="s">
        <v>4134</v>
      </c>
      <c r="N63" s="816" t="s">
        <v>4135</v>
      </c>
      <c r="O63" s="465" t="s">
        <v>384</v>
      </c>
      <c r="P63" s="3">
        <v>20</v>
      </c>
      <c r="Q63" s="2479">
        <f t="shared" si="1"/>
        <v>20</v>
      </c>
      <c r="R63" s="3"/>
      <c r="S63" s="3"/>
      <c r="T63" s="3"/>
      <c r="U63" s="3"/>
      <c r="V63" s="3"/>
      <c r="W63" s="3"/>
      <c r="X63" s="3"/>
      <c r="Y63" s="3"/>
      <c r="Z63" s="3"/>
      <c r="AA63" s="3">
        <v>1</v>
      </c>
      <c r="AB63" s="3">
        <v>3</v>
      </c>
      <c r="AC63" s="3">
        <v>4</v>
      </c>
      <c r="AD63" s="3">
        <v>6</v>
      </c>
      <c r="AE63" s="3">
        <v>6</v>
      </c>
      <c r="AF63" s="3"/>
      <c r="AK63" t="str">
        <f t="shared" si="2"/>
        <v>IApJ</v>
      </c>
      <c r="AL63" s="2759"/>
      <c r="AM63" s="2759"/>
      <c r="BA63" s="56">
        <v>4</v>
      </c>
    </row>
    <row r="64" spans="1:83" ht="27">
      <c r="B64" s="812">
        <f t="shared" si="0"/>
        <v>62</v>
      </c>
      <c r="C64" s="3" t="s">
        <v>5562</v>
      </c>
      <c r="D64" s="3" t="s">
        <v>1505</v>
      </c>
      <c r="E64" s="3">
        <v>7</v>
      </c>
      <c r="F64" s="815">
        <v>3</v>
      </c>
      <c r="G64" s="465">
        <v>5</v>
      </c>
      <c r="H64" s="609" t="s">
        <v>575</v>
      </c>
      <c r="I64" s="3" t="s">
        <v>3279</v>
      </c>
      <c r="J64" s="603" t="s">
        <v>5001</v>
      </c>
      <c r="K64" s="3" t="s">
        <v>619</v>
      </c>
      <c r="L64" s="3">
        <v>690</v>
      </c>
      <c r="M64" s="3" t="s">
        <v>5002</v>
      </c>
      <c r="N64" s="816" t="s">
        <v>4986</v>
      </c>
      <c r="O64" s="100" t="s">
        <v>4070</v>
      </c>
      <c r="P64" s="3">
        <v>18</v>
      </c>
      <c r="Q64" s="2479">
        <f t="shared" si="1"/>
        <v>18</v>
      </c>
      <c r="R64" s="3"/>
      <c r="S64" s="3"/>
      <c r="T64" s="3"/>
      <c r="U64" s="3"/>
      <c r="V64" s="3"/>
      <c r="W64" s="3"/>
      <c r="X64" s="3"/>
      <c r="Y64" s="3"/>
      <c r="Z64" s="3"/>
      <c r="AA64" s="3">
        <v>3</v>
      </c>
      <c r="AB64" s="3">
        <v>6</v>
      </c>
      <c r="AC64" s="3">
        <v>3</v>
      </c>
      <c r="AD64" s="3">
        <v>5</v>
      </c>
      <c r="AE64" s="3">
        <v>1</v>
      </c>
      <c r="AF64" s="3"/>
      <c r="AK64" t="str">
        <f t="shared" si="2"/>
        <v>DApJ</v>
      </c>
      <c r="AL64" s="1080"/>
      <c r="AM64" s="1080"/>
      <c r="BA64" s="56">
        <v>3</v>
      </c>
      <c r="BH64" s="56">
        <v>1</v>
      </c>
    </row>
    <row r="65" spans="2:83" s="974" customFormat="1" ht="27">
      <c r="B65" s="812">
        <f t="shared" si="0"/>
        <v>63</v>
      </c>
      <c r="C65" s="967" t="s">
        <v>3126</v>
      </c>
      <c r="D65" s="967" t="s">
        <v>1505</v>
      </c>
      <c r="E65" s="967">
        <v>7</v>
      </c>
      <c r="F65" s="968">
        <v>0</v>
      </c>
      <c r="G65" s="969">
        <v>8</v>
      </c>
      <c r="H65" s="970" t="s">
        <v>3127</v>
      </c>
      <c r="I65" s="967" t="s">
        <v>277</v>
      </c>
      <c r="J65" s="441" t="s">
        <v>3128</v>
      </c>
      <c r="K65" s="967" t="s">
        <v>619</v>
      </c>
      <c r="L65" s="967">
        <v>701</v>
      </c>
      <c r="M65" s="967" t="s">
        <v>3129</v>
      </c>
      <c r="N65" s="972" t="s">
        <v>1409</v>
      </c>
      <c r="O65" s="973" t="s">
        <v>4377</v>
      </c>
      <c r="P65" s="967">
        <v>7</v>
      </c>
      <c r="Q65" s="2479">
        <f t="shared" si="1"/>
        <v>7</v>
      </c>
      <c r="R65" s="967"/>
      <c r="S65" s="967"/>
      <c r="T65" s="967"/>
      <c r="U65" s="967"/>
      <c r="V65" s="967"/>
      <c r="W65" s="967"/>
      <c r="X65" s="967"/>
      <c r="Y65" s="967"/>
      <c r="Z65" s="967"/>
      <c r="AA65" s="967"/>
      <c r="AB65" s="967">
        <v>2</v>
      </c>
      <c r="AC65" s="967">
        <v>2</v>
      </c>
      <c r="AD65" s="967">
        <v>1</v>
      </c>
      <c r="AE65" s="967">
        <v>2</v>
      </c>
      <c r="AF65" s="967"/>
      <c r="AG65" s="2526"/>
      <c r="AK65" t="str">
        <f t="shared" si="2"/>
        <v>DApJ</v>
      </c>
      <c r="AL65" s="1080"/>
      <c r="AM65" s="1080"/>
      <c r="AN65" s="56"/>
      <c r="AO65" s="56"/>
      <c r="AP65" s="56"/>
      <c r="AQ65" s="56"/>
      <c r="AR65" s="56"/>
      <c r="AS65" s="56">
        <v>4</v>
      </c>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row>
    <row r="66" spans="2:83" s="878" customFormat="1" ht="54">
      <c r="B66" s="812">
        <f t="shared" si="0"/>
        <v>64</v>
      </c>
      <c r="C66" s="107" t="s">
        <v>6033</v>
      </c>
      <c r="D66" s="107" t="s">
        <v>1505</v>
      </c>
      <c r="E66" s="107">
        <v>17</v>
      </c>
      <c r="F66" s="905">
        <v>3</v>
      </c>
      <c r="G66" s="906">
        <v>15</v>
      </c>
      <c r="H66" s="907" t="s">
        <v>5434</v>
      </c>
      <c r="I66" s="107" t="s">
        <v>3278</v>
      </c>
      <c r="J66" s="726" t="s">
        <v>5354</v>
      </c>
      <c r="K66" s="107" t="s">
        <v>5435</v>
      </c>
      <c r="L66" s="107">
        <v>400</v>
      </c>
      <c r="M66" s="107" t="s">
        <v>5436</v>
      </c>
      <c r="N66" s="908" t="s">
        <v>5437</v>
      </c>
      <c r="O66" s="906" t="s">
        <v>6622</v>
      </c>
      <c r="P66" s="107">
        <v>16</v>
      </c>
      <c r="Q66" s="2479">
        <f t="shared" si="1"/>
        <v>16</v>
      </c>
      <c r="R66" s="107"/>
      <c r="S66" s="107"/>
      <c r="T66" s="107"/>
      <c r="U66" s="107"/>
      <c r="V66" s="107"/>
      <c r="W66" s="107"/>
      <c r="X66" s="107"/>
      <c r="Y66" s="107"/>
      <c r="Z66" s="107"/>
      <c r="AA66" s="107"/>
      <c r="AB66" s="107">
        <v>2</v>
      </c>
      <c r="AC66" s="107">
        <v>6</v>
      </c>
      <c r="AD66" s="107">
        <v>7</v>
      </c>
      <c r="AE66" s="107">
        <v>1</v>
      </c>
      <c r="AF66" s="877"/>
      <c r="AK66" t="str">
        <f t="shared" si="2"/>
        <v>DMNRAS</v>
      </c>
      <c r="AL66" s="2767"/>
      <c r="AM66" s="2767"/>
      <c r="AN66" s="1649">
        <v>2</v>
      </c>
      <c r="AO66" s="909"/>
      <c r="AP66" s="909"/>
      <c r="AQ66" s="909"/>
      <c r="AR66" s="909"/>
      <c r="AS66" s="1649">
        <v>1</v>
      </c>
      <c r="AT66" s="909"/>
      <c r="AU66" s="909"/>
      <c r="AV66" s="909"/>
      <c r="AW66" s="909"/>
      <c r="AX66" s="909"/>
      <c r="AY66" s="909"/>
      <c r="AZ66" s="909"/>
      <c r="BA66" s="909"/>
      <c r="BB66" s="1649">
        <v>8</v>
      </c>
      <c r="BC66" s="1649"/>
      <c r="BD66" s="909"/>
      <c r="BE66" s="909"/>
      <c r="BF66" s="909"/>
      <c r="BG66" s="909"/>
      <c r="BH66" s="909"/>
      <c r="BI66" s="909"/>
      <c r="BJ66" s="909"/>
      <c r="BK66" s="909"/>
      <c r="BL66" s="909"/>
      <c r="BM66" s="909"/>
      <c r="BN66" s="909"/>
      <c r="BO66" s="909"/>
      <c r="BP66" s="1649">
        <v>1</v>
      </c>
      <c r="BQ66" s="909"/>
      <c r="BR66" s="909"/>
      <c r="BS66" s="909"/>
      <c r="BT66" s="909"/>
      <c r="BU66" s="909"/>
      <c r="BV66" s="909"/>
      <c r="BW66" s="909"/>
      <c r="BX66" s="909"/>
      <c r="BY66" s="909"/>
      <c r="BZ66" s="909"/>
      <c r="CA66" s="909"/>
      <c r="CB66" s="909"/>
      <c r="CC66" s="909"/>
      <c r="CD66" s="909"/>
      <c r="CE66" s="909"/>
    </row>
    <row r="67" spans="2:83" ht="30">
      <c r="B67" s="812">
        <f t="shared" si="0"/>
        <v>65</v>
      </c>
      <c r="C67" s="3" t="s">
        <v>3248</v>
      </c>
      <c r="D67" s="3" t="s">
        <v>1505</v>
      </c>
      <c r="E67" s="3">
        <v>8</v>
      </c>
      <c r="F67" s="815">
        <v>7</v>
      </c>
      <c r="G67" s="465">
        <v>2</v>
      </c>
      <c r="H67" s="609" t="s">
        <v>11362</v>
      </c>
      <c r="I67" s="3" t="s">
        <v>2786</v>
      </c>
      <c r="J67" s="610" t="s">
        <v>4605</v>
      </c>
      <c r="K67" s="3" t="s">
        <v>619</v>
      </c>
      <c r="L67" s="3">
        <v>700</v>
      </c>
      <c r="M67" s="3" t="s">
        <v>4606</v>
      </c>
      <c r="N67" s="816" t="s">
        <v>1409</v>
      </c>
      <c r="O67" s="613" t="s">
        <v>427</v>
      </c>
      <c r="P67" s="3">
        <v>23</v>
      </c>
      <c r="Q67" s="2479">
        <f t="shared" si="1"/>
        <v>23</v>
      </c>
      <c r="R67" s="3"/>
      <c r="S67" s="3"/>
      <c r="T67" s="3"/>
      <c r="U67" s="3"/>
      <c r="V67" s="3"/>
      <c r="W67" s="3"/>
      <c r="X67" s="3"/>
      <c r="Y67" s="3"/>
      <c r="Z67" s="3"/>
      <c r="AA67" s="3">
        <v>1</v>
      </c>
      <c r="AB67" s="3">
        <v>7</v>
      </c>
      <c r="AC67" s="3">
        <v>9</v>
      </c>
      <c r="AD67" s="3">
        <v>3</v>
      </c>
      <c r="AE67" s="3">
        <v>3</v>
      </c>
      <c r="AF67" s="3"/>
      <c r="AK67" t="str">
        <f t="shared" si="2"/>
        <v>DApJ</v>
      </c>
      <c r="AL67" s="613"/>
      <c r="AM67" s="613"/>
    </row>
    <row r="68" spans="2:83">
      <c r="B68" s="812">
        <f t="shared" si="0"/>
        <v>66</v>
      </c>
      <c r="C68" s="3" t="s">
        <v>5645</v>
      </c>
      <c r="D68" s="3" t="s">
        <v>5058</v>
      </c>
      <c r="E68" s="3">
        <v>3</v>
      </c>
      <c r="F68" s="815">
        <v>4</v>
      </c>
      <c r="G68" s="465">
        <v>0</v>
      </c>
      <c r="H68" s="609" t="s">
        <v>5646</v>
      </c>
      <c r="I68" s="3" t="s">
        <v>3279</v>
      </c>
      <c r="J68" s="603" t="s">
        <v>5647</v>
      </c>
      <c r="K68" s="3" t="s">
        <v>619</v>
      </c>
      <c r="L68" s="3">
        <v>691</v>
      </c>
      <c r="M68" s="3" t="s">
        <v>5648</v>
      </c>
      <c r="N68" s="816" t="s">
        <v>4986</v>
      </c>
      <c r="O68" s="454" t="s">
        <v>5649</v>
      </c>
      <c r="P68" s="3">
        <v>12</v>
      </c>
      <c r="Q68" s="2479">
        <f t="shared" si="1"/>
        <v>12</v>
      </c>
      <c r="R68" s="3"/>
      <c r="S68" s="3"/>
      <c r="T68" s="3"/>
      <c r="U68" s="3"/>
      <c r="V68" s="3"/>
      <c r="W68" s="3"/>
      <c r="X68" s="3"/>
      <c r="Y68" s="3"/>
      <c r="Z68" s="3"/>
      <c r="AA68" s="3">
        <v>1</v>
      </c>
      <c r="AB68" s="3">
        <v>3</v>
      </c>
      <c r="AC68" s="3">
        <v>4</v>
      </c>
      <c r="AD68" s="3">
        <v>4</v>
      </c>
      <c r="AE68" s="3"/>
      <c r="AF68" s="3"/>
      <c r="AK68" t="str">
        <f t="shared" si="2"/>
        <v>IApJ</v>
      </c>
      <c r="AL68" s="2760"/>
      <c r="AM68" s="2760"/>
    </row>
    <row r="69" spans="2:83" s="375" customFormat="1" ht="148.5">
      <c r="B69" s="812">
        <f t="shared" si="0"/>
        <v>67</v>
      </c>
      <c r="C69" s="80" t="s">
        <v>4336</v>
      </c>
      <c r="D69" s="80" t="s">
        <v>4335</v>
      </c>
      <c r="E69" s="80">
        <v>54</v>
      </c>
      <c r="F69" s="849">
        <v>54</v>
      </c>
      <c r="G69" s="853">
        <v>1</v>
      </c>
      <c r="H69" s="850" t="s">
        <v>2430</v>
      </c>
      <c r="I69" s="80" t="s">
        <v>3278</v>
      </c>
      <c r="J69" s="700" t="s">
        <v>4337</v>
      </c>
      <c r="K69" s="80" t="s">
        <v>3704</v>
      </c>
      <c r="L69" s="80">
        <v>505</v>
      </c>
      <c r="M69" s="80" t="s">
        <v>4338</v>
      </c>
      <c r="N69" s="847" t="s">
        <v>6593</v>
      </c>
      <c r="O69" s="853" t="s">
        <v>4339</v>
      </c>
      <c r="P69" s="80">
        <v>43</v>
      </c>
      <c r="Q69" s="2479">
        <f t="shared" si="1"/>
        <v>43</v>
      </c>
      <c r="R69" s="80"/>
      <c r="S69" s="80"/>
      <c r="T69" s="80"/>
      <c r="U69" s="80"/>
      <c r="V69" s="80"/>
      <c r="W69" s="80"/>
      <c r="X69" s="80"/>
      <c r="Y69" s="80"/>
      <c r="Z69" s="80"/>
      <c r="AA69" s="80">
        <v>2</v>
      </c>
      <c r="AB69" s="80">
        <v>16</v>
      </c>
      <c r="AC69" s="80">
        <v>9</v>
      </c>
      <c r="AD69" s="80">
        <v>8</v>
      </c>
      <c r="AE69" s="80">
        <v>8</v>
      </c>
      <c r="AF69" s="80"/>
      <c r="AG69" s="2527"/>
      <c r="AK69" t="str">
        <f t="shared" si="2"/>
        <v>IA&amp;A</v>
      </c>
      <c r="AL69" s="621"/>
      <c r="AM69" s="621"/>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row>
    <row r="70" spans="2:83" ht="162">
      <c r="B70" s="812">
        <f t="shared" si="0"/>
        <v>68</v>
      </c>
      <c r="C70" s="3" t="s">
        <v>5003</v>
      </c>
      <c r="D70" s="3" t="s">
        <v>5058</v>
      </c>
      <c r="E70" s="3">
        <v>58</v>
      </c>
      <c r="F70" s="815">
        <v>58</v>
      </c>
      <c r="G70" s="465">
        <v>1</v>
      </c>
      <c r="H70" s="609" t="s">
        <v>1765</v>
      </c>
      <c r="I70" s="3" t="s">
        <v>3278</v>
      </c>
      <c r="J70" s="603" t="s">
        <v>1766</v>
      </c>
      <c r="K70" s="3" t="s">
        <v>3704</v>
      </c>
      <c r="L70" s="3">
        <v>493</v>
      </c>
      <c r="M70" s="3" t="s">
        <v>1767</v>
      </c>
      <c r="N70" s="816" t="s">
        <v>4986</v>
      </c>
      <c r="O70" s="100" t="s">
        <v>5386</v>
      </c>
      <c r="P70" s="3">
        <v>24</v>
      </c>
      <c r="Q70" s="2479">
        <f t="shared" si="1"/>
        <v>24</v>
      </c>
      <c r="R70" s="3"/>
      <c r="S70" s="3"/>
      <c r="T70" s="3"/>
      <c r="U70" s="3"/>
      <c r="V70" s="3"/>
      <c r="W70" s="3"/>
      <c r="X70" s="3"/>
      <c r="Y70" s="3"/>
      <c r="Z70" s="3"/>
      <c r="AA70" s="3">
        <v>4</v>
      </c>
      <c r="AB70" s="3">
        <v>11</v>
      </c>
      <c r="AC70" s="3">
        <v>2</v>
      </c>
      <c r="AD70" s="3">
        <v>3</v>
      </c>
      <c r="AE70" s="3">
        <v>4</v>
      </c>
      <c r="AF70" s="3"/>
      <c r="AK70" t="str">
        <f t="shared" si="2"/>
        <v>IA&amp;A</v>
      </c>
      <c r="AL70" s="1080"/>
      <c r="AM70" s="1080"/>
    </row>
    <row r="71" spans="2:83" ht="40.5">
      <c r="B71" s="812">
        <f t="shared" si="0"/>
        <v>69</v>
      </c>
      <c r="C71" s="3" t="s">
        <v>5418</v>
      </c>
      <c r="D71" s="3" t="s">
        <v>1505</v>
      </c>
      <c r="E71" s="3">
        <v>4</v>
      </c>
      <c r="F71" s="815">
        <v>0</v>
      </c>
      <c r="G71" s="465">
        <v>5</v>
      </c>
      <c r="H71" s="609" t="s">
        <v>5419</v>
      </c>
      <c r="I71" s="3" t="s">
        <v>3286</v>
      </c>
      <c r="J71" s="610" t="s">
        <v>5420</v>
      </c>
      <c r="K71" s="3" t="s">
        <v>4416</v>
      </c>
      <c r="L71" s="3">
        <v>697</v>
      </c>
      <c r="M71" s="3" t="s">
        <v>5421</v>
      </c>
      <c r="N71" s="816" t="s">
        <v>418</v>
      </c>
      <c r="O71" s="465" t="s">
        <v>5422</v>
      </c>
      <c r="P71" s="3">
        <v>20</v>
      </c>
      <c r="Q71" s="2479">
        <f t="shared" ref="Q71:Q120" si="3">SUM(R71:AE71)</f>
        <v>20</v>
      </c>
      <c r="R71" s="3"/>
      <c r="S71" s="3"/>
      <c r="T71" s="3"/>
      <c r="U71" s="3"/>
      <c r="V71" s="3"/>
      <c r="W71" s="3"/>
      <c r="X71" s="3"/>
      <c r="Y71" s="3"/>
      <c r="Z71" s="3"/>
      <c r="AA71" s="3">
        <v>2</v>
      </c>
      <c r="AB71" s="3">
        <v>4</v>
      </c>
      <c r="AC71" s="3">
        <v>5</v>
      </c>
      <c r="AD71" s="3">
        <v>4</v>
      </c>
      <c r="AE71" s="3">
        <v>5</v>
      </c>
      <c r="AF71" s="3"/>
      <c r="AK71" t="str">
        <f t="shared" si="2"/>
        <v>DApJ</v>
      </c>
      <c r="AL71" s="2759"/>
      <c r="AM71" s="2759"/>
      <c r="BA71" s="56">
        <v>1</v>
      </c>
      <c r="BB71" s="56">
        <v>1</v>
      </c>
      <c r="BS71" s="56">
        <v>1</v>
      </c>
    </row>
    <row r="72" spans="2:83" ht="27">
      <c r="B72" s="812">
        <f t="shared" si="0"/>
        <v>70</v>
      </c>
      <c r="C72" s="3" t="s">
        <v>4607</v>
      </c>
      <c r="D72" s="3" t="s">
        <v>1505</v>
      </c>
      <c r="E72" s="3">
        <v>4</v>
      </c>
      <c r="F72" s="815">
        <v>0</v>
      </c>
      <c r="G72" s="465">
        <v>5</v>
      </c>
      <c r="H72" s="609" t="s">
        <v>4608</v>
      </c>
      <c r="I72" s="3" t="s">
        <v>3280</v>
      </c>
      <c r="J72" s="603" t="s">
        <v>4609</v>
      </c>
      <c r="K72" s="3" t="s">
        <v>619</v>
      </c>
      <c r="L72" s="3">
        <v>700</v>
      </c>
      <c r="M72" s="3" t="s">
        <v>4610</v>
      </c>
      <c r="N72" s="816" t="s">
        <v>1409</v>
      </c>
      <c r="O72" s="465" t="s">
        <v>428</v>
      </c>
      <c r="P72" s="3">
        <v>4</v>
      </c>
      <c r="Q72" s="2479">
        <f t="shared" si="3"/>
        <v>4</v>
      </c>
      <c r="R72" s="3"/>
      <c r="S72" s="3"/>
      <c r="T72" s="3"/>
      <c r="U72" s="3"/>
      <c r="V72" s="3"/>
      <c r="W72" s="3"/>
      <c r="X72" s="3"/>
      <c r="Y72" s="3"/>
      <c r="Z72" s="3"/>
      <c r="AA72" s="3"/>
      <c r="AB72" s="3">
        <v>1</v>
      </c>
      <c r="AC72" s="3">
        <v>3</v>
      </c>
      <c r="AD72" s="3"/>
      <c r="AE72" s="3"/>
      <c r="AF72" s="3"/>
      <c r="AK72" t="str">
        <f t="shared" si="2"/>
        <v>DApJ</v>
      </c>
      <c r="AL72" s="2759"/>
      <c r="AM72" s="2759"/>
    </row>
    <row r="73" spans="2:83" ht="40.5">
      <c r="B73" s="812">
        <f t="shared" si="0"/>
        <v>71</v>
      </c>
      <c r="C73" s="3" t="s">
        <v>1768</v>
      </c>
      <c r="D73" s="3" t="s">
        <v>5058</v>
      </c>
      <c r="E73" s="3">
        <v>10</v>
      </c>
      <c r="F73" s="815">
        <v>11</v>
      </c>
      <c r="G73" s="465">
        <v>0</v>
      </c>
      <c r="H73" s="609" t="s">
        <v>1769</v>
      </c>
      <c r="I73" s="3" t="s">
        <v>3278</v>
      </c>
      <c r="J73" s="603" t="s">
        <v>5122</v>
      </c>
      <c r="K73" s="3" t="s">
        <v>619</v>
      </c>
      <c r="L73" s="3">
        <v>690</v>
      </c>
      <c r="M73" s="3" t="s">
        <v>5123</v>
      </c>
      <c r="N73" s="816" t="s">
        <v>4986</v>
      </c>
      <c r="O73" s="454" t="s">
        <v>5124</v>
      </c>
      <c r="P73" s="3">
        <v>29</v>
      </c>
      <c r="Q73" s="2479">
        <f t="shared" si="3"/>
        <v>29</v>
      </c>
      <c r="R73" s="3"/>
      <c r="S73" s="3"/>
      <c r="T73" s="3"/>
      <c r="U73" s="3"/>
      <c r="V73" s="3"/>
      <c r="W73" s="3"/>
      <c r="X73" s="3"/>
      <c r="Y73" s="3"/>
      <c r="Z73" s="3"/>
      <c r="AA73" s="3">
        <v>5</v>
      </c>
      <c r="AB73" s="3">
        <v>11</v>
      </c>
      <c r="AC73" s="3">
        <v>5</v>
      </c>
      <c r="AD73" s="3">
        <v>6</v>
      </c>
      <c r="AE73" s="3">
        <v>2</v>
      </c>
      <c r="AF73" s="3"/>
      <c r="AK73" t="str">
        <f t="shared" si="2"/>
        <v>IApJ</v>
      </c>
      <c r="AL73" s="2760"/>
      <c r="AM73" s="2760"/>
    </row>
    <row r="74" spans="2:83" s="375" customFormat="1" ht="40.5">
      <c r="B74" s="812">
        <f t="shared" si="0"/>
        <v>72</v>
      </c>
      <c r="C74" s="80" t="s">
        <v>2431</v>
      </c>
      <c r="D74" s="80" t="s">
        <v>5058</v>
      </c>
      <c r="E74" s="80">
        <v>7</v>
      </c>
      <c r="F74" s="845">
        <v>6</v>
      </c>
      <c r="G74" s="706">
        <v>2</v>
      </c>
      <c r="H74" s="846" t="s">
        <v>6514</v>
      </c>
      <c r="I74" s="80" t="s">
        <v>3281</v>
      </c>
      <c r="J74" s="848" t="s">
        <v>2744</v>
      </c>
      <c r="K74" s="853" t="s">
        <v>619</v>
      </c>
      <c r="L74" s="854">
        <v>703</v>
      </c>
      <c r="M74" s="80" t="s">
        <v>2745</v>
      </c>
      <c r="N74" s="847" t="s">
        <v>2746</v>
      </c>
      <c r="O74" s="76" t="s">
        <v>2747</v>
      </c>
      <c r="P74" s="80">
        <v>7</v>
      </c>
      <c r="Q74" s="2479">
        <f t="shared" si="3"/>
        <v>7</v>
      </c>
      <c r="R74" s="80"/>
      <c r="S74" s="80"/>
      <c r="T74" s="80"/>
      <c r="U74" s="80"/>
      <c r="V74" s="80"/>
      <c r="W74" s="80"/>
      <c r="X74" s="80"/>
      <c r="Y74" s="80"/>
      <c r="Z74" s="80"/>
      <c r="AA74" s="80">
        <v>1</v>
      </c>
      <c r="AB74" s="80"/>
      <c r="AC74" s="80">
        <v>2</v>
      </c>
      <c r="AD74" s="80"/>
      <c r="AE74" s="80">
        <v>4</v>
      </c>
      <c r="AF74" s="80"/>
      <c r="AG74" s="2527"/>
      <c r="AK74" t="str">
        <f t="shared" si="2"/>
        <v>IApJ</v>
      </c>
      <c r="AL74" s="1080"/>
      <c r="AM74" s="1080"/>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c r="BZ74" s="56"/>
      <c r="CA74" s="56"/>
      <c r="CB74" s="56"/>
      <c r="CC74" s="56"/>
      <c r="CD74" s="56"/>
      <c r="CE74" s="56"/>
    </row>
    <row r="75" spans="2:83" s="960" customFormat="1" ht="27">
      <c r="B75" s="812">
        <f t="shared" ref="B75:B120" si="4">ROW()-2</f>
        <v>73</v>
      </c>
      <c r="C75" s="952" t="s">
        <v>171</v>
      </c>
      <c r="D75" s="952" t="s">
        <v>1505</v>
      </c>
      <c r="E75" s="952">
        <v>6</v>
      </c>
      <c r="F75" s="953">
        <v>0</v>
      </c>
      <c r="G75" s="954">
        <v>7</v>
      </c>
      <c r="H75" s="955" t="s">
        <v>2052</v>
      </c>
      <c r="I75" s="952" t="s">
        <v>185</v>
      </c>
      <c r="J75" s="961" t="s">
        <v>2053</v>
      </c>
      <c r="K75" s="959" t="s">
        <v>1401</v>
      </c>
      <c r="L75" s="957">
        <v>61</v>
      </c>
      <c r="M75" s="952" t="s">
        <v>2054</v>
      </c>
      <c r="N75" s="958" t="s">
        <v>783</v>
      </c>
      <c r="O75" s="959" t="s">
        <v>2055</v>
      </c>
      <c r="P75" s="952">
        <v>5</v>
      </c>
      <c r="Q75" s="2479">
        <f t="shared" si="3"/>
        <v>5</v>
      </c>
      <c r="R75" s="952"/>
      <c r="S75" s="952"/>
      <c r="T75" s="952"/>
      <c r="U75" s="952"/>
      <c r="V75" s="952"/>
      <c r="W75" s="952"/>
      <c r="X75" s="952"/>
      <c r="Y75" s="952"/>
      <c r="Z75" s="952"/>
      <c r="AA75" s="952">
        <v>2</v>
      </c>
      <c r="AB75" s="952">
        <v>1</v>
      </c>
      <c r="AC75" s="952">
        <v>1</v>
      </c>
      <c r="AD75" s="952"/>
      <c r="AE75" s="952">
        <v>1</v>
      </c>
      <c r="AF75" s="952"/>
      <c r="AG75" s="2525"/>
      <c r="AK75" t="str">
        <f t="shared" ref="AK75:AK120" si="5">$D75&amp;$K75</f>
        <v>DPASJ</v>
      </c>
      <c r="AL75" s="1080"/>
      <c r="AM75" s="1080"/>
      <c r="AN75" s="56"/>
      <c r="AO75" s="56"/>
      <c r="AP75" s="56"/>
      <c r="AQ75" s="56"/>
      <c r="AR75" s="56"/>
      <c r="AS75" s="56"/>
      <c r="AT75" s="56"/>
      <c r="AU75" s="56"/>
      <c r="AV75" s="56"/>
      <c r="AW75" s="56"/>
      <c r="AX75" s="56"/>
      <c r="AY75" s="56"/>
      <c r="AZ75" s="56">
        <v>1</v>
      </c>
      <c r="BA75" s="56">
        <v>1</v>
      </c>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c r="BZ75" s="56"/>
      <c r="CA75" s="56"/>
      <c r="CB75" s="56"/>
      <c r="CC75" s="56"/>
      <c r="CD75" s="56"/>
      <c r="CE75" s="56">
        <v>3</v>
      </c>
    </row>
    <row r="76" spans="2:83" s="725" customFormat="1" ht="27">
      <c r="B76" s="812">
        <f t="shared" si="4"/>
        <v>74</v>
      </c>
      <c r="C76" s="104" t="s">
        <v>3147</v>
      </c>
      <c r="D76" s="104" t="s">
        <v>1505</v>
      </c>
      <c r="E76" s="104">
        <v>3</v>
      </c>
      <c r="F76" s="866">
        <v>0</v>
      </c>
      <c r="G76" s="867">
        <v>4</v>
      </c>
      <c r="H76" s="870" t="s">
        <v>3017</v>
      </c>
      <c r="I76" s="104" t="s">
        <v>3280</v>
      </c>
      <c r="J76" s="865" t="s">
        <v>3018</v>
      </c>
      <c r="K76" s="860" t="s">
        <v>4881</v>
      </c>
      <c r="L76" s="868">
        <v>61</v>
      </c>
      <c r="M76" s="104" t="s">
        <v>3019</v>
      </c>
      <c r="N76" s="863" t="s">
        <v>253</v>
      </c>
      <c r="O76" s="861" t="s">
        <v>3020</v>
      </c>
      <c r="P76" s="860">
        <v>64</v>
      </c>
      <c r="Q76" s="2479">
        <f t="shared" si="3"/>
        <v>64</v>
      </c>
      <c r="R76" s="860"/>
      <c r="S76" s="860"/>
      <c r="T76" s="860"/>
      <c r="U76" s="860"/>
      <c r="V76" s="860"/>
      <c r="W76" s="860"/>
      <c r="X76" s="860"/>
      <c r="Y76" s="860"/>
      <c r="Z76" s="860"/>
      <c r="AA76" s="860">
        <v>1</v>
      </c>
      <c r="AB76" s="860">
        <v>32</v>
      </c>
      <c r="AC76" s="860">
        <v>22</v>
      </c>
      <c r="AD76" s="860">
        <v>7</v>
      </c>
      <c r="AE76" s="860">
        <v>2</v>
      </c>
      <c r="AF76" s="861"/>
      <c r="AG76" s="2529"/>
      <c r="AK76" t="str">
        <f t="shared" si="5"/>
        <v>DPASJ</v>
      </c>
      <c r="AL76" s="2770"/>
      <c r="AM76" s="2770"/>
      <c r="AN76" s="56"/>
      <c r="AO76" s="56"/>
      <c r="AP76" s="56"/>
      <c r="AQ76" s="56"/>
      <c r="AR76" s="56"/>
      <c r="AS76" s="56"/>
      <c r="AT76" s="56"/>
      <c r="AU76" s="56"/>
      <c r="AV76" s="56"/>
      <c r="AW76" s="56"/>
      <c r="AX76" s="56"/>
      <c r="AY76" s="56"/>
      <c r="AZ76" s="56">
        <v>1</v>
      </c>
      <c r="BA76" s="56">
        <v>1</v>
      </c>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56"/>
      <c r="CE76" s="56"/>
    </row>
    <row r="77" spans="2:83" s="725" customFormat="1" ht="27">
      <c r="B77" s="812">
        <f t="shared" si="4"/>
        <v>75</v>
      </c>
      <c r="C77" s="104" t="s">
        <v>3147</v>
      </c>
      <c r="D77" s="104" t="s">
        <v>1505</v>
      </c>
      <c r="E77" s="104">
        <v>8</v>
      </c>
      <c r="F77" s="866">
        <v>2</v>
      </c>
      <c r="G77" s="867">
        <v>7</v>
      </c>
      <c r="H77" s="869" t="s">
        <v>6623</v>
      </c>
      <c r="I77" s="104" t="s">
        <v>3280</v>
      </c>
      <c r="J77" s="862" t="s">
        <v>6624</v>
      </c>
      <c r="K77" s="860" t="s">
        <v>4881</v>
      </c>
      <c r="L77" s="868">
        <v>61</v>
      </c>
      <c r="M77" s="104" t="s">
        <v>6625</v>
      </c>
      <c r="N77" s="863" t="s">
        <v>253</v>
      </c>
      <c r="O77" s="864" t="s">
        <v>6626</v>
      </c>
      <c r="P77" s="104">
        <v>29</v>
      </c>
      <c r="Q77" s="2479">
        <f t="shared" si="3"/>
        <v>29</v>
      </c>
      <c r="R77" s="104"/>
      <c r="S77" s="104"/>
      <c r="T77" s="104"/>
      <c r="U77" s="104"/>
      <c r="V77" s="104"/>
      <c r="W77" s="104"/>
      <c r="X77" s="104"/>
      <c r="Y77" s="104"/>
      <c r="Z77" s="104"/>
      <c r="AA77" s="104">
        <v>5</v>
      </c>
      <c r="AB77" s="104">
        <v>12</v>
      </c>
      <c r="AC77" s="104">
        <v>9</v>
      </c>
      <c r="AD77" s="104">
        <v>2</v>
      </c>
      <c r="AE77" s="104">
        <v>1</v>
      </c>
      <c r="AF77" s="104"/>
      <c r="AG77" s="2529"/>
      <c r="AK77" t="str">
        <f t="shared" si="5"/>
        <v>DPASJ</v>
      </c>
      <c r="AL77" s="621"/>
      <c r="AM77" s="621"/>
      <c r="AN77" s="56"/>
      <c r="AO77" s="56"/>
      <c r="AP77" s="56"/>
      <c r="AQ77" s="56"/>
      <c r="AR77" s="56"/>
      <c r="AS77" s="56"/>
      <c r="AT77" s="56"/>
      <c r="AU77" s="56"/>
      <c r="AV77" s="56"/>
      <c r="AW77" s="56"/>
      <c r="AX77" s="56"/>
      <c r="AY77" s="56"/>
      <c r="AZ77" s="56">
        <v>1</v>
      </c>
      <c r="BA77" s="56">
        <v>2</v>
      </c>
      <c r="BB77" s="56">
        <v>1</v>
      </c>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row>
    <row r="78" spans="2:83" s="368" customFormat="1" ht="27">
      <c r="B78" s="812">
        <f t="shared" si="4"/>
        <v>76</v>
      </c>
      <c r="C78" s="112" t="s">
        <v>987</v>
      </c>
      <c r="D78" s="112" t="s">
        <v>5058</v>
      </c>
      <c r="E78" s="112">
        <v>6</v>
      </c>
      <c r="F78" s="915">
        <v>6</v>
      </c>
      <c r="G78" s="505">
        <v>1</v>
      </c>
      <c r="H78" s="916" t="s">
        <v>988</v>
      </c>
      <c r="I78" s="112" t="s">
        <v>3278</v>
      </c>
      <c r="J78" s="918" t="s">
        <v>989</v>
      </c>
      <c r="K78" s="917" t="s">
        <v>619</v>
      </c>
      <c r="L78" s="919">
        <v>706</v>
      </c>
      <c r="M78" s="112" t="s">
        <v>990</v>
      </c>
      <c r="N78" s="914" t="s">
        <v>991</v>
      </c>
      <c r="O78" s="917" t="s">
        <v>992</v>
      </c>
      <c r="P78" s="917">
        <v>63</v>
      </c>
      <c r="Q78" s="2479">
        <f t="shared" si="3"/>
        <v>63</v>
      </c>
      <c r="R78" s="917"/>
      <c r="S78" s="917"/>
      <c r="T78" s="917"/>
      <c r="U78" s="917"/>
      <c r="V78" s="917"/>
      <c r="W78" s="917"/>
      <c r="X78" s="917"/>
      <c r="Y78" s="917"/>
      <c r="Z78" s="917"/>
      <c r="AA78" s="917"/>
      <c r="AB78" s="917">
        <v>12</v>
      </c>
      <c r="AC78" s="917">
        <v>17</v>
      </c>
      <c r="AD78" s="917">
        <v>17</v>
      </c>
      <c r="AE78" s="917">
        <v>17</v>
      </c>
      <c r="AF78" s="112"/>
      <c r="AG78" s="2532"/>
      <c r="AK78" t="str">
        <f t="shared" si="5"/>
        <v>IApJ</v>
      </c>
      <c r="AL78" s="1080"/>
      <c r="AM78" s="1080"/>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row>
    <row r="79" spans="2:83" s="375" customFormat="1" ht="27">
      <c r="B79" s="812">
        <f t="shared" si="4"/>
        <v>77</v>
      </c>
      <c r="C79" s="80" t="s">
        <v>5870</v>
      </c>
      <c r="D79" s="80" t="s">
        <v>1505</v>
      </c>
      <c r="E79" s="80">
        <v>7</v>
      </c>
      <c r="F79" s="845">
        <v>2</v>
      </c>
      <c r="G79" s="706">
        <v>6</v>
      </c>
      <c r="H79" s="846" t="s">
        <v>11343</v>
      </c>
      <c r="I79" s="80" t="s">
        <v>1340</v>
      </c>
      <c r="J79" s="848" t="s">
        <v>5871</v>
      </c>
      <c r="K79" s="76" t="s">
        <v>619</v>
      </c>
      <c r="L79" s="854">
        <v>702</v>
      </c>
      <c r="M79" s="80" t="s">
        <v>5872</v>
      </c>
      <c r="N79" s="847" t="s">
        <v>2746</v>
      </c>
      <c r="O79" s="80" t="s">
        <v>5873</v>
      </c>
      <c r="P79" s="80">
        <v>8</v>
      </c>
      <c r="Q79" s="2479">
        <f t="shared" si="3"/>
        <v>8</v>
      </c>
      <c r="R79" s="80"/>
      <c r="S79" s="80"/>
      <c r="T79" s="80"/>
      <c r="U79" s="80"/>
      <c r="V79" s="80"/>
      <c r="W79" s="80"/>
      <c r="X79" s="80"/>
      <c r="Y79" s="80"/>
      <c r="Z79" s="80"/>
      <c r="AA79" s="80"/>
      <c r="AB79" s="80">
        <v>1</v>
      </c>
      <c r="AC79" s="80">
        <v>4</v>
      </c>
      <c r="AD79" s="80">
        <v>2</v>
      </c>
      <c r="AE79" s="80">
        <v>1</v>
      </c>
      <c r="AF79" s="80"/>
      <c r="AG79" s="2527"/>
      <c r="AK79" t="str">
        <f t="shared" si="5"/>
        <v>DApJ</v>
      </c>
      <c r="AL79" s="41"/>
      <c r="AM79" s="41"/>
      <c r="AN79" s="56"/>
      <c r="AO79" s="56"/>
      <c r="AP79" s="56"/>
      <c r="AQ79" s="56"/>
      <c r="AR79" s="56"/>
      <c r="AS79" s="56">
        <v>2</v>
      </c>
      <c r="AT79" s="56"/>
      <c r="AU79" s="56"/>
      <c r="AV79" s="56"/>
      <c r="AW79" s="56"/>
      <c r="AX79" s="56"/>
      <c r="AY79" s="56"/>
      <c r="AZ79" s="56"/>
      <c r="BA79" s="56"/>
      <c r="BB79" s="56"/>
      <c r="BC79" s="56"/>
      <c r="BD79" s="56"/>
      <c r="BE79" s="56">
        <v>1</v>
      </c>
      <c r="BF79" s="56"/>
      <c r="BG79" s="56"/>
      <c r="BH79" s="56"/>
      <c r="BI79" s="56"/>
      <c r="BJ79" s="56"/>
      <c r="BK79" s="56"/>
      <c r="BL79" s="56"/>
      <c r="BM79" s="56"/>
      <c r="BN79" s="56"/>
      <c r="BO79" s="56"/>
      <c r="BP79" s="56"/>
      <c r="BQ79" s="56"/>
      <c r="BR79" s="56"/>
      <c r="BS79" s="56"/>
      <c r="BT79" s="56"/>
      <c r="BU79" s="56"/>
      <c r="BV79" s="56"/>
      <c r="BW79" s="56"/>
      <c r="BX79" s="56"/>
      <c r="BY79" s="56"/>
      <c r="BZ79" s="56"/>
      <c r="CA79" s="56"/>
      <c r="CB79" s="56"/>
      <c r="CC79" s="56"/>
      <c r="CD79" s="56"/>
      <c r="CE79" s="56"/>
    </row>
    <row r="80" spans="2:83" ht="40.5">
      <c r="B80" s="812">
        <f t="shared" si="4"/>
        <v>78</v>
      </c>
      <c r="C80" s="3" t="s">
        <v>3149</v>
      </c>
      <c r="D80" s="3" t="s">
        <v>1505</v>
      </c>
      <c r="E80" s="3">
        <v>8</v>
      </c>
      <c r="F80" s="815">
        <v>8</v>
      </c>
      <c r="G80" s="465">
        <v>1</v>
      </c>
      <c r="H80" s="607" t="s">
        <v>5940</v>
      </c>
      <c r="I80" s="3" t="s">
        <v>2444</v>
      </c>
      <c r="J80" s="610" t="s">
        <v>3942</v>
      </c>
      <c r="K80" s="3" t="s">
        <v>5952</v>
      </c>
      <c r="L80" s="3">
        <v>699</v>
      </c>
      <c r="M80" s="3" t="s">
        <v>3943</v>
      </c>
      <c r="N80" s="816" t="s">
        <v>5789</v>
      </c>
      <c r="O80" s="613" t="s">
        <v>117</v>
      </c>
      <c r="P80" s="3">
        <v>76</v>
      </c>
      <c r="Q80" s="2479">
        <f t="shared" si="3"/>
        <v>76</v>
      </c>
      <c r="R80" s="3"/>
      <c r="S80" s="3"/>
      <c r="T80" s="3"/>
      <c r="U80" s="3"/>
      <c r="V80" s="3"/>
      <c r="W80" s="3"/>
      <c r="X80" s="3"/>
      <c r="Y80" s="3"/>
      <c r="Z80" s="3"/>
      <c r="AA80" s="3">
        <v>7</v>
      </c>
      <c r="AB80" s="3">
        <v>20</v>
      </c>
      <c r="AC80" s="3">
        <v>17</v>
      </c>
      <c r="AD80" s="3">
        <v>19</v>
      </c>
      <c r="AE80" s="3">
        <v>13</v>
      </c>
      <c r="AF80" s="3"/>
      <c r="AK80" t="str">
        <f t="shared" si="5"/>
        <v>DApJ</v>
      </c>
      <c r="AL80" s="613"/>
      <c r="AM80" s="613"/>
    </row>
    <row r="81" spans="2:83" ht="27">
      <c r="B81" s="812">
        <f t="shared" si="4"/>
        <v>79</v>
      </c>
      <c r="C81" s="3" t="s">
        <v>5125</v>
      </c>
      <c r="D81" s="3" t="s">
        <v>5058</v>
      </c>
      <c r="E81" s="3">
        <v>6</v>
      </c>
      <c r="F81" s="815">
        <v>3</v>
      </c>
      <c r="G81" s="465">
        <v>4</v>
      </c>
      <c r="H81" s="609" t="s">
        <v>5126</v>
      </c>
      <c r="I81" s="3" t="s">
        <v>3283</v>
      </c>
      <c r="J81" s="603" t="s">
        <v>5127</v>
      </c>
      <c r="K81" s="3" t="s">
        <v>619</v>
      </c>
      <c r="L81" s="3">
        <v>693</v>
      </c>
      <c r="M81" s="3" t="s">
        <v>5128</v>
      </c>
      <c r="N81" s="816" t="s">
        <v>1546</v>
      </c>
      <c r="O81" s="454" t="s">
        <v>5129</v>
      </c>
      <c r="P81" s="3">
        <v>3</v>
      </c>
      <c r="Q81" s="2479">
        <f t="shared" si="3"/>
        <v>3</v>
      </c>
      <c r="R81" s="3"/>
      <c r="S81" s="3"/>
      <c r="T81" s="3"/>
      <c r="U81" s="3"/>
      <c r="V81" s="3"/>
      <c r="W81" s="3"/>
      <c r="X81" s="3"/>
      <c r="Y81" s="3"/>
      <c r="Z81" s="3"/>
      <c r="AA81" s="3"/>
      <c r="AB81" s="3">
        <v>1</v>
      </c>
      <c r="AC81" s="3">
        <v>1</v>
      </c>
      <c r="AD81" s="3"/>
      <c r="AE81" s="3">
        <v>1</v>
      </c>
      <c r="AF81" s="3"/>
      <c r="AK81" t="str">
        <f t="shared" si="5"/>
        <v>IApJ</v>
      </c>
      <c r="AL81" s="2760"/>
      <c r="AM81" s="2760"/>
    </row>
    <row r="82" spans="2:83" s="368" customFormat="1" ht="40.5">
      <c r="B82" s="812">
        <f t="shared" si="4"/>
        <v>80</v>
      </c>
      <c r="C82" s="112" t="s">
        <v>993</v>
      </c>
      <c r="D82" s="112" t="s">
        <v>1505</v>
      </c>
      <c r="E82" s="112">
        <v>11</v>
      </c>
      <c r="F82" s="915">
        <v>0</v>
      </c>
      <c r="G82" s="505">
        <v>12</v>
      </c>
      <c r="H82" s="916" t="s">
        <v>1670</v>
      </c>
      <c r="I82" s="112" t="s">
        <v>3286</v>
      </c>
      <c r="J82" s="918" t="s">
        <v>1671</v>
      </c>
      <c r="K82" s="112" t="s">
        <v>619</v>
      </c>
      <c r="L82" s="112">
        <v>706</v>
      </c>
      <c r="M82" s="112" t="s">
        <v>1672</v>
      </c>
      <c r="N82" s="914" t="s">
        <v>6032</v>
      </c>
      <c r="O82" s="505" t="s">
        <v>1673</v>
      </c>
      <c r="P82" s="112">
        <v>14</v>
      </c>
      <c r="Q82" s="2479">
        <f t="shared" si="3"/>
        <v>14</v>
      </c>
      <c r="R82" s="112"/>
      <c r="S82" s="112"/>
      <c r="T82" s="112"/>
      <c r="U82" s="112"/>
      <c r="V82" s="112"/>
      <c r="W82" s="112"/>
      <c r="X82" s="112"/>
      <c r="Y82" s="112"/>
      <c r="Z82" s="112"/>
      <c r="AA82" s="112"/>
      <c r="AB82" s="112">
        <v>3</v>
      </c>
      <c r="AC82" s="112">
        <v>5</v>
      </c>
      <c r="AD82" s="112">
        <v>2</v>
      </c>
      <c r="AE82" s="112">
        <v>4</v>
      </c>
      <c r="AF82" s="112"/>
      <c r="AG82" s="2532"/>
      <c r="AK82" t="str">
        <f t="shared" si="5"/>
        <v>DApJ</v>
      </c>
      <c r="AL82" s="2759">
        <v>2</v>
      </c>
      <c r="AM82" s="2759"/>
      <c r="AN82" s="56"/>
      <c r="AO82" s="56"/>
      <c r="AP82" s="56"/>
      <c r="AQ82" s="56"/>
      <c r="AR82" s="56"/>
      <c r="AS82" s="56"/>
      <c r="AT82" s="56"/>
      <c r="AU82" s="56"/>
      <c r="AV82" s="56"/>
      <c r="AW82" s="56"/>
      <c r="AX82" s="56"/>
      <c r="AY82" s="56"/>
      <c r="AZ82" s="56"/>
      <c r="BA82" s="56">
        <v>5</v>
      </c>
      <c r="BB82" s="56"/>
      <c r="BC82" s="56"/>
      <c r="BD82" s="56"/>
      <c r="BE82" s="56"/>
      <c r="BF82" s="56"/>
      <c r="BG82" s="56"/>
      <c r="BH82" s="56"/>
      <c r="BI82" s="56"/>
      <c r="BJ82" s="56"/>
      <c r="BK82" s="56"/>
      <c r="BL82" s="56"/>
      <c r="BM82" s="56"/>
      <c r="BN82" s="56"/>
      <c r="BO82" s="56"/>
      <c r="BP82" s="56"/>
      <c r="BQ82" s="56">
        <v>1</v>
      </c>
      <c r="BR82" s="56"/>
      <c r="BS82" s="56"/>
      <c r="BT82" s="56"/>
      <c r="BU82" s="56"/>
      <c r="BV82" s="56"/>
      <c r="BW82" s="56"/>
      <c r="BX82" s="56"/>
      <c r="BY82" s="56"/>
      <c r="BZ82" s="56"/>
      <c r="CA82" s="56"/>
      <c r="CB82" s="56"/>
      <c r="CC82" s="56"/>
      <c r="CD82" s="56"/>
      <c r="CE82" s="56"/>
    </row>
    <row r="83" spans="2:83" ht="27">
      <c r="B83" s="812">
        <f t="shared" si="4"/>
        <v>81</v>
      </c>
      <c r="C83" s="3" t="s">
        <v>168</v>
      </c>
      <c r="D83" s="3" t="s">
        <v>5061</v>
      </c>
      <c r="E83" s="3">
        <v>1</v>
      </c>
      <c r="F83" s="815">
        <v>0</v>
      </c>
      <c r="G83" s="465">
        <v>1</v>
      </c>
      <c r="H83" s="614" t="s">
        <v>5004</v>
      </c>
      <c r="I83" s="3" t="s">
        <v>3948</v>
      </c>
      <c r="J83" s="610" t="s">
        <v>5005</v>
      </c>
      <c r="K83" s="3" t="s">
        <v>619</v>
      </c>
      <c r="L83" s="3">
        <v>699</v>
      </c>
      <c r="M83" s="3" t="s">
        <v>5006</v>
      </c>
      <c r="N83" s="816" t="s">
        <v>5007</v>
      </c>
      <c r="O83" s="465" t="s">
        <v>429</v>
      </c>
      <c r="P83" s="3">
        <v>8</v>
      </c>
      <c r="Q83" s="2479">
        <f t="shared" si="3"/>
        <v>8</v>
      </c>
      <c r="R83" s="3"/>
      <c r="S83" s="3"/>
      <c r="T83" s="3"/>
      <c r="U83" s="3"/>
      <c r="V83" s="3"/>
      <c r="W83" s="3"/>
      <c r="X83" s="3"/>
      <c r="Y83" s="3"/>
      <c r="Z83" s="3"/>
      <c r="AA83" s="3"/>
      <c r="AB83" s="3">
        <v>1</v>
      </c>
      <c r="AC83" s="3">
        <v>1</v>
      </c>
      <c r="AD83" s="3">
        <v>5</v>
      </c>
      <c r="AE83" s="3">
        <v>1</v>
      </c>
      <c r="AF83" s="3"/>
      <c r="AK83" t="str">
        <f t="shared" si="5"/>
        <v>DApJ</v>
      </c>
      <c r="AL83" s="2759"/>
      <c r="AM83" s="2759"/>
      <c r="BB83" s="56">
        <v>1</v>
      </c>
    </row>
    <row r="84" spans="2:83" s="375" customFormat="1">
      <c r="B84" s="812">
        <f t="shared" si="4"/>
        <v>82</v>
      </c>
      <c r="C84" s="80" t="s">
        <v>5874</v>
      </c>
      <c r="D84" s="80" t="s">
        <v>1505</v>
      </c>
      <c r="E84" s="80">
        <v>4</v>
      </c>
      <c r="F84" s="845">
        <v>2</v>
      </c>
      <c r="G84" s="706">
        <v>3</v>
      </c>
      <c r="H84" s="846" t="s">
        <v>3752</v>
      </c>
      <c r="I84" s="80" t="s">
        <v>3280</v>
      </c>
      <c r="J84" s="848" t="s">
        <v>3753</v>
      </c>
      <c r="K84" s="80" t="s">
        <v>619</v>
      </c>
      <c r="L84" s="80">
        <v>705</v>
      </c>
      <c r="M84" s="80" t="s">
        <v>3754</v>
      </c>
      <c r="N84" s="847" t="s">
        <v>6032</v>
      </c>
      <c r="O84" s="375" t="s">
        <v>3462</v>
      </c>
      <c r="P84" s="80">
        <v>5</v>
      </c>
      <c r="Q84" s="2479">
        <f t="shared" si="3"/>
        <v>5</v>
      </c>
      <c r="R84" s="80"/>
      <c r="S84" s="80"/>
      <c r="T84" s="80"/>
      <c r="U84" s="80"/>
      <c r="V84" s="80"/>
      <c r="W84" s="80"/>
      <c r="X84" s="80"/>
      <c r="Y84" s="80"/>
      <c r="Z84" s="80"/>
      <c r="AA84" s="80"/>
      <c r="AB84" s="80">
        <v>1</v>
      </c>
      <c r="AC84" s="80">
        <v>1</v>
      </c>
      <c r="AD84" s="80">
        <v>1</v>
      </c>
      <c r="AE84" s="80">
        <v>2</v>
      </c>
      <c r="AF84" s="80"/>
      <c r="AG84" s="2527"/>
      <c r="AK84" t="str">
        <f t="shared" si="5"/>
        <v>DApJ</v>
      </c>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c r="CE84" s="56"/>
    </row>
    <row r="85" spans="2:83" ht="81">
      <c r="B85" s="812">
        <f t="shared" si="4"/>
        <v>83</v>
      </c>
      <c r="C85" s="3" t="s">
        <v>2952</v>
      </c>
      <c r="D85" s="3" t="s">
        <v>1505</v>
      </c>
      <c r="E85" s="3">
        <v>26</v>
      </c>
      <c r="F85" s="817">
        <v>10</v>
      </c>
      <c r="G85" s="465">
        <v>17</v>
      </c>
      <c r="H85" s="609" t="s">
        <v>6760</v>
      </c>
      <c r="I85" s="3" t="s">
        <v>3278</v>
      </c>
      <c r="J85" s="603" t="s">
        <v>6761</v>
      </c>
      <c r="K85" s="3" t="s">
        <v>4416</v>
      </c>
      <c r="L85" s="3">
        <v>696</v>
      </c>
      <c r="M85" s="3" t="s">
        <v>6762</v>
      </c>
      <c r="N85" s="816" t="s">
        <v>418</v>
      </c>
      <c r="O85" s="454" t="s">
        <v>6763</v>
      </c>
      <c r="P85" s="3">
        <v>52</v>
      </c>
      <c r="Q85" s="2479">
        <f t="shared" si="3"/>
        <v>52</v>
      </c>
      <c r="R85" s="3"/>
      <c r="S85" s="3"/>
      <c r="T85" s="3"/>
      <c r="U85" s="3"/>
      <c r="V85" s="3"/>
      <c r="W85" s="3"/>
      <c r="X85" s="3"/>
      <c r="Y85" s="3"/>
      <c r="Z85" s="3"/>
      <c r="AA85" s="3">
        <v>8</v>
      </c>
      <c r="AB85" s="3">
        <v>12</v>
      </c>
      <c r="AC85" s="3">
        <v>8</v>
      </c>
      <c r="AD85" s="3">
        <v>12</v>
      </c>
      <c r="AE85" s="3">
        <v>12</v>
      </c>
      <c r="AF85" s="3"/>
      <c r="AK85" t="str">
        <f t="shared" si="5"/>
        <v>DApJ</v>
      </c>
      <c r="AL85" s="2760"/>
      <c r="AM85" s="2760"/>
      <c r="AN85" s="56">
        <v>1</v>
      </c>
      <c r="AS85" s="56">
        <v>1</v>
      </c>
      <c r="BA85" s="56">
        <v>4</v>
      </c>
      <c r="BB85" s="56">
        <v>2</v>
      </c>
    </row>
    <row r="86" spans="2:83" s="368" customFormat="1" ht="40.5">
      <c r="B86" s="812">
        <f t="shared" si="4"/>
        <v>84</v>
      </c>
      <c r="C86" s="112" t="s">
        <v>2952</v>
      </c>
      <c r="D86" s="112" t="s">
        <v>1505</v>
      </c>
      <c r="E86" s="112">
        <v>12</v>
      </c>
      <c r="F86" s="920">
        <v>5</v>
      </c>
      <c r="G86" s="505">
        <v>8</v>
      </c>
      <c r="H86" s="916" t="s">
        <v>1674</v>
      </c>
      <c r="I86" s="112" t="s">
        <v>3278</v>
      </c>
      <c r="J86" s="913" t="s">
        <v>1675</v>
      </c>
      <c r="K86" s="112" t="s">
        <v>619</v>
      </c>
      <c r="L86" s="112">
        <v>706</v>
      </c>
      <c r="M86" s="112" t="s">
        <v>1676</v>
      </c>
      <c r="N86" s="914" t="s">
        <v>991</v>
      </c>
      <c r="O86" s="921" t="s">
        <v>2739</v>
      </c>
      <c r="P86" s="112">
        <v>116</v>
      </c>
      <c r="Q86" s="2479">
        <f t="shared" si="3"/>
        <v>116</v>
      </c>
      <c r="R86" s="112"/>
      <c r="S86" s="112"/>
      <c r="T86" s="112"/>
      <c r="U86" s="112"/>
      <c r="V86" s="112"/>
      <c r="W86" s="112"/>
      <c r="X86" s="112"/>
      <c r="Y86" s="112"/>
      <c r="Z86" s="112"/>
      <c r="AA86" s="112">
        <v>1</v>
      </c>
      <c r="AB86" s="112">
        <v>37</v>
      </c>
      <c r="AC86" s="112">
        <v>32</v>
      </c>
      <c r="AD86" s="112">
        <v>24</v>
      </c>
      <c r="AE86" s="112">
        <v>22</v>
      </c>
      <c r="AF86" s="112"/>
      <c r="AG86" s="2532"/>
      <c r="AK86" t="str">
        <f t="shared" si="5"/>
        <v>DApJ</v>
      </c>
      <c r="AL86" s="621"/>
      <c r="AM86" s="621"/>
      <c r="AN86" s="56"/>
      <c r="AO86" s="56"/>
      <c r="AP86" s="56"/>
      <c r="AQ86" s="56"/>
      <c r="AR86" s="56"/>
      <c r="AS86" s="56">
        <v>1</v>
      </c>
      <c r="AT86" s="56"/>
      <c r="AU86" s="56"/>
      <c r="AV86" s="56"/>
      <c r="AW86" s="56"/>
      <c r="AX86" s="56"/>
      <c r="AY86" s="56"/>
      <c r="AZ86" s="56"/>
      <c r="BA86" s="56">
        <v>4</v>
      </c>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row>
    <row r="87" spans="2:83" ht="40.5">
      <c r="B87" s="812">
        <f t="shared" si="4"/>
        <v>85</v>
      </c>
      <c r="C87" s="3" t="s">
        <v>5635</v>
      </c>
      <c r="D87" s="3" t="s">
        <v>5058</v>
      </c>
      <c r="E87" s="3">
        <v>5</v>
      </c>
      <c r="F87" s="815">
        <v>6</v>
      </c>
      <c r="G87" s="465">
        <v>0</v>
      </c>
      <c r="H87" s="609" t="s">
        <v>5636</v>
      </c>
      <c r="I87" s="3" t="s">
        <v>3278</v>
      </c>
      <c r="J87" s="603" t="s">
        <v>5637</v>
      </c>
      <c r="K87" s="3" t="s">
        <v>1526</v>
      </c>
      <c r="L87" s="3">
        <v>394</v>
      </c>
      <c r="M87" s="3" t="s">
        <v>5638</v>
      </c>
      <c r="N87" s="816" t="s">
        <v>753</v>
      </c>
      <c r="O87" s="465" t="s">
        <v>5639</v>
      </c>
      <c r="P87" s="3">
        <v>24</v>
      </c>
      <c r="Q87" s="2479">
        <f t="shared" si="3"/>
        <v>24</v>
      </c>
      <c r="R87" s="3"/>
      <c r="S87" s="3"/>
      <c r="T87" s="3"/>
      <c r="U87" s="3"/>
      <c r="V87" s="3"/>
      <c r="W87" s="3"/>
      <c r="X87" s="3"/>
      <c r="Y87" s="3"/>
      <c r="Z87" s="3"/>
      <c r="AA87" s="3">
        <v>2</v>
      </c>
      <c r="AB87" s="3">
        <v>4</v>
      </c>
      <c r="AC87" s="3">
        <v>6</v>
      </c>
      <c r="AD87" s="3">
        <v>5</v>
      </c>
      <c r="AE87" s="3">
        <v>7</v>
      </c>
      <c r="AF87" s="3"/>
      <c r="AK87" t="str">
        <f t="shared" si="5"/>
        <v>IMNRAS</v>
      </c>
      <c r="AL87" s="2759"/>
      <c r="AM87" s="2759"/>
    </row>
    <row r="88" spans="2:83" ht="54">
      <c r="B88" s="812">
        <f t="shared" si="4"/>
        <v>86</v>
      </c>
      <c r="C88" s="3" t="s">
        <v>3131</v>
      </c>
      <c r="D88" s="3" t="s">
        <v>5058</v>
      </c>
      <c r="E88" s="3">
        <v>19</v>
      </c>
      <c r="F88" s="815">
        <v>19</v>
      </c>
      <c r="G88" s="465">
        <v>1</v>
      </c>
      <c r="H88" s="609" t="s">
        <v>3917</v>
      </c>
      <c r="I88" s="3" t="s">
        <v>3278</v>
      </c>
      <c r="J88" s="603" t="s">
        <v>3918</v>
      </c>
      <c r="K88" s="3" t="s">
        <v>5952</v>
      </c>
      <c r="L88" s="3">
        <v>698</v>
      </c>
      <c r="M88" s="3" t="s">
        <v>3919</v>
      </c>
      <c r="N88" s="816" t="s">
        <v>5780</v>
      </c>
      <c r="O88" s="465" t="s">
        <v>4844</v>
      </c>
      <c r="P88" s="3">
        <v>128</v>
      </c>
      <c r="Q88" s="2479">
        <f t="shared" si="3"/>
        <v>128</v>
      </c>
      <c r="R88" s="3"/>
      <c r="S88" s="3"/>
      <c r="T88" s="3"/>
      <c r="U88" s="3"/>
      <c r="V88" s="3"/>
      <c r="W88" s="3"/>
      <c r="X88" s="3"/>
      <c r="Y88" s="3"/>
      <c r="Z88" s="3"/>
      <c r="AA88" s="3">
        <v>3</v>
      </c>
      <c r="AB88" s="3">
        <v>26</v>
      </c>
      <c r="AC88" s="3">
        <v>22</v>
      </c>
      <c r="AD88" s="3">
        <v>49</v>
      </c>
      <c r="AE88" s="3">
        <v>28</v>
      </c>
      <c r="AF88" s="3"/>
      <c r="AK88" t="str">
        <f t="shared" si="5"/>
        <v>IApJ</v>
      </c>
      <c r="AL88" s="2759"/>
      <c r="AM88" s="2759"/>
      <c r="AN88" s="56">
        <v>1</v>
      </c>
    </row>
    <row r="89" spans="2:83" ht="27">
      <c r="B89" s="812">
        <f t="shared" si="4"/>
        <v>87</v>
      </c>
      <c r="C89" s="3" t="s">
        <v>4068</v>
      </c>
      <c r="D89" s="3" t="s">
        <v>1505</v>
      </c>
      <c r="E89" s="3">
        <v>4</v>
      </c>
      <c r="F89" s="815">
        <v>1</v>
      </c>
      <c r="G89" s="465">
        <v>4</v>
      </c>
      <c r="H89" s="839" t="s">
        <v>5131</v>
      </c>
      <c r="I89" s="3" t="s">
        <v>3281</v>
      </c>
      <c r="J89" s="610" t="s">
        <v>5132</v>
      </c>
      <c r="K89" s="3" t="s">
        <v>619</v>
      </c>
      <c r="L89" s="3">
        <v>694</v>
      </c>
      <c r="M89" s="3" t="s">
        <v>5130</v>
      </c>
      <c r="N89" s="3" t="s">
        <v>1546</v>
      </c>
      <c r="O89" s="3" t="s">
        <v>4069</v>
      </c>
      <c r="P89" s="3">
        <v>7</v>
      </c>
      <c r="Q89" s="2479">
        <f t="shared" si="3"/>
        <v>7</v>
      </c>
      <c r="R89" s="3"/>
      <c r="S89" s="3"/>
      <c r="T89" s="3"/>
      <c r="U89" s="3"/>
      <c r="V89" s="3"/>
      <c r="W89" s="3"/>
      <c r="X89" s="3"/>
      <c r="Y89" s="3"/>
      <c r="Z89" s="3"/>
      <c r="AA89" s="3"/>
      <c r="AB89" s="3"/>
      <c r="AC89" s="3">
        <v>5</v>
      </c>
      <c r="AD89" s="3">
        <v>2</v>
      </c>
      <c r="AE89" s="3"/>
      <c r="AF89" s="3"/>
      <c r="AK89" t="str">
        <f t="shared" si="5"/>
        <v>DApJ</v>
      </c>
      <c r="AL89" s="41"/>
      <c r="AM89" s="41"/>
      <c r="BA89" s="56">
        <v>1</v>
      </c>
    </row>
    <row r="90" spans="2:83" ht="27">
      <c r="B90" s="812">
        <f t="shared" si="4"/>
        <v>88</v>
      </c>
      <c r="C90" s="3" t="s">
        <v>5133</v>
      </c>
      <c r="D90" s="3" t="s">
        <v>5058</v>
      </c>
      <c r="E90" s="3">
        <v>6</v>
      </c>
      <c r="F90" s="815">
        <v>2</v>
      </c>
      <c r="G90" s="465">
        <v>5</v>
      </c>
      <c r="H90" s="609" t="s">
        <v>5134</v>
      </c>
      <c r="I90" s="3" t="s">
        <v>3278</v>
      </c>
      <c r="J90" s="603" t="s">
        <v>5135</v>
      </c>
      <c r="K90" s="3" t="s">
        <v>1401</v>
      </c>
      <c r="L90" s="3">
        <v>61</v>
      </c>
      <c r="M90" s="3" t="s">
        <v>5136</v>
      </c>
      <c r="N90" s="816" t="s">
        <v>783</v>
      </c>
      <c r="O90" s="465" t="s">
        <v>5137</v>
      </c>
      <c r="P90" s="3">
        <v>5</v>
      </c>
      <c r="Q90" s="2479">
        <f t="shared" si="3"/>
        <v>5</v>
      </c>
      <c r="R90" s="3"/>
      <c r="S90" s="3"/>
      <c r="T90" s="3"/>
      <c r="U90" s="3"/>
      <c r="V90" s="3"/>
      <c r="W90" s="3"/>
      <c r="X90" s="3"/>
      <c r="Y90" s="3"/>
      <c r="Z90" s="3"/>
      <c r="AA90" s="3">
        <v>1</v>
      </c>
      <c r="AB90" s="3">
        <v>2</v>
      </c>
      <c r="AC90" s="3">
        <v>1</v>
      </c>
      <c r="AD90" s="3"/>
      <c r="AE90" s="3">
        <v>1</v>
      </c>
      <c r="AF90" s="3"/>
      <c r="AK90" t="str">
        <f t="shared" si="5"/>
        <v>IPASJ</v>
      </c>
      <c r="AL90" s="2759"/>
      <c r="AM90" s="2759"/>
      <c r="BA90" s="56">
        <v>3</v>
      </c>
    </row>
    <row r="91" spans="2:83" s="951" customFormat="1" ht="42" customHeight="1">
      <c r="B91" s="1352">
        <f t="shared" si="4"/>
        <v>89</v>
      </c>
      <c r="C91" s="1353" t="s">
        <v>6315</v>
      </c>
      <c r="D91" s="1353" t="s">
        <v>5058</v>
      </c>
      <c r="E91" s="1353">
        <v>6</v>
      </c>
      <c r="F91" s="1354">
        <v>7</v>
      </c>
      <c r="G91" s="1355">
        <v>0</v>
      </c>
      <c r="H91" s="1356" t="s">
        <v>6316</v>
      </c>
      <c r="I91" s="1353" t="s">
        <v>3278</v>
      </c>
      <c r="J91" s="1358" t="s">
        <v>6317</v>
      </c>
      <c r="K91" s="1353" t="s">
        <v>2412</v>
      </c>
      <c r="L91" s="1353">
        <v>137</v>
      </c>
      <c r="M91" s="1353" t="s">
        <v>6318</v>
      </c>
      <c r="N91" s="1357" t="s">
        <v>5780</v>
      </c>
      <c r="O91" s="1355" t="s">
        <v>6319</v>
      </c>
      <c r="P91" s="1353">
        <v>56</v>
      </c>
      <c r="Q91" s="2479">
        <f t="shared" si="3"/>
        <v>56</v>
      </c>
      <c r="R91" s="1353"/>
      <c r="S91" s="1353"/>
      <c r="T91" s="1353"/>
      <c r="U91" s="1353"/>
      <c r="V91" s="1353"/>
      <c r="W91" s="1353"/>
      <c r="X91" s="1353"/>
      <c r="Y91" s="1353"/>
      <c r="Z91" s="1353"/>
      <c r="AA91" s="1353">
        <v>5</v>
      </c>
      <c r="AB91" s="1353">
        <v>15</v>
      </c>
      <c r="AC91" s="1353">
        <v>14</v>
      </c>
      <c r="AD91" s="1353">
        <v>17</v>
      </c>
      <c r="AE91" s="1353">
        <v>5</v>
      </c>
      <c r="AF91" s="1353"/>
      <c r="AG91" s="2530"/>
      <c r="AK91" s="951" t="str">
        <f t="shared" si="5"/>
        <v>IAJ</v>
      </c>
      <c r="AL91" s="2759"/>
      <c r="AM91" s="2759"/>
      <c r="AN91" s="56">
        <v>2</v>
      </c>
      <c r="AO91" s="56"/>
      <c r="AP91" s="56"/>
      <c r="AQ91" s="56"/>
      <c r="AR91" s="56"/>
      <c r="AS91" s="56"/>
      <c r="AT91" s="56"/>
      <c r="AU91" s="56"/>
      <c r="AV91" s="56"/>
      <c r="AW91" s="56"/>
      <c r="AX91" s="56"/>
      <c r="AY91" s="56"/>
      <c r="AZ91" s="56"/>
      <c r="BA91" s="56"/>
      <c r="BB91" s="56">
        <v>2</v>
      </c>
      <c r="BC91" s="56"/>
      <c r="BD91" s="56"/>
      <c r="BE91" s="56"/>
      <c r="BF91" s="56"/>
      <c r="BG91" s="56"/>
      <c r="BH91" s="56"/>
      <c r="BI91" s="56"/>
      <c r="BJ91" s="56"/>
      <c r="BK91" s="56"/>
      <c r="BL91" s="56"/>
      <c r="BM91" s="56"/>
      <c r="BN91" s="56"/>
      <c r="BO91" s="56"/>
      <c r="BP91" s="56"/>
      <c r="BQ91" s="56"/>
      <c r="BR91" s="56"/>
      <c r="BS91" s="56"/>
      <c r="BT91" s="56"/>
      <c r="BU91" s="56"/>
      <c r="BV91" s="56"/>
      <c r="BW91" s="56"/>
      <c r="BX91" s="56"/>
      <c r="BY91" s="56"/>
      <c r="BZ91" s="56"/>
      <c r="CA91" s="56"/>
      <c r="CB91" s="56"/>
      <c r="CC91" s="56"/>
      <c r="CD91" s="56"/>
      <c r="CE91" s="56"/>
    </row>
    <row r="92" spans="2:83" ht="121.5">
      <c r="B92" s="812">
        <f t="shared" si="4"/>
        <v>90</v>
      </c>
      <c r="C92" s="3" t="s">
        <v>5138</v>
      </c>
      <c r="D92" s="3" t="s">
        <v>5058</v>
      </c>
      <c r="E92" s="3">
        <v>42</v>
      </c>
      <c r="F92" s="815">
        <v>39</v>
      </c>
      <c r="G92" s="465">
        <v>4</v>
      </c>
      <c r="H92" s="609" t="s">
        <v>430</v>
      </c>
      <c r="I92" s="3" t="s">
        <v>3278</v>
      </c>
      <c r="J92" s="610" t="s">
        <v>3034</v>
      </c>
      <c r="K92" s="3" t="s">
        <v>619</v>
      </c>
      <c r="L92" s="3">
        <v>690</v>
      </c>
      <c r="M92" s="3" t="s">
        <v>5199</v>
      </c>
      <c r="N92" s="816" t="s">
        <v>4986</v>
      </c>
      <c r="O92" s="454" t="s">
        <v>4733</v>
      </c>
      <c r="P92" s="3">
        <v>120</v>
      </c>
      <c r="Q92" s="2479">
        <f t="shared" si="3"/>
        <v>120</v>
      </c>
      <c r="R92" s="3"/>
      <c r="S92" s="3"/>
      <c r="T92" s="3"/>
      <c r="U92" s="3"/>
      <c r="V92" s="3"/>
      <c r="W92" s="3"/>
      <c r="X92" s="3"/>
      <c r="Y92" s="3"/>
      <c r="Z92" s="3">
        <v>1</v>
      </c>
      <c r="AA92" s="3">
        <v>20</v>
      </c>
      <c r="AB92" s="3">
        <v>35</v>
      </c>
      <c r="AC92" s="3">
        <v>18</v>
      </c>
      <c r="AD92" s="3">
        <v>27</v>
      </c>
      <c r="AE92" s="3">
        <v>19</v>
      </c>
      <c r="AF92" s="3"/>
      <c r="AK92" t="str">
        <f t="shared" si="5"/>
        <v>IApJ</v>
      </c>
      <c r="AL92" s="2760"/>
      <c r="AM92" s="2760"/>
    </row>
    <row r="93" spans="2:83" s="375" customFormat="1" ht="27">
      <c r="B93" s="812">
        <f t="shared" si="4"/>
        <v>91</v>
      </c>
      <c r="C93" s="80" t="s">
        <v>3755</v>
      </c>
      <c r="D93" s="80" t="s">
        <v>1505</v>
      </c>
      <c r="E93" s="80">
        <v>11</v>
      </c>
      <c r="F93" s="849">
        <v>6</v>
      </c>
      <c r="G93" s="76">
        <v>6</v>
      </c>
      <c r="H93" s="855" t="s">
        <v>994</v>
      </c>
      <c r="I93" s="80" t="s">
        <v>3280</v>
      </c>
      <c r="J93" s="848" t="s">
        <v>3756</v>
      </c>
      <c r="K93" s="80" t="s">
        <v>619</v>
      </c>
      <c r="L93" s="80">
        <v>703</v>
      </c>
      <c r="M93" s="80" t="s">
        <v>3757</v>
      </c>
      <c r="N93" s="847" t="s">
        <v>2746</v>
      </c>
      <c r="O93" s="375" t="s">
        <v>3463</v>
      </c>
      <c r="P93" s="80">
        <v>7</v>
      </c>
      <c r="Q93" s="2479">
        <f t="shared" si="3"/>
        <v>7</v>
      </c>
      <c r="R93" s="80"/>
      <c r="S93" s="80"/>
      <c r="T93" s="80"/>
      <c r="U93" s="80"/>
      <c r="V93" s="80"/>
      <c r="W93" s="80"/>
      <c r="X93" s="80"/>
      <c r="Y93" s="80"/>
      <c r="Z93" s="80"/>
      <c r="AA93" s="80"/>
      <c r="AB93" s="80">
        <v>2</v>
      </c>
      <c r="AC93" s="80">
        <v>2</v>
      </c>
      <c r="AD93" s="80">
        <v>1</v>
      </c>
      <c r="AE93" s="80">
        <v>2</v>
      </c>
      <c r="AF93" s="80"/>
      <c r="AG93" s="2527"/>
      <c r="AK93" t="str">
        <f t="shared" si="5"/>
        <v>DApJ</v>
      </c>
      <c r="AL93" s="56"/>
      <c r="AM93" s="56"/>
      <c r="AN93" s="56"/>
      <c r="AO93" s="56"/>
      <c r="AP93" s="56"/>
      <c r="AQ93" s="56"/>
      <c r="AR93" s="56"/>
      <c r="AS93" s="56"/>
      <c r="AT93" s="56"/>
      <c r="AU93" s="56"/>
      <c r="AV93" s="56"/>
      <c r="AW93" s="56"/>
      <c r="AX93" s="56"/>
      <c r="AY93" s="56"/>
      <c r="AZ93" s="56">
        <v>4</v>
      </c>
      <c r="BA93" s="56"/>
      <c r="BB93" s="56"/>
      <c r="BC93" s="56"/>
      <c r="BD93" s="56"/>
      <c r="BE93" s="56"/>
      <c r="BF93" s="56"/>
      <c r="BG93" s="56"/>
      <c r="BH93" s="56"/>
      <c r="BI93" s="56"/>
      <c r="BJ93" s="56"/>
      <c r="BK93" s="56"/>
      <c r="BL93" s="56"/>
      <c r="BM93" s="56"/>
      <c r="BN93" s="56"/>
      <c r="BO93" s="56"/>
      <c r="BP93" s="56"/>
      <c r="BQ93" s="56"/>
      <c r="BR93" s="56"/>
      <c r="BS93" s="56"/>
      <c r="BT93" s="56"/>
      <c r="BU93" s="56"/>
      <c r="BV93" s="56"/>
      <c r="BW93" s="56">
        <v>1</v>
      </c>
      <c r="BX93" s="56"/>
      <c r="BY93" s="56"/>
      <c r="BZ93" s="56"/>
      <c r="CA93" s="56"/>
      <c r="CB93" s="56"/>
      <c r="CC93" s="56"/>
      <c r="CD93" s="56"/>
      <c r="CE93" s="56"/>
    </row>
    <row r="94" spans="2:83" s="375" customFormat="1" ht="40.5">
      <c r="B94" s="812">
        <f t="shared" si="4"/>
        <v>92</v>
      </c>
      <c r="C94" s="80" t="s">
        <v>642</v>
      </c>
      <c r="D94" s="80" t="s">
        <v>5062</v>
      </c>
      <c r="E94" s="390">
        <v>6</v>
      </c>
      <c r="F94" s="856">
        <v>6</v>
      </c>
      <c r="G94" s="856">
        <v>1</v>
      </c>
      <c r="H94" s="846" t="s">
        <v>649</v>
      </c>
      <c r="I94" s="80" t="s">
        <v>643</v>
      </c>
      <c r="J94" s="700" t="s">
        <v>644</v>
      </c>
      <c r="K94" s="80" t="s">
        <v>619</v>
      </c>
      <c r="L94" s="80">
        <v>702</v>
      </c>
      <c r="M94" s="80" t="s">
        <v>645</v>
      </c>
      <c r="N94" s="847" t="s">
        <v>2746</v>
      </c>
      <c r="O94" s="76" t="s">
        <v>3464</v>
      </c>
      <c r="P94" s="80">
        <v>27</v>
      </c>
      <c r="Q94" s="2479">
        <f t="shared" si="3"/>
        <v>27</v>
      </c>
      <c r="R94" s="80"/>
      <c r="S94" s="80"/>
      <c r="T94" s="80"/>
      <c r="U94" s="80"/>
      <c r="V94" s="80"/>
      <c r="W94" s="80"/>
      <c r="X94" s="80"/>
      <c r="Y94" s="80"/>
      <c r="Z94" s="80"/>
      <c r="AA94" s="80">
        <v>1</v>
      </c>
      <c r="AB94" s="80">
        <v>4</v>
      </c>
      <c r="AC94" s="80">
        <v>11</v>
      </c>
      <c r="AD94" s="80">
        <v>8</v>
      </c>
      <c r="AE94" s="80">
        <v>3</v>
      </c>
      <c r="AF94" s="80"/>
      <c r="AG94" s="2527"/>
      <c r="AK94" t="str">
        <f t="shared" si="5"/>
        <v>IApJ</v>
      </c>
      <c r="AL94" s="1080"/>
      <c r="AM94" s="1080"/>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row>
    <row r="95" spans="2:83" ht="67.5">
      <c r="B95" s="812">
        <f t="shared" si="4"/>
        <v>93</v>
      </c>
      <c r="C95" s="3" t="s">
        <v>4280</v>
      </c>
      <c r="D95" s="3" t="s">
        <v>1505</v>
      </c>
      <c r="E95" s="392">
        <v>25</v>
      </c>
      <c r="F95" s="817">
        <v>17</v>
      </c>
      <c r="G95" s="817">
        <v>9</v>
      </c>
      <c r="H95" s="609" t="s">
        <v>5387</v>
      </c>
      <c r="I95" s="3" t="s">
        <v>3278</v>
      </c>
      <c r="J95" s="603" t="s">
        <v>5388</v>
      </c>
      <c r="K95" s="3" t="s">
        <v>4416</v>
      </c>
      <c r="L95" s="3">
        <v>696</v>
      </c>
      <c r="M95" s="3" t="s">
        <v>5389</v>
      </c>
      <c r="N95" s="816" t="s">
        <v>418</v>
      </c>
      <c r="O95" s="465" t="s">
        <v>5693</v>
      </c>
      <c r="P95" s="3">
        <v>24</v>
      </c>
      <c r="Q95" s="2479">
        <f t="shared" si="3"/>
        <v>24</v>
      </c>
      <c r="R95" s="3"/>
      <c r="S95" s="3"/>
      <c r="T95" s="3"/>
      <c r="U95" s="3"/>
      <c r="V95" s="3"/>
      <c r="W95" s="3"/>
      <c r="X95" s="3"/>
      <c r="Y95" s="3"/>
      <c r="Z95" s="3"/>
      <c r="AA95" s="3">
        <v>4</v>
      </c>
      <c r="AB95" s="3">
        <v>7</v>
      </c>
      <c r="AC95" s="3">
        <v>5</v>
      </c>
      <c r="AD95" s="3">
        <v>5</v>
      </c>
      <c r="AE95" s="3">
        <v>3</v>
      </c>
      <c r="AF95" s="3"/>
      <c r="AK95" t="str">
        <f t="shared" si="5"/>
        <v>DApJ</v>
      </c>
      <c r="AL95" s="2759"/>
      <c r="AM95" s="2759"/>
      <c r="AN95" s="56">
        <v>7</v>
      </c>
      <c r="BB95" s="56">
        <v>2</v>
      </c>
    </row>
    <row r="96" spans="2:83" s="52" customFormat="1" ht="40.5">
      <c r="B96" s="812">
        <f t="shared" si="4"/>
        <v>94</v>
      </c>
      <c r="C96" s="96" t="s">
        <v>1703</v>
      </c>
      <c r="D96" s="96" t="s">
        <v>5061</v>
      </c>
      <c r="E96" s="96">
        <v>15</v>
      </c>
      <c r="F96" s="834">
        <v>3</v>
      </c>
      <c r="G96" s="335">
        <v>13</v>
      </c>
      <c r="H96" s="840" t="s">
        <v>3758</v>
      </c>
      <c r="I96" s="96" t="s">
        <v>5450</v>
      </c>
      <c r="J96" s="857" t="s">
        <v>3465</v>
      </c>
      <c r="K96" s="96" t="s">
        <v>234</v>
      </c>
      <c r="L96" s="96">
        <v>61</v>
      </c>
      <c r="M96" s="96" t="s">
        <v>5451</v>
      </c>
      <c r="N96" s="836" t="s">
        <v>641</v>
      </c>
      <c r="O96" s="335" t="s">
        <v>5452</v>
      </c>
      <c r="P96" s="96">
        <v>2</v>
      </c>
      <c r="Q96" s="2479">
        <f t="shared" si="3"/>
        <v>2</v>
      </c>
      <c r="R96" s="96"/>
      <c r="S96" s="96"/>
      <c r="T96" s="96"/>
      <c r="U96" s="96"/>
      <c r="V96" s="96"/>
      <c r="W96" s="96"/>
      <c r="X96" s="96"/>
      <c r="Y96" s="96"/>
      <c r="Z96" s="96"/>
      <c r="AA96" s="96">
        <v>1</v>
      </c>
      <c r="AB96" s="96"/>
      <c r="AC96" s="96"/>
      <c r="AD96" s="96">
        <v>1</v>
      </c>
      <c r="AE96" s="96"/>
      <c r="AF96" s="96"/>
      <c r="AG96" s="2537"/>
      <c r="AK96" t="str">
        <f t="shared" si="5"/>
        <v>DPASJ</v>
      </c>
      <c r="AL96" s="2759"/>
      <c r="AM96" s="2759"/>
      <c r="AN96" s="56"/>
      <c r="AO96" s="56"/>
      <c r="AP96" s="56"/>
      <c r="AQ96" s="56"/>
      <c r="AR96" s="56"/>
      <c r="AS96" s="56"/>
      <c r="AT96" s="56"/>
      <c r="AU96" s="56"/>
      <c r="AV96" s="56"/>
      <c r="AW96" s="56"/>
      <c r="AX96" s="56"/>
      <c r="AY96" s="56"/>
      <c r="AZ96" s="56"/>
      <c r="BA96" s="56">
        <v>2</v>
      </c>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c r="BZ96" s="56"/>
      <c r="CA96" s="56"/>
      <c r="CB96" s="56"/>
      <c r="CC96" s="56"/>
      <c r="CD96" s="56"/>
      <c r="CE96" s="56"/>
    </row>
    <row r="97" spans="2:83" ht="27">
      <c r="B97" s="812">
        <f t="shared" si="4"/>
        <v>95</v>
      </c>
      <c r="C97" s="3" t="s">
        <v>4735</v>
      </c>
      <c r="D97" s="3" t="s">
        <v>1505</v>
      </c>
      <c r="E97" s="392">
        <v>1</v>
      </c>
      <c r="F97" s="817">
        <v>0</v>
      </c>
      <c r="G97" s="837">
        <v>2</v>
      </c>
      <c r="H97" s="614" t="s">
        <v>568</v>
      </c>
      <c r="I97" s="3" t="s">
        <v>1909</v>
      </c>
      <c r="J97" s="603" t="s">
        <v>574</v>
      </c>
      <c r="K97" s="3" t="s">
        <v>234</v>
      </c>
      <c r="L97" s="3">
        <v>61</v>
      </c>
      <c r="M97" s="3" t="s">
        <v>3072</v>
      </c>
      <c r="N97" s="816" t="s">
        <v>4135</v>
      </c>
      <c r="O97" s="465" t="s">
        <v>569</v>
      </c>
      <c r="P97" s="3">
        <v>17</v>
      </c>
      <c r="Q97" s="2479">
        <f t="shared" si="3"/>
        <v>17</v>
      </c>
      <c r="R97" s="3"/>
      <c r="S97" s="3"/>
      <c r="T97" s="3"/>
      <c r="U97" s="3"/>
      <c r="V97" s="3"/>
      <c r="W97" s="3"/>
      <c r="X97" s="3"/>
      <c r="Y97" s="3"/>
      <c r="Z97" s="3"/>
      <c r="AA97" s="3">
        <v>3</v>
      </c>
      <c r="AB97" s="3">
        <v>7</v>
      </c>
      <c r="AC97" s="3">
        <v>2</v>
      </c>
      <c r="AD97" s="3">
        <v>2</v>
      </c>
      <c r="AE97" s="3">
        <v>3</v>
      </c>
      <c r="AF97" s="3"/>
      <c r="AK97" t="str">
        <f t="shared" si="5"/>
        <v>DPASJ</v>
      </c>
      <c r="AL97" s="2759"/>
      <c r="AM97" s="2759"/>
    </row>
    <row r="98" spans="2:83" ht="27">
      <c r="B98" s="812">
        <f t="shared" si="4"/>
        <v>96</v>
      </c>
      <c r="C98" s="3" t="s">
        <v>4735</v>
      </c>
      <c r="D98" s="3" t="s">
        <v>5061</v>
      </c>
      <c r="E98" s="392">
        <v>5</v>
      </c>
      <c r="F98" s="817">
        <v>0</v>
      </c>
      <c r="G98" s="817">
        <v>6</v>
      </c>
      <c r="H98" s="614" t="s">
        <v>572</v>
      </c>
      <c r="I98" s="3" t="s">
        <v>1909</v>
      </c>
      <c r="J98" s="603" t="s">
        <v>573</v>
      </c>
      <c r="K98" s="3" t="s">
        <v>234</v>
      </c>
      <c r="L98" s="3">
        <v>61</v>
      </c>
      <c r="M98" s="3" t="s">
        <v>570</v>
      </c>
      <c r="N98" s="816" t="s">
        <v>4135</v>
      </c>
      <c r="O98" s="465" t="s">
        <v>571</v>
      </c>
      <c r="P98" s="3">
        <v>9</v>
      </c>
      <c r="Q98" s="2479">
        <f t="shared" si="3"/>
        <v>9</v>
      </c>
      <c r="R98" s="3"/>
      <c r="S98" s="3"/>
      <c r="T98" s="3"/>
      <c r="U98" s="3"/>
      <c r="V98" s="3"/>
      <c r="W98" s="3"/>
      <c r="X98" s="3"/>
      <c r="Y98" s="3"/>
      <c r="Z98" s="3"/>
      <c r="AA98" s="3">
        <v>1</v>
      </c>
      <c r="AB98" s="3">
        <v>1</v>
      </c>
      <c r="AC98" s="3">
        <v>2</v>
      </c>
      <c r="AD98" s="3">
        <v>2</v>
      </c>
      <c r="AE98" s="3">
        <v>3</v>
      </c>
      <c r="AF98" s="3"/>
      <c r="AK98" t="str">
        <f t="shared" si="5"/>
        <v>DPASJ</v>
      </c>
      <c r="AL98" s="2759"/>
      <c r="AM98" s="2759"/>
      <c r="AW98" s="56">
        <v>5</v>
      </c>
    </row>
    <row r="99" spans="2:83" ht="40.5">
      <c r="B99" s="812">
        <f t="shared" si="4"/>
        <v>97</v>
      </c>
      <c r="C99" s="3" t="s">
        <v>6507</v>
      </c>
      <c r="D99" s="3" t="s">
        <v>1505</v>
      </c>
      <c r="E99" s="392">
        <v>8</v>
      </c>
      <c r="F99" s="817">
        <v>2</v>
      </c>
      <c r="G99" s="817">
        <v>7</v>
      </c>
      <c r="H99" s="609" t="s">
        <v>3920</v>
      </c>
      <c r="I99" s="3" t="s">
        <v>3279</v>
      </c>
      <c r="J99" s="603" t="s">
        <v>3921</v>
      </c>
      <c r="K99" s="3" t="s">
        <v>5952</v>
      </c>
      <c r="L99" s="3">
        <v>699</v>
      </c>
      <c r="M99" s="3" t="s">
        <v>3922</v>
      </c>
      <c r="N99" s="816" t="s">
        <v>5789</v>
      </c>
      <c r="O99" s="465" t="s">
        <v>3923</v>
      </c>
      <c r="P99" s="3">
        <v>17</v>
      </c>
      <c r="Q99" s="2479">
        <f t="shared" si="3"/>
        <v>17</v>
      </c>
      <c r="R99" s="3"/>
      <c r="S99" s="3"/>
      <c r="T99" s="3"/>
      <c r="U99" s="3"/>
      <c r="V99" s="3"/>
      <c r="W99" s="3"/>
      <c r="X99" s="3"/>
      <c r="Y99" s="3"/>
      <c r="Z99" s="3"/>
      <c r="AA99" s="3">
        <v>1</v>
      </c>
      <c r="AB99" s="3">
        <v>5</v>
      </c>
      <c r="AC99" s="3">
        <v>5</v>
      </c>
      <c r="AD99" s="3">
        <v>5</v>
      </c>
      <c r="AE99" s="3">
        <v>1</v>
      </c>
      <c r="AF99" s="3"/>
      <c r="AK99" t="str">
        <f t="shared" si="5"/>
        <v>DApJ</v>
      </c>
      <c r="AL99" s="2759"/>
      <c r="AM99" s="2759"/>
      <c r="BA99" s="56">
        <v>3</v>
      </c>
      <c r="BH99" s="56">
        <v>1</v>
      </c>
      <c r="BU99" s="56">
        <v>1</v>
      </c>
    </row>
    <row r="100" spans="2:83" ht="40.5">
      <c r="B100" s="812">
        <f t="shared" si="4"/>
        <v>98</v>
      </c>
      <c r="C100" s="3" t="s">
        <v>6507</v>
      </c>
      <c r="D100" s="3" t="s">
        <v>1505</v>
      </c>
      <c r="E100" s="392">
        <v>13</v>
      </c>
      <c r="F100" s="833">
        <v>6</v>
      </c>
      <c r="G100" s="833">
        <v>8</v>
      </c>
      <c r="H100" s="609" t="s">
        <v>639</v>
      </c>
      <c r="I100" s="3" t="s">
        <v>3279</v>
      </c>
      <c r="J100" s="502" t="s">
        <v>2740</v>
      </c>
      <c r="K100" s="3" t="s">
        <v>4493</v>
      </c>
      <c r="L100" s="3">
        <v>700</v>
      </c>
      <c r="M100" s="3" t="s">
        <v>640</v>
      </c>
      <c r="N100" s="816" t="s">
        <v>641</v>
      </c>
      <c r="O100" s="465" t="s">
        <v>65</v>
      </c>
      <c r="P100" s="3">
        <v>33</v>
      </c>
      <c r="Q100" s="2479">
        <f t="shared" si="3"/>
        <v>33</v>
      </c>
      <c r="R100" s="3"/>
      <c r="S100" s="3"/>
      <c r="T100" s="3"/>
      <c r="U100" s="3"/>
      <c r="V100" s="3"/>
      <c r="W100" s="3"/>
      <c r="X100" s="3"/>
      <c r="Y100" s="3"/>
      <c r="Z100" s="3"/>
      <c r="AA100" s="3"/>
      <c r="AB100" s="3">
        <v>11</v>
      </c>
      <c r="AC100" s="3">
        <v>10</v>
      </c>
      <c r="AD100" s="3">
        <v>6</v>
      </c>
      <c r="AE100" s="3">
        <v>6</v>
      </c>
      <c r="AF100" s="3"/>
      <c r="AK100" t="str">
        <f t="shared" si="5"/>
        <v>DApJ</v>
      </c>
      <c r="AL100" s="2759"/>
      <c r="AM100" s="2759"/>
      <c r="BA100" s="56">
        <v>4</v>
      </c>
      <c r="BH100" s="56">
        <v>2</v>
      </c>
      <c r="BU100" s="56">
        <v>1</v>
      </c>
    </row>
    <row r="101" spans="2:83" s="974" customFormat="1" ht="34.5" customHeight="1">
      <c r="B101" s="812">
        <f t="shared" si="4"/>
        <v>99</v>
      </c>
      <c r="C101" s="967" t="s">
        <v>4379</v>
      </c>
      <c r="D101" s="967" t="s">
        <v>1505</v>
      </c>
      <c r="E101" s="975">
        <v>5</v>
      </c>
      <c r="F101" s="976">
        <v>2</v>
      </c>
      <c r="G101" s="976">
        <v>4</v>
      </c>
      <c r="H101" s="970" t="s">
        <v>4380</v>
      </c>
      <c r="I101" s="973" t="s">
        <v>4384</v>
      </c>
      <c r="J101" s="977" t="s">
        <v>4381</v>
      </c>
      <c r="K101" s="967" t="s">
        <v>4173</v>
      </c>
      <c r="L101" s="967">
        <v>505</v>
      </c>
      <c r="M101" s="967" t="s">
        <v>4382</v>
      </c>
      <c r="N101" s="972" t="s">
        <v>253</v>
      </c>
      <c r="O101" s="969" t="s">
        <v>4383</v>
      </c>
      <c r="P101" s="967">
        <v>9</v>
      </c>
      <c r="Q101" s="2479">
        <f t="shared" si="3"/>
        <v>9</v>
      </c>
      <c r="R101" s="967"/>
      <c r="S101" s="967"/>
      <c r="T101" s="967"/>
      <c r="U101" s="967"/>
      <c r="V101" s="967"/>
      <c r="W101" s="967"/>
      <c r="X101" s="967"/>
      <c r="Y101" s="967"/>
      <c r="Z101" s="967"/>
      <c r="AA101" s="967"/>
      <c r="AB101" s="967">
        <v>1</v>
      </c>
      <c r="AC101" s="967">
        <v>5</v>
      </c>
      <c r="AD101" s="967">
        <v>2</v>
      </c>
      <c r="AE101" s="967">
        <v>1</v>
      </c>
      <c r="AF101" s="967"/>
      <c r="AG101" s="2526"/>
      <c r="AK101" t="str">
        <f t="shared" si="5"/>
        <v>DA&amp;A</v>
      </c>
      <c r="AL101" s="2759"/>
      <c r="AM101" s="2759"/>
      <c r="AN101" s="56"/>
      <c r="AO101" s="56"/>
      <c r="AP101" s="56"/>
      <c r="AQ101" s="56"/>
      <c r="AR101" s="56"/>
      <c r="AS101" s="56"/>
      <c r="AT101" s="56"/>
      <c r="AU101" s="56"/>
      <c r="AV101" s="56"/>
      <c r="AW101" s="56"/>
      <c r="AX101" s="56"/>
      <c r="AY101" s="56"/>
      <c r="AZ101" s="56"/>
      <c r="BA101" s="56">
        <v>1</v>
      </c>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c r="BZ101" s="56"/>
      <c r="CA101" s="56"/>
      <c r="CB101" s="56"/>
      <c r="CC101" s="56"/>
      <c r="CD101" s="56"/>
      <c r="CE101" s="56"/>
    </row>
    <row r="102" spans="2:83" s="2327" customFormat="1" ht="44.25" customHeight="1">
      <c r="B102" s="2910"/>
      <c r="C102" s="2319" t="s">
        <v>8481</v>
      </c>
      <c r="D102" s="2319" t="s">
        <v>8472</v>
      </c>
      <c r="E102" s="2911">
        <v>7</v>
      </c>
      <c r="F102" s="2912">
        <v>5</v>
      </c>
      <c r="G102" s="2912">
        <v>3</v>
      </c>
      <c r="H102" s="2913" t="s">
        <v>8482</v>
      </c>
      <c r="I102" s="2323" t="s">
        <v>8483</v>
      </c>
      <c r="J102" s="2324" t="s">
        <v>8484</v>
      </c>
      <c r="K102" s="2319" t="s">
        <v>8485</v>
      </c>
      <c r="L102" s="2319">
        <v>507</v>
      </c>
      <c r="M102" s="2319" t="s">
        <v>8486</v>
      </c>
      <c r="N102" s="2326" t="s">
        <v>8487</v>
      </c>
      <c r="O102" s="2914" t="s">
        <v>8488</v>
      </c>
      <c r="P102" s="2319">
        <v>15</v>
      </c>
      <c r="Q102" s="2915">
        <f t="shared" si="3"/>
        <v>15</v>
      </c>
      <c r="R102" s="2319"/>
      <c r="S102" s="2319"/>
      <c r="T102" s="2319"/>
      <c r="U102" s="2319"/>
      <c r="V102" s="2319"/>
      <c r="W102" s="2319"/>
      <c r="X102" s="2319"/>
      <c r="Y102" s="2319"/>
      <c r="Z102" s="2319"/>
      <c r="AA102" s="2319"/>
      <c r="AB102" s="2319">
        <v>2</v>
      </c>
      <c r="AC102" s="2319">
        <v>4</v>
      </c>
      <c r="AD102" s="2319">
        <v>7</v>
      </c>
      <c r="AE102" s="2319">
        <v>2</v>
      </c>
      <c r="AF102" s="2319"/>
      <c r="AG102" s="2508"/>
      <c r="AK102" s="2327" t="str">
        <f t="shared" si="5"/>
        <v>DA&amp;A</v>
      </c>
      <c r="AL102" s="2916"/>
      <c r="AM102" s="2916"/>
    </row>
    <row r="103" spans="2:83" ht="81">
      <c r="B103" s="812">
        <f t="shared" si="4"/>
        <v>101</v>
      </c>
      <c r="C103" s="3" t="s">
        <v>1853</v>
      </c>
      <c r="D103" s="3" t="s">
        <v>1505</v>
      </c>
      <c r="E103" s="392">
        <v>30</v>
      </c>
      <c r="F103" s="833">
        <v>22</v>
      </c>
      <c r="G103" s="465">
        <v>9</v>
      </c>
      <c r="H103" s="609" t="s">
        <v>1810</v>
      </c>
      <c r="I103" s="3" t="s">
        <v>2444</v>
      </c>
      <c r="J103" s="603" t="s">
        <v>1811</v>
      </c>
      <c r="K103" s="3" t="s">
        <v>5952</v>
      </c>
      <c r="L103" s="3">
        <v>701</v>
      </c>
      <c r="M103" s="3" t="s">
        <v>1812</v>
      </c>
      <c r="N103" s="816" t="s">
        <v>398</v>
      </c>
      <c r="O103" s="465" t="s">
        <v>2058</v>
      </c>
      <c r="P103" s="3">
        <v>16</v>
      </c>
      <c r="Q103" s="2479">
        <f t="shared" si="3"/>
        <v>16</v>
      </c>
      <c r="R103" s="3"/>
      <c r="S103" s="3"/>
      <c r="T103" s="3"/>
      <c r="U103" s="3"/>
      <c r="V103" s="3"/>
      <c r="W103" s="3"/>
      <c r="X103" s="3"/>
      <c r="Y103" s="3"/>
      <c r="Z103" s="3"/>
      <c r="AA103" s="3"/>
      <c r="AB103" s="3">
        <v>5</v>
      </c>
      <c r="AC103" s="3">
        <v>6</v>
      </c>
      <c r="AD103" s="3">
        <v>3</v>
      </c>
      <c r="AE103" s="3">
        <v>2</v>
      </c>
      <c r="AF103" s="3"/>
      <c r="AK103" t="str">
        <f t="shared" si="5"/>
        <v>DApJ</v>
      </c>
      <c r="AL103" s="2759"/>
      <c r="AM103" s="2759"/>
      <c r="AN103" s="56">
        <v>7</v>
      </c>
      <c r="BB103" s="56">
        <v>2</v>
      </c>
    </row>
    <row r="104" spans="2:83" s="960" customFormat="1" ht="54">
      <c r="B104" s="812">
        <f t="shared" si="4"/>
        <v>102</v>
      </c>
      <c r="C104" s="952" t="s">
        <v>2056</v>
      </c>
      <c r="D104" s="952" t="s">
        <v>5058</v>
      </c>
      <c r="E104" s="962">
        <v>19</v>
      </c>
      <c r="F104" s="963">
        <v>10</v>
      </c>
      <c r="G104" s="954">
        <v>10</v>
      </c>
      <c r="H104" s="955" t="s">
        <v>4624</v>
      </c>
      <c r="I104" s="952" t="s">
        <v>4625</v>
      </c>
      <c r="J104" s="956" t="s">
        <v>6001</v>
      </c>
      <c r="K104" s="965" t="s">
        <v>619</v>
      </c>
      <c r="L104" s="965">
        <v>707</v>
      </c>
      <c r="M104" s="952" t="s">
        <v>6002</v>
      </c>
      <c r="N104" s="958" t="s">
        <v>991</v>
      </c>
      <c r="O104" s="954" t="s">
        <v>6003</v>
      </c>
      <c r="P104" s="952">
        <v>63</v>
      </c>
      <c r="Q104" s="2479">
        <f t="shared" si="3"/>
        <v>63</v>
      </c>
      <c r="R104" s="952"/>
      <c r="S104" s="952"/>
      <c r="T104" s="952"/>
      <c r="U104" s="952"/>
      <c r="V104" s="952"/>
      <c r="W104" s="952"/>
      <c r="X104" s="952"/>
      <c r="Y104" s="952"/>
      <c r="Z104" s="952"/>
      <c r="AA104" s="952"/>
      <c r="AB104" s="952">
        <v>13</v>
      </c>
      <c r="AC104" s="952">
        <v>29</v>
      </c>
      <c r="AD104" s="952">
        <v>12</v>
      </c>
      <c r="AE104" s="952">
        <v>9</v>
      </c>
      <c r="AF104" s="952"/>
      <c r="AG104" s="2525"/>
      <c r="AK104" t="str">
        <f t="shared" si="5"/>
        <v>IApJ</v>
      </c>
      <c r="AL104" s="2759"/>
      <c r="AM104" s="2759"/>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c r="BZ104" s="56"/>
      <c r="CA104" s="56"/>
      <c r="CB104" s="56"/>
      <c r="CC104" s="56"/>
      <c r="CD104" s="56"/>
      <c r="CE104" s="56"/>
    </row>
    <row r="105" spans="2:83" s="719" customFormat="1" ht="54">
      <c r="B105" s="812">
        <f t="shared" si="4"/>
        <v>103</v>
      </c>
      <c r="C105" s="105" t="s">
        <v>3457</v>
      </c>
      <c r="D105" s="105" t="s">
        <v>5058</v>
      </c>
      <c r="E105" s="871">
        <v>19</v>
      </c>
      <c r="F105" s="872">
        <v>17</v>
      </c>
      <c r="G105" s="871">
        <v>3</v>
      </c>
      <c r="H105" s="873" t="s">
        <v>3458</v>
      </c>
      <c r="I105" s="874" t="s">
        <v>3278</v>
      </c>
      <c r="J105" s="964" t="s">
        <v>3459</v>
      </c>
      <c r="K105" s="875" t="s">
        <v>619</v>
      </c>
      <c r="L105" s="298">
        <v>706</v>
      </c>
      <c r="M105" s="105" t="s">
        <v>3460</v>
      </c>
      <c r="N105" s="105" t="s">
        <v>895</v>
      </c>
      <c r="O105" s="105" t="s">
        <v>3466</v>
      </c>
      <c r="P105" s="876">
        <v>27</v>
      </c>
      <c r="Q105" s="2479">
        <f t="shared" si="3"/>
        <v>27</v>
      </c>
      <c r="R105" s="876"/>
      <c r="S105" s="876"/>
      <c r="T105" s="876"/>
      <c r="U105" s="876"/>
      <c r="V105" s="876"/>
      <c r="W105" s="876"/>
      <c r="X105" s="876"/>
      <c r="Y105" s="876"/>
      <c r="Z105" s="876"/>
      <c r="AA105" s="876"/>
      <c r="AB105" s="876">
        <v>5</v>
      </c>
      <c r="AC105" s="876">
        <v>8</v>
      </c>
      <c r="AD105" s="876">
        <v>11</v>
      </c>
      <c r="AE105" s="876">
        <v>3</v>
      </c>
      <c r="AF105" s="105"/>
      <c r="AG105" s="2539"/>
      <c r="AK105" t="str">
        <f t="shared" si="5"/>
        <v>IApJ</v>
      </c>
      <c r="AL105" s="41"/>
      <c r="AM105" s="41"/>
      <c r="AN105" s="56">
        <v>3</v>
      </c>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row>
    <row r="106" spans="2:83" s="375" customFormat="1" ht="40.5">
      <c r="B106" s="812">
        <f t="shared" si="4"/>
        <v>104</v>
      </c>
      <c r="C106" s="80" t="s">
        <v>2288</v>
      </c>
      <c r="D106" s="80" t="s">
        <v>5062</v>
      </c>
      <c r="E106" s="390">
        <v>10</v>
      </c>
      <c r="F106" s="849">
        <v>11</v>
      </c>
      <c r="G106" s="76">
        <v>0</v>
      </c>
      <c r="H106" s="850" t="s">
        <v>5429</v>
      </c>
      <c r="I106" s="80" t="s">
        <v>2786</v>
      </c>
      <c r="J106" s="700" t="s">
        <v>5430</v>
      </c>
      <c r="K106" s="76" t="s">
        <v>3704</v>
      </c>
      <c r="L106" s="858">
        <v>503</v>
      </c>
      <c r="M106" s="80" t="s">
        <v>5431</v>
      </c>
      <c r="N106" s="847" t="s">
        <v>1409</v>
      </c>
      <c r="O106" s="853" t="s">
        <v>3467</v>
      </c>
      <c r="P106" s="80">
        <v>4</v>
      </c>
      <c r="Q106" s="2479">
        <f t="shared" si="3"/>
        <v>4</v>
      </c>
      <c r="R106" s="80"/>
      <c r="S106" s="80"/>
      <c r="T106" s="80"/>
      <c r="U106" s="80"/>
      <c r="V106" s="80"/>
      <c r="W106" s="80"/>
      <c r="X106" s="80"/>
      <c r="Y106" s="80"/>
      <c r="Z106" s="80"/>
      <c r="AA106" s="80"/>
      <c r="AB106" s="80"/>
      <c r="AC106" s="80">
        <v>2</v>
      </c>
      <c r="AD106" s="80"/>
      <c r="AE106" s="80">
        <v>2</v>
      </c>
      <c r="AF106" s="80"/>
      <c r="AG106" s="2527"/>
      <c r="AK106" t="str">
        <f t="shared" si="5"/>
        <v>IA&amp;A</v>
      </c>
      <c r="AL106" s="621"/>
      <c r="AM106" s="621"/>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row>
    <row r="107" spans="2:83" ht="121.5">
      <c r="B107" s="812">
        <f t="shared" si="4"/>
        <v>105</v>
      </c>
      <c r="C107" s="3" t="s">
        <v>4734</v>
      </c>
      <c r="D107" s="3" t="s">
        <v>1505</v>
      </c>
      <c r="E107" s="3">
        <v>32</v>
      </c>
      <c r="F107" s="815">
        <v>31</v>
      </c>
      <c r="G107" s="465">
        <v>2</v>
      </c>
      <c r="H107" s="609" t="s">
        <v>4219</v>
      </c>
      <c r="I107" s="3" t="s">
        <v>3278</v>
      </c>
      <c r="J107" s="603" t="s">
        <v>4220</v>
      </c>
      <c r="K107" s="3" t="s">
        <v>619</v>
      </c>
      <c r="L107" s="3">
        <v>694</v>
      </c>
      <c r="M107" s="3" t="s">
        <v>4221</v>
      </c>
      <c r="N107" s="816" t="s">
        <v>753</v>
      </c>
      <c r="O107" s="465" t="s">
        <v>1368</v>
      </c>
      <c r="P107" s="3">
        <v>64</v>
      </c>
      <c r="Q107" s="2479">
        <f t="shared" si="3"/>
        <v>64</v>
      </c>
      <c r="R107" s="3"/>
      <c r="S107" s="3"/>
      <c r="T107" s="3"/>
      <c r="U107" s="3"/>
      <c r="V107" s="3"/>
      <c r="W107" s="3"/>
      <c r="X107" s="3"/>
      <c r="Y107" s="3"/>
      <c r="Z107" s="3"/>
      <c r="AA107" s="3">
        <v>10</v>
      </c>
      <c r="AB107" s="3">
        <v>19</v>
      </c>
      <c r="AC107" s="3">
        <v>13</v>
      </c>
      <c r="AD107" s="3">
        <v>11</v>
      </c>
      <c r="AE107" s="3">
        <v>11</v>
      </c>
      <c r="AF107" s="3"/>
      <c r="AG107" s="2163" t="s">
        <v>10596</v>
      </c>
      <c r="AK107" t="str">
        <f t="shared" si="5"/>
        <v>DApJ</v>
      </c>
      <c r="AL107" s="2759"/>
      <c r="AM107" s="2759"/>
    </row>
    <row r="108" spans="2:83" s="375" customFormat="1" ht="27">
      <c r="B108" s="812">
        <f t="shared" si="4"/>
        <v>106</v>
      </c>
      <c r="C108" s="80" t="s">
        <v>2125</v>
      </c>
      <c r="D108" s="80" t="s">
        <v>5058</v>
      </c>
      <c r="E108" s="80">
        <v>6</v>
      </c>
      <c r="F108" s="845">
        <v>6</v>
      </c>
      <c r="G108" s="706">
        <v>1</v>
      </c>
      <c r="H108" s="846" t="s">
        <v>646</v>
      </c>
      <c r="I108" s="80" t="s">
        <v>3278</v>
      </c>
      <c r="J108" s="700" t="s">
        <v>647</v>
      </c>
      <c r="K108" s="80" t="s">
        <v>5952</v>
      </c>
      <c r="L108" s="80">
        <v>703</v>
      </c>
      <c r="M108" s="80" t="s">
        <v>648</v>
      </c>
      <c r="N108" s="847" t="s">
        <v>253</v>
      </c>
      <c r="O108" s="375" t="s">
        <v>3468</v>
      </c>
      <c r="P108" s="80">
        <v>11</v>
      </c>
      <c r="Q108" s="2479">
        <f t="shared" si="3"/>
        <v>11</v>
      </c>
      <c r="R108" s="80"/>
      <c r="S108" s="80"/>
      <c r="T108" s="80"/>
      <c r="U108" s="80"/>
      <c r="V108" s="80"/>
      <c r="W108" s="80"/>
      <c r="X108" s="80"/>
      <c r="Y108" s="80"/>
      <c r="Z108" s="80"/>
      <c r="AA108" s="80"/>
      <c r="AB108" s="80">
        <v>2</v>
      </c>
      <c r="AC108" s="80">
        <v>1</v>
      </c>
      <c r="AD108" s="80">
        <v>6</v>
      </c>
      <c r="AE108" s="80">
        <v>2</v>
      </c>
      <c r="AF108" s="80"/>
      <c r="AG108" s="2527"/>
      <c r="AK108" t="str">
        <f t="shared" si="5"/>
        <v>IApJ</v>
      </c>
      <c r="AL108" s="56"/>
      <c r="AM108" s="56"/>
      <c r="AN108" s="56"/>
      <c r="AO108" s="56"/>
      <c r="AP108" s="56"/>
      <c r="AQ108" s="56"/>
      <c r="AR108" s="56"/>
      <c r="AS108" s="56"/>
      <c r="AT108" s="56"/>
      <c r="AU108" s="56"/>
      <c r="AV108" s="56"/>
      <c r="AW108" s="56">
        <v>1</v>
      </c>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row>
    <row r="109" spans="2:83" ht="27">
      <c r="B109" s="812">
        <f t="shared" si="4"/>
        <v>107</v>
      </c>
      <c r="C109" s="3" t="s">
        <v>1369</v>
      </c>
      <c r="D109" s="3" t="s">
        <v>5058</v>
      </c>
      <c r="E109" s="3">
        <v>2</v>
      </c>
      <c r="F109" s="815">
        <v>3</v>
      </c>
      <c r="G109" s="465">
        <v>0</v>
      </c>
      <c r="H109" s="609" t="s">
        <v>1370</v>
      </c>
      <c r="I109" s="3" t="s">
        <v>3278</v>
      </c>
      <c r="J109" s="603" t="s">
        <v>1371</v>
      </c>
      <c r="K109" s="3" t="s">
        <v>1528</v>
      </c>
      <c r="L109" s="3">
        <v>137</v>
      </c>
      <c r="M109" s="3" t="s">
        <v>1372</v>
      </c>
      <c r="N109" s="816" t="s">
        <v>783</v>
      </c>
      <c r="O109" s="465" t="s">
        <v>2206</v>
      </c>
      <c r="P109" s="3">
        <v>5</v>
      </c>
      <c r="Q109" s="2479">
        <f t="shared" si="3"/>
        <v>5</v>
      </c>
      <c r="R109" s="3"/>
      <c r="S109" s="3"/>
      <c r="T109" s="3"/>
      <c r="U109" s="3"/>
      <c r="V109" s="3"/>
      <c r="W109" s="3"/>
      <c r="X109" s="3"/>
      <c r="Y109" s="3"/>
      <c r="Z109" s="3"/>
      <c r="AA109" s="3"/>
      <c r="AB109" s="3">
        <v>3</v>
      </c>
      <c r="AC109" s="3">
        <v>1</v>
      </c>
      <c r="AD109" s="3">
        <v>1</v>
      </c>
      <c r="AE109" s="3"/>
      <c r="AF109" s="3"/>
      <c r="AK109" t="str">
        <f t="shared" si="5"/>
        <v>IAJ</v>
      </c>
      <c r="AL109" s="2759"/>
      <c r="AM109" s="2759"/>
    </row>
    <row r="110" spans="2:83">
      <c r="B110" s="812">
        <f t="shared" si="4"/>
        <v>108</v>
      </c>
      <c r="C110" s="3" t="s">
        <v>2207</v>
      </c>
      <c r="D110" s="3" t="s">
        <v>5058</v>
      </c>
      <c r="E110" s="3">
        <v>2</v>
      </c>
      <c r="F110" s="815">
        <v>3</v>
      </c>
      <c r="G110" s="465">
        <v>0</v>
      </c>
      <c r="H110" s="609" t="s">
        <v>2208</v>
      </c>
      <c r="I110" s="3" t="s">
        <v>2786</v>
      </c>
      <c r="J110" s="603" t="s">
        <v>2209</v>
      </c>
      <c r="K110" s="3" t="s">
        <v>619</v>
      </c>
      <c r="L110" s="3">
        <v>690</v>
      </c>
      <c r="M110" s="3" t="s">
        <v>2210</v>
      </c>
      <c r="N110" s="816" t="s">
        <v>4986</v>
      </c>
      <c r="O110" s="454" t="s">
        <v>2211</v>
      </c>
      <c r="P110" s="3">
        <v>34</v>
      </c>
      <c r="Q110" s="2479">
        <f t="shared" si="3"/>
        <v>34</v>
      </c>
      <c r="R110" s="3"/>
      <c r="S110" s="3"/>
      <c r="T110" s="3"/>
      <c r="U110" s="3"/>
      <c r="V110" s="3"/>
      <c r="W110" s="3"/>
      <c r="X110" s="3"/>
      <c r="Y110" s="3"/>
      <c r="Z110" s="3"/>
      <c r="AA110" s="3">
        <v>9</v>
      </c>
      <c r="AB110" s="3">
        <v>15</v>
      </c>
      <c r="AC110" s="3">
        <v>4</v>
      </c>
      <c r="AD110" s="3">
        <v>5</v>
      </c>
      <c r="AE110" s="3">
        <v>1</v>
      </c>
      <c r="AF110" s="3"/>
      <c r="AK110" t="str">
        <f t="shared" si="5"/>
        <v>IApJ</v>
      </c>
      <c r="AL110" s="2760"/>
      <c r="AM110" s="2760"/>
    </row>
    <row r="111" spans="2:83" s="934" customFormat="1">
      <c r="B111" s="812">
        <f t="shared" si="4"/>
        <v>109</v>
      </c>
      <c r="C111" s="931" t="s">
        <v>2741</v>
      </c>
      <c r="D111" s="931" t="s">
        <v>2742</v>
      </c>
      <c r="E111" s="931">
        <v>3</v>
      </c>
      <c r="F111" s="910">
        <v>1</v>
      </c>
      <c r="G111" s="911">
        <v>3</v>
      </c>
      <c r="H111" s="924" t="s">
        <v>2743</v>
      </c>
      <c r="I111" s="931" t="s">
        <v>4014</v>
      </c>
      <c r="J111" s="913" t="s">
        <v>4018</v>
      </c>
      <c r="K111" s="932" t="s">
        <v>4015</v>
      </c>
      <c r="L111" s="932">
        <v>61</v>
      </c>
      <c r="M111" s="932" t="s">
        <v>4016</v>
      </c>
      <c r="N111" s="933"/>
      <c r="O111" s="932" t="s">
        <v>4017</v>
      </c>
      <c r="P111" s="932">
        <v>0</v>
      </c>
      <c r="Q111" s="2479">
        <f t="shared" si="3"/>
        <v>0</v>
      </c>
      <c r="R111" s="932"/>
      <c r="S111" s="932"/>
      <c r="T111" s="932"/>
      <c r="U111" s="932"/>
      <c r="V111" s="932"/>
      <c r="W111" s="932"/>
      <c r="X111" s="932"/>
      <c r="Y111" s="932"/>
      <c r="Z111" s="932"/>
      <c r="AA111" s="932"/>
      <c r="AB111" s="932"/>
      <c r="AC111" s="932"/>
      <c r="AD111" s="932"/>
      <c r="AE111" s="932"/>
      <c r="AF111" s="932"/>
      <c r="AG111" s="2532"/>
      <c r="AK111" t="str">
        <f t="shared" si="5"/>
        <v>IPASJ</v>
      </c>
      <c r="AL111" s="289"/>
      <c r="AM111" s="289"/>
      <c r="AN111" s="369"/>
      <c r="AO111" s="369"/>
      <c r="AP111" s="369"/>
      <c r="AQ111" s="369"/>
      <c r="AR111" s="369"/>
      <c r="AS111" s="369"/>
      <c r="AT111" s="369"/>
      <c r="AU111" s="369"/>
      <c r="AV111" s="369"/>
      <c r="AW111" s="369"/>
      <c r="AX111" s="369"/>
      <c r="AY111" s="369"/>
      <c r="AZ111" s="369"/>
      <c r="BA111" s="369"/>
      <c r="BB111" s="369">
        <v>1</v>
      </c>
      <c r="BC111" s="369"/>
      <c r="BD111" s="369"/>
      <c r="BE111" s="369"/>
      <c r="BF111" s="369"/>
      <c r="BG111" s="369"/>
      <c r="BH111" s="369"/>
      <c r="BI111" s="369"/>
      <c r="BJ111" s="369"/>
      <c r="BK111" s="369"/>
      <c r="BL111" s="369"/>
      <c r="BM111" s="369"/>
      <c r="BN111" s="369"/>
      <c r="BO111" s="369"/>
      <c r="BP111" s="369"/>
      <c r="BQ111" s="369"/>
      <c r="BR111" s="369"/>
      <c r="BS111" s="369"/>
      <c r="BT111" s="369"/>
      <c r="BU111" s="369"/>
      <c r="BV111" s="369"/>
      <c r="BW111" s="369"/>
      <c r="BX111" s="369"/>
      <c r="BY111" s="369"/>
      <c r="BZ111" s="369"/>
      <c r="CA111" s="369"/>
      <c r="CB111" s="369"/>
      <c r="CC111" s="369"/>
      <c r="CD111" s="369"/>
      <c r="CE111" s="369"/>
    </row>
    <row r="112" spans="2:83" s="52" customFormat="1" ht="40.5">
      <c r="B112" s="812">
        <f t="shared" si="4"/>
        <v>110</v>
      </c>
      <c r="C112" s="96" t="s">
        <v>3759</v>
      </c>
      <c r="D112" s="96" t="s">
        <v>1505</v>
      </c>
      <c r="E112" s="96">
        <v>9</v>
      </c>
      <c r="F112" s="834">
        <v>0</v>
      </c>
      <c r="G112" s="335">
        <v>10</v>
      </c>
      <c r="H112" s="835" t="s">
        <v>11363</v>
      </c>
      <c r="I112" s="96" t="s">
        <v>3286</v>
      </c>
      <c r="J112" s="857" t="s">
        <v>995</v>
      </c>
      <c r="K112" s="96" t="s">
        <v>1401</v>
      </c>
      <c r="L112" s="96">
        <v>61</v>
      </c>
      <c r="M112" s="96" t="s">
        <v>3760</v>
      </c>
      <c r="N112" s="836" t="s">
        <v>1409</v>
      </c>
      <c r="O112" s="335" t="s">
        <v>1626</v>
      </c>
      <c r="P112" s="96">
        <v>6</v>
      </c>
      <c r="Q112" s="2479">
        <f t="shared" si="3"/>
        <v>6</v>
      </c>
      <c r="R112" s="96"/>
      <c r="S112" s="96"/>
      <c r="T112" s="96"/>
      <c r="U112" s="96"/>
      <c r="V112" s="96"/>
      <c r="W112" s="96"/>
      <c r="X112" s="96"/>
      <c r="Y112" s="96"/>
      <c r="Z112" s="96"/>
      <c r="AA112" s="96"/>
      <c r="AB112" s="96">
        <v>2</v>
      </c>
      <c r="AC112" s="96">
        <v>2</v>
      </c>
      <c r="AD112" s="96">
        <v>1</v>
      </c>
      <c r="AE112" s="96">
        <v>1</v>
      </c>
      <c r="AF112" s="96"/>
      <c r="AG112" s="2537"/>
      <c r="AK112" t="str">
        <f t="shared" si="5"/>
        <v>DPASJ</v>
      </c>
      <c r="AL112" s="2759"/>
      <c r="AM112" s="2759"/>
      <c r="AN112" s="56"/>
      <c r="AO112" s="56"/>
      <c r="AP112" s="56">
        <v>1</v>
      </c>
      <c r="AQ112" s="56"/>
      <c r="AR112" s="56"/>
      <c r="AS112" s="56"/>
      <c r="AT112" s="56"/>
      <c r="AU112" s="56"/>
      <c r="AV112" s="56"/>
      <c r="AW112" s="56"/>
      <c r="AX112" s="56"/>
      <c r="AY112" s="56"/>
      <c r="AZ112" s="56"/>
      <c r="BA112" s="56">
        <v>2</v>
      </c>
      <c r="BB112" s="56"/>
      <c r="BC112" s="56"/>
      <c r="BD112" s="56"/>
      <c r="BE112" s="56"/>
      <c r="BF112" s="56"/>
      <c r="BG112" s="56"/>
      <c r="BH112" s="56"/>
      <c r="BI112" s="56"/>
      <c r="BJ112" s="56"/>
      <c r="BK112" s="56"/>
      <c r="BL112" s="56"/>
      <c r="BM112" s="56"/>
      <c r="BN112" s="56"/>
      <c r="BO112" s="56"/>
      <c r="BP112" s="56"/>
      <c r="BQ112" s="56">
        <v>1</v>
      </c>
      <c r="BR112" s="56"/>
      <c r="BS112" s="56"/>
      <c r="BT112" s="56"/>
      <c r="BU112" s="56"/>
      <c r="BV112" s="56"/>
      <c r="BW112" s="56"/>
      <c r="BX112" s="56"/>
      <c r="BY112" s="56"/>
      <c r="BZ112" s="56"/>
      <c r="CA112" s="56"/>
      <c r="CB112" s="56"/>
      <c r="CC112" s="56"/>
      <c r="CD112" s="56"/>
      <c r="CE112" s="56"/>
    </row>
    <row r="113" spans="2:83" ht="27">
      <c r="B113" s="812">
        <f t="shared" si="4"/>
        <v>111</v>
      </c>
      <c r="C113" s="3" t="s">
        <v>2212</v>
      </c>
      <c r="D113" s="3" t="s">
        <v>5058</v>
      </c>
      <c r="E113" s="3">
        <v>4</v>
      </c>
      <c r="F113" s="815">
        <v>5</v>
      </c>
      <c r="G113" s="465">
        <v>0</v>
      </c>
      <c r="H113" s="609" t="s">
        <v>2213</v>
      </c>
      <c r="I113" s="3" t="s">
        <v>3278</v>
      </c>
      <c r="J113" s="603" t="s">
        <v>2214</v>
      </c>
      <c r="K113" s="3" t="s">
        <v>619</v>
      </c>
      <c r="L113" s="3">
        <v>691</v>
      </c>
      <c r="M113" s="3" t="s">
        <v>2215</v>
      </c>
      <c r="N113" s="816" t="s">
        <v>783</v>
      </c>
      <c r="O113" s="454" t="s">
        <v>3400</v>
      </c>
      <c r="P113" s="3">
        <v>142</v>
      </c>
      <c r="Q113" s="2479">
        <f t="shared" si="3"/>
        <v>142</v>
      </c>
      <c r="R113" s="3"/>
      <c r="S113" s="3"/>
      <c r="T113" s="3"/>
      <c r="U113" s="3"/>
      <c r="V113" s="3"/>
      <c r="W113" s="3"/>
      <c r="X113" s="3"/>
      <c r="Y113" s="3"/>
      <c r="Z113" s="3"/>
      <c r="AA113" s="3">
        <v>10</v>
      </c>
      <c r="AB113" s="3">
        <v>21</v>
      </c>
      <c r="AC113" s="3">
        <v>26</v>
      </c>
      <c r="AD113" s="3">
        <v>41</v>
      </c>
      <c r="AE113" s="3">
        <v>44</v>
      </c>
      <c r="AF113" s="3"/>
      <c r="AK113" t="str">
        <f t="shared" si="5"/>
        <v>IApJ</v>
      </c>
      <c r="AL113" s="2760"/>
      <c r="AM113" s="2760"/>
    </row>
    <row r="114" spans="2:83" s="974" customFormat="1" ht="27">
      <c r="B114" s="812">
        <f t="shared" si="4"/>
        <v>112</v>
      </c>
      <c r="C114" s="967" t="s">
        <v>4392</v>
      </c>
      <c r="D114" s="967" t="s">
        <v>5062</v>
      </c>
      <c r="E114" s="967">
        <v>6</v>
      </c>
      <c r="F114" s="968">
        <v>7</v>
      </c>
      <c r="G114" s="969">
        <v>0</v>
      </c>
      <c r="H114" s="970" t="s">
        <v>4393</v>
      </c>
      <c r="I114" s="967" t="s">
        <v>1909</v>
      </c>
      <c r="J114" s="971" t="s">
        <v>4394</v>
      </c>
      <c r="K114" s="967" t="s">
        <v>4493</v>
      </c>
      <c r="L114" s="967">
        <v>703</v>
      </c>
      <c r="M114" s="967" t="s">
        <v>4395</v>
      </c>
      <c r="N114" s="972" t="s">
        <v>4396</v>
      </c>
      <c r="O114" s="967" t="s">
        <v>4397</v>
      </c>
      <c r="P114" s="967">
        <v>100</v>
      </c>
      <c r="Q114" s="2479">
        <f t="shared" si="3"/>
        <v>100</v>
      </c>
      <c r="R114" s="967"/>
      <c r="S114" s="967"/>
      <c r="T114" s="967"/>
      <c r="U114" s="967"/>
      <c r="V114" s="967"/>
      <c r="W114" s="967"/>
      <c r="X114" s="967"/>
      <c r="Y114" s="967"/>
      <c r="Z114" s="967"/>
      <c r="AA114" s="967">
        <v>3</v>
      </c>
      <c r="AB114" s="967">
        <v>36</v>
      </c>
      <c r="AC114" s="967">
        <v>30</v>
      </c>
      <c r="AD114" s="967">
        <v>19</v>
      </c>
      <c r="AE114" s="967">
        <v>12</v>
      </c>
      <c r="AF114" s="967"/>
      <c r="AG114" s="2526"/>
      <c r="AK114" t="str">
        <f t="shared" si="5"/>
        <v>IApJ</v>
      </c>
      <c r="AL114" s="41"/>
      <c r="AM114" s="41"/>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row>
    <row r="115" spans="2:83" s="951" customFormat="1" ht="45" customHeight="1">
      <c r="B115" s="1352">
        <f t="shared" si="4"/>
        <v>113</v>
      </c>
      <c r="C115" s="1353" t="s">
        <v>93</v>
      </c>
      <c r="D115" s="1353" t="s">
        <v>1505</v>
      </c>
      <c r="E115" s="1353">
        <v>8</v>
      </c>
      <c r="F115" s="1354">
        <v>0</v>
      </c>
      <c r="G115" s="1355">
        <v>9</v>
      </c>
      <c r="H115" s="1356" t="s">
        <v>11364</v>
      </c>
      <c r="I115" s="1353" t="s">
        <v>2393</v>
      </c>
      <c r="J115" s="1358" t="s">
        <v>94</v>
      </c>
      <c r="K115" s="1353" t="s">
        <v>4881</v>
      </c>
      <c r="L115" s="1353">
        <v>61</v>
      </c>
      <c r="M115" s="1353" t="s">
        <v>95</v>
      </c>
      <c r="N115" s="1357" t="s">
        <v>398</v>
      </c>
      <c r="O115" s="1375" t="s">
        <v>96</v>
      </c>
      <c r="P115" s="1353">
        <v>11</v>
      </c>
      <c r="Q115" s="2479">
        <f t="shared" si="3"/>
        <v>11</v>
      </c>
      <c r="R115" s="1353"/>
      <c r="S115" s="1353"/>
      <c r="T115" s="1353"/>
      <c r="U115" s="1353"/>
      <c r="V115" s="1353"/>
      <c r="W115" s="1353"/>
      <c r="X115" s="1353"/>
      <c r="Y115" s="1353"/>
      <c r="Z115" s="1353"/>
      <c r="AA115" s="1353">
        <v>1</v>
      </c>
      <c r="AB115" s="1353">
        <v>1</v>
      </c>
      <c r="AC115" s="1353">
        <v>6</v>
      </c>
      <c r="AD115" s="1353">
        <v>1</v>
      </c>
      <c r="AE115" s="1353">
        <v>2</v>
      </c>
      <c r="AF115" s="1353"/>
      <c r="AG115" s="2530"/>
      <c r="AL115" s="1080"/>
      <c r="AM115" s="1080"/>
      <c r="AN115" s="56"/>
      <c r="AO115" s="56">
        <v>1</v>
      </c>
      <c r="AP115" s="56"/>
      <c r="AQ115" s="56"/>
      <c r="AR115" s="56"/>
      <c r="AS115" s="56"/>
      <c r="AT115" s="56"/>
      <c r="AU115" s="56"/>
      <c r="AV115" s="56"/>
      <c r="AW115" s="56"/>
      <c r="AX115" s="56"/>
      <c r="AY115" s="56"/>
      <c r="AZ115" s="56"/>
      <c r="BA115" s="56">
        <v>2</v>
      </c>
      <c r="BB115" s="56"/>
      <c r="BC115" s="56"/>
      <c r="BD115" s="56"/>
      <c r="BE115" s="56"/>
      <c r="BF115" s="56"/>
      <c r="BG115" s="56"/>
      <c r="BH115" s="56">
        <v>2</v>
      </c>
      <c r="BI115" s="56"/>
      <c r="BJ115" s="56"/>
      <c r="BK115" s="56"/>
      <c r="BL115" s="56"/>
      <c r="BM115" s="56"/>
      <c r="BN115" s="56"/>
      <c r="BO115" s="56"/>
      <c r="BP115" s="56"/>
      <c r="BQ115" s="56"/>
      <c r="BR115" s="56"/>
      <c r="BS115" s="56"/>
      <c r="BT115" s="56"/>
      <c r="BU115" s="56"/>
      <c r="BV115" s="56"/>
      <c r="BW115" s="56"/>
      <c r="BX115" s="56"/>
      <c r="BY115" s="56"/>
      <c r="BZ115" s="56"/>
      <c r="CA115" s="56"/>
      <c r="CB115" s="56"/>
      <c r="CC115" s="56"/>
      <c r="CD115" s="56"/>
      <c r="CE115" s="56"/>
    </row>
    <row r="116" spans="2:83" s="951" customFormat="1" ht="108" customHeight="1">
      <c r="B116" s="1352">
        <f t="shared" si="4"/>
        <v>114</v>
      </c>
      <c r="C116" s="1353" t="s">
        <v>93</v>
      </c>
      <c r="D116" s="1353" t="s">
        <v>1505</v>
      </c>
      <c r="E116" s="1353">
        <v>34</v>
      </c>
      <c r="F116" s="1354">
        <v>0</v>
      </c>
      <c r="G116" s="1355">
        <v>35</v>
      </c>
      <c r="H116" s="1356" t="s">
        <v>11366</v>
      </c>
      <c r="I116" s="1353" t="s">
        <v>3279</v>
      </c>
      <c r="J116" s="1358" t="s">
        <v>97</v>
      </c>
      <c r="K116" s="1353" t="s">
        <v>5952</v>
      </c>
      <c r="L116" s="1353">
        <v>707</v>
      </c>
      <c r="M116" s="1353" t="s">
        <v>98</v>
      </c>
      <c r="N116" s="1357" t="s">
        <v>1084</v>
      </c>
      <c r="O116" s="1375" t="s">
        <v>99</v>
      </c>
      <c r="P116" s="1353">
        <v>48</v>
      </c>
      <c r="Q116" s="2479">
        <f t="shared" si="3"/>
        <v>48</v>
      </c>
      <c r="R116" s="1353"/>
      <c r="S116" s="1353"/>
      <c r="T116" s="1353"/>
      <c r="U116" s="1353"/>
      <c r="V116" s="1353"/>
      <c r="W116" s="1353"/>
      <c r="X116" s="1353"/>
      <c r="Y116" s="1353"/>
      <c r="Z116" s="1353"/>
      <c r="AA116" s="1353"/>
      <c r="AB116" s="1353">
        <v>10</v>
      </c>
      <c r="AC116" s="1353">
        <v>11</v>
      </c>
      <c r="AD116" s="1353">
        <v>18</v>
      </c>
      <c r="AE116" s="1353">
        <v>9</v>
      </c>
      <c r="AF116" s="1353"/>
      <c r="AG116" s="2530"/>
      <c r="AL116" s="1080"/>
      <c r="AM116" s="1080"/>
      <c r="AN116" s="56"/>
      <c r="AO116" s="56"/>
      <c r="AP116" s="56"/>
      <c r="AQ116" s="56">
        <v>2</v>
      </c>
      <c r="AR116" s="56"/>
      <c r="AS116" s="56"/>
      <c r="AT116" s="56"/>
      <c r="AU116" s="56"/>
      <c r="AV116" s="56"/>
      <c r="AW116" s="56"/>
      <c r="AX116" s="56"/>
      <c r="AY116" s="56"/>
      <c r="AZ116" s="56">
        <v>1</v>
      </c>
      <c r="BA116" s="56">
        <v>4</v>
      </c>
      <c r="BB116" s="56"/>
      <c r="BC116" s="56"/>
      <c r="BD116" s="56"/>
      <c r="BE116" s="56"/>
      <c r="BF116" s="56"/>
      <c r="BG116" s="56"/>
      <c r="BH116" s="56">
        <v>14</v>
      </c>
      <c r="BI116" s="56"/>
      <c r="BJ116" s="56"/>
      <c r="BK116" s="56"/>
      <c r="BL116" s="56"/>
      <c r="BM116" s="56"/>
      <c r="BN116" s="56"/>
      <c r="BO116" s="56"/>
      <c r="BP116" s="56"/>
      <c r="BQ116" s="56"/>
      <c r="BR116" s="56"/>
      <c r="BS116" s="56"/>
      <c r="BT116" s="56"/>
      <c r="BU116" s="56"/>
      <c r="BV116" s="56"/>
      <c r="BW116" s="56"/>
      <c r="BX116" s="56"/>
      <c r="BY116" s="56"/>
      <c r="BZ116" s="56"/>
      <c r="CA116" s="56"/>
      <c r="CB116" s="56"/>
      <c r="CC116" s="56"/>
      <c r="CD116" s="56"/>
      <c r="CE116" s="56"/>
    </row>
    <row r="117" spans="2:83" s="375" customFormat="1">
      <c r="B117" s="812">
        <f t="shared" si="4"/>
        <v>115</v>
      </c>
      <c r="C117" s="80" t="s">
        <v>6242</v>
      </c>
      <c r="D117" s="80" t="s">
        <v>1505</v>
      </c>
      <c r="E117" s="80">
        <v>4</v>
      </c>
      <c r="F117" s="845">
        <v>1</v>
      </c>
      <c r="G117" s="706">
        <v>4</v>
      </c>
      <c r="H117" s="846" t="s">
        <v>2459</v>
      </c>
      <c r="I117" s="80" t="s">
        <v>2786</v>
      </c>
      <c r="J117" s="700" t="s">
        <v>2460</v>
      </c>
      <c r="K117" s="80" t="s">
        <v>5952</v>
      </c>
      <c r="L117" s="80">
        <v>705</v>
      </c>
      <c r="M117" s="80" t="s">
        <v>2461</v>
      </c>
      <c r="N117" s="847" t="s">
        <v>895</v>
      </c>
      <c r="O117" s="375" t="s">
        <v>2225</v>
      </c>
      <c r="P117" s="80">
        <v>17</v>
      </c>
      <c r="Q117" s="2479">
        <f t="shared" si="3"/>
        <v>17</v>
      </c>
      <c r="R117" s="80"/>
      <c r="S117" s="80"/>
      <c r="T117" s="80"/>
      <c r="U117" s="80"/>
      <c r="V117" s="80"/>
      <c r="W117" s="80"/>
      <c r="X117" s="80"/>
      <c r="Y117" s="80"/>
      <c r="Z117" s="80"/>
      <c r="AA117" s="80"/>
      <c r="AB117" s="80">
        <v>4</v>
      </c>
      <c r="AC117" s="80">
        <v>6</v>
      </c>
      <c r="AD117" s="80">
        <v>5</v>
      </c>
      <c r="AE117" s="80">
        <v>2</v>
      </c>
      <c r="AF117" s="80"/>
      <c r="AG117" s="789" t="s">
        <v>10598</v>
      </c>
      <c r="AK117" t="str">
        <f t="shared" si="5"/>
        <v>DApJ</v>
      </c>
      <c r="AL117" s="56"/>
      <c r="AM117" s="56"/>
      <c r="AN117" s="56"/>
      <c r="AO117" s="56"/>
      <c r="AP117" s="56"/>
      <c r="AQ117" s="56"/>
      <c r="AR117" s="56"/>
      <c r="AS117" s="56"/>
      <c r="AT117" s="56"/>
      <c r="AU117" s="56"/>
      <c r="AV117" s="56"/>
      <c r="AW117" s="56"/>
      <c r="AX117" s="56"/>
      <c r="AY117" s="56"/>
      <c r="AZ117" s="56"/>
      <c r="BA117" s="56">
        <v>2</v>
      </c>
      <c r="BB117" s="56">
        <v>1</v>
      </c>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row>
    <row r="118" spans="2:83" ht="27">
      <c r="B118" s="812">
        <f t="shared" si="4"/>
        <v>116</v>
      </c>
      <c r="C118" s="3" t="s">
        <v>3924</v>
      </c>
      <c r="D118" s="3" t="s">
        <v>5058</v>
      </c>
      <c r="E118" s="3">
        <v>1</v>
      </c>
      <c r="F118" s="815">
        <v>2</v>
      </c>
      <c r="G118" s="465">
        <v>0</v>
      </c>
      <c r="H118" s="609" t="s">
        <v>3925</v>
      </c>
      <c r="I118" s="3" t="s">
        <v>2786</v>
      </c>
      <c r="J118" s="603" t="s">
        <v>3926</v>
      </c>
      <c r="K118" s="3" t="s">
        <v>5952</v>
      </c>
      <c r="L118" s="3">
        <v>699</v>
      </c>
      <c r="M118" s="3" t="s">
        <v>2823</v>
      </c>
      <c r="N118" s="816" t="s">
        <v>5789</v>
      </c>
      <c r="O118" s="465" t="s">
        <v>3927</v>
      </c>
      <c r="P118" s="3">
        <v>20</v>
      </c>
      <c r="Q118" s="2479">
        <f t="shared" si="3"/>
        <v>20</v>
      </c>
      <c r="R118" s="3"/>
      <c r="S118" s="3"/>
      <c r="T118" s="3"/>
      <c r="U118" s="3"/>
      <c r="V118" s="3"/>
      <c r="W118" s="3"/>
      <c r="X118" s="3"/>
      <c r="Y118" s="3"/>
      <c r="Z118" s="3"/>
      <c r="AA118" s="3">
        <v>1</v>
      </c>
      <c r="AB118" s="3">
        <v>5</v>
      </c>
      <c r="AC118" s="3">
        <v>5</v>
      </c>
      <c r="AD118" s="3">
        <v>6</v>
      </c>
      <c r="AE118" s="3">
        <v>3</v>
      </c>
      <c r="AF118" s="3"/>
      <c r="AK118" t="str">
        <f t="shared" si="5"/>
        <v>IApJ</v>
      </c>
      <c r="AL118" s="2759"/>
      <c r="AM118" s="2759"/>
    </row>
    <row r="119" spans="2:83" s="368" customFormat="1" ht="27">
      <c r="B119" s="812">
        <f t="shared" si="4"/>
        <v>117</v>
      </c>
      <c r="C119" s="112" t="s">
        <v>4019</v>
      </c>
      <c r="D119" s="112" t="s">
        <v>5058</v>
      </c>
      <c r="E119" s="112">
        <v>4</v>
      </c>
      <c r="F119" s="915">
        <v>2</v>
      </c>
      <c r="G119" s="505">
        <v>3</v>
      </c>
      <c r="H119" s="916" t="s">
        <v>11344</v>
      </c>
      <c r="I119" s="112" t="s">
        <v>3280</v>
      </c>
      <c r="J119" s="913" t="s">
        <v>968</v>
      </c>
      <c r="K119" s="112" t="s">
        <v>619</v>
      </c>
      <c r="L119" s="112">
        <v>706</v>
      </c>
      <c r="M119" s="112" t="s">
        <v>969</v>
      </c>
      <c r="N119" s="914" t="s">
        <v>991</v>
      </c>
      <c r="O119" s="921" t="s">
        <v>970</v>
      </c>
      <c r="P119" s="112">
        <v>14</v>
      </c>
      <c r="Q119" s="2479">
        <f t="shared" si="3"/>
        <v>14</v>
      </c>
      <c r="R119" s="112"/>
      <c r="S119" s="112"/>
      <c r="T119" s="112"/>
      <c r="U119" s="112"/>
      <c r="V119" s="112"/>
      <c r="W119" s="112"/>
      <c r="X119" s="112"/>
      <c r="Y119" s="112"/>
      <c r="Z119" s="112"/>
      <c r="AA119" s="112"/>
      <c r="AB119" s="112">
        <v>3</v>
      </c>
      <c r="AC119" s="112">
        <v>4</v>
      </c>
      <c r="AD119" s="112">
        <v>4</v>
      </c>
      <c r="AE119" s="112">
        <v>3</v>
      </c>
      <c r="AF119" s="112"/>
      <c r="AG119" s="2532"/>
      <c r="AK119" t="str">
        <f t="shared" si="5"/>
        <v>IApJ</v>
      </c>
      <c r="AL119" s="621"/>
      <c r="AM119" s="621"/>
      <c r="AN119" s="56"/>
      <c r="AO119" s="56"/>
      <c r="AP119" s="56"/>
      <c r="AQ119" s="56"/>
      <c r="AR119" s="56"/>
      <c r="AS119" s="56"/>
      <c r="AT119" s="56"/>
      <c r="AU119" s="56"/>
      <c r="AV119" s="56"/>
      <c r="AW119" s="56"/>
      <c r="AX119" s="56"/>
      <c r="AY119" s="56"/>
      <c r="AZ119" s="56"/>
      <c r="BA119" s="56"/>
      <c r="BB119" s="56">
        <v>2</v>
      </c>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c r="BZ119" s="56"/>
      <c r="CA119" s="56"/>
      <c r="CB119" s="56"/>
      <c r="CC119" s="56"/>
      <c r="CD119" s="56"/>
      <c r="CE119" s="56"/>
    </row>
    <row r="120" spans="2:83" s="375" customFormat="1">
      <c r="B120" s="812">
        <f t="shared" si="4"/>
        <v>118</v>
      </c>
      <c r="C120" s="80" t="s">
        <v>1053</v>
      </c>
      <c r="D120" s="80" t="s">
        <v>5058</v>
      </c>
      <c r="E120" s="80">
        <v>4</v>
      </c>
      <c r="F120" s="845">
        <v>4</v>
      </c>
      <c r="G120" s="706">
        <v>1</v>
      </c>
      <c r="H120" s="846" t="s">
        <v>1363</v>
      </c>
      <c r="I120" s="80" t="s">
        <v>3278</v>
      </c>
      <c r="J120" s="848" t="s">
        <v>1364</v>
      </c>
      <c r="K120" s="80" t="s">
        <v>1365</v>
      </c>
      <c r="L120" s="80">
        <v>9</v>
      </c>
      <c r="M120" s="80" t="s">
        <v>1366</v>
      </c>
      <c r="N120" s="847" t="s">
        <v>253</v>
      </c>
      <c r="O120" s="80" t="s">
        <v>2226</v>
      </c>
      <c r="P120" s="80">
        <v>6</v>
      </c>
      <c r="Q120" s="2479">
        <f t="shared" si="3"/>
        <v>6</v>
      </c>
      <c r="R120" s="80"/>
      <c r="S120" s="80"/>
      <c r="T120" s="80"/>
      <c r="U120" s="80"/>
      <c r="V120" s="80"/>
      <c r="W120" s="80"/>
      <c r="X120" s="80"/>
      <c r="Y120" s="80"/>
      <c r="Z120" s="80"/>
      <c r="AA120" s="80"/>
      <c r="AB120" s="80"/>
      <c r="AC120" s="80">
        <v>1</v>
      </c>
      <c r="AD120" s="80">
        <v>1</v>
      </c>
      <c r="AE120" s="80">
        <v>4</v>
      </c>
      <c r="AF120" s="80"/>
      <c r="AG120" s="2527"/>
      <c r="AK120" t="str">
        <f t="shared" si="5"/>
        <v>IRAA</v>
      </c>
      <c r="AL120" s="41"/>
      <c r="AM120" s="41"/>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c r="BZ120" s="56"/>
      <c r="CA120" s="56"/>
      <c r="CB120" s="56"/>
      <c r="CC120" s="56"/>
      <c r="CD120" s="56"/>
      <c r="CE120" s="56"/>
    </row>
    <row r="121" spans="2:83">
      <c r="AL121" s="56">
        <f>SUM(AL3:AL120)</f>
        <v>4</v>
      </c>
      <c r="AM121" s="56">
        <f t="shared" ref="AM121:CE121" si="6">SUM(AM3:AM120)</f>
        <v>0</v>
      </c>
      <c r="AN121" s="56">
        <f t="shared" si="6"/>
        <v>33</v>
      </c>
      <c r="AO121" s="56">
        <f t="shared" si="6"/>
        <v>4</v>
      </c>
      <c r="AP121" s="56">
        <f t="shared" si="6"/>
        <v>7</v>
      </c>
      <c r="AQ121" s="56">
        <f t="shared" si="6"/>
        <v>2</v>
      </c>
      <c r="AR121" s="56">
        <f t="shared" si="6"/>
        <v>0</v>
      </c>
      <c r="AS121" s="56">
        <f t="shared" si="6"/>
        <v>20</v>
      </c>
      <c r="AT121" s="56">
        <f t="shared" si="6"/>
        <v>6</v>
      </c>
      <c r="AU121" s="56">
        <f t="shared" si="6"/>
        <v>0</v>
      </c>
      <c r="AV121" s="56">
        <f t="shared" si="6"/>
        <v>0</v>
      </c>
      <c r="AW121" s="56">
        <f t="shared" si="6"/>
        <v>7</v>
      </c>
      <c r="AX121" s="56">
        <f t="shared" si="6"/>
        <v>0</v>
      </c>
      <c r="AY121" s="56">
        <f t="shared" si="6"/>
        <v>0</v>
      </c>
      <c r="AZ121" s="56">
        <f t="shared" si="6"/>
        <v>12</v>
      </c>
      <c r="BA121" s="56">
        <f t="shared" si="6"/>
        <v>89</v>
      </c>
      <c r="BB121" s="56">
        <f t="shared" si="6"/>
        <v>40</v>
      </c>
      <c r="BC121" s="56">
        <f t="shared" si="6"/>
        <v>0</v>
      </c>
      <c r="BD121" s="56">
        <f t="shared" si="6"/>
        <v>0</v>
      </c>
      <c r="BE121" s="56">
        <f t="shared" si="6"/>
        <v>1</v>
      </c>
      <c r="BF121" s="56">
        <f t="shared" si="6"/>
        <v>0</v>
      </c>
      <c r="BG121" s="56">
        <f t="shared" si="6"/>
        <v>0</v>
      </c>
      <c r="BH121" s="56">
        <f t="shared" si="6"/>
        <v>23</v>
      </c>
      <c r="BI121" s="56">
        <f t="shared" si="6"/>
        <v>0</v>
      </c>
      <c r="BJ121" s="56">
        <f t="shared" si="6"/>
        <v>1</v>
      </c>
      <c r="BK121" s="56">
        <f t="shared" si="6"/>
        <v>0</v>
      </c>
      <c r="BL121" s="56">
        <f t="shared" si="6"/>
        <v>0</v>
      </c>
      <c r="BM121" s="56">
        <f t="shared" si="6"/>
        <v>0</v>
      </c>
      <c r="BN121" s="56">
        <f t="shared" si="6"/>
        <v>0</v>
      </c>
      <c r="BO121" s="56">
        <f t="shared" si="6"/>
        <v>0</v>
      </c>
      <c r="BP121" s="56">
        <f t="shared" si="6"/>
        <v>3</v>
      </c>
      <c r="BQ121" s="56">
        <f t="shared" si="6"/>
        <v>4</v>
      </c>
      <c r="BR121" s="56">
        <f t="shared" si="6"/>
        <v>2</v>
      </c>
      <c r="BS121" s="56">
        <f t="shared" si="6"/>
        <v>1</v>
      </c>
      <c r="BT121" s="56">
        <f t="shared" si="6"/>
        <v>0</v>
      </c>
      <c r="BU121" s="56">
        <f t="shared" si="6"/>
        <v>2</v>
      </c>
      <c r="BV121" s="56">
        <f t="shared" si="6"/>
        <v>0</v>
      </c>
      <c r="BW121" s="56">
        <f t="shared" si="6"/>
        <v>2</v>
      </c>
      <c r="BX121" s="56">
        <f t="shared" si="6"/>
        <v>0</v>
      </c>
      <c r="BY121" s="56">
        <f t="shared" si="6"/>
        <v>0</v>
      </c>
      <c r="BZ121" s="56">
        <f t="shared" si="6"/>
        <v>0</v>
      </c>
      <c r="CA121" s="56">
        <f t="shared" si="6"/>
        <v>0</v>
      </c>
      <c r="CB121" s="56">
        <f t="shared" si="6"/>
        <v>0</v>
      </c>
      <c r="CC121" s="56">
        <f t="shared" si="6"/>
        <v>0</v>
      </c>
      <c r="CD121" s="56">
        <f t="shared" si="6"/>
        <v>0</v>
      </c>
      <c r="CE121" s="56">
        <f t="shared" si="6"/>
        <v>3</v>
      </c>
    </row>
    <row r="122" spans="2:83" s="41" customFormat="1">
      <c r="C122" s="842" t="s">
        <v>248</v>
      </c>
      <c r="Q122" s="2167"/>
      <c r="AG122" s="2167"/>
    </row>
    <row r="123" spans="2:83">
      <c r="C123" s="375" t="s">
        <v>1367</v>
      </c>
    </row>
    <row r="124" spans="2:83">
      <c r="C124" s="725" t="s">
        <v>3021</v>
      </c>
    </row>
    <row r="125" spans="2:83">
      <c r="C125" s="719" t="s">
        <v>3461</v>
      </c>
    </row>
    <row r="126" spans="2:83">
      <c r="C126" s="368" t="s">
        <v>3621</v>
      </c>
    </row>
    <row r="127" spans="2:83">
      <c r="C127" s="960" t="s">
        <v>3956</v>
      </c>
    </row>
    <row r="128" spans="2:83">
      <c r="C128" s="974" t="s">
        <v>4378</v>
      </c>
    </row>
    <row r="129" spans="3:4">
      <c r="C129" s="951" t="s">
        <v>6314</v>
      </c>
    </row>
    <row r="130" spans="3:4">
      <c r="C130" s="2327" t="s">
        <v>8470</v>
      </c>
      <c r="D130" s="56" t="s">
        <v>8490</v>
      </c>
    </row>
    <row r="131" spans="3:4">
      <c r="C131" s="2169" t="s">
        <v>9291</v>
      </c>
      <c r="D131" s="56" t="s">
        <v>9292</v>
      </c>
    </row>
    <row r="132" spans="3:4">
      <c r="C132" s="2513" t="s">
        <v>11897</v>
      </c>
    </row>
  </sheetData>
  <autoFilter ref="A2:CE132"/>
  <phoneticPr fontId="5"/>
  <hyperlinks>
    <hyperlink ref="J7" r:id="rId1"/>
    <hyperlink ref="J16" r:id="rId2"/>
    <hyperlink ref="J17" r:id="rId3"/>
    <hyperlink ref="J18" r:id="rId4"/>
    <hyperlink ref="J19" r:id="rId5"/>
    <hyperlink ref="J23" r:id="rId6"/>
    <hyperlink ref="J26" r:id="rId7"/>
    <hyperlink ref="J31" r:id="rId8"/>
    <hyperlink ref="J32" r:id="rId9"/>
    <hyperlink ref="J35" r:id="rId10"/>
    <hyperlink ref="J39" r:id="rId11"/>
    <hyperlink ref="J43" r:id="rId12"/>
    <hyperlink ref="J45" r:id="rId13"/>
    <hyperlink ref="J68" r:id="rId14"/>
    <hyperlink ref="J64" r:id="rId15"/>
    <hyperlink ref="J70" r:id="rId16"/>
    <hyperlink ref="J73" r:id="rId17"/>
    <hyperlink ref="J81" r:id="rId18"/>
    <hyperlink ref="J89" r:id="rId19"/>
    <hyperlink ref="J90" r:id="rId20"/>
    <hyperlink ref="J92" r:id="rId21"/>
    <hyperlink ref="J107" r:id="rId22"/>
    <hyperlink ref="J109" r:id="rId23"/>
    <hyperlink ref="J110" r:id="rId24"/>
    <hyperlink ref="J113" r:id="rId25"/>
    <hyperlink ref="J87" r:id="rId26"/>
    <hyperlink ref="J21" r:id="rId27"/>
    <hyperlink ref="J22" r:id="rId28"/>
    <hyperlink ref="J33" r:id="rId29"/>
    <hyperlink ref="J50" r:id="rId30"/>
    <hyperlink ref="J71" r:id="rId31"/>
    <hyperlink ref="J85" r:id="rId32"/>
    <hyperlink ref="J95" r:id="rId33"/>
    <hyperlink ref="J4" r:id="rId34"/>
    <hyperlink ref="J63" r:id="rId35"/>
    <hyperlink ref="J5" r:id="rId36"/>
    <hyperlink ref="J11" r:id="rId37"/>
    <hyperlink ref="J20" r:id="rId38"/>
    <hyperlink ref="J28" r:id="rId39"/>
    <hyperlink ref="J47" r:id="rId40"/>
    <hyperlink ref="J51" r:id="rId41"/>
    <hyperlink ref="J80" r:id="rId42"/>
    <hyperlink ref="J88" r:id="rId43"/>
    <hyperlink ref="J99" r:id="rId44"/>
    <hyperlink ref="J118" r:id="rId45"/>
    <hyperlink ref="J98" r:id="rId46"/>
    <hyperlink ref="J97" r:id="rId47"/>
    <hyperlink ref="J41" r:id="rId48"/>
    <hyperlink ref="J6" r:id="rId49"/>
    <hyperlink ref="J38" r:id="rId50"/>
    <hyperlink ref="J52" r:id="rId51"/>
    <hyperlink ref="J53" r:id="rId52"/>
    <hyperlink ref="J67" r:id="rId53"/>
    <hyperlink ref="J72" r:id="rId54"/>
    <hyperlink ref="J83" r:id="rId55"/>
    <hyperlink ref="J100" r:id="rId56"/>
    <hyperlink ref="J103" r:id="rId57"/>
    <hyperlink ref="J8" r:id="rId58"/>
    <hyperlink ref="J10" r:id="rId59"/>
    <hyperlink ref="J14" r:id="rId60"/>
    <hyperlink ref="J24" r:id="rId61"/>
    <hyperlink ref="J40" r:id="rId62"/>
    <hyperlink ref="J49" r:id="rId63"/>
    <hyperlink ref="J54" r:id="rId64"/>
    <hyperlink ref="J58" r:id="rId65"/>
    <hyperlink ref="J59" r:id="rId66"/>
    <hyperlink ref="J69" r:id="rId67"/>
    <hyperlink ref="J74" r:id="rId68"/>
    <hyperlink ref="J79" r:id="rId69"/>
    <hyperlink ref="J84" r:id="rId70"/>
    <hyperlink ref="J93" r:id="rId71"/>
    <hyperlink ref="J94" r:id="rId72"/>
    <hyperlink ref="J108" r:id="rId73"/>
    <hyperlink ref="J112" r:id="rId74"/>
    <hyperlink ref="J117" r:id="rId75"/>
    <hyperlink ref="J120" r:id="rId76"/>
    <hyperlink ref="J25" r:id="rId77"/>
    <hyperlink ref="J36" r:id="rId78"/>
    <hyperlink ref="J46" r:id="rId79"/>
    <hyperlink ref="J60" r:id="rId80"/>
    <hyperlink ref="J106" r:id="rId81"/>
    <hyperlink ref="J30" r:id="rId82"/>
    <hyperlink ref="J61" r:id="rId83"/>
    <hyperlink ref="J62" r:id="rId84"/>
    <hyperlink ref="J77" r:id="rId85"/>
    <hyperlink ref="J76" r:id="rId86"/>
    <hyperlink ref="J105" r:id="rId87"/>
    <hyperlink ref="J96" r:id="rId88"/>
    <hyperlink ref="J66" r:id="rId89" display="http://adsabs.harvard.edu/abs/2009MNRAS.400L..66M"/>
    <hyperlink ref="J3" r:id="rId90"/>
    <hyperlink ref="J12" r:id="rId91"/>
    <hyperlink ref="J42" r:id="rId92"/>
    <hyperlink ref="J44" r:id="rId93"/>
    <hyperlink ref="J37" r:id="rId94"/>
    <hyperlink ref="J78" r:id="rId95"/>
    <hyperlink ref="J82" r:id="rId96"/>
    <hyperlink ref="J86" r:id="rId97"/>
    <hyperlink ref="J111" r:id="rId98" display="http://adsabs.harvard.edu/abs/2009PASJ...61.1179W"/>
    <hyperlink ref="J119" r:id="rId99"/>
    <hyperlink ref="J27" r:id="rId100"/>
    <hyperlink ref="J75" r:id="rId101"/>
    <hyperlink ref="J104" r:id="rId102"/>
    <hyperlink ref="J34" r:id="rId103"/>
    <hyperlink ref="J65" r:id="rId104"/>
    <hyperlink ref="J101" r:id="rId105"/>
    <hyperlink ref="J13" r:id="rId106"/>
    <hyperlink ref="J114" r:id="rId107"/>
    <hyperlink ref="J91" r:id="rId108"/>
    <hyperlink ref="J115" r:id="rId109"/>
    <hyperlink ref="J116" r:id="rId110"/>
    <hyperlink ref="J15" r:id="rId111"/>
    <hyperlink ref="J48" r:id="rId112"/>
    <hyperlink ref="J102" r:id="rId113"/>
    <hyperlink ref="J9" r:id="rId114"/>
    <hyperlink ref="J57" r:id="rId115"/>
    <hyperlink ref="J55" r:id="rId116" display="http://ads.nao.ac.jp/abs/2009AJ....137.3404L"/>
    <hyperlink ref="J29" r:id="rId117" display="http://adsabs.harvard.edu/abs/2009ApJ...693.1610G"/>
    <hyperlink ref="J56" r:id="rId118" display="http://ads.nao.ac.jp/abs/2009ApJ...695.1517L"/>
  </hyperlinks>
  <printOptions gridLines="1"/>
  <pageMargins left="0.78740157480314965" right="0.61" top="0.77" bottom="0.59" header="0.51181102362204722" footer="0.36"/>
  <pageSetup paperSize="9" scale="74" orientation="landscape" horizontalDpi="300" verticalDpi="300" r:id="rId119"/>
  <headerFooter alignWithMargins="0">
    <oddHeader>&amp;A</oddHeader>
    <oddFooter>&amp;P / &amp;N ページ</oddFooter>
  </headerFooter>
  <rowBreaks count="1" manualBreakCount="1">
    <brk id="116" min="1" max="15" man="1"/>
  </rowBreak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CE144"/>
  <sheetViews>
    <sheetView topLeftCell="A48" workbookViewId="0">
      <selection activeCell="L50" sqref="L50"/>
    </sheetView>
  </sheetViews>
  <sheetFormatPr defaultRowHeight="13.5"/>
  <cols>
    <col min="1" max="1" width="3.25" style="56" customWidth="1"/>
    <col min="2" max="2" width="4.375" style="56" customWidth="1"/>
    <col min="3" max="3" width="14.875" style="56" customWidth="1"/>
    <col min="4" max="4" width="3.125" style="56" customWidth="1"/>
    <col min="5" max="5" width="3.25" style="56" customWidth="1"/>
    <col min="6" max="7" width="2.875" style="56" customWidth="1"/>
    <col min="8" max="8" width="54.875" style="56" customWidth="1"/>
    <col min="9" max="9" width="9" style="56"/>
    <col min="10" max="10" width="19.125" style="56" customWidth="1"/>
    <col min="11" max="11" width="7.25" style="56" customWidth="1"/>
    <col min="12" max="12" width="6.375" style="56" customWidth="1"/>
    <col min="13" max="13" width="10.375" style="56" customWidth="1"/>
    <col min="14" max="14" width="8" style="56" customWidth="1"/>
    <col min="15" max="15" width="31.625" style="1080" customWidth="1"/>
    <col min="16" max="16" width="7.625" style="56" customWidth="1"/>
    <col min="17" max="27" width="2.75" style="56" customWidth="1"/>
    <col min="28" max="32" width="3.5" style="56" customWidth="1"/>
    <col min="33" max="33" width="11" style="1649" customWidth="1"/>
    <col min="34" max="34" width="11.625" style="56" bestFit="1" customWidth="1"/>
    <col min="35" max="35" width="11.5" style="56" customWidth="1"/>
    <col min="36" max="37" width="9" style="56"/>
    <col min="38" max="51" width="6.5" style="56" customWidth="1"/>
    <col min="52" max="52" width="5.75" style="56" customWidth="1"/>
    <col min="53" max="57" width="6.5" style="56" customWidth="1"/>
    <col min="58" max="59" width="6" style="56" customWidth="1"/>
    <col min="60" max="60" width="6.5" style="56" customWidth="1"/>
    <col min="61" max="61" width="6.625" style="56" customWidth="1"/>
    <col min="62" max="73" width="6.5" style="56" customWidth="1"/>
    <col min="74" max="81" width="6.25" style="56" customWidth="1"/>
    <col min="82" max="82" width="6.625" style="56" customWidth="1"/>
    <col min="83" max="83" width="6.875" style="56" customWidth="1"/>
    <col min="84" max="16384" width="9" style="56"/>
  </cols>
  <sheetData>
    <row r="1" spans="1:83" ht="17.25">
      <c r="B1" s="1177" t="s">
        <v>6199</v>
      </c>
      <c r="R1" s="620" t="s">
        <v>10350</v>
      </c>
    </row>
    <row r="2" spans="1:83" ht="14.25">
      <c r="A2" s="56" t="s">
        <v>11731</v>
      </c>
      <c r="B2" s="118"/>
      <c r="C2" s="380" t="s">
        <v>1274</v>
      </c>
      <c r="D2" s="380" t="s">
        <v>5056</v>
      </c>
      <c r="E2" s="800" t="s">
        <v>410</v>
      </c>
      <c r="F2" s="380" t="s">
        <v>5058</v>
      </c>
      <c r="G2" s="380" t="s">
        <v>1505</v>
      </c>
      <c r="H2" s="126" t="s">
        <v>618</v>
      </c>
      <c r="I2" s="84" t="s">
        <v>4864</v>
      </c>
      <c r="J2" s="119" t="s">
        <v>1595</v>
      </c>
      <c r="K2" s="83" t="s">
        <v>617</v>
      </c>
      <c r="L2" s="83" t="s">
        <v>3707</v>
      </c>
      <c r="M2" s="380" t="s">
        <v>3706</v>
      </c>
      <c r="N2" s="1068" t="s">
        <v>3912</v>
      </c>
      <c r="O2" s="84" t="s">
        <v>411</v>
      </c>
      <c r="P2" s="1072" t="s">
        <v>10331</v>
      </c>
      <c r="Q2" s="1072" t="s">
        <v>10349</v>
      </c>
      <c r="R2" s="1072" t="s">
        <v>10355</v>
      </c>
      <c r="S2" s="1072" t="s">
        <v>10353</v>
      </c>
      <c r="T2" s="1072" t="s">
        <v>10358</v>
      </c>
      <c r="U2" s="1072" t="s">
        <v>10361</v>
      </c>
      <c r="V2" s="1072" t="s">
        <v>10364</v>
      </c>
      <c r="W2" s="1072" t="s">
        <v>10367</v>
      </c>
      <c r="X2" s="1072" t="s">
        <v>10370</v>
      </c>
      <c r="Y2" s="1072" t="s">
        <v>10373</v>
      </c>
      <c r="Z2" s="1072" t="s">
        <v>10376</v>
      </c>
      <c r="AA2" s="1072" t="s">
        <v>10379</v>
      </c>
      <c r="AB2" s="1072" t="s">
        <v>10382</v>
      </c>
      <c r="AC2" s="1072" t="s">
        <v>10385</v>
      </c>
      <c r="AD2" s="1072" t="s">
        <v>10388</v>
      </c>
      <c r="AE2" s="1072" t="s">
        <v>10391</v>
      </c>
      <c r="AF2" s="979" t="s">
        <v>1508</v>
      </c>
      <c r="AG2" s="666" t="s">
        <v>10524</v>
      </c>
      <c r="AH2" s="663" t="s">
        <v>3898</v>
      </c>
      <c r="AI2" s="56" t="s">
        <v>3897</v>
      </c>
      <c r="AJ2" s="56" t="s">
        <v>2816</v>
      </c>
      <c r="AL2" s="2758" t="s">
        <v>11422</v>
      </c>
      <c r="AM2" s="2758" t="s">
        <v>11423</v>
      </c>
      <c r="AN2" s="56" t="s">
        <v>11424</v>
      </c>
      <c r="AO2" s="56" t="s">
        <v>11425</v>
      </c>
      <c r="AP2" s="56" t="s">
        <v>11426</v>
      </c>
      <c r="AQ2" s="56" t="s">
        <v>11427</v>
      </c>
      <c r="AR2" s="56" t="s">
        <v>2075</v>
      </c>
      <c r="AS2" s="56" t="s">
        <v>11428</v>
      </c>
      <c r="AT2" s="56" t="s">
        <v>11429</v>
      </c>
      <c r="AU2" s="56" t="s">
        <v>5613</v>
      </c>
      <c r="AV2" s="56" t="s">
        <v>7576</v>
      </c>
      <c r="AW2" s="56" t="s">
        <v>11430</v>
      </c>
      <c r="AX2" s="56" t="s">
        <v>11431</v>
      </c>
      <c r="AY2" s="56" t="s">
        <v>11432</v>
      </c>
      <c r="AZ2" s="56" t="s">
        <v>11433</v>
      </c>
      <c r="BA2" s="56" t="s">
        <v>11434</v>
      </c>
      <c r="BB2" s="56" t="s">
        <v>11435</v>
      </c>
      <c r="BC2" s="56" t="s">
        <v>11436</v>
      </c>
      <c r="BD2" s="56" t="s">
        <v>4294</v>
      </c>
      <c r="BE2" s="56" t="s">
        <v>11437</v>
      </c>
      <c r="BF2" s="56" t="s">
        <v>7616</v>
      </c>
      <c r="BG2" s="56" t="s">
        <v>11438</v>
      </c>
      <c r="BH2" s="56" t="s">
        <v>11439</v>
      </c>
      <c r="BI2" s="56" t="s">
        <v>11440</v>
      </c>
      <c r="BJ2" s="56" t="s">
        <v>11441</v>
      </c>
      <c r="BK2" s="56" t="s">
        <v>7580</v>
      </c>
      <c r="BL2" s="56" t="s">
        <v>11442</v>
      </c>
      <c r="BM2" s="56" t="s">
        <v>11443</v>
      </c>
      <c r="BN2" s="56" t="s">
        <v>10118</v>
      </c>
      <c r="BO2" s="56" t="s">
        <v>11444</v>
      </c>
      <c r="BP2" s="56" t="s">
        <v>11445</v>
      </c>
      <c r="BQ2" s="56" t="s">
        <v>11446</v>
      </c>
      <c r="BR2" s="56" t="s">
        <v>11447</v>
      </c>
      <c r="BS2" s="56" t="s">
        <v>11448</v>
      </c>
      <c r="BT2" s="56" t="s">
        <v>11449</v>
      </c>
      <c r="BU2" s="56" t="s">
        <v>3691</v>
      </c>
      <c r="BV2" s="56" t="s">
        <v>7582</v>
      </c>
      <c r="BW2" s="56" t="s">
        <v>11450</v>
      </c>
      <c r="BX2" s="56" t="s">
        <v>4295</v>
      </c>
      <c r="BY2" s="56" t="s">
        <v>11451</v>
      </c>
      <c r="BZ2" s="56" t="s">
        <v>11452</v>
      </c>
      <c r="CA2" s="56" t="s">
        <v>11453</v>
      </c>
      <c r="CB2" s="56" t="s">
        <v>11454</v>
      </c>
      <c r="CC2" s="56" t="s">
        <v>10263</v>
      </c>
      <c r="CD2" s="56" t="s">
        <v>11455</v>
      </c>
      <c r="CE2" s="56" t="s">
        <v>3963</v>
      </c>
    </row>
    <row r="3" spans="1:83" s="375" customFormat="1" ht="65.25" customHeight="1">
      <c r="B3" s="89">
        <f t="shared" ref="B3:B32" si="0">ROW()-2</f>
        <v>1</v>
      </c>
      <c r="C3" s="1038" t="s">
        <v>5750</v>
      </c>
      <c r="D3" s="102" t="s">
        <v>5058</v>
      </c>
      <c r="E3" s="849">
        <v>5</v>
      </c>
      <c r="F3" s="849">
        <v>6</v>
      </c>
      <c r="G3" s="849">
        <v>0</v>
      </c>
      <c r="H3" s="1037" t="s">
        <v>5751</v>
      </c>
      <c r="I3" s="704" t="s">
        <v>3278</v>
      </c>
      <c r="J3" s="700" t="s">
        <v>5752</v>
      </c>
      <c r="K3" s="1038" t="s">
        <v>3704</v>
      </c>
      <c r="L3" s="849">
        <v>515</v>
      </c>
      <c r="M3" s="1046" t="s">
        <v>940</v>
      </c>
      <c r="N3" s="1069" t="s">
        <v>5753</v>
      </c>
      <c r="O3" s="76" t="s">
        <v>5754</v>
      </c>
      <c r="P3" s="1073">
        <v>17</v>
      </c>
      <c r="Q3" s="1073">
        <f>SUM(R3:AE3)</f>
        <v>17</v>
      </c>
      <c r="R3" s="1073"/>
      <c r="S3" s="1073"/>
      <c r="T3" s="1073"/>
      <c r="U3" s="1073"/>
      <c r="V3" s="1073"/>
      <c r="W3" s="1073"/>
      <c r="X3" s="1073"/>
      <c r="Y3" s="1073"/>
      <c r="Z3" s="1073"/>
      <c r="AA3" s="1073"/>
      <c r="AB3" s="1073">
        <v>1</v>
      </c>
      <c r="AC3" s="1073">
        <v>5</v>
      </c>
      <c r="AD3" s="1073">
        <v>7</v>
      </c>
      <c r="AE3" s="1073">
        <v>4</v>
      </c>
      <c r="AF3" s="1039"/>
      <c r="AG3" s="2535" t="s">
        <v>10594</v>
      </c>
      <c r="AH3" s="1040"/>
      <c r="AK3" s="375" t="str">
        <f t="shared" ref="AK3:AK36" si="1">$D3&amp;$K3</f>
        <v>IA&amp;A</v>
      </c>
      <c r="AL3" s="1080"/>
      <c r="AM3" s="1080"/>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row>
    <row r="4" spans="1:83" s="375" customFormat="1" ht="174.75" customHeight="1">
      <c r="B4" s="89">
        <f t="shared" si="0"/>
        <v>2</v>
      </c>
      <c r="C4" s="1038" t="s">
        <v>939</v>
      </c>
      <c r="D4" s="102" t="s">
        <v>5058</v>
      </c>
      <c r="E4" s="849">
        <v>44</v>
      </c>
      <c r="F4" s="849">
        <v>39</v>
      </c>
      <c r="G4" s="849">
        <v>6</v>
      </c>
      <c r="H4" s="2698" t="s">
        <v>11365</v>
      </c>
      <c r="I4" s="704" t="s">
        <v>5735</v>
      </c>
      <c r="J4" s="848" t="s">
        <v>5755</v>
      </c>
      <c r="K4" s="1038" t="s">
        <v>757</v>
      </c>
      <c r="L4" s="849">
        <v>716</v>
      </c>
      <c r="M4" s="1038" t="s">
        <v>5756</v>
      </c>
      <c r="N4" s="1069" t="s">
        <v>5757</v>
      </c>
      <c r="O4" s="76" t="s">
        <v>2235</v>
      </c>
      <c r="P4" s="1073">
        <v>599</v>
      </c>
      <c r="Q4" s="1073">
        <f t="shared" ref="Q4:Q67" si="2">SUM(R4:AE4)</f>
        <v>599</v>
      </c>
      <c r="R4" s="1073"/>
      <c r="S4" s="1073"/>
      <c r="T4" s="1073"/>
      <c r="U4" s="1073"/>
      <c r="V4" s="1073"/>
      <c r="W4" s="1073"/>
      <c r="X4" s="1073"/>
      <c r="Y4" s="1073"/>
      <c r="Z4" s="1073"/>
      <c r="AA4" s="1073">
        <v>1</v>
      </c>
      <c r="AB4" s="1073">
        <v>44</v>
      </c>
      <c r="AC4" s="1073">
        <v>182</v>
      </c>
      <c r="AD4" s="1073">
        <v>240</v>
      </c>
      <c r="AE4" s="1073">
        <v>132</v>
      </c>
      <c r="AF4" s="1039"/>
      <c r="AG4" s="707"/>
      <c r="AH4" s="1040"/>
      <c r="AK4" s="375" t="str">
        <f t="shared" si="1"/>
        <v>IApJ</v>
      </c>
      <c r="AL4" s="1080"/>
      <c r="AM4" s="1080"/>
      <c r="AN4" s="56"/>
      <c r="AO4" s="56"/>
      <c r="AP4" s="56"/>
      <c r="AQ4" s="56"/>
      <c r="AR4" s="56"/>
      <c r="AS4" s="56"/>
      <c r="AT4" s="56"/>
      <c r="AU4" s="56"/>
      <c r="AV4" s="56"/>
      <c r="AW4" s="56"/>
      <c r="AX4" s="56"/>
      <c r="AY4" s="56"/>
      <c r="AZ4" s="56"/>
      <c r="BA4" s="56">
        <v>2</v>
      </c>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row>
    <row r="5" spans="1:83" s="974" customFormat="1" ht="58.5" customHeight="1">
      <c r="B5" s="89">
        <f t="shared" si="0"/>
        <v>3</v>
      </c>
      <c r="C5" s="1317" t="s">
        <v>741</v>
      </c>
      <c r="D5" s="1312" t="s">
        <v>1505</v>
      </c>
      <c r="E5" s="1318">
        <v>0</v>
      </c>
      <c r="F5" s="1318">
        <v>0</v>
      </c>
      <c r="G5" s="1318">
        <v>1</v>
      </c>
      <c r="H5" s="1323" t="s">
        <v>745</v>
      </c>
      <c r="I5" s="1311" t="s">
        <v>3283</v>
      </c>
      <c r="J5" s="977" t="s">
        <v>7243</v>
      </c>
      <c r="K5" s="1317" t="s">
        <v>121</v>
      </c>
      <c r="L5" s="1318">
        <v>62</v>
      </c>
      <c r="M5" s="1317" t="s">
        <v>742</v>
      </c>
      <c r="N5" s="1319" t="s">
        <v>743</v>
      </c>
      <c r="O5" s="973" t="s">
        <v>744</v>
      </c>
      <c r="P5" s="1320">
        <v>4</v>
      </c>
      <c r="Q5" s="1073">
        <f t="shared" si="2"/>
        <v>4</v>
      </c>
      <c r="R5" s="1320"/>
      <c r="S5" s="1320"/>
      <c r="T5" s="1320"/>
      <c r="U5" s="1320"/>
      <c r="V5" s="1320"/>
      <c r="W5" s="1320"/>
      <c r="X5" s="1320"/>
      <c r="Y5" s="1320"/>
      <c r="Z5" s="1320"/>
      <c r="AA5" s="1320"/>
      <c r="AB5" s="1320"/>
      <c r="AC5" s="1320">
        <v>1</v>
      </c>
      <c r="AD5" s="1320">
        <v>1</v>
      </c>
      <c r="AE5" s="1320">
        <v>2</v>
      </c>
      <c r="AF5" s="1321"/>
      <c r="AG5" s="2524"/>
      <c r="AH5" s="1322"/>
      <c r="AK5" s="974" t="str">
        <f t="shared" si="1"/>
        <v>DPASJ</v>
      </c>
      <c r="AL5" s="1080"/>
      <c r="AM5" s="1080"/>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row>
    <row r="6" spans="1:83" s="974" customFormat="1" ht="45" customHeight="1">
      <c r="B6" s="89">
        <f t="shared" si="0"/>
        <v>4</v>
      </c>
      <c r="C6" s="1317" t="s">
        <v>5770</v>
      </c>
      <c r="D6" s="1312" t="s">
        <v>746</v>
      </c>
      <c r="E6" s="1318"/>
      <c r="F6" s="1318"/>
      <c r="G6" s="1318"/>
      <c r="H6" s="1323" t="s">
        <v>747</v>
      </c>
      <c r="I6" s="1311" t="s">
        <v>5772</v>
      </c>
      <c r="J6" s="971" t="s">
        <v>748</v>
      </c>
      <c r="K6" s="1317" t="s">
        <v>757</v>
      </c>
      <c r="L6" s="1318">
        <v>723</v>
      </c>
      <c r="M6" s="1317" t="s">
        <v>749</v>
      </c>
      <c r="N6" s="1319" t="s">
        <v>750</v>
      </c>
      <c r="O6" s="973" t="s">
        <v>1916</v>
      </c>
      <c r="P6" s="1320">
        <v>8</v>
      </c>
      <c r="Q6" s="1073">
        <f t="shared" si="2"/>
        <v>8</v>
      </c>
      <c r="R6" s="1320"/>
      <c r="S6" s="1320"/>
      <c r="T6" s="1320"/>
      <c r="U6" s="1320"/>
      <c r="V6" s="1320"/>
      <c r="W6" s="1320"/>
      <c r="X6" s="1320"/>
      <c r="Y6" s="1320"/>
      <c r="Z6" s="1320"/>
      <c r="AA6" s="1320"/>
      <c r="AB6" s="1320"/>
      <c r="AC6" s="1320">
        <v>4</v>
      </c>
      <c r="AD6" s="1320">
        <v>2</v>
      </c>
      <c r="AE6" s="1320">
        <v>2</v>
      </c>
      <c r="AF6" s="1321"/>
      <c r="AG6" s="2524"/>
      <c r="AH6" s="1322"/>
      <c r="AK6" s="974" t="str">
        <f t="shared" si="1"/>
        <v>DApJ</v>
      </c>
      <c r="AL6" s="1080"/>
      <c r="AM6" s="1080"/>
      <c r="AN6" s="56"/>
      <c r="AO6" s="56"/>
      <c r="AP6" s="56"/>
      <c r="AQ6" s="56"/>
      <c r="AR6" s="56"/>
      <c r="AS6" s="56">
        <v>1</v>
      </c>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row>
    <row r="7" spans="1:83" s="460" customFormat="1" ht="72" customHeight="1">
      <c r="B7" s="89">
        <f t="shared" si="0"/>
        <v>5</v>
      </c>
      <c r="C7" s="535" t="s">
        <v>3365</v>
      </c>
      <c r="D7" s="978" t="s">
        <v>1044</v>
      </c>
      <c r="E7" s="438">
        <v>11</v>
      </c>
      <c r="F7" s="438">
        <v>12</v>
      </c>
      <c r="G7" s="438">
        <v>0</v>
      </c>
      <c r="H7" s="1079" t="s">
        <v>1045</v>
      </c>
      <c r="I7" s="89" t="s">
        <v>3278</v>
      </c>
      <c r="J7" s="603" t="s">
        <v>7244</v>
      </c>
      <c r="K7" s="89" t="s">
        <v>619</v>
      </c>
      <c r="L7" s="89">
        <v>708</v>
      </c>
      <c r="M7" s="535" t="s">
        <v>3363</v>
      </c>
      <c r="N7" s="1070" t="s">
        <v>6009</v>
      </c>
      <c r="O7" s="100" t="s">
        <v>3364</v>
      </c>
      <c r="P7" s="1074">
        <v>13</v>
      </c>
      <c r="Q7" s="1073">
        <f t="shared" si="2"/>
        <v>13</v>
      </c>
      <c r="R7" s="1074"/>
      <c r="S7" s="1074"/>
      <c r="T7" s="1074"/>
      <c r="U7" s="1074"/>
      <c r="V7" s="1074"/>
      <c r="W7" s="1074"/>
      <c r="X7" s="1074"/>
      <c r="Y7" s="1074"/>
      <c r="Z7" s="1074"/>
      <c r="AA7" s="1074"/>
      <c r="AB7" s="1074">
        <v>6</v>
      </c>
      <c r="AC7" s="1074">
        <v>1</v>
      </c>
      <c r="AD7" s="1074">
        <v>4</v>
      </c>
      <c r="AE7" s="1074">
        <v>2</v>
      </c>
      <c r="AF7" s="980"/>
      <c r="AG7" s="666"/>
      <c r="AH7" s="664"/>
      <c r="AK7" s="56" t="str">
        <f t="shared" si="1"/>
        <v>IApJ</v>
      </c>
      <c r="AL7" s="1080"/>
      <c r="AM7" s="1080"/>
      <c r="AN7" s="369"/>
      <c r="AO7" s="369"/>
      <c r="AP7" s="369"/>
      <c r="AQ7" s="369"/>
      <c r="AR7" s="369"/>
      <c r="AS7" s="369"/>
      <c r="AT7" s="369"/>
      <c r="AU7" s="369"/>
      <c r="AV7" s="369"/>
      <c r="AW7" s="369"/>
      <c r="AX7" s="369"/>
      <c r="AY7" s="369"/>
      <c r="AZ7" s="369"/>
      <c r="BA7" s="369"/>
      <c r="BB7" s="369"/>
      <c r="BC7" s="369"/>
      <c r="BD7" s="369"/>
      <c r="BE7" s="369"/>
      <c r="BF7" s="369"/>
      <c r="BG7" s="369"/>
      <c r="BH7" s="369"/>
      <c r="BI7" s="369"/>
      <c r="BJ7" s="369"/>
      <c r="BK7" s="369"/>
      <c r="BL7" s="369"/>
      <c r="BM7" s="369"/>
      <c r="BN7" s="369"/>
      <c r="BO7" s="369"/>
      <c r="BP7" s="369"/>
      <c r="BQ7" s="369"/>
      <c r="BR7" s="369"/>
      <c r="BS7" s="369"/>
      <c r="BT7" s="369"/>
      <c r="BU7" s="369"/>
      <c r="BV7" s="369"/>
      <c r="BW7" s="369"/>
      <c r="BX7" s="369"/>
      <c r="BY7" s="369"/>
      <c r="BZ7" s="369"/>
      <c r="CA7" s="369"/>
      <c r="CB7" s="369"/>
      <c r="CC7" s="369"/>
      <c r="CD7" s="369"/>
      <c r="CE7" s="369"/>
    </row>
    <row r="8" spans="1:83" s="1237" customFormat="1" ht="72" customHeight="1">
      <c r="B8" s="89">
        <f t="shared" si="0"/>
        <v>6</v>
      </c>
      <c r="C8" s="1228" t="s">
        <v>3365</v>
      </c>
      <c r="D8" s="1229" t="s">
        <v>5058</v>
      </c>
      <c r="E8" s="1230">
        <v>7</v>
      </c>
      <c r="F8" s="1230">
        <v>8</v>
      </c>
      <c r="G8" s="1230">
        <v>0</v>
      </c>
      <c r="H8" s="1231" t="s">
        <v>3004</v>
      </c>
      <c r="I8" s="1227" t="s">
        <v>5735</v>
      </c>
      <c r="J8" s="726" t="s">
        <v>3008</v>
      </c>
      <c r="K8" s="1227" t="s">
        <v>5773</v>
      </c>
      <c r="L8" s="1227">
        <v>719</v>
      </c>
      <c r="M8" s="1228" t="s">
        <v>3006</v>
      </c>
      <c r="N8" s="1233" t="s">
        <v>3007</v>
      </c>
      <c r="O8" s="959" t="s">
        <v>3005</v>
      </c>
      <c r="P8" s="1234">
        <v>10</v>
      </c>
      <c r="Q8" s="1073">
        <f t="shared" si="2"/>
        <v>10</v>
      </c>
      <c r="R8" s="2468"/>
      <c r="S8" s="2468"/>
      <c r="T8" s="2468"/>
      <c r="U8" s="2468"/>
      <c r="V8" s="2468"/>
      <c r="W8" s="2468"/>
      <c r="X8" s="2468"/>
      <c r="Y8" s="2468"/>
      <c r="Z8" s="2468"/>
      <c r="AA8" s="2468"/>
      <c r="AB8" s="2468"/>
      <c r="AC8" s="2468">
        <v>2</v>
      </c>
      <c r="AD8" s="2468">
        <v>3</v>
      </c>
      <c r="AE8" s="2468">
        <v>5</v>
      </c>
      <c r="AF8" s="1235"/>
      <c r="AG8" s="1235"/>
      <c r="AH8" s="1236"/>
      <c r="AK8" s="960" t="str">
        <f t="shared" si="1"/>
        <v>IApJ</v>
      </c>
      <c r="AL8" s="1080"/>
      <c r="AM8" s="1080"/>
      <c r="AN8" s="369"/>
      <c r="AO8" s="369"/>
      <c r="AP8" s="369"/>
      <c r="AQ8" s="369"/>
      <c r="AR8" s="369"/>
      <c r="AS8" s="369"/>
      <c r="AT8" s="369"/>
      <c r="AU8" s="369"/>
      <c r="AV8" s="369"/>
      <c r="AW8" s="369"/>
      <c r="AX8" s="369"/>
      <c r="AY8" s="369"/>
      <c r="AZ8" s="369"/>
      <c r="BA8" s="369"/>
      <c r="BB8" s="369"/>
      <c r="BC8" s="369"/>
      <c r="BD8" s="369"/>
      <c r="BE8" s="369"/>
      <c r="BF8" s="369"/>
      <c r="BG8" s="369"/>
      <c r="BH8" s="369"/>
      <c r="BI8" s="369"/>
      <c r="BJ8" s="369"/>
      <c r="BK8" s="369"/>
      <c r="BL8" s="369"/>
      <c r="BM8" s="369"/>
      <c r="BN8" s="369"/>
      <c r="BO8" s="369"/>
      <c r="BP8" s="369"/>
      <c r="BQ8" s="369"/>
      <c r="BR8" s="369"/>
      <c r="BS8" s="369"/>
      <c r="BT8" s="369"/>
      <c r="BU8" s="369"/>
      <c r="BV8" s="369"/>
      <c r="BW8" s="369"/>
      <c r="BX8" s="369"/>
      <c r="BY8" s="369"/>
      <c r="BZ8" s="369"/>
      <c r="CA8" s="369"/>
      <c r="CB8" s="369"/>
      <c r="CC8" s="369"/>
      <c r="CD8" s="369"/>
      <c r="CE8" s="369"/>
    </row>
    <row r="9" spans="1:83" s="460" customFormat="1" ht="63.75" customHeight="1">
      <c r="B9" s="89">
        <f t="shared" si="0"/>
        <v>7</v>
      </c>
      <c r="C9" s="535" t="s">
        <v>864</v>
      </c>
      <c r="D9" s="978" t="s">
        <v>5058</v>
      </c>
      <c r="E9" s="438">
        <v>4</v>
      </c>
      <c r="F9" s="438">
        <v>5</v>
      </c>
      <c r="G9" s="438">
        <v>0</v>
      </c>
      <c r="H9" s="1009" t="s">
        <v>865</v>
      </c>
      <c r="I9" s="89" t="s">
        <v>891</v>
      </c>
      <c r="J9" s="700" t="s">
        <v>929</v>
      </c>
      <c r="K9" s="89" t="s">
        <v>866</v>
      </c>
      <c r="L9" s="89">
        <v>404</v>
      </c>
      <c r="M9" s="535" t="s">
        <v>930</v>
      </c>
      <c r="N9" s="1070" t="s">
        <v>5757</v>
      </c>
      <c r="O9" s="100" t="s">
        <v>890</v>
      </c>
      <c r="P9" s="1074">
        <v>23</v>
      </c>
      <c r="Q9" s="1073">
        <f t="shared" si="2"/>
        <v>23</v>
      </c>
      <c r="R9" s="2469"/>
      <c r="S9" s="2469"/>
      <c r="T9" s="2469"/>
      <c r="U9" s="2469"/>
      <c r="V9" s="2469"/>
      <c r="W9" s="2469"/>
      <c r="X9" s="2469"/>
      <c r="Y9" s="2469"/>
      <c r="Z9" s="2469"/>
      <c r="AA9" s="2469"/>
      <c r="AB9" s="2469">
        <v>3</v>
      </c>
      <c r="AC9" s="2469">
        <v>7</v>
      </c>
      <c r="AD9" s="2469">
        <v>9</v>
      </c>
      <c r="AE9" s="2469">
        <v>4</v>
      </c>
      <c r="AF9" s="666"/>
      <c r="AG9" s="666"/>
      <c r="AH9" s="664"/>
      <c r="AK9" s="56" t="str">
        <f t="shared" si="1"/>
        <v>IMNRAS</v>
      </c>
      <c r="AL9" s="1080"/>
      <c r="AM9" s="1080"/>
      <c r="AN9" s="369"/>
      <c r="AO9" s="369"/>
      <c r="AP9" s="369"/>
      <c r="AQ9" s="369"/>
      <c r="AR9" s="369"/>
      <c r="AS9" s="369"/>
      <c r="AT9" s="369"/>
      <c r="AU9" s="369"/>
      <c r="AV9" s="369"/>
      <c r="AW9" s="369"/>
      <c r="AX9" s="369"/>
      <c r="AY9" s="369"/>
      <c r="AZ9" s="369"/>
      <c r="BA9" s="369"/>
      <c r="BB9" s="369"/>
      <c r="BC9" s="369"/>
      <c r="BD9" s="369"/>
      <c r="BE9" s="369"/>
      <c r="BF9" s="369"/>
      <c r="BG9" s="369"/>
      <c r="BH9" s="369"/>
      <c r="BI9" s="369"/>
      <c r="BJ9" s="369"/>
      <c r="BK9" s="369"/>
      <c r="BL9" s="369"/>
      <c r="BM9" s="369"/>
      <c r="BN9" s="369"/>
      <c r="BO9" s="369"/>
      <c r="BP9" s="369"/>
      <c r="BQ9" s="369"/>
      <c r="BR9" s="369"/>
      <c r="BS9" s="369"/>
      <c r="BT9" s="369"/>
      <c r="BU9" s="369"/>
      <c r="BV9" s="369"/>
      <c r="BW9" s="369"/>
      <c r="BX9" s="369"/>
      <c r="BY9" s="369"/>
      <c r="BZ9" s="369"/>
      <c r="CA9" s="369"/>
      <c r="CB9" s="369"/>
      <c r="CC9" s="369"/>
      <c r="CD9" s="369"/>
      <c r="CE9" s="369"/>
    </row>
    <row r="10" spans="1:83" s="709" customFormat="1" ht="234" customHeight="1">
      <c r="B10" s="89">
        <f t="shared" si="0"/>
        <v>8</v>
      </c>
      <c r="C10" s="1038" t="s">
        <v>5758</v>
      </c>
      <c r="D10" s="1041" t="s">
        <v>5058</v>
      </c>
      <c r="E10" s="849">
        <v>66</v>
      </c>
      <c r="F10" s="849">
        <v>63</v>
      </c>
      <c r="G10" s="76">
        <v>4</v>
      </c>
      <c r="H10" s="850" t="s">
        <v>5802</v>
      </c>
      <c r="I10" s="704" t="s">
        <v>5803</v>
      </c>
      <c r="J10" s="848" t="s">
        <v>5804</v>
      </c>
      <c r="K10" s="704" t="s">
        <v>5773</v>
      </c>
      <c r="L10" s="704">
        <v>716</v>
      </c>
      <c r="M10" s="1038" t="s">
        <v>5805</v>
      </c>
      <c r="N10" s="1069" t="s">
        <v>5806</v>
      </c>
      <c r="O10" s="76" t="s">
        <v>928</v>
      </c>
      <c r="P10" s="1073">
        <v>86</v>
      </c>
      <c r="Q10" s="1073">
        <f t="shared" si="2"/>
        <v>86</v>
      </c>
      <c r="R10" s="2470"/>
      <c r="S10" s="2470"/>
      <c r="T10" s="2470"/>
      <c r="U10" s="2470"/>
      <c r="V10" s="2470"/>
      <c r="W10" s="2470"/>
      <c r="X10" s="2470"/>
      <c r="Y10" s="2470"/>
      <c r="Z10" s="2470"/>
      <c r="AA10" s="2470"/>
      <c r="AB10" s="2470">
        <v>9</v>
      </c>
      <c r="AC10" s="2470">
        <v>25</v>
      </c>
      <c r="AD10" s="2470">
        <v>31</v>
      </c>
      <c r="AE10" s="2470">
        <v>21</v>
      </c>
      <c r="AF10" s="707"/>
      <c r="AG10" s="707"/>
      <c r="AH10" s="708"/>
      <c r="AK10" s="375" t="str">
        <f t="shared" si="1"/>
        <v>IApJ</v>
      </c>
      <c r="AL10" s="1080"/>
      <c r="AM10" s="1080"/>
      <c r="AN10" s="369">
        <v>1</v>
      </c>
      <c r="AO10" s="369"/>
      <c r="AP10" s="369"/>
      <c r="AQ10" s="369"/>
      <c r="AR10" s="369"/>
      <c r="AS10" s="369"/>
      <c r="AT10" s="369"/>
      <c r="AU10" s="369"/>
      <c r="AV10" s="369"/>
      <c r="AW10" s="369"/>
      <c r="AX10" s="369"/>
      <c r="AY10" s="369"/>
      <c r="AZ10" s="369"/>
      <c r="BA10" s="369"/>
      <c r="BB10" s="369"/>
      <c r="BC10" s="369"/>
      <c r="BD10" s="369"/>
      <c r="BE10" s="369"/>
      <c r="BF10" s="369"/>
      <c r="BG10" s="369"/>
      <c r="BH10" s="369"/>
      <c r="BI10" s="369"/>
      <c r="BJ10" s="369"/>
      <c r="BK10" s="369"/>
      <c r="BL10" s="369"/>
      <c r="BM10" s="369"/>
      <c r="BN10" s="369"/>
      <c r="BO10" s="369"/>
      <c r="BP10" s="369"/>
      <c r="BQ10" s="369"/>
      <c r="BR10" s="369"/>
      <c r="BS10" s="369"/>
      <c r="BT10" s="369"/>
      <c r="BU10" s="369"/>
      <c r="BV10" s="369"/>
      <c r="BW10" s="369"/>
      <c r="BX10" s="369"/>
      <c r="BY10" s="369"/>
      <c r="BZ10" s="369"/>
      <c r="CA10" s="369"/>
      <c r="CB10" s="369"/>
      <c r="CC10" s="369"/>
      <c r="CD10" s="369"/>
      <c r="CE10" s="369"/>
    </row>
    <row r="11" spans="1:83" s="960" customFormat="1" ht="87.75" customHeight="1">
      <c r="B11" s="89">
        <f t="shared" si="0"/>
        <v>9</v>
      </c>
      <c r="C11" s="952" t="s">
        <v>3009</v>
      </c>
      <c r="D11" s="952" t="s">
        <v>5058</v>
      </c>
      <c r="E11" s="952">
        <v>15</v>
      </c>
      <c r="F11" s="1238">
        <v>12</v>
      </c>
      <c r="G11" s="959">
        <v>4</v>
      </c>
      <c r="H11" s="1239" t="s">
        <v>3010</v>
      </c>
      <c r="I11" s="952" t="s">
        <v>3278</v>
      </c>
      <c r="J11" s="961" t="s">
        <v>3011</v>
      </c>
      <c r="K11" s="952" t="s">
        <v>3863</v>
      </c>
      <c r="L11" s="952">
        <v>189</v>
      </c>
      <c r="M11" s="952" t="s">
        <v>3012</v>
      </c>
      <c r="N11" s="1240" t="s">
        <v>3013</v>
      </c>
      <c r="O11" s="959" t="s">
        <v>3014</v>
      </c>
      <c r="P11" s="1241">
        <v>87</v>
      </c>
      <c r="Q11" s="1073">
        <f t="shared" si="2"/>
        <v>87</v>
      </c>
      <c r="R11" s="1442"/>
      <c r="S11" s="1442"/>
      <c r="T11" s="1442"/>
      <c r="U11" s="1442"/>
      <c r="V11" s="1442"/>
      <c r="W11" s="1442"/>
      <c r="X11" s="1442"/>
      <c r="Y11" s="1442"/>
      <c r="Z11" s="1442"/>
      <c r="AA11" s="1442"/>
      <c r="AB11" s="1442">
        <v>4</v>
      </c>
      <c r="AC11" s="1442">
        <v>21</v>
      </c>
      <c r="AD11" s="1442">
        <v>29</v>
      </c>
      <c r="AE11" s="1442">
        <v>33</v>
      </c>
      <c r="AG11" s="2525"/>
      <c r="AK11" s="960" t="str">
        <f t="shared" si="1"/>
        <v>IApJS</v>
      </c>
      <c r="AL11" s="1080"/>
      <c r="AM11" s="1080"/>
      <c r="AN11" s="56">
        <v>2</v>
      </c>
      <c r="AO11" s="56"/>
      <c r="AP11" s="56"/>
      <c r="AQ11" s="56"/>
      <c r="AR11" s="56"/>
      <c r="AS11" s="56"/>
      <c r="AT11" s="56"/>
      <c r="AU11" s="56"/>
      <c r="AV11" s="56"/>
      <c r="AW11" s="56"/>
      <c r="AX11" s="56"/>
      <c r="AY11" s="56"/>
      <c r="AZ11" s="56"/>
      <c r="BA11" s="56">
        <v>1</v>
      </c>
      <c r="BB11" s="56">
        <v>1</v>
      </c>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row>
    <row r="12" spans="1:83" s="974" customFormat="1" ht="87.75" customHeight="1">
      <c r="B12" s="89">
        <f t="shared" si="0"/>
        <v>10</v>
      </c>
      <c r="C12" s="967" t="s">
        <v>1918</v>
      </c>
      <c r="D12" s="967" t="s">
        <v>5058</v>
      </c>
      <c r="E12" s="967">
        <v>5</v>
      </c>
      <c r="F12" s="1312">
        <v>5</v>
      </c>
      <c r="G12" s="973">
        <v>1</v>
      </c>
      <c r="H12" s="1313" t="s">
        <v>1919</v>
      </c>
      <c r="I12" s="967" t="s">
        <v>3279</v>
      </c>
      <c r="J12" s="971" t="s">
        <v>1920</v>
      </c>
      <c r="K12" s="967" t="s">
        <v>4173</v>
      </c>
      <c r="L12" s="967">
        <v>519</v>
      </c>
      <c r="M12" s="967" t="s">
        <v>1921</v>
      </c>
      <c r="N12" s="1315" t="s">
        <v>1922</v>
      </c>
      <c r="O12" s="973" t="s">
        <v>1923</v>
      </c>
      <c r="P12" s="1316">
        <v>10</v>
      </c>
      <c r="Q12" s="1073">
        <f t="shared" si="2"/>
        <v>10</v>
      </c>
      <c r="R12" s="2471"/>
      <c r="S12" s="2471"/>
      <c r="T12" s="2471"/>
      <c r="U12" s="2471"/>
      <c r="V12" s="2471"/>
      <c r="W12" s="2471"/>
      <c r="X12" s="2471"/>
      <c r="Y12" s="2471"/>
      <c r="Z12" s="2471"/>
      <c r="AA12" s="2471"/>
      <c r="AB12" s="2471">
        <v>3</v>
      </c>
      <c r="AC12" s="2471">
        <v>2</v>
      </c>
      <c r="AD12" s="2471">
        <v>3</v>
      </c>
      <c r="AE12" s="2471">
        <v>2</v>
      </c>
      <c r="AG12" s="2526"/>
      <c r="AK12" s="974" t="str">
        <f t="shared" si="1"/>
        <v>IA&amp;A</v>
      </c>
      <c r="AL12" s="1080"/>
      <c r="AM12" s="1080"/>
      <c r="AN12" s="56"/>
      <c r="AO12" s="56"/>
      <c r="AP12" s="56"/>
      <c r="AQ12" s="56"/>
      <c r="AR12" s="56"/>
      <c r="AS12" s="56"/>
      <c r="AT12" s="56"/>
      <c r="AU12" s="56"/>
      <c r="AV12" s="56"/>
      <c r="AW12" s="56"/>
      <c r="AX12" s="56"/>
      <c r="AY12" s="56"/>
      <c r="AZ12" s="56"/>
      <c r="BA12" s="56">
        <v>1</v>
      </c>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row>
    <row r="13" spans="1:83" s="974" customFormat="1" ht="87.75" customHeight="1">
      <c r="B13" s="89">
        <f t="shared" si="0"/>
        <v>11</v>
      </c>
      <c r="C13" s="967" t="s">
        <v>1918</v>
      </c>
      <c r="D13" s="967" t="s">
        <v>5058</v>
      </c>
      <c r="E13" s="967">
        <v>2</v>
      </c>
      <c r="F13" s="1312">
        <v>3</v>
      </c>
      <c r="G13" s="973">
        <v>0</v>
      </c>
      <c r="H13" s="1313" t="s">
        <v>1924</v>
      </c>
      <c r="I13" s="967" t="s">
        <v>3279</v>
      </c>
      <c r="J13" s="971" t="s">
        <v>451</v>
      </c>
      <c r="K13" s="967" t="s">
        <v>70</v>
      </c>
      <c r="L13" s="967">
        <v>407</v>
      </c>
      <c r="M13" s="967" t="s">
        <v>1925</v>
      </c>
      <c r="N13" s="1315" t="s">
        <v>1922</v>
      </c>
      <c r="O13" s="973" t="s">
        <v>1926</v>
      </c>
      <c r="P13" s="1316">
        <v>22</v>
      </c>
      <c r="Q13" s="1073">
        <f t="shared" si="2"/>
        <v>22</v>
      </c>
      <c r="R13" s="2471"/>
      <c r="S13" s="2471"/>
      <c r="T13" s="2471"/>
      <c r="U13" s="2471"/>
      <c r="V13" s="2471"/>
      <c r="W13" s="2471"/>
      <c r="X13" s="2471"/>
      <c r="Y13" s="2471"/>
      <c r="Z13" s="2471"/>
      <c r="AA13" s="2471"/>
      <c r="AB13" s="2471">
        <v>3</v>
      </c>
      <c r="AC13" s="2471">
        <v>6</v>
      </c>
      <c r="AD13" s="2471">
        <v>7</v>
      </c>
      <c r="AE13" s="2471">
        <v>6</v>
      </c>
      <c r="AG13" s="2526"/>
      <c r="AK13" s="974" t="str">
        <f t="shared" si="1"/>
        <v>IMNRAS</v>
      </c>
      <c r="AL13" s="1080"/>
      <c r="AM13" s="1080"/>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row>
    <row r="14" spans="1:83" s="960" customFormat="1" ht="87.75" customHeight="1">
      <c r="B14" s="89">
        <f t="shared" si="0"/>
        <v>12</v>
      </c>
      <c r="C14" s="952" t="s">
        <v>3016</v>
      </c>
      <c r="D14" s="952" t="s">
        <v>5058</v>
      </c>
      <c r="E14" s="952">
        <v>10</v>
      </c>
      <c r="F14" s="1238">
        <v>11</v>
      </c>
      <c r="G14" s="959">
        <v>0</v>
      </c>
      <c r="H14" s="1239" t="s">
        <v>3015</v>
      </c>
      <c r="I14" s="952" t="s">
        <v>3278</v>
      </c>
      <c r="J14" s="857" t="s">
        <v>1927</v>
      </c>
      <c r="K14" s="952" t="s">
        <v>70</v>
      </c>
      <c r="L14" s="952">
        <v>407</v>
      </c>
      <c r="M14" s="952" t="s">
        <v>1928</v>
      </c>
      <c r="N14" s="1240" t="s">
        <v>1929</v>
      </c>
      <c r="O14" s="959" t="s">
        <v>791</v>
      </c>
      <c r="P14" s="1241">
        <v>33</v>
      </c>
      <c r="Q14" s="1073">
        <f t="shared" si="2"/>
        <v>33</v>
      </c>
      <c r="R14" s="1442"/>
      <c r="S14" s="1442"/>
      <c r="T14" s="1442"/>
      <c r="U14" s="1442"/>
      <c r="V14" s="1442"/>
      <c r="W14" s="1442"/>
      <c r="X14" s="1442"/>
      <c r="Y14" s="1442"/>
      <c r="Z14" s="1442"/>
      <c r="AA14" s="1442"/>
      <c r="AB14" s="1442">
        <v>6</v>
      </c>
      <c r="AC14" s="1442">
        <v>12</v>
      </c>
      <c r="AD14" s="1442">
        <v>6</v>
      </c>
      <c r="AE14" s="1442">
        <v>9</v>
      </c>
      <c r="AG14" s="2525"/>
      <c r="AK14" s="960" t="str">
        <f t="shared" si="1"/>
        <v>IMNRAS</v>
      </c>
      <c r="AL14" s="1080"/>
      <c r="AM14" s="1080"/>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row>
    <row r="15" spans="1:83" ht="67.5">
      <c r="B15" s="89">
        <f t="shared" si="0"/>
        <v>13</v>
      </c>
      <c r="C15" s="3" t="s">
        <v>1003</v>
      </c>
      <c r="D15" s="3" t="s">
        <v>5058</v>
      </c>
      <c r="E15" s="3">
        <v>26</v>
      </c>
      <c r="F15" s="370">
        <v>24</v>
      </c>
      <c r="G15" s="100">
        <v>3</v>
      </c>
      <c r="H15" s="981" t="s">
        <v>1040</v>
      </c>
      <c r="I15" s="3" t="s">
        <v>3279</v>
      </c>
      <c r="J15" s="603" t="s">
        <v>1041</v>
      </c>
      <c r="K15" s="3" t="s">
        <v>5952</v>
      </c>
      <c r="L15" s="3">
        <v>708</v>
      </c>
      <c r="M15" s="3" t="s">
        <v>1042</v>
      </c>
      <c r="N15" s="199" t="s">
        <v>1043</v>
      </c>
      <c r="O15" s="100" t="s">
        <v>2476</v>
      </c>
      <c r="P15" s="205">
        <v>20</v>
      </c>
      <c r="Q15" s="1073">
        <f t="shared" si="2"/>
        <v>20</v>
      </c>
      <c r="R15" s="41"/>
      <c r="S15" s="41"/>
      <c r="T15" s="41"/>
      <c r="U15" s="41"/>
      <c r="V15" s="41"/>
      <c r="W15" s="41"/>
      <c r="X15" s="41"/>
      <c r="Y15" s="41"/>
      <c r="Z15" s="41"/>
      <c r="AA15" s="41">
        <v>1</v>
      </c>
      <c r="AB15" s="41">
        <v>7</v>
      </c>
      <c r="AC15" s="41">
        <v>5</v>
      </c>
      <c r="AD15" s="41">
        <v>4</v>
      </c>
      <c r="AE15" s="41">
        <v>3</v>
      </c>
      <c r="AK15" s="56" t="str">
        <f t="shared" si="1"/>
        <v>IApJ</v>
      </c>
      <c r="AL15" s="1080"/>
      <c r="AM15" s="1080"/>
      <c r="BA15" s="56">
        <v>2</v>
      </c>
    </row>
    <row r="16" spans="1:83" ht="64.5" customHeight="1">
      <c r="B16" s="89">
        <f t="shared" si="0"/>
        <v>14</v>
      </c>
      <c r="C16" s="3" t="s">
        <v>3573</v>
      </c>
      <c r="D16" s="3" t="s">
        <v>5058</v>
      </c>
      <c r="E16" s="3">
        <v>11</v>
      </c>
      <c r="F16" s="370">
        <v>8</v>
      </c>
      <c r="G16" s="100">
        <v>4</v>
      </c>
      <c r="H16" s="981" t="s">
        <v>565</v>
      </c>
      <c r="I16" s="3" t="s">
        <v>2786</v>
      </c>
      <c r="J16" s="610" t="s">
        <v>562</v>
      </c>
      <c r="K16" s="3" t="s">
        <v>3704</v>
      </c>
      <c r="L16" s="3">
        <v>509</v>
      </c>
      <c r="M16" s="3" t="s">
        <v>563</v>
      </c>
      <c r="N16" s="199" t="s">
        <v>6009</v>
      </c>
      <c r="O16" s="100" t="s">
        <v>564</v>
      </c>
      <c r="P16" s="205">
        <v>25</v>
      </c>
      <c r="Q16" s="1073">
        <f t="shared" si="2"/>
        <v>25</v>
      </c>
      <c r="R16" s="41"/>
      <c r="S16" s="41"/>
      <c r="T16" s="41"/>
      <c r="U16" s="41"/>
      <c r="V16" s="41"/>
      <c r="W16" s="41"/>
      <c r="X16" s="41"/>
      <c r="Y16" s="41"/>
      <c r="Z16" s="41"/>
      <c r="AA16" s="41"/>
      <c r="AB16" s="41">
        <v>5</v>
      </c>
      <c r="AC16" s="41">
        <v>8</v>
      </c>
      <c r="AD16" s="41">
        <v>8</v>
      </c>
      <c r="AE16" s="41">
        <v>4</v>
      </c>
      <c r="AK16" s="56" t="str">
        <f t="shared" si="1"/>
        <v>IA&amp;A</v>
      </c>
      <c r="AL16" s="1080"/>
      <c r="AM16" s="1080"/>
      <c r="BB16" s="56">
        <v>1</v>
      </c>
    </row>
    <row r="17" spans="2:83" s="375" customFormat="1" ht="64.5" customHeight="1">
      <c r="B17" s="89">
        <f t="shared" si="0"/>
        <v>15</v>
      </c>
      <c r="C17" s="80" t="s">
        <v>1628</v>
      </c>
      <c r="D17" s="80" t="s">
        <v>6005</v>
      </c>
      <c r="E17" s="80">
        <v>13</v>
      </c>
      <c r="F17" s="102">
        <v>12</v>
      </c>
      <c r="G17" s="76">
        <v>2</v>
      </c>
      <c r="H17" s="850" t="s">
        <v>1629</v>
      </c>
      <c r="I17" s="80" t="s">
        <v>2048</v>
      </c>
      <c r="J17" s="848" t="s">
        <v>1630</v>
      </c>
      <c r="K17" s="80" t="s">
        <v>1631</v>
      </c>
      <c r="L17" s="80">
        <v>208</v>
      </c>
      <c r="M17" s="80" t="s">
        <v>1632</v>
      </c>
      <c r="N17" s="281" t="s">
        <v>1633</v>
      </c>
      <c r="O17" s="76" t="s">
        <v>1634</v>
      </c>
      <c r="P17" s="258">
        <v>7</v>
      </c>
      <c r="Q17" s="1073">
        <f t="shared" si="2"/>
        <v>7</v>
      </c>
      <c r="R17" s="1331"/>
      <c r="S17" s="1331"/>
      <c r="T17" s="1331"/>
      <c r="U17" s="1331"/>
      <c r="V17" s="1331"/>
      <c r="W17" s="1331"/>
      <c r="X17" s="1331"/>
      <c r="Y17" s="1331"/>
      <c r="Z17" s="1331"/>
      <c r="AA17" s="1331"/>
      <c r="AB17" s="1331">
        <v>2</v>
      </c>
      <c r="AC17" s="1331">
        <v>3</v>
      </c>
      <c r="AD17" s="1331">
        <v>2</v>
      </c>
      <c r="AE17" s="1331"/>
      <c r="AG17" s="2527"/>
      <c r="AK17" s="375" t="str">
        <f t="shared" si="1"/>
        <v>IIcarus</v>
      </c>
      <c r="AL17" s="1080"/>
      <c r="AM17" s="1080"/>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row>
    <row r="18" spans="2:83" s="974" customFormat="1" ht="64.5" customHeight="1">
      <c r="B18" s="1311">
        <f t="shared" si="0"/>
        <v>16</v>
      </c>
      <c r="C18" s="967" t="s">
        <v>5330</v>
      </c>
      <c r="D18" s="967" t="s">
        <v>5058</v>
      </c>
      <c r="E18" s="967">
        <v>5</v>
      </c>
      <c r="F18" s="1312">
        <v>6</v>
      </c>
      <c r="G18" s="973">
        <v>0</v>
      </c>
      <c r="H18" s="1313" t="s">
        <v>5331</v>
      </c>
      <c r="I18" s="967" t="s">
        <v>3278</v>
      </c>
      <c r="J18" s="971" t="s">
        <v>5332</v>
      </c>
      <c r="K18" s="967" t="s">
        <v>2412</v>
      </c>
      <c r="L18" s="967">
        <v>139</v>
      </c>
      <c r="M18" s="967" t="s">
        <v>5333</v>
      </c>
      <c r="N18" s="1315" t="s">
        <v>4964</v>
      </c>
      <c r="O18" s="973" t="s">
        <v>5334</v>
      </c>
      <c r="P18" s="1316">
        <v>16</v>
      </c>
      <c r="Q18" s="1073">
        <f t="shared" si="2"/>
        <v>16</v>
      </c>
      <c r="R18" s="2471"/>
      <c r="S18" s="2471"/>
      <c r="T18" s="2471"/>
      <c r="U18" s="2471"/>
      <c r="V18" s="2471"/>
      <c r="W18" s="2471"/>
      <c r="X18" s="2471"/>
      <c r="Y18" s="2471"/>
      <c r="Z18" s="2471"/>
      <c r="AA18" s="2471"/>
      <c r="AB18" s="2471"/>
      <c r="AC18" s="2471">
        <v>4</v>
      </c>
      <c r="AD18" s="2471">
        <v>10</v>
      </c>
      <c r="AE18" s="2471">
        <v>2</v>
      </c>
      <c r="AG18" s="2526"/>
      <c r="AK18" s="974" t="str">
        <f t="shared" si="1"/>
        <v>IAJ</v>
      </c>
      <c r="AL18" s="1080"/>
      <c r="AM18" s="1080"/>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row>
    <row r="19" spans="2:83" s="1503" customFormat="1" ht="64.5" customHeight="1">
      <c r="B19" s="1513"/>
      <c r="C19" s="1496" t="s">
        <v>7356</v>
      </c>
      <c r="D19" s="1496" t="s">
        <v>7357</v>
      </c>
      <c r="E19" s="1496">
        <v>2</v>
      </c>
      <c r="F19" s="1504">
        <v>3</v>
      </c>
      <c r="G19" s="1505">
        <v>0</v>
      </c>
      <c r="H19" s="1514" t="s">
        <v>7358</v>
      </c>
      <c r="I19" s="1496" t="s">
        <v>7359</v>
      </c>
      <c r="J19" s="1497" t="s">
        <v>7360</v>
      </c>
      <c r="K19" s="1496" t="s">
        <v>7361</v>
      </c>
      <c r="L19" s="1496">
        <v>210</v>
      </c>
      <c r="M19" s="1496" t="s">
        <v>7362</v>
      </c>
      <c r="N19" s="1508" t="s">
        <v>7363</v>
      </c>
      <c r="O19" s="1505" t="s">
        <v>7364</v>
      </c>
      <c r="P19" s="1509">
        <v>32</v>
      </c>
      <c r="Q19" s="1073">
        <f t="shared" si="2"/>
        <v>32</v>
      </c>
      <c r="R19" s="1511"/>
      <c r="S19" s="1511"/>
      <c r="T19" s="1511"/>
      <c r="U19" s="1511"/>
      <c r="V19" s="1511"/>
      <c r="W19" s="1511"/>
      <c r="X19" s="1511"/>
      <c r="Y19" s="1511"/>
      <c r="Z19" s="1511"/>
      <c r="AA19" s="1511"/>
      <c r="AB19" s="1511"/>
      <c r="AC19" s="1511">
        <v>11</v>
      </c>
      <c r="AD19" s="1511">
        <v>14</v>
      </c>
      <c r="AE19" s="1511">
        <v>7</v>
      </c>
      <c r="AG19" s="2504"/>
      <c r="AL19" s="1080"/>
      <c r="AM19" s="1080"/>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row>
    <row r="20" spans="2:83" s="1224" customFormat="1" ht="27">
      <c r="B20" s="89">
        <f t="shared" si="0"/>
        <v>18</v>
      </c>
      <c r="C20" s="894" t="s">
        <v>4263</v>
      </c>
      <c r="D20" s="1225" t="s">
        <v>1505</v>
      </c>
      <c r="E20" s="894">
        <v>8</v>
      </c>
      <c r="F20" s="894">
        <v>0</v>
      </c>
      <c r="G20" s="894">
        <v>9</v>
      </c>
      <c r="H20" s="1248" t="s">
        <v>11345</v>
      </c>
      <c r="I20" s="894" t="s">
        <v>3286</v>
      </c>
      <c r="J20" s="1249" t="s">
        <v>2833</v>
      </c>
      <c r="K20" s="1225" t="s">
        <v>619</v>
      </c>
      <c r="L20" s="1225">
        <v>714</v>
      </c>
      <c r="M20" s="1225" t="s">
        <v>4262</v>
      </c>
      <c r="N20" s="1225" t="s">
        <v>5932</v>
      </c>
      <c r="O20" s="1250" t="s">
        <v>2834</v>
      </c>
      <c r="P20" s="894">
        <v>12</v>
      </c>
      <c r="Q20" s="1073">
        <f t="shared" si="2"/>
        <v>12</v>
      </c>
      <c r="R20" s="2472"/>
      <c r="S20" s="2472"/>
      <c r="T20" s="2472"/>
      <c r="U20" s="2472"/>
      <c r="V20" s="2472"/>
      <c r="W20" s="2472"/>
      <c r="X20" s="2472"/>
      <c r="Y20" s="2472"/>
      <c r="Z20" s="2472"/>
      <c r="AA20" s="2472"/>
      <c r="AB20" s="2472">
        <v>1</v>
      </c>
      <c r="AC20" s="2472">
        <v>1</v>
      </c>
      <c r="AD20" s="2472">
        <v>6</v>
      </c>
      <c r="AE20" s="2472">
        <v>4</v>
      </c>
      <c r="AG20" s="2528"/>
      <c r="AK20" s="1224" t="str">
        <f t="shared" si="1"/>
        <v>DApJ</v>
      </c>
      <c r="AL20" s="1080"/>
      <c r="AM20" s="1080"/>
      <c r="AN20" s="56"/>
      <c r="AO20" s="56"/>
      <c r="AP20" s="56">
        <v>1</v>
      </c>
      <c r="AQ20" s="56"/>
      <c r="AR20" s="56"/>
      <c r="AS20" s="56"/>
      <c r="AT20" s="56"/>
      <c r="AU20" s="56"/>
      <c r="AV20" s="56"/>
      <c r="AW20" s="56"/>
      <c r="AX20" s="56"/>
      <c r="AY20" s="56"/>
      <c r="AZ20" s="56"/>
      <c r="BA20" s="56">
        <v>2</v>
      </c>
      <c r="BB20" s="56">
        <v>1</v>
      </c>
      <c r="BC20" s="56"/>
      <c r="BD20" s="56"/>
      <c r="BE20" s="56">
        <v>1</v>
      </c>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row>
    <row r="21" spans="2:83" ht="64.5" customHeight="1">
      <c r="B21" s="89">
        <f t="shared" si="0"/>
        <v>19</v>
      </c>
      <c r="C21" s="3" t="s">
        <v>4962</v>
      </c>
      <c r="D21" s="3" t="s">
        <v>1505</v>
      </c>
      <c r="E21" s="3">
        <v>10</v>
      </c>
      <c r="F21" s="370">
        <v>0</v>
      </c>
      <c r="G21" s="100">
        <v>11</v>
      </c>
      <c r="H21" s="981" t="s">
        <v>4966</v>
      </c>
      <c r="I21" s="3" t="s">
        <v>1340</v>
      </c>
      <c r="J21" s="441" t="s">
        <v>941</v>
      </c>
      <c r="K21" s="3" t="s">
        <v>4881</v>
      </c>
      <c r="L21" s="3">
        <v>62</v>
      </c>
      <c r="M21" s="3" t="s">
        <v>4963</v>
      </c>
      <c r="N21" s="199" t="s">
        <v>4964</v>
      </c>
      <c r="O21" s="100" t="s">
        <v>4965</v>
      </c>
      <c r="P21" s="205">
        <v>10</v>
      </c>
      <c r="Q21" s="1073">
        <f t="shared" si="2"/>
        <v>10</v>
      </c>
      <c r="R21" s="41"/>
      <c r="S21" s="41"/>
      <c r="T21" s="41"/>
      <c r="U21" s="41"/>
      <c r="V21" s="41"/>
      <c r="W21" s="41"/>
      <c r="X21" s="41"/>
      <c r="Y21" s="41"/>
      <c r="Z21" s="41"/>
      <c r="AA21" s="41"/>
      <c r="AB21" s="41"/>
      <c r="AC21" s="41">
        <v>1</v>
      </c>
      <c r="AD21" s="41">
        <v>4</v>
      </c>
      <c r="AE21" s="41">
        <v>5</v>
      </c>
      <c r="AK21" s="56" t="str">
        <f t="shared" si="1"/>
        <v>DPASJ</v>
      </c>
      <c r="AL21" s="1080"/>
      <c r="AM21" s="1080"/>
      <c r="AP21" s="56">
        <v>4</v>
      </c>
      <c r="AT21" s="56">
        <v>1</v>
      </c>
      <c r="AU21" s="56">
        <v>1</v>
      </c>
    </row>
    <row r="22" spans="2:83" ht="64.5" customHeight="1">
      <c r="B22" s="89">
        <f t="shared" si="0"/>
        <v>20</v>
      </c>
      <c r="C22" s="3" t="s">
        <v>892</v>
      </c>
      <c r="D22" s="3" t="s">
        <v>5058</v>
      </c>
      <c r="E22" s="3">
        <v>1</v>
      </c>
      <c r="F22" s="370">
        <v>1</v>
      </c>
      <c r="G22" s="100">
        <v>1</v>
      </c>
      <c r="H22" s="981" t="s">
        <v>1111</v>
      </c>
      <c r="I22" s="3" t="s">
        <v>3280</v>
      </c>
      <c r="J22" s="502" t="s">
        <v>5933</v>
      </c>
      <c r="K22" s="3" t="s">
        <v>1526</v>
      </c>
      <c r="L22" s="3">
        <v>404</v>
      </c>
      <c r="M22" s="3" t="s">
        <v>5931</v>
      </c>
      <c r="N22" s="199" t="s">
        <v>5932</v>
      </c>
      <c r="O22" s="100" t="s">
        <v>694</v>
      </c>
      <c r="P22" s="205">
        <v>12</v>
      </c>
      <c r="Q22" s="1073">
        <f t="shared" si="2"/>
        <v>12</v>
      </c>
      <c r="R22" s="41"/>
      <c r="S22" s="41"/>
      <c r="T22" s="41"/>
      <c r="U22" s="41"/>
      <c r="V22" s="41"/>
      <c r="W22" s="41"/>
      <c r="X22" s="41"/>
      <c r="Y22" s="41"/>
      <c r="Z22" s="41"/>
      <c r="AA22" s="41"/>
      <c r="AB22" s="41">
        <v>3</v>
      </c>
      <c r="AC22" s="41">
        <v>2</v>
      </c>
      <c r="AD22" s="41">
        <v>7</v>
      </c>
      <c r="AE22" s="41"/>
      <c r="AK22" s="56" t="str">
        <f t="shared" si="1"/>
        <v>IMNRAS</v>
      </c>
      <c r="AL22" s="1080"/>
      <c r="AM22" s="1080"/>
    </row>
    <row r="23" spans="2:83" s="375" customFormat="1" ht="89.25" customHeight="1">
      <c r="B23" s="89">
        <f t="shared" si="0"/>
        <v>21</v>
      </c>
      <c r="C23" s="80" t="s">
        <v>2269</v>
      </c>
      <c r="D23" s="80" t="s">
        <v>5061</v>
      </c>
      <c r="E23" s="80">
        <v>22</v>
      </c>
      <c r="F23" s="102">
        <v>9</v>
      </c>
      <c r="G23" s="76">
        <v>13</v>
      </c>
      <c r="H23" s="1043" t="s">
        <v>3533</v>
      </c>
      <c r="I23" s="80" t="s">
        <v>3278</v>
      </c>
      <c r="J23" s="700" t="s">
        <v>3534</v>
      </c>
      <c r="K23" s="80" t="s">
        <v>4488</v>
      </c>
      <c r="L23" s="80">
        <v>514</v>
      </c>
      <c r="M23" s="80" t="s">
        <v>3535</v>
      </c>
      <c r="N23" s="281" t="s">
        <v>5922</v>
      </c>
      <c r="O23" s="76" t="s">
        <v>3536</v>
      </c>
      <c r="P23" s="258">
        <v>26</v>
      </c>
      <c r="Q23" s="1073">
        <f t="shared" si="2"/>
        <v>26</v>
      </c>
      <c r="R23" s="1331"/>
      <c r="S23" s="1331"/>
      <c r="T23" s="1331"/>
      <c r="U23" s="1331"/>
      <c r="V23" s="1331"/>
      <c r="W23" s="1331"/>
      <c r="X23" s="1331"/>
      <c r="Y23" s="1331"/>
      <c r="Z23" s="1331"/>
      <c r="AA23" s="1331"/>
      <c r="AB23" s="1331">
        <v>4</v>
      </c>
      <c r="AC23" s="1331">
        <v>10</v>
      </c>
      <c r="AD23" s="1331">
        <v>7</v>
      </c>
      <c r="AE23" s="1331">
        <v>5</v>
      </c>
      <c r="AG23" s="2527"/>
      <c r="AK23" s="375" t="str">
        <f t="shared" si="1"/>
        <v>DA&amp;A</v>
      </c>
      <c r="AL23" s="1080"/>
      <c r="AM23" s="1080">
        <v>1</v>
      </c>
      <c r="AN23" s="56"/>
      <c r="AO23" s="56"/>
      <c r="AP23" s="56"/>
      <c r="AQ23" s="56"/>
      <c r="AR23" s="56"/>
      <c r="AS23" s="56"/>
      <c r="AT23" s="56"/>
      <c r="AU23" s="56"/>
      <c r="AV23" s="56"/>
      <c r="AW23" s="56">
        <v>1</v>
      </c>
      <c r="AX23" s="56"/>
      <c r="AY23" s="56"/>
      <c r="AZ23" s="56"/>
      <c r="BA23" s="56"/>
      <c r="BB23" s="56"/>
      <c r="BC23" s="56"/>
      <c r="BD23" s="56"/>
      <c r="BE23" s="56">
        <v>2</v>
      </c>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row>
    <row r="24" spans="2:83" s="375" customFormat="1" ht="89.25" customHeight="1">
      <c r="B24" s="89">
        <f t="shared" si="0"/>
        <v>22</v>
      </c>
      <c r="C24" s="80" t="s">
        <v>2269</v>
      </c>
      <c r="D24" s="80" t="s">
        <v>5061</v>
      </c>
      <c r="E24" s="80">
        <v>22</v>
      </c>
      <c r="F24" s="102">
        <v>7</v>
      </c>
      <c r="G24" s="76">
        <v>16</v>
      </c>
      <c r="H24" s="1042" t="s">
        <v>3532</v>
      </c>
      <c r="I24" s="80" t="s">
        <v>3278</v>
      </c>
      <c r="J24" s="848" t="s">
        <v>1635</v>
      </c>
      <c r="K24" s="80" t="s">
        <v>4488</v>
      </c>
      <c r="L24" s="80">
        <v>514</v>
      </c>
      <c r="M24" s="80" t="s">
        <v>4836</v>
      </c>
      <c r="N24" s="281" t="s">
        <v>5932</v>
      </c>
      <c r="O24" s="76" t="s">
        <v>4835</v>
      </c>
      <c r="P24" s="258">
        <v>3</v>
      </c>
      <c r="Q24" s="1073">
        <f t="shared" si="2"/>
        <v>3</v>
      </c>
      <c r="R24" s="1331"/>
      <c r="S24" s="1331"/>
      <c r="T24" s="1331"/>
      <c r="U24" s="1331"/>
      <c r="V24" s="1331"/>
      <c r="W24" s="1331"/>
      <c r="X24" s="1331"/>
      <c r="Y24" s="1331"/>
      <c r="Z24" s="1331"/>
      <c r="AA24" s="1331"/>
      <c r="AB24" s="1331">
        <v>1</v>
      </c>
      <c r="AC24" s="1331">
        <v>1</v>
      </c>
      <c r="AD24" s="1331"/>
      <c r="AE24" s="1331">
        <v>1</v>
      </c>
      <c r="AG24" s="2527"/>
      <c r="AK24" s="375" t="str">
        <f t="shared" si="1"/>
        <v>DA&amp;A</v>
      </c>
      <c r="AL24" s="1080"/>
      <c r="AM24" s="1080">
        <v>1</v>
      </c>
      <c r="AN24" s="56"/>
      <c r="AO24" s="56"/>
      <c r="AP24" s="56"/>
      <c r="AQ24" s="56"/>
      <c r="AR24" s="56"/>
      <c r="AS24" s="56"/>
      <c r="AT24" s="56"/>
      <c r="AU24" s="56"/>
      <c r="AV24" s="56"/>
      <c r="AW24" s="56">
        <v>1</v>
      </c>
      <c r="AX24" s="56"/>
      <c r="AY24" s="56"/>
      <c r="AZ24" s="56"/>
      <c r="BA24" s="56">
        <v>1</v>
      </c>
      <c r="BB24" s="56"/>
      <c r="BC24" s="56"/>
      <c r="BD24" s="56"/>
      <c r="BE24" s="56">
        <v>2</v>
      </c>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row>
    <row r="25" spans="2:83" s="725" customFormat="1" ht="53.25" customHeight="1">
      <c r="B25" s="107">
        <f t="shared" si="0"/>
        <v>23</v>
      </c>
      <c r="C25" s="104" t="s">
        <v>32</v>
      </c>
      <c r="D25" s="104" t="s">
        <v>5062</v>
      </c>
      <c r="E25" s="104">
        <v>4</v>
      </c>
      <c r="F25" s="1413">
        <v>5</v>
      </c>
      <c r="G25" s="860">
        <v>0</v>
      </c>
      <c r="H25" s="907" t="s">
        <v>33</v>
      </c>
      <c r="I25" s="104" t="s">
        <v>3278</v>
      </c>
      <c r="J25" s="865" t="s">
        <v>34</v>
      </c>
      <c r="K25" s="104" t="s">
        <v>619</v>
      </c>
      <c r="L25" s="104">
        <v>725</v>
      </c>
      <c r="M25" s="104" t="s">
        <v>35</v>
      </c>
      <c r="N25" s="1414" t="s">
        <v>36</v>
      </c>
      <c r="O25" s="860" t="s">
        <v>37</v>
      </c>
      <c r="P25" s="291">
        <v>9</v>
      </c>
      <c r="Q25" s="1073">
        <f t="shared" si="2"/>
        <v>9</v>
      </c>
      <c r="R25" s="2473"/>
      <c r="S25" s="2473"/>
      <c r="T25" s="2473"/>
      <c r="U25" s="2473"/>
      <c r="V25" s="2473"/>
      <c r="W25" s="2473"/>
      <c r="X25" s="2473"/>
      <c r="Y25" s="2473"/>
      <c r="Z25" s="2473"/>
      <c r="AA25" s="2473"/>
      <c r="AB25" s="2473"/>
      <c r="AC25" s="2473">
        <v>5</v>
      </c>
      <c r="AD25" s="2473">
        <v>3</v>
      </c>
      <c r="AE25" s="2473">
        <v>1</v>
      </c>
      <c r="AG25" s="2529"/>
      <c r="AK25" s="725" t="str">
        <f t="shared" si="1"/>
        <v>IApJ</v>
      </c>
      <c r="AL25" s="1080"/>
      <c r="AM25" s="1080"/>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row>
    <row r="26" spans="2:83" s="960" customFormat="1" ht="89.25" customHeight="1">
      <c r="B26" s="89">
        <f t="shared" si="0"/>
        <v>24</v>
      </c>
      <c r="C26" s="952" t="s">
        <v>792</v>
      </c>
      <c r="D26" s="952" t="s">
        <v>5058</v>
      </c>
      <c r="E26" s="952">
        <v>1</v>
      </c>
      <c r="F26" s="1238">
        <v>2</v>
      </c>
      <c r="G26" s="959">
        <v>0</v>
      </c>
      <c r="H26" s="1242" t="s">
        <v>793</v>
      </c>
      <c r="I26" s="952" t="s">
        <v>3278</v>
      </c>
      <c r="J26" s="441" t="s">
        <v>794</v>
      </c>
      <c r="K26" s="952" t="s">
        <v>2412</v>
      </c>
      <c r="L26" s="952">
        <v>140</v>
      </c>
      <c r="M26" s="952" t="s">
        <v>795</v>
      </c>
      <c r="N26" s="1240" t="s">
        <v>3013</v>
      </c>
      <c r="O26" s="959" t="s">
        <v>796</v>
      </c>
      <c r="P26" s="1241">
        <v>17</v>
      </c>
      <c r="Q26" s="1073">
        <f t="shared" si="2"/>
        <v>17</v>
      </c>
      <c r="R26" s="1442"/>
      <c r="S26" s="1442"/>
      <c r="T26" s="1442"/>
      <c r="U26" s="1442"/>
      <c r="V26" s="1442"/>
      <c r="W26" s="1442"/>
      <c r="X26" s="1442"/>
      <c r="Y26" s="1442"/>
      <c r="Z26" s="1442"/>
      <c r="AA26" s="1442"/>
      <c r="AB26" s="1442">
        <v>2</v>
      </c>
      <c r="AC26" s="1442">
        <v>7</v>
      </c>
      <c r="AD26" s="1442">
        <v>6</v>
      </c>
      <c r="AE26" s="1442">
        <v>2</v>
      </c>
      <c r="AG26" s="2525"/>
      <c r="AK26" s="960" t="str">
        <f t="shared" si="1"/>
        <v>IAJ</v>
      </c>
      <c r="AL26" s="1080"/>
      <c r="AM26" s="1080"/>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row>
    <row r="27" spans="2:83" s="375" customFormat="1" ht="89.25" customHeight="1">
      <c r="B27" s="89">
        <f t="shared" si="0"/>
        <v>25</v>
      </c>
      <c r="C27" s="80" t="s">
        <v>3537</v>
      </c>
      <c r="D27" s="80" t="s">
        <v>1505</v>
      </c>
      <c r="E27" s="80">
        <v>9</v>
      </c>
      <c r="F27" s="102">
        <v>4</v>
      </c>
      <c r="G27" s="76">
        <v>6</v>
      </c>
      <c r="H27" s="901" t="s">
        <v>3538</v>
      </c>
      <c r="I27" s="80" t="s">
        <v>5491</v>
      </c>
      <c r="J27" s="848" t="s">
        <v>4862</v>
      </c>
      <c r="K27" s="80" t="s">
        <v>5952</v>
      </c>
      <c r="L27" s="80">
        <v>715</v>
      </c>
      <c r="M27" s="80" t="s">
        <v>3558</v>
      </c>
      <c r="N27" s="281" t="s">
        <v>3559</v>
      </c>
      <c r="O27" s="76" t="s">
        <v>3560</v>
      </c>
      <c r="P27" s="258">
        <v>1</v>
      </c>
      <c r="Q27" s="1073">
        <f t="shared" si="2"/>
        <v>1</v>
      </c>
      <c r="R27" s="1331"/>
      <c r="S27" s="1331"/>
      <c r="T27" s="1331"/>
      <c r="U27" s="1331"/>
      <c r="V27" s="1331"/>
      <c r="W27" s="1331"/>
      <c r="X27" s="1331"/>
      <c r="Y27" s="1331"/>
      <c r="Z27" s="1331"/>
      <c r="AA27" s="1331"/>
      <c r="AB27" s="1331"/>
      <c r="AC27" s="1331">
        <v>1</v>
      </c>
      <c r="AD27" s="1331"/>
      <c r="AE27" s="1331"/>
      <c r="AG27" s="2527"/>
      <c r="AK27" s="375" t="str">
        <f t="shared" si="1"/>
        <v>DApJ</v>
      </c>
      <c r="AL27" s="1080"/>
      <c r="AM27" s="1080"/>
      <c r="AN27" s="56"/>
      <c r="AO27" s="56"/>
      <c r="AP27" s="56"/>
      <c r="AQ27" s="56"/>
      <c r="AR27" s="56"/>
      <c r="AS27" s="56"/>
      <c r="AT27" s="56"/>
      <c r="AU27" s="56"/>
      <c r="AV27" s="56"/>
      <c r="AW27" s="56"/>
      <c r="AX27" s="56"/>
      <c r="AY27" s="56"/>
      <c r="AZ27" s="56">
        <v>4</v>
      </c>
      <c r="BA27" s="56"/>
      <c r="BB27" s="56"/>
      <c r="BC27" s="56"/>
      <c r="BD27" s="56"/>
      <c r="BE27" s="56"/>
      <c r="BF27" s="56"/>
      <c r="BG27" s="56"/>
      <c r="BH27" s="56"/>
      <c r="BI27" s="56"/>
      <c r="BJ27" s="56"/>
      <c r="BK27" s="56"/>
      <c r="BL27" s="56"/>
      <c r="BM27" s="56"/>
      <c r="BN27" s="56"/>
      <c r="BO27" s="56"/>
      <c r="BP27" s="56"/>
      <c r="BQ27" s="56"/>
      <c r="BR27" s="56"/>
      <c r="BS27" s="56"/>
      <c r="BT27" s="56"/>
      <c r="BU27" s="56"/>
      <c r="BV27" s="56"/>
      <c r="BW27" s="56">
        <v>1</v>
      </c>
      <c r="BX27" s="56"/>
      <c r="BY27" s="56"/>
      <c r="BZ27" s="56"/>
      <c r="CA27" s="56"/>
      <c r="CB27" s="56"/>
      <c r="CC27" s="56"/>
      <c r="CD27" s="56"/>
      <c r="CE27" s="56"/>
    </row>
    <row r="28" spans="2:83" s="1224" customFormat="1" ht="135" customHeight="1">
      <c r="B28" s="89">
        <f t="shared" si="0"/>
        <v>26</v>
      </c>
      <c r="C28" s="1243" t="s">
        <v>4258</v>
      </c>
      <c r="D28" s="1243" t="s">
        <v>1505</v>
      </c>
      <c r="E28" s="952">
        <v>32</v>
      </c>
      <c r="F28" s="1244">
        <v>0</v>
      </c>
      <c r="G28" s="959">
        <v>33</v>
      </c>
      <c r="H28" s="1239" t="s">
        <v>0</v>
      </c>
      <c r="I28" s="959" t="s">
        <v>1070</v>
      </c>
      <c r="J28" s="726" t="s">
        <v>1</v>
      </c>
      <c r="K28" s="1243" t="s">
        <v>619</v>
      </c>
      <c r="L28" s="1227">
        <v>719</v>
      </c>
      <c r="M28" s="1227" t="s">
        <v>797</v>
      </c>
      <c r="N28" s="1227" t="s">
        <v>4260</v>
      </c>
      <c r="O28" s="959" t="s">
        <v>798</v>
      </c>
      <c r="P28" s="952">
        <v>16</v>
      </c>
      <c r="Q28" s="1073">
        <f t="shared" si="2"/>
        <v>16</v>
      </c>
      <c r="R28" s="1442"/>
      <c r="S28" s="1442"/>
      <c r="T28" s="1442"/>
      <c r="U28" s="1442"/>
      <c r="V28" s="1442"/>
      <c r="W28" s="1442"/>
      <c r="X28" s="1442"/>
      <c r="Y28" s="1442"/>
      <c r="Z28" s="1442"/>
      <c r="AA28" s="1442"/>
      <c r="AB28" s="1442">
        <v>1</v>
      </c>
      <c r="AC28" s="1442">
        <v>6</v>
      </c>
      <c r="AD28" s="1442">
        <v>8</v>
      </c>
      <c r="AE28" s="1442">
        <v>1</v>
      </c>
      <c r="AG28" s="2528"/>
      <c r="AK28" s="1224" t="str">
        <f t="shared" si="1"/>
        <v>DApJ</v>
      </c>
      <c r="AL28" s="1080"/>
      <c r="AM28" s="1080"/>
      <c r="AN28" s="56"/>
      <c r="AO28" s="56"/>
      <c r="AP28" s="56"/>
      <c r="AQ28" s="56"/>
      <c r="AR28" s="56"/>
      <c r="AS28" s="56">
        <v>5</v>
      </c>
      <c r="AT28" s="56"/>
      <c r="AU28" s="56"/>
      <c r="AV28" s="56"/>
      <c r="AW28" s="56"/>
      <c r="AX28" s="56"/>
      <c r="AY28" s="56"/>
      <c r="AZ28" s="56">
        <v>1</v>
      </c>
      <c r="BA28" s="56">
        <v>2</v>
      </c>
      <c r="BB28" s="56">
        <v>1</v>
      </c>
      <c r="BC28" s="56"/>
      <c r="BD28" s="56"/>
      <c r="BE28" s="56"/>
      <c r="BF28" s="56"/>
      <c r="BG28" s="56"/>
      <c r="BH28" s="56">
        <v>1</v>
      </c>
      <c r="BI28" s="56"/>
      <c r="BJ28" s="56"/>
      <c r="BK28" s="56"/>
      <c r="BL28" s="56"/>
      <c r="BM28" s="56"/>
      <c r="BN28" s="56"/>
      <c r="BO28" s="56">
        <v>1</v>
      </c>
      <c r="BP28" s="56"/>
      <c r="BQ28" s="56"/>
      <c r="BR28" s="56"/>
      <c r="BS28" s="56"/>
      <c r="BT28" s="56"/>
      <c r="BU28" s="56"/>
      <c r="BV28" s="56"/>
      <c r="BW28" s="56"/>
      <c r="BX28" s="56"/>
      <c r="BY28" s="56">
        <v>1</v>
      </c>
      <c r="BZ28" s="56"/>
      <c r="CA28" s="56"/>
      <c r="CB28" s="56"/>
      <c r="CC28" s="56"/>
      <c r="CD28" s="56"/>
      <c r="CE28" s="56"/>
    </row>
    <row r="29" spans="2:83" s="951" customFormat="1" ht="77.25" customHeight="1">
      <c r="B29" s="1378">
        <f t="shared" si="0"/>
        <v>27</v>
      </c>
      <c r="C29" s="1378" t="s">
        <v>6469</v>
      </c>
      <c r="D29" s="1378" t="s">
        <v>1505</v>
      </c>
      <c r="E29" s="1353">
        <v>24</v>
      </c>
      <c r="F29" s="1352">
        <v>12</v>
      </c>
      <c r="G29" s="1375">
        <v>13</v>
      </c>
      <c r="H29" s="1383" t="s">
        <v>11367</v>
      </c>
      <c r="I29" s="1375" t="s">
        <v>3279</v>
      </c>
      <c r="J29" s="1358" t="s">
        <v>6470</v>
      </c>
      <c r="K29" s="1378" t="s">
        <v>757</v>
      </c>
      <c r="L29" s="1378">
        <v>711</v>
      </c>
      <c r="M29" s="1378" t="s">
        <v>6471</v>
      </c>
      <c r="N29" s="1377" t="s">
        <v>867</v>
      </c>
      <c r="O29" s="1375" t="s">
        <v>6472</v>
      </c>
      <c r="P29" s="1386">
        <v>17</v>
      </c>
      <c r="Q29" s="1073">
        <f t="shared" si="2"/>
        <v>17</v>
      </c>
      <c r="R29" s="2474"/>
      <c r="S29" s="2474"/>
      <c r="T29" s="2474"/>
      <c r="U29" s="2474"/>
      <c r="V29" s="2474"/>
      <c r="W29" s="2474"/>
      <c r="X29" s="2474"/>
      <c r="Y29" s="2474"/>
      <c r="Z29" s="2474"/>
      <c r="AA29" s="2474"/>
      <c r="AB29" s="2474">
        <v>2</v>
      </c>
      <c r="AC29" s="2474">
        <v>4</v>
      </c>
      <c r="AD29" s="2474">
        <v>8</v>
      </c>
      <c r="AE29" s="2474">
        <v>3</v>
      </c>
      <c r="AG29" s="2530"/>
      <c r="AK29" s="951" t="str">
        <f t="shared" si="1"/>
        <v>DApJ</v>
      </c>
      <c r="AL29" s="1080"/>
      <c r="AM29" s="1080">
        <v>1</v>
      </c>
      <c r="AN29" s="56"/>
      <c r="AO29" s="56"/>
      <c r="AP29" s="56"/>
      <c r="AQ29" s="56"/>
      <c r="AR29" s="56"/>
      <c r="AS29" s="56"/>
      <c r="AT29" s="56"/>
      <c r="AU29" s="56"/>
      <c r="AV29" s="56"/>
      <c r="AW29" s="56"/>
      <c r="AX29" s="56"/>
      <c r="AY29" s="56"/>
      <c r="AZ29" s="56"/>
      <c r="BA29" s="56">
        <v>3</v>
      </c>
      <c r="BB29" s="56">
        <v>3</v>
      </c>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row>
    <row r="30" spans="2:83" ht="64.5" customHeight="1">
      <c r="B30" s="89">
        <f t="shared" si="0"/>
        <v>28</v>
      </c>
      <c r="C30" s="3" t="s">
        <v>4613</v>
      </c>
      <c r="D30" s="3" t="s">
        <v>1505</v>
      </c>
      <c r="E30" s="3">
        <v>5</v>
      </c>
      <c r="F30" s="370">
        <v>0</v>
      </c>
      <c r="G30" s="100">
        <v>6</v>
      </c>
      <c r="H30" s="981" t="s">
        <v>695</v>
      </c>
      <c r="I30" s="100" t="s">
        <v>696</v>
      </c>
      <c r="J30" s="610" t="s">
        <v>697</v>
      </c>
      <c r="K30" s="3" t="s">
        <v>1526</v>
      </c>
      <c r="L30" s="3">
        <v>402</v>
      </c>
      <c r="M30" s="3" t="s">
        <v>699</v>
      </c>
      <c r="N30" s="199" t="s">
        <v>698</v>
      </c>
      <c r="O30" s="100" t="s">
        <v>4149</v>
      </c>
      <c r="P30" s="205">
        <v>33</v>
      </c>
      <c r="Q30" s="1073">
        <f t="shared" si="2"/>
        <v>33</v>
      </c>
      <c r="R30" s="41"/>
      <c r="S30" s="41"/>
      <c r="T30" s="41"/>
      <c r="U30" s="41"/>
      <c r="V30" s="41"/>
      <c r="W30" s="41"/>
      <c r="X30" s="41"/>
      <c r="Y30" s="41"/>
      <c r="Z30" s="41"/>
      <c r="AA30" s="41"/>
      <c r="AB30" s="41">
        <v>5</v>
      </c>
      <c r="AC30" s="41">
        <v>13</v>
      </c>
      <c r="AD30" s="41">
        <v>7</v>
      </c>
      <c r="AE30" s="41">
        <v>8</v>
      </c>
      <c r="AK30" s="56" t="str">
        <f t="shared" si="1"/>
        <v>DMNRAS</v>
      </c>
      <c r="AL30" s="1080"/>
      <c r="AM30" s="1080"/>
      <c r="BA30" s="56">
        <v>4</v>
      </c>
    </row>
    <row r="31" spans="2:83" ht="79.5" customHeight="1">
      <c r="B31" s="1471"/>
      <c r="C31" s="3" t="s">
        <v>6916</v>
      </c>
      <c r="D31" s="3" t="s">
        <v>6917</v>
      </c>
      <c r="E31" s="3">
        <v>24</v>
      </c>
      <c r="F31" s="370">
        <v>25</v>
      </c>
      <c r="G31" s="100">
        <v>0</v>
      </c>
      <c r="H31" s="981" t="s">
        <v>6918</v>
      </c>
      <c r="I31" s="100" t="s">
        <v>6919</v>
      </c>
      <c r="J31" s="603" t="s">
        <v>6920</v>
      </c>
      <c r="K31" s="3" t="s">
        <v>6921</v>
      </c>
      <c r="L31" s="3">
        <v>523</v>
      </c>
      <c r="M31" s="3" t="s">
        <v>6922</v>
      </c>
      <c r="N31" s="199" t="s">
        <v>6923</v>
      </c>
      <c r="O31" s="100" t="s">
        <v>6924</v>
      </c>
      <c r="P31" s="205">
        <v>46</v>
      </c>
      <c r="Q31" s="1073">
        <f t="shared" si="2"/>
        <v>46</v>
      </c>
      <c r="R31" s="41"/>
      <c r="S31" s="41"/>
      <c r="T31" s="41"/>
      <c r="U31" s="41"/>
      <c r="V31" s="41"/>
      <c r="W31" s="41"/>
      <c r="X31" s="41"/>
      <c r="Y31" s="41"/>
      <c r="Z31" s="41"/>
      <c r="AA31" s="41"/>
      <c r="AB31" s="41">
        <v>1</v>
      </c>
      <c r="AC31" s="41">
        <v>9</v>
      </c>
      <c r="AD31" s="41">
        <v>20</v>
      </c>
      <c r="AE31" s="41">
        <v>16</v>
      </c>
      <c r="AL31" s="1080"/>
      <c r="AM31" s="1080"/>
    </row>
    <row r="32" spans="2:83" s="960" customFormat="1" ht="64.5" customHeight="1">
      <c r="B32" s="89">
        <f t="shared" si="0"/>
        <v>30</v>
      </c>
      <c r="C32" s="952" t="s">
        <v>2</v>
      </c>
      <c r="D32" s="952" t="s">
        <v>1505</v>
      </c>
      <c r="E32" s="952">
        <v>14</v>
      </c>
      <c r="F32" s="1238">
        <v>0</v>
      </c>
      <c r="G32" s="959">
        <v>15</v>
      </c>
      <c r="H32" s="1239" t="s">
        <v>6</v>
      </c>
      <c r="I32" s="959" t="s">
        <v>3286</v>
      </c>
      <c r="J32" s="726" t="s">
        <v>3</v>
      </c>
      <c r="K32" s="952" t="s">
        <v>5952</v>
      </c>
      <c r="L32" s="952">
        <v>718</v>
      </c>
      <c r="M32" s="952" t="s">
        <v>4</v>
      </c>
      <c r="N32" s="1240" t="s">
        <v>3013</v>
      </c>
      <c r="O32" s="959" t="s">
        <v>5</v>
      </c>
      <c r="P32" s="1241">
        <v>7</v>
      </c>
      <c r="Q32" s="1073">
        <f t="shared" si="2"/>
        <v>7</v>
      </c>
      <c r="R32" s="1442"/>
      <c r="S32" s="1442"/>
      <c r="T32" s="1442"/>
      <c r="U32" s="1442"/>
      <c r="V32" s="1442"/>
      <c r="W32" s="1442"/>
      <c r="X32" s="1442"/>
      <c r="Y32" s="1442"/>
      <c r="Z32" s="1442"/>
      <c r="AA32" s="1442"/>
      <c r="AB32" s="1442"/>
      <c r="AC32" s="1442">
        <v>2</v>
      </c>
      <c r="AD32" s="1442">
        <v>2</v>
      </c>
      <c r="AE32" s="1442">
        <v>3</v>
      </c>
      <c r="AG32" s="2525"/>
      <c r="AK32" s="960" t="str">
        <f t="shared" si="1"/>
        <v>DApJ</v>
      </c>
      <c r="AL32" s="1080">
        <v>1</v>
      </c>
      <c r="AM32" s="1080"/>
      <c r="AN32" s="56"/>
      <c r="AO32" s="56"/>
      <c r="AP32" s="56">
        <v>1</v>
      </c>
      <c r="AQ32" s="56"/>
      <c r="AR32" s="56"/>
      <c r="AS32" s="56"/>
      <c r="AT32" s="56"/>
      <c r="AU32" s="56"/>
      <c r="AV32" s="56"/>
      <c r="AW32" s="56"/>
      <c r="AX32" s="56"/>
      <c r="AY32" s="56"/>
      <c r="AZ32" s="56"/>
      <c r="BA32" s="56">
        <v>6</v>
      </c>
      <c r="BB32" s="56"/>
      <c r="BC32" s="56"/>
      <c r="BD32" s="56"/>
      <c r="BE32" s="56"/>
      <c r="BF32" s="56"/>
      <c r="BG32" s="56"/>
      <c r="BH32" s="56"/>
      <c r="BI32" s="56"/>
      <c r="BJ32" s="56"/>
      <c r="BK32" s="56"/>
      <c r="BL32" s="56"/>
      <c r="BM32" s="56"/>
      <c r="BN32" s="56"/>
      <c r="BO32" s="56"/>
      <c r="BP32" s="56">
        <v>1</v>
      </c>
      <c r="BQ32" s="56">
        <v>1</v>
      </c>
      <c r="BR32" s="56"/>
      <c r="BS32" s="56"/>
      <c r="BT32" s="56"/>
      <c r="BU32" s="56"/>
      <c r="BV32" s="56"/>
      <c r="BW32" s="56"/>
      <c r="BX32" s="56"/>
      <c r="BY32" s="56"/>
      <c r="BZ32" s="56"/>
      <c r="CA32" s="56"/>
      <c r="CB32" s="56"/>
      <c r="CC32" s="56"/>
      <c r="CD32" s="56"/>
      <c r="CE32" s="56"/>
    </row>
    <row r="33" spans="2:83" s="1343" customFormat="1" ht="64.5" customHeight="1">
      <c r="B33" s="1336"/>
      <c r="C33" s="1337" t="s">
        <v>6517</v>
      </c>
      <c r="D33" s="1337" t="s">
        <v>5062</v>
      </c>
      <c r="E33" s="1337">
        <v>5</v>
      </c>
      <c r="F33" s="1338">
        <v>5</v>
      </c>
      <c r="G33" s="1339">
        <v>1</v>
      </c>
      <c r="H33" s="1340" t="s">
        <v>6518</v>
      </c>
      <c r="I33" s="1339" t="s">
        <v>3278</v>
      </c>
      <c r="J33" s="1440" t="s">
        <v>6519</v>
      </c>
      <c r="K33" s="1337" t="s">
        <v>4493</v>
      </c>
      <c r="L33" s="1337">
        <v>725</v>
      </c>
      <c r="M33" s="1337" t="s">
        <v>6520</v>
      </c>
      <c r="N33" s="1341" t="s">
        <v>6521</v>
      </c>
      <c r="O33" s="1339" t="s">
        <v>6522</v>
      </c>
      <c r="P33" s="1342">
        <v>53</v>
      </c>
      <c r="Q33" s="1073">
        <f t="shared" si="2"/>
        <v>53</v>
      </c>
      <c r="R33" s="2463"/>
      <c r="S33" s="2463"/>
      <c r="T33" s="2463"/>
      <c r="U33" s="2463"/>
      <c r="V33" s="2463"/>
      <c r="W33" s="2463"/>
      <c r="X33" s="2463"/>
      <c r="Y33" s="2463"/>
      <c r="Z33" s="2463"/>
      <c r="AA33" s="2463"/>
      <c r="AB33" s="2463">
        <v>1</v>
      </c>
      <c r="AC33" s="2463">
        <v>14</v>
      </c>
      <c r="AD33" s="2463">
        <v>25</v>
      </c>
      <c r="AE33" s="2463">
        <v>13</v>
      </c>
      <c r="AG33" s="2522"/>
      <c r="AK33" s="1343" t="str">
        <f t="shared" si="1"/>
        <v>IApJ</v>
      </c>
      <c r="AL33" s="1080"/>
      <c r="AM33" s="1080"/>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row>
    <row r="34" spans="2:83" ht="64.5" customHeight="1">
      <c r="B34" s="89">
        <f>ROW()-2</f>
        <v>32</v>
      </c>
      <c r="C34" s="3" t="s">
        <v>566</v>
      </c>
      <c r="D34" s="3" t="s">
        <v>1505</v>
      </c>
      <c r="E34" s="3">
        <v>6</v>
      </c>
      <c r="F34" s="370">
        <v>0</v>
      </c>
      <c r="G34" s="100">
        <v>7</v>
      </c>
      <c r="H34" s="981" t="s">
        <v>2477</v>
      </c>
      <c r="I34" s="3" t="s">
        <v>2786</v>
      </c>
      <c r="J34" s="603" t="s">
        <v>567</v>
      </c>
      <c r="K34" s="3" t="s">
        <v>5952</v>
      </c>
      <c r="L34" s="3">
        <v>709</v>
      </c>
      <c r="M34" s="3" t="s">
        <v>5248</v>
      </c>
      <c r="N34" s="199" t="s">
        <v>4694</v>
      </c>
      <c r="O34" s="100" t="s">
        <v>2478</v>
      </c>
      <c r="P34" s="205">
        <v>2</v>
      </c>
      <c r="Q34" s="1073">
        <f t="shared" si="2"/>
        <v>2</v>
      </c>
      <c r="R34" s="41"/>
      <c r="S34" s="41"/>
      <c r="T34" s="41"/>
      <c r="U34" s="41"/>
      <c r="V34" s="41"/>
      <c r="W34" s="41"/>
      <c r="X34" s="41"/>
      <c r="Y34" s="41"/>
      <c r="Z34" s="41"/>
      <c r="AA34" s="41"/>
      <c r="AB34" s="41"/>
      <c r="AC34" s="41">
        <v>1</v>
      </c>
      <c r="AD34" s="41">
        <v>1</v>
      </c>
      <c r="AE34" s="41"/>
      <c r="AK34" s="56" t="str">
        <f t="shared" si="1"/>
        <v>DApJ</v>
      </c>
      <c r="AL34" s="1080"/>
      <c r="AM34" s="1080"/>
      <c r="BA34" s="56">
        <v>1</v>
      </c>
      <c r="BB34" s="56">
        <v>5</v>
      </c>
    </row>
    <row r="35" spans="2:83" ht="111.75" customHeight="1">
      <c r="B35" s="89">
        <f>ROW()-2</f>
        <v>33</v>
      </c>
      <c r="C35" s="3" t="s">
        <v>2355</v>
      </c>
      <c r="D35" s="3" t="s">
        <v>5058</v>
      </c>
      <c r="E35" s="3">
        <v>24</v>
      </c>
      <c r="F35" s="370">
        <v>24</v>
      </c>
      <c r="G35" s="100">
        <v>1</v>
      </c>
      <c r="H35" s="981" t="s">
        <v>4688</v>
      </c>
      <c r="I35" s="3" t="s">
        <v>3278</v>
      </c>
      <c r="J35" s="502" t="s">
        <v>2479</v>
      </c>
      <c r="K35" s="3" t="s">
        <v>619</v>
      </c>
      <c r="L35" s="3">
        <v>709</v>
      </c>
      <c r="M35" s="3" t="s">
        <v>4689</v>
      </c>
      <c r="N35" s="199" t="s">
        <v>1348</v>
      </c>
      <c r="O35" s="100" t="s">
        <v>2480</v>
      </c>
      <c r="P35" s="205">
        <v>240</v>
      </c>
      <c r="Q35" s="1073">
        <f t="shared" si="2"/>
        <v>240</v>
      </c>
      <c r="R35" s="41"/>
      <c r="S35" s="41"/>
      <c r="T35" s="41"/>
      <c r="U35" s="41"/>
      <c r="V35" s="41"/>
      <c r="W35" s="41"/>
      <c r="X35" s="41"/>
      <c r="Y35" s="41"/>
      <c r="Z35" s="41"/>
      <c r="AA35" s="41">
        <v>7</v>
      </c>
      <c r="AB35" s="41">
        <v>34</v>
      </c>
      <c r="AC35" s="41">
        <v>52</v>
      </c>
      <c r="AD35" s="41">
        <v>73</v>
      </c>
      <c r="AE35" s="41">
        <v>74</v>
      </c>
      <c r="AK35" s="56" t="str">
        <f t="shared" si="1"/>
        <v>IApJ</v>
      </c>
      <c r="AL35" s="1080"/>
      <c r="AM35" s="1080"/>
      <c r="AN35" s="56">
        <v>1</v>
      </c>
    </row>
    <row r="36" spans="2:83" s="951" customFormat="1" ht="111.75" customHeight="1">
      <c r="B36" s="1378">
        <f>ROW()-2</f>
        <v>34</v>
      </c>
      <c r="C36" s="1353" t="s">
        <v>5891</v>
      </c>
      <c r="D36" s="1353" t="s">
        <v>1505</v>
      </c>
      <c r="E36" s="1353">
        <v>22</v>
      </c>
      <c r="F36" s="1382">
        <v>18</v>
      </c>
      <c r="G36" s="1375">
        <v>5</v>
      </c>
      <c r="H36" s="1383" t="s">
        <v>6420</v>
      </c>
      <c r="I36" s="1353" t="s">
        <v>2393</v>
      </c>
      <c r="J36" s="1358" t="s">
        <v>6421</v>
      </c>
      <c r="K36" s="1394" t="s">
        <v>2412</v>
      </c>
      <c r="L36" s="1394">
        <v>140</v>
      </c>
      <c r="M36" s="1353" t="s">
        <v>6422</v>
      </c>
      <c r="N36" s="1385" t="s">
        <v>3013</v>
      </c>
      <c r="O36" s="1375" t="s">
        <v>6423</v>
      </c>
      <c r="P36" s="1386">
        <v>12</v>
      </c>
      <c r="Q36" s="1073">
        <f t="shared" si="2"/>
        <v>12</v>
      </c>
      <c r="R36" s="2474"/>
      <c r="S36" s="2474"/>
      <c r="T36" s="2474"/>
      <c r="U36" s="2474"/>
      <c r="V36" s="2474"/>
      <c r="W36" s="2474"/>
      <c r="X36" s="2474"/>
      <c r="Y36" s="2474"/>
      <c r="Z36" s="2474"/>
      <c r="AA36" s="2474"/>
      <c r="AB36" s="2474"/>
      <c r="AC36" s="2474">
        <v>2</v>
      </c>
      <c r="AD36" s="2474">
        <v>8</v>
      </c>
      <c r="AE36" s="2474">
        <v>2</v>
      </c>
      <c r="AG36" s="2159" t="s">
        <v>10594</v>
      </c>
      <c r="AK36" s="951" t="str">
        <f t="shared" si="1"/>
        <v>DAJ</v>
      </c>
      <c r="AL36" s="1080"/>
      <c r="AM36" s="1080"/>
      <c r="AN36" s="56"/>
      <c r="AO36" s="56"/>
      <c r="AP36" s="56"/>
      <c r="AQ36" s="56"/>
      <c r="AR36" s="56"/>
      <c r="AS36" s="56"/>
      <c r="AT36" s="56"/>
      <c r="AU36" s="56"/>
      <c r="AV36" s="56"/>
      <c r="AW36" s="56"/>
      <c r="AX36" s="56"/>
      <c r="AY36" s="56"/>
      <c r="AZ36" s="56"/>
      <c r="BA36" s="56">
        <v>2</v>
      </c>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row>
    <row r="37" spans="2:83" s="1431" customFormat="1" ht="49.5" customHeight="1">
      <c r="B37" s="1424"/>
      <c r="C37" s="1425" t="s">
        <v>6816</v>
      </c>
      <c r="D37" s="1425" t="s">
        <v>6808</v>
      </c>
      <c r="E37" s="1425">
        <v>7</v>
      </c>
      <c r="F37" s="1426">
        <v>5</v>
      </c>
      <c r="G37" s="1427">
        <v>3</v>
      </c>
      <c r="H37" s="1428" t="s">
        <v>6817</v>
      </c>
      <c r="I37" s="1425" t="s">
        <v>6823</v>
      </c>
      <c r="J37" s="1432" t="s">
        <v>6818</v>
      </c>
      <c r="K37" s="1433" t="s">
        <v>6819</v>
      </c>
      <c r="L37" s="1433">
        <v>724</v>
      </c>
      <c r="M37" s="1425" t="s">
        <v>6820</v>
      </c>
      <c r="N37" s="1429" t="s">
        <v>6821</v>
      </c>
      <c r="O37" s="1427" t="s">
        <v>6822</v>
      </c>
      <c r="P37" s="1430">
        <v>26</v>
      </c>
      <c r="Q37" s="1073">
        <f t="shared" si="2"/>
        <v>26</v>
      </c>
      <c r="R37" s="2475"/>
      <c r="S37" s="2475"/>
      <c r="T37" s="2475"/>
      <c r="U37" s="2475"/>
      <c r="V37" s="2475"/>
      <c r="W37" s="2475"/>
      <c r="X37" s="2475"/>
      <c r="Y37" s="2475"/>
      <c r="Z37" s="2475"/>
      <c r="AA37" s="2475"/>
      <c r="AB37" s="2475"/>
      <c r="AC37" s="2475">
        <v>6</v>
      </c>
      <c r="AD37" s="2475">
        <v>16</v>
      </c>
      <c r="AE37" s="2475">
        <v>4</v>
      </c>
      <c r="AG37" s="2531"/>
      <c r="AK37" s="1431" t="str">
        <f t="shared" ref="AK37:AK74" si="3">$D37&amp;$K37</f>
        <v>IApJ</v>
      </c>
      <c r="AL37" s="1080"/>
      <c r="AM37" s="1080"/>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row>
    <row r="38" spans="2:83" ht="25.5" customHeight="1">
      <c r="B38" s="89">
        <f t="shared" ref="B38:B44" si="4">ROW()-2</f>
        <v>36</v>
      </c>
      <c r="C38" s="3" t="s">
        <v>3267</v>
      </c>
      <c r="D38" s="3" t="s">
        <v>1505</v>
      </c>
      <c r="E38" s="3">
        <v>2</v>
      </c>
      <c r="F38" s="370">
        <v>0</v>
      </c>
      <c r="G38" s="100">
        <v>3</v>
      </c>
      <c r="H38" s="981" t="s">
        <v>2873</v>
      </c>
      <c r="I38" s="3" t="s">
        <v>3280</v>
      </c>
      <c r="J38" s="603" t="s">
        <v>2874</v>
      </c>
      <c r="K38" s="45" t="s">
        <v>1401</v>
      </c>
      <c r="L38" s="45">
        <v>62</v>
      </c>
      <c r="M38" s="3" t="s">
        <v>2875</v>
      </c>
      <c r="N38" s="199" t="s">
        <v>1348</v>
      </c>
      <c r="O38" s="100" t="s">
        <v>3447</v>
      </c>
      <c r="P38" s="205">
        <v>16</v>
      </c>
      <c r="Q38" s="1073">
        <f t="shared" si="2"/>
        <v>16</v>
      </c>
      <c r="R38" s="41"/>
      <c r="S38" s="41"/>
      <c r="T38" s="41"/>
      <c r="U38" s="41"/>
      <c r="V38" s="41"/>
      <c r="W38" s="41"/>
      <c r="X38" s="41"/>
      <c r="Y38" s="41"/>
      <c r="Z38" s="41"/>
      <c r="AA38" s="41"/>
      <c r="AB38" s="41">
        <v>3</v>
      </c>
      <c r="AC38" s="41">
        <v>3</v>
      </c>
      <c r="AD38" s="41">
        <v>6</v>
      </c>
      <c r="AE38" s="41">
        <v>4</v>
      </c>
      <c r="AG38" s="283" t="s">
        <v>10597</v>
      </c>
      <c r="AK38" s="56" t="str">
        <f t="shared" si="3"/>
        <v>DPASJ</v>
      </c>
      <c r="AL38" s="1080"/>
      <c r="AM38" s="1080"/>
      <c r="BB38" s="56">
        <v>2</v>
      </c>
    </row>
    <row r="39" spans="2:83" s="1503" customFormat="1" ht="55.5" customHeight="1">
      <c r="B39" s="1513"/>
      <c r="C39" s="1496" t="s">
        <v>3044</v>
      </c>
      <c r="D39" s="1496" t="s">
        <v>7342</v>
      </c>
      <c r="E39" s="1496">
        <v>13</v>
      </c>
      <c r="F39" s="1504">
        <v>0</v>
      </c>
      <c r="G39" s="1505">
        <v>14</v>
      </c>
      <c r="H39" s="1514" t="s">
        <v>7392</v>
      </c>
      <c r="I39" s="1496" t="s">
        <v>7343</v>
      </c>
      <c r="J39" s="1497" t="s">
        <v>7344</v>
      </c>
      <c r="K39" s="1519" t="s">
        <v>619</v>
      </c>
      <c r="L39" s="1519">
        <v>714</v>
      </c>
      <c r="M39" s="1496" t="s">
        <v>7345</v>
      </c>
      <c r="N39" s="1508" t="s">
        <v>7346</v>
      </c>
      <c r="O39" s="1505" t="s">
        <v>7347</v>
      </c>
      <c r="P39" s="1509">
        <v>9</v>
      </c>
      <c r="Q39" s="1073">
        <f t="shared" si="2"/>
        <v>9</v>
      </c>
      <c r="R39" s="1511"/>
      <c r="S39" s="1511"/>
      <c r="T39" s="1511"/>
      <c r="U39" s="1511"/>
      <c r="V39" s="1511"/>
      <c r="W39" s="1511"/>
      <c r="X39" s="1511"/>
      <c r="Y39" s="1511"/>
      <c r="Z39" s="1511"/>
      <c r="AA39" s="1511"/>
      <c r="AB39" s="1511">
        <v>2</v>
      </c>
      <c r="AC39" s="1511">
        <v>3</v>
      </c>
      <c r="AD39" s="1511">
        <v>2</v>
      </c>
      <c r="AE39" s="1511">
        <v>2</v>
      </c>
      <c r="AG39" s="2504"/>
      <c r="AK39" s="1503" t="str">
        <f t="shared" si="3"/>
        <v>DApJ</v>
      </c>
      <c r="AL39" s="1080"/>
      <c r="AM39" s="1080"/>
      <c r="AN39" s="56"/>
      <c r="AO39" s="56"/>
      <c r="AP39" s="56"/>
      <c r="AQ39" s="56"/>
      <c r="AR39" s="56"/>
      <c r="AS39" s="56"/>
      <c r="AT39" s="56"/>
      <c r="AU39" s="56"/>
      <c r="AV39" s="56"/>
      <c r="AW39" s="56"/>
      <c r="AX39" s="56"/>
      <c r="AY39" s="56"/>
      <c r="AZ39" s="56"/>
      <c r="BA39" s="56">
        <v>1</v>
      </c>
      <c r="BB39" s="56">
        <v>1</v>
      </c>
      <c r="BC39" s="56"/>
      <c r="BD39" s="56"/>
      <c r="BE39" s="56"/>
      <c r="BF39" s="56"/>
      <c r="BG39" s="56"/>
      <c r="BH39" s="56"/>
      <c r="BI39" s="56"/>
      <c r="BJ39" s="56"/>
      <c r="BK39" s="56"/>
      <c r="BL39" s="56"/>
      <c r="BM39" s="56"/>
      <c r="BN39" s="56"/>
      <c r="BO39" s="56"/>
      <c r="BP39" s="56"/>
      <c r="BQ39" s="56">
        <v>1</v>
      </c>
      <c r="BR39" s="56"/>
      <c r="BS39" s="56"/>
      <c r="BT39" s="56"/>
      <c r="BU39" s="56"/>
      <c r="BV39" s="56"/>
      <c r="BW39" s="56"/>
      <c r="BX39" s="56"/>
      <c r="BY39" s="56"/>
      <c r="BZ39" s="56"/>
      <c r="CA39" s="56"/>
      <c r="CB39" s="56"/>
      <c r="CC39" s="56"/>
      <c r="CD39" s="56"/>
      <c r="CE39" s="56"/>
    </row>
    <row r="40" spans="2:83" ht="52.5" customHeight="1">
      <c r="B40" s="89">
        <f t="shared" si="4"/>
        <v>38</v>
      </c>
      <c r="C40" s="3" t="s">
        <v>4690</v>
      </c>
      <c r="D40" s="3" t="s">
        <v>5058</v>
      </c>
      <c r="E40" s="3">
        <v>4</v>
      </c>
      <c r="F40" s="370">
        <v>4</v>
      </c>
      <c r="G40" s="100">
        <v>1</v>
      </c>
      <c r="H40" s="981" t="s">
        <v>4691</v>
      </c>
      <c r="I40" s="3" t="s">
        <v>3281</v>
      </c>
      <c r="J40" s="1438" t="s">
        <v>4692</v>
      </c>
      <c r="K40" s="45" t="s">
        <v>5952</v>
      </c>
      <c r="L40" s="45">
        <v>710</v>
      </c>
      <c r="M40" s="3" t="s">
        <v>4693</v>
      </c>
      <c r="N40" s="199" t="s">
        <v>4694</v>
      </c>
      <c r="O40" s="100" t="s">
        <v>2481</v>
      </c>
      <c r="P40" s="205">
        <v>47</v>
      </c>
      <c r="Q40" s="1073">
        <f t="shared" si="2"/>
        <v>47</v>
      </c>
      <c r="R40" s="41"/>
      <c r="S40" s="41"/>
      <c r="T40" s="41"/>
      <c r="U40" s="41"/>
      <c r="V40" s="41"/>
      <c r="W40" s="41"/>
      <c r="X40" s="41"/>
      <c r="Y40" s="41"/>
      <c r="Z40" s="41"/>
      <c r="AA40" s="41"/>
      <c r="AB40" s="41">
        <v>11</v>
      </c>
      <c r="AC40" s="41">
        <v>15</v>
      </c>
      <c r="AD40" s="41">
        <v>12</v>
      </c>
      <c r="AE40" s="41">
        <v>9</v>
      </c>
      <c r="AK40" s="56" t="str">
        <f t="shared" si="3"/>
        <v>IApJ</v>
      </c>
      <c r="AL40" s="1080"/>
      <c r="AM40" s="1080"/>
    </row>
    <row r="41" spans="2:83" s="960" customFormat="1" ht="52.5" customHeight="1">
      <c r="B41" s="89">
        <f t="shared" si="4"/>
        <v>39</v>
      </c>
      <c r="C41" s="952" t="s">
        <v>7</v>
      </c>
      <c r="D41" s="952" t="s">
        <v>5058</v>
      </c>
      <c r="E41" s="952">
        <v>0</v>
      </c>
      <c r="F41" s="1238">
        <v>1</v>
      </c>
      <c r="G41" s="959">
        <v>0</v>
      </c>
      <c r="H41" s="1239" t="s">
        <v>8</v>
      </c>
      <c r="I41" s="952" t="s">
        <v>3278</v>
      </c>
      <c r="J41" s="726" t="s">
        <v>9</v>
      </c>
      <c r="K41" s="1245" t="s">
        <v>5952</v>
      </c>
      <c r="L41" s="1245">
        <v>717</v>
      </c>
      <c r="M41" s="952" t="s">
        <v>10</v>
      </c>
      <c r="N41" s="1240" t="s">
        <v>11</v>
      </c>
      <c r="O41" s="959" t="s">
        <v>12</v>
      </c>
      <c r="P41" s="1241">
        <v>2</v>
      </c>
      <c r="Q41" s="1073">
        <f t="shared" si="2"/>
        <v>2</v>
      </c>
      <c r="R41" s="1442"/>
      <c r="S41" s="1442"/>
      <c r="T41" s="1442"/>
      <c r="U41" s="1442"/>
      <c r="V41" s="1442"/>
      <c r="W41" s="1442"/>
      <c r="X41" s="1442"/>
      <c r="Y41" s="1442"/>
      <c r="Z41" s="1442"/>
      <c r="AA41" s="1442"/>
      <c r="AB41" s="1442"/>
      <c r="AC41" s="1442">
        <v>1</v>
      </c>
      <c r="AD41" s="1442"/>
      <c r="AE41" s="1442">
        <v>1</v>
      </c>
      <c r="AG41" s="2160" t="s">
        <v>10520</v>
      </c>
      <c r="AK41" s="960" t="str">
        <f t="shared" si="3"/>
        <v>IApJ</v>
      </c>
      <c r="AL41" s="1080"/>
      <c r="AM41" s="1080"/>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row>
    <row r="42" spans="2:83" ht="52.5" customHeight="1">
      <c r="B42" s="89">
        <f t="shared" si="4"/>
        <v>40</v>
      </c>
      <c r="C42" s="3" t="s">
        <v>5914</v>
      </c>
      <c r="D42" s="3" t="s">
        <v>6005</v>
      </c>
      <c r="E42" s="3">
        <v>3</v>
      </c>
      <c r="F42" s="370">
        <v>4</v>
      </c>
      <c r="G42" s="100">
        <v>0</v>
      </c>
      <c r="H42" s="981" t="s">
        <v>11347</v>
      </c>
      <c r="I42" s="3" t="s">
        <v>3948</v>
      </c>
      <c r="J42" s="603" t="s">
        <v>5915</v>
      </c>
      <c r="K42" s="45" t="s">
        <v>5916</v>
      </c>
      <c r="L42" s="45">
        <v>46</v>
      </c>
      <c r="M42" s="3" t="s">
        <v>5917</v>
      </c>
      <c r="N42" s="199" t="s">
        <v>1068</v>
      </c>
      <c r="O42" s="100" t="s">
        <v>5918</v>
      </c>
      <c r="P42" s="205">
        <v>1</v>
      </c>
      <c r="Q42" s="1073">
        <f t="shared" si="2"/>
        <v>1</v>
      </c>
      <c r="R42" s="41"/>
      <c r="S42" s="41"/>
      <c r="T42" s="41"/>
      <c r="U42" s="41"/>
      <c r="V42" s="41"/>
      <c r="W42" s="41"/>
      <c r="X42" s="41"/>
      <c r="Y42" s="41"/>
      <c r="Z42" s="41"/>
      <c r="AA42" s="41"/>
      <c r="AB42" s="41"/>
      <c r="AC42" s="41"/>
      <c r="AD42" s="41">
        <v>1</v>
      </c>
      <c r="AE42" s="41"/>
      <c r="AK42" s="56" t="str">
        <f t="shared" si="3"/>
        <v>IRMxAA</v>
      </c>
      <c r="AL42" s="1080"/>
      <c r="AM42" s="1080"/>
    </row>
    <row r="43" spans="2:83" s="974" customFormat="1" ht="52.5" customHeight="1">
      <c r="B43" s="89">
        <f t="shared" si="4"/>
        <v>41</v>
      </c>
      <c r="C43" s="967" t="s">
        <v>3931</v>
      </c>
      <c r="D43" s="967" t="s">
        <v>1505</v>
      </c>
      <c r="E43" s="967">
        <v>6</v>
      </c>
      <c r="F43" s="1312">
        <v>0</v>
      </c>
      <c r="G43" s="973">
        <v>7</v>
      </c>
      <c r="H43" s="1313" t="s">
        <v>1930</v>
      </c>
      <c r="I43" s="967" t="s">
        <v>2786</v>
      </c>
      <c r="J43" s="971" t="s">
        <v>1931</v>
      </c>
      <c r="K43" s="1324" t="s">
        <v>619</v>
      </c>
      <c r="L43" s="1324">
        <v>723</v>
      </c>
      <c r="M43" s="967" t="s">
        <v>1932</v>
      </c>
      <c r="N43" s="1315" t="s">
        <v>1933</v>
      </c>
      <c r="O43" s="973" t="s">
        <v>1934</v>
      </c>
      <c r="P43" s="1316">
        <v>24</v>
      </c>
      <c r="Q43" s="1073">
        <f t="shared" si="2"/>
        <v>24</v>
      </c>
      <c r="R43" s="2471"/>
      <c r="S43" s="2471"/>
      <c r="T43" s="2471"/>
      <c r="U43" s="2471"/>
      <c r="V43" s="2471"/>
      <c r="W43" s="2471"/>
      <c r="X43" s="2471"/>
      <c r="Y43" s="2471"/>
      <c r="Z43" s="2471"/>
      <c r="AA43" s="2471"/>
      <c r="AB43" s="2471"/>
      <c r="AC43" s="2471">
        <v>10</v>
      </c>
      <c r="AD43" s="2471">
        <v>3</v>
      </c>
      <c r="AE43" s="2471">
        <v>11</v>
      </c>
      <c r="AG43" s="2526"/>
      <c r="AK43" s="974" t="str">
        <f t="shared" si="3"/>
        <v>DApJ</v>
      </c>
      <c r="AL43" s="1080"/>
      <c r="AM43" s="1080"/>
      <c r="AN43" s="56">
        <v>1</v>
      </c>
      <c r="AO43" s="56"/>
      <c r="AP43" s="56"/>
      <c r="AQ43" s="56"/>
      <c r="AR43" s="56"/>
      <c r="AS43" s="56"/>
      <c r="AT43" s="56"/>
      <c r="AU43" s="56"/>
      <c r="AV43" s="56"/>
      <c r="AW43" s="56"/>
      <c r="AX43" s="56"/>
      <c r="AY43" s="56"/>
      <c r="AZ43" s="56"/>
      <c r="BA43" s="56">
        <v>1</v>
      </c>
      <c r="BB43" s="56">
        <v>3</v>
      </c>
      <c r="BC43" s="56"/>
      <c r="BD43" s="56"/>
      <c r="BE43" s="56"/>
      <c r="BF43" s="56"/>
      <c r="BG43" s="56"/>
      <c r="BH43" s="56"/>
      <c r="BI43" s="56"/>
      <c r="BJ43" s="56"/>
      <c r="BK43" s="56"/>
      <c r="BL43" s="56"/>
      <c r="BM43" s="56"/>
      <c r="BN43" s="56"/>
      <c r="BO43" s="56"/>
      <c r="BP43" s="56"/>
      <c r="BQ43" s="56"/>
      <c r="BR43" s="56">
        <v>1</v>
      </c>
      <c r="BS43" s="56"/>
      <c r="BT43" s="56"/>
      <c r="BU43" s="56"/>
      <c r="BV43" s="56"/>
      <c r="BW43" s="56"/>
      <c r="BX43" s="56"/>
      <c r="BY43" s="56"/>
      <c r="BZ43" s="56"/>
      <c r="CA43" s="56"/>
      <c r="CB43" s="56"/>
      <c r="CC43" s="56"/>
      <c r="CD43" s="56"/>
      <c r="CE43" s="56"/>
    </row>
    <row r="44" spans="2:83" s="974" customFormat="1" ht="52.5" customHeight="1">
      <c r="B44" s="89">
        <f t="shared" si="4"/>
        <v>42</v>
      </c>
      <c r="C44" s="967" t="s">
        <v>1935</v>
      </c>
      <c r="D44" s="967" t="s">
        <v>1505</v>
      </c>
      <c r="E44" s="967">
        <v>5</v>
      </c>
      <c r="F44" s="1312">
        <v>5</v>
      </c>
      <c r="G44" s="973">
        <v>1</v>
      </c>
      <c r="H44" s="1313" t="s">
        <v>1936</v>
      </c>
      <c r="I44" s="973" t="s">
        <v>1937</v>
      </c>
      <c r="J44" s="971" t="s">
        <v>1938</v>
      </c>
      <c r="K44" s="1324" t="s">
        <v>5952</v>
      </c>
      <c r="L44" s="1324">
        <v>723</v>
      </c>
      <c r="M44" s="967" t="s">
        <v>1939</v>
      </c>
      <c r="N44" s="1315" t="s">
        <v>1940</v>
      </c>
      <c r="O44" s="973" t="s">
        <v>3229</v>
      </c>
      <c r="P44" s="1316">
        <v>2</v>
      </c>
      <c r="Q44" s="1073">
        <f t="shared" si="2"/>
        <v>2</v>
      </c>
      <c r="R44" s="2471"/>
      <c r="S44" s="2471"/>
      <c r="T44" s="2471"/>
      <c r="U44" s="2471"/>
      <c r="V44" s="2471"/>
      <c r="W44" s="2471"/>
      <c r="X44" s="2471"/>
      <c r="Y44" s="2471"/>
      <c r="Z44" s="2471"/>
      <c r="AA44" s="2471"/>
      <c r="AB44" s="2471"/>
      <c r="AC44" s="2471">
        <v>2</v>
      </c>
      <c r="AD44" s="2471"/>
      <c r="AE44" s="2471"/>
      <c r="AG44" s="2526"/>
      <c r="AK44" s="974" t="str">
        <f t="shared" si="3"/>
        <v>DApJ</v>
      </c>
      <c r="AL44" s="1080"/>
      <c r="AM44" s="1080"/>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row>
    <row r="45" spans="2:83" s="1343" customFormat="1" ht="52.5" customHeight="1">
      <c r="B45" s="1336"/>
      <c r="C45" s="1337" t="s">
        <v>6523</v>
      </c>
      <c r="D45" s="1337" t="s">
        <v>5062</v>
      </c>
      <c r="E45" s="1337">
        <v>2</v>
      </c>
      <c r="F45" s="1338">
        <v>3</v>
      </c>
      <c r="G45" s="1339">
        <v>0</v>
      </c>
      <c r="H45" s="1340" t="s">
        <v>6524</v>
      </c>
      <c r="I45" s="1339" t="s">
        <v>5491</v>
      </c>
      <c r="J45" s="1440" t="s">
        <v>6525</v>
      </c>
      <c r="K45" s="1344" t="s">
        <v>4488</v>
      </c>
      <c r="L45" s="1344">
        <v>522</v>
      </c>
      <c r="M45" s="1337" t="s">
        <v>940</v>
      </c>
      <c r="N45" s="1341" t="s">
        <v>6526</v>
      </c>
      <c r="O45" s="1339" t="s">
        <v>6527</v>
      </c>
      <c r="P45" s="1342">
        <v>8</v>
      </c>
      <c r="Q45" s="1073">
        <f t="shared" si="2"/>
        <v>8</v>
      </c>
      <c r="R45" s="2463"/>
      <c r="S45" s="2463"/>
      <c r="T45" s="2463"/>
      <c r="U45" s="2463"/>
      <c r="V45" s="2463"/>
      <c r="W45" s="2463"/>
      <c r="X45" s="2463"/>
      <c r="Y45" s="2463"/>
      <c r="Z45" s="2463"/>
      <c r="AA45" s="2463"/>
      <c r="AB45" s="2463"/>
      <c r="AC45" s="2463">
        <v>3</v>
      </c>
      <c r="AD45" s="2463"/>
      <c r="AE45" s="2463">
        <v>5</v>
      </c>
      <c r="AG45" s="2522"/>
      <c r="AK45" s="1343" t="str">
        <f t="shared" si="3"/>
        <v>IA&amp;A</v>
      </c>
      <c r="AL45" s="1080"/>
      <c r="AM45" s="1080"/>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row>
    <row r="46" spans="2:83" ht="52.5" customHeight="1">
      <c r="B46" s="89">
        <f t="shared" ref="B46:B88" si="5">ROW()-2</f>
        <v>44</v>
      </c>
      <c r="C46" s="3" t="s">
        <v>1058</v>
      </c>
      <c r="D46" s="3" t="s">
        <v>5058</v>
      </c>
      <c r="E46" s="3">
        <v>3</v>
      </c>
      <c r="F46" s="370">
        <v>1</v>
      </c>
      <c r="G46" s="100">
        <v>3</v>
      </c>
      <c r="H46" s="981" t="s">
        <v>1059</v>
      </c>
      <c r="I46" s="3" t="s">
        <v>1340</v>
      </c>
      <c r="J46" s="603" t="s">
        <v>1060</v>
      </c>
      <c r="K46" s="45" t="s">
        <v>1528</v>
      </c>
      <c r="L46" s="45">
        <v>139</v>
      </c>
      <c r="M46" s="3" t="s">
        <v>1061</v>
      </c>
      <c r="N46" s="199" t="s">
        <v>698</v>
      </c>
      <c r="O46" s="100" t="s">
        <v>1062</v>
      </c>
      <c r="P46" s="205">
        <v>2</v>
      </c>
      <c r="Q46" s="1073">
        <f t="shared" si="2"/>
        <v>2</v>
      </c>
      <c r="R46" s="41"/>
      <c r="S46" s="41"/>
      <c r="T46" s="41"/>
      <c r="U46" s="41"/>
      <c r="V46" s="41"/>
      <c r="W46" s="41"/>
      <c r="X46" s="41"/>
      <c r="Y46" s="41"/>
      <c r="Z46" s="41"/>
      <c r="AA46" s="41"/>
      <c r="AB46" s="41">
        <v>1</v>
      </c>
      <c r="AC46" s="41">
        <v>1</v>
      </c>
      <c r="AD46" s="41"/>
      <c r="AE46" s="41"/>
      <c r="AK46" s="56" t="str">
        <f t="shared" si="3"/>
        <v>IAJ</v>
      </c>
      <c r="AL46" s="1080"/>
      <c r="AM46" s="1080"/>
    </row>
    <row r="47" spans="2:83" ht="104.25" customHeight="1">
      <c r="B47" s="89">
        <f t="shared" si="5"/>
        <v>45</v>
      </c>
      <c r="C47" s="3" t="s">
        <v>69</v>
      </c>
      <c r="D47" s="3" t="s">
        <v>5058</v>
      </c>
      <c r="E47" s="3">
        <v>28</v>
      </c>
      <c r="F47" s="370">
        <v>28</v>
      </c>
      <c r="G47" s="100">
        <v>1</v>
      </c>
      <c r="H47" s="981" t="s">
        <v>3231</v>
      </c>
      <c r="I47" s="3" t="s">
        <v>3278</v>
      </c>
      <c r="J47" s="603" t="s">
        <v>5067</v>
      </c>
      <c r="K47" s="595" t="s">
        <v>619</v>
      </c>
      <c r="L47" s="595">
        <v>709</v>
      </c>
      <c r="M47" s="3" t="s">
        <v>5068</v>
      </c>
      <c r="N47" s="199" t="s">
        <v>1348</v>
      </c>
      <c r="O47" s="100" t="s">
        <v>2482</v>
      </c>
      <c r="P47" s="205">
        <v>43</v>
      </c>
      <c r="Q47" s="1073">
        <f t="shared" si="2"/>
        <v>43</v>
      </c>
      <c r="R47" s="41"/>
      <c r="S47" s="41"/>
      <c r="T47" s="41"/>
      <c r="U47" s="41"/>
      <c r="V47" s="41"/>
      <c r="W47" s="41"/>
      <c r="X47" s="41"/>
      <c r="Y47" s="41"/>
      <c r="Z47" s="41"/>
      <c r="AA47" s="41"/>
      <c r="AB47" s="41">
        <v>11</v>
      </c>
      <c r="AC47" s="41">
        <v>14</v>
      </c>
      <c r="AD47" s="41">
        <v>10</v>
      </c>
      <c r="AE47" s="41">
        <v>8</v>
      </c>
      <c r="AK47" s="56" t="str">
        <f t="shared" si="3"/>
        <v>IApJ</v>
      </c>
      <c r="AL47" s="1080"/>
      <c r="AM47" s="1080"/>
      <c r="AN47" s="56">
        <v>1</v>
      </c>
    </row>
    <row r="48" spans="2:83" s="974" customFormat="1" ht="102" customHeight="1">
      <c r="B48" s="1311">
        <f t="shared" si="5"/>
        <v>46</v>
      </c>
      <c r="C48" s="967" t="s">
        <v>3230</v>
      </c>
      <c r="D48" s="967" t="s">
        <v>5058</v>
      </c>
      <c r="E48" s="967">
        <v>28</v>
      </c>
      <c r="F48" s="1312">
        <v>28</v>
      </c>
      <c r="G48" s="973">
        <v>1</v>
      </c>
      <c r="H48" s="1313" t="s">
        <v>3232</v>
      </c>
      <c r="I48" s="967" t="s">
        <v>3278</v>
      </c>
      <c r="J48" s="971" t="s">
        <v>3233</v>
      </c>
      <c r="K48" s="1325" t="s">
        <v>5952</v>
      </c>
      <c r="L48" s="1325">
        <v>721</v>
      </c>
      <c r="M48" s="967" t="s">
        <v>3234</v>
      </c>
      <c r="N48" s="1315" t="s">
        <v>1922</v>
      </c>
      <c r="O48" s="973" t="s">
        <v>3235</v>
      </c>
      <c r="P48" s="1316">
        <v>36</v>
      </c>
      <c r="Q48" s="1073">
        <f t="shared" si="2"/>
        <v>36</v>
      </c>
      <c r="R48" s="2471"/>
      <c r="S48" s="2471"/>
      <c r="T48" s="2471"/>
      <c r="U48" s="2471"/>
      <c r="V48" s="2471"/>
      <c r="W48" s="2471"/>
      <c r="X48" s="2471"/>
      <c r="Y48" s="2471"/>
      <c r="Z48" s="2471"/>
      <c r="AA48" s="2471"/>
      <c r="AB48" s="2471"/>
      <c r="AC48" s="2471">
        <v>8</v>
      </c>
      <c r="AD48" s="2471">
        <v>12</v>
      </c>
      <c r="AE48" s="2471">
        <v>16</v>
      </c>
      <c r="AG48" s="2526"/>
      <c r="AK48" s="974" t="str">
        <f t="shared" si="3"/>
        <v>IApJ</v>
      </c>
      <c r="AL48" s="1080"/>
      <c r="AM48" s="1080"/>
      <c r="AN48" s="56">
        <v>1</v>
      </c>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row>
    <row r="49" spans="2:83" s="1224" customFormat="1" ht="53.25" customHeight="1">
      <c r="B49" s="89">
        <f t="shared" si="5"/>
        <v>47</v>
      </c>
      <c r="C49" s="1225" t="s">
        <v>4265</v>
      </c>
      <c r="D49" s="1225" t="s">
        <v>1505</v>
      </c>
      <c r="E49" s="894">
        <v>8</v>
      </c>
      <c r="F49" s="1226">
        <v>3</v>
      </c>
      <c r="G49" s="1250">
        <v>6</v>
      </c>
      <c r="H49" s="1248" t="s">
        <v>11346</v>
      </c>
      <c r="I49" s="894" t="s">
        <v>5608</v>
      </c>
      <c r="J49" s="1249" t="s">
        <v>2835</v>
      </c>
      <c r="K49" s="1225" t="s">
        <v>2099</v>
      </c>
      <c r="L49" s="1225">
        <v>465</v>
      </c>
      <c r="M49" s="1225" t="s">
        <v>2836</v>
      </c>
      <c r="N49" s="1225" t="s">
        <v>4264</v>
      </c>
      <c r="O49" s="1250" t="s">
        <v>4266</v>
      </c>
      <c r="P49" s="894">
        <v>36</v>
      </c>
      <c r="Q49" s="1073">
        <f t="shared" si="2"/>
        <v>36</v>
      </c>
      <c r="R49" s="2472"/>
      <c r="S49" s="2472"/>
      <c r="T49" s="2472"/>
      <c r="U49" s="2472"/>
      <c r="V49" s="2472"/>
      <c r="W49" s="2472"/>
      <c r="X49" s="2472"/>
      <c r="Y49" s="2472"/>
      <c r="Z49" s="2472"/>
      <c r="AA49" s="2472">
        <v>3</v>
      </c>
      <c r="AB49" s="2472">
        <v>10</v>
      </c>
      <c r="AC49" s="2472">
        <v>9</v>
      </c>
      <c r="AD49" s="2472">
        <v>8</v>
      </c>
      <c r="AE49" s="2472">
        <v>6</v>
      </c>
      <c r="AG49" s="2528"/>
      <c r="AK49" s="1224" t="str">
        <f t="shared" si="3"/>
        <v>DNature</v>
      </c>
      <c r="AL49" s="1080"/>
      <c r="AM49" s="1080"/>
      <c r="AN49" s="56"/>
      <c r="AO49" s="56"/>
      <c r="AP49" s="56"/>
      <c r="AQ49" s="56"/>
      <c r="AR49" s="56"/>
      <c r="AS49" s="56"/>
      <c r="AT49" s="56"/>
      <c r="AU49" s="56"/>
      <c r="AV49" s="56"/>
      <c r="AW49" s="56"/>
      <c r="AX49" s="56"/>
      <c r="AY49" s="56"/>
      <c r="AZ49" s="56"/>
      <c r="BA49" s="56">
        <v>3</v>
      </c>
      <c r="BB49" s="56"/>
      <c r="BC49" s="56"/>
      <c r="BD49" s="56"/>
      <c r="BE49" s="56"/>
      <c r="BF49" s="56"/>
      <c r="BG49" s="56"/>
      <c r="BH49" s="56">
        <v>1</v>
      </c>
      <c r="BI49" s="56"/>
      <c r="BJ49" s="56"/>
      <c r="BK49" s="56"/>
      <c r="BL49" s="56"/>
      <c r="BM49" s="56"/>
      <c r="BN49" s="56"/>
      <c r="BO49" s="56"/>
      <c r="BP49" s="56"/>
      <c r="BQ49" s="56"/>
      <c r="BR49" s="56"/>
      <c r="BS49" s="56"/>
      <c r="BT49" s="56"/>
      <c r="BU49" s="56"/>
      <c r="BV49" s="56"/>
      <c r="BW49" s="56"/>
      <c r="BX49" s="56"/>
      <c r="BY49" s="56"/>
      <c r="BZ49" s="56"/>
      <c r="CA49" s="56"/>
      <c r="CB49" s="56"/>
      <c r="CC49" s="56"/>
      <c r="CD49" s="56"/>
      <c r="CE49" s="56"/>
    </row>
    <row r="50" spans="2:83" ht="118.5" customHeight="1">
      <c r="B50" s="89">
        <f t="shared" si="5"/>
        <v>48</v>
      </c>
      <c r="C50" s="3" t="s">
        <v>5919</v>
      </c>
      <c r="D50" s="3" t="s">
        <v>5061</v>
      </c>
      <c r="E50" s="3">
        <v>9</v>
      </c>
      <c r="F50" s="370">
        <v>0</v>
      </c>
      <c r="G50" s="100">
        <v>10</v>
      </c>
      <c r="H50" s="981" t="s">
        <v>11368</v>
      </c>
      <c r="I50" s="3" t="s">
        <v>3948</v>
      </c>
      <c r="J50" s="603" t="s">
        <v>5920</v>
      </c>
      <c r="K50" s="617" t="s">
        <v>4493</v>
      </c>
      <c r="L50" s="617">
        <v>714</v>
      </c>
      <c r="M50" s="3" t="s">
        <v>5921</v>
      </c>
      <c r="N50" s="199" t="s">
        <v>5922</v>
      </c>
      <c r="O50" s="100" t="s">
        <v>5923</v>
      </c>
      <c r="P50" s="205">
        <v>69</v>
      </c>
      <c r="Q50" s="1073">
        <f t="shared" si="2"/>
        <v>69</v>
      </c>
      <c r="R50" s="41"/>
      <c r="S50" s="41"/>
      <c r="T50" s="41"/>
      <c r="U50" s="41"/>
      <c r="V50" s="41"/>
      <c r="W50" s="41"/>
      <c r="X50" s="41"/>
      <c r="Y50" s="41"/>
      <c r="Z50" s="41"/>
      <c r="AA50" s="41"/>
      <c r="AB50" s="41">
        <v>9</v>
      </c>
      <c r="AC50" s="41">
        <v>21</v>
      </c>
      <c r="AD50" s="41">
        <v>21</v>
      </c>
      <c r="AE50" s="41">
        <v>18</v>
      </c>
      <c r="AK50" s="56" t="str">
        <f t="shared" si="3"/>
        <v>DApJ</v>
      </c>
      <c r="AL50" s="1080"/>
      <c r="AM50" s="1080"/>
      <c r="BA50" s="56">
        <v>1</v>
      </c>
      <c r="BH50" s="56">
        <v>1</v>
      </c>
      <c r="BK50" s="56">
        <v>1</v>
      </c>
      <c r="BL50" s="56">
        <v>1</v>
      </c>
      <c r="BY50" s="56">
        <v>1</v>
      </c>
    </row>
    <row r="51" spans="2:83" s="2327" customFormat="1" ht="100.5" customHeight="1">
      <c r="B51" s="2900"/>
      <c r="C51" s="2319" t="s">
        <v>8492</v>
      </c>
      <c r="D51" s="2319" t="s">
        <v>8472</v>
      </c>
      <c r="E51" s="2319">
        <v>8</v>
      </c>
      <c r="F51" s="2901">
        <v>0</v>
      </c>
      <c r="G51" s="2323">
        <v>9</v>
      </c>
      <c r="H51" s="2902" t="s">
        <v>8493</v>
      </c>
      <c r="I51" s="2319" t="s">
        <v>8494</v>
      </c>
      <c r="J51" s="2324" t="s">
        <v>8495</v>
      </c>
      <c r="K51" s="2323" t="s">
        <v>8496</v>
      </c>
      <c r="L51" s="2903">
        <v>402</v>
      </c>
      <c r="M51" s="2904" t="s">
        <v>8497</v>
      </c>
      <c r="N51" s="2905" t="s">
        <v>8498</v>
      </c>
      <c r="O51" s="2323" t="s">
        <v>8499</v>
      </c>
      <c r="P51" s="2906">
        <v>6</v>
      </c>
      <c r="Q51" s="2907">
        <f t="shared" si="2"/>
        <v>6</v>
      </c>
      <c r="R51" s="2447"/>
      <c r="S51" s="2447"/>
      <c r="T51" s="2447"/>
      <c r="U51" s="2447"/>
      <c r="V51" s="2447"/>
      <c r="W51" s="2447"/>
      <c r="X51" s="2447"/>
      <c r="Y51" s="2447"/>
      <c r="Z51" s="2447"/>
      <c r="AA51" s="2447"/>
      <c r="AB51" s="2447"/>
      <c r="AC51" s="2447">
        <v>5</v>
      </c>
      <c r="AD51" s="2447">
        <v>1</v>
      </c>
      <c r="AE51" s="2447"/>
      <c r="AG51" s="2908" t="s">
        <v>10504</v>
      </c>
      <c r="AK51" s="2327" t="str">
        <f t="shared" si="3"/>
        <v>DMNRAS</v>
      </c>
      <c r="AL51" s="2909"/>
      <c r="AM51" s="2909"/>
      <c r="BA51" s="2327">
        <v>6</v>
      </c>
      <c r="BE51" s="2327">
        <v>1</v>
      </c>
      <c r="BJ51" s="2327">
        <v>1</v>
      </c>
    </row>
    <row r="52" spans="2:83" s="951" customFormat="1" ht="58.5" customHeight="1">
      <c r="B52" s="1378">
        <f t="shared" si="5"/>
        <v>50</v>
      </c>
      <c r="C52" s="1353" t="s">
        <v>6424</v>
      </c>
      <c r="D52" s="1353" t="s">
        <v>1505</v>
      </c>
      <c r="E52" s="1353">
        <v>6</v>
      </c>
      <c r="F52" s="1382">
        <v>3</v>
      </c>
      <c r="G52" s="1375">
        <v>4</v>
      </c>
      <c r="H52" s="1383" t="s">
        <v>11369</v>
      </c>
      <c r="I52" s="1353" t="s">
        <v>3279</v>
      </c>
      <c r="J52" s="1959" t="s">
        <v>6425</v>
      </c>
      <c r="K52" s="1384" t="s">
        <v>6426</v>
      </c>
      <c r="L52" s="1384">
        <v>139</v>
      </c>
      <c r="M52" s="1353" t="s">
        <v>6427</v>
      </c>
      <c r="N52" s="1385" t="s">
        <v>1068</v>
      </c>
      <c r="O52" s="1375" t="s">
        <v>6428</v>
      </c>
      <c r="P52" s="1386">
        <v>12</v>
      </c>
      <c r="Q52" s="1073">
        <f t="shared" si="2"/>
        <v>12</v>
      </c>
      <c r="R52" s="2474"/>
      <c r="S52" s="2474"/>
      <c r="T52" s="2474"/>
      <c r="U52" s="2474"/>
      <c r="V52" s="2474"/>
      <c r="W52" s="2474"/>
      <c r="X52" s="2474"/>
      <c r="Y52" s="2474"/>
      <c r="Z52" s="2474"/>
      <c r="AA52" s="2474"/>
      <c r="AB52" s="2474">
        <v>3</v>
      </c>
      <c r="AC52" s="2474">
        <v>5</v>
      </c>
      <c r="AD52" s="2474">
        <v>4</v>
      </c>
      <c r="AE52" s="2474"/>
      <c r="AG52" s="2530"/>
      <c r="AK52" s="951" t="str">
        <f t="shared" si="3"/>
        <v>DAJ</v>
      </c>
      <c r="AL52" s="1080"/>
      <c r="AM52" s="1080"/>
      <c r="AN52" s="56"/>
      <c r="AO52" s="56"/>
      <c r="AP52" s="56"/>
      <c r="AQ52" s="56"/>
      <c r="AR52" s="56"/>
      <c r="AS52" s="56"/>
      <c r="AT52" s="56"/>
      <c r="AU52" s="56"/>
      <c r="AV52" s="56"/>
      <c r="AW52" s="56"/>
      <c r="AX52" s="56"/>
      <c r="AY52" s="56"/>
      <c r="AZ52" s="56"/>
      <c r="BA52" s="56">
        <v>1</v>
      </c>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row>
    <row r="53" spans="2:83" s="974" customFormat="1" ht="48.75" customHeight="1">
      <c r="B53" s="89">
        <f t="shared" si="5"/>
        <v>51</v>
      </c>
      <c r="C53" s="967" t="s">
        <v>3236</v>
      </c>
      <c r="D53" s="967" t="s">
        <v>5058</v>
      </c>
      <c r="E53" s="967">
        <v>3</v>
      </c>
      <c r="F53" s="1312">
        <v>4</v>
      </c>
      <c r="G53" s="973">
        <v>0</v>
      </c>
      <c r="H53" s="1313" t="s">
        <v>3237</v>
      </c>
      <c r="I53" s="967" t="s">
        <v>2786</v>
      </c>
      <c r="J53" s="971" t="s">
        <v>3238</v>
      </c>
      <c r="K53" s="1314" t="s">
        <v>4416</v>
      </c>
      <c r="L53" s="1314">
        <v>723</v>
      </c>
      <c r="M53" s="967" t="s">
        <v>3239</v>
      </c>
      <c r="N53" s="1315" t="s">
        <v>1933</v>
      </c>
      <c r="O53" s="973" t="s">
        <v>3240</v>
      </c>
      <c r="P53" s="1316">
        <v>26</v>
      </c>
      <c r="Q53" s="1073">
        <f t="shared" si="2"/>
        <v>26</v>
      </c>
      <c r="R53" s="2471"/>
      <c r="S53" s="2471"/>
      <c r="T53" s="2471"/>
      <c r="U53" s="2471"/>
      <c r="V53" s="2471"/>
      <c r="W53" s="2471"/>
      <c r="X53" s="2471"/>
      <c r="Y53" s="2471"/>
      <c r="Z53" s="2471"/>
      <c r="AA53" s="2471"/>
      <c r="AB53" s="2471">
        <v>1</v>
      </c>
      <c r="AC53" s="2471">
        <v>4</v>
      </c>
      <c r="AD53" s="2471">
        <v>10</v>
      </c>
      <c r="AE53" s="2471">
        <v>11</v>
      </c>
      <c r="AG53" s="2526"/>
      <c r="AK53" s="974" t="str">
        <f t="shared" si="3"/>
        <v>IApJ</v>
      </c>
      <c r="AL53" s="1080"/>
      <c r="AM53" s="1080"/>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row>
    <row r="54" spans="2:83" s="974" customFormat="1" ht="128.25" customHeight="1">
      <c r="B54" s="89">
        <f t="shared" si="5"/>
        <v>52</v>
      </c>
      <c r="C54" s="967" t="s">
        <v>736</v>
      </c>
      <c r="D54" s="967" t="s">
        <v>5061</v>
      </c>
      <c r="E54" s="967">
        <v>42</v>
      </c>
      <c r="F54" s="1312">
        <v>27</v>
      </c>
      <c r="G54" s="973">
        <v>16</v>
      </c>
      <c r="H54" s="1313" t="s">
        <v>11370</v>
      </c>
      <c r="I54" s="967" t="s">
        <v>737</v>
      </c>
      <c r="J54" s="971" t="s">
        <v>6342</v>
      </c>
      <c r="K54" s="1314" t="s">
        <v>234</v>
      </c>
      <c r="L54" s="1314">
        <v>62</v>
      </c>
      <c r="M54" s="967" t="s">
        <v>738</v>
      </c>
      <c r="N54" s="1315" t="s">
        <v>739</v>
      </c>
      <c r="O54" s="973" t="s">
        <v>740</v>
      </c>
      <c r="P54" s="1316">
        <v>26</v>
      </c>
      <c r="Q54" s="1073">
        <f t="shared" si="2"/>
        <v>26</v>
      </c>
      <c r="R54" s="2471"/>
      <c r="S54" s="2471"/>
      <c r="T54" s="2471"/>
      <c r="U54" s="2471"/>
      <c r="V54" s="2471"/>
      <c r="W54" s="2471"/>
      <c r="X54" s="2471"/>
      <c r="Y54" s="2471"/>
      <c r="Z54" s="2471"/>
      <c r="AA54" s="2471"/>
      <c r="AB54" s="2471"/>
      <c r="AC54" s="2471">
        <v>2</v>
      </c>
      <c r="AD54" s="2471">
        <v>16</v>
      </c>
      <c r="AE54" s="2471">
        <v>8</v>
      </c>
      <c r="AG54" s="2526"/>
      <c r="AK54" s="974" t="str">
        <f t="shared" si="3"/>
        <v>DPASJ</v>
      </c>
      <c r="AL54" s="1080"/>
      <c r="AM54" s="1080"/>
      <c r="AN54" s="56"/>
      <c r="AO54" s="56"/>
      <c r="AP54" s="56"/>
      <c r="AQ54" s="56"/>
      <c r="AR54" s="56"/>
      <c r="AS54" s="56">
        <v>9</v>
      </c>
      <c r="AT54" s="56"/>
      <c r="AU54" s="56"/>
      <c r="AV54" s="56"/>
      <c r="AW54" s="56"/>
      <c r="AX54" s="56"/>
      <c r="AY54" s="56"/>
      <c r="AZ54" s="56"/>
      <c r="BA54" s="56"/>
      <c r="BB54" s="56">
        <v>1</v>
      </c>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row>
    <row r="55" spans="2:83" s="974" customFormat="1" ht="97.5" customHeight="1">
      <c r="B55" s="89">
        <f t="shared" si="5"/>
        <v>53</v>
      </c>
      <c r="C55" s="967" t="s">
        <v>3241</v>
      </c>
      <c r="D55" s="967" t="s">
        <v>5058</v>
      </c>
      <c r="E55" s="967">
        <v>14</v>
      </c>
      <c r="F55" s="1312">
        <v>15</v>
      </c>
      <c r="G55" s="973">
        <v>0</v>
      </c>
      <c r="H55" s="1313" t="s">
        <v>3242</v>
      </c>
      <c r="I55" s="967" t="s">
        <v>3279</v>
      </c>
      <c r="J55" s="971" t="s">
        <v>6343</v>
      </c>
      <c r="K55" s="1314" t="s">
        <v>5360</v>
      </c>
      <c r="L55" s="1314">
        <v>190</v>
      </c>
      <c r="M55" s="967" t="s">
        <v>6344</v>
      </c>
      <c r="N55" s="1315" t="s">
        <v>3244</v>
      </c>
      <c r="O55" s="973" t="s">
        <v>3243</v>
      </c>
      <c r="P55" s="1316">
        <v>41</v>
      </c>
      <c r="Q55" s="1073">
        <f t="shared" si="2"/>
        <v>41</v>
      </c>
      <c r="R55" s="2471"/>
      <c r="S55" s="2471"/>
      <c r="T55" s="2471"/>
      <c r="U55" s="2471"/>
      <c r="V55" s="2471"/>
      <c r="W55" s="2471"/>
      <c r="X55" s="2471"/>
      <c r="Y55" s="2471"/>
      <c r="Z55" s="2471"/>
      <c r="AA55" s="2471"/>
      <c r="AB55" s="2471">
        <v>2</v>
      </c>
      <c r="AC55" s="2471">
        <v>10</v>
      </c>
      <c r="AD55" s="2471">
        <v>14</v>
      </c>
      <c r="AE55" s="2471">
        <v>15</v>
      </c>
      <c r="AG55" s="2526"/>
      <c r="AK55" s="974" t="str">
        <f t="shared" si="3"/>
        <v>IApJS</v>
      </c>
      <c r="AL55" s="1080"/>
      <c r="AM55" s="1080"/>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row>
    <row r="56" spans="2:83" s="1503" customFormat="1" ht="58.5" customHeight="1">
      <c r="B56" s="1513"/>
      <c r="C56" s="1496" t="s">
        <v>7334</v>
      </c>
      <c r="D56" s="1496" t="s">
        <v>7256</v>
      </c>
      <c r="E56" s="1496">
        <v>4</v>
      </c>
      <c r="F56" s="1504">
        <v>4</v>
      </c>
      <c r="G56" s="1505">
        <v>1</v>
      </c>
      <c r="H56" s="1514" t="s">
        <v>7341</v>
      </c>
      <c r="I56" s="1496" t="s">
        <v>7335</v>
      </c>
      <c r="J56" s="1497" t="s">
        <v>7336</v>
      </c>
      <c r="K56" s="1518" t="s">
        <v>7338</v>
      </c>
      <c r="L56" s="1518">
        <v>709</v>
      </c>
      <c r="M56" s="1496" t="s">
        <v>7339</v>
      </c>
      <c r="N56" s="1508" t="s">
        <v>7340</v>
      </c>
      <c r="O56" s="1505" t="s">
        <v>7337</v>
      </c>
      <c r="P56" s="1509">
        <v>30</v>
      </c>
      <c r="Q56" s="1073">
        <f t="shared" si="2"/>
        <v>30</v>
      </c>
      <c r="R56" s="1511"/>
      <c r="S56" s="1511"/>
      <c r="T56" s="1511"/>
      <c r="U56" s="1511"/>
      <c r="V56" s="1511"/>
      <c r="W56" s="1511"/>
      <c r="X56" s="1511"/>
      <c r="Y56" s="1511"/>
      <c r="Z56" s="1511"/>
      <c r="AA56" s="1511"/>
      <c r="AB56" s="1511">
        <v>9</v>
      </c>
      <c r="AC56" s="1511">
        <v>10</v>
      </c>
      <c r="AD56" s="1511">
        <v>8</v>
      </c>
      <c r="AE56" s="1511">
        <v>3</v>
      </c>
      <c r="AG56" s="2504"/>
      <c r="AK56" s="1503" t="str">
        <f t="shared" si="3"/>
        <v>IApJ</v>
      </c>
      <c r="AL56" s="1080"/>
      <c r="AM56" s="1080"/>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row>
    <row r="57" spans="2:83" s="974" customFormat="1" ht="97.5" customHeight="1">
      <c r="B57" s="89">
        <f t="shared" si="5"/>
        <v>55</v>
      </c>
      <c r="C57" s="967" t="s">
        <v>6345</v>
      </c>
      <c r="D57" s="967" t="s">
        <v>5061</v>
      </c>
      <c r="E57" s="967">
        <v>1</v>
      </c>
      <c r="F57" s="1312">
        <v>0</v>
      </c>
      <c r="G57" s="973">
        <v>2</v>
      </c>
      <c r="H57" s="1313" t="s">
        <v>6346</v>
      </c>
      <c r="I57" s="967" t="s">
        <v>3162</v>
      </c>
      <c r="J57" s="971" t="s">
        <v>6347</v>
      </c>
      <c r="K57" s="1314" t="s">
        <v>234</v>
      </c>
      <c r="L57" s="1314">
        <v>62</v>
      </c>
      <c r="M57" s="967" t="s">
        <v>6348</v>
      </c>
      <c r="N57" s="1315" t="s">
        <v>6349</v>
      </c>
      <c r="O57" s="973" t="s">
        <v>6350</v>
      </c>
      <c r="P57" s="1316">
        <v>1</v>
      </c>
      <c r="Q57" s="1073">
        <f t="shared" si="2"/>
        <v>1</v>
      </c>
      <c r="R57" s="2471"/>
      <c r="S57" s="2471"/>
      <c r="T57" s="2471"/>
      <c r="U57" s="2471"/>
      <c r="V57" s="2471"/>
      <c r="W57" s="2471"/>
      <c r="X57" s="2471"/>
      <c r="Y57" s="2471"/>
      <c r="Z57" s="2471"/>
      <c r="AA57" s="2471"/>
      <c r="AB57" s="2471"/>
      <c r="AC57" s="2471"/>
      <c r="AD57" s="2471">
        <v>1</v>
      </c>
      <c r="AE57" s="2471"/>
      <c r="AG57" s="2526"/>
      <c r="AK57" s="974" t="str">
        <f t="shared" si="3"/>
        <v>DPASJ</v>
      </c>
      <c r="AL57" s="1080"/>
      <c r="AM57" s="1080"/>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v>2</v>
      </c>
      <c r="BS57" s="56"/>
      <c r="BT57" s="56"/>
      <c r="BU57" s="56"/>
      <c r="BV57" s="56"/>
      <c r="BW57" s="56"/>
      <c r="BX57" s="56"/>
      <c r="BY57" s="56"/>
      <c r="BZ57" s="56"/>
      <c r="CA57" s="56"/>
      <c r="CB57" s="56"/>
      <c r="CC57" s="56"/>
      <c r="CD57" s="56"/>
      <c r="CE57" s="56"/>
    </row>
    <row r="58" spans="2:83" s="951" customFormat="1" ht="97.5" customHeight="1">
      <c r="B58" s="89">
        <f t="shared" si="5"/>
        <v>56</v>
      </c>
      <c r="C58" s="1353" t="s">
        <v>6326</v>
      </c>
      <c r="D58" s="1353" t="s">
        <v>5058</v>
      </c>
      <c r="E58" s="1353">
        <v>9</v>
      </c>
      <c r="F58" s="1382">
        <v>10</v>
      </c>
      <c r="G58" s="1375">
        <v>0</v>
      </c>
      <c r="H58" s="1383" t="s">
        <v>6327</v>
      </c>
      <c r="I58" s="1353" t="s">
        <v>6328</v>
      </c>
      <c r="J58" s="1358" t="s">
        <v>6329</v>
      </c>
      <c r="K58" s="1384" t="s">
        <v>6330</v>
      </c>
      <c r="L58" s="1384">
        <v>58</v>
      </c>
      <c r="M58" s="1353" t="s">
        <v>6331</v>
      </c>
      <c r="N58" s="1385" t="s">
        <v>1940</v>
      </c>
      <c r="O58" s="1375" t="s">
        <v>6332</v>
      </c>
      <c r="P58" s="1386">
        <v>2</v>
      </c>
      <c r="Q58" s="1073">
        <f t="shared" si="2"/>
        <v>2</v>
      </c>
      <c r="R58" s="2474"/>
      <c r="S58" s="2474"/>
      <c r="T58" s="2474"/>
      <c r="U58" s="2474"/>
      <c r="V58" s="2474"/>
      <c r="W58" s="2474"/>
      <c r="X58" s="2474"/>
      <c r="Y58" s="2474"/>
      <c r="Z58" s="2474"/>
      <c r="AA58" s="2474"/>
      <c r="AB58" s="2474"/>
      <c r="AC58" s="2474"/>
      <c r="AD58" s="2474">
        <v>2</v>
      </c>
      <c r="AE58" s="2474"/>
      <c r="AG58" s="2530"/>
      <c r="AK58" s="951" t="str">
        <f t="shared" si="3"/>
        <v>IP&amp;SS</v>
      </c>
      <c r="AL58" s="1080"/>
      <c r="AM58" s="1080"/>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row>
    <row r="59" spans="2:83" ht="118.5" customHeight="1">
      <c r="B59" s="89">
        <f t="shared" si="5"/>
        <v>57</v>
      </c>
      <c r="C59" s="3" t="s">
        <v>1063</v>
      </c>
      <c r="D59" s="3" t="s">
        <v>1505</v>
      </c>
      <c r="E59" s="3">
        <v>6</v>
      </c>
      <c r="F59" s="370">
        <v>0</v>
      </c>
      <c r="G59" s="100">
        <v>7</v>
      </c>
      <c r="H59" s="981" t="s">
        <v>1069</v>
      </c>
      <c r="I59" s="100" t="s">
        <v>1070</v>
      </c>
      <c r="J59" s="603" t="s">
        <v>1065</v>
      </c>
      <c r="K59" s="617" t="s">
        <v>1066</v>
      </c>
      <c r="L59" s="617">
        <v>403</v>
      </c>
      <c r="M59" s="3" t="s">
        <v>1067</v>
      </c>
      <c r="N59" s="199" t="s">
        <v>1068</v>
      </c>
      <c r="O59" s="100" t="s">
        <v>1064</v>
      </c>
      <c r="P59" s="205">
        <v>35</v>
      </c>
      <c r="Q59" s="1073">
        <f t="shared" si="2"/>
        <v>35</v>
      </c>
      <c r="R59" s="41"/>
      <c r="S59" s="41"/>
      <c r="T59" s="41"/>
      <c r="U59" s="41"/>
      <c r="V59" s="41"/>
      <c r="W59" s="41"/>
      <c r="X59" s="41"/>
      <c r="Y59" s="41"/>
      <c r="Z59" s="41"/>
      <c r="AA59" s="41"/>
      <c r="AB59" s="41">
        <v>5</v>
      </c>
      <c r="AC59" s="41">
        <v>16</v>
      </c>
      <c r="AD59" s="41">
        <v>9</v>
      </c>
      <c r="AE59" s="41">
        <v>5</v>
      </c>
      <c r="AK59" s="56" t="str">
        <f t="shared" si="3"/>
        <v>DMNRAS</v>
      </c>
      <c r="AL59" s="1080"/>
      <c r="AM59" s="1080"/>
      <c r="BA59" s="56">
        <v>4</v>
      </c>
      <c r="BB59" s="56">
        <v>1</v>
      </c>
    </row>
    <row r="60" spans="2:83" ht="73.5" customHeight="1">
      <c r="B60" s="89">
        <f t="shared" si="5"/>
        <v>58</v>
      </c>
      <c r="C60" s="3" t="s">
        <v>1344</v>
      </c>
      <c r="D60" s="3" t="s">
        <v>1505</v>
      </c>
      <c r="E60" s="3">
        <v>6</v>
      </c>
      <c r="F60" s="370">
        <v>5</v>
      </c>
      <c r="G60" s="100">
        <v>2</v>
      </c>
      <c r="H60" s="981" t="s">
        <v>1345</v>
      </c>
      <c r="I60" s="3" t="s">
        <v>3279</v>
      </c>
      <c r="J60" s="1438" t="s">
        <v>1346</v>
      </c>
      <c r="K60" s="616" t="s">
        <v>619</v>
      </c>
      <c r="L60" s="616">
        <v>709</v>
      </c>
      <c r="M60" s="3" t="s">
        <v>1347</v>
      </c>
      <c r="N60" s="199" t="s">
        <v>1348</v>
      </c>
      <c r="O60" s="100" t="s">
        <v>2483</v>
      </c>
      <c r="P60" s="205">
        <v>15</v>
      </c>
      <c r="Q60" s="1073">
        <f t="shared" si="2"/>
        <v>15</v>
      </c>
      <c r="R60" s="41"/>
      <c r="S60" s="41"/>
      <c r="T60" s="41"/>
      <c r="U60" s="41"/>
      <c r="V60" s="41"/>
      <c r="W60" s="41"/>
      <c r="X60" s="41"/>
      <c r="Y60" s="41"/>
      <c r="Z60" s="41"/>
      <c r="AA60" s="41"/>
      <c r="AB60" s="41">
        <v>6</v>
      </c>
      <c r="AC60" s="41">
        <v>6</v>
      </c>
      <c r="AD60" s="41">
        <v>2</v>
      </c>
      <c r="AE60" s="41">
        <v>1</v>
      </c>
      <c r="AK60" s="56" t="str">
        <f t="shared" si="3"/>
        <v>DApJ</v>
      </c>
      <c r="AL60" s="1080"/>
      <c r="AM60" s="1080"/>
      <c r="AS60" s="56">
        <v>2</v>
      </c>
    </row>
    <row r="61" spans="2:83" s="1503" customFormat="1" ht="73.5" customHeight="1">
      <c r="B61" s="1513"/>
      <c r="C61" s="1496" t="s">
        <v>7378</v>
      </c>
      <c r="D61" s="1496" t="s">
        <v>7357</v>
      </c>
      <c r="E61" s="1496">
        <v>14</v>
      </c>
      <c r="F61" s="1504">
        <v>12</v>
      </c>
      <c r="G61" s="1505">
        <v>3</v>
      </c>
      <c r="H61" s="1514" t="s">
        <v>7379</v>
      </c>
      <c r="I61" s="1496" t="s">
        <v>7380</v>
      </c>
      <c r="J61" s="1497" t="s">
        <v>7381</v>
      </c>
      <c r="K61" s="1523" t="s">
        <v>70</v>
      </c>
      <c r="L61" s="1523">
        <v>405</v>
      </c>
      <c r="M61" s="1496" t="s">
        <v>7382</v>
      </c>
      <c r="N61" s="1508" t="s">
        <v>7383</v>
      </c>
      <c r="O61" s="1505" t="s">
        <v>7384</v>
      </c>
      <c r="P61" s="1509">
        <v>10</v>
      </c>
      <c r="Q61" s="1073">
        <f t="shared" si="2"/>
        <v>10</v>
      </c>
      <c r="R61" s="1511"/>
      <c r="S61" s="1511"/>
      <c r="T61" s="1511"/>
      <c r="U61" s="1511"/>
      <c r="V61" s="1511"/>
      <c r="W61" s="1511"/>
      <c r="X61" s="1511"/>
      <c r="Y61" s="1511"/>
      <c r="Z61" s="1511"/>
      <c r="AA61" s="1511"/>
      <c r="AB61" s="1511">
        <v>1</v>
      </c>
      <c r="AC61" s="1511">
        <v>3</v>
      </c>
      <c r="AD61" s="1511">
        <v>6</v>
      </c>
      <c r="AE61" s="1511"/>
      <c r="AG61" s="2504"/>
      <c r="AL61" s="1080"/>
      <c r="AM61" s="1080"/>
      <c r="AN61" s="56">
        <v>1</v>
      </c>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row>
    <row r="62" spans="2:83" ht="132.75" customHeight="1">
      <c r="B62" s="89">
        <f t="shared" si="5"/>
        <v>60</v>
      </c>
      <c r="C62" s="3" t="s">
        <v>3366</v>
      </c>
      <c r="D62" s="3" t="s">
        <v>5058</v>
      </c>
      <c r="E62" s="3">
        <v>29</v>
      </c>
      <c r="F62" s="3">
        <v>29</v>
      </c>
      <c r="G62" s="3">
        <v>1</v>
      </c>
      <c r="H62" s="981" t="s">
        <v>2968</v>
      </c>
      <c r="I62" s="3" t="s">
        <v>3278</v>
      </c>
      <c r="J62" s="603" t="s">
        <v>2970</v>
      </c>
      <c r="K62" s="100" t="s">
        <v>619</v>
      </c>
      <c r="L62" s="3">
        <v>709</v>
      </c>
      <c r="M62" s="3" t="s">
        <v>2969</v>
      </c>
      <c r="N62" s="199" t="s">
        <v>6009</v>
      </c>
      <c r="O62" s="100" t="s">
        <v>2484</v>
      </c>
      <c r="P62" s="205">
        <v>96</v>
      </c>
      <c r="Q62" s="1073">
        <f t="shared" si="2"/>
        <v>96</v>
      </c>
      <c r="R62" s="41"/>
      <c r="S62" s="41"/>
      <c r="T62" s="41"/>
      <c r="U62" s="41"/>
      <c r="V62" s="41"/>
      <c r="W62" s="41"/>
      <c r="X62" s="41"/>
      <c r="Y62" s="41"/>
      <c r="Z62" s="41"/>
      <c r="AA62" s="41"/>
      <c r="AB62" s="41">
        <v>14</v>
      </c>
      <c r="AC62" s="41">
        <v>25</v>
      </c>
      <c r="AD62" s="41">
        <v>39</v>
      </c>
      <c r="AE62" s="41">
        <v>18</v>
      </c>
      <c r="AK62" s="56" t="str">
        <f t="shared" si="3"/>
        <v>IApJ</v>
      </c>
      <c r="AL62" s="1080"/>
      <c r="AM62" s="1080"/>
    </row>
    <row r="63" spans="2:83" ht="55.5" customHeight="1">
      <c r="B63" s="89">
        <f t="shared" si="5"/>
        <v>61</v>
      </c>
      <c r="C63" s="3" t="s">
        <v>5069</v>
      </c>
      <c r="D63" s="3" t="s">
        <v>5058</v>
      </c>
      <c r="E63" s="3">
        <v>5</v>
      </c>
      <c r="F63" s="3">
        <v>3</v>
      </c>
      <c r="G63" s="3">
        <v>3</v>
      </c>
      <c r="H63" s="981" t="s">
        <v>5070</v>
      </c>
      <c r="I63" s="3" t="s">
        <v>2393</v>
      </c>
      <c r="J63" s="603" t="s">
        <v>5071</v>
      </c>
      <c r="K63" s="100" t="s">
        <v>619</v>
      </c>
      <c r="L63" s="3">
        <v>709</v>
      </c>
      <c r="M63" s="3" t="s">
        <v>5072</v>
      </c>
      <c r="N63" s="199" t="s">
        <v>1348</v>
      </c>
      <c r="O63" s="100" t="s">
        <v>2485</v>
      </c>
      <c r="P63" s="205">
        <v>24</v>
      </c>
      <c r="Q63" s="1073">
        <f t="shared" si="2"/>
        <v>24</v>
      </c>
      <c r="R63" s="41"/>
      <c r="S63" s="41"/>
      <c r="T63" s="41"/>
      <c r="U63" s="41"/>
      <c r="V63" s="41"/>
      <c r="W63" s="41"/>
      <c r="X63" s="41"/>
      <c r="Y63" s="41"/>
      <c r="Z63" s="41"/>
      <c r="AA63" s="41"/>
      <c r="AB63" s="41">
        <v>3</v>
      </c>
      <c r="AC63" s="41">
        <v>7</v>
      </c>
      <c r="AD63" s="41">
        <v>10</v>
      </c>
      <c r="AE63" s="41">
        <v>4</v>
      </c>
      <c r="AK63" s="56" t="str">
        <f t="shared" si="3"/>
        <v>IApJ</v>
      </c>
      <c r="AL63" s="1080"/>
      <c r="AM63" s="1080"/>
    </row>
    <row r="64" spans="2:83" s="375" customFormat="1" ht="44.25" customHeight="1">
      <c r="B64" s="89">
        <f t="shared" si="5"/>
        <v>62</v>
      </c>
      <c r="C64" s="80" t="s">
        <v>3561</v>
      </c>
      <c r="D64" s="80" t="s">
        <v>6005</v>
      </c>
      <c r="E64" s="80">
        <v>10</v>
      </c>
      <c r="F64" s="80">
        <v>11</v>
      </c>
      <c r="G64" s="80">
        <v>0</v>
      </c>
      <c r="H64" s="850" t="s">
        <v>4871</v>
      </c>
      <c r="I64" s="80" t="s">
        <v>3278</v>
      </c>
      <c r="J64" s="700" t="s">
        <v>3562</v>
      </c>
      <c r="K64" s="76" t="s">
        <v>70</v>
      </c>
      <c r="L64" s="80">
        <v>405</v>
      </c>
      <c r="M64" s="80" t="s">
        <v>3563</v>
      </c>
      <c r="N64" s="281" t="s">
        <v>3564</v>
      </c>
      <c r="O64" s="76" t="s">
        <v>4870</v>
      </c>
      <c r="P64" s="258">
        <v>20</v>
      </c>
      <c r="Q64" s="1073">
        <f t="shared" si="2"/>
        <v>20</v>
      </c>
      <c r="R64" s="1331"/>
      <c r="S64" s="1331"/>
      <c r="T64" s="1331"/>
      <c r="U64" s="1331"/>
      <c r="V64" s="1331"/>
      <c r="W64" s="1331"/>
      <c r="X64" s="1331"/>
      <c r="Y64" s="1331"/>
      <c r="Z64" s="1331"/>
      <c r="AA64" s="1331"/>
      <c r="AB64" s="1331">
        <v>4</v>
      </c>
      <c r="AC64" s="1331">
        <v>4</v>
      </c>
      <c r="AD64" s="1331">
        <v>8</v>
      </c>
      <c r="AE64" s="1331">
        <v>4</v>
      </c>
      <c r="AG64" s="2527"/>
      <c r="AK64" s="56" t="str">
        <f t="shared" si="3"/>
        <v>IMNRAS</v>
      </c>
      <c r="AL64" s="1080"/>
      <c r="AM64" s="1080"/>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row>
    <row r="65" spans="2:83" s="1503" customFormat="1" ht="44.25" customHeight="1">
      <c r="B65" s="1513"/>
      <c r="C65" s="1496" t="s">
        <v>7385</v>
      </c>
      <c r="D65" s="1496" t="s">
        <v>7357</v>
      </c>
      <c r="E65" s="1496">
        <v>3</v>
      </c>
      <c r="F65" s="1496">
        <v>4</v>
      </c>
      <c r="G65" s="1496">
        <v>0</v>
      </c>
      <c r="H65" s="1514" t="s">
        <v>7386</v>
      </c>
      <c r="I65" s="1496" t="s">
        <v>7359</v>
      </c>
      <c r="J65" s="1497" t="s">
        <v>7390</v>
      </c>
      <c r="K65" s="1505" t="s">
        <v>70</v>
      </c>
      <c r="L65" s="1496">
        <v>406</v>
      </c>
      <c r="M65" s="1496" t="s">
        <v>7387</v>
      </c>
      <c r="N65" s="1508" t="s">
        <v>7388</v>
      </c>
      <c r="O65" s="1505" t="s">
        <v>7389</v>
      </c>
      <c r="P65" s="1509">
        <v>17</v>
      </c>
      <c r="Q65" s="1073">
        <f t="shared" si="2"/>
        <v>17</v>
      </c>
      <c r="R65" s="1511"/>
      <c r="S65" s="1511"/>
      <c r="T65" s="1511"/>
      <c r="U65" s="1511"/>
      <c r="V65" s="1511"/>
      <c r="W65" s="1511"/>
      <c r="X65" s="1511"/>
      <c r="Y65" s="1511"/>
      <c r="Z65" s="1511"/>
      <c r="AA65" s="1511"/>
      <c r="AB65" s="1511">
        <v>2</v>
      </c>
      <c r="AC65" s="1511">
        <v>4</v>
      </c>
      <c r="AD65" s="1511">
        <v>6</v>
      </c>
      <c r="AE65" s="1511">
        <v>5</v>
      </c>
      <c r="AG65" s="2504"/>
      <c r="AL65" s="1080"/>
      <c r="AM65" s="1080"/>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row>
    <row r="66" spans="2:83" ht="75" customHeight="1">
      <c r="B66" s="89">
        <f t="shared" si="5"/>
        <v>64</v>
      </c>
      <c r="C66" s="3" t="s">
        <v>1071</v>
      </c>
      <c r="D66" s="3" t="s">
        <v>5058</v>
      </c>
      <c r="E66" s="3">
        <v>10</v>
      </c>
      <c r="F66" s="3">
        <v>10</v>
      </c>
      <c r="G66" s="1013">
        <v>1</v>
      </c>
      <c r="H66" s="1524" t="s">
        <v>1072</v>
      </c>
      <c r="I66" s="3" t="s">
        <v>3278</v>
      </c>
      <c r="J66" s="603" t="s">
        <v>1073</v>
      </c>
      <c r="K66" s="100" t="s">
        <v>1074</v>
      </c>
      <c r="L66" s="3">
        <v>139</v>
      </c>
      <c r="M66" s="3" t="s">
        <v>1075</v>
      </c>
      <c r="N66" s="199" t="s">
        <v>698</v>
      </c>
      <c r="O66" s="100" t="s">
        <v>1076</v>
      </c>
      <c r="P66" s="205">
        <v>6</v>
      </c>
      <c r="Q66" s="1073">
        <f t="shared" si="2"/>
        <v>6</v>
      </c>
      <c r="R66" s="41"/>
      <c r="S66" s="41"/>
      <c r="T66" s="41"/>
      <c r="U66" s="41"/>
      <c r="V66" s="41"/>
      <c r="W66" s="41"/>
      <c r="X66" s="41"/>
      <c r="Y66" s="41"/>
      <c r="Z66" s="41"/>
      <c r="AA66" s="41"/>
      <c r="AB66" s="41"/>
      <c r="AC66" s="41">
        <v>2</v>
      </c>
      <c r="AD66" s="41">
        <v>2</v>
      </c>
      <c r="AE66" s="41">
        <v>2</v>
      </c>
      <c r="AK66" s="56" t="str">
        <f t="shared" si="3"/>
        <v>IAJ</v>
      </c>
      <c r="AL66" s="1080"/>
      <c r="AM66" s="1080"/>
    </row>
    <row r="67" spans="2:83" ht="75" customHeight="1">
      <c r="B67" s="89">
        <f t="shared" si="5"/>
        <v>65</v>
      </c>
      <c r="C67" s="3" t="s">
        <v>1077</v>
      </c>
      <c r="D67" s="3" t="s">
        <v>1505</v>
      </c>
      <c r="E67" s="3">
        <v>9</v>
      </c>
      <c r="F67" s="3">
        <v>3</v>
      </c>
      <c r="G67" s="1013">
        <v>7</v>
      </c>
      <c r="H67" s="981" t="s">
        <v>2613</v>
      </c>
      <c r="I67" s="3" t="s">
        <v>3278</v>
      </c>
      <c r="J67" s="603" t="s">
        <v>2614</v>
      </c>
      <c r="K67" s="100" t="s">
        <v>1526</v>
      </c>
      <c r="L67" s="3">
        <v>403</v>
      </c>
      <c r="M67" s="3" t="s">
        <v>2615</v>
      </c>
      <c r="N67" s="199" t="s">
        <v>698</v>
      </c>
      <c r="O67" s="100" t="s">
        <v>2616</v>
      </c>
      <c r="P67" s="205">
        <v>4</v>
      </c>
      <c r="Q67" s="1073">
        <f t="shared" si="2"/>
        <v>4</v>
      </c>
      <c r="R67" s="41"/>
      <c r="S67" s="41"/>
      <c r="T67" s="41"/>
      <c r="U67" s="41"/>
      <c r="V67" s="41"/>
      <c r="W67" s="41"/>
      <c r="X67" s="41"/>
      <c r="Y67" s="41"/>
      <c r="Z67" s="41"/>
      <c r="AA67" s="41"/>
      <c r="AB67" s="41">
        <v>1</v>
      </c>
      <c r="AC67" s="41">
        <v>2</v>
      </c>
      <c r="AD67" s="41">
        <v>1</v>
      </c>
      <c r="AE67" s="41"/>
      <c r="AK67" s="56" t="str">
        <f t="shared" si="3"/>
        <v>DMNRAS</v>
      </c>
      <c r="AL67" s="1080"/>
      <c r="AM67" s="1080"/>
      <c r="BA67" s="56">
        <v>1</v>
      </c>
      <c r="BB67" s="56">
        <v>4</v>
      </c>
    </row>
    <row r="68" spans="2:83" s="982" customFormat="1" ht="59.25" customHeight="1">
      <c r="B68" s="89">
        <f t="shared" si="5"/>
        <v>66</v>
      </c>
      <c r="C68" s="89" t="s">
        <v>1339</v>
      </c>
      <c r="D68" s="89" t="s">
        <v>1505</v>
      </c>
      <c r="E68" s="89">
        <v>12</v>
      </c>
      <c r="F68" s="812">
        <v>0</v>
      </c>
      <c r="G68" s="328">
        <v>13</v>
      </c>
      <c r="H68" s="94" t="s">
        <v>913</v>
      </c>
      <c r="I68" s="89" t="s">
        <v>1340</v>
      </c>
      <c r="J68" s="610" t="s">
        <v>914</v>
      </c>
      <c r="K68" s="473" t="s">
        <v>3484</v>
      </c>
      <c r="L68" s="473">
        <v>327</v>
      </c>
      <c r="M68" s="473" t="s">
        <v>916</v>
      </c>
      <c r="N68" s="1071" t="s">
        <v>915</v>
      </c>
      <c r="O68" s="506" t="s">
        <v>5438</v>
      </c>
      <c r="P68" s="1075">
        <v>11</v>
      </c>
      <c r="Q68" s="1073">
        <f t="shared" ref="Q68:Q131" si="6">SUM(R68:AE68)</f>
        <v>11</v>
      </c>
      <c r="R68" s="1075"/>
      <c r="S68" s="1075"/>
      <c r="T68" s="1075"/>
      <c r="U68" s="1075"/>
      <c r="V68" s="1075"/>
      <c r="W68" s="1075"/>
      <c r="X68" s="1075"/>
      <c r="Y68" s="1075"/>
      <c r="Z68" s="1075"/>
      <c r="AA68" s="1075"/>
      <c r="AB68" s="1075">
        <v>2</v>
      </c>
      <c r="AC68" s="1075">
        <v>3</v>
      </c>
      <c r="AD68" s="1075">
        <v>5</v>
      </c>
      <c r="AE68" s="1075">
        <v>1</v>
      </c>
      <c r="AF68" s="473"/>
      <c r="AG68" s="1649"/>
      <c r="AK68" s="56" t="str">
        <f t="shared" si="3"/>
        <v>DScience</v>
      </c>
      <c r="AL68" s="2767"/>
      <c r="AM68" s="2767"/>
      <c r="AN68" s="369"/>
      <c r="AO68" s="369"/>
      <c r="AP68" s="369"/>
      <c r="AQ68" s="369"/>
      <c r="AR68" s="369"/>
      <c r="AS68" s="369">
        <v>1</v>
      </c>
      <c r="AT68" s="369"/>
      <c r="AU68" s="369"/>
      <c r="AV68" s="369"/>
      <c r="AW68" s="369">
        <v>1</v>
      </c>
      <c r="AX68" s="369">
        <v>1</v>
      </c>
      <c r="AY68" s="369"/>
      <c r="AZ68" s="369"/>
      <c r="BA68" s="369">
        <v>1</v>
      </c>
      <c r="BB68" s="369"/>
      <c r="BC68" s="369"/>
      <c r="BD68" s="369"/>
      <c r="BE68" s="369"/>
      <c r="BF68" s="369"/>
      <c r="BG68" s="369"/>
      <c r="BH68" s="369"/>
      <c r="BI68" s="369"/>
      <c r="BJ68" s="369"/>
      <c r="BK68" s="369"/>
      <c r="BL68" s="369"/>
      <c r="BM68" s="369"/>
      <c r="BN68" s="369"/>
      <c r="BO68" s="369"/>
      <c r="BP68" s="369"/>
      <c r="BQ68" s="369"/>
      <c r="BR68" s="369"/>
      <c r="BS68" s="369"/>
      <c r="BT68" s="369"/>
      <c r="BU68" s="369"/>
      <c r="BV68" s="369"/>
      <c r="BW68" s="369"/>
      <c r="BX68" s="369"/>
      <c r="BY68" s="369"/>
      <c r="BZ68" s="369"/>
      <c r="CA68" s="369"/>
      <c r="CB68" s="369"/>
      <c r="CC68" s="369">
        <v>1</v>
      </c>
      <c r="CD68" s="369"/>
      <c r="CE68" s="369"/>
    </row>
    <row r="69" spans="2:83" s="909" customFormat="1" ht="99.75" customHeight="1">
      <c r="B69" s="89">
        <f t="shared" si="5"/>
        <v>67</v>
      </c>
      <c r="C69" s="89" t="s">
        <v>6004</v>
      </c>
      <c r="D69" s="89" t="s">
        <v>6005</v>
      </c>
      <c r="E69" s="89">
        <v>20</v>
      </c>
      <c r="F69" s="812">
        <v>18</v>
      </c>
      <c r="G69" s="328">
        <v>3</v>
      </c>
      <c r="H69" s="94" t="s">
        <v>6006</v>
      </c>
      <c r="I69" s="89" t="s">
        <v>3278</v>
      </c>
      <c r="J69" s="603" t="s">
        <v>6007</v>
      </c>
      <c r="K69" s="89" t="s">
        <v>619</v>
      </c>
      <c r="L69" s="89">
        <v>708</v>
      </c>
      <c r="M69" s="89" t="s">
        <v>6008</v>
      </c>
      <c r="N69" s="1070" t="s">
        <v>6009</v>
      </c>
      <c r="O69" s="328" t="s">
        <v>2486</v>
      </c>
      <c r="P69" s="696">
        <v>94</v>
      </c>
      <c r="Q69" s="1073">
        <f t="shared" si="6"/>
        <v>94</v>
      </c>
      <c r="R69" s="696"/>
      <c r="S69" s="696"/>
      <c r="T69" s="696"/>
      <c r="U69" s="696"/>
      <c r="V69" s="696"/>
      <c r="W69" s="696"/>
      <c r="X69" s="696"/>
      <c r="Y69" s="696"/>
      <c r="Z69" s="696"/>
      <c r="AA69" s="696">
        <v>2</v>
      </c>
      <c r="AB69" s="696">
        <v>20</v>
      </c>
      <c r="AC69" s="696">
        <v>20</v>
      </c>
      <c r="AD69" s="696">
        <v>31</v>
      </c>
      <c r="AE69" s="696">
        <v>21</v>
      </c>
      <c r="AF69" s="784"/>
      <c r="AK69" s="56" t="str">
        <f t="shared" si="3"/>
        <v>IApJ</v>
      </c>
      <c r="AL69" s="2767"/>
      <c r="AM69" s="2767"/>
      <c r="AN69" s="1649">
        <v>2</v>
      </c>
      <c r="BB69" s="1649">
        <v>1</v>
      </c>
      <c r="BC69" s="1649"/>
    </row>
    <row r="70" spans="2:83" s="1045" customFormat="1" ht="99.75" customHeight="1">
      <c r="B70" s="89">
        <f t="shared" si="5"/>
        <v>68</v>
      </c>
      <c r="C70" s="704" t="s">
        <v>4872</v>
      </c>
      <c r="D70" s="704" t="s">
        <v>5058</v>
      </c>
      <c r="E70" s="704">
        <v>5</v>
      </c>
      <c r="F70" s="899">
        <v>4</v>
      </c>
      <c r="G70" s="900">
        <v>2</v>
      </c>
      <c r="H70" s="901" t="s">
        <v>1445</v>
      </c>
      <c r="I70" s="704" t="s">
        <v>5803</v>
      </c>
      <c r="J70" s="1439" t="s">
        <v>1446</v>
      </c>
      <c r="K70" s="704" t="s">
        <v>1447</v>
      </c>
      <c r="L70" s="704">
        <v>405</v>
      </c>
      <c r="M70" s="704" t="s">
        <v>1448</v>
      </c>
      <c r="N70" s="1069" t="s">
        <v>5806</v>
      </c>
      <c r="O70" s="76" t="s">
        <v>1449</v>
      </c>
      <c r="P70" s="798">
        <v>31</v>
      </c>
      <c r="Q70" s="1073">
        <f t="shared" si="6"/>
        <v>31</v>
      </c>
      <c r="R70" s="2476"/>
      <c r="S70" s="2476"/>
      <c r="T70" s="2476"/>
      <c r="U70" s="2476"/>
      <c r="V70" s="2476"/>
      <c r="W70" s="2476"/>
      <c r="X70" s="2476"/>
      <c r="Y70" s="2476"/>
      <c r="Z70" s="2476"/>
      <c r="AA70" s="2476"/>
      <c r="AB70" s="2476">
        <v>5</v>
      </c>
      <c r="AC70" s="2476">
        <v>9</v>
      </c>
      <c r="AD70" s="2476">
        <v>11</v>
      </c>
      <c r="AE70" s="2476">
        <v>6</v>
      </c>
      <c r="AF70" s="1044"/>
      <c r="AG70" s="789" t="s">
        <v>10596</v>
      </c>
      <c r="AK70" s="56" t="str">
        <f t="shared" si="3"/>
        <v>IMNRAS</v>
      </c>
      <c r="AL70" s="1080"/>
      <c r="AM70" s="1080"/>
      <c r="AN70" s="909"/>
      <c r="AO70" s="909"/>
      <c r="AP70" s="909"/>
      <c r="AQ70" s="909"/>
      <c r="AR70" s="909"/>
      <c r="AS70" s="909"/>
      <c r="AT70" s="909"/>
      <c r="AU70" s="909"/>
      <c r="AV70" s="909"/>
      <c r="AW70" s="909"/>
      <c r="AX70" s="909"/>
      <c r="AY70" s="909"/>
      <c r="AZ70" s="909"/>
      <c r="BA70" s="909"/>
      <c r="BB70" s="909"/>
      <c r="BC70" s="909"/>
      <c r="BD70" s="909"/>
      <c r="BE70" s="909"/>
      <c r="BF70" s="909"/>
      <c r="BG70" s="909"/>
      <c r="BH70" s="909"/>
      <c r="BI70" s="909"/>
      <c r="BJ70" s="909"/>
      <c r="BK70" s="909"/>
      <c r="BL70" s="909"/>
      <c r="BM70" s="909"/>
      <c r="BN70" s="909"/>
      <c r="BO70" s="909"/>
      <c r="BP70" s="909"/>
      <c r="BQ70" s="909"/>
      <c r="BR70" s="909"/>
      <c r="BS70" s="909"/>
      <c r="BT70" s="909"/>
      <c r="BU70" s="909"/>
      <c r="BV70" s="909"/>
      <c r="BW70" s="909"/>
      <c r="BX70" s="909"/>
      <c r="BY70" s="909"/>
      <c r="BZ70" s="909"/>
      <c r="CA70" s="909"/>
      <c r="CB70" s="909"/>
      <c r="CC70" s="909"/>
      <c r="CD70" s="909"/>
      <c r="CE70" s="909"/>
    </row>
    <row r="71" spans="2:83" ht="148.5">
      <c r="B71" s="89">
        <f t="shared" si="5"/>
        <v>69</v>
      </c>
      <c r="C71" s="89" t="s">
        <v>2971</v>
      </c>
      <c r="D71" s="89" t="s">
        <v>5058</v>
      </c>
      <c r="E71" s="89">
        <v>58</v>
      </c>
      <c r="F71" s="370">
        <v>55</v>
      </c>
      <c r="G71" s="100">
        <v>4</v>
      </c>
      <c r="H71" s="981" t="s">
        <v>2649</v>
      </c>
      <c r="I71" s="3" t="s">
        <v>3278</v>
      </c>
      <c r="J71" s="603" t="s">
        <v>2650</v>
      </c>
      <c r="K71" s="89" t="s">
        <v>619</v>
      </c>
      <c r="L71" s="89">
        <v>708</v>
      </c>
      <c r="M71" s="89" t="s">
        <v>2651</v>
      </c>
      <c r="N71" s="194" t="s">
        <v>6009</v>
      </c>
      <c r="O71" s="100" t="s">
        <v>6751</v>
      </c>
      <c r="P71" s="205">
        <v>118</v>
      </c>
      <c r="Q71" s="1073">
        <f t="shared" si="6"/>
        <v>118</v>
      </c>
      <c r="R71" s="41"/>
      <c r="S71" s="41"/>
      <c r="T71" s="41"/>
      <c r="U71" s="41"/>
      <c r="V71" s="41"/>
      <c r="W71" s="41"/>
      <c r="X71" s="41"/>
      <c r="Y71" s="41"/>
      <c r="Z71" s="41"/>
      <c r="AA71" s="41">
        <v>2</v>
      </c>
      <c r="AB71" s="2167">
        <v>23</v>
      </c>
      <c r="AC71" s="2167">
        <v>30</v>
      </c>
      <c r="AD71" s="2167">
        <v>34</v>
      </c>
      <c r="AE71" s="2167">
        <v>29</v>
      </c>
      <c r="AF71" s="41"/>
      <c r="AK71" s="56" t="str">
        <f t="shared" si="3"/>
        <v>IApJ</v>
      </c>
      <c r="AL71" s="1080"/>
      <c r="AM71" s="1080"/>
      <c r="AN71" s="56">
        <v>1</v>
      </c>
    </row>
    <row r="72" spans="2:83" s="960" customFormat="1" ht="57.75" customHeight="1">
      <c r="B72" s="89">
        <f t="shared" si="5"/>
        <v>70</v>
      </c>
      <c r="C72" s="1227" t="s">
        <v>13</v>
      </c>
      <c r="D72" s="1227" t="s">
        <v>1505</v>
      </c>
      <c r="E72" s="1227">
        <v>4</v>
      </c>
      <c r="F72" s="1238">
        <v>2</v>
      </c>
      <c r="G72" s="959">
        <v>3</v>
      </c>
      <c r="H72" s="1239" t="s">
        <v>14</v>
      </c>
      <c r="I72" s="952" t="s">
        <v>3279</v>
      </c>
      <c r="J72" s="956" t="s">
        <v>15</v>
      </c>
      <c r="K72" s="1227" t="s">
        <v>5773</v>
      </c>
      <c r="L72" s="1227">
        <v>719</v>
      </c>
      <c r="M72" s="1227" t="s">
        <v>16</v>
      </c>
      <c r="N72" s="1246" t="s">
        <v>3007</v>
      </c>
      <c r="O72" s="959" t="s">
        <v>17</v>
      </c>
      <c r="P72" s="1241">
        <v>3</v>
      </c>
      <c r="Q72" s="1073">
        <f t="shared" si="6"/>
        <v>3</v>
      </c>
      <c r="R72" s="1442"/>
      <c r="S72" s="1442"/>
      <c r="T72" s="1442"/>
      <c r="U72" s="1442"/>
      <c r="V72" s="1442"/>
      <c r="W72" s="1442"/>
      <c r="X72" s="1442"/>
      <c r="Y72" s="1442"/>
      <c r="Z72" s="1442"/>
      <c r="AA72" s="1442"/>
      <c r="AB72" s="1442"/>
      <c r="AC72" s="1442">
        <v>1</v>
      </c>
      <c r="AD72" s="1442">
        <v>1</v>
      </c>
      <c r="AE72" s="1442">
        <v>1</v>
      </c>
      <c r="AF72" s="1442"/>
      <c r="AG72" s="2525"/>
      <c r="AK72" s="56" t="str">
        <f t="shared" si="3"/>
        <v>DApJ</v>
      </c>
      <c r="AL72" s="1080"/>
      <c r="AM72" s="1080"/>
      <c r="AN72" s="56"/>
      <c r="AO72" s="56"/>
      <c r="AP72" s="56"/>
      <c r="AQ72" s="56"/>
      <c r="AR72" s="56"/>
      <c r="AS72" s="56"/>
      <c r="AT72" s="56"/>
      <c r="AU72" s="56"/>
      <c r="AV72" s="56"/>
      <c r="AW72" s="56"/>
      <c r="AX72" s="56"/>
      <c r="AY72" s="56"/>
      <c r="AZ72" s="56"/>
      <c r="BA72" s="56"/>
      <c r="BB72" s="56"/>
      <c r="BC72" s="56"/>
      <c r="BD72" s="56"/>
      <c r="BE72" s="56"/>
      <c r="BF72" s="56"/>
      <c r="BG72" s="56"/>
      <c r="BH72" s="56">
        <v>1</v>
      </c>
      <c r="BI72" s="56"/>
      <c r="BJ72" s="56"/>
      <c r="BK72" s="56"/>
      <c r="BL72" s="56"/>
      <c r="BM72" s="56"/>
      <c r="BN72" s="56"/>
      <c r="BO72" s="56"/>
      <c r="BP72" s="56"/>
      <c r="BQ72" s="56"/>
      <c r="BR72" s="56"/>
      <c r="BS72" s="56"/>
      <c r="BT72" s="56"/>
      <c r="BU72" s="56"/>
      <c r="BV72" s="56"/>
      <c r="BW72" s="56"/>
      <c r="BX72" s="56"/>
      <c r="BY72" s="56"/>
      <c r="BZ72" s="56"/>
      <c r="CA72" s="56"/>
      <c r="CB72" s="56"/>
      <c r="CC72" s="56"/>
      <c r="CD72" s="56"/>
      <c r="CE72" s="56"/>
    </row>
    <row r="73" spans="2:83" ht="44.25" customHeight="1">
      <c r="B73" s="89">
        <f t="shared" si="5"/>
        <v>71</v>
      </c>
      <c r="C73" s="89" t="s">
        <v>2618</v>
      </c>
      <c r="D73" s="89" t="s">
        <v>5058</v>
      </c>
      <c r="E73" s="89">
        <v>5</v>
      </c>
      <c r="F73" s="438">
        <v>6</v>
      </c>
      <c r="G73" s="100">
        <v>0</v>
      </c>
      <c r="H73" s="981" t="s">
        <v>2624</v>
      </c>
      <c r="I73" s="3" t="s">
        <v>2617</v>
      </c>
      <c r="J73" s="610" t="s">
        <v>2619</v>
      </c>
      <c r="K73" s="89" t="s">
        <v>2620</v>
      </c>
      <c r="L73" s="89">
        <v>139</v>
      </c>
      <c r="M73" s="89" t="s">
        <v>2621</v>
      </c>
      <c r="N73" s="194" t="s">
        <v>2622</v>
      </c>
      <c r="O73" s="100" t="s">
        <v>2623</v>
      </c>
      <c r="P73" s="205">
        <v>6</v>
      </c>
      <c r="Q73" s="1073">
        <f t="shared" si="6"/>
        <v>6</v>
      </c>
      <c r="R73" s="41"/>
      <c r="S73" s="41"/>
      <c r="T73" s="41"/>
      <c r="U73" s="41"/>
      <c r="V73" s="41"/>
      <c r="W73" s="41"/>
      <c r="X73" s="41"/>
      <c r="Y73" s="41"/>
      <c r="Z73" s="41"/>
      <c r="AA73" s="41"/>
      <c r="AB73" s="2167">
        <v>3</v>
      </c>
      <c r="AC73" s="2167">
        <v>2</v>
      </c>
      <c r="AD73" s="2167">
        <v>1</v>
      </c>
      <c r="AE73" s="41"/>
      <c r="AK73" s="56" t="str">
        <f t="shared" si="3"/>
        <v>IAJ</v>
      </c>
      <c r="AL73" s="1080"/>
      <c r="AM73" s="1080"/>
    </row>
    <row r="74" spans="2:83" s="1503" customFormat="1" ht="80.25" customHeight="1">
      <c r="B74" s="1513"/>
      <c r="C74" s="1515" t="s">
        <v>7365</v>
      </c>
      <c r="D74" s="1515" t="s">
        <v>7357</v>
      </c>
      <c r="E74" s="1513">
        <v>4</v>
      </c>
      <c r="F74" s="1520">
        <v>0</v>
      </c>
      <c r="G74" s="1505">
        <v>5</v>
      </c>
      <c r="H74" s="1514" t="s">
        <v>7366</v>
      </c>
      <c r="I74" s="1496" t="s">
        <v>7343</v>
      </c>
      <c r="J74" s="1497" t="s">
        <v>7367</v>
      </c>
      <c r="K74" s="1515" t="s">
        <v>7368</v>
      </c>
      <c r="L74" s="1513">
        <v>207</v>
      </c>
      <c r="M74" s="1515" t="s">
        <v>7369</v>
      </c>
      <c r="N74" s="1517" t="s">
        <v>7370</v>
      </c>
      <c r="O74" s="1505" t="s">
        <v>7371</v>
      </c>
      <c r="P74" s="1509">
        <v>5</v>
      </c>
      <c r="Q74" s="1073">
        <f t="shared" si="6"/>
        <v>5</v>
      </c>
      <c r="R74" s="1511"/>
      <c r="S74" s="1511"/>
      <c r="T74" s="1511"/>
      <c r="U74" s="1511"/>
      <c r="V74" s="1511"/>
      <c r="W74" s="1511"/>
      <c r="X74" s="1511"/>
      <c r="Y74" s="1511"/>
      <c r="Z74" s="1511"/>
      <c r="AA74" s="1511"/>
      <c r="AB74" s="1511"/>
      <c r="AC74" s="1511">
        <v>2</v>
      </c>
      <c r="AD74" s="1511">
        <v>3</v>
      </c>
      <c r="AE74" s="1511"/>
      <c r="AG74" s="2504"/>
      <c r="AK74" s="1503" t="str">
        <f t="shared" si="3"/>
        <v>IIcarus</v>
      </c>
      <c r="AL74" s="1080"/>
      <c r="AM74" s="1080"/>
      <c r="AN74" s="56"/>
      <c r="AO74" s="56"/>
      <c r="AP74" s="56">
        <v>1</v>
      </c>
      <c r="AQ74" s="56"/>
      <c r="AR74" s="56"/>
      <c r="AS74" s="56"/>
      <c r="AT74" s="56">
        <v>4</v>
      </c>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c r="BZ74" s="56"/>
      <c r="CA74" s="56"/>
      <c r="CB74" s="56"/>
      <c r="CC74" s="56"/>
      <c r="CD74" s="56"/>
      <c r="CE74" s="56"/>
    </row>
    <row r="75" spans="2:83" ht="113.25" customHeight="1">
      <c r="B75" s="89">
        <f t="shared" si="5"/>
        <v>73</v>
      </c>
      <c r="C75" s="89" t="s">
        <v>2625</v>
      </c>
      <c r="D75" s="89" t="s">
        <v>1505</v>
      </c>
      <c r="E75" s="89">
        <v>32</v>
      </c>
      <c r="F75" s="438">
        <v>18</v>
      </c>
      <c r="G75" s="100">
        <v>15</v>
      </c>
      <c r="H75" s="1014" t="s">
        <v>754</v>
      </c>
      <c r="I75" s="3" t="s">
        <v>3279</v>
      </c>
      <c r="J75" s="603" t="s">
        <v>2626</v>
      </c>
      <c r="K75" s="89" t="s">
        <v>121</v>
      </c>
      <c r="L75" s="89">
        <v>62</v>
      </c>
      <c r="M75" s="89" t="s">
        <v>497</v>
      </c>
      <c r="N75" s="194" t="s">
        <v>1418</v>
      </c>
      <c r="O75" s="100" t="s">
        <v>1419</v>
      </c>
      <c r="P75" s="205">
        <v>8</v>
      </c>
      <c r="Q75" s="1073">
        <f t="shared" si="6"/>
        <v>8</v>
      </c>
      <c r="R75" s="41"/>
      <c r="S75" s="41"/>
      <c r="T75" s="41"/>
      <c r="U75" s="41"/>
      <c r="V75" s="41"/>
      <c r="W75" s="41"/>
      <c r="X75" s="41"/>
      <c r="Y75" s="41"/>
      <c r="Z75" s="41"/>
      <c r="AA75" s="41"/>
      <c r="AB75" s="41">
        <v>1</v>
      </c>
      <c r="AC75" s="41">
        <v>1</v>
      </c>
      <c r="AD75" s="41">
        <v>5</v>
      </c>
      <c r="AE75" s="41">
        <v>1</v>
      </c>
      <c r="AK75" s="56" t="str">
        <f t="shared" ref="AK75:AK112" si="7">$D75&amp;$K75</f>
        <v>DPASJ</v>
      </c>
      <c r="AL75" s="1080"/>
      <c r="AM75" s="1080"/>
      <c r="AS75" s="56">
        <v>2</v>
      </c>
      <c r="BA75" s="56">
        <v>7</v>
      </c>
    </row>
    <row r="76" spans="2:83" s="368" customFormat="1" ht="40.5" customHeight="1">
      <c r="B76" s="89">
        <f t="shared" si="5"/>
        <v>74</v>
      </c>
      <c r="C76" s="931" t="s">
        <v>2152</v>
      </c>
      <c r="D76" s="931" t="s">
        <v>5061</v>
      </c>
      <c r="E76" s="931">
        <v>5</v>
      </c>
      <c r="F76" s="1084">
        <v>1</v>
      </c>
      <c r="G76" s="917">
        <v>5</v>
      </c>
      <c r="H76" s="1085" t="s">
        <v>576</v>
      </c>
      <c r="I76" s="112" t="s">
        <v>1909</v>
      </c>
      <c r="J76" s="918" t="s">
        <v>19</v>
      </c>
      <c r="K76" s="931" t="s">
        <v>577</v>
      </c>
      <c r="L76" s="931">
        <v>62</v>
      </c>
      <c r="M76" s="931" t="s">
        <v>578</v>
      </c>
      <c r="N76" s="1086" t="s">
        <v>579</v>
      </c>
      <c r="O76" s="917" t="s">
        <v>580</v>
      </c>
      <c r="P76" s="1087">
        <v>16</v>
      </c>
      <c r="Q76" s="1073">
        <f t="shared" si="6"/>
        <v>16</v>
      </c>
      <c r="R76" s="2477"/>
      <c r="S76" s="2477"/>
      <c r="T76" s="2477"/>
      <c r="U76" s="2477"/>
      <c r="V76" s="2477"/>
      <c r="W76" s="2477"/>
      <c r="X76" s="2477"/>
      <c r="Y76" s="2477"/>
      <c r="Z76" s="2477"/>
      <c r="AA76" s="2477"/>
      <c r="AB76" s="2477">
        <v>6</v>
      </c>
      <c r="AC76" s="2477">
        <v>4</v>
      </c>
      <c r="AD76" s="2477">
        <v>5</v>
      </c>
      <c r="AE76" s="2477">
        <v>1</v>
      </c>
      <c r="AG76" s="2532"/>
      <c r="AK76" s="56" t="str">
        <f t="shared" si="7"/>
        <v>DPASJ</v>
      </c>
      <c r="AL76" s="1080"/>
      <c r="AM76" s="1080"/>
      <c r="AN76" s="56"/>
      <c r="AO76" s="56"/>
      <c r="AP76" s="56"/>
      <c r="AQ76" s="56"/>
      <c r="AR76" s="56"/>
      <c r="AS76" s="56"/>
      <c r="AT76" s="56"/>
      <c r="AU76" s="56"/>
      <c r="AV76" s="56"/>
      <c r="AW76" s="56"/>
      <c r="AX76" s="56"/>
      <c r="AY76" s="56"/>
      <c r="AZ76" s="56">
        <v>1</v>
      </c>
      <c r="BA76" s="56">
        <v>1</v>
      </c>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56"/>
      <c r="CE76" s="56"/>
    </row>
    <row r="77" spans="2:83" s="368" customFormat="1" ht="189" customHeight="1">
      <c r="B77" s="89">
        <f t="shared" si="5"/>
        <v>75</v>
      </c>
      <c r="C77" s="931" t="s">
        <v>581</v>
      </c>
      <c r="D77" s="931" t="s">
        <v>5061</v>
      </c>
      <c r="E77" s="931">
        <v>48</v>
      </c>
      <c r="F77" s="1084">
        <v>16</v>
      </c>
      <c r="G77" s="917">
        <v>33</v>
      </c>
      <c r="H77" s="1085" t="s">
        <v>11371</v>
      </c>
      <c r="I77" s="112" t="s">
        <v>582</v>
      </c>
      <c r="J77" s="1088" t="s">
        <v>18</v>
      </c>
      <c r="K77" s="931" t="s">
        <v>121</v>
      </c>
      <c r="L77" s="931">
        <v>62</v>
      </c>
      <c r="M77" s="931" t="s">
        <v>583</v>
      </c>
      <c r="N77" s="1086" t="s">
        <v>5757</v>
      </c>
      <c r="O77" s="917" t="s">
        <v>584</v>
      </c>
      <c r="P77" s="1087">
        <v>15</v>
      </c>
      <c r="Q77" s="1073">
        <f t="shared" si="6"/>
        <v>15</v>
      </c>
      <c r="R77" s="2477"/>
      <c r="S77" s="2477"/>
      <c r="T77" s="2477"/>
      <c r="U77" s="2477"/>
      <c r="V77" s="2477"/>
      <c r="W77" s="2477"/>
      <c r="X77" s="2477"/>
      <c r="Y77" s="2477"/>
      <c r="Z77" s="2477"/>
      <c r="AA77" s="2477"/>
      <c r="AB77" s="2477">
        <v>3</v>
      </c>
      <c r="AC77" s="2477">
        <v>6</v>
      </c>
      <c r="AD77" s="2477">
        <v>1</v>
      </c>
      <c r="AE77" s="2477">
        <v>5</v>
      </c>
      <c r="AG77" s="2532"/>
      <c r="AK77" s="56" t="str">
        <f t="shared" si="7"/>
        <v>DPASJ</v>
      </c>
      <c r="AL77" s="1080"/>
      <c r="AM77" s="1080"/>
      <c r="AN77" s="56"/>
      <c r="AO77" s="56"/>
      <c r="AP77" s="56"/>
      <c r="AQ77" s="56"/>
      <c r="AR77" s="56"/>
      <c r="AS77" s="56"/>
      <c r="AT77" s="56"/>
      <c r="AU77" s="56"/>
      <c r="AV77" s="56"/>
      <c r="AW77" s="56"/>
      <c r="AX77" s="56"/>
      <c r="AY77" s="56"/>
      <c r="AZ77" s="56">
        <v>2</v>
      </c>
      <c r="BA77" s="56">
        <v>2</v>
      </c>
      <c r="BB77" s="56">
        <v>1</v>
      </c>
      <c r="BC77" s="56"/>
      <c r="BD77" s="56"/>
      <c r="BE77" s="56"/>
      <c r="BF77" s="56"/>
      <c r="BG77" s="56"/>
      <c r="BH77" s="56"/>
      <c r="BI77" s="56"/>
      <c r="BJ77" s="56">
        <v>1</v>
      </c>
      <c r="BK77" s="56"/>
      <c r="BL77" s="56"/>
      <c r="BM77" s="56"/>
      <c r="BN77" s="56"/>
      <c r="BO77" s="56"/>
      <c r="BP77" s="56"/>
      <c r="BQ77" s="56"/>
      <c r="BR77" s="56"/>
      <c r="BS77" s="56"/>
      <c r="BT77" s="56"/>
      <c r="BU77" s="56"/>
      <c r="BV77" s="56"/>
      <c r="BW77" s="56"/>
      <c r="BX77" s="56"/>
      <c r="BY77" s="56"/>
      <c r="BZ77" s="56"/>
      <c r="CA77" s="56"/>
      <c r="CB77" s="56"/>
      <c r="CC77" s="56"/>
      <c r="CD77" s="56"/>
      <c r="CE77" s="56"/>
    </row>
    <row r="78" spans="2:83" s="1468" customFormat="1" ht="57.75" customHeight="1">
      <c r="B78" s="89">
        <f t="shared" si="5"/>
        <v>76</v>
      </c>
      <c r="C78" s="1469" t="s">
        <v>581</v>
      </c>
      <c r="D78" s="1469" t="s">
        <v>6871</v>
      </c>
      <c r="E78" s="1461">
        <v>7</v>
      </c>
      <c r="F78" s="1462">
        <v>3</v>
      </c>
      <c r="G78" s="1463">
        <v>5</v>
      </c>
      <c r="H78" s="1464" t="s">
        <v>6895</v>
      </c>
      <c r="I78" s="1465" t="s">
        <v>6869</v>
      </c>
      <c r="J78" s="1466" t="s">
        <v>6896</v>
      </c>
      <c r="K78" s="1469" t="s">
        <v>6897</v>
      </c>
      <c r="L78" s="1461">
        <v>62</v>
      </c>
      <c r="M78" s="1469" t="s">
        <v>6898</v>
      </c>
      <c r="N78" s="1470" t="s">
        <v>6899</v>
      </c>
      <c r="O78" s="1463" t="s">
        <v>6900</v>
      </c>
      <c r="P78" s="1467">
        <v>21</v>
      </c>
      <c r="Q78" s="1073">
        <f t="shared" si="6"/>
        <v>21</v>
      </c>
      <c r="R78" s="2478"/>
      <c r="S78" s="2478"/>
      <c r="T78" s="2478"/>
      <c r="U78" s="2478"/>
      <c r="V78" s="2478"/>
      <c r="W78" s="2478"/>
      <c r="X78" s="2478"/>
      <c r="Y78" s="2478"/>
      <c r="Z78" s="2478"/>
      <c r="AA78" s="2478"/>
      <c r="AB78" s="2478"/>
      <c r="AC78" s="2478">
        <v>13</v>
      </c>
      <c r="AD78" s="2478">
        <v>6</v>
      </c>
      <c r="AE78" s="2478">
        <v>2</v>
      </c>
      <c r="AG78" s="2533"/>
      <c r="AL78" s="1080"/>
      <c r="AM78" s="1080"/>
      <c r="AN78" s="56"/>
      <c r="AO78" s="56"/>
      <c r="AP78" s="56"/>
      <c r="AQ78" s="56"/>
      <c r="AR78" s="56"/>
      <c r="AS78" s="56"/>
      <c r="AT78" s="56"/>
      <c r="AU78" s="56"/>
      <c r="AV78" s="56"/>
      <c r="AW78" s="56"/>
      <c r="AX78" s="56"/>
      <c r="AY78" s="56"/>
      <c r="AZ78" s="56">
        <v>1</v>
      </c>
      <c r="BA78" s="56">
        <v>1</v>
      </c>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row>
    <row r="79" spans="2:83" s="1503" customFormat="1" ht="96" customHeight="1">
      <c r="B79" s="1513"/>
      <c r="C79" s="1515" t="s">
        <v>7349</v>
      </c>
      <c r="D79" s="1515" t="s">
        <v>7348</v>
      </c>
      <c r="E79" s="1513">
        <v>29</v>
      </c>
      <c r="F79" s="1521">
        <v>29</v>
      </c>
      <c r="G79" s="1500">
        <v>1</v>
      </c>
      <c r="H79" s="1522" t="s">
        <v>7350</v>
      </c>
      <c r="I79" s="1496" t="s">
        <v>7351</v>
      </c>
      <c r="J79" s="1497" t="s">
        <v>7352</v>
      </c>
      <c r="K79" s="1515" t="s">
        <v>619</v>
      </c>
      <c r="L79" s="1513">
        <v>714</v>
      </c>
      <c r="M79" s="1515" t="s">
        <v>7353</v>
      </c>
      <c r="N79" s="1517" t="s">
        <v>7354</v>
      </c>
      <c r="O79" s="1505" t="s">
        <v>7355</v>
      </c>
      <c r="P79" s="1509">
        <v>44</v>
      </c>
      <c r="Q79" s="1073">
        <f t="shared" si="6"/>
        <v>44</v>
      </c>
      <c r="R79" s="1511"/>
      <c r="S79" s="1511"/>
      <c r="T79" s="1511"/>
      <c r="U79" s="1511"/>
      <c r="V79" s="1511"/>
      <c r="W79" s="1511"/>
      <c r="X79" s="1511"/>
      <c r="Y79" s="1511"/>
      <c r="Z79" s="1511"/>
      <c r="AA79" s="1511"/>
      <c r="AB79" s="1511">
        <v>10</v>
      </c>
      <c r="AC79" s="1511">
        <v>6</v>
      </c>
      <c r="AD79" s="1511">
        <v>16</v>
      </c>
      <c r="AE79" s="1511">
        <v>12</v>
      </c>
      <c r="AG79" s="2504"/>
      <c r="AL79" s="1080"/>
      <c r="AM79" s="1080"/>
      <c r="AN79" s="56">
        <v>1</v>
      </c>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c r="BZ79" s="56"/>
      <c r="CA79" s="56"/>
      <c r="CB79" s="56"/>
      <c r="CC79" s="56"/>
      <c r="CD79" s="56"/>
      <c r="CE79" s="56"/>
    </row>
    <row r="80" spans="2:83" ht="135.75" customHeight="1">
      <c r="B80" s="89">
        <f t="shared" si="5"/>
        <v>78</v>
      </c>
      <c r="C80" s="89" t="s">
        <v>1450</v>
      </c>
      <c r="D80" s="89" t="s">
        <v>1505</v>
      </c>
      <c r="E80" s="89">
        <v>3</v>
      </c>
      <c r="F80" s="438">
        <v>1</v>
      </c>
      <c r="G80" s="100">
        <v>3</v>
      </c>
      <c r="H80" s="1014" t="s">
        <v>1451</v>
      </c>
      <c r="I80" s="3" t="s">
        <v>3278</v>
      </c>
      <c r="J80" s="956" t="s">
        <v>20</v>
      </c>
      <c r="K80" s="1227" t="s">
        <v>1447</v>
      </c>
      <c r="L80" s="1227">
        <v>405</v>
      </c>
      <c r="M80" s="1227" t="s">
        <v>21</v>
      </c>
      <c r="N80" s="1246" t="s">
        <v>3350</v>
      </c>
      <c r="O80" s="100" t="s">
        <v>1452</v>
      </c>
      <c r="P80" s="205">
        <v>50</v>
      </c>
      <c r="Q80" s="1073">
        <f t="shared" si="6"/>
        <v>50</v>
      </c>
      <c r="R80" s="41"/>
      <c r="S80" s="41"/>
      <c r="T80" s="41"/>
      <c r="U80" s="41"/>
      <c r="V80" s="41"/>
      <c r="W80" s="41"/>
      <c r="X80" s="41"/>
      <c r="Y80" s="41"/>
      <c r="Z80" s="41"/>
      <c r="AA80" s="41"/>
      <c r="AB80" s="41">
        <v>5</v>
      </c>
      <c r="AC80" s="41">
        <v>15</v>
      </c>
      <c r="AD80" s="41">
        <v>19</v>
      </c>
      <c r="AE80" s="41">
        <v>11</v>
      </c>
      <c r="AG80" s="544" t="s">
        <v>10520</v>
      </c>
      <c r="AK80" s="56" t="str">
        <f t="shared" si="7"/>
        <v>DMNRAS</v>
      </c>
      <c r="AL80" s="1080"/>
      <c r="AM80" s="1080"/>
      <c r="BA80" s="56">
        <v>1</v>
      </c>
    </row>
    <row r="81" spans="2:83" ht="105.75" customHeight="1">
      <c r="B81" s="89">
        <f t="shared" si="5"/>
        <v>79</v>
      </c>
      <c r="C81" s="89" t="s">
        <v>755</v>
      </c>
      <c r="D81" s="89" t="s">
        <v>1505</v>
      </c>
      <c r="E81" s="89">
        <v>2</v>
      </c>
      <c r="F81" s="438">
        <v>0</v>
      </c>
      <c r="G81" s="100">
        <v>3</v>
      </c>
      <c r="H81" s="94" t="s">
        <v>756</v>
      </c>
      <c r="I81" s="3" t="s">
        <v>3278</v>
      </c>
      <c r="J81" s="502" t="s">
        <v>5934</v>
      </c>
      <c r="K81" s="89" t="s">
        <v>757</v>
      </c>
      <c r="L81" s="89">
        <v>713</v>
      </c>
      <c r="M81" s="89" t="s">
        <v>1638</v>
      </c>
      <c r="N81" s="194" t="s">
        <v>2622</v>
      </c>
      <c r="O81" s="100" t="s">
        <v>1639</v>
      </c>
      <c r="P81" s="205">
        <v>14</v>
      </c>
      <c r="Q81" s="1073">
        <f t="shared" si="6"/>
        <v>14</v>
      </c>
      <c r="R81" s="41"/>
      <c r="S81" s="41"/>
      <c r="T81" s="41"/>
      <c r="U81" s="41"/>
      <c r="V81" s="41"/>
      <c r="W81" s="41"/>
      <c r="X81" s="41"/>
      <c r="Y81" s="41"/>
      <c r="Z81" s="41"/>
      <c r="AA81" s="41"/>
      <c r="AB81" s="41">
        <v>2</v>
      </c>
      <c r="AC81" s="41">
        <v>4</v>
      </c>
      <c r="AD81" s="41">
        <v>5</v>
      </c>
      <c r="AE81" s="41">
        <v>3</v>
      </c>
      <c r="AG81" s="283" t="s">
        <v>10520</v>
      </c>
      <c r="AK81" s="56" t="str">
        <f t="shared" si="7"/>
        <v>DApJ</v>
      </c>
      <c r="AL81" s="1080"/>
      <c r="AM81" s="1080"/>
      <c r="BB81" s="56">
        <v>1</v>
      </c>
    </row>
    <row r="82" spans="2:83" s="368" customFormat="1" ht="105.75" customHeight="1">
      <c r="B82" s="89">
        <f t="shared" si="5"/>
        <v>80</v>
      </c>
      <c r="C82" s="931" t="s">
        <v>585</v>
      </c>
      <c r="D82" s="931" t="s">
        <v>1505</v>
      </c>
      <c r="E82" s="931">
        <v>4</v>
      </c>
      <c r="F82" s="1084">
        <v>1</v>
      </c>
      <c r="G82" s="917">
        <v>4</v>
      </c>
      <c r="H82" s="924" t="s">
        <v>586</v>
      </c>
      <c r="I82" s="112" t="s">
        <v>3278</v>
      </c>
      <c r="J82" s="956" t="s">
        <v>22</v>
      </c>
      <c r="K82" s="931" t="s">
        <v>121</v>
      </c>
      <c r="L82" s="931">
        <v>62</v>
      </c>
      <c r="M82" s="931" t="s">
        <v>587</v>
      </c>
      <c r="N82" s="1086" t="s">
        <v>5757</v>
      </c>
      <c r="O82" s="917" t="s">
        <v>588</v>
      </c>
      <c r="P82" s="1087">
        <v>130</v>
      </c>
      <c r="Q82" s="1073">
        <f t="shared" si="6"/>
        <v>130</v>
      </c>
      <c r="R82" s="2477"/>
      <c r="S82" s="2477"/>
      <c r="T82" s="2477"/>
      <c r="U82" s="2477"/>
      <c r="V82" s="2477"/>
      <c r="W82" s="2477"/>
      <c r="X82" s="2477"/>
      <c r="Y82" s="2477"/>
      <c r="Z82" s="2477"/>
      <c r="AA82" s="2477">
        <v>6</v>
      </c>
      <c r="AB82" s="2477">
        <v>29</v>
      </c>
      <c r="AC82" s="2477">
        <v>24</v>
      </c>
      <c r="AD82" s="2477">
        <v>38</v>
      </c>
      <c r="AE82" s="2477">
        <v>33</v>
      </c>
      <c r="AG82" s="2162" t="s">
        <v>10593</v>
      </c>
      <c r="AK82" s="56" t="str">
        <f t="shared" si="7"/>
        <v>DPASJ</v>
      </c>
      <c r="AL82" s="1080"/>
      <c r="AM82" s="1080"/>
      <c r="AN82" s="56"/>
      <c r="AO82" s="56"/>
      <c r="AP82" s="56"/>
      <c r="AQ82" s="56"/>
      <c r="AR82" s="56"/>
      <c r="AS82" s="56"/>
      <c r="AT82" s="56"/>
      <c r="AU82" s="56"/>
      <c r="AV82" s="56"/>
      <c r="AW82" s="56"/>
      <c r="AX82" s="56"/>
      <c r="AY82" s="56"/>
      <c r="AZ82" s="56"/>
      <c r="BA82" s="56">
        <v>1</v>
      </c>
      <c r="BB82" s="56">
        <v>1</v>
      </c>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row>
    <row r="83" spans="2:83" s="974" customFormat="1" ht="105.75" customHeight="1">
      <c r="B83" s="89">
        <f t="shared" si="5"/>
        <v>81</v>
      </c>
      <c r="C83" s="1311" t="s">
        <v>3342</v>
      </c>
      <c r="D83" s="1311" t="s">
        <v>5061</v>
      </c>
      <c r="E83" s="1311">
        <v>6</v>
      </c>
      <c r="F83" s="1318">
        <v>3</v>
      </c>
      <c r="G83" s="973">
        <v>4</v>
      </c>
      <c r="H83" s="1326" t="s">
        <v>6351</v>
      </c>
      <c r="I83" s="967" t="s">
        <v>3948</v>
      </c>
      <c r="J83" s="971" t="s">
        <v>6352</v>
      </c>
      <c r="K83" s="1311" t="s">
        <v>5927</v>
      </c>
      <c r="L83" s="1311">
        <v>721</v>
      </c>
      <c r="M83" s="1311" t="s">
        <v>6353</v>
      </c>
      <c r="N83" s="1327" t="s">
        <v>2840</v>
      </c>
      <c r="O83" s="973" t="s">
        <v>6354</v>
      </c>
      <c r="P83" s="1316">
        <v>36</v>
      </c>
      <c r="Q83" s="1073">
        <f t="shared" si="6"/>
        <v>36</v>
      </c>
      <c r="R83" s="2471"/>
      <c r="S83" s="2471"/>
      <c r="T83" s="2471"/>
      <c r="U83" s="2471"/>
      <c r="V83" s="2471"/>
      <c r="W83" s="2471"/>
      <c r="X83" s="2471"/>
      <c r="Y83" s="2471"/>
      <c r="Z83" s="2471"/>
      <c r="AA83" s="2471"/>
      <c r="AB83" s="2471">
        <v>1</v>
      </c>
      <c r="AC83" s="2471">
        <v>12</v>
      </c>
      <c r="AD83" s="2471">
        <v>14</v>
      </c>
      <c r="AE83" s="2471">
        <v>9</v>
      </c>
      <c r="AG83" s="2161" t="s">
        <v>10520</v>
      </c>
      <c r="AK83" s="56" t="str">
        <f t="shared" si="7"/>
        <v>DApJ</v>
      </c>
      <c r="AL83" s="1080"/>
      <c r="AM83" s="1080"/>
      <c r="AN83" s="56"/>
      <c r="AO83" s="56"/>
      <c r="AP83" s="56"/>
      <c r="AQ83" s="56"/>
      <c r="AR83" s="56"/>
      <c r="AS83" s="56"/>
      <c r="AT83" s="56"/>
      <c r="AU83" s="56"/>
      <c r="AV83" s="56"/>
      <c r="AW83" s="56"/>
      <c r="AX83" s="56"/>
      <c r="AY83" s="56"/>
      <c r="AZ83" s="56"/>
      <c r="BA83" s="56">
        <v>1</v>
      </c>
      <c r="BB83" s="56">
        <v>1</v>
      </c>
      <c r="BC83" s="56"/>
      <c r="BD83" s="56"/>
      <c r="BE83" s="56"/>
      <c r="BF83" s="56"/>
      <c r="BG83" s="56"/>
      <c r="BH83" s="56"/>
      <c r="BI83" s="56"/>
      <c r="BJ83" s="56"/>
      <c r="BK83" s="56"/>
      <c r="BL83" s="56"/>
      <c r="BM83" s="56"/>
      <c r="BN83" s="56"/>
      <c r="BO83" s="56"/>
      <c r="BP83" s="56"/>
      <c r="BQ83" s="56"/>
      <c r="BR83" s="56"/>
      <c r="BS83" s="56"/>
      <c r="BT83" s="56"/>
      <c r="BU83" s="56"/>
      <c r="BV83" s="56"/>
      <c r="BW83" s="56"/>
      <c r="BX83" s="56"/>
      <c r="BY83" s="56"/>
      <c r="BZ83" s="56"/>
      <c r="CA83" s="56"/>
      <c r="CB83" s="56"/>
      <c r="CC83" s="56"/>
      <c r="CD83" s="56"/>
      <c r="CE83" s="56"/>
    </row>
    <row r="84" spans="2:83" ht="78" customHeight="1">
      <c r="B84" s="89">
        <f t="shared" si="5"/>
        <v>82</v>
      </c>
      <c r="C84" s="89" t="s">
        <v>1640</v>
      </c>
      <c r="D84" s="89" t="s">
        <v>1505</v>
      </c>
      <c r="E84" s="89">
        <v>9</v>
      </c>
      <c r="F84" s="438">
        <v>4</v>
      </c>
      <c r="G84" s="100">
        <v>6</v>
      </c>
      <c r="H84" s="94" t="s">
        <v>1415</v>
      </c>
      <c r="I84" s="3" t="s">
        <v>3278</v>
      </c>
      <c r="J84" s="1438" t="s">
        <v>1416</v>
      </c>
      <c r="K84" s="89" t="s">
        <v>1526</v>
      </c>
      <c r="L84" s="89">
        <v>402</v>
      </c>
      <c r="M84" s="89" t="s">
        <v>1417</v>
      </c>
      <c r="N84" s="194" t="s">
        <v>867</v>
      </c>
      <c r="O84" s="100" t="s">
        <v>4340</v>
      </c>
      <c r="P84" s="205">
        <v>41</v>
      </c>
      <c r="Q84" s="1073">
        <f t="shared" si="6"/>
        <v>41</v>
      </c>
      <c r="R84" s="41"/>
      <c r="S84" s="41"/>
      <c r="T84" s="41"/>
      <c r="U84" s="41"/>
      <c r="V84" s="41"/>
      <c r="W84" s="41"/>
      <c r="X84" s="41"/>
      <c r="Y84" s="41"/>
      <c r="Z84" s="41"/>
      <c r="AA84" s="41"/>
      <c r="AB84" s="41">
        <v>7</v>
      </c>
      <c r="AC84" s="41">
        <v>12</v>
      </c>
      <c r="AD84" s="41">
        <v>12</v>
      </c>
      <c r="AE84" s="41">
        <v>10</v>
      </c>
      <c r="AK84" s="56" t="str">
        <f t="shared" si="7"/>
        <v>DMNRAS</v>
      </c>
      <c r="AL84" s="1080"/>
      <c r="AM84" s="1080"/>
      <c r="BA84" s="56">
        <v>4</v>
      </c>
    </row>
    <row r="85" spans="2:83" s="951" customFormat="1" ht="78" customHeight="1">
      <c r="B85" s="1378">
        <f t="shared" si="5"/>
        <v>83</v>
      </c>
      <c r="C85" s="1378" t="s">
        <v>6473</v>
      </c>
      <c r="D85" s="1378" t="s">
        <v>1505</v>
      </c>
      <c r="E85" s="1378">
        <v>6</v>
      </c>
      <c r="F85" s="1405">
        <v>3</v>
      </c>
      <c r="G85" s="1375">
        <v>4</v>
      </c>
      <c r="H85" s="1406" t="s">
        <v>6474</v>
      </c>
      <c r="I85" s="1353" t="s">
        <v>3278</v>
      </c>
      <c r="J85" s="1358" t="s">
        <v>6475</v>
      </c>
      <c r="K85" s="1378" t="s">
        <v>757</v>
      </c>
      <c r="L85" s="1378">
        <v>724</v>
      </c>
      <c r="M85" s="1378" t="s">
        <v>6476</v>
      </c>
      <c r="N85" s="1377" t="s">
        <v>5328</v>
      </c>
      <c r="O85" s="1375" t="s">
        <v>6477</v>
      </c>
      <c r="P85" s="1386">
        <v>63</v>
      </c>
      <c r="Q85" s="1073">
        <f t="shared" si="6"/>
        <v>63</v>
      </c>
      <c r="R85" s="2474"/>
      <c r="S85" s="2474"/>
      <c r="T85" s="2474"/>
      <c r="U85" s="2474"/>
      <c r="V85" s="2474"/>
      <c r="W85" s="2474"/>
      <c r="X85" s="2474"/>
      <c r="Y85" s="2474"/>
      <c r="Z85" s="2474"/>
      <c r="AA85" s="2474"/>
      <c r="AB85" s="2474">
        <v>3</v>
      </c>
      <c r="AC85" s="2474">
        <v>18</v>
      </c>
      <c r="AD85" s="2474">
        <v>21</v>
      </c>
      <c r="AE85" s="2474">
        <v>21</v>
      </c>
      <c r="AG85" s="2530"/>
      <c r="AK85" s="56" t="str">
        <f t="shared" si="7"/>
        <v>DApJ</v>
      </c>
      <c r="AL85" s="1080"/>
      <c r="AM85" s="1080"/>
      <c r="AN85" s="56"/>
      <c r="AO85" s="56"/>
      <c r="AP85" s="56"/>
      <c r="AQ85" s="56"/>
      <c r="AR85" s="56"/>
      <c r="AS85" s="56"/>
      <c r="AT85" s="56"/>
      <c r="AU85" s="56"/>
      <c r="AV85" s="56"/>
      <c r="AW85" s="56"/>
      <c r="AX85" s="56"/>
      <c r="AY85" s="56"/>
      <c r="AZ85" s="56"/>
      <c r="BA85" s="56">
        <v>4</v>
      </c>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c r="BZ85" s="56"/>
      <c r="CA85" s="56"/>
      <c r="CB85" s="56"/>
      <c r="CC85" s="56"/>
      <c r="CD85" s="56"/>
      <c r="CE85" s="56"/>
    </row>
    <row r="86" spans="2:83" s="375" customFormat="1" ht="84.75" customHeight="1">
      <c r="B86" s="89">
        <f t="shared" si="5"/>
        <v>84</v>
      </c>
      <c r="C86" s="704" t="s">
        <v>1728</v>
      </c>
      <c r="D86" s="704" t="s">
        <v>1505</v>
      </c>
      <c r="E86" s="704">
        <v>21</v>
      </c>
      <c r="F86" s="849">
        <v>15</v>
      </c>
      <c r="G86" s="76">
        <v>7</v>
      </c>
      <c r="H86" s="901" t="s">
        <v>1729</v>
      </c>
      <c r="I86" s="80" t="s">
        <v>1730</v>
      </c>
      <c r="J86" s="848" t="s">
        <v>1732</v>
      </c>
      <c r="K86" s="704" t="s">
        <v>5773</v>
      </c>
      <c r="L86" s="704">
        <v>715</v>
      </c>
      <c r="M86" s="704" t="s">
        <v>1733</v>
      </c>
      <c r="N86" s="703" t="s">
        <v>1734</v>
      </c>
      <c r="O86" s="76" t="s">
        <v>1731</v>
      </c>
      <c r="P86" s="258">
        <v>37</v>
      </c>
      <c r="Q86" s="1073">
        <f t="shared" si="6"/>
        <v>37</v>
      </c>
      <c r="R86" s="1331"/>
      <c r="S86" s="1331"/>
      <c r="T86" s="1331"/>
      <c r="U86" s="1331"/>
      <c r="V86" s="1331"/>
      <c r="W86" s="1331"/>
      <c r="X86" s="1331"/>
      <c r="Y86" s="1331"/>
      <c r="Z86" s="1331"/>
      <c r="AA86" s="1331"/>
      <c r="AB86" s="1331">
        <v>5</v>
      </c>
      <c r="AC86" s="1331">
        <v>9</v>
      </c>
      <c r="AD86" s="1331">
        <v>13</v>
      </c>
      <c r="AE86" s="1331">
        <v>10</v>
      </c>
      <c r="AG86" s="2527"/>
      <c r="AK86" s="56" t="str">
        <f t="shared" si="7"/>
        <v>DApJ</v>
      </c>
      <c r="AL86" s="1080"/>
      <c r="AM86" s="1080"/>
      <c r="AN86" s="56">
        <v>1</v>
      </c>
      <c r="AO86" s="56"/>
      <c r="AP86" s="56"/>
      <c r="AQ86" s="56"/>
      <c r="AR86" s="56"/>
      <c r="AS86" s="56">
        <v>1</v>
      </c>
      <c r="AT86" s="56"/>
      <c r="AU86" s="56"/>
      <c r="AV86" s="56"/>
      <c r="AW86" s="56"/>
      <c r="AX86" s="56"/>
      <c r="AY86" s="56"/>
      <c r="AZ86" s="56"/>
      <c r="BA86" s="56">
        <v>1</v>
      </c>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row>
    <row r="87" spans="2:83" s="375" customFormat="1" ht="84.75" customHeight="1">
      <c r="B87" s="89">
        <f t="shared" si="5"/>
        <v>85</v>
      </c>
      <c r="C87" s="704" t="s">
        <v>1735</v>
      </c>
      <c r="D87" s="704" t="s">
        <v>3262</v>
      </c>
      <c r="E87" s="704">
        <v>7</v>
      </c>
      <c r="F87" s="849">
        <v>6</v>
      </c>
      <c r="G87" s="76">
        <v>2</v>
      </c>
      <c r="H87" s="901" t="s">
        <v>1739</v>
      </c>
      <c r="I87" s="80" t="s">
        <v>3285</v>
      </c>
      <c r="J87" s="700" t="s">
        <v>1736</v>
      </c>
      <c r="K87" s="704" t="s">
        <v>5773</v>
      </c>
      <c r="L87" s="704">
        <v>715</v>
      </c>
      <c r="M87" s="704" t="s">
        <v>1737</v>
      </c>
      <c r="N87" s="703" t="s">
        <v>1734</v>
      </c>
      <c r="O87" s="76" t="s">
        <v>1738</v>
      </c>
      <c r="P87" s="258">
        <v>13</v>
      </c>
      <c r="Q87" s="1073">
        <f t="shared" si="6"/>
        <v>13</v>
      </c>
      <c r="R87" s="1331"/>
      <c r="S87" s="1331"/>
      <c r="T87" s="1331"/>
      <c r="U87" s="1331"/>
      <c r="V87" s="1331"/>
      <c r="W87" s="1331"/>
      <c r="X87" s="1331"/>
      <c r="Y87" s="1331"/>
      <c r="Z87" s="1331"/>
      <c r="AA87" s="1331"/>
      <c r="AB87" s="1331"/>
      <c r="AC87" s="1331">
        <v>6</v>
      </c>
      <c r="AD87" s="1331">
        <v>5</v>
      </c>
      <c r="AE87" s="1331">
        <v>2</v>
      </c>
      <c r="AG87" s="2527"/>
      <c r="AK87" s="56" t="str">
        <f t="shared" si="7"/>
        <v>DApJ</v>
      </c>
      <c r="AL87" s="1080"/>
      <c r="AM87" s="1080"/>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row>
    <row r="88" spans="2:83" s="974" customFormat="1" ht="84.75" customHeight="1">
      <c r="B88" s="89">
        <f t="shared" si="5"/>
        <v>86</v>
      </c>
      <c r="C88" s="1311" t="s">
        <v>6355</v>
      </c>
      <c r="D88" s="1311" t="s">
        <v>1505</v>
      </c>
      <c r="E88" s="1311">
        <v>12</v>
      </c>
      <c r="F88" s="1318">
        <v>0</v>
      </c>
      <c r="G88" s="973">
        <v>13</v>
      </c>
      <c r="H88" s="1326" t="s">
        <v>6356</v>
      </c>
      <c r="I88" s="967" t="s">
        <v>2444</v>
      </c>
      <c r="J88" s="971" t="s">
        <v>6357</v>
      </c>
      <c r="K88" s="1311" t="s">
        <v>757</v>
      </c>
      <c r="L88" s="1311">
        <v>722</v>
      </c>
      <c r="M88" s="1311" t="s">
        <v>6358</v>
      </c>
      <c r="N88" s="1327" t="s">
        <v>743</v>
      </c>
      <c r="O88" s="973" t="s">
        <v>6359</v>
      </c>
      <c r="P88" s="1316">
        <v>31</v>
      </c>
      <c r="Q88" s="1073">
        <f t="shared" si="6"/>
        <v>31</v>
      </c>
      <c r="R88" s="2471"/>
      <c r="S88" s="2471"/>
      <c r="T88" s="2471"/>
      <c r="U88" s="2471"/>
      <c r="V88" s="2471"/>
      <c r="W88" s="2471"/>
      <c r="X88" s="2471"/>
      <c r="Y88" s="2471"/>
      <c r="Z88" s="2471"/>
      <c r="AA88" s="2471"/>
      <c r="AB88" s="2471">
        <v>2</v>
      </c>
      <c r="AC88" s="2471">
        <v>10</v>
      </c>
      <c r="AD88" s="2471">
        <v>12</v>
      </c>
      <c r="AE88" s="2471">
        <v>7</v>
      </c>
      <c r="AG88" s="2526"/>
      <c r="AK88" s="56" t="str">
        <f t="shared" si="7"/>
        <v>DApJ</v>
      </c>
      <c r="AL88" s="1080"/>
      <c r="AM88" s="1080"/>
      <c r="AN88" s="56"/>
      <c r="AO88" s="56"/>
      <c r="AP88" s="56"/>
      <c r="AQ88" s="56"/>
      <c r="AR88" s="56"/>
      <c r="AS88" s="56">
        <v>1</v>
      </c>
      <c r="AT88" s="56"/>
      <c r="AU88" s="56">
        <v>2</v>
      </c>
      <c r="AV88" s="56"/>
      <c r="AW88" s="56"/>
      <c r="AX88" s="56"/>
      <c r="AY88" s="56"/>
      <c r="AZ88" s="56"/>
      <c r="BA88" s="56">
        <v>4</v>
      </c>
      <c r="BB88" s="56"/>
      <c r="BC88" s="56"/>
      <c r="BD88" s="56">
        <v>1</v>
      </c>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row>
    <row r="89" spans="2:83" s="1343" customFormat="1" ht="84.75" customHeight="1">
      <c r="B89" s="1336"/>
      <c r="C89" s="1336" t="s">
        <v>6530</v>
      </c>
      <c r="D89" s="1336" t="s">
        <v>1505</v>
      </c>
      <c r="E89" s="1336">
        <v>9</v>
      </c>
      <c r="F89" s="1345">
        <v>2</v>
      </c>
      <c r="G89" s="1339">
        <v>8</v>
      </c>
      <c r="H89" s="1346" t="s">
        <v>6531</v>
      </c>
      <c r="I89" s="1337" t="s">
        <v>2444</v>
      </c>
      <c r="J89" s="1441" t="s">
        <v>6532</v>
      </c>
      <c r="K89" s="1336" t="s">
        <v>3171</v>
      </c>
      <c r="L89" s="1336">
        <v>62</v>
      </c>
      <c r="M89" s="1336" t="s">
        <v>6533</v>
      </c>
      <c r="N89" s="1347" t="s">
        <v>6534</v>
      </c>
      <c r="O89" s="1339" t="s">
        <v>6535</v>
      </c>
      <c r="P89" s="1342">
        <v>5</v>
      </c>
      <c r="Q89" s="1073">
        <f t="shared" si="6"/>
        <v>5</v>
      </c>
      <c r="R89" s="2463"/>
      <c r="S89" s="2463"/>
      <c r="T89" s="2463"/>
      <c r="U89" s="2463"/>
      <c r="V89" s="2463"/>
      <c r="W89" s="2463"/>
      <c r="X89" s="2463"/>
      <c r="Y89" s="2463"/>
      <c r="Z89" s="2463"/>
      <c r="AA89" s="2463"/>
      <c r="AB89" s="2463"/>
      <c r="AC89" s="2463">
        <v>1</v>
      </c>
      <c r="AD89" s="2463">
        <v>2</v>
      </c>
      <c r="AE89" s="2463">
        <v>2</v>
      </c>
      <c r="AG89" s="2522"/>
      <c r="AK89" s="56" t="str">
        <f t="shared" si="7"/>
        <v>DPASJ</v>
      </c>
      <c r="AL89" s="1080"/>
      <c r="AM89" s="1080"/>
      <c r="AN89" s="56"/>
      <c r="AO89" s="56"/>
      <c r="AP89" s="56"/>
      <c r="AQ89" s="56"/>
      <c r="AR89" s="56"/>
      <c r="AS89" s="56">
        <v>1</v>
      </c>
      <c r="AT89" s="56"/>
      <c r="AU89" s="56"/>
      <c r="AV89" s="56"/>
      <c r="AW89" s="56"/>
      <c r="AX89" s="56"/>
      <c r="AY89" s="56"/>
      <c r="AZ89" s="56">
        <v>3</v>
      </c>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row>
    <row r="90" spans="2:83" s="974" customFormat="1" ht="84.75" customHeight="1">
      <c r="B90" s="89">
        <f t="shared" ref="B90:B104" si="8">ROW()-2</f>
        <v>88</v>
      </c>
      <c r="C90" s="1311" t="s">
        <v>6360</v>
      </c>
      <c r="D90" s="1311" t="s">
        <v>1505</v>
      </c>
      <c r="E90" s="1311">
        <v>3</v>
      </c>
      <c r="F90" s="1318">
        <v>1</v>
      </c>
      <c r="G90" s="973">
        <v>3</v>
      </c>
      <c r="H90" s="1326" t="s">
        <v>6365</v>
      </c>
      <c r="I90" s="967" t="s">
        <v>3280</v>
      </c>
      <c r="J90" s="971" t="s">
        <v>6361</v>
      </c>
      <c r="K90" s="1311" t="s">
        <v>757</v>
      </c>
      <c r="L90" s="1311">
        <v>723</v>
      </c>
      <c r="M90" s="1311" t="s">
        <v>6362</v>
      </c>
      <c r="N90" s="1327" t="s">
        <v>750</v>
      </c>
      <c r="O90" s="973" t="s">
        <v>6363</v>
      </c>
      <c r="P90" s="1316">
        <v>12</v>
      </c>
      <c r="Q90" s="1073">
        <f t="shared" si="6"/>
        <v>12</v>
      </c>
      <c r="R90" s="2471"/>
      <c r="S90" s="2471"/>
      <c r="T90" s="2471"/>
      <c r="U90" s="2471"/>
      <c r="V90" s="2471"/>
      <c r="W90" s="2471"/>
      <c r="X90" s="2471"/>
      <c r="Y90" s="2471"/>
      <c r="Z90" s="2471"/>
      <c r="AA90" s="2471"/>
      <c r="AB90" s="2471"/>
      <c r="AC90" s="2471">
        <v>3</v>
      </c>
      <c r="AD90" s="2471">
        <v>4</v>
      </c>
      <c r="AE90" s="2471">
        <v>5</v>
      </c>
      <c r="AG90" s="2526"/>
      <c r="AK90" s="56" t="str">
        <f t="shared" si="7"/>
        <v>DApJ</v>
      </c>
      <c r="AL90" s="1080"/>
      <c r="AM90" s="1080"/>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c r="BZ90" s="56"/>
      <c r="CA90" s="56"/>
      <c r="CB90" s="56"/>
      <c r="CC90" s="56"/>
      <c r="CD90" s="56"/>
      <c r="CE90" s="56"/>
    </row>
    <row r="91" spans="2:83" s="974" customFormat="1" ht="84.75" customHeight="1">
      <c r="B91" s="89">
        <f t="shared" si="8"/>
        <v>89</v>
      </c>
      <c r="C91" s="1311" t="s">
        <v>6364</v>
      </c>
      <c r="D91" s="1311" t="s">
        <v>1505</v>
      </c>
      <c r="E91" s="1311"/>
      <c r="F91" s="1318"/>
      <c r="G91" s="973"/>
      <c r="H91" s="1326" t="s">
        <v>6366</v>
      </c>
      <c r="I91" s="967" t="s">
        <v>3278</v>
      </c>
      <c r="J91" s="971" t="s">
        <v>6367</v>
      </c>
      <c r="K91" s="1311" t="s">
        <v>6368</v>
      </c>
      <c r="L91" s="1311">
        <v>723</v>
      </c>
      <c r="M91" s="1311" t="s">
        <v>6369</v>
      </c>
      <c r="N91" s="1327" t="s">
        <v>750</v>
      </c>
      <c r="O91" s="973" t="s">
        <v>6370</v>
      </c>
      <c r="P91" s="1316">
        <v>141</v>
      </c>
      <c r="Q91" s="1073">
        <f t="shared" si="6"/>
        <v>141</v>
      </c>
      <c r="R91" s="2471"/>
      <c r="S91" s="2471"/>
      <c r="T91" s="2471"/>
      <c r="U91" s="2471"/>
      <c r="V91" s="2471"/>
      <c r="W91" s="2471"/>
      <c r="X91" s="2471"/>
      <c r="Y91" s="2471"/>
      <c r="Z91" s="2471"/>
      <c r="AA91" s="2471"/>
      <c r="AB91" s="2471">
        <v>6</v>
      </c>
      <c r="AC91" s="2471">
        <v>34</v>
      </c>
      <c r="AD91" s="2471">
        <v>55</v>
      </c>
      <c r="AE91" s="2471">
        <v>46</v>
      </c>
      <c r="AG91" s="2526"/>
      <c r="AK91" s="56" t="str">
        <f t="shared" si="7"/>
        <v>DApJ</v>
      </c>
      <c r="AL91" s="1080"/>
      <c r="AM91" s="1080"/>
      <c r="AN91" s="56"/>
      <c r="AO91" s="56"/>
      <c r="AP91" s="56"/>
      <c r="AQ91" s="56"/>
      <c r="AR91" s="56"/>
      <c r="AS91" s="56"/>
      <c r="AT91" s="56"/>
      <c r="AU91" s="56"/>
      <c r="AV91" s="56"/>
      <c r="AW91" s="56"/>
      <c r="AX91" s="56"/>
      <c r="AY91" s="56"/>
      <c r="AZ91" s="56"/>
      <c r="BA91" s="56">
        <v>7</v>
      </c>
      <c r="BB91" s="56">
        <v>2</v>
      </c>
      <c r="BC91" s="56"/>
      <c r="BD91" s="56"/>
      <c r="BE91" s="56"/>
      <c r="BF91" s="56"/>
      <c r="BG91" s="56"/>
      <c r="BH91" s="56">
        <v>1</v>
      </c>
      <c r="BI91" s="56"/>
      <c r="BJ91" s="56"/>
      <c r="BK91" s="56"/>
      <c r="BL91" s="56"/>
      <c r="BM91" s="56"/>
      <c r="BN91" s="56"/>
      <c r="BO91" s="56"/>
      <c r="BP91" s="56"/>
      <c r="BQ91" s="56"/>
      <c r="BR91" s="56"/>
      <c r="BS91" s="56"/>
      <c r="BT91" s="56"/>
      <c r="BU91" s="56"/>
      <c r="BV91" s="56"/>
      <c r="BW91" s="56"/>
      <c r="BX91" s="56"/>
      <c r="BY91" s="56"/>
      <c r="BZ91" s="56"/>
      <c r="CA91" s="56"/>
      <c r="CB91" s="56"/>
      <c r="CC91" s="56"/>
      <c r="CD91" s="56"/>
      <c r="CE91" s="56"/>
    </row>
    <row r="92" spans="2:83" s="375" customFormat="1" ht="84.75" customHeight="1">
      <c r="B92" s="89">
        <f t="shared" si="8"/>
        <v>90</v>
      </c>
      <c r="C92" s="704" t="s">
        <v>1740</v>
      </c>
      <c r="D92" s="704" t="s">
        <v>5058</v>
      </c>
      <c r="E92" s="704">
        <v>17</v>
      </c>
      <c r="F92" s="849">
        <v>18</v>
      </c>
      <c r="G92" s="76">
        <v>0</v>
      </c>
      <c r="H92" s="901" t="s">
        <v>2704</v>
      </c>
      <c r="I92" s="80" t="s">
        <v>2444</v>
      </c>
      <c r="J92" s="848" t="s">
        <v>2705</v>
      </c>
      <c r="K92" s="704" t="s">
        <v>5773</v>
      </c>
      <c r="L92" s="704">
        <v>716</v>
      </c>
      <c r="M92" s="704" t="s">
        <v>2706</v>
      </c>
      <c r="N92" s="703" t="s">
        <v>5806</v>
      </c>
      <c r="O92" s="76" t="s">
        <v>2707</v>
      </c>
      <c r="P92" s="258">
        <v>96</v>
      </c>
      <c r="Q92" s="1073">
        <f t="shared" si="6"/>
        <v>96</v>
      </c>
      <c r="R92" s="1331"/>
      <c r="S92" s="1331"/>
      <c r="T92" s="1331"/>
      <c r="U92" s="1331"/>
      <c r="V92" s="1331"/>
      <c r="W92" s="1331"/>
      <c r="X92" s="1331"/>
      <c r="Y92" s="1331"/>
      <c r="Z92" s="1331"/>
      <c r="AA92" s="1331"/>
      <c r="AB92" s="1331">
        <v>17</v>
      </c>
      <c r="AC92" s="1331">
        <v>24</v>
      </c>
      <c r="AD92" s="1331">
        <v>29</v>
      </c>
      <c r="AE92" s="1331">
        <v>26</v>
      </c>
      <c r="AG92" s="2527"/>
      <c r="AK92" s="56" t="str">
        <f t="shared" si="7"/>
        <v>IApJ</v>
      </c>
      <c r="AL92" s="1080"/>
      <c r="AM92" s="1080"/>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row>
    <row r="93" spans="2:83" ht="67.5">
      <c r="B93" s="89">
        <f t="shared" si="8"/>
        <v>91</v>
      </c>
      <c r="C93" s="89" t="s">
        <v>2652</v>
      </c>
      <c r="D93" s="89" t="s">
        <v>5058</v>
      </c>
      <c r="E93" s="89">
        <v>5</v>
      </c>
      <c r="F93" s="3">
        <v>3</v>
      </c>
      <c r="G93" s="100">
        <v>3</v>
      </c>
      <c r="H93" s="100" t="s">
        <v>948</v>
      </c>
      <c r="I93" s="3" t="s">
        <v>3279</v>
      </c>
      <c r="J93" s="603" t="s">
        <v>2653</v>
      </c>
      <c r="K93" s="89" t="s">
        <v>619</v>
      </c>
      <c r="L93" s="89">
        <v>709</v>
      </c>
      <c r="M93" s="89" t="s">
        <v>2654</v>
      </c>
      <c r="N93" s="194" t="s">
        <v>6009</v>
      </c>
      <c r="O93" s="100" t="s">
        <v>6752</v>
      </c>
      <c r="P93" s="205">
        <v>8</v>
      </c>
      <c r="Q93" s="1073">
        <f t="shared" si="6"/>
        <v>8</v>
      </c>
      <c r="R93" s="41"/>
      <c r="S93" s="41"/>
      <c r="T93" s="41"/>
      <c r="U93" s="41"/>
      <c r="V93" s="41"/>
      <c r="W93" s="41"/>
      <c r="X93" s="41"/>
      <c r="Y93" s="41"/>
      <c r="Z93" s="41"/>
      <c r="AA93" s="41"/>
      <c r="AB93" s="41">
        <v>1</v>
      </c>
      <c r="AC93" s="41">
        <v>2</v>
      </c>
      <c r="AD93" s="41">
        <v>4</v>
      </c>
      <c r="AE93" s="41">
        <v>1</v>
      </c>
      <c r="AK93" s="56" t="str">
        <f t="shared" si="7"/>
        <v>IApJ</v>
      </c>
      <c r="AL93" s="1080"/>
      <c r="AM93" s="1080"/>
    </row>
    <row r="94" spans="2:83" ht="252.75" customHeight="1">
      <c r="B94" s="1471"/>
      <c r="C94" s="1472" t="s">
        <v>6925</v>
      </c>
      <c r="D94" s="1472" t="s">
        <v>6917</v>
      </c>
      <c r="E94" s="89">
        <v>63</v>
      </c>
      <c r="F94" s="3">
        <v>62</v>
      </c>
      <c r="G94" s="100">
        <v>2</v>
      </c>
      <c r="H94" s="100" t="s">
        <v>6926</v>
      </c>
      <c r="I94" s="3" t="s">
        <v>6919</v>
      </c>
      <c r="J94" s="603" t="s">
        <v>6927</v>
      </c>
      <c r="K94" s="1472" t="s">
        <v>6928</v>
      </c>
      <c r="L94" s="89">
        <v>721</v>
      </c>
      <c r="M94" s="1472" t="s">
        <v>6929</v>
      </c>
      <c r="N94" s="1473" t="s">
        <v>6930</v>
      </c>
      <c r="O94" s="100" t="s">
        <v>6931</v>
      </c>
      <c r="P94" s="205">
        <v>200</v>
      </c>
      <c r="Q94" s="1073">
        <f t="shared" si="6"/>
        <v>200</v>
      </c>
      <c r="R94" s="41"/>
      <c r="S94" s="41"/>
      <c r="T94" s="41"/>
      <c r="U94" s="41"/>
      <c r="V94" s="41"/>
      <c r="W94" s="41"/>
      <c r="X94" s="41"/>
      <c r="Y94" s="41"/>
      <c r="Z94" s="41"/>
      <c r="AA94" s="41"/>
      <c r="AB94" s="41">
        <v>7</v>
      </c>
      <c r="AC94" s="41">
        <v>42</v>
      </c>
      <c r="AD94" s="41">
        <v>75</v>
      </c>
      <c r="AE94" s="41">
        <v>76</v>
      </c>
      <c r="AL94" s="1080"/>
      <c r="AM94" s="1080"/>
    </row>
    <row r="95" spans="2:83" s="375" customFormat="1" ht="53.25" customHeight="1">
      <c r="B95" s="89">
        <f t="shared" si="8"/>
        <v>93</v>
      </c>
      <c r="C95" s="704" t="s">
        <v>3345</v>
      </c>
      <c r="D95" s="704" t="s">
        <v>5058</v>
      </c>
      <c r="E95" s="704">
        <v>7</v>
      </c>
      <c r="F95" s="80">
        <v>8</v>
      </c>
      <c r="G95" s="76">
        <v>0</v>
      </c>
      <c r="H95" s="76" t="s">
        <v>3346</v>
      </c>
      <c r="I95" s="80" t="s">
        <v>3281</v>
      </c>
      <c r="J95" s="848" t="s">
        <v>3347</v>
      </c>
      <c r="K95" s="704" t="s">
        <v>757</v>
      </c>
      <c r="L95" s="704">
        <v>717</v>
      </c>
      <c r="M95" s="704" t="s">
        <v>3349</v>
      </c>
      <c r="N95" s="703" t="s">
        <v>3350</v>
      </c>
      <c r="O95" s="76" t="s">
        <v>3348</v>
      </c>
      <c r="P95" s="258">
        <v>7</v>
      </c>
      <c r="Q95" s="1073">
        <f t="shared" si="6"/>
        <v>7</v>
      </c>
      <c r="R95" s="1331"/>
      <c r="S95" s="1331"/>
      <c r="T95" s="1331"/>
      <c r="U95" s="1331"/>
      <c r="V95" s="1331"/>
      <c r="W95" s="1331"/>
      <c r="X95" s="1331"/>
      <c r="Y95" s="1331"/>
      <c r="Z95" s="1331"/>
      <c r="AA95" s="1331"/>
      <c r="AB95" s="1331"/>
      <c r="AC95" s="1331">
        <v>3</v>
      </c>
      <c r="AD95" s="1331">
        <v>1</v>
      </c>
      <c r="AE95" s="1331">
        <v>3</v>
      </c>
      <c r="AG95" s="2527"/>
      <c r="AK95" s="56" t="str">
        <f t="shared" si="7"/>
        <v>IApJ</v>
      </c>
      <c r="AL95" s="1080"/>
      <c r="AM95" s="1080"/>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row>
    <row r="96" spans="2:83" s="1503" customFormat="1" ht="53.25" customHeight="1">
      <c r="B96" s="1513"/>
      <c r="C96" s="1515" t="s">
        <v>7326</v>
      </c>
      <c r="D96" s="1515" t="s">
        <v>7327</v>
      </c>
      <c r="E96" s="1513">
        <v>2</v>
      </c>
      <c r="F96" s="1496">
        <v>3</v>
      </c>
      <c r="G96" s="1505">
        <v>0</v>
      </c>
      <c r="H96" s="1505" t="s">
        <v>7391</v>
      </c>
      <c r="I96" s="1496" t="s">
        <v>7333</v>
      </c>
      <c r="J96" s="1497" t="s">
        <v>7328</v>
      </c>
      <c r="K96" s="1515" t="s">
        <v>7329</v>
      </c>
      <c r="L96" s="1513">
        <v>139</v>
      </c>
      <c r="M96" s="1515" t="s">
        <v>7330</v>
      </c>
      <c r="N96" s="1517" t="s">
        <v>7331</v>
      </c>
      <c r="O96" s="1505" t="s">
        <v>7332</v>
      </c>
      <c r="P96" s="1509">
        <v>3</v>
      </c>
      <c r="Q96" s="1073">
        <f t="shared" si="6"/>
        <v>3</v>
      </c>
      <c r="R96" s="1511"/>
      <c r="S96" s="1511"/>
      <c r="T96" s="1511"/>
      <c r="U96" s="1511"/>
      <c r="V96" s="1511"/>
      <c r="W96" s="1511"/>
      <c r="X96" s="1511"/>
      <c r="Y96" s="1511"/>
      <c r="Z96" s="1511"/>
      <c r="AA96" s="1511"/>
      <c r="AB96" s="1511">
        <v>1</v>
      </c>
      <c r="AC96" s="1511"/>
      <c r="AD96" s="1511"/>
      <c r="AE96" s="1511">
        <v>2</v>
      </c>
      <c r="AG96" s="2504"/>
      <c r="AL96" s="1080"/>
      <c r="AM96" s="1080"/>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c r="BZ96" s="56"/>
      <c r="CA96" s="56"/>
      <c r="CB96" s="56"/>
      <c r="CC96" s="56"/>
      <c r="CD96" s="56"/>
      <c r="CE96" s="56"/>
    </row>
    <row r="97" spans="2:83" s="974" customFormat="1" ht="53.25" customHeight="1">
      <c r="B97" s="89">
        <f t="shared" si="8"/>
        <v>95</v>
      </c>
      <c r="C97" s="1311" t="s">
        <v>5268</v>
      </c>
      <c r="D97" s="1311" t="s">
        <v>5058</v>
      </c>
      <c r="E97" s="1311">
        <v>4</v>
      </c>
      <c r="F97" s="967">
        <v>5</v>
      </c>
      <c r="G97" s="973">
        <v>0</v>
      </c>
      <c r="H97" s="973" t="s">
        <v>5269</v>
      </c>
      <c r="I97" s="967" t="s">
        <v>3278</v>
      </c>
      <c r="J97" s="971" t="s">
        <v>5270</v>
      </c>
      <c r="K97" s="1311" t="s">
        <v>2620</v>
      </c>
      <c r="L97" s="1311">
        <v>140</v>
      </c>
      <c r="M97" s="1311" t="s">
        <v>5271</v>
      </c>
      <c r="N97" s="1327" t="s">
        <v>5272</v>
      </c>
      <c r="O97" s="973" t="s">
        <v>5273</v>
      </c>
      <c r="P97" s="1316">
        <v>1</v>
      </c>
      <c r="Q97" s="1073">
        <f t="shared" si="6"/>
        <v>1</v>
      </c>
      <c r="R97" s="2471"/>
      <c r="S97" s="2471"/>
      <c r="T97" s="2471"/>
      <c r="U97" s="2471"/>
      <c r="V97" s="2471"/>
      <c r="W97" s="2471"/>
      <c r="X97" s="2471"/>
      <c r="Y97" s="2471"/>
      <c r="Z97" s="2471"/>
      <c r="AA97" s="2471"/>
      <c r="AB97" s="2471"/>
      <c r="AC97" s="2471"/>
      <c r="AD97" s="2471">
        <v>1</v>
      </c>
      <c r="AE97" s="2471"/>
      <c r="AG97" s="2526"/>
      <c r="AK97" s="56" t="str">
        <f t="shared" si="7"/>
        <v>IAJ</v>
      </c>
      <c r="AL97" s="1080"/>
      <c r="AM97" s="1080"/>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row>
    <row r="98" spans="2:83" ht="53.25" customHeight="1">
      <c r="B98" s="89">
        <f t="shared" si="8"/>
        <v>96</v>
      </c>
      <c r="C98" s="89" t="s">
        <v>4341</v>
      </c>
      <c r="D98" s="89" t="s">
        <v>5058</v>
      </c>
      <c r="E98" s="89">
        <v>5</v>
      </c>
      <c r="F98" s="3">
        <v>1</v>
      </c>
      <c r="G98" s="100">
        <v>5</v>
      </c>
      <c r="H98" s="100" t="s">
        <v>3169</v>
      </c>
      <c r="I98" s="3" t="s">
        <v>3278</v>
      </c>
      <c r="J98" s="1438" t="s">
        <v>3170</v>
      </c>
      <c r="K98" s="89" t="s">
        <v>3171</v>
      </c>
      <c r="L98" s="89">
        <v>62</v>
      </c>
      <c r="M98" s="89" t="s">
        <v>3172</v>
      </c>
      <c r="N98" s="194" t="s">
        <v>3173</v>
      </c>
      <c r="O98" s="100" t="s">
        <v>3174</v>
      </c>
      <c r="P98" s="205"/>
      <c r="Q98" s="1073">
        <f t="shared" si="6"/>
        <v>0</v>
      </c>
      <c r="R98" s="41"/>
      <c r="S98" s="41"/>
      <c r="T98" s="41"/>
      <c r="U98" s="41"/>
      <c r="V98" s="41"/>
      <c r="W98" s="41"/>
      <c r="X98" s="41"/>
      <c r="Y98" s="41"/>
      <c r="Z98" s="41"/>
      <c r="AA98" s="41"/>
      <c r="AB98" s="41"/>
      <c r="AC98" s="41"/>
      <c r="AD98" s="41"/>
      <c r="AE98" s="41"/>
      <c r="AK98" s="56" t="str">
        <f t="shared" si="7"/>
        <v>IPASJ</v>
      </c>
      <c r="AL98" s="1080"/>
      <c r="AM98" s="1080"/>
      <c r="BA98" s="56">
        <v>3</v>
      </c>
    </row>
    <row r="99" spans="2:83" s="1503" customFormat="1" ht="53.25" customHeight="1">
      <c r="B99" s="1513"/>
      <c r="C99" s="1515" t="s">
        <v>7372</v>
      </c>
      <c r="D99" s="1515" t="s">
        <v>7357</v>
      </c>
      <c r="E99" s="1513">
        <v>2</v>
      </c>
      <c r="F99" s="1496">
        <v>2</v>
      </c>
      <c r="G99" s="1505">
        <v>1</v>
      </c>
      <c r="H99" s="1505" t="s">
        <v>7377</v>
      </c>
      <c r="I99" s="1496" t="s">
        <v>7343</v>
      </c>
      <c r="J99" s="1497" t="s">
        <v>7373</v>
      </c>
      <c r="K99" s="1515" t="s">
        <v>866</v>
      </c>
      <c r="L99" s="1513">
        <v>401</v>
      </c>
      <c r="M99" s="1515" t="s">
        <v>7374</v>
      </c>
      <c r="N99" s="1517" t="s">
        <v>7375</v>
      </c>
      <c r="O99" s="1505" t="s">
        <v>7376</v>
      </c>
      <c r="P99" s="1509">
        <v>14</v>
      </c>
      <c r="Q99" s="1073">
        <f t="shared" si="6"/>
        <v>14</v>
      </c>
      <c r="R99" s="1511"/>
      <c r="S99" s="1511"/>
      <c r="T99" s="1511"/>
      <c r="U99" s="1511"/>
      <c r="V99" s="1511"/>
      <c r="W99" s="1511"/>
      <c r="X99" s="1511"/>
      <c r="Y99" s="1511"/>
      <c r="Z99" s="1511"/>
      <c r="AA99" s="1511"/>
      <c r="AB99" s="1511">
        <v>3</v>
      </c>
      <c r="AC99" s="1511">
        <v>4</v>
      </c>
      <c r="AD99" s="1511">
        <v>6</v>
      </c>
      <c r="AE99" s="1511">
        <v>1</v>
      </c>
      <c r="AG99" s="2504"/>
      <c r="AL99" s="1080"/>
      <c r="AM99" s="1080"/>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c r="BZ99" s="56"/>
      <c r="CA99" s="56"/>
      <c r="CB99" s="56"/>
      <c r="CC99" s="56"/>
      <c r="CD99" s="56"/>
      <c r="CE99" s="56"/>
    </row>
    <row r="100" spans="2:83" s="974" customFormat="1" ht="53.25" customHeight="1">
      <c r="B100" s="89">
        <f t="shared" si="8"/>
        <v>98</v>
      </c>
      <c r="C100" s="1311" t="s">
        <v>5274</v>
      </c>
      <c r="D100" s="1311" t="s">
        <v>5058</v>
      </c>
      <c r="E100" s="1311">
        <v>3</v>
      </c>
      <c r="F100" s="967">
        <v>4</v>
      </c>
      <c r="G100" s="973">
        <v>0</v>
      </c>
      <c r="H100" s="973" t="s">
        <v>5275</v>
      </c>
      <c r="I100" s="973" t="s">
        <v>696</v>
      </c>
      <c r="J100" s="971" t="s">
        <v>5276</v>
      </c>
      <c r="K100" s="1311" t="s">
        <v>392</v>
      </c>
      <c r="L100" s="1311">
        <v>522</v>
      </c>
      <c r="M100" s="1311" t="s">
        <v>5277</v>
      </c>
      <c r="N100" s="1327" t="s">
        <v>750</v>
      </c>
      <c r="O100" s="973" t="s">
        <v>6099</v>
      </c>
      <c r="P100" s="1316">
        <v>6</v>
      </c>
      <c r="Q100" s="1073">
        <f t="shared" si="6"/>
        <v>6</v>
      </c>
      <c r="R100" s="2471"/>
      <c r="S100" s="2471"/>
      <c r="T100" s="2471"/>
      <c r="U100" s="2471"/>
      <c r="V100" s="2471"/>
      <c r="W100" s="2471"/>
      <c r="X100" s="2471"/>
      <c r="Y100" s="2471"/>
      <c r="Z100" s="2471"/>
      <c r="AA100" s="2471"/>
      <c r="AB100" s="2471"/>
      <c r="AC100" s="2471">
        <v>4</v>
      </c>
      <c r="AD100" s="2471">
        <v>1</v>
      </c>
      <c r="AE100" s="2471">
        <v>1</v>
      </c>
      <c r="AG100" s="2526"/>
      <c r="AK100" s="56" t="str">
        <f t="shared" si="7"/>
        <v>IA&amp;A</v>
      </c>
      <c r="AL100" s="1080"/>
      <c r="AM100" s="1080"/>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c r="BZ100" s="56"/>
      <c r="CA100" s="56"/>
      <c r="CB100" s="56"/>
      <c r="CC100" s="56"/>
      <c r="CD100" s="56"/>
      <c r="CE100" s="56"/>
    </row>
    <row r="101" spans="2:83" s="974" customFormat="1" ht="78.75" customHeight="1">
      <c r="B101" s="89">
        <f t="shared" si="8"/>
        <v>99</v>
      </c>
      <c r="C101" s="1311" t="s">
        <v>6100</v>
      </c>
      <c r="D101" s="1311" t="s">
        <v>5058</v>
      </c>
      <c r="E101" s="1311">
        <v>17</v>
      </c>
      <c r="F101" s="967">
        <v>17</v>
      </c>
      <c r="G101" s="973">
        <v>1</v>
      </c>
      <c r="H101" s="973" t="s">
        <v>6101</v>
      </c>
      <c r="I101" s="973" t="s">
        <v>3278</v>
      </c>
      <c r="J101" s="971" t="s">
        <v>6102</v>
      </c>
      <c r="K101" s="1311" t="s">
        <v>5773</v>
      </c>
      <c r="L101" s="1311">
        <v>722</v>
      </c>
      <c r="M101" s="1311" t="s">
        <v>6103</v>
      </c>
      <c r="N101" s="1327" t="s">
        <v>743</v>
      </c>
      <c r="O101" s="973" t="s">
        <v>6104</v>
      </c>
      <c r="P101" s="1316">
        <v>4</v>
      </c>
      <c r="Q101" s="1073">
        <f t="shared" si="6"/>
        <v>4</v>
      </c>
      <c r="R101" s="2471"/>
      <c r="S101" s="2471"/>
      <c r="T101" s="2471"/>
      <c r="U101" s="2471"/>
      <c r="V101" s="2471"/>
      <c r="W101" s="2471"/>
      <c r="X101" s="2471"/>
      <c r="Y101" s="2471"/>
      <c r="Z101" s="2471"/>
      <c r="AA101" s="2471"/>
      <c r="AB101" s="2471">
        <v>1</v>
      </c>
      <c r="AC101" s="2471"/>
      <c r="AD101" s="2471">
        <v>2</v>
      </c>
      <c r="AE101" s="2471">
        <v>1</v>
      </c>
      <c r="AG101" s="2526"/>
      <c r="AK101" s="56" t="str">
        <f t="shared" si="7"/>
        <v>IApJ</v>
      </c>
      <c r="AL101" s="1080"/>
      <c r="AM101" s="1080"/>
      <c r="AN101" s="56"/>
      <c r="AO101" s="56"/>
      <c r="AP101" s="56"/>
      <c r="AQ101" s="56"/>
      <c r="AR101" s="56"/>
      <c r="AS101" s="56"/>
      <c r="AT101" s="56"/>
      <c r="AU101" s="56"/>
      <c r="AV101" s="56"/>
      <c r="AW101" s="56"/>
      <c r="AX101" s="56"/>
      <c r="AY101" s="56"/>
      <c r="AZ101" s="56"/>
      <c r="BA101" s="56">
        <v>1</v>
      </c>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c r="BZ101" s="56"/>
      <c r="CA101" s="56"/>
      <c r="CB101" s="56"/>
      <c r="CC101" s="56"/>
      <c r="CD101" s="56"/>
      <c r="CE101" s="56"/>
    </row>
    <row r="102" spans="2:83" s="974" customFormat="1" ht="78.75" customHeight="1">
      <c r="B102" s="89">
        <f t="shared" si="8"/>
        <v>100</v>
      </c>
      <c r="C102" s="1311" t="s">
        <v>6105</v>
      </c>
      <c r="D102" s="1311" t="s">
        <v>1505</v>
      </c>
      <c r="E102" s="1311">
        <v>17</v>
      </c>
      <c r="F102" s="967">
        <v>4</v>
      </c>
      <c r="G102" s="973">
        <v>14</v>
      </c>
      <c r="H102" s="973" t="s">
        <v>11372</v>
      </c>
      <c r="I102" s="973" t="s">
        <v>3280</v>
      </c>
      <c r="J102" s="971" t="s">
        <v>10342</v>
      </c>
      <c r="K102" s="1311" t="s">
        <v>3171</v>
      </c>
      <c r="L102" s="1311">
        <v>62</v>
      </c>
      <c r="M102" s="1311" t="s">
        <v>6106</v>
      </c>
      <c r="N102" s="1327" t="s">
        <v>4259</v>
      </c>
      <c r="O102" s="973" t="s">
        <v>6548</v>
      </c>
      <c r="P102" s="1316">
        <v>20</v>
      </c>
      <c r="Q102" s="1073">
        <f t="shared" si="6"/>
        <v>20</v>
      </c>
      <c r="R102" s="2471"/>
      <c r="S102" s="2471"/>
      <c r="T102" s="2471"/>
      <c r="U102" s="2471"/>
      <c r="V102" s="2471"/>
      <c r="W102" s="2471"/>
      <c r="X102" s="2471"/>
      <c r="Y102" s="2471"/>
      <c r="Z102" s="2471"/>
      <c r="AA102" s="2471"/>
      <c r="AB102" s="2471"/>
      <c r="AC102" s="2471">
        <v>9</v>
      </c>
      <c r="AD102" s="2471">
        <v>5</v>
      </c>
      <c r="AE102" s="2471">
        <v>6</v>
      </c>
      <c r="AG102" s="2526"/>
      <c r="AK102" s="56" t="str">
        <f t="shared" si="7"/>
        <v>DPASJ</v>
      </c>
      <c r="AL102" s="1080"/>
      <c r="AM102" s="1080"/>
      <c r="AN102" s="56"/>
      <c r="AO102" s="56"/>
      <c r="AP102" s="56"/>
      <c r="AQ102" s="56"/>
      <c r="AR102" s="56"/>
      <c r="AS102" s="56"/>
      <c r="AT102" s="56">
        <v>2</v>
      </c>
      <c r="AU102" s="56"/>
      <c r="AV102" s="56"/>
      <c r="AW102" s="56"/>
      <c r="AX102" s="56"/>
      <c r="AY102" s="56"/>
      <c r="AZ102" s="56">
        <v>3</v>
      </c>
      <c r="BA102" s="56"/>
      <c r="BB102" s="56"/>
      <c r="BC102" s="56"/>
      <c r="BD102" s="56"/>
      <c r="BE102" s="56"/>
      <c r="BF102" s="56"/>
      <c r="BG102" s="56"/>
      <c r="BH102" s="56">
        <v>1</v>
      </c>
      <c r="BI102" s="56"/>
      <c r="BJ102" s="56"/>
      <c r="BK102" s="56"/>
      <c r="BL102" s="56"/>
      <c r="BM102" s="56"/>
      <c r="BN102" s="56"/>
      <c r="BO102" s="56"/>
      <c r="BP102" s="56"/>
      <c r="BQ102" s="56"/>
      <c r="BR102" s="56"/>
      <c r="BS102" s="56"/>
      <c r="BT102" s="56"/>
      <c r="BU102" s="56"/>
      <c r="BV102" s="56"/>
      <c r="BW102" s="56"/>
      <c r="BX102" s="56"/>
      <c r="BY102" s="56"/>
      <c r="BZ102" s="56"/>
      <c r="CA102" s="56"/>
      <c r="CB102" s="56"/>
      <c r="CC102" s="56"/>
      <c r="CD102" s="56"/>
      <c r="CE102" s="56"/>
    </row>
    <row r="103" spans="2:83" s="375" customFormat="1" ht="53.25" customHeight="1">
      <c r="B103" s="89">
        <f t="shared" si="8"/>
        <v>101</v>
      </c>
      <c r="C103" s="704" t="s">
        <v>2708</v>
      </c>
      <c r="D103" s="704" t="s">
        <v>5058</v>
      </c>
      <c r="E103" s="704">
        <v>5</v>
      </c>
      <c r="F103" s="80">
        <v>6</v>
      </c>
      <c r="G103" s="76">
        <v>0</v>
      </c>
      <c r="H103" s="76" t="s">
        <v>2709</v>
      </c>
      <c r="I103" s="80" t="s">
        <v>3278</v>
      </c>
      <c r="J103" s="848" t="s">
        <v>2710</v>
      </c>
      <c r="K103" s="704" t="s">
        <v>2473</v>
      </c>
      <c r="L103" s="704">
        <v>514</v>
      </c>
      <c r="M103" s="704" t="s">
        <v>2711</v>
      </c>
      <c r="N103" s="703" t="s">
        <v>1734</v>
      </c>
      <c r="O103" s="76" t="s">
        <v>2712</v>
      </c>
      <c r="P103" s="258">
        <v>7</v>
      </c>
      <c r="Q103" s="1073">
        <f t="shared" si="6"/>
        <v>7</v>
      </c>
      <c r="R103" s="1331"/>
      <c r="S103" s="1331"/>
      <c r="T103" s="1331"/>
      <c r="U103" s="1331"/>
      <c r="V103" s="1331"/>
      <c r="W103" s="1331"/>
      <c r="X103" s="1331"/>
      <c r="Y103" s="1331"/>
      <c r="Z103" s="1331"/>
      <c r="AA103" s="1331"/>
      <c r="AB103" s="1331"/>
      <c r="AC103" s="1331">
        <v>2</v>
      </c>
      <c r="AD103" s="1331">
        <v>3</v>
      </c>
      <c r="AE103" s="1331">
        <v>2</v>
      </c>
      <c r="AG103" s="789" t="s">
        <v>10523</v>
      </c>
      <c r="AK103" s="56" t="str">
        <f t="shared" si="7"/>
        <v>IA&amp;A</v>
      </c>
      <c r="AL103" s="1080"/>
      <c r="AM103" s="1080"/>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c r="BZ103" s="56"/>
      <c r="CA103" s="56"/>
      <c r="CB103" s="56"/>
      <c r="CC103" s="56"/>
      <c r="CD103" s="56"/>
      <c r="CE103" s="56"/>
    </row>
    <row r="104" spans="2:83" s="960" customFormat="1" ht="104.25" customHeight="1">
      <c r="B104" s="89">
        <f t="shared" si="8"/>
        <v>102</v>
      </c>
      <c r="C104" s="1227" t="s">
        <v>23</v>
      </c>
      <c r="D104" s="1227" t="s">
        <v>5058</v>
      </c>
      <c r="E104" s="1227">
        <v>16</v>
      </c>
      <c r="F104" s="952">
        <v>17</v>
      </c>
      <c r="G104" s="959">
        <v>0</v>
      </c>
      <c r="H104" s="959" t="s">
        <v>24</v>
      </c>
      <c r="I104" s="952" t="s">
        <v>3278</v>
      </c>
      <c r="J104" s="956" t="s">
        <v>25</v>
      </c>
      <c r="K104" s="1227" t="s">
        <v>757</v>
      </c>
      <c r="L104" s="1227">
        <v>718</v>
      </c>
      <c r="M104" s="1227" t="s">
        <v>26</v>
      </c>
      <c r="N104" s="1246" t="s">
        <v>4259</v>
      </c>
      <c r="O104" s="959" t="s">
        <v>27</v>
      </c>
      <c r="P104" s="1241">
        <v>18</v>
      </c>
      <c r="Q104" s="1073">
        <f t="shared" si="6"/>
        <v>18</v>
      </c>
      <c r="R104" s="1442"/>
      <c r="S104" s="1442"/>
      <c r="T104" s="1442"/>
      <c r="U104" s="1442"/>
      <c r="V104" s="1442"/>
      <c r="W104" s="1442"/>
      <c r="X104" s="1442"/>
      <c r="Y104" s="1442"/>
      <c r="Z104" s="1442"/>
      <c r="AA104" s="1442"/>
      <c r="AB104" s="1442">
        <v>2</v>
      </c>
      <c r="AC104" s="1442">
        <v>6</v>
      </c>
      <c r="AD104" s="1442">
        <v>8</v>
      </c>
      <c r="AE104" s="1442">
        <v>2</v>
      </c>
      <c r="AG104" s="2525"/>
      <c r="AK104" s="56" t="str">
        <f t="shared" si="7"/>
        <v>IApJ</v>
      </c>
      <c r="AL104" s="1080"/>
      <c r="AM104" s="1080"/>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c r="BZ104" s="56"/>
      <c r="CA104" s="56"/>
      <c r="CB104" s="56"/>
      <c r="CC104" s="56"/>
      <c r="CD104" s="56"/>
      <c r="CE104" s="56"/>
    </row>
    <row r="105" spans="2:83" s="1503" customFormat="1" ht="104.25" customHeight="1">
      <c r="B105" s="1513"/>
      <c r="C105" s="1515" t="s">
        <v>6799</v>
      </c>
      <c r="D105" s="1515" t="s">
        <v>799</v>
      </c>
      <c r="E105" s="1513">
        <v>0</v>
      </c>
      <c r="F105" s="1496">
        <v>0</v>
      </c>
      <c r="G105" s="1505">
        <v>0</v>
      </c>
      <c r="H105" s="1505" t="s">
        <v>6799</v>
      </c>
      <c r="I105" s="1496" t="s">
        <v>7398</v>
      </c>
      <c r="J105" s="1512" t="s">
        <v>7321</v>
      </c>
      <c r="K105" s="1515" t="s">
        <v>7322</v>
      </c>
      <c r="L105" s="1513">
        <v>139</v>
      </c>
      <c r="M105" s="1515" t="s">
        <v>7323</v>
      </c>
      <c r="N105" s="1517" t="s">
        <v>7324</v>
      </c>
      <c r="O105" s="1505" t="s">
        <v>7325</v>
      </c>
      <c r="P105" s="1509">
        <v>21</v>
      </c>
      <c r="Q105" s="1073">
        <f t="shared" si="6"/>
        <v>21</v>
      </c>
      <c r="R105" s="1511"/>
      <c r="S105" s="1511"/>
      <c r="T105" s="1511"/>
      <c r="U105" s="1511"/>
      <c r="V105" s="1511"/>
      <c r="W105" s="1511"/>
      <c r="X105" s="1511"/>
      <c r="Y105" s="1511"/>
      <c r="Z105" s="1511"/>
      <c r="AA105" s="1511"/>
      <c r="AB105" s="1511">
        <v>1</v>
      </c>
      <c r="AC105" s="1511">
        <v>3</v>
      </c>
      <c r="AD105" s="1511">
        <v>8</v>
      </c>
      <c r="AE105" s="1511">
        <v>9</v>
      </c>
      <c r="AG105" s="2504"/>
      <c r="AK105" s="1503" t="str">
        <f t="shared" si="7"/>
        <v>IAJ</v>
      </c>
      <c r="AL105" s="1080"/>
      <c r="AM105" s="1080"/>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row>
    <row r="106" spans="2:83" s="1422" customFormat="1" ht="69.75" customHeight="1">
      <c r="B106" s="1416"/>
      <c r="C106" s="1417" t="s">
        <v>6799</v>
      </c>
      <c r="D106" s="1417" t="s">
        <v>6800</v>
      </c>
      <c r="E106" s="1416">
        <v>1</v>
      </c>
      <c r="F106" s="1418">
        <v>2</v>
      </c>
      <c r="G106" s="1419">
        <v>0</v>
      </c>
      <c r="H106" s="1419" t="s">
        <v>6801</v>
      </c>
      <c r="I106" s="1418" t="s">
        <v>6805</v>
      </c>
      <c r="J106" s="1420" t="s">
        <v>6806</v>
      </c>
      <c r="K106" s="1417" t="s">
        <v>6802</v>
      </c>
      <c r="L106" s="1416">
        <v>329</v>
      </c>
      <c r="M106" s="1417">
        <v>1304</v>
      </c>
      <c r="N106" s="1423" t="s">
        <v>6803</v>
      </c>
      <c r="O106" s="1419" t="s">
        <v>6804</v>
      </c>
      <c r="P106" s="1421">
        <v>13</v>
      </c>
      <c r="Q106" s="1073">
        <f t="shared" si="6"/>
        <v>13</v>
      </c>
      <c r="R106" s="2457"/>
      <c r="S106" s="2457"/>
      <c r="T106" s="2457"/>
      <c r="U106" s="2457"/>
      <c r="V106" s="2457"/>
      <c r="W106" s="2457"/>
      <c r="X106" s="2457"/>
      <c r="Y106" s="2457"/>
      <c r="Z106" s="2457"/>
      <c r="AA106" s="2457"/>
      <c r="AB106" s="2457">
        <v>1</v>
      </c>
      <c r="AC106" s="2457">
        <v>2</v>
      </c>
      <c r="AD106" s="2457">
        <v>8</v>
      </c>
      <c r="AE106" s="2457">
        <v>2</v>
      </c>
      <c r="AG106" s="2516"/>
      <c r="AK106" s="56" t="str">
        <f t="shared" si="7"/>
        <v>IScience</v>
      </c>
      <c r="AL106" s="1080"/>
      <c r="AM106" s="1080"/>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row>
    <row r="107" spans="2:83" s="974" customFormat="1" ht="69.75" customHeight="1">
      <c r="B107" s="89">
        <f>ROW()-2</f>
        <v>105</v>
      </c>
      <c r="C107" s="1311" t="s">
        <v>6549</v>
      </c>
      <c r="D107" s="1311" t="s">
        <v>5058</v>
      </c>
      <c r="E107" s="1311">
        <v>1</v>
      </c>
      <c r="F107" s="967">
        <v>2</v>
      </c>
      <c r="G107" s="973">
        <v>0</v>
      </c>
      <c r="H107" s="973" t="s">
        <v>6550</v>
      </c>
      <c r="I107" s="967" t="s">
        <v>3278</v>
      </c>
      <c r="J107" s="971" t="s">
        <v>6551</v>
      </c>
      <c r="K107" s="1311" t="s">
        <v>5773</v>
      </c>
      <c r="L107" s="1311">
        <v>723</v>
      </c>
      <c r="M107" s="1311" t="s">
        <v>6552</v>
      </c>
      <c r="N107" s="1327" t="s">
        <v>750</v>
      </c>
      <c r="O107" s="973" t="s">
        <v>6553</v>
      </c>
      <c r="P107" s="1316">
        <v>14</v>
      </c>
      <c r="Q107" s="1073">
        <f t="shared" si="6"/>
        <v>14</v>
      </c>
      <c r="R107" s="2471"/>
      <c r="S107" s="2471"/>
      <c r="T107" s="2471"/>
      <c r="U107" s="2471"/>
      <c r="V107" s="2471"/>
      <c r="W107" s="2471"/>
      <c r="X107" s="2471"/>
      <c r="Y107" s="2471"/>
      <c r="Z107" s="2471"/>
      <c r="AA107" s="2471"/>
      <c r="AB107" s="2471"/>
      <c r="AC107" s="2471">
        <v>5</v>
      </c>
      <c r="AD107" s="2471">
        <v>5</v>
      </c>
      <c r="AE107" s="2471">
        <v>4</v>
      </c>
      <c r="AG107" s="2526"/>
      <c r="AK107" s="56" t="str">
        <f t="shared" si="7"/>
        <v>IApJ</v>
      </c>
      <c r="AL107" s="1080"/>
      <c r="AM107" s="1080"/>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c r="BZ107" s="56"/>
      <c r="CA107" s="56"/>
      <c r="CB107" s="56"/>
      <c r="CC107" s="56"/>
      <c r="CD107" s="56"/>
      <c r="CE107" s="56"/>
    </row>
    <row r="108" spans="2:83" s="1343" customFormat="1" ht="69.75" customHeight="1">
      <c r="B108" s="1336"/>
      <c r="C108" s="1336" t="s">
        <v>6536</v>
      </c>
      <c r="D108" s="1336" t="s">
        <v>5058</v>
      </c>
      <c r="E108" s="1336">
        <v>1</v>
      </c>
      <c r="F108" s="1337">
        <v>2</v>
      </c>
      <c r="G108" s="1339">
        <v>0</v>
      </c>
      <c r="H108" s="1339" t="s">
        <v>6537</v>
      </c>
      <c r="I108" s="1337" t="s">
        <v>3279</v>
      </c>
      <c r="J108" s="1440" t="s">
        <v>6538</v>
      </c>
      <c r="K108" s="1336" t="s">
        <v>5773</v>
      </c>
      <c r="L108" s="1336">
        <v>725</v>
      </c>
      <c r="M108" s="1336" t="s">
        <v>4628</v>
      </c>
      <c r="N108" s="1347" t="s">
        <v>6539</v>
      </c>
      <c r="O108" s="1339" t="s">
        <v>6540</v>
      </c>
      <c r="P108" s="1342">
        <v>3</v>
      </c>
      <c r="Q108" s="1073">
        <f t="shared" si="6"/>
        <v>3</v>
      </c>
      <c r="R108" s="2463"/>
      <c r="S108" s="2463"/>
      <c r="T108" s="2463"/>
      <c r="U108" s="2463"/>
      <c r="V108" s="2463"/>
      <c r="W108" s="2463"/>
      <c r="X108" s="2463"/>
      <c r="Y108" s="2463"/>
      <c r="Z108" s="2463"/>
      <c r="AA108" s="2463"/>
      <c r="AB108" s="2463"/>
      <c r="AC108" s="2463"/>
      <c r="AD108" s="2463">
        <v>3</v>
      </c>
      <c r="AE108" s="2463"/>
      <c r="AG108" s="2522"/>
      <c r="AK108" s="56" t="str">
        <f t="shared" si="7"/>
        <v>IApJ</v>
      </c>
      <c r="AL108" s="1080"/>
      <c r="AM108" s="1080"/>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row>
    <row r="109" spans="2:83" ht="53.25" customHeight="1">
      <c r="B109" s="89">
        <f>ROW()-2</f>
        <v>107</v>
      </c>
      <c r="C109" s="89" t="s">
        <v>4958</v>
      </c>
      <c r="D109" s="89" t="s">
        <v>1505</v>
      </c>
      <c r="E109" s="89">
        <v>3</v>
      </c>
      <c r="F109" s="3">
        <v>0</v>
      </c>
      <c r="G109" s="100">
        <v>4</v>
      </c>
      <c r="H109" s="100" t="s">
        <v>4961</v>
      </c>
      <c r="I109" s="3" t="s">
        <v>3280</v>
      </c>
      <c r="J109" s="726" t="s">
        <v>943</v>
      </c>
      <c r="K109" s="89" t="s">
        <v>121</v>
      </c>
      <c r="L109" s="89">
        <v>62</v>
      </c>
      <c r="M109" s="89" t="s">
        <v>4959</v>
      </c>
      <c r="N109" s="194" t="s">
        <v>2622</v>
      </c>
      <c r="O109" s="100" t="s">
        <v>4960</v>
      </c>
      <c r="P109" s="205">
        <v>5</v>
      </c>
      <c r="Q109" s="1073">
        <f t="shared" si="6"/>
        <v>5</v>
      </c>
      <c r="R109" s="41"/>
      <c r="S109" s="41"/>
      <c r="T109" s="41"/>
      <c r="U109" s="41"/>
      <c r="V109" s="41"/>
      <c r="W109" s="41"/>
      <c r="X109" s="41"/>
      <c r="Y109" s="41"/>
      <c r="Z109" s="41"/>
      <c r="AA109" s="41"/>
      <c r="AB109" s="41"/>
      <c r="AC109" s="41">
        <v>3</v>
      </c>
      <c r="AD109" s="41">
        <v>2</v>
      </c>
      <c r="AE109" s="41"/>
      <c r="AK109" s="56" t="str">
        <f t="shared" si="7"/>
        <v>DPASJ</v>
      </c>
      <c r="AL109" s="1080"/>
      <c r="AM109" s="1080"/>
      <c r="AO109" s="56">
        <v>1</v>
      </c>
      <c r="BR109" s="56">
        <v>3</v>
      </c>
    </row>
    <row r="110" spans="2:83" s="375" customFormat="1" ht="53.25" customHeight="1">
      <c r="B110" s="89">
        <f>ROW()-2</f>
        <v>108</v>
      </c>
      <c r="C110" s="704" t="s">
        <v>2713</v>
      </c>
      <c r="D110" s="704" t="s">
        <v>5058</v>
      </c>
      <c r="E110" s="704">
        <v>4</v>
      </c>
      <c r="F110" s="80">
        <v>5</v>
      </c>
      <c r="G110" s="76">
        <v>0</v>
      </c>
      <c r="H110" s="76" t="s">
        <v>2714</v>
      </c>
      <c r="I110" s="80" t="s">
        <v>3283</v>
      </c>
      <c r="J110" s="848" t="s">
        <v>2715</v>
      </c>
      <c r="K110" s="704" t="s">
        <v>1447</v>
      </c>
      <c r="L110" s="704">
        <v>404</v>
      </c>
      <c r="M110" s="704" t="s">
        <v>2716</v>
      </c>
      <c r="N110" s="703" t="s">
        <v>1734</v>
      </c>
      <c r="O110" s="76" t="s">
        <v>2717</v>
      </c>
      <c r="P110" s="258">
        <v>4</v>
      </c>
      <c r="Q110" s="1073">
        <f t="shared" si="6"/>
        <v>4</v>
      </c>
      <c r="R110" s="1331"/>
      <c r="S110" s="1331"/>
      <c r="T110" s="1331"/>
      <c r="U110" s="1331"/>
      <c r="V110" s="1331"/>
      <c r="W110" s="1331"/>
      <c r="X110" s="1331"/>
      <c r="Y110" s="1331"/>
      <c r="Z110" s="1331"/>
      <c r="AA110" s="1331"/>
      <c r="AB110" s="1331">
        <v>1</v>
      </c>
      <c r="AC110" s="1331">
        <v>1</v>
      </c>
      <c r="AD110" s="1331">
        <v>2</v>
      </c>
      <c r="AE110" s="1331"/>
      <c r="AG110" s="2527"/>
      <c r="AK110" s="56" t="str">
        <f t="shared" si="7"/>
        <v>IMNRAS</v>
      </c>
      <c r="AL110" s="1080"/>
      <c r="AM110" s="1080"/>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c r="BZ110" s="56"/>
      <c r="CA110" s="56"/>
      <c r="CB110" s="56"/>
      <c r="CC110" s="56"/>
      <c r="CD110" s="56"/>
      <c r="CE110" s="56"/>
    </row>
    <row r="111" spans="2:83" s="960" customFormat="1" ht="86.25" customHeight="1">
      <c r="B111" s="89">
        <f>ROW()-2</f>
        <v>109</v>
      </c>
      <c r="C111" s="1227" t="s">
        <v>28</v>
      </c>
      <c r="D111" s="1227" t="s">
        <v>5058</v>
      </c>
      <c r="E111" s="1227">
        <v>16</v>
      </c>
      <c r="F111" s="952">
        <v>17</v>
      </c>
      <c r="G111" s="959">
        <v>0</v>
      </c>
      <c r="H111" s="959" t="s">
        <v>831</v>
      </c>
      <c r="I111" s="952" t="s">
        <v>2786</v>
      </c>
      <c r="J111" s="956" t="s">
        <v>832</v>
      </c>
      <c r="K111" s="1227" t="s">
        <v>757</v>
      </c>
      <c r="L111" s="1227">
        <v>718</v>
      </c>
      <c r="M111" s="1227" t="s">
        <v>833</v>
      </c>
      <c r="N111" s="1246" t="s">
        <v>3350</v>
      </c>
      <c r="O111" s="959" t="s">
        <v>834</v>
      </c>
      <c r="P111" s="1241">
        <v>42</v>
      </c>
      <c r="Q111" s="1073">
        <f t="shared" si="6"/>
        <v>42</v>
      </c>
      <c r="R111" s="1442"/>
      <c r="S111" s="1442"/>
      <c r="T111" s="1442"/>
      <c r="U111" s="1442"/>
      <c r="V111" s="1442"/>
      <c r="W111" s="1442"/>
      <c r="X111" s="1442"/>
      <c r="Y111" s="1442"/>
      <c r="Z111" s="1442"/>
      <c r="AA111" s="1442"/>
      <c r="AB111" s="1442">
        <v>2</v>
      </c>
      <c r="AC111" s="1442">
        <v>12</v>
      </c>
      <c r="AD111" s="1442">
        <v>17</v>
      </c>
      <c r="AE111" s="1442">
        <v>11</v>
      </c>
      <c r="AG111" s="2525"/>
      <c r="AK111" s="56" t="str">
        <f t="shared" si="7"/>
        <v>IApJ</v>
      </c>
      <c r="AL111" s="1080"/>
      <c r="AM111" s="1080"/>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c r="BZ111" s="56"/>
      <c r="CA111" s="56"/>
      <c r="CB111" s="56"/>
      <c r="CC111" s="56"/>
      <c r="CD111" s="56"/>
      <c r="CE111" s="56"/>
    </row>
    <row r="112" spans="2:83" ht="58.5" customHeight="1">
      <c r="B112" s="89">
        <f>ROW()-2</f>
        <v>110</v>
      </c>
      <c r="C112" s="89" t="s">
        <v>3738</v>
      </c>
      <c r="D112" s="89" t="s">
        <v>1505</v>
      </c>
      <c r="E112" s="89">
        <v>13</v>
      </c>
      <c r="F112" s="3">
        <v>0</v>
      </c>
      <c r="G112" s="100">
        <v>14</v>
      </c>
      <c r="H112" s="981" t="s">
        <v>7393</v>
      </c>
      <c r="I112" s="3" t="s">
        <v>277</v>
      </c>
      <c r="J112" s="603" t="s">
        <v>949</v>
      </c>
      <c r="K112" s="89" t="s">
        <v>1403</v>
      </c>
      <c r="L112" s="89">
        <v>122</v>
      </c>
      <c r="M112" s="89" t="s">
        <v>950</v>
      </c>
      <c r="N112" s="194" t="s">
        <v>6009</v>
      </c>
      <c r="O112" s="100" t="s">
        <v>3196</v>
      </c>
      <c r="P112" s="205">
        <v>3</v>
      </c>
      <c r="Q112" s="1073">
        <f t="shared" si="6"/>
        <v>3</v>
      </c>
      <c r="R112" s="41"/>
      <c r="S112" s="41"/>
      <c r="T112" s="41"/>
      <c r="U112" s="41"/>
      <c r="V112" s="41"/>
      <c r="W112" s="41"/>
      <c r="X112" s="41"/>
      <c r="Y112" s="41"/>
      <c r="Z112" s="41"/>
      <c r="AA112" s="41"/>
      <c r="AB112" s="41"/>
      <c r="AC112" s="41">
        <v>1</v>
      </c>
      <c r="AD112" s="41">
        <v>2</v>
      </c>
      <c r="AE112" s="41"/>
      <c r="AK112" s="56" t="str">
        <f t="shared" si="7"/>
        <v>DPASP</v>
      </c>
      <c r="AL112" s="1080"/>
      <c r="AM112" s="1080"/>
      <c r="AS112" s="56">
        <v>5</v>
      </c>
    </row>
    <row r="113" spans="2:83" ht="58.5" customHeight="1">
      <c r="B113" s="89">
        <f>ROW()-2</f>
        <v>111</v>
      </c>
      <c r="C113" s="89" t="s">
        <v>4967</v>
      </c>
      <c r="D113" s="89" t="s">
        <v>1505</v>
      </c>
      <c r="E113" s="89">
        <v>2</v>
      </c>
      <c r="F113" s="3">
        <v>0</v>
      </c>
      <c r="G113" s="100">
        <v>3</v>
      </c>
      <c r="H113" s="981" t="s">
        <v>4968</v>
      </c>
      <c r="I113" s="3" t="s">
        <v>3280</v>
      </c>
      <c r="J113" s="726" t="s">
        <v>942</v>
      </c>
      <c r="K113" s="89" t="s">
        <v>3171</v>
      </c>
      <c r="L113" s="89">
        <v>62</v>
      </c>
      <c r="M113" s="89" t="s">
        <v>4969</v>
      </c>
      <c r="N113" s="194" t="s">
        <v>4970</v>
      </c>
      <c r="O113" s="100" t="s">
        <v>2314</v>
      </c>
      <c r="P113" s="205">
        <v>5</v>
      </c>
      <c r="Q113" s="1073">
        <f t="shared" si="6"/>
        <v>5</v>
      </c>
      <c r="R113" s="41"/>
      <c r="S113" s="41"/>
      <c r="T113" s="41"/>
      <c r="U113" s="41"/>
      <c r="V113" s="41"/>
      <c r="W113" s="41"/>
      <c r="X113" s="41"/>
      <c r="Y113" s="41"/>
      <c r="Z113" s="41"/>
      <c r="AA113" s="41"/>
      <c r="AB113" s="41">
        <v>1</v>
      </c>
      <c r="AC113" s="41">
        <v>3</v>
      </c>
      <c r="AD113" s="41">
        <v>1</v>
      </c>
      <c r="AE113" s="41"/>
      <c r="AK113" s="56" t="str">
        <f t="shared" ref="AK113:AK131" si="9">$D113&amp;$K113</f>
        <v>DPASJ</v>
      </c>
      <c r="AL113" s="1080"/>
      <c r="AM113" s="1080"/>
      <c r="AT113" s="56">
        <v>2</v>
      </c>
      <c r="AU113" s="56">
        <v>1</v>
      </c>
    </row>
    <row r="114" spans="2:83" s="1343" customFormat="1" ht="58.5" customHeight="1">
      <c r="B114" s="1336"/>
      <c r="C114" s="1336" t="s">
        <v>6541</v>
      </c>
      <c r="D114" s="1336" t="s">
        <v>1505</v>
      </c>
      <c r="E114" s="1336">
        <v>21</v>
      </c>
      <c r="F114" s="1337">
        <v>7</v>
      </c>
      <c r="G114" s="1339">
        <v>15</v>
      </c>
      <c r="H114" s="1348" t="s">
        <v>6543</v>
      </c>
      <c r="I114" s="1337" t="s">
        <v>6542</v>
      </c>
      <c r="J114" s="726" t="s">
        <v>6544</v>
      </c>
      <c r="K114" s="1336" t="s">
        <v>5773</v>
      </c>
      <c r="L114" s="1336">
        <v>724</v>
      </c>
      <c r="M114" s="1336" t="s">
        <v>6545</v>
      </c>
      <c r="N114" s="1347" t="s">
        <v>6539</v>
      </c>
      <c r="O114" s="1339" t="s">
        <v>6546</v>
      </c>
      <c r="P114" s="1342">
        <v>13</v>
      </c>
      <c r="Q114" s="1073">
        <f t="shared" si="6"/>
        <v>13</v>
      </c>
      <c r="R114" s="2463"/>
      <c r="S114" s="2463"/>
      <c r="T114" s="2463"/>
      <c r="U114" s="2463"/>
      <c r="V114" s="2463"/>
      <c r="W114" s="2463"/>
      <c r="X114" s="2463"/>
      <c r="Y114" s="2463"/>
      <c r="Z114" s="2463"/>
      <c r="AA114" s="2463"/>
      <c r="AB114" s="2463"/>
      <c r="AC114" s="2463">
        <v>2</v>
      </c>
      <c r="AD114" s="2463">
        <v>7</v>
      </c>
      <c r="AE114" s="2463">
        <v>4</v>
      </c>
      <c r="AG114" s="2522"/>
      <c r="AK114" s="56" t="str">
        <f t="shared" si="9"/>
        <v>DApJ</v>
      </c>
      <c r="AL114" s="1080"/>
      <c r="AM114" s="1080"/>
      <c r="AN114" s="56">
        <v>1</v>
      </c>
      <c r="AO114" s="56"/>
      <c r="AP114" s="56"/>
      <c r="AQ114" s="56"/>
      <c r="AR114" s="56"/>
      <c r="AS114" s="56"/>
      <c r="AT114" s="56"/>
      <c r="AU114" s="56"/>
      <c r="AV114" s="56"/>
      <c r="AW114" s="56"/>
      <c r="AX114" s="56"/>
      <c r="AY114" s="56"/>
      <c r="AZ114" s="56"/>
      <c r="BA114" s="56">
        <v>3</v>
      </c>
      <c r="BB114" s="56">
        <v>2</v>
      </c>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row>
    <row r="115" spans="2:83" ht="58.5" customHeight="1">
      <c r="B115" s="89">
        <f t="shared" ref="B115:B131" si="10">ROW()-2</f>
        <v>113</v>
      </c>
      <c r="C115" s="89" t="s">
        <v>5924</v>
      </c>
      <c r="D115" s="89" t="s">
        <v>5061</v>
      </c>
      <c r="E115" s="89">
        <v>10</v>
      </c>
      <c r="F115" s="3">
        <v>2</v>
      </c>
      <c r="G115" s="100">
        <v>9</v>
      </c>
      <c r="H115" s="981" t="s">
        <v>5925</v>
      </c>
      <c r="I115" s="3" t="s">
        <v>5608</v>
      </c>
      <c r="J115" s="610" t="s">
        <v>5926</v>
      </c>
      <c r="K115" s="89" t="s">
        <v>5927</v>
      </c>
      <c r="L115" s="89">
        <v>714</v>
      </c>
      <c r="M115" s="89" t="s">
        <v>5928</v>
      </c>
      <c r="N115" s="194" t="s">
        <v>5929</v>
      </c>
      <c r="O115" s="100" t="s">
        <v>5930</v>
      </c>
      <c r="P115" s="205">
        <v>39</v>
      </c>
      <c r="Q115" s="1073">
        <f t="shared" si="6"/>
        <v>39</v>
      </c>
      <c r="R115" s="41"/>
      <c r="S115" s="41"/>
      <c r="T115" s="41"/>
      <c r="U115" s="41"/>
      <c r="V115" s="41"/>
      <c r="W115" s="41"/>
      <c r="X115" s="41"/>
      <c r="Y115" s="41"/>
      <c r="Z115" s="41"/>
      <c r="AA115" s="41">
        <v>1</v>
      </c>
      <c r="AB115" s="41">
        <v>9</v>
      </c>
      <c r="AC115" s="41">
        <v>9</v>
      </c>
      <c r="AD115" s="41">
        <v>16</v>
      </c>
      <c r="AE115" s="41">
        <v>4</v>
      </c>
      <c r="AK115" s="56" t="str">
        <f t="shared" si="9"/>
        <v>DApJ</v>
      </c>
      <c r="AL115" s="1080"/>
      <c r="AM115" s="1080"/>
      <c r="BA115" s="56">
        <v>3</v>
      </c>
      <c r="BH115" s="56">
        <v>2</v>
      </c>
    </row>
    <row r="116" spans="2:83" s="375" customFormat="1" ht="58.5" customHeight="1">
      <c r="B116" s="89">
        <f t="shared" si="10"/>
        <v>114</v>
      </c>
      <c r="C116" s="704" t="s">
        <v>2718</v>
      </c>
      <c r="D116" s="704" t="s">
        <v>1505</v>
      </c>
      <c r="E116" s="704">
        <v>2</v>
      </c>
      <c r="F116" s="80">
        <v>1</v>
      </c>
      <c r="G116" s="76">
        <v>2</v>
      </c>
      <c r="H116" s="850" t="s">
        <v>931</v>
      </c>
      <c r="I116" s="80" t="s">
        <v>2786</v>
      </c>
      <c r="J116" s="1082" t="s">
        <v>5848</v>
      </c>
      <c r="K116" s="704" t="s">
        <v>5773</v>
      </c>
      <c r="L116" s="704">
        <v>716</v>
      </c>
      <c r="M116" s="704" t="s">
        <v>932</v>
      </c>
      <c r="N116" s="703" t="s">
        <v>5806</v>
      </c>
      <c r="O116" s="76" t="s">
        <v>933</v>
      </c>
      <c r="P116" s="258">
        <v>66</v>
      </c>
      <c r="Q116" s="1073">
        <f t="shared" si="6"/>
        <v>66</v>
      </c>
      <c r="R116" s="1331"/>
      <c r="S116" s="1331"/>
      <c r="T116" s="1331"/>
      <c r="U116" s="1331"/>
      <c r="V116" s="1331"/>
      <c r="W116" s="1331"/>
      <c r="X116" s="1331"/>
      <c r="Y116" s="1331"/>
      <c r="Z116" s="1331"/>
      <c r="AA116" s="1331"/>
      <c r="AB116" s="1331">
        <v>7</v>
      </c>
      <c r="AC116" s="1331">
        <v>20</v>
      </c>
      <c r="AD116" s="1331">
        <v>24</v>
      </c>
      <c r="AE116" s="1331">
        <v>15</v>
      </c>
      <c r="AG116" s="2527"/>
      <c r="AK116" s="56" t="str">
        <f t="shared" si="9"/>
        <v>DApJ</v>
      </c>
      <c r="AL116" s="1080"/>
      <c r="AM116" s="1080"/>
      <c r="AN116" s="56"/>
      <c r="AO116" s="56"/>
      <c r="AP116" s="56"/>
      <c r="AQ116" s="56"/>
      <c r="AR116" s="56"/>
      <c r="AS116" s="56">
        <v>1</v>
      </c>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c r="BZ116" s="56"/>
      <c r="CA116" s="56"/>
      <c r="CB116" s="56"/>
      <c r="CC116" s="56"/>
      <c r="CD116" s="56"/>
      <c r="CE116" s="56"/>
    </row>
    <row r="117" spans="2:83" ht="40.5">
      <c r="B117" s="89">
        <f t="shared" si="10"/>
        <v>115</v>
      </c>
      <c r="C117" s="89" t="s">
        <v>951</v>
      </c>
      <c r="D117" s="89" t="s">
        <v>1505</v>
      </c>
      <c r="E117" s="3">
        <v>5</v>
      </c>
      <c r="F117" s="3">
        <v>2</v>
      </c>
      <c r="G117" s="100">
        <v>4</v>
      </c>
      <c r="H117" s="981" t="s">
        <v>910</v>
      </c>
      <c r="I117" s="3" t="s">
        <v>3278</v>
      </c>
      <c r="J117" s="603" t="s">
        <v>911</v>
      </c>
      <c r="K117" s="89" t="s">
        <v>619</v>
      </c>
      <c r="L117" s="89">
        <v>708</v>
      </c>
      <c r="M117" s="89" t="s">
        <v>912</v>
      </c>
      <c r="N117" s="194" t="s">
        <v>6009</v>
      </c>
      <c r="O117" s="100" t="s">
        <v>3197</v>
      </c>
      <c r="P117" s="205">
        <v>29</v>
      </c>
      <c r="Q117" s="1073">
        <f t="shared" si="6"/>
        <v>29</v>
      </c>
      <c r="R117" s="41"/>
      <c r="S117" s="41"/>
      <c r="T117" s="41"/>
      <c r="U117" s="41"/>
      <c r="V117" s="41"/>
      <c r="W117" s="41"/>
      <c r="X117" s="41"/>
      <c r="Y117" s="41"/>
      <c r="Z117" s="41"/>
      <c r="AA117" s="41"/>
      <c r="AB117" s="41">
        <v>6</v>
      </c>
      <c r="AC117" s="41">
        <v>6</v>
      </c>
      <c r="AD117" s="41">
        <v>12</v>
      </c>
      <c r="AE117" s="41">
        <v>5</v>
      </c>
      <c r="AK117" s="56" t="str">
        <f t="shared" si="9"/>
        <v>DApJ</v>
      </c>
      <c r="AL117" s="1080"/>
      <c r="AM117" s="1080"/>
    </row>
    <row r="118" spans="2:83" s="974" customFormat="1" ht="59.25" customHeight="1">
      <c r="B118" s="89">
        <f t="shared" si="10"/>
        <v>116</v>
      </c>
      <c r="C118" s="1311" t="s">
        <v>6554</v>
      </c>
      <c r="D118" s="1311" t="s">
        <v>5058</v>
      </c>
      <c r="E118" s="967">
        <v>4</v>
      </c>
      <c r="F118" s="967">
        <v>5</v>
      </c>
      <c r="G118" s="973">
        <v>0</v>
      </c>
      <c r="H118" s="1313" t="s">
        <v>6555</v>
      </c>
      <c r="I118" s="967" t="s">
        <v>3279</v>
      </c>
      <c r="J118" s="971" t="s">
        <v>6556</v>
      </c>
      <c r="K118" s="1311" t="s">
        <v>757</v>
      </c>
      <c r="L118" s="1311">
        <v>721</v>
      </c>
      <c r="M118" s="1311" t="s">
        <v>6557</v>
      </c>
      <c r="N118" s="1327" t="s">
        <v>5272</v>
      </c>
      <c r="O118" s="973" t="s">
        <v>1591</v>
      </c>
      <c r="P118" s="1316">
        <v>10</v>
      </c>
      <c r="Q118" s="1073">
        <f t="shared" si="6"/>
        <v>10</v>
      </c>
      <c r="R118" s="2471"/>
      <c r="S118" s="2471"/>
      <c r="T118" s="2471"/>
      <c r="U118" s="2471"/>
      <c r="V118" s="2471"/>
      <c r="W118" s="2471"/>
      <c r="X118" s="2471"/>
      <c r="Y118" s="2471"/>
      <c r="Z118" s="2471"/>
      <c r="AA118" s="2471"/>
      <c r="AB118" s="2471"/>
      <c r="AC118" s="2471">
        <v>2</v>
      </c>
      <c r="AD118" s="2471">
        <v>6</v>
      </c>
      <c r="AE118" s="2471">
        <v>2</v>
      </c>
      <c r="AG118" s="2526"/>
      <c r="AK118" s="56" t="str">
        <f t="shared" si="9"/>
        <v>IApJ</v>
      </c>
      <c r="AL118" s="1080"/>
      <c r="AM118" s="1080"/>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row>
    <row r="119" spans="2:83" s="960" customFormat="1" ht="166.5" customHeight="1">
      <c r="B119" s="89">
        <f t="shared" si="10"/>
        <v>117</v>
      </c>
      <c r="C119" s="1227" t="s">
        <v>835</v>
      </c>
      <c r="D119" s="1227" t="s">
        <v>5058</v>
      </c>
      <c r="E119" s="952">
        <v>49</v>
      </c>
      <c r="F119" s="952">
        <v>19</v>
      </c>
      <c r="G119" s="959">
        <v>31</v>
      </c>
      <c r="H119" s="1239" t="s">
        <v>7394</v>
      </c>
      <c r="I119" s="952" t="s">
        <v>582</v>
      </c>
      <c r="J119" s="1232" t="s">
        <v>836</v>
      </c>
      <c r="K119" s="1227" t="s">
        <v>757</v>
      </c>
      <c r="L119" s="1227">
        <v>718</v>
      </c>
      <c r="M119" s="1227" t="s">
        <v>2763</v>
      </c>
      <c r="N119" s="1246" t="s">
        <v>4259</v>
      </c>
      <c r="O119" s="959" t="s">
        <v>837</v>
      </c>
      <c r="P119" s="1241">
        <v>48</v>
      </c>
      <c r="Q119" s="1073">
        <f t="shared" si="6"/>
        <v>48</v>
      </c>
      <c r="R119" s="1442"/>
      <c r="S119" s="1442"/>
      <c r="T119" s="1442"/>
      <c r="U119" s="1442"/>
      <c r="V119" s="1442"/>
      <c r="W119" s="1442"/>
      <c r="X119" s="1442"/>
      <c r="Y119" s="1442"/>
      <c r="Z119" s="1442"/>
      <c r="AA119" s="1442"/>
      <c r="AB119" s="1442">
        <v>2</v>
      </c>
      <c r="AC119" s="1442">
        <v>13</v>
      </c>
      <c r="AD119" s="1442">
        <v>22</v>
      </c>
      <c r="AE119" s="1442">
        <v>11</v>
      </c>
      <c r="AG119" s="2525"/>
      <c r="AK119" s="56" t="str">
        <f t="shared" si="9"/>
        <v>IApJ</v>
      </c>
      <c r="AL119" s="1080"/>
      <c r="AM119" s="1080"/>
      <c r="AN119" s="56"/>
      <c r="AO119" s="56"/>
      <c r="AP119" s="56">
        <v>2</v>
      </c>
      <c r="AQ119" s="56"/>
      <c r="AR119" s="56"/>
      <c r="AS119" s="56"/>
      <c r="AT119" s="56"/>
      <c r="AU119" s="56"/>
      <c r="AV119" s="56"/>
      <c r="AW119" s="56"/>
      <c r="AX119" s="56"/>
      <c r="AY119" s="56"/>
      <c r="AZ119" s="56"/>
      <c r="BA119" s="56">
        <v>1</v>
      </c>
      <c r="BB119" s="56">
        <v>1</v>
      </c>
      <c r="BC119" s="56"/>
      <c r="BD119" s="56"/>
      <c r="BE119" s="56"/>
      <c r="BF119" s="56"/>
      <c r="BG119" s="56"/>
      <c r="BH119" s="56"/>
      <c r="BI119" s="56"/>
      <c r="BJ119" s="56">
        <v>1</v>
      </c>
      <c r="BK119" s="56"/>
      <c r="BL119" s="56"/>
      <c r="BM119" s="56"/>
      <c r="BN119" s="56"/>
      <c r="BO119" s="56"/>
      <c r="BP119" s="56"/>
      <c r="BQ119" s="56">
        <v>1</v>
      </c>
      <c r="BR119" s="56"/>
      <c r="BS119" s="56"/>
      <c r="BT119" s="56"/>
      <c r="BU119" s="56"/>
      <c r="BV119" s="56"/>
      <c r="BW119" s="56"/>
      <c r="BX119" s="56"/>
      <c r="BY119" s="56"/>
      <c r="BZ119" s="56"/>
      <c r="CA119" s="56"/>
      <c r="CB119" s="56"/>
      <c r="CC119" s="56"/>
      <c r="CD119" s="56"/>
      <c r="CE119" s="56"/>
    </row>
    <row r="120" spans="2:83" s="960" customFormat="1" ht="50.25" customHeight="1">
      <c r="B120" s="89">
        <f t="shared" si="10"/>
        <v>118</v>
      </c>
      <c r="C120" s="1227" t="s">
        <v>838</v>
      </c>
      <c r="D120" s="1227" t="s">
        <v>5058</v>
      </c>
      <c r="E120" s="952">
        <v>11</v>
      </c>
      <c r="F120" s="1238">
        <v>12</v>
      </c>
      <c r="G120" s="1247">
        <v>0</v>
      </c>
      <c r="H120" s="1239" t="s">
        <v>839</v>
      </c>
      <c r="I120" s="952" t="s">
        <v>844</v>
      </c>
      <c r="J120" s="956" t="s">
        <v>840</v>
      </c>
      <c r="K120" s="1227" t="s">
        <v>841</v>
      </c>
      <c r="L120" s="1227">
        <v>719</v>
      </c>
      <c r="M120" s="1227" t="s">
        <v>842</v>
      </c>
      <c r="N120" s="1246" t="s">
        <v>4259</v>
      </c>
      <c r="O120" s="959" t="s">
        <v>843</v>
      </c>
      <c r="P120" s="1241">
        <v>53</v>
      </c>
      <c r="Q120" s="1073">
        <f t="shared" si="6"/>
        <v>53</v>
      </c>
      <c r="R120" s="1442"/>
      <c r="S120" s="1442"/>
      <c r="T120" s="1442"/>
      <c r="U120" s="1442"/>
      <c r="V120" s="1442"/>
      <c r="W120" s="1442"/>
      <c r="X120" s="1442"/>
      <c r="Y120" s="1442"/>
      <c r="Z120" s="1442"/>
      <c r="AA120" s="1442"/>
      <c r="AB120" s="1442">
        <v>3</v>
      </c>
      <c r="AC120" s="1442">
        <v>17</v>
      </c>
      <c r="AD120" s="1442">
        <v>18</v>
      </c>
      <c r="AE120" s="1442">
        <v>15</v>
      </c>
      <c r="AG120" s="2525"/>
      <c r="AK120" s="56" t="str">
        <f t="shared" si="9"/>
        <v>IApJ</v>
      </c>
      <c r="AL120" s="1080"/>
      <c r="AM120" s="1080"/>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c r="BZ120" s="56"/>
      <c r="CA120" s="56"/>
      <c r="CB120" s="56"/>
      <c r="CC120" s="56"/>
      <c r="CD120" s="56"/>
      <c r="CE120" s="56"/>
    </row>
    <row r="121" spans="2:83" s="375" customFormat="1" ht="59.25" customHeight="1">
      <c r="B121" s="89">
        <f t="shared" si="10"/>
        <v>119</v>
      </c>
      <c r="C121" s="704" t="s">
        <v>934</v>
      </c>
      <c r="D121" s="704" t="s">
        <v>5061</v>
      </c>
      <c r="E121" s="80">
        <v>6</v>
      </c>
      <c r="F121" s="80">
        <v>5</v>
      </c>
      <c r="G121" s="76">
        <v>2</v>
      </c>
      <c r="H121" s="850" t="s">
        <v>935</v>
      </c>
      <c r="I121" s="80" t="s">
        <v>3278</v>
      </c>
      <c r="J121" s="1439" t="s">
        <v>936</v>
      </c>
      <c r="K121" s="704" t="s">
        <v>757</v>
      </c>
      <c r="L121" s="704">
        <v>714</v>
      </c>
      <c r="M121" s="704" t="s">
        <v>937</v>
      </c>
      <c r="N121" s="703" t="s">
        <v>5929</v>
      </c>
      <c r="O121" s="76" t="s">
        <v>938</v>
      </c>
      <c r="P121" s="258">
        <v>41</v>
      </c>
      <c r="Q121" s="1073">
        <f t="shared" si="6"/>
        <v>41</v>
      </c>
      <c r="R121" s="1331"/>
      <c r="S121" s="1331"/>
      <c r="T121" s="1331"/>
      <c r="U121" s="1331"/>
      <c r="V121" s="1331"/>
      <c r="W121" s="1331"/>
      <c r="X121" s="1331"/>
      <c r="Y121" s="1331"/>
      <c r="Z121" s="1331"/>
      <c r="AA121" s="1331">
        <v>1</v>
      </c>
      <c r="AB121" s="1331">
        <v>10</v>
      </c>
      <c r="AC121" s="1331">
        <v>12</v>
      </c>
      <c r="AD121" s="1331">
        <v>8</v>
      </c>
      <c r="AE121" s="1331">
        <v>10</v>
      </c>
      <c r="AG121" s="789" t="s">
        <v>10520</v>
      </c>
      <c r="AK121" s="56" t="str">
        <f t="shared" si="9"/>
        <v>DApJ</v>
      </c>
      <c r="AL121" s="1080"/>
      <c r="AM121" s="1080"/>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c r="BZ121" s="56"/>
      <c r="CA121" s="56"/>
      <c r="CB121" s="56"/>
      <c r="CC121" s="56"/>
      <c r="CD121" s="56"/>
      <c r="CE121" s="56"/>
    </row>
    <row r="122" spans="2:83" s="974" customFormat="1" ht="59.25" customHeight="1">
      <c r="B122" s="89">
        <f t="shared" si="10"/>
        <v>120</v>
      </c>
      <c r="C122" s="1311" t="s">
        <v>6558</v>
      </c>
      <c r="D122" s="1311" t="s">
        <v>1505</v>
      </c>
      <c r="E122" s="967">
        <v>6</v>
      </c>
      <c r="F122" s="967">
        <v>1</v>
      </c>
      <c r="G122" s="973">
        <v>6</v>
      </c>
      <c r="H122" s="1313" t="s">
        <v>7395</v>
      </c>
      <c r="I122" s="967" t="s">
        <v>3278</v>
      </c>
      <c r="J122" s="971" t="s">
        <v>6559</v>
      </c>
      <c r="K122" s="1311" t="s">
        <v>757</v>
      </c>
      <c r="L122" s="1311">
        <v>721</v>
      </c>
      <c r="M122" s="1311" t="s">
        <v>6560</v>
      </c>
      <c r="N122" s="1327" t="s">
        <v>743</v>
      </c>
      <c r="O122" s="973" t="s">
        <v>6561</v>
      </c>
      <c r="P122" s="1316">
        <v>11</v>
      </c>
      <c r="Q122" s="1073">
        <f t="shared" si="6"/>
        <v>11</v>
      </c>
      <c r="R122" s="2471"/>
      <c r="S122" s="2471"/>
      <c r="T122" s="2471"/>
      <c r="U122" s="2471"/>
      <c r="V122" s="2471"/>
      <c r="W122" s="2471"/>
      <c r="X122" s="2471"/>
      <c r="Y122" s="2471"/>
      <c r="Z122" s="2471"/>
      <c r="AA122" s="2471"/>
      <c r="AB122" s="2471"/>
      <c r="AC122" s="2471">
        <v>5</v>
      </c>
      <c r="AD122" s="2471">
        <v>2</v>
      </c>
      <c r="AE122" s="2471">
        <v>4</v>
      </c>
      <c r="AG122" s="2526"/>
      <c r="AK122" s="56" t="str">
        <f t="shared" si="9"/>
        <v>DApJ</v>
      </c>
      <c r="AL122" s="1080"/>
      <c r="AM122" s="1080"/>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c r="BZ122" s="56"/>
      <c r="CA122" s="56"/>
      <c r="CB122" s="56"/>
      <c r="CC122" s="56"/>
      <c r="CD122" s="56"/>
      <c r="CE122" s="56"/>
    </row>
    <row r="123" spans="2:83" s="1503" customFormat="1" ht="59.25" customHeight="1">
      <c r="B123" s="1513"/>
      <c r="C123" s="1515" t="s">
        <v>7314</v>
      </c>
      <c r="D123" s="1515" t="s">
        <v>799</v>
      </c>
      <c r="E123" s="1496">
        <v>19</v>
      </c>
      <c r="F123" s="1496">
        <v>19</v>
      </c>
      <c r="G123" s="1505">
        <v>1</v>
      </c>
      <c r="H123" s="1514" t="s">
        <v>7315</v>
      </c>
      <c r="I123" s="1496" t="s">
        <v>7316</v>
      </c>
      <c r="J123" s="1516" t="s">
        <v>11741</v>
      </c>
      <c r="K123" s="1515" t="s">
        <v>866</v>
      </c>
      <c r="L123" s="1513">
        <v>401</v>
      </c>
      <c r="M123" s="1515" t="s">
        <v>7317</v>
      </c>
      <c r="N123" s="1517" t="s">
        <v>7318</v>
      </c>
      <c r="O123" s="1505" t="s">
        <v>7319</v>
      </c>
      <c r="P123" s="1509">
        <v>13</v>
      </c>
      <c r="Q123" s="1073">
        <f t="shared" si="6"/>
        <v>13</v>
      </c>
      <c r="R123" s="1511"/>
      <c r="S123" s="1511"/>
      <c r="T123" s="1511"/>
      <c r="U123" s="1511"/>
      <c r="V123" s="1511"/>
      <c r="W123" s="1511"/>
      <c r="X123" s="1511"/>
      <c r="Y123" s="1511"/>
      <c r="Z123" s="1511"/>
      <c r="AA123" s="1511"/>
      <c r="AB123" s="1511"/>
      <c r="AC123" s="1511">
        <v>5</v>
      </c>
      <c r="AD123" s="1511">
        <v>5</v>
      </c>
      <c r="AE123" s="1511">
        <v>3</v>
      </c>
      <c r="AG123" s="2504"/>
      <c r="AL123" s="1080"/>
      <c r="AM123" s="1080"/>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c r="BZ123" s="56"/>
      <c r="CA123" s="56"/>
      <c r="CB123" s="56"/>
      <c r="CC123" s="56"/>
      <c r="CD123" s="56"/>
      <c r="CE123" s="56"/>
    </row>
    <row r="124" spans="2:83" s="974" customFormat="1" ht="59.25" customHeight="1">
      <c r="B124" s="89">
        <f t="shared" si="10"/>
        <v>122</v>
      </c>
      <c r="C124" s="1311" t="s">
        <v>5324</v>
      </c>
      <c r="D124" s="1311" t="s">
        <v>1505</v>
      </c>
      <c r="E124" s="967">
        <v>10</v>
      </c>
      <c r="F124" s="967">
        <v>5</v>
      </c>
      <c r="G124" s="973">
        <v>6</v>
      </c>
      <c r="H124" s="1323" t="s">
        <v>5325</v>
      </c>
      <c r="I124" s="973" t="s">
        <v>5326</v>
      </c>
      <c r="J124" s="971" t="s">
        <v>526</v>
      </c>
      <c r="K124" s="1311" t="s">
        <v>2620</v>
      </c>
      <c r="L124" s="1311">
        <v>140</v>
      </c>
      <c r="M124" s="1311" t="s">
        <v>5327</v>
      </c>
      <c r="N124" s="1327" t="s">
        <v>5328</v>
      </c>
      <c r="O124" s="973" t="s">
        <v>5329</v>
      </c>
      <c r="P124" s="1316">
        <v>25</v>
      </c>
      <c r="Q124" s="1073">
        <f t="shared" si="6"/>
        <v>25</v>
      </c>
      <c r="R124" s="2471"/>
      <c r="S124" s="2471"/>
      <c r="T124" s="2471"/>
      <c r="U124" s="2471"/>
      <c r="V124" s="2471"/>
      <c r="W124" s="2471"/>
      <c r="X124" s="2471"/>
      <c r="Y124" s="2471"/>
      <c r="Z124" s="2471"/>
      <c r="AA124" s="2471"/>
      <c r="AB124" s="2471">
        <v>1</v>
      </c>
      <c r="AC124" s="2471">
        <v>5</v>
      </c>
      <c r="AD124" s="2471">
        <v>11</v>
      </c>
      <c r="AE124" s="2471">
        <v>8</v>
      </c>
      <c r="AG124" s="2526"/>
      <c r="AK124" s="56" t="str">
        <f t="shared" si="9"/>
        <v>DAJ</v>
      </c>
      <c r="AL124" s="1080"/>
      <c r="AM124" s="1080"/>
      <c r="AN124" s="56"/>
      <c r="AO124" s="56"/>
      <c r="AP124" s="56"/>
      <c r="AQ124" s="56"/>
      <c r="AR124" s="56"/>
      <c r="AS124" s="56"/>
      <c r="AT124" s="56"/>
      <c r="AU124" s="56"/>
      <c r="AV124" s="56"/>
      <c r="AW124" s="56"/>
      <c r="AX124" s="56"/>
      <c r="AY124" s="56"/>
      <c r="AZ124" s="56"/>
      <c r="BA124" s="56">
        <v>1</v>
      </c>
      <c r="BB124" s="56"/>
      <c r="BC124" s="56"/>
      <c r="BD124" s="56"/>
      <c r="BE124" s="56"/>
      <c r="BF124" s="56"/>
      <c r="BG124" s="56"/>
      <c r="BH124" s="56">
        <v>1</v>
      </c>
      <c r="BI124" s="56"/>
      <c r="BJ124" s="56"/>
      <c r="BK124" s="56"/>
      <c r="BL124" s="56"/>
      <c r="BM124" s="56"/>
      <c r="BN124" s="56"/>
      <c r="BO124" s="56"/>
      <c r="BP124" s="56"/>
      <c r="BQ124" s="56"/>
      <c r="BR124" s="56"/>
      <c r="BS124" s="56"/>
      <c r="BT124" s="56"/>
      <c r="BU124" s="56"/>
      <c r="BV124" s="56"/>
      <c r="BW124" s="56"/>
      <c r="BX124" s="56"/>
      <c r="BY124" s="56"/>
      <c r="BZ124" s="56"/>
      <c r="CA124" s="56"/>
      <c r="CB124" s="56"/>
      <c r="CC124" s="56"/>
      <c r="CD124" s="56"/>
      <c r="CE124" s="56"/>
    </row>
    <row r="125" spans="2:83" s="974" customFormat="1" ht="59.25" customHeight="1">
      <c r="B125" s="89">
        <f t="shared" si="10"/>
        <v>123</v>
      </c>
      <c r="C125" s="1311" t="s">
        <v>6562</v>
      </c>
      <c r="D125" s="1311" t="s">
        <v>1505</v>
      </c>
      <c r="E125" s="967">
        <v>4</v>
      </c>
      <c r="F125" s="967">
        <v>0</v>
      </c>
      <c r="G125" s="973">
        <v>5</v>
      </c>
      <c r="H125" s="1323" t="s">
        <v>527</v>
      </c>
      <c r="I125" s="967" t="s">
        <v>2786</v>
      </c>
      <c r="J125" s="971" t="s">
        <v>6563</v>
      </c>
      <c r="K125" s="1311" t="s">
        <v>5773</v>
      </c>
      <c r="L125" s="1311">
        <v>723</v>
      </c>
      <c r="M125" s="1311" t="s">
        <v>6564</v>
      </c>
      <c r="N125" s="1327" t="s">
        <v>750</v>
      </c>
      <c r="O125" s="973" t="s">
        <v>6565</v>
      </c>
      <c r="P125" s="1316">
        <v>8</v>
      </c>
      <c r="Q125" s="1073">
        <f t="shared" si="6"/>
        <v>8</v>
      </c>
      <c r="R125" s="2471"/>
      <c r="S125" s="2471"/>
      <c r="T125" s="2471"/>
      <c r="U125" s="2471"/>
      <c r="V125" s="2471"/>
      <c r="W125" s="2471"/>
      <c r="X125" s="2471"/>
      <c r="Y125" s="2471"/>
      <c r="Z125" s="2471"/>
      <c r="AA125" s="2471"/>
      <c r="AB125" s="2471"/>
      <c r="AC125" s="2471">
        <v>2</v>
      </c>
      <c r="AD125" s="2471">
        <v>5</v>
      </c>
      <c r="AE125" s="2471">
        <v>1</v>
      </c>
      <c r="AG125" s="2526"/>
      <c r="AK125" s="56" t="str">
        <f t="shared" si="9"/>
        <v>DApJ</v>
      </c>
      <c r="AL125" s="1080"/>
      <c r="AM125" s="1080"/>
      <c r="AN125" s="56"/>
      <c r="AO125" s="56"/>
      <c r="AP125" s="56"/>
      <c r="AQ125" s="56"/>
      <c r="AR125" s="56"/>
      <c r="AS125" s="56"/>
      <c r="AT125" s="56"/>
      <c r="AU125" s="56"/>
      <c r="AV125" s="56"/>
      <c r="AW125" s="56"/>
      <c r="AX125" s="56"/>
      <c r="AY125" s="56"/>
      <c r="AZ125" s="56"/>
      <c r="BA125" s="56">
        <v>1</v>
      </c>
      <c r="BB125" s="56">
        <v>1</v>
      </c>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c r="BZ125" s="56"/>
      <c r="CA125" s="56"/>
      <c r="CB125" s="56"/>
      <c r="CC125" s="56"/>
      <c r="CD125" s="56"/>
      <c r="CE125" s="56"/>
    </row>
    <row r="126" spans="2:83" s="960" customFormat="1" ht="59.25" customHeight="1">
      <c r="B126" s="89">
        <f t="shared" si="10"/>
        <v>124</v>
      </c>
      <c r="C126" s="1227" t="s">
        <v>845</v>
      </c>
      <c r="D126" s="1227" t="s">
        <v>1505</v>
      </c>
      <c r="E126" s="952">
        <v>15</v>
      </c>
      <c r="F126" s="952">
        <v>3</v>
      </c>
      <c r="G126" s="959">
        <v>13</v>
      </c>
      <c r="H126" s="1239" t="s">
        <v>7396</v>
      </c>
      <c r="I126" s="952" t="s">
        <v>2786</v>
      </c>
      <c r="J126" s="956" t="s">
        <v>846</v>
      </c>
      <c r="K126" s="1227" t="s">
        <v>847</v>
      </c>
      <c r="L126" s="1227">
        <v>718</v>
      </c>
      <c r="M126" s="1227" t="s">
        <v>848</v>
      </c>
      <c r="N126" s="1246" t="s">
        <v>3350</v>
      </c>
      <c r="O126" s="959" t="s">
        <v>849</v>
      </c>
      <c r="P126" s="1241">
        <v>27</v>
      </c>
      <c r="Q126" s="1073">
        <f t="shared" si="6"/>
        <v>27</v>
      </c>
      <c r="R126" s="1442"/>
      <c r="S126" s="1442"/>
      <c r="T126" s="1442"/>
      <c r="U126" s="1442"/>
      <c r="V126" s="1442"/>
      <c r="W126" s="1442"/>
      <c r="X126" s="1442"/>
      <c r="Y126" s="1442"/>
      <c r="Z126" s="1442"/>
      <c r="AA126" s="1442"/>
      <c r="AB126" s="1442">
        <v>2</v>
      </c>
      <c r="AC126" s="1442">
        <v>13</v>
      </c>
      <c r="AD126" s="1442">
        <v>7</v>
      </c>
      <c r="AE126" s="1442">
        <v>5</v>
      </c>
      <c r="AG126" s="2525"/>
      <c r="AK126" s="56" t="str">
        <f t="shared" si="9"/>
        <v>DApJ</v>
      </c>
      <c r="AL126" s="1080"/>
      <c r="AM126" s="1080"/>
      <c r="AN126" s="56"/>
      <c r="AO126" s="56"/>
      <c r="AP126" s="56"/>
      <c r="AQ126" s="56"/>
      <c r="AR126" s="56"/>
      <c r="AS126" s="56">
        <v>1</v>
      </c>
      <c r="AT126" s="56"/>
      <c r="AU126" s="56"/>
      <c r="AV126" s="56"/>
      <c r="AW126" s="56"/>
      <c r="AX126" s="56"/>
      <c r="AY126" s="56"/>
      <c r="AZ126" s="56"/>
      <c r="BA126" s="56">
        <v>3</v>
      </c>
      <c r="BB126" s="56">
        <v>4</v>
      </c>
      <c r="BC126" s="56"/>
      <c r="BD126" s="56"/>
      <c r="BE126" s="56"/>
      <c r="BF126" s="56"/>
      <c r="BG126" s="56"/>
      <c r="BH126" s="56"/>
      <c r="BI126" s="56"/>
      <c r="BJ126" s="56"/>
      <c r="BK126" s="56"/>
      <c r="BL126" s="56"/>
      <c r="BM126" s="56"/>
      <c r="BN126" s="56"/>
      <c r="BO126" s="56"/>
      <c r="BP126" s="56"/>
      <c r="BQ126" s="56"/>
      <c r="BR126" s="56">
        <v>1</v>
      </c>
      <c r="BS126" s="56"/>
      <c r="BT126" s="56"/>
      <c r="BU126" s="56"/>
      <c r="BV126" s="56"/>
      <c r="BW126" s="56"/>
      <c r="BX126" s="56"/>
      <c r="BY126" s="56"/>
      <c r="BZ126" s="56"/>
      <c r="CA126" s="56"/>
      <c r="CB126" s="56"/>
      <c r="CC126" s="56"/>
      <c r="CD126" s="56"/>
      <c r="CE126" s="56"/>
    </row>
    <row r="127" spans="2:83" s="960" customFormat="1" ht="59.25" customHeight="1">
      <c r="B127" s="89">
        <f t="shared" si="10"/>
        <v>125</v>
      </c>
      <c r="C127" s="1227" t="s">
        <v>2837</v>
      </c>
      <c r="D127" s="1227" t="s">
        <v>5061</v>
      </c>
      <c r="E127" s="952">
        <v>7</v>
      </c>
      <c r="F127" s="952">
        <v>1</v>
      </c>
      <c r="G127" s="959">
        <v>7</v>
      </c>
      <c r="H127" s="1239" t="s">
        <v>7397</v>
      </c>
      <c r="I127" s="952" t="s">
        <v>3948</v>
      </c>
      <c r="J127" s="956" t="s">
        <v>2838</v>
      </c>
      <c r="K127" s="1227" t="s">
        <v>5927</v>
      </c>
      <c r="L127" s="1227">
        <v>720</v>
      </c>
      <c r="M127" s="1227" t="s">
        <v>2839</v>
      </c>
      <c r="N127" s="1246" t="s">
        <v>2840</v>
      </c>
      <c r="O127" s="959" t="s">
        <v>2841</v>
      </c>
      <c r="P127" s="1241">
        <v>13</v>
      </c>
      <c r="Q127" s="1073">
        <f t="shared" si="6"/>
        <v>13</v>
      </c>
      <c r="R127" s="1442"/>
      <c r="S127" s="1442"/>
      <c r="T127" s="1442"/>
      <c r="U127" s="1442"/>
      <c r="V127" s="1442"/>
      <c r="W127" s="1442"/>
      <c r="X127" s="1442"/>
      <c r="Y127" s="1442"/>
      <c r="Z127" s="1442"/>
      <c r="AA127" s="1442"/>
      <c r="AB127" s="1442"/>
      <c r="AC127" s="1442">
        <v>5</v>
      </c>
      <c r="AD127" s="1442">
        <v>4</v>
      </c>
      <c r="AE127" s="1442">
        <v>4</v>
      </c>
      <c r="AG127" s="2525"/>
      <c r="AK127" s="56" t="str">
        <f t="shared" si="9"/>
        <v>DApJ</v>
      </c>
      <c r="AL127" s="1080"/>
      <c r="AM127" s="1080"/>
      <c r="AN127" s="56"/>
      <c r="AO127" s="56"/>
      <c r="AP127" s="56"/>
      <c r="AQ127" s="56"/>
      <c r="AR127" s="56"/>
      <c r="AS127" s="56">
        <v>3</v>
      </c>
      <c r="AT127" s="56"/>
      <c r="AU127" s="56"/>
      <c r="AV127" s="56"/>
      <c r="AW127" s="56"/>
      <c r="AX127" s="56"/>
      <c r="AY127" s="56"/>
      <c r="AZ127" s="56"/>
      <c r="BA127" s="56">
        <v>2</v>
      </c>
      <c r="BB127" s="56"/>
      <c r="BC127" s="56"/>
      <c r="BD127" s="56"/>
      <c r="BE127" s="56"/>
      <c r="BF127" s="56"/>
      <c r="BG127" s="56"/>
      <c r="BH127" s="56">
        <v>1</v>
      </c>
      <c r="BI127" s="56"/>
      <c r="BJ127" s="56"/>
      <c r="BK127" s="56"/>
      <c r="BL127" s="56"/>
      <c r="BM127" s="56"/>
      <c r="BN127" s="56"/>
      <c r="BO127" s="56"/>
      <c r="BP127" s="56"/>
      <c r="BQ127" s="56"/>
      <c r="BR127" s="56"/>
      <c r="BS127" s="56"/>
      <c r="BT127" s="56"/>
      <c r="BU127" s="56"/>
      <c r="BV127" s="56"/>
      <c r="BW127" s="56"/>
      <c r="BX127" s="56"/>
      <c r="BY127" s="56"/>
      <c r="BZ127" s="56"/>
      <c r="CA127" s="56"/>
      <c r="CB127" s="56"/>
      <c r="CC127" s="56"/>
      <c r="CD127" s="56"/>
      <c r="CE127" s="56"/>
    </row>
    <row r="128" spans="2:83" s="960" customFormat="1" ht="59.25" customHeight="1">
      <c r="B128" s="89">
        <f t="shared" si="10"/>
        <v>126</v>
      </c>
      <c r="C128" s="1227" t="s">
        <v>850</v>
      </c>
      <c r="D128" s="1227" t="s">
        <v>5058</v>
      </c>
      <c r="E128" s="952">
        <v>7</v>
      </c>
      <c r="F128" s="952">
        <v>8</v>
      </c>
      <c r="G128" s="959">
        <v>0</v>
      </c>
      <c r="H128" s="1239" t="s">
        <v>2827</v>
      </c>
      <c r="I128" s="952" t="s">
        <v>3279</v>
      </c>
      <c r="J128" s="956" t="s">
        <v>2828</v>
      </c>
      <c r="K128" s="1227" t="s">
        <v>392</v>
      </c>
      <c r="L128" s="1227">
        <v>515</v>
      </c>
      <c r="M128" s="1227" t="s">
        <v>2830</v>
      </c>
      <c r="N128" s="1246" t="s">
        <v>2829</v>
      </c>
      <c r="O128" s="959" t="s">
        <v>2831</v>
      </c>
      <c r="P128" s="1241">
        <v>27</v>
      </c>
      <c r="Q128" s="1073">
        <f t="shared" si="6"/>
        <v>27</v>
      </c>
      <c r="R128" s="1442"/>
      <c r="S128" s="1442"/>
      <c r="T128" s="1442"/>
      <c r="U128" s="1442"/>
      <c r="V128" s="1442"/>
      <c r="W128" s="1442"/>
      <c r="X128" s="1442"/>
      <c r="Y128" s="1442"/>
      <c r="Z128" s="1442"/>
      <c r="AA128" s="1442"/>
      <c r="AB128" s="1442">
        <v>5</v>
      </c>
      <c r="AC128" s="1442">
        <v>12</v>
      </c>
      <c r="AD128" s="1442">
        <v>4</v>
      </c>
      <c r="AE128" s="1442">
        <v>6</v>
      </c>
      <c r="AG128" s="2160" t="s">
        <v>10504</v>
      </c>
      <c r="AK128" s="56" t="str">
        <f t="shared" si="9"/>
        <v>IA&amp;A</v>
      </c>
      <c r="AL128" s="1080"/>
      <c r="AM128" s="1080"/>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c r="BZ128" s="56"/>
      <c r="CA128" s="56"/>
      <c r="CB128" s="56"/>
      <c r="CC128" s="56"/>
      <c r="CD128" s="56"/>
      <c r="CE128" s="56"/>
    </row>
    <row r="129" spans="2:83" ht="76.5" customHeight="1">
      <c r="B129" s="89">
        <f t="shared" si="10"/>
        <v>127</v>
      </c>
      <c r="C129" s="89" t="s">
        <v>5073</v>
      </c>
      <c r="D129" s="89" t="s">
        <v>5058</v>
      </c>
      <c r="E129" s="3">
        <v>14</v>
      </c>
      <c r="F129" s="812">
        <v>14</v>
      </c>
      <c r="G129" s="100">
        <v>1</v>
      </c>
      <c r="H129" s="981" t="s">
        <v>2471</v>
      </c>
      <c r="I129" s="3" t="s">
        <v>1340</v>
      </c>
      <c r="J129" s="603" t="s">
        <v>2472</v>
      </c>
      <c r="K129" s="89" t="s">
        <v>2473</v>
      </c>
      <c r="L129" s="89">
        <v>510</v>
      </c>
      <c r="M129" s="89" t="s">
        <v>2474</v>
      </c>
      <c r="N129" s="194" t="s">
        <v>2475</v>
      </c>
      <c r="O129" s="100" t="s">
        <v>1840</v>
      </c>
      <c r="P129" s="205">
        <v>23</v>
      </c>
      <c r="Q129" s="1073">
        <f t="shared" si="6"/>
        <v>23</v>
      </c>
      <c r="R129" s="41"/>
      <c r="S129" s="41"/>
      <c r="T129" s="41"/>
      <c r="U129" s="41"/>
      <c r="V129" s="41"/>
      <c r="W129" s="41"/>
      <c r="X129" s="41"/>
      <c r="Y129" s="41"/>
      <c r="Z129" s="41"/>
      <c r="AA129" s="41"/>
      <c r="AB129" s="41">
        <v>4</v>
      </c>
      <c r="AC129" s="41">
        <v>12</v>
      </c>
      <c r="AD129" s="41">
        <v>6</v>
      </c>
      <c r="AE129" s="41">
        <v>1</v>
      </c>
      <c r="AK129" s="56" t="str">
        <f t="shared" si="9"/>
        <v>IA&amp;A</v>
      </c>
      <c r="AL129" s="1080"/>
      <c r="AM129" s="1080"/>
      <c r="AS129" s="56">
        <v>1</v>
      </c>
    </row>
    <row r="130" spans="2:83" ht="76.5" customHeight="1">
      <c r="B130" s="89">
        <f t="shared" si="10"/>
        <v>128</v>
      </c>
      <c r="C130" s="89" t="s">
        <v>3175</v>
      </c>
      <c r="D130" s="89" t="s">
        <v>5058</v>
      </c>
      <c r="E130" s="3">
        <v>10</v>
      </c>
      <c r="F130" s="812">
        <v>10</v>
      </c>
      <c r="G130" s="100">
        <v>1</v>
      </c>
      <c r="H130" s="981" t="s">
        <v>5366</v>
      </c>
      <c r="I130" s="3" t="s">
        <v>2444</v>
      </c>
      <c r="J130" s="603" t="s">
        <v>5367</v>
      </c>
      <c r="K130" s="89" t="s">
        <v>619</v>
      </c>
      <c r="L130" s="89">
        <v>711</v>
      </c>
      <c r="M130" s="89" t="s">
        <v>5368</v>
      </c>
      <c r="N130" s="194" t="s">
        <v>5912</v>
      </c>
      <c r="O130" s="100" t="s">
        <v>5913</v>
      </c>
      <c r="P130" s="205">
        <v>76</v>
      </c>
      <c r="Q130" s="1073">
        <f t="shared" si="6"/>
        <v>76</v>
      </c>
      <c r="R130" s="41"/>
      <c r="S130" s="41"/>
      <c r="T130" s="41"/>
      <c r="U130" s="41"/>
      <c r="V130" s="41"/>
      <c r="W130" s="41"/>
      <c r="X130" s="41"/>
      <c r="Y130" s="41"/>
      <c r="Z130" s="41"/>
      <c r="AA130" s="41"/>
      <c r="AB130" s="41">
        <v>14</v>
      </c>
      <c r="AC130" s="41">
        <v>20</v>
      </c>
      <c r="AD130" s="41">
        <v>25</v>
      </c>
      <c r="AE130" s="41">
        <v>17</v>
      </c>
      <c r="AG130" s="283" t="s">
        <v>10520</v>
      </c>
      <c r="AK130" s="56" t="str">
        <f t="shared" si="9"/>
        <v>IApJ</v>
      </c>
      <c r="AL130" s="1080"/>
      <c r="AM130" s="1080"/>
    </row>
    <row r="131" spans="2:83" s="974" customFormat="1" ht="76.5" customHeight="1">
      <c r="B131" s="89">
        <f t="shared" si="10"/>
        <v>129</v>
      </c>
      <c r="C131" s="1311" t="s">
        <v>6566</v>
      </c>
      <c r="D131" s="1311" t="s">
        <v>5058</v>
      </c>
      <c r="E131" s="967">
        <v>12</v>
      </c>
      <c r="F131" s="1328">
        <v>12</v>
      </c>
      <c r="G131" s="973">
        <v>1</v>
      </c>
      <c r="H131" s="1313" t="s">
        <v>6567</v>
      </c>
      <c r="I131" s="967" t="s">
        <v>3278</v>
      </c>
      <c r="J131" s="971" t="s">
        <v>6568</v>
      </c>
      <c r="K131" s="1311" t="s">
        <v>1447</v>
      </c>
      <c r="L131" s="1311">
        <v>408</v>
      </c>
      <c r="M131" s="1311" t="s">
        <v>6569</v>
      </c>
      <c r="N131" s="1311" t="s">
        <v>750</v>
      </c>
      <c r="O131" s="973" t="s">
        <v>6570</v>
      </c>
      <c r="P131" s="967">
        <v>30</v>
      </c>
      <c r="Q131" s="1073">
        <f t="shared" si="6"/>
        <v>30</v>
      </c>
      <c r="R131" s="2471"/>
      <c r="S131" s="2471"/>
      <c r="T131" s="2471"/>
      <c r="U131" s="2471"/>
      <c r="V131" s="2471"/>
      <c r="W131" s="2471"/>
      <c r="X131" s="2471"/>
      <c r="Y131" s="2471"/>
      <c r="Z131" s="2471"/>
      <c r="AA131" s="2471"/>
      <c r="AB131" s="2471">
        <v>1</v>
      </c>
      <c r="AC131" s="2471">
        <v>9</v>
      </c>
      <c r="AD131" s="2471">
        <v>13</v>
      </c>
      <c r="AE131" s="2471">
        <v>7</v>
      </c>
      <c r="AG131" s="2526"/>
      <c r="AK131" s="56" t="str">
        <f t="shared" si="9"/>
        <v>IMNRAS</v>
      </c>
      <c r="AL131" s="1080"/>
      <c r="AM131" s="1080"/>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c r="BZ131" s="56"/>
      <c r="CA131" s="56"/>
      <c r="CB131" s="56"/>
      <c r="CC131" s="56"/>
      <c r="CD131" s="56"/>
      <c r="CE131" s="56"/>
    </row>
    <row r="132" spans="2:83" ht="15" customHeight="1">
      <c r="AL132" s="56">
        <f>SUM(AL3:AL131)</f>
        <v>1</v>
      </c>
      <c r="AM132" s="56">
        <f t="shared" ref="AM132:CE132" si="11">SUM(AM3:AM131)</f>
        <v>3</v>
      </c>
      <c r="AN132" s="56">
        <f t="shared" si="11"/>
        <v>14</v>
      </c>
      <c r="AO132" s="56">
        <f t="shared" si="11"/>
        <v>1</v>
      </c>
      <c r="AP132" s="56">
        <f t="shared" si="11"/>
        <v>9</v>
      </c>
      <c r="AQ132" s="56">
        <f t="shared" si="11"/>
        <v>0</v>
      </c>
      <c r="AR132" s="56">
        <f t="shared" si="11"/>
        <v>0</v>
      </c>
      <c r="AS132" s="56">
        <f t="shared" si="11"/>
        <v>34</v>
      </c>
      <c r="AT132" s="56">
        <f t="shared" si="11"/>
        <v>9</v>
      </c>
      <c r="AU132" s="56">
        <f t="shared" si="11"/>
        <v>4</v>
      </c>
      <c r="AV132" s="56">
        <f t="shared" si="11"/>
        <v>0</v>
      </c>
      <c r="AW132" s="56">
        <f t="shared" si="11"/>
        <v>3</v>
      </c>
      <c r="AX132" s="56">
        <f t="shared" si="11"/>
        <v>1</v>
      </c>
      <c r="AY132" s="56">
        <f t="shared" si="11"/>
        <v>0</v>
      </c>
      <c r="AZ132" s="56">
        <f t="shared" si="11"/>
        <v>15</v>
      </c>
      <c r="BA132" s="56">
        <f t="shared" si="11"/>
        <v>98</v>
      </c>
      <c r="BB132" s="56">
        <f t="shared" si="11"/>
        <v>39</v>
      </c>
      <c r="BC132" s="56">
        <f t="shared" si="11"/>
        <v>0</v>
      </c>
      <c r="BD132" s="56">
        <f t="shared" si="11"/>
        <v>1</v>
      </c>
      <c r="BE132" s="56">
        <f t="shared" si="11"/>
        <v>6</v>
      </c>
      <c r="BF132" s="56">
        <f t="shared" si="11"/>
        <v>0</v>
      </c>
      <c r="BG132" s="56">
        <f t="shared" si="11"/>
        <v>0</v>
      </c>
      <c r="BH132" s="56">
        <f t="shared" si="11"/>
        <v>10</v>
      </c>
      <c r="BI132" s="56">
        <f t="shared" si="11"/>
        <v>0</v>
      </c>
      <c r="BJ132" s="56">
        <f t="shared" si="11"/>
        <v>3</v>
      </c>
      <c r="BK132" s="56">
        <f t="shared" si="11"/>
        <v>1</v>
      </c>
      <c r="BL132" s="56">
        <f t="shared" si="11"/>
        <v>1</v>
      </c>
      <c r="BM132" s="56">
        <f t="shared" si="11"/>
        <v>0</v>
      </c>
      <c r="BN132" s="56">
        <f t="shared" si="11"/>
        <v>0</v>
      </c>
      <c r="BO132" s="56">
        <f t="shared" si="11"/>
        <v>1</v>
      </c>
      <c r="BP132" s="56">
        <f t="shared" si="11"/>
        <v>1</v>
      </c>
      <c r="BQ132" s="56">
        <f t="shared" si="11"/>
        <v>3</v>
      </c>
      <c r="BR132" s="56">
        <f t="shared" si="11"/>
        <v>7</v>
      </c>
      <c r="BS132" s="56">
        <f t="shared" si="11"/>
        <v>0</v>
      </c>
      <c r="BT132" s="56">
        <f t="shared" si="11"/>
        <v>0</v>
      </c>
      <c r="BU132" s="56">
        <f t="shared" si="11"/>
        <v>0</v>
      </c>
      <c r="BV132" s="56">
        <f t="shared" si="11"/>
        <v>0</v>
      </c>
      <c r="BW132" s="56">
        <f t="shared" si="11"/>
        <v>1</v>
      </c>
      <c r="BX132" s="56">
        <f t="shared" si="11"/>
        <v>0</v>
      </c>
      <c r="BY132" s="56">
        <f t="shared" si="11"/>
        <v>2</v>
      </c>
      <c r="BZ132" s="56">
        <f t="shared" si="11"/>
        <v>0</v>
      </c>
      <c r="CA132" s="56">
        <f t="shared" si="11"/>
        <v>0</v>
      </c>
      <c r="CB132" s="56">
        <f t="shared" si="11"/>
        <v>0</v>
      </c>
      <c r="CC132" s="56">
        <f t="shared" si="11"/>
        <v>1</v>
      </c>
      <c r="CD132" s="56">
        <f t="shared" si="11"/>
        <v>0</v>
      </c>
      <c r="CE132" s="56">
        <f t="shared" si="11"/>
        <v>0</v>
      </c>
    </row>
    <row r="133" spans="2:83">
      <c r="C133" s="375" t="s">
        <v>3351</v>
      </c>
    </row>
    <row r="134" spans="2:83">
      <c r="C134" s="368" t="s">
        <v>589</v>
      </c>
    </row>
    <row r="135" spans="2:83">
      <c r="C135" s="1224" t="s">
        <v>4261</v>
      </c>
    </row>
    <row r="136" spans="2:83">
      <c r="C136" s="960" t="s">
        <v>2832</v>
      </c>
    </row>
    <row r="137" spans="2:83">
      <c r="C137" s="974" t="s">
        <v>1917</v>
      </c>
    </row>
    <row r="138" spans="2:83">
      <c r="C138" s="1343" t="s">
        <v>6547</v>
      </c>
    </row>
    <row r="139" spans="2:83">
      <c r="C139" s="951" t="s">
        <v>6313</v>
      </c>
    </row>
    <row r="140" spans="2:83">
      <c r="C140" s="725" t="s">
        <v>38</v>
      </c>
    </row>
    <row r="141" spans="2:83">
      <c r="C141" s="1422" t="s">
        <v>6798</v>
      </c>
    </row>
    <row r="142" spans="2:83">
      <c r="C142" s="1468" t="s">
        <v>6901</v>
      </c>
    </row>
    <row r="143" spans="2:83">
      <c r="C143" s="1503" t="s">
        <v>7309</v>
      </c>
      <c r="D143" s="56" t="s">
        <v>7320</v>
      </c>
    </row>
    <row r="144" spans="2:83">
      <c r="C144" s="2327" t="s">
        <v>8470</v>
      </c>
      <c r="D144" s="56" t="s">
        <v>8489</v>
      </c>
    </row>
  </sheetData>
  <autoFilter ref="B2:AK144"/>
  <phoneticPr fontId="5"/>
  <hyperlinks>
    <hyperlink ref="J69" r:id="rId1"/>
    <hyperlink ref="J15" r:id="rId2"/>
    <hyperlink ref="J7" r:id="rId3"/>
    <hyperlink ref="J62" r:id="rId4"/>
    <hyperlink ref="J71" r:id="rId5"/>
    <hyperlink ref="J93" r:id="rId6"/>
    <hyperlink ref="J112" r:id="rId7"/>
    <hyperlink ref="J117" r:id="rId8"/>
    <hyperlink ref="J68" r:id="rId9"/>
    <hyperlink ref="J60" r:id="rId10"/>
    <hyperlink ref="J35" r:id="rId11"/>
    <hyperlink ref="J40" r:id="rId12"/>
    <hyperlink ref="J16" r:id="rId13"/>
    <hyperlink ref="J34" r:id="rId14"/>
    <hyperlink ref="J47" r:id="rId15"/>
    <hyperlink ref="J63" r:id="rId16"/>
    <hyperlink ref="J129" r:id="rId17"/>
    <hyperlink ref="J30" r:id="rId18"/>
    <hyperlink ref="J38" r:id="rId19" display="http://adsabs.harvard.edu/abs/2010PASJ...62..143I"/>
    <hyperlink ref="J46" r:id="rId20"/>
    <hyperlink ref="J59" r:id="rId21"/>
    <hyperlink ref="J66" r:id="rId22" display="http://adsabs.harvard.edu/abs/2010AJ....139..969M"/>
    <hyperlink ref="J67" r:id="rId23"/>
    <hyperlink ref="J73" r:id="rId24"/>
    <hyperlink ref="J75" r:id="rId25"/>
    <hyperlink ref="J84" r:id="rId26"/>
    <hyperlink ref="J98" r:id="rId27"/>
    <hyperlink ref="J130" r:id="rId28"/>
    <hyperlink ref="J42" r:id="rId29"/>
    <hyperlink ref="J50" r:id="rId30"/>
    <hyperlink ref="J115" r:id="rId31"/>
    <hyperlink ref="J22" r:id="rId32" display="http://adsabs.harvard.edu/abs/2010MNRAS.404..253G"/>
    <hyperlink ref="J81" r:id="rId33"/>
    <hyperlink ref="J10" r:id="rId34"/>
    <hyperlink ref="J17" r:id="rId35"/>
    <hyperlink ref="J24" r:id="rId36"/>
    <hyperlink ref="J23" r:id="rId37"/>
    <hyperlink ref="J27" r:id="rId38"/>
    <hyperlink ref="J64" r:id="rId39"/>
    <hyperlink ref="J70" r:id="rId40"/>
    <hyperlink ref="J86" r:id="rId41"/>
    <hyperlink ref="J87" r:id="rId42" display="http://adsabs.harvard.edu/abs/2010ApJ...715..385O"/>
    <hyperlink ref="J92" r:id="rId43"/>
    <hyperlink ref="J103" r:id="rId44"/>
    <hyperlink ref="J110" r:id="rId45"/>
    <hyperlink ref="J116" r:id="rId46"/>
    <hyperlink ref="J121" r:id="rId47"/>
    <hyperlink ref="J21" r:id="rId48"/>
    <hyperlink ref="J113" r:id="rId49"/>
    <hyperlink ref="J109" r:id="rId50"/>
    <hyperlink ref="J95" r:id="rId51"/>
    <hyperlink ref="J9" r:id="rId52"/>
    <hyperlink ref="J8" r:id="rId53"/>
    <hyperlink ref="J11" r:id="rId54" display="http://adsabs.harvard.edu/abs/2010ApJS..189..270C"/>
    <hyperlink ref="J26" r:id="rId55" display="http://adsabs.harvard.edu/abs/2010AJ....140..533G"/>
    <hyperlink ref="J28" r:id="rId56"/>
    <hyperlink ref="J32" r:id="rId57"/>
    <hyperlink ref="J41" r:id="rId58"/>
    <hyperlink ref="J72" r:id="rId59"/>
    <hyperlink ref="J77" r:id="rId60"/>
    <hyperlink ref="J76" r:id="rId61"/>
    <hyperlink ref="J80" r:id="rId62"/>
    <hyperlink ref="J82" r:id="rId63"/>
    <hyperlink ref="J104" r:id="rId64"/>
    <hyperlink ref="J111" r:id="rId65"/>
    <hyperlink ref="J119" r:id="rId66"/>
    <hyperlink ref="J120" r:id="rId67"/>
    <hyperlink ref="J126" r:id="rId68"/>
    <hyperlink ref="J128" r:id="rId69"/>
    <hyperlink ref="J20" r:id="rId70"/>
    <hyperlink ref="J49" r:id="rId71"/>
    <hyperlink ref="J127" r:id="rId72"/>
    <hyperlink ref="J6" r:id="rId73"/>
    <hyperlink ref="J12" r:id="rId74"/>
    <hyperlink ref="J14" r:id="rId75"/>
    <hyperlink ref="J43" r:id="rId76"/>
    <hyperlink ref="J44" r:id="rId77"/>
    <hyperlink ref="J48" r:id="rId78"/>
    <hyperlink ref="J53" r:id="rId79"/>
    <hyperlink ref="J54" r:id="rId80"/>
    <hyperlink ref="J55" r:id="rId81"/>
    <hyperlink ref="J57" r:id="rId82"/>
    <hyperlink ref="J83" r:id="rId83"/>
    <hyperlink ref="J88" r:id="rId84"/>
    <hyperlink ref="J90" r:id="rId85"/>
    <hyperlink ref="J91" r:id="rId86"/>
    <hyperlink ref="J97" r:id="rId87"/>
    <hyperlink ref="J100" r:id="rId88"/>
    <hyperlink ref="J101" r:id="rId89"/>
    <hyperlink ref="J102" r:id="rId90" display="2010PASJ...62.1063S"/>
    <hyperlink ref="J107" r:id="rId91"/>
    <hyperlink ref="J118" r:id="rId92"/>
    <hyperlink ref="J122" r:id="rId93"/>
    <hyperlink ref="J125" r:id="rId94"/>
    <hyperlink ref="J131" r:id="rId95"/>
    <hyperlink ref="J13" r:id="rId96"/>
    <hyperlink ref="J18" r:id="rId97"/>
    <hyperlink ref="J124" r:id="rId98"/>
    <hyperlink ref="J33" r:id="rId99"/>
    <hyperlink ref="J45" r:id="rId100"/>
    <hyperlink ref="J89" r:id="rId101"/>
    <hyperlink ref="J108" r:id="rId102"/>
    <hyperlink ref="J114" r:id="rId103"/>
    <hyperlink ref="J58" r:id="rId104"/>
    <hyperlink ref="J36" r:id="rId105"/>
    <hyperlink ref="J52" r:id="rId106"/>
    <hyperlink ref="J29" r:id="rId107"/>
    <hyperlink ref="J85" r:id="rId108"/>
    <hyperlink ref="J25" r:id="rId109"/>
    <hyperlink ref="J106" r:id="rId110"/>
    <hyperlink ref="J37" r:id="rId111"/>
    <hyperlink ref="J78" r:id="rId112"/>
    <hyperlink ref="J31" r:id="rId113"/>
    <hyperlink ref="J94" r:id="rId114"/>
    <hyperlink ref="J5" r:id="rId115"/>
    <hyperlink ref="J123" r:id="rId116" display=" 2010MNRAS.401.2299W"/>
    <hyperlink ref="J105" r:id="rId117"/>
    <hyperlink ref="J96" r:id="rId118"/>
    <hyperlink ref="J56" r:id="rId119"/>
    <hyperlink ref="J39" r:id="rId120"/>
    <hyperlink ref="J79" r:id="rId121"/>
    <hyperlink ref="J19" r:id="rId122"/>
    <hyperlink ref="J74" r:id="rId123"/>
    <hyperlink ref="J99" r:id="rId124"/>
    <hyperlink ref="J61" r:id="rId125"/>
    <hyperlink ref="J65" r:id="rId126"/>
    <hyperlink ref="J3" r:id="rId127"/>
    <hyperlink ref="J4" r:id="rId128"/>
    <hyperlink ref="J51" r:id="rId129"/>
  </hyperlinks>
  <printOptions gridLines="1"/>
  <pageMargins left="0.75" right="0.75" top="0.76" bottom="0.54" header="0.51200000000000001" footer="0.32"/>
  <pageSetup paperSize="9" scale="74" orientation="landscape" horizontalDpi="300" verticalDpi="300" r:id="rId130"/>
  <headerFooter alignWithMargins="0">
    <oddHeader>&amp;A</oddHeader>
    <oddFooter>&amp;P / &amp;N ページ</oddFooter>
  </headerFooter>
  <legacyDrawing r:id="rId13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54"/>
  <dimension ref="A1:CE147"/>
  <sheetViews>
    <sheetView topLeftCell="A127" workbookViewId="0">
      <selection activeCell="A74" sqref="A74:XFD74"/>
    </sheetView>
  </sheetViews>
  <sheetFormatPr defaultRowHeight="13.5"/>
  <cols>
    <col min="1" max="1" width="3.25" customWidth="1"/>
    <col min="2" max="2" width="4.375" customWidth="1"/>
    <col min="3" max="3" width="14.875" customWidth="1"/>
    <col min="4" max="4" width="3.125" customWidth="1"/>
    <col min="5" max="5" width="3.25" customWidth="1"/>
    <col min="6" max="7" width="2.875" customWidth="1"/>
    <col min="8" max="8" width="50.125" customWidth="1"/>
    <col min="10" max="10" width="19.125" style="7" customWidth="1"/>
    <col min="11" max="11" width="6.5" customWidth="1"/>
    <col min="12" max="12" width="6.375" customWidth="1"/>
    <col min="13" max="13" width="10.375" style="1460" customWidth="1"/>
    <col min="14" max="14" width="8" customWidth="1"/>
    <col min="15" max="15" width="38.75" customWidth="1"/>
    <col min="16" max="17" width="7.125" customWidth="1"/>
    <col min="18" max="31" width="5.375" customWidth="1"/>
    <col min="32" max="32" width="6.375" customWidth="1"/>
    <col min="33" max="33" width="11" style="1533" customWidth="1"/>
    <col min="34" max="34" width="11.625" bestFit="1" customWidth="1"/>
    <col min="35" max="35" width="11.5" customWidth="1"/>
    <col min="37" max="37" width="9" style="56"/>
    <col min="38" max="51" width="6.5" customWidth="1"/>
    <col min="52" max="52" width="5.75" customWidth="1"/>
    <col min="53" max="57" width="6.5" customWidth="1"/>
    <col min="58" max="59" width="6" customWidth="1"/>
    <col min="60" max="60" width="6.5" customWidth="1"/>
    <col min="61" max="61" width="7" customWidth="1"/>
    <col min="62" max="73" width="6.5" customWidth="1"/>
    <col min="74" max="74" width="6.25" customWidth="1"/>
    <col min="75" max="76" width="6.5" customWidth="1"/>
    <col min="77" max="81" width="6.25" customWidth="1"/>
    <col min="82" max="82" width="6.375" customWidth="1"/>
    <col min="83" max="83" width="6.875" customWidth="1"/>
  </cols>
  <sheetData>
    <row r="1" spans="1:83" ht="17.25">
      <c r="B1" s="1177" t="s">
        <v>6904</v>
      </c>
      <c r="C1" s="56"/>
      <c r="D1" s="56"/>
      <c r="E1" s="56"/>
      <c r="F1" s="56"/>
      <c r="G1" s="56"/>
      <c r="H1" s="56"/>
      <c r="I1" s="56"/>
      <c r="J1" s="41"/>
      <c r="K1" s="56"/>
      <c r="L1" s="56"/>
      <c r="M1" s="1458"/>
      <c r="N1" s="56"/>
      <c r="O1" s="1080"/>
      <c r="P1" s="56"/>
      <c r="Q1" s="56"/>
      <c r="R1" s="620" t="s">
        <v>10350</v>
      </c>
      <c r="S1" s="56"/>
      <c r="T1" s="56"/>
      <c r="U1" s="56"/>
      <c r="V1" s="56"/>
      <c r="W1" s="56"/>
      <c r="X1" s="56"/>
      <c r="Y1" s="56"/>
      <c r="Z1" s="56"/>
      <c r="AA1" s="56"/>
      <c r="AB1" s="56"/>
      <c r="AC1" s="56"/>
      <c r="AD1" s="56"/>
      <c r="AE1" s="56"/>
      <c r="AF1" s="56"/>
      <c r="AG1" s="1649"/>
      <c r="AH1" s="56"/>
      <c r="AI1" s="56"/>
      <c r="AJ1" s="56"/>
    </row>
    <row r="2" spans="1:83" ht="14.25">
      <c r="A2" t="s">
        <v>11731</v>
      </c>
      <c r="B2" s="118"/>
      <c r="C2" s="380" t="s">
        <v>1274</v>
      </c>
      <c r="D2" s="380" t="s">
        <v>5056</v>
      </c>
      <c r="E2" s="800" t="s">
        <v>410</v>
      </c>
      <c r="F2" s="380" t="s">
        <v>799</v>
      </c>
      <c r="G2" s="380" t="s">
        <v>746</v>
      </c>
      <c r="H2" s="126" t="s">
        <v>618</v>
      </c>
      <c r="I2" s="84" t="s">
        <v>4864</v>
      </c>
      <c r="J2" s="119" t="s">
        <v>1595</v>
      </c>
      <c r="K2" s="83" t="s">
        <v>617</v>
      </c>
      <c r="L2" s="83" t="s">
        <v>3707</v>
      </c>
      <c r="M2" s="380" t="s">
        <v>3706</v>
      </c>
      <c r="N2" s="1068" t="s">
        <v>3912</v>
      </c>
      <c r="O2" s="84" t="s">
        <v>411</v>
      </c>
      <c r="P2" s="1072" t="s">
        <v>10331</v>
      </c>
      <c r="Q2" s="1072" t="s">
        <v>10349</v>
      </c>
      <c r="R2" s="1072" t="s">
        <v>10355</v>
      </c>
      <c r="S2" s="1072" t="s">
        <v>10353</v>
      </c>
      <c r="T2" s="1072" t="s">
        <v>10358</v>
      </c>
      <c r="U2" s="1072" t="s">
        <v>10361</v>
      </c>
      <c r="V2" s="1072" t="s">
        <v>10364</v>
      </c>
      <c r="W2" s="1072" t="s">
        <v>10367</v>
      </c>
      <c r="X2" s="1072" t="s">
        <v>10370</v>
      </c>
      <c r="Y2" s="1072" t="s">
        <v>10373</v>
      </c>
      <c r="Z2" s="1072" t="s">
        <v>10376</v>
      </c>
      <c r="AA2" s="1072" t="s">
        <v>10379</v>
      </c>
      <c r="AB2" s="1072" t="s">
        <v>10382</v>
      </c>
      <c r="AC2" s="1072" t="s">
        <v>10385</v>
      </c>
      <c r="AD2" s="1072" t="s">
        <v>10388</v>
      </c>
      <c r="AE2" s="1072" t="s">
        <v>10391</v>
      </c>
      <c r="AF2" s="979" t="s">
        <v>1508</v>
      </c>
      <c r="AG2" s="666"/>
      <c r="AH2" s="663" t="s">
        <v>3898</v>
      </c>
      <c r="AI2" s="56" t="s">
        <v>3897</v>
      </c>
      <c r="AJ2" s="56" t="s">
        <v>2816</v>
      </c>
      <c r="AL2" s="2758" t="s">
        <v>11422</v>
      </c>
      <c r="AM2" s="2758" t="s">
        <v>11423</v>
      </c>
      <c r="AN2" s="56" t="s">
        <v>11424</v>
      </c>
      <c r="AO2" s="56" t="s">
        <v>11425</v>
      </c>
      <c r="AP2" s="56" t="s">
        <v>11426</v>
      </c>
      <c r="AQ2" s="56" t="s">
        <v>11427</v>
      </c>
      <c r="AR2" s="56" t="s">
        <v>2075</v>
      </c>
      <c r="AS2" s="56" t="s">
        <v>11428</v>
      </c>
      <c r="AT2" s="56" t="s">
        <v>11429</v>
      </c>
      <c r="AU2" s="56" t="s">
        <v>5613</v>
      </c>
      <c r="AV2" s="56" t="s">
        <v>7576</v>
      </c>
      <c r="AW2" s="56" t="s">
        <v>11430</v>
      </c>
      <c r="AX2" s="56" t="s">
        <v>11431</v>
      </c>
      <c r="AY2" s="56" t="s">
        <v>11432</v>
      </c>
      <c r="AZ2" s="56" t="s">
        <v>11433</v>
      </c>
      <c r="BA2" s="56" t="s">
        <v>11434</v>
      </c>
      <c r="BB2" s="56" t="s">
        <v>11435</v>
      </c>
      <c r="BC2" s="56" t="s">
        <v>11436</v>
      </c>
      <c r="BD2" s="56" t="s">
        <v>4294</v>
      </c>
      <c r="BE2" s="56" t="s">
        <v>11437</v>
      </c>
      <c r="BF2" s="56" t="s">
        <v>7616</v>
      </c>
      <c r="BG2" s="56" t="s">
        <v>11438</v>
      </c>
      <c r="BH2" s="56" t="s">
        <v>11439</v>
      </c>
      <c r="BI2" s="56" t="s">
        <v>11440</v>
      </c>
      <c r="BJ2" s="56" t="s">
        <v>11441</v>
      </c>
      <c r="BK2" s="56" t="s">
        <v>7580</v>
      </c>
      <c r="BL2" s="56" t="s">
        <v>11442</v>
      </c>
      <c r="BM2" s="56" t="s">
        <v>11443</v>
      </c>
      <c r="BN2" s="56" t="s">
        <v>10118</v>
      </c>
      <c r="BO2" s="56" t="s">
        <v>11444</v>
      </c>
      <c r="BP2" s="56" t="s">
        <v>11445</v>
      </c>
      <c r="BQ2" s="56" t="s">
        <v>11446</v>
      </c>
      <c r="BR2" s="56" t="s">
        <v>11447</v>
      </c>
      <c r="BS2" s="56" t="s">
        <v>11448</v>
      </c>
      <c r="BT2" s="56" t="s">
        <v>11449</v>
      </c>
      <c r="BU2" s="56" t="s">
        <v>3691</v>
      </c>
      <c r="BV2" s="56" t="s">
        <v>7582</v>
      </c>
      <c r="BW2" s="56" t="s">
        <v>11450</v>
      </c>
      <c r="BX2" s="56" t="s">
        <v>4295</v>
      </c>
      <c r="BY2" s="56" t="s">
        <v>11451</v>
      </c>
      <c r="BZ2" s="56" t="s">
        <v>11452</v>
      </c>
      <c r="CA2" s="56" t="s">
        <v>11453</v>
      </c>
      <c r="CB2" s="56" t="s">
        <v>11454</v>
      </c>
      <c r="CC2" s="56" t="s">
        <v>10263</v>
      </c>
      <c r="CD2" s="56" t="s">
        <v>11455</v>
      </c>
      <c r="CE2" s="56" t="s">
        <v>3963</v>
      </c>
    </row>
    <row r="3" spans="1:83" s="1698" customFormat="1" ht="65.25" customHeight="1">
      <c r="B3" s="1699">
        <f>ROW()-2</f>
        <v>1</v>
      </c>
      <c r="C3" s="1700" t="s">
        <v>7926</v>
      </c>
      <c r="D3" s="1700" t="s">
        <v>7927</v>
      </c>
      <c r="E3" s="1701">
        <v>11</v>
      </c>
      <c r="F3" s="1702">
        <v>8</v>
      </c>
      <c r="G3" s="1702">
        <v>4</v>
      </c>
      <c r="H3" s="1703" t="s">
        <v>7929</v>
      </c>
      <c r="I3" s="1704" t="s">
        <v>7930</v>
      </c>
      <c r="J3" s="1705" t="s">
        <v>7931</v>
      </c>
      <c r="K3" s="1700" t="s">
        <v>7932</v>
      </c>
      <c r="L3" s="1701">
        <v>738</v>
      </c>
      <c r="M3" s="1702">
        <v>50</v>
      </c>
      <c r="N3" s="1706" t="s">
        <v>7933</v>
      </c>
      <c r="O3" s="1704" t="s">
        <v>7935</v>
      </c>
      <c r="P3" s="1707">
        <v>13</v>
      </c>
      <c r="Q3" s="2450">
        <f>SUM(R3:AE3)</f>
        <v>13</v>
      </c>
      <c r="R3" s="2450"/>
      <c r="S3" s="2450"/>
      <c r="T3" s="2450"/>
      <c r="U3" s="2450"/>
      <c r="V3" s="2450"/>
      <c r="W3" s="2450"/>
      <c r="X3" s="2450"/>
      <c r="Y3" s="2450"/>
      <c r="Z3" s="2450"/>
      <c r="AA3" s="2450"/>
      <c r="AB3" s="2450"/>
      <c r="AC3" s="2450">
        <v>1</v>
      </c>
      <c r="AD3" s="2450">
        <v>10</v>
      </c>
      <c r="AE3" s="2450">
        <v>2</v>
      </c>
      <c r="AF3" s="1708"/>
      <c r="AG3" s="2511"/>
      <c r="AH3" s="1709"/>
      <c r="AK3" s="56" t="str">
        <f>D3&amp;K3</f>
        <v>IApJ</v>
      </c>
      <c r="AL3" s="2771"/>
      <c r="AM3" s="2771"/>
      <c r="AN3" s="56"/>
      <c r="AO3" s="56"/>
      <c r="AP3" s="56"/>
      <c r="AQ3" s="56"/>
      <c r="AR3" s="56"/>
      <c r="AS3" s="56"/>
      <c r="AT3" s="56"/>
      <c r="AU3" s="56"/>
      <c r="AV3" s="56"/>
      <c r="AW3" s="56"/>
      <c r="AX3" s="56"/>
      <c r="AY3" s="56"/>
      <c r="AZ3" s="56">
        <v>1</v>
      </c>
      <c r="BA3" s="56">
        <v>1</v>
      </c>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row>
    <row r="4" spans="1:83" ht="97.5" customHeight="1">
      <c r="B4" s="1457">
        <f t="shared" ref="B4:B79" si="0">ROW()-2</f>
        <v>2</v>
      </c>
      <c r="C4" s="1547" t="s">
        <v>3884</v>
      </c>
      <c r="D4" s="1547" t="s">
        <v>7439</v>
      </c>
      <c r="E4" s="1547">
        <v>7</v>
      </c>
      <c r="F4" s="1536">
        <v>4</v>
      </c>
      <c r="G4" s="1548">
        <v>4</v>
      </c>
      <c r="H4" s="1549" t="s">
        <v>7466</v>
      </c>
      <c r="I4" s="1547" t="s">
        <v>536</v>
      </c>
      <c r="J4" s="1550" t="s">
        <v>7646</v>
      </c>
      <c r="K4" s="1551" t="s">
        <v>7463</v>
      </c>
      <c r="L4" s="1547">
        <v>63</v>
      </c>
      <c r="M4" s="1552" t="s">
        <v>7467</v>
      </c>
      <c r="N4" s="1554" t="s">
        <v>7645</v>
      </c>
      <c r="O4" s="1551" t="s">
        <v>7468</v>
      </c>
      <c r="P4" s="1555">
        <v>4</v>
      </c>
      <c r="Q4" s="2450">
        <f t="shared" ref="Q4:Q67" si="1">SUM(R4:AE4)</f>
        <v>4</v>
      </c>
      <c r="R4" s="2451"/>
      <c r="S4" s="2451"/>
      <c r="T4" s="2451"/>
      <c r="U4" s="2451"/>
      <c r="V4" s="2451"/>
      <c r="W4" s="2451"/>
      <c r="X4" s="2451"/>
      <c r="Y4" s="2451"/>
      <c r="Z4" s="2451"/>
      <c r="AA4" s="2451"/>
      <c r="AB4" s="2451"/>
      <c r="AC4" s="2451">
        <v>2</v>
      </c>
      <c r="AD4" s="2451"/>
      <c r="AE4" s="2451">
        <v>2</v>
      </c>
      <c r="AF4" s="56"/>
      <c r="AG4" s="1649"/>
      <c r="AH4" s="56"/>
      <c r="AI4" s="56"/>
      <c r="AJ4" s="56"/>
      <c r="AK4" s="56" t="str">
        <f t="shared" ref="AK4:AK67" si="2">D4&amp;K4</f>
        <v>DPASJ</v>
      </c>
      <c r="AL4" s="1080"/>
      <c r="AM4" s="1080"/>
      <c r="AN4" s="56"/>
      <c r="AO4" s="56"/>
      <c r="AP4" s="56"/>
      <c r="AQ4" s="56"/>
      <c r="AR4" s="56"/>
      <c r="AS4" s="56"/>
      <c r="AT4" s="56"/>
      <c r="AU4" s="56"/>
      <c r="AV4" s="56"/>
      <c r="AW4" s="56"/>
      <c r="AX4" s="56"/>
      <c r="AY4" s="56"/>
      <c r="AZ4" s="56"/>
      <c r="BA4" s="56"/>
      <c r="BB4" s="56"/>
      <c r="BC4" s="56"/>
      <c r="BD4" s="56"/>
      <c r="BE4" s="56">
        <v>1</v>
      </c>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row>
    <row r="5" spans="1:83" s="2327" customFormat="1" ht="97.5" customHeight="1">
      <c r="B5" s="2318"/>
      <c r="C5" s="2319" t="s">
        <v>8274</v>
      </c>
      <c r="D5" s="2319" t="s">
        <v>8275</v>
      </c>
      <c r="E5" s="2319">
        <v>3</v>
      </c>
      <c r="F5" s="2320">
        <v>4</v>
      </c>
      <c r="G5" s="2321">
        <v>0</v>
      </c>
      <c r="H5" s="2322" t="s">
        <v>8357</v>
      </c>
      <c r="I5" s="2319" t="s">
        <v>8276</v>
      </c>
      <c r="J5" s="2324" t="s">
        <v>8277</v>
      </c>
      <c r="K5" s="2323" t="s">
        <v>8278</v>
      </c>
      <c r="L5" s="2319">
        <v>528</v>
      </c>
      <c r="M5" s="2325">
        <v>125</v>
      </c>
      <c r="N5" s="2924" t="s">
        <v>8279</v>
      </c>
      <c r="O5" s="2323" t="s">
        <v>8280</v>
      </c>
      <c r="P5" s="2906">
        <v>1</v>
      </c>
      <c r="Q5" s="2923">
        <f t="shared" si="1"/>
        <v>1</v>
      </c>
      <c r="R5" s="2447"/>
      <c r="S5" s="2447"/>
      <c r="T5" s="2447"/>
      <c r="U5" s="2447"/>
      <c r="V5" s="2447"/>
      <c r="W5" s="2447"/>
      <c r="X5" s="2447"/>
      <c r="Y5" s="2447"/>
      <c r="Z5" s="2447"/>
      <c r="AA5" s="2447"/>
      <c r="AB5" s="2447"/>
      <c r="AC5" s="2447"/>
      <c r="AD5" s="2447">
        <v>1</v>
      </c>
      <c r="AE5" s="2447"/>
      <c r="AG5" s="2508"/>
      <c r="AK5" s="2327" t="str">
        <f t="shared" si="2"/>
        <v>IA&amp;A</v>
      </c>
      <c r="AL5" s="2909"/>
      <c r="AM5" s="2909"/>
    </row>
    <row r="6" spans="1:83" ht="97.5" customHeight="1">
      <c r="B6" s="1457">
        <f t="shared" si="0"/>
        <v>4</v>
      </c>
      <c r="C6" s="1652" t="s">
        <v>7817</v>
      </c>
      <c r="D6" s="1652" t="s">
        <v>7818</v>
      </c>
      <c r="E6" s="1652">
        <v>7</v>
      </c>
      <c r="F6" s="1653">
        <v>8</v>
      </c>
      <c r="G6" s="1654">
        <v>0</v>
      </c>
      <c r="H6" s="1655" t="s">
        <v>7819</v>
      </c>
      <c r="I6" s="1652" t="s">
        <v>7820</v>
      </c>
      <c r="J6" s="1656" t="s">
        <v>7821</v>
      </c>
      <c r="K6" s="1657" t="s">
        <v>7822</v>
      </c>
      <c r="L6" s="1652">
        <v>736</v>
      </c>
      <c r="M6" s="1658" t="s">
        <v>7823</v>
      </c>
      <c r="N6" s="1668" t="s">
        <v>7839</v>
      </c>
      <c r="O6" s="1657" t="s">
        <v>7824</v>
      </c>
      <c r="P6" s="1659">
        <v>24</v>
      </c>
      <c r="Q6" s="2450">
        <f t="shared" si="1"/>
        <v>24</v>
      </c>
      <c r="R6" s="2441"/>
      <c r="S6" s="2441"/>
      <c r="T6" s="2441"/>
      <c r="U6" s="2441"/>
      <c r="V6" s="2441"/>
      <c r="W6" s="2441"/>
      <c r="X6" s="2441"/>
      <c r="Y6" s="2441"/>
      <c r="Z6" s="2441"/>
      <c r="AA6" s="2441"/>
      <c r="AB6" s="2441"/>
      <c r="AC6" s="2441">
        <v>3</v>
      </c>
      <c r="AD6" s="2441">
        <v>10</v>
      </c>
      <c r="AE6" s="2441">
        <v>11</v>
      </c>
      <c r="AF6" s="56"/>
      <c r="AG6" s="1649"/>
      <c r="AH6" s="56"/>
      <c r="AI6" s="56"/>
      <c r="AJ6" s="56"/>
      <c r="AK6" s="56" t="str">
        <f t="shared" si="2"/>
        <v>IApJ</v>
      </c>
      <c r="AL6" s="1080"/>
      <c r="AM6" s="1080"/>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row>
    <row r="7" spans="1:83" s="2327" customFormat="1" ht="97.5" customHeight="1">
      <c r="B7" s="2318"/>
      <c r="C7" s="2319" t="s">
        <v>8281</v>
      </c>
      <c r="D7" s="2319" t="s">
        <v>8275</v>
      </c>
      <c r="E7" s="2319">
        <v>7</v>
      </c>
      <c r="F7" s="2320">
        <v>6</v>
      </c>
      <c r="G7" s="2321">
        <v>2</v>
      </c>
      <c r="H7" s="2322" t="s">
        <v>8286</v>
      </c>
      <c r="I7" s="2323" t="s">
        <v>696</v>
      </c>
      <c r="J7" s="2324" t="s">
        <v>8282</v>
      </c>
      <c r="K7" s="2323" t="s">
        <v>8283</v>
      </c>
      <c r="L7" s="2319">
        <v>193</v>
      </c>
      <c r="M7" s="2325">
        <v>13</v>
      </c>
      <c r="N7" s="2924" t="s">
        <v>8284</v>
      </c>
      <c r="O7" s="2323" t="s">
        <v>8285</v>
      </c>
      <c r="P7" s="2906">
        <v>26</v>
      </c>
      <c r="Q7" s="2923">
        <f t="shared" si="1"/>
        <v>26</v>
      </c>
      <c r="R7" s="2447"/>
      <c r="S7" s="2447"/>
      <c r="T7" s="2447"/>
      <c r="U7" s="2447"/>
      <c r="V7" s="2447"/>
      <c r="W7" s="2447"/>
      <c r="X7" s="2447"/>
      <c r="Y7" s="2447"/>
      <c r="Z7" s="2447"/>
      <c r="AA7" s="2447"/>
      <c r="AB7" s="2447"/>
      <c r="AC7" s="2447">
        <v>5</v>
      </c>
      <c r="AD7" s="2447">
        <v>7</v>
      </c>
      <c r="AE7" s="2447">
        <v>14</v>
      </c>
      <c r="AG7" s="2908" t="s">
        <v>10593</v>
      </c>
      <c r="AK7" s="2327" t="str">
        <f t="shared" si="2"/>
        <v>IApJS</v>
      </c>
      <c r="AL7" s="2909"/>
      <c r="AM7" s="2909"/>
      <c r="BB7" s="2327">
        <v>1</v>
      </c>
    </row>
    <row r="8" spans="1:83" s="2327" customFormat="1" ht="97.5" customHeight="1">
      <c r="B8" s="2318"/>
      <c r="C8" s="2319" t="s">
        <v>8281</v>
      </c>
      <c r="D8" s="2319" t="s">
        <v>799</v>
      </c>
      <c r="E8" s="2319">
        <v>7</v>
      </c>
      <c r="F8" s="2320">
        <v>6</v>
      </c>
      <c r="G8" s="2321">
        <v>2</v>
      </c>
      <c r="H8" s="2322" t="s">
        <v>8286</v>
      </c>
      <c r="I8" s="2323" t="s">
        <v>696</v>
      </c>
      <c r="J8" s="2324" t="s">
        <v>8358</v>
      </c>
      <c r="K8" s="2323" t="s">
        <v>8339</v>
      </c>
      <c r="L8" s="2319">
        <v>193</v>
      </c>
      <c r="M8" s="2325">
        <v>30</v>
      </c>
      <c r="N8" s="2924" t="s">
        <v>8340</v>
      </c>
      <c r="O8" s="2323" t="s">
        <v>8341</v>
      </c>
      <c r="P8" s="2906">
        <v>29</v>
      </c>
      <c r="Q8" s="2923">
        <f t="shared" si="1"/>
        <v>29</v>
      </c>
      <c r="R8" s="2447"/>
      <c r="S8" s="2447"/>
      <c r="T8" s="2447"/>
      <c r="U8" s="2447"/>
      <c r="V8" s="2447"/>
      <c r="W8" s="2447"/>
      <c r="X8" s="2447"/>
      <c r="Y8" s="2447"/>
      <c r="Z8" s="2447"/>
      <c r="AA8" s="2447"/>
      <c r="AB8" s="2447"/>
      <c r="AC8" s="2447">
        <v>3</v>
      </c>
      <c r="AD8" s="2447">
        <v>12</v>
      </c>
      <c r="AE8" s="2447">
        <v>14</v>
      </c>
      <c r="AG8" s="2908" t="s">
        <v>10504</v>
      </c>
      <c r="AK8" s="2327" t="str">
        <f t="shared" si="2"/>
        <v>IApJS</v>
      </c>
      <c r="AL8" s="2909"/>
      <c r="AM8" s="2909"/>
      <c r="BB8" s="2327">
        <v>1</v>
      </c>
    </row>
    <row r="9" spans="1:83" s="2327" customFormat="1" ht="97.5" customHeight="1">
      <c r="B9" s="2318"/>
      <c r="C9" s="2319" t="s">
        <v>8360</v>
      </c>
      <c r="D9" s="2319" t="s">
        <v>8361</v>
      </c>
      <c r="E9" s="2319">
        <v>6</v>
      </c>
      <c r="F9" s="2320">
        <v>7</v>
      </c>
      <c r="G9" s="2321">
        <v>0</v>
      </c>
      <c r="H9" s="2322" t="s">
        <v>8362</v>
      </c>
      <c r="I9" s="2323" t="s">
        <v>8363</v>
      </c>
      <c r="J9" s="2324" t="s">
        <v>8364</v>
      </c>
      <c r="K9" s="2925" t="s">
        <v>70</v>
      </c>
      <c r="L9" s="2319">
        <v>413</v>
      </c>
      <c r="M9" s="2325" t="s">
        <v>8366</v>
      </c>
      <c r="N9" s="2924" t="s">
        <v>8367</v>
      </c>
      <c r="O9" s="2323" t="s">
        <v>8365</v>
      </c>
      <c r="P9" s="2906">
        <v>1</v>
      </c>
      <c r="Q9" s="2923">
        <f t="shared" si="1"/>
        <v>1</v>
      </c>
      <c r="R9" s="2447"/>
      <c r="S9" s="2447"/>
      <c r="T9" s="2447"/>
      <c r="U9" s="2447"/>
      <c r="V9" s="2447"/>
      <c r="W9" s="2447"/>
      <c r="X9" s="2447"/>
      <c r="Y9" s="2447"/>
      <c r="Z9" s="2447"/>
      <c r="AA9" s="2447"/>
      <c r="AB9" s="2447"/>
      <c r="AC9" s="2447"/>
      <c r="AD9" s="2447">
        <v>1</v>
      </c>
      <c r="AE9" s="2447"/>
      <c r="AG9" s="2908" t="s">
        <v>10593</v>
      </c>
      <c r="AK9" s="2327" t="str">
        <f t="shared" si="2"/>
        <v>IMNRAS</v>
      </c>
      <c r="AL9" s="2909"/>
      <c r="AM9" s="2909"/>
    </row>
    <row r="10" spans="1:83" s="1566" customFormat="1" ht="97.5" customHeight="1">
      <c r="B10" s="1556">
        <f t="shared" si="0"/>
        <v>8</v>
      </c>
      <c r="C10" s="1557" t="s">
        <v>7513</v>
      </c>
      <c r="D10" s="1557" t="s">
        <v>7514</v>
      </c>
      <c r="E10" s="1557">
        <v>2</v>
      </c>
      <c r="F10" s="1558">
        <v>3</v>
      </c>
      <c r="G10" s="1559">
        <v>0</v>
      </c>
      <c r="H10" s="1560" t="s">
        <v>7515</v>
      </c>
      <c r="I10" s="1557" t="s">
        <v>7520</v>
      </c>
      <c r="J10" s="1561" t="s">
        <v>7516</v>
      </c>
      <c r="K10" s="1562" t="s">
        <v>7517</v>
      </c>
      <c r="L10" s="1557">
        <v>141</v>
      </c>
      <c r="M10" s="1563">
        <v>135</v>
      </c>
      <c r="N10" s="1564" t="s">
        <v>7518</v>
      </c>
      <c r="O10" s="1562" t="s">
        <v>7519</v>
      </c>
      <c r="P10" s="1565">
        <v>1</v>
      </c>
      <c r="Q10" s="2450">
        <f t="shared" si="1"/>
        <v>1</v>
      </c>
      <c r="R10" s="2442"/>
      <c r="S10" s="2442"/>
      <c r="T10" s="2442"/>
      <c r="U10" s="2442"/>
      <c r="V10" s="2442"/>
      <c r="W10" s="2442"/>
      <c r="X10" s="2442"/>
      <c r="Y10" s="2442"/>
      <c r="Z10" s="2442"/>
      <c r="AA10" s="2442"/>
      <c r="AB10" s="2442"/>
      <c r="AC10" s="2442"/>
      <c r="AD10" s="2442">
        <v>1</v>
      </c>
      <c r="AE10" s="2442"/>
      <c r="AG10" s="1572"/>
      <c r="AK10" s="56" t="str">
        <f t="shared" si="2"/>
        <v>IAJ</v>
      </c>
      <c r="AL10" s="1080"/>
      <c r="AM10" s="1080"/>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row>
    <row r="11" spans="1:83" s="1566" customFormat="1" ht="97.5" customHeight="1">
      <c r="B11" s="1556">
        <f t="shared" si="0"/>
        <v>9</v>
      </c>
      <c r="C11" s="1557" t="s">
        <v>7522</v>
      </c>
      <c r="D11" s="1557" t="s">
        <v>7523</v>
      </c>
      <c r="E11" s="1557">
        <v>24</v>
      </c>
      <c r="F11" s="1558">
        <v>23</v>
      </c>
      <c r="G11" s="1559">
        <v>2</v>
      </c>
      <c r="H11" s="1560" t="s">
        <v>7524</v>
      </c>
      <c r="I11" s="1557" t="s">
        <v>7521</v>
      </c>
      <c r="J11" s="1561" t="s">
        <v>7525</v>
      </c>
      <c r="K11" s="1562" t="s">
        <v>7526</v>
      </c>
      <c r="L11" s="1557">
        <v>730</v>
      </c>
      <c r="M11" s="1563">
        <v>68</v>
      </c>
      <c r="N11" s="1564" t="s">
        <v>7518</v>
      </c>
      <c r="O11" s="1562" t="s">
        <v>7527</v>
      </c>
      <c r="P11" s="1565">
        <v>38</v>
      </c>
      <c r="Q11" s="2450">
        <f t="shared" si="1"/>
        <v>38</v>
      </c>
      <c r="R11" s="2442"/>
      <c r="S11" s="2442"/>
      <c r="T11" s="2442"/>
      <c r="U11" s="2442"/>
      <c r="V11" s="2442"/>
      <c r="W11" s="2442"/>
      <c r="X11" s="2442"/>
      <c r="Y11" s="2442"/>
      <c r="Z11" s="2442"/>
      <c r="AA11" s="2442"/>
      <c r="AB11" s="2442">
        <v>5</v>
      </c>
      <c r="AC11" s="2442">
        <v>10</v>
      </c>
      <c r="AD11" s="2442">
        <v>13</v>
      </c>
      <c r="AE11" s="2442">
        <v>10</v>
      </c>
      <c r="AG11" s="1572"/>
      <c r="AK11" s="56" t="str">
        <f t="shared" si="2"/>
        <v>IApJ</v>
      </c>
      <c r="AL11" s="1080"/>
      <c r="AM11" s="1080"/>
      <c r="AN11" s="56">
        <v>2</v>
      </c>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row>
    <row r="12" spans="1:83" s="1503" customFormat="1" ht="97.5" customHeight="1">
      <c r="B12" s="1457">
        <f t="shared" si="0"/>
        <v>10</v>
      </c>
      <c r="C12" s="1452" t="s">
        <v>6830</v>
      </c>
      <c r="D12" s="1450" t="s">
        <v>6831</v>
      </c>
      <c r="E12" s="1450">
        <v>23</v>
      </c>
      <c r="F12" s="978">
        <v>22</v>
      </c>
      <c r="G12" s="978">
        <v>2</v>
      </c>
      <c r="H12" s="1454" t="s">
        <v>6832</v>
      </c>
      <c r="I12" s="3" t="s">
        <v>1321</v>
      </c>
      <c r="J12" s="726" t="s">
        <v>6833</v>
      </c>
      <c r="K12" s="1452" t="s">
        <v>6834</v>
      </c>
      <c r="L12" s="1449">
        <v>726</v>
      </c>
      <c r="M12" s="1449">
        <v>57</v>
      </c>
      <c r="N12" s="1451" t="s">
        <v>6835</v>
      </c>
      <c r="O12" s="1453" t="s">
        <v>6836</v>
      </c>
      <c r="P12" s="1647">
        <v>101</v>
      </c>
      <c r="Q12" s="2450">
        <f t="shared" si="1"/>
        <v>101</v>
      </c>
      <c r="R12" s="2167"/>
      <c r="S12" s="2167"/>
      <c r="T12" s="2167"/>
      <c r="U12" s="2167"/>
      <c r="V12" s="2167"/>
      <c r="W12" s="2167"/>
      <c r="X12" s="2167"/>
      <c r="Y12" s="2167"/>
      <c r="Z12" s="2167"/>
      <c r="AA12" s="2167"/>
      <c r="AB12" s="2167"/>
      <c r="AC12" s="2167">
        <v>25</v>
      </c>
      <c r="AD12" s="2167">
        <v>41</v>
      </c>
      <c r="AE12" s="2167">
        <v>35</v>
      </c>
      <c r="AF12" s="665"/>
      <c r="AG12" s="666"/>
      <c r="AH12" s="663"/>
      <c r="AI12" s="56"/>
      <c r="AJ12" s="56"/>
      <c r="AK12" s="56" t="str">
        <f t="shared" si="2"/>
        <v>IApJ</v>
      </c>
      <c r="AL12" s="2371"/>
      <c r="AM12" s="2371"/>
      <c r="AN12" s="56">
        <v>1</v>
      </c>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row>
    <row r="13" spans="1:83" s="1785" customFormat="1" ht="97.5" customHeight="1">
      <c r="B13" s="1890">
        <f t="shared" si="0"/>
        <v>11</v>
      </c>
      <c r="C13" s="1795" t="s">
        <v>3016</v>
      </c>
      <c r="D13" s="1796" t="s">
        <v>8041</v>
      </c>
      <c r="E13" s="1796">
        <v>11</v>
      </c>
      <c r="F13" s="1797">
        <v>11</v>
      </c>
      <c r="G13" s="1797">
        <v>1</v>
      </c>
      <c r="H13" s="1798" t="s">
        <v>8046</v>
      </c>
      <c r="I13" s="1787" t="s">
        <v>8047</v>
      </c>
      <c r="J13" s="1791" t="s">
        <v>8048</v>
      </c>
      <c r="K13" s="1795" t="s">
        <v>70</v>
      </c>
      <c r="L13" s="1788">
        <v>417</v>
      </c>
      <c r="M13" s="1788" t="s">
        <v>8049</v>
      </c>
      <c r="N13" s="1803">
        <v>40817</v>
      </c>
      <c r="O13" s="1799" t="s">
        <v>8050</v>
      </c>
      <c r="P13" s="1800">
        <v>12</v>
      </c>
      <c r="Q13" s="2450">
        <f t="shared" si="1"/>
        <v>12</v>
      </c>
      <c r="R13" s="2453"/>
      <c r="S13" s="2453"/>
      <c r="T13" s="2453"/>
      <c r="U13" s="2453"/>
      <c r="V13" s="2453"/>
      <c r="W13" s="2453"/>
      <c r="X13" s="2453"/>
      <c r="Y13" s="2453"/>
      <c r="Z13" s="2453"/>
      <c r="AA13" s="2453"/>
      <c r="AB13" s="2453"/>
      <c r="AC13" s="2453"/>
      <c r="AD13" s="2453">
        <v>4</v>
      </c>
      <c r="AE13" s="2453">
        <v>8</v>
      </c>
      <c r="AF13" s="1801"/>
      <c r="AG13" s="2514"/>
      <c r="AH13" s="1802"/>
      <c r="AK13" s="56" t="str">
        <f t="shared" si="2"/>
        <v>IMNRAS</v>
      </c>
      <c r="AL13" s="2371"/>
      <c r="AM13" s="2371"/>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row>
    <row r="14" spans="1:83" s="1785" customFormat="1" ht="97.5" customHeight="1">
      <c r="B14" s="1786">
        <f t="shared" si="0"/>
        <v>12</v>
      </c>
      <c r="C14" s="1795" t="s">
        <v>8040</v>
      </c>
      <c r="D14" s="1796" t="s">
        <v>8041</v>
      </c>
      <c r="E14" s="1796">
        <v>6</v>
      </c>
      <c r="F14" s="1797">
        <v>7</v>
      </c>
      <c r="G14" s="1797">
        <v>0</v>
      </c>
      <c r="H14" s="1798" t="s">
        <v>8042</v>
      </c>
      <c r="I14" s="1787" t="s">
        <v>8043</v>
      </c>
      <c r="J14" s="1791" t="s">
        <v>8044</v>
      </c>
      <c r="K14" s="1795" t="s">
        <v>8038</v>
      </c>
      <c r="L14" s="1788">
        <v>741</v>
      </c>
      <c r="M14" s="1788">
        <v>80</v>
      </c>
      <c r="N14" s="1803">
        <v>40848</v>
      </c>
      <c r="O14" s="1799" t="s">
        <v>8045</v>
      </c>
      <c r="P14" s="1800">
        <v>2</v>
      </c>
      <c r="Q14" s="2450">
        <f t="shared" si="1"/>
        <v>2</v>
      </c>
      <c r="R14" s="2453"/>
      <c r="S14" s="2453"/>
      <c r="T14" s="2453"/>
      <c r="U14" s="2453"/>
      <c r="V14" s="2453"/>
      <c r="W14" s="2453"/>
      <c r="X14" s="2453"/>
      <c r="Y14" s="2453"/>
      <c r="Z14" s="2453"/>
      <c r="AA14" s="2453"/>
      <c r="AB14" s="2453"/>
      <c r="AC14" s="2453"/>
      <c r="AD14" s="2453">
        <v>2</v>
      </c>
      <c r="AE14" s="2453"/>
      <c r="AF14" s="1801"/>
      <c r="AG14" s="2514"/>
      <c r="AH14" s="1802"/>
      <c r="AK14" s="56" t="str">
        <f t="shared" si="2"/>
        <v>IApJ</v>
      </c>
      <c r="AL14" s="2371"/>
      <c r="AM14" s="2371"/>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row>
    <row r="15" spans="1:83" s="1823" customFormat="1" ht="203.25" customHeight="1">
      <c r="B15" s="1809"/>
      <c r="C15" s="1826" t="s">
        <v>8096</v>
      </c>
      <c r="D15" s="1827" t="s">
        <v>8097</v>
      </c>
      <c r="E15" s="1827">
        <v>58</v>
      </c>
      <c r="F15" s="1828">
        <v>57</v>
      </c>
      <c r="G15" s="1828">
        <v>2</v>
      </c>
      <c r="H15" s="1821" t="s">
        <v>8099</v>
      </c>
      <c r="I15" s="1818" t="s">
        <v>8098</v>
      </c>
      <c r="J15" s="1814" t="s">
        <v>8095</v>
      </c>
      <c r="K15" s="1826" t="s">
        <v>1644</v>
      </c>
      <c r="L15" s="1819">
        <v>535</v>
      </c>
      <c r="M15" s="1819">
        <v>10</v>
      </c>
      <c r="N15" s="1829">
        <v>40848</v>
      </c>
      <c r="O15" s="1822" t="s">
        <v>8126</v>
      </c>
      <c r="P15" s="1830">
        <v>5</v>
      </c>
      <c r="Q15" s="2450">
        <f t="shared" si="1"/>
        <v>5</v>
      </c>
      <c r="R15" s="2454"/>
      <c r="S15" s="2454"/>
      <c r="T15" s="2454"/>
      <c r="U15" s="2454"/>
      <c r="V15" s="2454"/>
      <c r="W15" s="2454"/>
      <c r="X15" s="2454"/>
      <c r="Y15" s="2454"/>
      <c r="Z15" s="2454"/>
      <c r="AA15" s="2454"/>
      <c r="AB15" s="2454"/>
      <c r="AC15" s="2454">
        <v>1</v>
      </c>
      <c r="AD15" s="2454">
        <v>1</v>
      </c>
      <c r="AE15" s="2454">
        <v>3</v>
      </c>
      <c r="AF15" s="1831"/>
      <c r="AG15" s="2515"/>
      <c r="AH15" s="1832"/>
      <c r="AK15" s="56" t="str">
        <f t="shared" si="2"/>
        <v>IA&amp;A</v>
      </c>
      <c r="AL15" s="2371"/>
      <c r="AM15" s="2371"/>
      <c r="AN15" s="1649"/>
      <c r="AO15" s="1649"/>
      <c r="AP15" s="1649"/>
      <c r="AQ15" s="1649"/>
      <c r="AR15" s="1649"/>
      <c r="AS15" s="1649"/>
      <c r="AT15" s="1649"/>
      <c r="AU15" s="1649"/>
      <c r="AV15" s="1649"/>
      <c r="AW15" s="1649"/>
      <c r="AX15" s="1649"/>
      <c r="AY15" s="1649"/>
      <c r="AZ15" s="1649"/>
      <c r="BA15" s="1649"/>
      <c r="BB15" s="1649"/>
      <c r="BC15" s="1649"/>
      <c r="BD15" s="1649"/>
      <c r="BE15" s="1649"/>
      <c r="BF15" s="1649"/>
      <c r="BG15" s="1649"/>
      <c r="BH15" s="1649"/>
      <c r="BI15" s="1649"/>
      <c r="BJ15" s="1649"/>
      <c r="BK15" s="1649"/>
      <c r="BL15" s="1649"/>
      <c r="BM15" s="1649"/>
      <c r="BN15" s="1649"/>
      <c r="BO15" s="1649"/>
      <c r="BP15" s="1649"/>
      <c r="BQ15" s="1649"/>
      <c r="BR15" s="1649"/>
      <c r="BS15" s="1649"/>
      <c r="BT15" s="1649"/>
      <c r="BU15" s="1649"/>
      <c r="BV15" s="1649"/>
      <c r="BW15" s="1649"/>
      <c r="BX15" s="1649"/>
      <c r="BY15" s="1649"/>
      <c r="BZ15" s="1649"/>
      <c r="CA15" s="1649"/>
      <c r="CB15" s="1649"/>
      <c r="CC15" s="1649"/>
      <c r="CD15" s="1649"/>
      <c r="CE15" s="1649"/>
    </row>
    <row r="16" spans="1:83" s="1503" customFormat="1" ht="97.5" customHeight="1">
      <c r="B16" s="1457">
        <f t="shared" si="0"/>
        <v>14</v>
      </c>
      <c r="C16" s="1492" t="s">
        <v>7255</v>
      </c>
      <c r="D16" s="1493" t="s">
        <v>7256</v>
      </c>
      <c r="E16" s="1493">
        <v>11</v>
      </c>
      <c r="F16" s="1494">
        <v>7</v>
      </c>
      <c r="G16" s="1494">
        <v>5</v>
      </c>
      <c r="H16" s="1495" t="s">
        <v>11354</v>
      </c>
      <c r="I16" s="1496" t="s">
        <v>7260</v>
      </c>
      <c r="J16" s="1497" t="s">
        <v>7257</v>
      </c>
      <c r="K16" s="1492" t="s">
        <v>619</v>
      </c>
      <c r="L16" s="1498">
        <v>729</v>
      </c>
      <c r="M16" s="1498">
        <v>128</v>
      </c>
      <c r="N16" s="1499" t="s">
        <v>7258</v>
      </c>
      <c r="O16" s="1500" t="s">
        <v>7259</v>
      </c>
      <c r="P16" s="1648">
        <v>72</v>
      </c>
      <c r="Q16" s="2450">
        <f t="shared" si="1"/>
        <v>72</v>
      </c>
      <c r="R16" s="2455"/>
      <c r="S16" s="2455"/>
      <c r="T16" s="2455"/>
      <c r="U16" s="2455"/>
      <c r="V16" s="2455"/>
      <c r="W16" s="2455"/>
      <c r="X16" s="2455"/>
      <c r="Y16" s="2455"/>
      <c r="Z16" s="2455"/>
      <c r="AA16" s="2455"/>
      <c r="AB16" s="2455"/>
      <c r="AC16" s="2455">
        <v>18</v>
      </c>
      <c r="AD16" s="2455">
        <v>27</v>
      </c>
      <c r="AE16" s="2455">
        <v>27</v>
      </c>
      <c r="AF16" s="1501"/>
      <c r="AG16" s="2500"/>
      <c r="AH16" s="1502"/>
      <c r="AK16" s="56" t="str">
        <f t="shared" si="2"/>
        <v>IApJ</v>
      </c>
      <c r="AL16" s="2371"/>
      <c r="AM16" s="2371"/>
      <c r="AN16" s="56"/>
      <c r="AO16" s="56"/>
      <c r="AP16" s="56">
        <v>1</v>
      </c>
      <c r="AQ16" s="56"/>
      <c r="AR16" s="56"/>
      <c r="AS16" s="56"/>
      <c r="AT16" s="56">
        <v>2</v>
      </c>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row>
    <row r="17" spans="2:83" s="1503" customFormat="1" ht="97.5" customHeight="1">
      <c r="B17" s="1457">
        <f t="shared" si="0"/>
        <v>15</v>
      </c>
      <c r="C17" s="1547" t="s">
        <v>7486</v>
      </c>
      <c r="D17" s="1547" t="s">
        <v>7487</v>
      </c>
      <c r="E17" s="1547">
        <v>2</v>
      </c>
      <c r="F17" s="1536">
        <v>1</v>
      </c>
      <c r="G17" s="1548">
        <v>2</v>
      </c>
      <c r="H17" s="1549" t="s">
        <v>7488</v>
      </c>
      <c r="I17" s="1547" t="s">
        <v>7647</v>
      </c>
      <c r="J17" s="1550" t="s">
        <v>7648</v>
      </c>
      <c r="K17" s="1551" t="s">
        <v>234</v>
      </c>
      <c r="L17" s="1547">
        <v>63</v>
      </c>
      <c r="M17" s="1552" t="s">
        <v>7649</v>
      </c>
      <c r="N17" s="1554" t="s">
        <v>7645</v>
      </c>
      <c r="O17" s="1551" t="s">
        <v>7650</v>
      </c>
      <c r="P17" s="1555">
        <v>2</v>
      </c>
      <c r="Q17" s="2450">
        <f t="shared" si="1"/>
        <v>2</v>
      </c>
      <c r="R17" s="2451"/>
      <c r="S17" s="2451"/>
      <c r="T17" s="2451"/>
      <c r="U17" s="2451"/>
      <c r="V17" s="2451"/>
      <c r="W17" s="2451"/>
      <c r="X17" s="2451"/>
      <c r="Y17" s="2451"/>
      <c r="Z17" s="2451"/>
      <c r="AA17" s="2451"/>
      <c r="AB17" s="2451"/>
      <c r="AC17" s="2451">
        <v>1</v>
      </c>
      <c r="AD17" s="2451">
        <v>1</v>
      </c>
      <c r="AE17" s="2451"/>
      <c r="AF17" s="56"/>
      <c r="AG17" s="1649"/>
      <c r="AH17" s="56"/>
      <c r="AI17" s="56"/>
      <c r="AJ17" s="56"/>
      <c r="AK17" s="56" t="str">
        <f t="shared" si="2"/>
        <v>IPASJ</v>
      </c>
      <c r="AL17" s="1080"/>
      <c r="AM17" s="1080"/>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v>1</v>
      </c>
      <c r="BW17" s="56"/>
      <c r="BX17" s="56"/>
      <c r="BY17" s="56"/>
      <c r="BZ17" s="56"/>
      <c r="CA17" s="56"/>
      <c r="CB17" s="56"/>
      <c r="CC17" s="56"/>
      <c r="CD17" s="56"/>
      <c r="CE17" s="56"/>
    </row>
    <row r="18" spans="2:83" s="1422" customFormat="1" ht="64.5" customHeight="1">
      <c r="B18" s="1457">
        <f t="shared" si="0"/>
        <v>16</v>
      </c>
      <c r="C18" s="1492" t="s">
        <v>7261</v>
      </c>
      <c r="D18" s="1493" t="s">
        <v>7256</v>
      </c>
      <c r="E18" s="1493">
        <v>8</v>
      </c>
      <c r="F18" s="1494">
        <v>9</v>
      </c>
      <c r="G18" s="1494">
        <v>0</v>
      </c>
      <c r="H18" s="1495" t="s">
        <v>7262</v>
      </c>
      <c r="I18" s="1496" t="s">
        <v>7263</v>
      </c>
      <c r="J18" s="1497" t="s">
        <v>7264</v>
      </c>
      <c r="K18" s="1492" t="s">
        <v>7265</v>
      </c>
      <c r="L18" s="1498">
        <v>141</v>
      </c>
      <c r="M18" s="1498">
        <v>81</v>
      </c>
      <c r="N18" s="1499" t="s">
        <v>7266</v>
      </c>
      <c r="O18" s="1500" t="s">
        <v>7267</v>
      </c>
      <c r="P18" s="1648">
        <v>18</v>
      </c>
      <c r="Q18" s="2450">
        <f t="shared" si="1"/>
        <v>18</v>
      </c>
      <c r="R18" s="2455"/>
      <c r="S18" s="2455"/>
      <c r="T18" s="2455"/>
      <c r="U18" s="2455"/>
      <c r="V18" s="2455"/>
      <c r="W18" s="2455"/>
      <c r="X18" s="2455"/>
      <c r="Y18" s="2455"/>
      <c r="Z18" s="2455"/>
      <c r="AA18" s="2455"/>
      <c r="AB18" s="2455"/>
      <c r="AC18" s="2455">
        <v>5</v>
      </c>
      <c r="AD18" s="2455">
        <v>7</v>
      </c>
      <c r="AE18" s="2455">
        <v>6</v>
      </c>
      <c r="AF18" s="1501"/>
      <c r="AG18" s="1501" t="s">
        <v>10525</v>
      </c>
      <c r="AH18" s="1502"/>
      <c r="AI18" s="1503"/>
      <c r="AJ18" s="1503"/>
      <c r="AK18" s="56" t="str">
        <f t="shared" si="2"/>
        <v>IAJ</v>
      </c>
      <c r="AL18" s="2371"/>
      <c r="AM18" s="2371"/>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row>
    <row r="19" spans="2:83" s="56" customFormat="1" ht="64.5" customHeight="1">
      <c r="B19" s="1890">
        <f t="shared" si="0"/>
        <v>17</v>
      </c>
      <c r="C19" s="1660" t="s">
        <v>7828</v>
      </c>
      <c r="D19" s="1661" t="s">
        <v>8084</v>
      </c>
      <c r="E19" s="1661">
        <v>8</v>
      </c>
      <c r="F19" s="1662">
        <v>9</v>
      </c>
      <c r="G19" s="1662">
        <v>0</v>
      </c>
      <c r="H19" s="1663" t="s">
        <v>7829</v>
      </c>
      <c r="I19" s="1652" t="s">
        <v>7834</v>
      </c>
      <c r="J19" s="1656" t="s">
        <v>7830</v>
      </c>
      <c r="K19" s="1660" t="s">
        <v>70</v>
      </c>
      <c r="L19" s="1653">
        <v>414</v>
      </c>
      <c r="M19" s="1653" t="s">
        <v>7831</v>
      </c>
      <c r="N19" s="1666" t="s">
        <v>7833</v>
      </c>
      <c r="O19" s="1664" t="s">
        <v>7832</v>
      </c>
      <c r="P19" s="1665">
        <v>19</v>
      </c>
      <c r="Q19" s="2450">
        <f t="shared" si="1"/>
        <v>19</v>
      </c>
      <c r="R19" s="2456"/>
      <c r="S19" s="2456"/>
      <c r="T19" s="2456"/>
      <c r="U19" s="2456"/>
      <c r="V19" s="2456"/>
      <c r="W19" s="2456"/>
      <c r="X19" s="2456"/>
      <c r="Y19" s="2456"/>
      <c r="Z19" s="2456"/>
      <c r="AA19" s="2456"/>
      <c r="AB19" s="2456"/>
      <c r="AC19" s="2456">
        <v>3</v>
      </c>
      <c r="AD19" s="2456">
        <v>7</v>
      </c>
      <c r="AE19" s="2456">
        <v>9</v>
      </c>
      <c r="AF19" s="665"/>
      <c r="AG19" s="665" t="s">
        <v>10523</v>
      </c>
      <c r="AH19" s="663"/>
      <c r="AK19" s="56" t="str">
        <f t="shared" si="2"/>
        <v>IMNRAS</v>
      </c>
      <c r="AL19" s="2371"/>
      <c r="AM19" s="2371"/>
    </row>
    <row r="20" spans="2:83" s="56" customFormat="1" ht="64.5" customHeight="1">
      <c r="B20" s="1457">
        <f t="shared" si="0"/>
        <v>18</v>
      </c>
      <c r="C20" s="1547" t="s">
        <v>7494</v>
      </c>
      <c r="D20" s="1547" t="s">
        <v>7439</v>
      </c>
      <c r="E20" s="1547">
        <v>14</v>
      </c>
      <c r="F20" s="1536">
        <v>0</v>
      </c>
      <c r="G20" s="1548">
        <v>15</v>
      </c>
      <c r="H20" s="1549" t="s">
        <v>7511</v>
      </c>
      <c r="I20" s="1547"/>
      <c r="J20" s="1550" t="s">
        <v>8183</v>
      </c>
      <c r="K20" s="1551" t="s">
        <v>234</v>
      </c>
      <c r="L20" s="1547">
        <v>63</v>
      </c>
      <c r="M20" s="1552" t="s">
        <v>7651</v>
      </c>
      <c r="N20" s="1554" t="s">
        <v>7444</v>
      </c>
      <c r="O20" s="1551" t="s">
        <v>7495</v>
      </c>
      <c r="P20" s="1555">
        <v>2</v>
      </c>
      <c r="Q20" s="2450">
        <f t="shared" si="1"/>
        <v>2</v>
      </c>
      <c r="R20" s="2451"/>
      <c r="S20" s="2451"/>
      <c r="T20" s="2451"/>
      <c r="U20" s="2451"/>
      <c r="V20" s="2451"/>
      <c r="W20" s="2451"/>
      <c r="X20" s="2451"/>
      <c r="Y20" s="2451"/>
      <c r="Z20" s="2451"/>
      <c r="AA20" s="2451"/>
      <c r="AB20" s="2451"/>
      <c r="AC20" s="2451">
        <v>1</v>
      </c>
      <c r="AD20" s="2451">
        <v>1</v>
      </c>
      <c r="AE20" s="2451"/>
      <c r="AG20" s="1649"/>
      <c r="AK20" s="56" t="str">
        <f t="shared" si="2"/>
        <v>DPASJ</v>
      </c>
      <c r="AL20" s="1080"/>
      <c r="AM20" s="1080"/>
      <c r="BA20" s="56">
        <v>2</v>
      </c>
      <c r="BB20" s="56">
        <v>4</v>
      </c>
      <c r="BE20" s="56">
        <v>1</v>
      </c>
      <c r="BR20" s="56">
        <v>1</v>
      </c>
      <c r="CA20" s="56">
        <v>2</v>
      </c>
      <c r="CB20" s="56">
        <v>1</v>
      </c>
    </row>
    <row r="21" spans="2:83" s="56" customFormat="1" ht="64.5" customHeight="1">
      <c r="B21" s="1457">
        <f t="shared" si="0"/>
        <v>19</v>
      </c>
      <c r="C21" s="1547" t="s">
        <v>7494</v>
      </c>
      <c r="D21" s="1547" t="s">
        <v>7439</v>
      </c>
      <c r="E21" s="1547">
        <v>8</v>
      </c>
      <c r="F21" s="1536">
        <v>0</v>
      </c>
      <c r="G21" s="1548">
        <v>9</v>
      </c>
      <c r="H21" s="1549" t="s">
        <v>7512</v>
      </c>
      <c r="I21" s="1547"/>
      <c r="J21" s="1553" t="s">
        <v>7652</v>
      </c>
      <c r="K21" s="1551" t="s">
        <v>234</v>
      </c>
      <c r="L21" s="1547">
        <v>63</v>
      </c>
      <c r="M21" s="1552" t="s">
        <v>7653</v>
      </c>
      <c r="N21" s="1554" t="s">
        <v>7444</v>
      </c>
      <c r="O21" s="1551" t="s">
        <v>7496</v>
      </c>
      <c r="P21" s="1555">
        <v>3</v>
      </c>
      <c r="Q21" s="2450">
        <f t="shared" si="1"/>
        <v>3</v>
      </c>
      <c r="R21" s="2451"/>
      <c r="S21" s="2451"/>
      <c r="T21" s="2451"/>
      <c r="U21" s="2451"/>
      <c r="V21" s="2451"/>
      <c r="W21" s="2451"/>
      <c r="X21" s="2451"/>
      <c r="Y21" s="2451"/>
      <c r="Z21" s="2451"/>
      <c r="AA21" s="2451"/>
      <c r="AB21" s="2451"/>
      <c r="AC21" s="2451">
        <v>2</v>
      </c>
      <c r="AD21" s="2451">
        <v>1</v>
      </c>
      <c r="AE21" s="2451"/>
      <c r="AG21" s="1649"/>
      <c r="AK21" s="56" t="str">
        <f t="shared" si="2"/>
        <v>DPASJ</v>
      </c>
      <c r="AL21" s="1080"/>
      <c r="AM21" s="1080"/>
      <c r="BH21" s="56">
        <v>1</v>
      </c>
      <c r="CA21" s="56">
        <v>4</v>
      </c>
    </row>
    <row r="22" spans="2:83" s="56" customFormat="1" ht="64.5" customHeight="1">
      <c r="B22" s="1457">
        <f t="shared" si="0"/>
        <v>20</v>
      </c>
      <c r="C22" s="1492" t="s">
        <v>7268</v>
      </c>
      <c r="D22" s="1493" t="s">
        <v>7269</v>
      </c>
      <c r="E22" s="1493">
        <v>16</v>
      </c>
      <c r="F22" s="1494">
        <v>17</v>
      </c>
      <c r="G22" s="1494">
        <v>0</v>
      </c>
      <c r="H22" s="1495" t="s">
        <v>7270</v>
      </c>
      <c r="I22" s="1496" t="s">
        <v>7275</v>
      </c>
      <c r="J22" s="1497" t="s">
        <v>7271</v>
      </c>
      <c r="K22" s="1492" t="s">
        <v>70</v>
      </c>
      <c r="L22" s="1498">
        <v>411</v>
      </c>
      <c r="M22" s="1498" t="s">
        <v>7272</v>
      </c>
      <c r="N22" s="1499" t="s">
        <v>7273</v>
      </c>
      <c r="O22" s="1500" t="s">
        <v>7274</v>
      </c>
      <c r="P22" s="1648">
        <v>16</v>
      </c>
      <c r="Q22" s="2450">
        <f t="shared" si="1"/>
        <v>16</v>
      </c>
      <c r="R22" s="2455"/>
      <c r="S22" s="2455"/>
      <c r="T22" s="2455"/>
      <c r="U22" s="2455"/>
      <c r="V22" s="2455"/>
      <c r="W22" s="2455"/>
      <c r="X22" s="2455"/>
      <c r="Y22" s="2455"/>
      <c r="Z22" s="2455"/>
      <c r="AA22" s="2455"/>
      <c r="AB22" s="2455"/>
      <c r="AC22" s="2455">
        <v>4</v>
      </c>
      <c r="AD22" s="2455">
        <v>7</v>
      </c>
      <c r="AE22" s="2455">
        <v>5</v>
      </c>
      <c r="AF22" s="1501"/>
      <c r="AG22" s="2500"/>
      <c r="AH22" s="1502"/>
      <c r="AI22" s="1503"/>
      <c r="AJ22" s="1503"/>
      <c r="AK22" s="56" t="str">
        <f t="shared" si="2"/>
        <v>IMNRAS</v>
      </c>
      <c r="AL22" s="2371"/>
      <c r="AM22" s="2371"/>
    </row>
    <row r="23" spans="2:83" s="2327" customFormat="1" ht="64.5" customHeight="1">
      <c r="B23" s="2318"/>
      <c r="C23" s="2926" t="s">
        <v>8307</v>
      </c>
      <c r="D23" s="2927" t="s">
        <v>8308</v>
      </c>
      <c r="E23" s="2927">
        <v>10</v>
      </c>
      <c r="F23" s="2928">
        <v>10</v>
      </c>
      <c r="G23" s="2928">
        <v>1</v>
      </c>
      <c r="H23" s="2330" t="s">
        <v>8309</v>
      </c>
      <c r="I23" s="2319" t="s">
        <v>536</v>
      </c>
      <c r="J23" s="2324" t="s">
        <v>8310</v>
      </c>
      <c r="K23" s="2926" t="s">
        <v>70</v>
      </c>
      <c r="L23" s="2320">
        <v>418</v>
      </c>
      <c r="M23" s="2320" t="s">
        <v>8311</v>
      </c>
      <c r="N23" s="2929">
        <v>40878</v>
      </c>
      <c r="O23" s="2930" t="s">
        <v>8312</v>
      </c>
      <c r="P23" s="2931">
        <v>7</v>
      </c>
      <c r="Q23" s="2923">
        <f t="shared" si="1"/>
        <v>7</v>
      </c>
      <c r="R23" s="2923"/>
      <c r="S23" s="2923"/>
      <c r="T23" s="2923"/>
      <c r="U23" s="2923"/>
      <c r="V23" s="2923"/>
      <c r="W23" s="2923"/>
      <c r="X23" s="2923"/>
      <c r="Y23" s="2923"/>
      <c r="Z23" s="2923"/>
      <c r="AA23" s="2923"/>
      <c r="AB23" s="2923"/>
      <c r="AC23" s="2923"/>
      <c r="AD23" s="2923">
        <v>5</v>
      </c>
      <c r="AE23" s="2923">
        <v>2</v>
      </c>
      <c r="AF23" s="2932"/>
      <c r="AG23" s="2932" t="s">
        <v>10520</v>
      </c>
      <c r="AH23" s="2933"/>
      <c r="AK23" s="2327" t="str">
        <f t="shared" si="2"/>
        <v>IMNRAS</v>
      </c>
      <c r="AL23" s="2934"/>
      <c r="AM23" s="2934"/>
    </row>
    <row r="24" spans="2:83" s="1422" customFormat="1" ht="64.5" customHeight="1">
      <c r="B24" s="1457">
        <f t="shared" si="0"/>
        <v>22</v>
      </c>
      <c r="C24" s="1418" t="s">
        <v>6807</v>
      </c>
      <c r="D24" s="1418" t="s">
        <v>6808</v>
      </c>
      <c r="E24" s="1418">
        <v>2</v>
      </c>
      <c r="F24" s="1434">
        <v>3</v>
      </c>
      <c r="G24" s="1419">
        <v>0</v>
      </c>
      <c r="H24" s="1455" t="s">
        <v>6809</v>
      </c>
      <c r="I24" s="1418" t="s">
        <v>6810</v>
      </c>
      <c r="J24" s="1436" t="s">
        <v>7654</v>
      </c>
      <c r="K24" s="1418" t="s">
        <v>6811</v>
      </c>
      <c r="L24" s="1418">
        <v>412</v>
      </c>
      <c r="M24" s="1459" t="s">
        <v>7655</v>
      </c>
      <c r="N24" s="1435" t="s">
        <v>7656</v>
      </c>
      <c r="O24" s="1419" t="s">
        <v>6812</v>
      </c>
      <c r="P24" s="1421">
        <v>4</v>
      </c>
      <c r="Q24" s="2450">
        <f t="shared" si="1"/>
        <v>4</v>
      </c>
      <c r="R24" s="2457"/>
      <c r="S24" s="2457"/>
      <c r="T24" s="2457"/>
      <c r="U24" s="2457"/>
      <c r="V24" s="2457"/>
      <c r="W24" s="2457"/>
      <c r="X24" s="2457"/>
      <c r="Y24" s="2457"/>
      <c r="Z24" s="2457"/>
      <c r="AA24" s="2457"/>
      <c r="AB24" s="2457"/>
      <c r="AC24" s="2457">
        <v>3</v>
      </c>
      <c r="AD24" s="2457">
        <v>1</v>
      </c>
      <c r="AE24" s="2457"/>
      <c r="AG24" s="2516"/>
      <c r="AK24" s="56" t="str">
        <f t="shared" si="2"/>
        <v>IMNRAS</v>
      </c>
      <c r="AL24" s="1080"/>
      <c r="AM24" s="1080"/>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row>
    <row r="25" spans="2:83" s="1681" customFormat="1" ht="64.5" customHeight="1">
      <c r="B25" s="1673">
        <f t="shared" si="0"/>
        <v>23</v>
      </c>
      <c r="C25" s="1674" t="s">
        <v>7892</v>
      </c>
      <c r="D25" s="1674" t="s">
        <v>7893</v>
      </c>
      <c r="E25" s="1674">
        <v>5</v>
      </c>
      <c r="F25" s="1675">
        <v>6</v>
      </c>
      <c r="G25" s="1676">
        <v>0</v>
      </c>
      <c r="H25" s="1677" t="s">
        <v>7894</v>
      </c>
      <c r="I25" s="1674" t="s">
        <v>7895</v>
      </c>
      <c r="J25" s="1678" t="s">
        <v>7896</v>
      </c>
      <c r="K25" s="1674" t="s">
        <v>70</v>
      </c>
      <c r="L25" s="1674">
        <v>413</v>
      </c>
      <c r="M25" s="1679" t="s">
        <v>7897</v>
      </c>
      <c r="N25" s="1682" t="s">
        <v>7905</v>
      </c>
      <c r="O25" s="1676" t="s">
        <v>7898</v>
      </c>
      <c r="P25" s="1680">
        <v>27</v>
      </c>
      <c r="Q25" s="2450">
        <f t="shared" si="1"/>
        <v>27</v>
      </c>
      <c r="R25" s="2458"/>
      <c r="S25" s="2458"/>
      <c r="T25" s="2458"/>
      <c r="U25" s="2458"/>
      <c r="V25" s="2458"/>
      <c r="W25" s="2458"/>
      <c r="X25" s="2458"/>
      <c r="Y25" s="2458"/>
      <c r="Z25" s="2458"/>
      <c r="AA25" s="2458"/>
      <c r="AB25" s="2458"/>
      <c r="AC25" s="2458">
        <v>5</v>
      </c>
      <c r="AD25" s="2458">
        <v>13</v>
      </c>
      <c r="AE25" s="2458">
        <v>9</v>
      </c>
      <c r="AG25" s="2517"/>
      <c r="AK25" s="56" t="str">
        <f t="shared" si="2"/>
        <v>IMNRAS</v>
      </c>
      <c r="AL25" s="1080"/>
      <c r="AM25" s="1080"/>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row>
    <row r="26" spans="2:83" s="1681" customFormat="1" ht="70.5" customHeight="1">
      <c r="B26" s="1673">
        <f t="shared" si="0"/>
        <v>24</v>
      </c>
      <c r="C26" s="1674" t="s">
        <v>5330</v>
      </c>
      <c r="D26" s="1674" t="s">
        <v>7893</v>
      </c>
      <c r="E26" s="1674">
        <v>9</v>
      </c>
      <c r="F26" s="1675">
        <v>9</v>
      </c>
      <c r="G26" s="1676">
        <v>1</v>
      </c>
      <c r="H26" s="1677" t="s">
        <v>7900</v>
      </c>
      <c r="I26" s="1674" t="s">
        <v>7901</v>
      </c>
      <c r="J26" s="1678" t="s">
        <v>7902</v>
      </c>
      <c r="K26" s="1674" t="s">
        <v>70</v>
      </c>
      <c r="L26" s="1674">
        <v>415</v>
      </c>
      <c r="M26" s="1679" t="s">
        <v>7903</v>
      </c>
      <c r="N26" s="1682" t="s">
        <v>7904</v>
      </c>
      <c r="O26" s="1676" t="s">
        <v>7906</v>
      </c>
      <c r="P26" s="1680">
        <v>23</v>
      </c>
      <c r="Q26" s="2450">
        <f t="shared" si="1"/>
        <v>23</v>
      </c>
      <c r="R26" s="2458"/>
      <c r="S26" s="2458"/>
      <c r="T26" s="2458"/>
      <c r="U26" s="2458"/>
      <c r="V26" s="2458"/>
      <c r="W26" s="2458"/>
      <c r="X26" s="2458"/>
      <c r="Y26" s="2458"/>
      <c r="Z26" s="2458"/>
      <c r="AA26" s="2458"/>
      <c r="AB26" s="2458"/>
      <c r="AC26" s="2458">
        <v>3</v>
      </c>
      <c r="AD26" s="2458">
        <v>12</v>
      </c>
      <c r="AE26" s="2458">
        <v>8</v>
      </c>
      <c r="AG26" s="2155" t="s">
        <v>10520</v>
      </c>
      <c r="AK26" s="56" t="str">
        <f t="shared" si="2"/>
        <v>IMNRAS</v>
      </c>
      <c r="AL26" s="1080"/>
      <c r="AM26" s="1080"/>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row>
    <row r="27" spans="2:83" s="56" customFormat="1" ht="64.5" customHeight="1">
      <c r="B27" s="1457">
        <f t="shared" si="0"/>
        <v>25</v>
      </c>
      <c r="C27" s="1547" t="s">
        <v>7491</v>
      </c>
      <c r="D27" s="1547" t="s">
        <v>7439</v>
      </c>
      <c r="E27" s="1547">
        <v>13</v>
      </c>
      <c r="F27" s="1536">
        <v>0</v>
      </c>
      <c r="G27" s="1548">
        <v>14</v>
      </c>
      <c r="H27" s="1549" t="s">
        <v>7492</v>
      </c>
      <c r="I27" s="1547"/>
      <c r="J27" s="1550" t="s">
        <v>7657</v>
      </c>
      <c r="K27" s="1551" t="s">
        <v>234</v>
      </c>
      <c r="L27" s="1547">
        <v>63</v>
      </c>
      <c r="M27" s="1552" t="s">
        <v>7658</v>
      </c>
      <c r="N27" s="1554" t="s">
        <v>7645</v>
      </c>
      <c r="O27" s="1551" t="s">
        <v>7493</v>
      </c>
      <c r="P27" s="1555">
        <v>1</v>
      </c>
      <c r="Q27" s="2450">
        <f t="shared" si="1"/>
        <v>1</v>
      </c>
      <c r="R27" s="2451"/>
      <c r="S27" s="2451"/>
      <c r="T27" s="2451"/>
      <c r="U27" s="2451"/>
      <c r="V27" s="2451"/>
      <c r="W27" s="2451"/>
      <c r="X27" s="2451"/>
      <c r="Y27" s="2451"/>
      <c r="Z27" s="2451"/>
      <c r="AA27" s="2451"/>
      <c r="AB27" s="2451"/>
      <c r="AC27" s="2451"/>
      <c r="AD27" s="2451"/>
      <c r="AE27" s="2451">
        <v>1</v>
      </c>
      <c r="AG27" s="544" t="s">
        <v>10511</v>
      </c>
      <c r="AK27" s="56" t="str">
        <f t="shared" si="2"/>
        <v>DPASJ</v>
      </c>
      <c r="AL27" s="1080"/>
      <c r="AM27" s="1080"/>
      <c r="AW27" s="56">
        <v>1</v>
      </c>
      <c r="BA27" s="56">
        <v>3</v>
      </c>
    </row>
    <row r="28" spans="2:83" s="56" customFormat="1" ht="82.5" customHeight="1">
      <c r="B28" s="1457">
        <f t="shared" si="0"/>
        <v>26</v>
      </c>
      <c r="C28" s="3" t="s">
        <v>6837</v>
      </c>
      <c r="D28" s="3" t="s">
        <v>6838</v>
      </c>
      <c r="E28" s="3">
        <v>6</v>
      </c>
      <c r="F28" s="370">
        <v>1</v>
      </c>
      <c r="G28" s="100">
        <v>6</v>
      </c>
      <c r="H28" s="1456" t="s">
        <v>6848</v>
      </c>
      <c r="I28" s="3" t="s">
        <v>1321</v>
      </c>
      <c r="J28" s="726" t="s">
        <v>6839</v>
      </c>
      <c r="K28" s="3" t="s">
        <v>6834</v>
      </c>
      <c r="L28" s="62">
        <v>727</v>
      </c>
      <c r="M28" s="62">
        <v>111</v>
      </c>
      <c r="N28" s="199" t="s">
        <v>6840</v>
      </c>
      <c r="O28" s="100" t="s">
        <v>6841</v>
      </c>
      <c r="P28" s="205">
        <v>4</v>
      </c>
      <c r="Q28" s="2450">
        <f t="shared" si="1"/>
        <v>4</v>
      </c>
      <c r="R28" s="41"/>
      <c r="S28" s="41"/>
      <c r="T28" s="41"/>
      <c r="U28" s="41"/>
      <c r="V28" s="41"/>
      <c r="W28" s="41"/>
      <c r="X28" s="41"/>
      <c r="Y28" s="41"/>
      <c r="Z28" s="41"/>
      <c r="AA28" s="41"/>
      <c r="AB28" s="41"/>
      <c r="AC28" s="41"/>
      <c r="AD28" s="41">
        <v>1</v>
      </c>
      <c r="AE28" s="41">
        <v>3</v>
      </c>
      <c r="AG28" s="1649"/>
      <c r="AK28" s="56" t="str">
        <f t="shared" si="2"/>
        <v>DApJ</v>
      </c>
      <c r="AL28" s="1080"/>
      <c r="AM28" s="1080"/>
      <c r="BA28" s="56">
        <v>1</v>
      </c>
      <c r="BB28" s="56">
        <v>1</v>
      </c>
    </row>
    <row r="29" spans="2:83" s="1503" customFormat="1" ht="144.75" customHeight="1">
      <c r="B29" s="1457">
        <f t="shared" si="0"/>
        <v>27</v>
      </c>
      <c r="C29" s="1547" t="s">
        <v>7473</v>
      </c>
      <c r="D29" s="1547" t="s">
        <v>7439</v>
      </c>
      <c r="E29" s="1547">
        <v>6</v>
      </c>
      <c r="F29" s="1536">
        <v>2</v>
      </c>
      <c r="G29" s="1548">
        <v>5</v>
      </c>
      <c r="H29" s="1549" t="s">
        <v>7474</v>
      </c>
      <c r="I29" s="1547" t="s">
        <v>7659</v>
      </c>
      <c r="J29" s="1550" t="s">
        <v>7660</v>
      </c>
      <c r="K29" s="1551" t="s">
        <v>234</v>
      </c>
      <c r="L29" s="1547">
        <v>63</v>
      </c>
      <c r="M29" s="1552" t="s">
        <v>7661</v>
      </c>
      <c r="N29" s="1554" t="s">
        <v>7645</v>
      </c>
      <c r="O29" s="1551" t="s">
        <v>7475</v>
      </c>
      <c r="P29" s="1555">
        <v>5</v>
      </c>
      <c r="Q29" s="2450">
        <f t="shared" si="1"/>
        <v>5</v>
      </c>
      <c r="R29" s="2451"/>
      <c r="S29" s="2451"/>
      <c r="T29" s="2451"/>
      <c r="U29" s="2451"/>
      <c r="V29" s="2451"/>
      <c r="W29" s="2451"/>
      <c r="X29" s="2451"/>
      <c r="Y29" s="2451"/>
      <c r="Z29" s="2451"/>
      <c r="AA29" s="2451"/>
      <c r="AB29" s="2451"/>
      <c r="AC29" s="2451"/>
      <c r="AD29" s="2451">
        <v>4</v>
      </c>
      <c r="AE29" s="2451">
        <v>1</v>
      </c>
      <c r="AF29" s="56"/>
      <c r="AG29" s="544" t="s">
        <v>10504</v>
      </c>
      <c r="AH29" s="56"/>
      <c r="AI29" s="56"/>
      <c r="AJ29" s="56"/>
      <c r="AK29" s="56" t="str">
        <f t="shared" si="2"/>
        <v>DPASJ</v>
      </c>
      <c r="AL29" s="1080"/>
      <c r="AM29" s="1080"/>
      <c r="AN29" s="56"/>
      <c r="AO29" s="56"/>
      <c r="AP29" s="56"/>
      <c r="AQ29" s="56"/>
      <c r="AR29" s="56"/>
      <c r="AS29" s="56">
        <v>1</v>
      </c>
      <c r="AT29" s="56"/>
      <c r="AU29" s="56"/>
      <c r="AV29" s="56"/>
      <c r="AW29" s="56"/>
      <c r="AX29" s="56"/>
      <c r="AY29" s="56"/>
      <c r="AZ29" s="56"/>
      <c r="BA29" s="56">
        <v>1</v>
      </c>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row>
    <row r="30" spans="2:83" s="56" customFormat="1" ht="82.5" customHeight="1">
      <c r="B30" s="1457">
        <f t="shared" si="0"/>
        <v>28</v>
      </c>
      <c r="C30" s="3" t="s">
        <v>6842</v>
      </c>
      <c r="D30" s="3" t="s">
        <v>6831</v>
      </c>
      <c r="E30" s="3">
        <v>5</v>
      </c>
      <c r="F30" s="370">
        <v>5</v>
      </c>
      <c r="G30" s="100">
        <v>1</v>
      </c>
      <c r="H30" s="1456" t="s">
        <v>6843</v>
      </c>
      <c r="I30" s="100" t="s">
        <v>6847</v>
      </c>
      <c r="J30" s="726" t="s">
        <v>6844</v>
      </c>
      <c r="K30" s="3" t="s">
        <v>6834</v>
      </c>
      <c r="L30" s="62">
        <v>726</v>
      </c>
      <c r="M30" s="62">
        <v>23</v>
      </c>
      <c r="N30" s="199" t="s">
        <v>6845</v>
      </c>
      <c r="O30" s="100" t="s">
        <v>6846</v>
      </c>
      <c r="P30" s="205">
        <v>15</v>
      </c>
      <c r="Q30" s="2450">
        <f t="shared" si="1"/>
        <v>15</v>
      </c>
      <c r="R30" s="41"/>
      <c r="S30" s="41"/>
      <c r="T30" s="41"/>
      <c r="U30" s="41"/>
      <c r="V30" s="41"/>
      <c r="W30" s="41"/>
      <c r="X30" s="41"/>
      <c r="Y30" s="41"/>
      <c r="Z30" s="41"/>
      <c r="AA30" s="41"/>
      <c r="AB30" s="41"/>
      <c r="AC30" s="41">
        <v>6</v>
      </c>
      <c r="AD30" s="41">
        <v>6</v>
      </c>
      <c r="AE30" s="41">
        <v>3</v>
      </c>
      <c r="AG30" s="1649"/>
      <c r="AK30" s="56" t="str">
        <f t="shared" si="2"/>
        <v>IApJ</v>
      </c>
      <c r="AL30" s="1080"/>
      <c r="AM30" s="1080"/>
    </row>
    <row r="31" spans="2:83" s="1889" customFormat="1" ht="82.5" customHeight="1">
      <c r="B31" s="1890">
        <f t="shared" si="0"/>
        <v>29</v>
      </c>
      <c r="C31" s="1891" t="s">
        <v>8160</v>
      </c>
      <c r="D31" s="1891" t="s">
        <v>8161</v>
      </c>
      <c r="E31" s="1891">
        <v>5</v>
      </c>
      <c r="F31" s="1892">
        <v>6</v>
      </c>
      <c r="G31" s="1893">
        <v>0</v>
      </c>
      <c r="H31" s="1894" t="s">
        <v>8162</v>
      </c>
      <c r="I31" s="1893" t="s">
        <v>8163</v>
      </c>
      <c r="J31" s="1516" t="s">
        <v>8164</v>
      </c>
      <c r="K31" s="1891" t="s">
        <v>8165</v>
      </c>
      <c r="L31" s="1895">
        <v>536</v>
      </c>
      <c r="M31" s="1895" t="s">
        <v>8166</v>
      </c>
      <c r="N31" s="1896" t="s">
        <v>8167</v>
      </c>
      <c r="O31" s="1893" t="s">
        <v>8168</v>
      </c>
      <c r="P31" s="1897">
        <v>3</v>
      </c>
      <c r="Q31" s="2450">
        <f t="shared" si="1"/>
        <v>3</v>
      </c>
      <c r="R31" s="2449"/>
      <c r="S31" s="2449"/>
      <c r="T31" s="2449"/>
      <c r="U31" s="2449"/>
      <c r="V31" s="2449"/>
      <c r="W31" s="2449"/>
      <c r="X31" s="2449"/>
      <c r="Y31" s="2449"/>
      <c r="Z31" s="2449"/>
      <c r="AA31" s="2449"/>
      <c r="AB31" s="2449"/>
      <c r="AC31" s="2449"/>
      <c r="AD31" s="2449">
        <v>1</v>
      </c>
      <c r="AE31" s="2449">
        <v>2</v>
      </c>
      <c r="AG31" s="2013" t="s">
        <v>10520</v>
      </c>
      <c r="AK31" s="56" t="str">
        <f t="shared" si="2"/>
        <v>IA&amp;A</v>
      </c>
      <c r="AL31" s="1080"/>
      <c r="AM31" s="1080"/>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row>
    <row r="32" spans="2:83" s="1503" customFormat="1" ht="82.5" customHeight="1">
      <c r="B32" s="1457">
        <f t="shared" si="0"/>
        <v>30</v>
      </c>
      <c r="C32" s="3" t="s">
        <v>6849</v>
      </c>
      <c r="D32" s="3" t="s">
        <v>6831</v>
      </c>
      <c r="E32" s="3">
        <v>12</v>
      </c>
      <c r="F32" s="370">
        <v>11</v>
      </c>
      <c r="G32" s="100">
        <v>2</v>
      </c>
      <c r="H32" s="1456" t="s">
        <v>6850</v>
      </c>
      <c r="I32" s="100" t="s">
        <v>6851</v>
      </c>
      <c r="J32" s="726" t="s">
        <v>6852</v>
      </c>
      <c r="K32" s="3" t="s">
        <v>1644</v>
      </c>
      <c r="L32" s="62">
        <v>526</v>
      </c>
      <c r="M32" s="62" t="s">
        <v>6853</v>
      </c>
      <c r="N32" s="199" t="s">
        <v>6854</v>
      </c>
      <c r="O32" s="100" t="s">
        <v>6855</v>
      </c>
      <c r="P32" s="205">
        <v>65</v>
      </c>
      <c r="Q32" s="2450">
        <f t="shared" si="1"/>
        <v>65</v>
      </c>
      <c r="R32" s="41"/>
      <c r="S32" s="41"/>
      <c r="T32" s="41"/>
      <c r="U32" s="41"/>
      <c r="V32" s="41"/>
      <c r="W32" s="41"/>
      <c r="X32" s="41"/>
      <c r="Y32" s="41"/>
      <c r="Z32" s="41"/>
      <c r="AA32" s="41"/>
      <c r="AB32" s="41"/>
      <c r="AC32" s="41">
        <v>16</v>
      </c>
      <c r="AD32" s="41">
        <v>30</v>
      </c>
      <c r="AE32" s="41">
        <v>19</v>
      </c>
      <c r="AF32" s="56"/>
      <c r="AG32" s="1649"/>
      <c r="AH32" s="56"/>
      <c r="AI32" s="56"/>
      <c r="AJ32" s="56"/>
      <c r="AK32" s="56" t="str">
        <f t="shared" si="2"/>
        <v>IA&amp;A</v>
      </c>
      <c r="AL32" s="1080"/>
      <c r="AM32" s="1080"/>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row>
    <row r="33" spans="2:83" s="1503" customFormat="1" ht="82.5" customHeight="1">
      <c r="B33" s="1457">
        <f t="shared" si="0"/>
        <v>31</v>
      </c>
      <c r="C33" s="1418" t="s">
        <v>6856</v>
      </c>
      <c r="D33" s="1418" t="s">
        <v>6808</v>
      </c>
      <c r="E33" s="1418">
        <v>4</v>
      </c>
      <c r="F33" s="1434">
        <v>5</v>
      </c>
      <c r="G33" s="1419">
        <v>0</v>
      </c>
      <c r="H33" s="1455" t="s">
        <v>6813</v>
      </c>
      <c r="I33" s="1418" t="s">
        <v>6814</v>
      </c>
      <c r="J33" s="1436" t="s">
        <v>7662</v>
      </c>
      <c r="K33" s="1418" t="s">
        <v>6811</v>
      </c>
      <c r="L33" s="1418">
        <v>412</v>
      </c>
      <c r="M33" s="1459" t="s">
        <v>7663</v>
      </c>
      <c r="N33" s="1435" t="s">
        <v>7664</v>
      </c>
      <c r="O33" s="1419" t="s">
        <v>6815</v>
      </c>
      <c r="P33" s="1421">
        <v>9</v>
      </c>
      <c r="Q33" s="2450">
        <f t="shared" si="1"/>
        <v>9</v>
      </c>
      <c r="R33" s="2457"/>
      <c r="S33" s="2457"/>
      <c r="T33" s="2457"/>
      <c r="U33" s="2457"/>
      <c r="V33" s="2457"/>
      <c r="W33" s="2457"/>
      <c r="X33" s="2457"/>
      <c r="Y33" s="2457"/>
      <c r="Z33" s="2457"/>
      <c r="AA33" s="2457"/>
      <c r="AB33" s="2457"/>
      <c r="AC33" s="2457">
        <v>2</v>
      </c>
      <c r="AD33" s="2457">
        <v>5</v>
      </c>
      <c r="AE33" s="2457">
        <v>2</v>
      </c>
      <c r="AF33" s="1422"/>
      <c r="AG33" s="2516"/>
      <c r="AH33" s="1422"/>
      <c r="AI33" s="1422"/>
      <c r="AJ33" s="1422"/>
      <c r="AK33" s="56" t="str">
        <f t="shared" si="2"/>
        <v>IMNRAS</v>
      </c>
      <c r="AL33" s="1080"/>
      <c r="AM33" s="1080"/>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row>
    <row r="34" spans="2:83" s="56" customFormat="1" ht="139.5" customHeight="1">
      <c r="B34" s="1457">
        <f t="shared" si="0"/>
        <v>32</v>
      </c>
      <c r="C34" s="3" t="s">
        <v>66</v>
      </c>
      <c r="D34" s="3" t="s">
        <v>6838</v>
      </c>
      <c r="E34" s="3">
        <v>18</v>
      </c>
      <c r="F34" s="370">
        <v>16</v>
      </c>
      <c r="G34" s="100">
        <v>3</v>
      </c>
      <c r="H34" s="1456" t="s">
        <v>6857</v>
      </c>
      <c r="I34" s="3" t="s">
        <v>6858</v>
      </c>
      <c r="J34" s="603" t="s">
        <v>6859</v>
      </c>
      <c r="K34" s="3" t="s">
        <v>6834</v>
      </c>
      <c r="L34" s="1029">
        <v>728</v>
      </c>
      <c r="M34" s="62">
        <v>5</v>
      </c>
      <c r="N34" s="199" t="s">
        <v>6860</v>
      </c>
      <c r="O34" s="100" t="s">
        <v>6861</v>
      </c>
      <c r="P34" s="205">
        <v>15</v>
      </c>
      <c r="Q34" s="2450">
        <f t="shared" si="1"/>
        <v>15</v>
      </c>
      <c r="R34" s="41"/>
      <c r="S34" s="41"/>
      <c r="T34" s="41"/>
      <c r="U34" s="41"/>
      <c r="V34" s="41"/>
      <c r="W34" s="41"/>
      <c r="X34" s="41"/>
      <c r="Y34" s="41"/>
      <c r="Z34" s="41"/>
      <c r="AA34" s="41"/>
      <c r="AB34" s="41"/>
      <c r="AC34" s="41">
        <v>4</v>
      </c>
      <c r="AD34" s="41">
        <v>6</v>
      </c>
      <c r="AE34" s="41">
        <v>5</v>
      </c>
      <c r="AG34" s="1649"/>
      <c r="AK34" s="56" t="str">
        <f t="shared" si="2"/>
        <v>DApJ</v>
      </c>
      <c r="AL34" s="1080"/>
      <c r="AM34" s="1080"/>
    </row>
    <row r="35" spans="2:83" s="1938" customFormat="1" ht="139.5" customHeight="1">
      <c r="B35" s="1930"/>
      <c r="C35" s="1931" t="s">
        <v>8326</v>
      </c>
      <c r="D35" s="1931" t="s">
        <v>8327</v>
      </c>
      <c r="E35" s="1931">
        <v>6</v>
      </c>
      <c r="F35" s="1940">
        <v>4</v>
      </c>
      <c r="G35" s="1935">
        <v>3</v>
      </c>
      <c r="H35" s="1929" t="s">
        <v>8328</v>
      </c>
      <c r="I35" s="1931" t="s">
        <v>8329</v>
      </c>
      <c r="J35" s="1934" t="s">
        <v>8330</v>
      </c>
      <c r="K35" s="1931" t="s">
        <v>8331</v>
      </c>
      <c r="L35" s="1941">
        <v>63</v>
      </c>
      <c r="M35" s="1936" t="s">
        <v>8332</v>
      </c>
      <c r="N35" s="1942">
        <v>40634</v>
      </c>
      <c r="O35" s="1935" t="s">
        <v>8333</v>
      </c>
      <c r="P35" s="1937">
        <v>7</v>
      </c>
      <c r="Q35" s="2450">
        <f t="shared" si="1"/>
        <v>7</v>
      </c>
      <c r="R35" s="2452"/>
      <c r="S35" s="2452"/>
      <c r="T35" s="2452"/>
      <c r="U35" s="2452"/>
      <c r="V35" s="2452"/>
      <c r="W35" s="2452"/>
      <c r="X35" s="2452"/>
      <c r="Y35" s="2452"/>
      <c r="Z35" s="2452"/>
      <c r="AA35" s="2452"/>
      <c r="AB35" s="2452"/>
      <c r="AC35" s="2452">
        <v>1</v>
      </c>
      <c r="AD35" s="2452">
        <v>2</v>
      </c>
      <c r="AE35" s="2452">
        <v>4</v>
      </c>
      <c r="AG35" s="2512"/>
      <c r="AK35" s="56" t="str">
        <f t="shared" si="2"/>
        <v>DPASJ</v>
      </c>
      <c r="AL35" s="1080"/>
      <c r="AM35" s="1080"/>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row>
    <row r="36" spans="2:83" s="1785" customFormat="1" ht="99" customHeight="1">
      <c r="B36" s="1786">
        <f t="shared" si="0"/>
        <v>34</v>
      </c>
      <c r="C36" s="1787" t="s">
        <v>8051</v>
      </c>
      <c r="D36" s="1787" t="s">
        <v>8041</v>
      </c>
      <c r="E36" s="1787">
        <v>11</v>
      </c>
      <c r="F36" s="1804">
        <v>9</v>
      </c>
      <c r="G36" s="1792">
        <v>3</v>
      </c>
      <c r="H36" s="1790" t="s">
        <v>8052</v>
      </c>
      <c r="I36" s="1787" t="s">
        <v>8083</v>
      </c>
      <c r="J36" s="1791" t="s">
        <v>8053</v>
      </c>
      <c r="K36" s="1787" t="s">
        <v>70</v>
      </c>
      <c r="L36" s="1787">
        <v>417</v>
      </c>
      <c r="M36" s="1793" t="s">
        <v>8054</v>
      </c>
      <c r="N36" s="1806">
        <v>40817</v>
      </c>
      <c r="O36" s="1792" t="s">
        <v>8055</v>
      </c>
      <c r="P36" s="1805">
        <v>37</v>
      </c>
      <c r="Q36" s="2450">
        <f t="shared" si="1"/>
        <v>37</v>
      </c>
      <c r="R36" s="2391"/>
      <c r="S36" s="2391"/>
      <c r="T36" s="2391"/>
      <c r="U36" s="2391"/>
      <c r="V36" s="2391"/>
      <c r="W36" s="2391"/>
      <c r="X36" s="2391"/>
      <c r="Y36" s="2391"/>
      <c r="Z36" s="2391"/>
      <c r="AA36" s="2391"/>
      <c r="AB36" s="2391"/>
      <c r="AC36" s="2391">
        <v>5</v>
      </c>
      <c r="AD36" s="2391">
        <v>20</v>
      </c>
      <c r="AE36" s="2391">
        <v>12</v>
      </c>
      <c r="AG36" s="2518"/>
      <c r="AK36" s="56" t="str">
        <f t="shared" si="2"/>
        <v>IMNRAS</v>
      </c>
      <c r="AL36" s="1080"/>
      <c r="AM36" s="1080"/>
      <c r="AN36" s="56"/>
      <c r="AO36" s="56"/>
      <c r="AP36" s="56"/>
      <c r="AQ36" s="56"/>
      <c r="AR36" s="56"/>
      <c r="AS36" s="56">
        <v>1</v>
      </c>
      <c r="AT36" s="56"/>
      <c r="AU36" s="56"/>
      <c r="AV36" s="56"/>
      <c r="AW36" s="56"/>
      <c r="AX36" s="56"/>
      <c r="AY36" s="56"/>
      <c r="AZ36" s="56"/>
      <c r="BA36" s="56">
        <v>2</v>
      </c>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row>
    <row r="37" spans="2:83" s="56" customFormat="1" ht="109.5" customHeight="1">
      <c r="B37" s="1457">
        <f t="shared" si="0"/>
        <v>35</v>
      </c>
      <c r="C37" s="3" t="s">
        <v>7665</v>
      </c>
      <c r="D37" s="3" t="s">
        <v>7666</v>
      </c>
      <c r="E37" s="3">
        <v>3</v>
      </c>
      <c r="F37" s="370">
        <v>4</v>
      </c>
      <c r="G37" s="100">
        <v>0</v>
      </c>
      <c r="H37" s="1456" t="s">
        <v>7667</v>
      </c>
      <c r="I37" s="3" t="s">
        <v>536</v>
      </c>
      <c r="J37" s="603" t="s">
        <v>7668</v>
      </c>
      <c r="K37" s="3" t="s">
        <v>7669</v>
      </c>
      <c r="L37" s="3">
        <v>734</v>
      </c>
      <c r="M37" s="62">
        <v>23</v>
      </c>
      <c r="N37" s="199" t="s">
        <v>7670</v>
      </c>
      <c r="O37" s="100" t="s">
        <v>7671</v>
      </c>
      <c r="P37" s="205">
        <v>12</v>
      </c>
      <c r="Q37" s="2450">
        <f t="shared" si="1"/>
        <v>12</v>
      </c>
      <c r="R37" s="41"/>
      <c r="S37" s="41"/>
      <c r="T37" s="41"/>
      <c r="U37" s="41"/>
      <c r="V37" s="41"/>
      <c r="W37" s="41"/>
      <c r="X37" s="41"/>
      <c r="Y37" s="41"/>
      <c r="Z37" s="41"/>
      <c r="AA37" s="41"/>
      <c r="AB37" s="41"/>
      <c r="AC37" s="41">
        <v>2</v>
      </c>
      <c r="AD37" s="41">
        <v>6</v>
      </c>
      <c r="AE37" s="41">
        <v>4</v>
      </c>
      <c r="AG37" s="1649"/>
      <c r="AK37" s="56" t="str">
        <f t="shared" si="2"/>
        <v>IApJ</v>
      </c>
      <c r="AL37" s="1080"/>
      <c r="AM37" s="1080"/>
    </row>
    <row r="38" spans="2:83" s="1771" customFormat="1" ht="109.5" customHeight="1">
      <c r="B38" s="1772">
        <f t="shared" si="0"/>
        <v>36</v>
      </c>
      <c r="C38" s="1773" t="s">
        <v>7995</v>
      </c>
      <c r="D38" s="1773" t="s">
        <v>7996</v>
      </c>
      <c r="E38" s="1773">
        <v>5</v>
      </c>
      <c r="F38" s="1774">
        <v>3</v>
      </c>
      <c r="G38" s="1775">
        <v>3</v>
      </c>
      <c r="H38" s="1776" t="s">
        <v>7997</v>
      </c>
      <c r="I38" s="1773" t="s">
        <v>7990</v>
      </c>
      <c r="J38" s="1777" t="s">
        <v>7991</v>
      </c>
      <c r="K38" s="1773" t="s">
        <v>1644</v>
      </c>
      <c r="L38" s="1773">
        <v>533</v>
      </c>
      <c r="M38" s="1778" t="s">
        <v>7992</v>
      </c>
      <c r="N38" s="1780" t="s">
        <v>7993</v>
      </c>
      <c r="O38" s="1775" t="s">
        <v>7994</v>
      </c>
      <c r="P38" s="1779">
        <v>7</v>
      </c>
      <c r="Q38" s="2450">
        <f t="shared" si="1"/>
        <v>7</v>
      </c>
      <c r="R38" s="2459"/>
      <c r="S38" s="2459"/>
      <c r="T38" s="2459"/>
      <c r="U38" s="2459"/>
      <c r="V38" s="2459"/>
      <c r="W38" s="2459"/>
      <c r="X38" s="2459"/>
      <c r="Y38" s="2459"/>
      <c r="Z38" s="2459"/>
      <c r="AA38" s="2459"/>
      <c r="AB38" s="2459"/>
      <c r="AC38" s="2459">
        <v>2</v>
      </c>
      <c r="AD38" s="2459">
        <v>2</v>
      </c>
      <c r="AE38" s="2459">
        <v>3</v>
      </c>
      <c r="AG38" s="2519"/>
      <c r="AK38" s="56" t="str">
        <f t="shared" si="2"/>
        <v>IA&amp;A</v>
      </c>
      <c r="AL38" s="1080"/>
      <c r="AM38" s="1080"/>
      <c r="AN38" s="56"/>
      <c r="AO38" s="56"/>
      <c r="AP38" s="56"/>
      <c r="AQ38" s="56"/>
      <c r="AR38" s="56"/>
      <c r="AS38" s="56"/>
      <c r="AT38" s="56"/>
      <c r="AU38" s="56"/>
      <c r="AV38" s="56"/>
      <c r="AW38" s="56"/>
      <c r="AX38" s="56"/>
      <c r="AY38" s="56"/>
      <c r="AZ38" s="56"/>
      <c r="BA38" s="56">
        <v>1</v>
      </c>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row>
    <row r="39" spans="2:83" s="2327" customFormat="1" ht="109.5" customHeight="1">
      <c r="B39" s="2318"/>
      <c r="C39" s="2319" t="s">
        <v>8321</v>
      </c>
      <c r="D39" s="2319" t="s">
        <v>8308</v>
      </c>
      <c r="E39" s="2319">
        <v>4</v>
      </c>
      <c r="F39" s="2901">
        <v>5</v>
      </c>
      <c r="G39" s="2323">
        <v>0</v>
      </c>
      <c r="H39" s="2322" t="s">
        <v>8359</v>
      </c>
      <c r="I39" s="2319" t="s">
        <v>8322</v>
      </c>
      <c r="J39" s="2324" t="s">
        <v>8323</v>
      </c>
      <c r="K39" s="2319" t="s">
        <v>8318</v>
      </c>
      <c r="L39" s="2319">
        <v>740</v>
      </c>
      <c r="M39" s="2325">
        <v>59</v>
      </c>
      <c r="N39" s="2924" t="s">
        <v>8324</v>
      </c>
      <c r="O39" s="2323" t="s">
        <v>8325</v>
      </c>
      <c r="P39" s="2906">
        <v>4</v>
      </c>
      <c r="Q39" s="2923">
        <f t="shared" si="1"/>
        <v>4</v>
      </c>
      <c r="R39" s="2447"/>
      <c r="S39" s="2447"/>
      <c r="T39" s="2447"/>
      <c r="U39" s="2447"/>
      <c r="V39" s="2447"/>
      <c r="W39" s="2447"/>
      <c r="X39" s="2447"/>
      <c r="Y39" s="2447"/>
      <c r="Z39" s="2447"/>
      <c r="AA39" s="2447"/>
      <c r="AB39" s="2447"/>
      <c r="AC39" s="2447"/>
      <c r="AD39" s="2447">
        <v>2</v>
      </c>
      <c r="AE39" s="2447">
        <v>2</v>
      </c>
      <c r="AG39" s="2508"/>
      <c r="AK39" s="2327" t="str">
        <f t="shared" si="2"/>
        <v>IApJ</v>
      </c>
      <c r="AL39" s="2909"/>
      <c r="AM39" s="2909"/>
    </row>
    <row r="40" spans="2:83" s="1503" customFormat="1" ht="81" customHeight="1">
      <c r="B40" s="1457">
        <f t="shared" si="0"/>
        <v>38</v>
      </c>
      <c r="C40" s="3" t="s">
        <v>6862</v>
      </c>
      <c r="D40" s="3" t="s">
        <v>6863</v>
      </c>
      <c r="E40" s="3">
        <v>22</v>
      </c>
      <c r="F40" s="370">
        <v>22</v>
      </c>
      <c r="G40" s="100">
        <v>1</v>
      </c>
      <c r="H40" s="1456" t="s">
        <v>6864</v>
      </c>
      <c r="I40" s="3" t="s">
        <v>6869</v>
      </c>
      <c r="J40" s="603" t="s">
        <v>6866</v>
      </c>
      <c r="K40" s="3" t="s">
        <v>6865</v>
      </c>
      <c r="L40" s="3">
        <v>726</v>
      </c>
      <c r="M40" s="62">
        <v>52</v>
      </c>
      <c r="N40" s="199" t="s">
        <v>6867</v>
      </c>
      <c r="O40" s="100" t="s">
        <v>6868</v>
      </c>
      <c r="P40" s="205">
        <v>19</v>
      </c>
      <c r="Q40" s="2450">
        <f t="shared" si="1"/>
        <v>19</v>
      </c>
      <c r="R40" s="41"/>
      <c r="S40" s="41"/>
      <c r="T40" s="41"/>
      <c r="U40" s="41"/>
      <c r="V40" s="41"/>
      <c r="W40" s="41"/>
      <c r="X40" s="41"/>
      <c r="Y40" s="41"/>
      <c r="Z40" s="41"/>
      <c r="AA40" s="41"/>
      <c r="AB40" s="41">
        <v>1</v>
      </c>
      <c r="AC40" s="41">
        <v>7</v>
      </c>
      <c r="AD40" s="41">
        <v>8</v>
      </c>
      <c r="AE40" s="41">
        <v>3</v>
      </c>
      <c r="AF40" s="56"/>
      <c r="AG40" s="1649"/>
      <c r="AH40" s="56"/>
      <c r="AI40" s="56"/>
      <c r="AJ40" s="56"/>
      <c r="AK40" s="56" t="str">
        <f t="shared" si="2"/>
        <v>IApJ</v>
      </c>
      <c r="AL40" s="1080"/>
      <c r="AM40" s="1080"/>
      <c r="AN40" s="56"/>
      <c r="AO40" s="56"/>
      <c r="AP40" s="56"/>
      <c r="AQ40" s="56"/>
      <c r="AR40" s="56"/>
      <c r="AS40" s="56"/>
      <c r="AT40" s="56"/>
      <c r="AU40" s="56"/>
      <c r="AV40" s="56"/>
      <c r="AW40" s="56"/>
      <c r="AX40" s="56"/>
      <c r="AY40" s="56"/>
      <c r="AZ40" s="56">
        <v>1</v>
      </c>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row>
    <row r="41" spans="2:83" s="1343" customFormat="1" ht="142.5" customHeight="1">
      <c r="B41" s="1457">
        <f t="shared" si="0"/>
        <v>39</v>
      </c>
      <c r="C41" s="1496" t="s">
        <v>7276</v>
      </c>
      <c r="D41" s="1496" t="s">
        <v>7277</v>
      </c>
      <c r="E41" s="1496">
        <v>51</v>
      </c>
      <c r="F41" s="1504">
        <v>16</v>
      </c>
      <c r="G41" s="1505">
        <v>36</v>
      </c>
      <c r="H41" s="1506" t="s">
        <v>7313</v>
      </c>
      <c r="I41" s="1496" t="s">
        <v>7282</v>
      </c>
      <c r="J41" s="1497" t="s">
        <v>7278</v>
      </c>
      <c r="K41" s="1496" t="s">
        <v>7279</v>
      </c>
      <c r="L41" s="1496">
        <v>729</v>
      </c>
      <c r="M41" s="1507" t="s">
        <v>7280</v>
      </c>
      <c r="N41" s="1508" t="s">
        <v>7258</v>
      </c>
      <c r="O41" s="1505" t="s">
        <v>7281</v>
      </c>
      <c r="P41" s="1509">
        <v>30</v>
      </c>
      <c r="Q41" s="2450">
        <f t="shared" si="1"/>
        <v>30</v>
      </c>
      <c r="R41" s="1511"/>
      <c r="S41" s="1511"/>
      <c r="T41" s="1511"/>
      <c r="U41" s="1511"/>
      <c r="V41" s="1511"/>
      <c r="W41" s="1511"/>
      <c r="X41" s="1511"/>
      <c r="Y41" s="1511"/>
      <c r="Z41" s="1511"/>
      <c r="AA41" s="1511"/>
      <c r="AB41" s="1511"/>
      <c r="AC41" s="1511">
        <v>2</v>
      </c>
      <c r="AD41" s="1511">
        <v>18</v>
      </c>
      <c r="AE41" s="1511">
        <v>10</v>
      </c>
      <c r="AF41" s="1503"/>
      <c r="AG41" s="2504"/>
      <c r="AH41" s="1503"/>
      <c r="AI41" s="1503"/>
      <c r="AJ41" s="1503"/>
      <c r="AK41" s="56" t="str">
        <f t="shared" si="2"/>
        <v>DApJ</v>
      </c>
      <c r="AL41" s="1080">
        <v>2</v>
      </c>
      <c r="AM41" s="1080"/>
      <c r="AN41" s="56"/>
      <c r="AO41" s="56"/>
      <c r="AP41" s="56">
        <v>1</v>
      </c>
      <c r="AQ41" s="56"/>
      <c r="AR41" s="56"/>
      <c r="AS41" s="56"/>
      <c r="AT41" s="56"/>
      <c r="AU41" s="56"/>
      <c r="AV41" s="56"/>
      <c r="AW41" s="56">
        <v>1</v>
      </c>
      <c r="AX41" s="56"/>
      <c r="AY41" s="56"/>
      <c r="AZ41" s="56">
        <v>1</v>
      </c>
      <c r="BA41" s="56">
        <v>1</v>
      </c>
      <c r="BB41" s="56"/>
      <c r="BC41" s="56"/>
      <c r="BD41" s="56"/>
      <c r="BE41" s="56">
        <v>1</v>
      </c>
      <c r="BF41" s="56"/>
      <c r="BG41" s="56"/>
      <c r="BH41" s="56"/>
      <c r="BI41" s="56"/>
      <c r="BJ41" s="56"/>
      <c r="BK41" s="56"/>
      <c r="BL41" s="56"/>
      <c r="BM41" s="56"/>
      <c r="BN41" s="56"/>
      <c r="BO41" s="56"/>
      <c r="BP41" s="56"/>
      <c r="BQ41" s="56">
        <v>1</v>
      </c>
      <c r="BR41" s="56"/>
      <c r="BS41" s="56"/>
      <c r="BT41" s="56"/>
      <c r="BU41" s="56"/>
      <c r="BV41" s="56"/>
      <c r="BW41" s="56"/>
      <c r="BX41" s="56"/>
      <c r="BY41" s="56"/>
      <c r="BZ41" s="56"/>
      <c r="CA41" s="56"/>
      <c r="CB41" s="56"/>
      <c r="CC41" s="56"/>
      <c r="CD41" s="56"/>
      <c r="CE41" s="56"/>
    </row>
    <row r="42" spans="2:83" s="1670" customFormat="1" ht="142.5" customHeight="1">
      <c r="B42" s="1669">
        <f t="shared" si="0"/>
        <v>40</v>
      </c>
      <c r="C42" s="1652" t="s">
        <v>4613</v>
      </c>
      <c r="D42" s="1652" t="s">
        <v>7835</v>
      </c>
      <c r="E42" s="1652">
        <v>4</v>
      </c>
      <c r="F42" s="1667">
        <v>0</v>
      </c>
      <c r="G42" s="1657">
        <v>5</v>
      </c>
      <c r="H42" s="1655" t="s">
        <v>7836</v>
      </c>
      <c r="I42" s="3" t="s">
        <v>5326</v>
      </c>
      <c r="J42" s="1656" t="s">
        <v>7837</v>
      </c>
      <c r="K42" s="1652" t="s">
        <v>70</v>
      </c>
      <c r="L42" s="1652">
        <v>415</v>
      </c>
      <c r="M42" s="1658" t="s">
        <v>7838</v>
      </c>
      <c r="N42" s="1668" t="s">
        <v>7839</v>
      </c>
      <c r="O42" s="1657" t="s">
        <v>7840</v>
      </c>
      <c r="P42" s="1659">
        <v>15</v>
      </c>
      <c r="Q42" s="2450">
        <f t="shared" si="1"/>
        <v>15</v>
      </c>
      <c r="R42" s="2441"/>
      <c r="S42" s="2441"/>
      <c r="T42" s="2441"/>
      <c r="U42" s="2441"/>
      <c r="V42" s="2441"/>
      <c r="W42" s="2441"/>
      <c r="X42" s="2441"/>
      <c r="Y42" s="2441"/>
      <c r="Z42" s="2441"/>
      <c r="AA42" s="2441"/>
      <c r="AB42" s="2441"/>
      <c r="AC42" s="2441"/>
      <c r="AD42" s="2441">
        <v>8</v>
      </c>
      <c r="AE42" s="2441">
        <v>7</v>
      </c>
      <c r="AG42" s="2503"/>
      <c r="AK42" s="56" t="str">
        <f t="shared" si="2"/>
        <v>DMNRAS</v>
      </c>
      <c r="AL42" s="1080"/>
      <c r="AM42" s="1080"/>
      <c r="AN42" s="56"/>
      <c r="AO42" s="56"/>
      <c r="AP42" s="56"/>
      <c r="AQ42" s="56"/>
      <c r="AR42" s="56"/>
      <c r="AS42" s="56"/>
      <c r="AT42" s="56"/>
      <c r="AU42" s="56"/>
      <c r="AV42" s="56"/>
      <c r="AW42" s="56"/>
      <c r="AX42" s="56"/>
      <c r="AY42" s="56"/>
      <c r="AZ42" s="56"/>
      <c r="BA42" s="56">
        <v>2</v>
      </c>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row>
    <row r="43" spans="2:83" s="1625" customFormat="1" ht="105.75" customHeight="1">
      <c r="B43" s="1457">
        <f t="shared" si="0"/>
        <v>41</v>
      </c>
      <c r="C43" s="1627" t="s">
        <v>7751</v>
      </c>
      <c r="D43" s="1627" t="s">
        <v>7752</v>
      </c>
      <c r="E43" s="1627">
        <v>4</v>
      </c>
      <c r="F43" s="1628">
        <v>0</v>
      </c>
      <c r="G43" s="1629">
        <v>5</v>
      </c>
      <c r="H43" s="1630" t="s">
        <v>7998</v>
      </c>
      <c r="I43" s="1627" t="s">
        <v>7753</v>
      </c>
      <c r="J43" s="1631" t="s">
        <v>7813</v>
      </c>
      <c r="K43" s="1627" t="s">
        <v>7754</v>
      </c>
      <c r="L43" s="1627">
        <v>63</v>
      </c>
      <c r="M43" s="1632" t="s">
        <v>7755</v>
      </c>
      <c r="N43" s="1633" t="s">
        <v>7756</v>
      </c>
      <c r="O43" s="1629" t="s">
        <v>7757</v>
      </c>
      <c r="P43" s="1634">
        <v>3</v>
      </c>
      <c r="Q43" s="2450">
        <f t="shared" si="1"/>
        <v>3</v>
      </c>
      <c r="R43" s="2460"/>
      <c r="S43" s="2460"/>
      <c r="T43" s="2460"/>
      <c r="U43" s="2460"/>
      <c r="V43" s="2460"/>
      <c r="W43" s="2460"/>
      <c r="X43" s="2460"/>
      <c r="Y43" s="2460"/>
      <c r="Z43" s="2460"/>
      <c r="AA43" s="2460"/>
      <c r="AB43" s="2460"/>
      <c r="AC43" s="2460"/>
      <c r="AD43" s="2460">
        <v>2</v>
      </c>
      <c r="AE43" s="2460">
        <v>1</v>
      </c>
      <c r="AG43" s="2520"/>
      <c r="AK43" s="56" t="str">
        <f t="shared" si="2"/>
        <v>DPASJ</v>
      </c>
      <c r="AL43" s="1080"/>
      <c r="AM43" s="1080"/>
      <c r="AN43" s="56"/>
      <c r="AO43" s="56"/>
      <c r="AP43" s="56">
        <v>1</v>
      </c>
      <c r="AQ43" s="56"/>
      <c r="AR43" s="56"/>
      <c r="AS43" s="56"/>
      <c r="AT43" s="56">
        <v>2</v>
      </c>
      <c r="AU43" s="56">
        <v>1</v>
      </c>
      <c r="AV43" s="56"/>
      <c r="AW43" s="56"/>
      <c r="AX43" s="56"/>
      <c r="AY43" s="56"/>
      <c r="AZ43" s="56"/>
      <c r="BA43" s="56">
        <v>1</v>
      </c>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row>
    <row r="44" spans="2:83" s="56" customFormat="1" ht="75" customHeight="1">
      <c r="B44" s="1457">
        <f t="shared" si="0"/>
        <v>42</v>
      </c>
      <c r="C44" s="1547" t="s">
        <v>7478</v>
      </c>
      <c r="D44" s="1547" t="s">
        <v>7439</v>
      </c>
      <c r="E44" s="1547">
        <v>5</v>
      </c>
      <c r="F44" s="1536">
        <v>1</v>
      </c>
      <c r="G44" s="1548">
        <v>5</v>
      </c>
      <c r="H44" s="1549" t="s">
        <v>7479</v>
      </c>
      <c r="I44" s="1547" t="s">
        <v>441</v>
      </c>
      <c r="J44" s="1550" t="s">
        <v>7672</v>
      </c>
      <c r="K44" s="1551" t="s">
        <v>234</v>
      </c>
      <c r="L44" s="1547">
        <v>63</v>
      </c>
      <c r="M44" s="1552" t="s">
        <v>7673</v>
      </c>
      <c r="N44" s="1547" t="s">
        <v>7645</v>
      </c>
      <c r="O44" s="1551" t="s">
        <v>7480</v>
      </c>
      <c r="P44" s="1547">
        <v>22</v>
      </c>
      <c r="Q44" s="2450">
        <f t="shared" si="1"/>
        <v>22</v>
      </c>
      <c r="R44" s="2451"/>
      <c r="S44" s="2451"/>
      <c r="T44" s="2451"/>
      <c r="U44" s="2451"/>
      <c r="V44" s="2451"/>
      <c r="W44" s="2451"/>
      <c r="X44" s="2451"/>
      <c r="Y44" s="2451"/>
      <c r="Z44" s="2451"/>
      <c r="AA44" s="2451"/>
      <c r="AB44" s="2451">
        <v>1</v>
      </c>
      <c r="AC44" s="2451">
        <v>14</v>
      </c>
      <c r="AD44" s="2451">
        <v>4</v>
      </c>
      <c r="AE44" s="2451">
        <v>3</v>
      </c>
      <c r="AG44" s="1649"/>
      <c r="AK44" s="56" t="str">
        <f t="shared" si="2"/>
        <v>DPASJ</v>
      </c>
      <c r="AL44" s="1080"/>
      <c r="AM44" s="1080"/>
      <c r="AZ44" s="56">
        <v>1</v>
      </c>
      <c r="BA44" s="56">
        <v>1</v>
      </c>
    </row>
    <row r="45" spans="2:83" s="1925" customFormat="1" ht="75" customHeight="1">
      <c r="B45" s="1917"/>
      <c r="C45" s="1918" t="s">
        <v>8204</v>
      </c>
      <c r="D45" s="1918" t="s">
        <v>8205</v>
      </c>
      <c r="E45" s="1918">
        <v>7</v>
      </c>
      <c r="F45" s="1919">
        <v>1</v>
      </c>
      <c r="G45" s="1920">
        <v>7</v>
      </c>
      <c r="H45" s="1921" t="s">
        <v>11373</v>
      </c>
      <c r="I45" s="1918" t="s">
        <v>441</v>
      </c>
      <c r="J45" s="1922" t="s">
        <v>8206</v>
      </c>
      <c r="K45" s="1923" t="s">
        <v>8207</v>
      </c>
      <c r="L45" s="1918">
        <v>63</v>
      </c>
      <c r="M45" s="1924" t="s">
        <v>8208</v>
      </c>
      <c r="N45" s="1927">
        <v>40878</v>
      </c>
      <c r="O45" s="1923" t="s">
        <v>8209</v>
      </c>
      <c r="P45" s="1918">
        <v>6</v>
      </c>
      <c r="Q45" s="2450">
        <f t="shared" si="1"/>
        <v>6</v>
      </c>
      <c r="R45" s="2439"/>
      <c r="S45" s="2439"/>
      <c r="T45" s="2439"/>
      <c r="U45" s="2439"/>
      <c r="V45" s="2439"/>
      <c r="W45" s="2439"/>
      <c r="X45" s="2439"/>
      <c r="Y45" s="2439"/>
      <c r="Z45" s="2439"/>
      <c r="AA45" s="2439"/>
      <c r="AB45" s="2439"/>
      <c r="AC45" s="2439"/>
      <c r="AD45" s="2439">
        <v>6</v>
      </c>
      <c r="AE45" s="2439"/>
      <c r="AG45" s="2501"/>
      <c r="AK45" s="56" t="str">
        <f t="shared" si="2"/>
        <v>DPASJ</v>
      </c>
      <c r="AL45" s="1080"/>
      <c r="AM45" s="1080"/>
      <c r="AN45" s="56"/>
      <c r="AO45" s="56"/>
      <c r="AP45" s="56"/>
      <c r="AQ45" s="56"/>
      <c r="AR45" s="56"/>
      <c r="AS45" s="56"/>
      <c r="AT45" s="56"/>
      <c r="AU45" s="56"/>
      <c r="AV45" s="56"/>
      <c r="AW45" s="56"/>
      <c r="AX45" s="56"/>
      <c r="AY45" s="56"/>
      <c r="AZ45" s="56">
        <v>1</v>
      </c>
      <c r="BA45" s="56">
        <v>3</v>
      </c>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row>
    <row r="46" spans="2:83" s="56" customFormat="1" ht="75" customHeight="1">
      <c r="B46" s="1457">
        <f t="shared" si="0"/>
        <v>44</v>
      </c>
      <c r="C46" s="1547" t="s">
        <v>1608</v>
      </c>
      <c r="D46" s="1547" t="s">
        <v>7439</v>
      </c>
      <c r="E46" s="1547">
        <v>3</v>
      </c>
      <c r="F46" s="1536">
        <v>0</v>
      </c>
      <c r="G46" s="1548">
        <v>4</v>
      </c>
      <c r="H46" s="1549" t="s">
        <v>7476</v>
      </c>
      <c r="I46" s="1547" t="s">
        <v>7732</v>
      </c>
      <c r="J46" s="1550" t="s">
        <v>7731</v>
      </c>
      <c r="K46" s="1551" t="s">
        <v>234</v>
      </c>
      <c r="L46" s="1547">
        <v>63</v>
      </c>
      <c r="M46" s="1552" t="s">
        <v>7730</v>
      </c>
      <c r="N46" s="1547" t="s">
        <v>7645</v>
      </c>
      <c r="O46" s="1551" t="s">
        <v>7477</v>
      </c>
      <c r="P46" s="1547">
        <v>5</v>
      </c>
      <c r="Q46" s="2450">
        <f t="shared" si="1"/>
        <v>5</v>
      </c>
      <c r="R46" s="2451"/>
      <c r="S46" s="2451"/>
      <c r="T46" s="2451"/>
      <c r="U46" s="2451"/>
      <c r="V46" s="2451"/>
      <c r="W46" s="2451"/>
      <c r="X46" s="2451"/>
      <c r="Y46" s="2451"/>
      <c r="Z46" s="2451"/>
      <c r="AA46" s="2451"/>
      <c r="AB46" s="2451"/>
      <c r="AC46" s="2451"/>
      <c r="AD46" s="2451">
        <v>2</v>
      </c>
      <c r="AE46" s="2451">
        <v>3</v>
      </c>
      <c r="AG46" s="1649"/>
      <c r="AK46" s="56" t="str">
        <f t="shared" si="2"/>
        <v>DPASJ</v>
      </c>
      <c r="AL46" s="1080"/>
      <c r="AM46" s="1080"/>
      <c r="AO46" s="56">
        <v>1</v>
      </c>
      <c r="AS46" s="56">
        <v>1</v>
      </c>
    </row>
    <row r="47" spans="2:83" s="1609" customFormat="1" ht="75" customHeight="1">
      <c r="B47" s="1601">
        <f t="shared" si="0"/>
        <v>45</v>
      </c>
      <c r="C47" s="1602" t="s">
        <v>1608</v>
      </c>
      <c r="D47" s="1602" t="s">
        <v>7674</v>
      </c>
      <c r="E47" s="1602">
        <v>3</v>
      </c>
      <c r="F47" s="1603">
        <v>1</v>
      </c>
      <c r="G47" s="1604">
        <v>3</v>
      </c>
      <c r="H47" s="1605" t="s">
        <v>7744</v>
      </c>
      <c r="I47" s="1602" t="s">
        <v>441</v>
      </c>
      <c r="J47" s="1606" t="s">
        <v>7675</v>
      </c>
      <c r="K47" s="1607" t="s">
        <v>7669</v>
      </c>
      <c r="L47" s="1602">
        <v>730</v>
      </c>
      <c r="M47" s="1608">
        <v>77</v>
      </c>
      <c r="N47" s="1602" t="s">
        <v>7676</v>
      </c>
      <c r="O47" s="1607" t="s">
        <v>7677</v>
      </c>
      <c r="P47" s="1602">
        <v>2</v>
      </c>
      <c r="Q47" s="2450">
        <f t="shared" si="1"/>
        <v>2</v>
      </c>
      <c r="R47" s="2444"/>
      <c r="S47" s="2444"/>
      <c r="T47" s="2444"/>
      <c r="U47" s="2444"/>
      <c r="V47" s="2444"/>
      <c r="W47" s="2444"/>
      <c r="X47" s="2444"/>
      <c r="Y47" s="2444"/>
      <c r="Z47" s="2444"/>
      <c r="AA47" s="2444"/>
      <c r="AB47" s="2444"/>
      <c r="AC47" s="2444"/>
      <c r="AD47" s="2444"/>
      <c r="AE47" s="2444">
        <v>2</v>
      </c>
      <c r="AG47" s="1614"/>
      <c r="AK47" s="56" t="str">
        <f t="shared" si="2"/>
        <v>DApJ</v>
      </c>
      <c r="AL47" s="1080"/>
      <c r="AM47" s="1080"/>
      <c r="AN47" s="56"/>
      <c r="AO47" s="56"/>
      <c r="AP47" s="56"/>
      <c r="AQ47" s="56"/>
      <c r="AR47" s="56"/>
      <c r="AS47" s="56">
        <v>1</v>
      </c>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v>1</v>
      </c>
      <c r="BX47" s="56"/>
      <c r="BY47" s="56"/>
      <c r="BZ47" s="56"/>
      <c r="CA47" s="56"/>
      <c r="CB47" s="56"/>
      <c r="CC47" s="56"/>
      <c r="CD47" s="56"/>
      <c r="CE47" s="56"/>
    </row>
    <row r="48" spans="2:83" s="1670" customFormat="1" ht="75" customHeight="1">
      <c r="B48" s="1669">
        <f t="shared" si="0"/>
        <v>46</v>
      </c>
      <c r="C48" s="1652" t="s">
        <v>7841</v>
      </c>
      <c r="D48" s="1652" t="s">
        <v>7842</v>
      </c>
      <c r="E48" s="1652">
        <v>24</v>
      </c>
      <c r="F48" s="1653">
        <v>3</v>
      </c>
      <c r="G48" s="1654">
        <v>22</v>
      </c>
      <c r="H48" s="1655" t="s">
        <v>7843</v>
      </c>
      <c r="I48" s="1652" t="s">
        <v>7848</v>
      </c>
      <c r="J48" s="1656" t="s">
        <v>7845</v>
      </c>
      <c r="K48" s="1657" t="s">
        <v>7846</v>
      </c>
      <c r="L48" s="1652">
        <v>214</v>
      </c>
      <c r="M48" s="1658" t="s">
        <v>7847</v>
      </c>
      <c r="N48" s="1671">
        <v>40725</v>
      </c>
      <c r="O48" s="1657" t="s">
        <v>7844</v>
      </c>
      <c r="P48" s="1652">
        <v>1</v>
      </c>
      <c r="Q48" s="2450">
        <f t="shared" si="1"/>
        <v>1</v>
      </c>
      <c r="R48" s="2441"/>
      <c r="S48" s="2441"/>
      <c r="T48" s="2441"/>
      <c r="U48" s="2441"/>
      <c r="V48" s="2441"/>
      <c r="W48" s="2441"/>
      <c r="X48" s="2441"/>
      <c r="Y48" s="2441"/>
      <c r="Z48" s="2441"/>
      <c r="AA48" s="2441"/>
      <c r="AB48" s="2441"/>
      <c r="AC48" s="2441">
        <v>1</v>
      </c>
      <c r="AD48" s="2441"/>
      <c r="AE48" s="2441"/>
      <c r="AG48" s="2503"/>
      <c r="AK48" s="56" t="str">
        <f t="shared" si="2"/>
        <v>DIcarus</v>
      </c>
      <c r="AL48" s="1080"/>
      <c r="AM48" s="1080"/>
      <c r="AN48" s="56"/>
      <c r="AO48" s="56"/>
      <c r="AP48" s="56"/>
      <c r="AQ48" s="56"/>
      <c r="AR48" s="56"/>
      <c r="AS48" s="56"/>
      <c r="AT48" s="56"/>
      <c r="AU48" s="56"/>
      <c r="AV48" s="56"/>
      <c r="AW48" s="56"/>
      <c r="AX48" s="56"/>
      <c r="AY48" s="56"/>
      <c r="AZ48" s="56"/>
      <c r="BA48" s="56">
        <v>7</v>
      </c>
      <c r="BB48" s="56"/>
      <c r="BC48" s="56"/>
      <c r="BD48" s="56"/>
      <c r="BE48" s="56"/>
      <c r="BF48" s="56"/>
      <c r="BG48" s="56"/>
      <c r="BH48" s="56"/>
      <c r="BI48" s="56">
        <v>1</v>
      </c>
      <c r="BJ48" s="56"/>
      <c r="BK48" s="56"/>
      <c r="BL48" s="56"/>
      <c r="BM48" s="56"/>
      <c r="BN48" s="56"/>
      <c r="BO48" s="56"/>
      <c r="BP48" s="56"/>
      <c r="BQ48" s="56"/>
      <c r="BR48" s="56">
        <v>1</v>
      </c>
      <c r="BS48" s="56"/>
      <c r="BT48" s="56"/>
      <c r="BU48" s="56"/>
      <c r="BV48" s="56"/>
      <c r="BW48" s="56"/>
      <c r="BX48" s="56"/>
      <c r="BY48" s="56"/>
      <c r="BZ48" s="56"/>
      <c r="CA48" s="56"/>
      <c r="CB48" s="56"/>
      <c r="CC48" s="56"/>
      <c r="CD48" s="56"/>
      <c r="CE48" s="56"/>
    </row>
    <row r="49" spans="2:83" s="1566" customFormat="1" ht="75" customHeight="1">
      <c r="B49" s="1556">
        <f t="shared" si="0"/>
        <v>47</v>
      </c>
      <c r="C49" s="1557" t="s">
        <v>7528</v>
      </c>
      <c r="D49" s="1557" t="s">
        <v>7514</v>
      </c>
      <c r="E49" s="1557">
        <v>6</v>
      </c>
      <c r="F49" s="1558">
        <v>7</v>
      </c>
      <c r="G49" s="1559">
        <v>0</v>
      </c>
      <c r="H49" s="1560" t="s">
        <v>7529</v>
      </c>
      <c r="I49" s="1557" t="s">
        <v>7535</v>
      </c>
      <c r="J49" s="1561" t="s">
        <v>7530</v>
      </c>
      <c r="K49" s="1562" t="s">
        <v>7531</v>
      </c>
      <c r="L49" s="1557">
        <v>529</v>
      </c>
      <c r="M49" s="1563" t="s">
        <v>7532</v>
      </c>
      <c r="N49" s="1557" t="s">
        <v>7533</v>
      </c>
      <c r="O49" s="1562" t="s">
        <v>7534</v>
      </c>
      <c r="P49" s="1557">
        <v>7</v>
      </c>
      <c r="Q49" s="2450">
        <f t="shared" si="1"/>
        <v>7</v>
      </c>
      <c r="R49" s="2442"/>
      <c r="S49" s="2442"/>
      <c r="T49" s="2442"/>
      <c r="U49" s="2442"/>
      <c r="V49" s="2442"/>
      <c r="W49" s="2442"/>
      <c r="X49" s="2442"/>
      <c r="Y49" s="2442"/>
      <c r="Z49" s="2442"/>
      <c r="AA49" s="2442"/>
      <c r="AB49" s="2442"/>
      <c r="AC49" s="2442">
        <v>2</v>
      </c>
      <c r="AD49" s="2442">
        <v>4</v>
      </c>
      <c r="AE49" s="2442">
        <v>1</v>
      </c>
      <c r="AG49" s="2153" t="s">
        <v>10520</v>
      </c>
      <c r="AK49" s="56" t="str">
        <f t="shared" si="2"/>
        <v>IA&amp;A</v>
      </c>
      <c r="AL49" s="1080"/>
      <c r="AM49" s="1080"/>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row>
    <row r="50" spans="2:83" s="1771" customFormat="1" ht="75" customHeight="1">
      <c r="B50" s="1772">
        <f t="shared" si="0"/>
        <v>48</v>
      </c>
      <c r="C50" s="1773" t="s">
        <v>8000</v>
      </c>
      <c r="D50" s="1773" t="s">
        <v>7996</v>
      </c>
      <c r="E50" s="1773">
        <v>7</v>
      </c>
      <c r="F50" s="1781">
        <v>7</v>
      </c>
      <c r="G50" s="1782">
        <v>1</v>
      </c>
      <c r="H50" s="1776" t="s">
        <v>7999</v>
      </c>
      <c r="I50" s="1773" t="s">
        <v>8001</v>
      </c>
      <c r="J50" s="1777" t="s">
        <v>8024</v>
      </c>
      <c r="K50" s="1775" t="s">
        <v>8002</v>
      </c>
      <c r="L50" s="1773">
        <v>44</v>
      </c>
      <c r="M50" s="1778" t="s">
        <v>8003</v>
      </c>
      <c r="N50" s="1783" t="s">
        <v>8004</v>
      </c>
      <c r="O50" s="1775" t="s">
        <v>8005</v>
      </c>
      <c r="P50" s="1773">
        <v>0</v>
      </c>
      <c r="Q50" s="2450">
        <f t="shared" si="1"/>
        <v>0</v>
      </c>
      <c r="R50" s="2459"/>
      <c r="S50" s="2459"/>
      <c r="T50" s="2459"/>
      <c r="U50" s="2459"/>
      <c r="V50" s="2459"/>
      <c r="W50" s="2459"/>
      <c r="X50" s="2459"/>
      <c r="Y50" s="2459"/>
      <c r="Z50" s="2459"/>
      <c r="AA50" s="2459"/>
      <c r="AB50" s="2459"/>
      <c r="AC50" s="2459"/>
      <c r="AD50" s="2459"/>
      <c r="AE50" s="2459"/>
      <c r="AG50" s="2519"/>
      <c r="AK50" s="56" t="str">
        <f t="shared" si="2"/>
        <v>IJKAS</v>
      </c>
      <c r="AL50" s="1080"/>
      <c r="AM50" s="1080"/>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row>
    <row r="51" spans="2:83" s="1785" customFormat="1" ht="75" customHeight="1">
      <c r="B51" s="1786">
        <f t="shared" si="0"/>
        <v>49</v>
      </c>
      <c r="C51" s="1787" t="s">
        <v>8063</v>
      </c>
      <c r="D51" s="1787" t="s">
        <v>8041</v>
      </c>
      <c r="E51" s="1787">
        <v>5</v>
      </c>
      <c r="F51" s="1788">
        <v>6</v>
      </c>
      <c r="G51" s="1789">
        <v>0</v>
      </c>
      <c r="H51" s="1790" t="s">
        <v>8064</v>
      </c>
      <c r="I51" s="1787" t="s">
        <v>8065</v>
      </c>
      <c r="J51" s="1791" t="s">
        <v>8066</v>
      </c>
      <c r="K51" s="1792" t="s">
        <v>8038</v>
      </c>
      <c r="L51" s="1787">
        <v>738</v>
      </c>
      <c r="M51" s="1793">
        <v>186</v>
      </c>
      <c r="N51" s="1807" t="s">
        <v>8067</v>
      </c>
      <c r="O51" s="1792" t="s">
        <v>8068</v>
      </c>
      <c r="P51" s="1787">
        <v>26</v>
      </c>
      <c r="Q51" s="2450">
        <f t="shared" si="1"/>
        <v>26</v>
      </c>
      <c r="R51" s="2391"/>
      <c r="S51" s="2391"/>
      <c r="T51" s="2391"/>
      <c r="U51" s="2391"/>
      <c r="V51" s="2391"/>
      <c r="W51" s="2391"/>
      <c r="X51" s="2391"/>
      <c r="Y51" s="2391"/>
      <c r="Z51" s="2391"/>
      <c r="AA51" s="2391"/>
      <c r="AB51" s="2391"/>
      <c r="AC51" s="2391">
        <v>1</v>
      </c>
      <c r="AD51" s="2391">
        <v>16</v>
      </c>
      <c r="AE51" s="2391">
        <v>9</v>
      </c>
      <c r="AG51" s="2518"/>
      <c r="AK51" s="56" t="str">
        <f t="shared" si="2"/>
        <v>IApJ</v>
      </c>
      <c r="AL51" s="1080"/>
      <c r="AM51" s="1080"/>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row>
    <row r="52" spans="2:83" s="2169" customFormat="1" ht="151.5" customHeight="1">
      <c r="B52" s="2170"/>
      <c r="C52" s="2171" t="s">
        <v>9276</v>
      </c>
      <c r="D52" s="2171" t="s">
        <v>9277</v>
      </c>
      <c r="E52" s="2171">
        <v>42</v>
      </c>
      <c r="F52" s="2172">
        <v>25</v>
      </c>
      <c r="G52" s="2173">
        <v>18</v>
      </c>
      <c r="H52" s="2174" t="s">
        <v>9284</v>
      </c>
      <c r="I52" s="2171" t="s">
        <v>9278</v>
      </c>
      <c r="J52" s="2179" t="s">
        <v>9279</v>
      </c>
      <c r="K52" s="2176" t="s">
        <v>9280</v>
      </c>
      <c r="L52" s="2171">
        <v>415</v>
      </c>
      <c r="M52" s="2177" t="s">
        <v>9281</v>
      </c>
      <c r="N52" s="2178" t="s">
        <v>9282</v>
      </c>
      <c r="O52" s="2176" t="s">
        <v>9283</v>
      </c>
      <c r="P52" s="2171">
        <v>18</v>
      </c>
      <c r="Q52" s="2450">
        <f t="shared" si="1"/>
        <v>18</v>
      </c>
      <c r="R52" s="2443"/>
      <c r="S52" s="2443"/>
      <c r="T52" s="2443"/>
      <c r="U52" s="2443"/>
      <c r="V52" s="2443"/>
      <c r="W52" s="2443"/>
      <c r="X52" s="2443"/>
      <c r="Y52" s="2443"/>
      <c r="Z52" s="2443"/>
      <c r="AA52" s="2443"/>
      <c r="AB52" s="2443"/>
      <c r="AC52" s="2443">
        <v>7</v>
      </c>
      <c r="AD52" s="2443">
        <v>7</v>
      </c>
      <c r="AE52" s="2443">
        <v>4</v>
      </c>
      <c r="AG52" s="2182" t="s">
        <v>10591</v>
      </c>
      <c r="AL52" s="1080"/>
      <c r="AM52" s="1080"/>
      <c r="AN52" s="56"/>
      <c r="AO52" s="56"/>
      <c r="AP52" s="56"/>
      <c r="AQ52" s="56"/>
      <c r="AR52" s="56"/>
      <c r="AS52" s="56"/>
      <c r="AT52" s="56"/>
      <c r="AU52" s="56"/>
      <c r="AV52" s="56"/>
      <c r="AW52" s="56"/>
      <c r="AX52" s="56"/>
      <c r="AY52" s="56"/>
      <c r="AZ52" s="56"/>
      <c r="BA52" s="56">
        <v>6</v>
      </c>
      <c r="BB52" s="56"/>
      <c r="BC52" s="56"/>
      <c r="BD52" s="56"/>
      <c r="BE52" s="56"/>
      <c r="BF52" s="56"/>
      <c r="BG52" s="56"/>
      <c r="BH52" s="56"/>
      <c r="BI52" s="56"/>
      <c r="BJ52" s="56"/>
      <c r="BK52" s="56"/>
      <c r="BL52" s="56"/>
      <c r="BM52" s="56"/>
      <c r="BN52" s="56"/>
      <c r="BO52" s="56"/>
      <c r="BP52" s="56"/>
      <c r="BQ52" s="56"/>
      <c r="BR52" s="56"/>
      <c r="BS52" s="56"/>
      <c r="BT52" s="56">
        <v>1</v>
      </c>
      <c r="BU52" s="56"/>
      <c r="BV52" s="56"/>
      <c r="BW52" s="56"/>
      <c r="BX52" s="56"/>
      <c r="BY52" s="56"/>
      <c r="BZ52" s="56"/>
      <c r="CA52" s="56"/>
      <c r="CB52" s="56"/>
      <c r="CC52" s="56"/>
      <c r="CD52" s="56"/>
      <c r="CE52" s="56"/>
    </row>
    <row r="53" spans="2:83" s="56" customFormat="1" ht="75" customHeight="1">
      <c r="B53" s="1457">
        <f t="shared" si="0"/>
        <v>51</v>
      </c>
      <c r="C53" s="3" t="s">
        <v>6870</v>
      </c>
      <c r="D53" s="3" t="s">
        <v>6871</v>
      </c>
      <c r="E53" s="3">
        <v>18</v>
      </c>
      <c r="F53" s="370">
        <v>7</v>
      </c>
      <c r="G53" s="100">
        <v>12</v>
      </c>
      <c r="H53" s="1456" t="s">
        <v>6872</v>
      </c>
      <c r="I53" s="3" t="s">
        <v>6873</v>
      </c>
      <c r="J53" s="603" t="s">
        <v>6874</v>
      </c>
      <c r="K53" s="3" t="s">
        <v>6865</v>
      </c>
      <c r="L53" s="3">
        <v>728</v>
      </c>
      <c r="M53" s="62" t="s">
        <v>6875</v>
      </c>
      <c r="N53" s="3" t="s">
        <v>6876</v>
      </c>
      <c r="O53" s="100" t="s">
        <v>6877</v>
      </c>
      <c r="P53" s="3">
        <v>13</v>
      </c>
      <c r="Q53" s="2450">
        <f t="shared" si="1"/>
        <v>13</v>
      </c>
      <c r="R53" s="41"/>
      <c r="S53" s="41"/>
      <c r="T53" s="41"/>
      <c r="U53" s="41"/>
      <c r="V53" s="41"/>
      <c r="W53" s="41"/>
      <c r="X53" s="41"/>
      <c r="Y53" s="41"/>
      <c r="Z53" s="41"/>
      <c r="AA53" s="41"/>
      <c r="AB53" s="41"/>
      <c r="AC53" s="41">
        <v>4</v>
      </c>
      <c r="AD53" s="41">
        <v>7</v>
      </c>
      <c r="AE53" s="41">
        <v>2</v>
      </c>
      <c r="AG53" s="1649"/>
      <c r="AK53" s="56" t="str">
        <f t="shared" si="2"/>
        <v>DApJ</v>
      </c>
      <c r="AL53" s="1080"/>
      <c r="AM53" s="1080"/>
      <c r="AN53" s="56">
        <v>6</v>
      </c>
      <c r="BA53" s="56">
        <v>2</v>
      </c>
      <c r="BB53" s="56">
        <v>1</v>
      </c>
      <c r="BX53" s="56">
        <v>1</v>
      </c>
    </row>
    <row r="54" spans="2:83" s="1503" customFormat="1" ht="75" customHeight="1">
      <c r="B54" s="1457">
        <f t="shared" si="0"/>
        <v>52</v>
      </c>
      <c r="C54" s="1547" t="s">
        <v>615</v>
      </c>
      <c r="D54" s="1547" t="s">
        <v>7439</v>
      </c>
      <c r="E54" s="1547">
        <v>5</v>
      </c>
      <c r="F54" s="1536">
        <v>0</v>
      </c>
      <c r="G54" s="1548">
        <v>6</v>
      </c>
      <c r="H54" s="1549" t="s">
        <v>7465</v>
      </c>
      <c r="I54" s="1547" t="s">
        <v>7735</v>
      </c>
      <c r="J54" s="1550" t="s">
        <v>7733</v>
      </c>
      <c r="K54" s="1551" t="s">
        <v>7463</v>
      </c>
      <c r="L54" s="1547">
        <v>63</v>
      </c>
      <c r="M54" s="1552" t="s">
        <v>7734</v>
      </c>
      <c r="N54" s="1547" t="s">
        <v>7645</v>
      </c>
      <c r="O54" s="1551" t="s">
        <v>7464</v>
      </c>
      <c r="P54" s="1547">
        <v>5</v>
      </c>
      <c r="Q54" s="2450">
        <f t="shared" si="1"/>
        <v>5</v>
      </c>
      <c r="R54" s="2451"/>
      <c r="S54" s="2451"/>
      <c r="T54" s="2451"/>
      <c r="U54" s="2451"/>
      <c r="V54" s="2451"/>
      <c r="W54" s="2451"/>
      <c r="X54" s="2451"/>
      <c r="Y54" s="2451"/>
      <c r="Z54" s="2451"/>
      <c r="AA54" s="2451"/>
      <c r="AB54" s="2451"/>
      <c r="AC54" s="2451"/>
      <c r="AD54" s="2451">
        <v>4</v>
      </c>
      <c r="AE54" s="2451">
        <v>1</v>
      </c>
      <c r="AF54" s="56"/>
      <c r="AG54" s="1649"/>
      <c r="AH54" s="56"/>
      <c r="AI54" s="56"/>
      <c r="AJ54" s="56"/>
      <c r="AK54" s="56" t="str">
        <f t="shared" si="2"/>
        <v>DPASJ</v>
      </c>
      <c r="AL54" s="1080"/>
      <c r="AM54" s="1080"/>
      <c r="AN54" s="56"/>
      <c r="AO54" s="56"/>
      <c r="AP54" s="56"/>
      <c r="AQ54" s="56"/>
      <c r="AR54" s="56"/>
      <c r="AS54" s="56">
        <v>2</v>
      </c>
      <c r="AT54" s="56"/>
      <c r="AU54" s="56"/>
      <c r="AV54" s="56"/>
      <c r="AW54" s="56">
        <v>2</v>
      </c>
      <c r="AX54" s="56"/>
      <c r="AY54" s="56">
        <v>1</v>
      </c>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row>
    <row r="55" spans="2:83" s="1609" customFormat="1" ht="75" customHeight="1">
      <c r="B55" s="1601">
        <f t="shared" si="0"/>
        <v>53</v>
      </c>
      <c r="C55" s="1602" t="s">
        <v>615</v>
      </c>
      <c r="D55" s="1602" t="s">
        <v>7674</v>
      </c>
      <c r="E55" s="1602">
        <v>3</v>
      </c>
      <c r="F55" s="1603">
        <v>0</v>
      </c>
      <c r="G55" s="1604">
        <v>4</v>
      </c>
      <c r="H55" s="1605" t="s">
        <v>7687</v>
      </c>
      <c r="I55" s="1602" t="s">
        <v>7682</v>
      </c>
      <c r="J55" s="1606" t="s">
        <v>7678</v>
      </c>
      <c r="K55" s="1607" t="s">
        <v>7679</v>
      </c>
      <c r="L55" s="1602">
        <v>141</v>
      </c>
      <c r="M55" s="1608">
        <v>156</v>
      </c>
      <c r="N55" s="1602" t="s">
        <v>7680</v>
      </c>
      <c r="O55" s="1607" t="s">
        <v>7681</v>
      </c>
      <c r="P55" s="1602">
        <v>8</v>
      </c>
      <c r="Q55" s="2450">
        <f t="shared" si="1"/>
        <v>8</v>
      </c>
      <c r="R55" s="2444"/>
      <c r="S55" s="2444"/>
      <c r="T55" s="2444"/>
      <c r="U55" s="2444"/>
      <c r="V55" s="2444"/>
      <c r="W55" s="2444"/>
      <c r="X55" s="2444"/>
      <c r="Y55" s="2444"/>
      <c r="Z55" s="2444"/>
      <c r="AA55" s="2444"/>
      <c r="AB55" s="2444"/>
      <c r="AC55" s="2444">
        <v>1</v>
      </c>
      <c r="AD55" s="2444">
        <v>2</v>
      </c>
      <c r="AE55" s="2444">
        <v>5</v>
      </c>
      <c r="AG55" s="1614"/>
      <c r="AK55" s="56" t="str">
        <f t="shared" si="2"/>
        <v>DAJ</v>
      </c>
      <c r="AL55" s="1080"/>
      <c r="AM55" s="1080"/>
      <c r="AN55" s="56"/>
      <c r="AO55" s="56"/>
      <c r="AP55" s="56"/>
      <c r="AQ55" s="56"/>
      <c r="AR55" s="56"/>
      <c r="AS55" s="56">
        <v>1</v>
      </c>
      <c r="AT55" s="56"/>
      <c r="AU55" s="56"/>
      <c r="AV55" s="56"/>
      <c r="AW55" s="56">
        <v>2</v>
      </c>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row>
    <row r="56" spans="2:83" s="1540" customFormat="1" ht="75" customHeight="1">
      <c r="B56" s="1457">
        <f t="shared" si="0"/>
        <v>54</v>
      </c>
      <c r="C56" s="1496" t="s">
        <v>7283</v>
      </c>
      <c r="D56" s="1496" t="s">
        <v>7284</v>
      </c>
      <c r="E56" s="1496">
        <v>12</v>
      </c>
      <c r="F56" s="1504">
        <v>3</v>
      </c>
      <c r="G56" s="1505">
        <v>10</v>
      </c>
      <c r="H56" s="1506" t="s">
        <v>7310</v>
      </c>
      <c r="I56" s="3" t="s">
        <v>7289</v>
      </c>
      <c r="J56" s="1497" t="s">
        <v>7285</v>
      </c>
      <c r="K56" s="1496" t="s">
        <v>70</v>
      </c>
      <c r="L56" s="1496">
        <v>411</v>
      </c>
      <c r="M56" s="1507" t="s">
        <v>7286</v>
      </c>
      <c r="N56" s="1496" t="s">
        <v>7287</v>
      </c>
      <c r="O56" s="1505" t="s">
        <v>7288</v>
      </c>
      <c r="P56" s="1496">
        <v>20</v>
      </c>
      <c r="Q56" s="2450">
        <f t="shared" si="1"/>
        <v>20</v>
      </c>
      <c r="R56" s="1511"/>
      <c r="S56" s="1511"/>
      <c r="T56" s="1511"/>
      <c r="U56" s="1511"/>
      <c r="V56" s="1511"/>
      <c r="W56" s="1511"/>
      <c r="X56" s="1511"/>
      <c r="Y56" s="1511"/>
      <c r="Z56" s="1511"/>
      <c r="AA56" s="1511"/>
      <c r="AB56" s="1511">
        <v>1</v>
      </c>
      <c r="AC56" s="1511">
        <v>5</v>
      </c>
      <c r="AD56" s="1511">
        <v>6</v>
      </c>
      <c r="AE56" s="1511">
        <v>8</v>
      </c>
      <c r="AF56" s="1503"/>
      <c r="AG56" s="2504"/>
      <c r="AH56" s="1503"/>
      <c r="AI56" s="1503"/>
      <c r="AJ56" s="1503"/>
      <c r="AK56" s="56" t="str">
        <f t="shared" si="2"/>
        <v>DMNRAS</v>
      </c>
      <c r="AL56" s="1080"/>
      <c r="AM56" s="1080"/>
      <c r="AN56" s="1649"/>
      <c r="AO56" s="1649"/>
      <c r="AP56" s="1649"/>
      <c r="AQ56" s="1649"/>
      <c r="AR56" s="1649"/>
      <c r="AS56" s="1649"/>
      <c r="AT56" s="1649"/>
      <c r="AU56" s="1649"/>
      <c r="AV56" s="1649"/>
      <c r="AW56" s="1649"/>
      <c r="AX56" s="1649"/>
      <c r="AY56" s="1649"/>
      <c r="AZ56" s="1649"/>
      <c r="BA56" s="1649"/>
      <c r="BB56" s="1649">
        <v>7</v>
      </c>
      <c r="BC56" s="1649"/>
      <c r="BD56" s="1649"/>
      <c r="BE56" s="1649"/>
      <c r="BF56" s="1649"/>
      <c r="BG56" s="1649"/>
      <c r="BH56" s="1649"/>
      <c r="BI56" s="1649"/>
      <c r="BJ56" s="1649"/>
      <c r="BK56" s="1649"/>
      <c r="BL56" s="1649"/>
      <c r="BM56" s="1649"/>
      <c r="BN56" s="1649"/>
      <c r="BO56" s="1649"/>
      <c r="BP56" s="1649">
        <v>1</v>
      </c>
      <c r="BQ56" s="1649"/>
      <c r="BR56" s="1649"/>
      <c r="BS56" s="1649"/>
      <c r="BT56" s="1649"/>
      <c r="BU56" s="1649"/>
      <c r="BV56" s="1649"/>
      <c r="BW56" s="1649"/>
      <c r="BX56" s="1649"/>
      <c r="BY56" s="1649"/>
      <c r="BZ56" s="1649"/>
      <c r="CA56" s="1649"/>
      <c r="CB56" s="1649"/>
      <c r="CC56" s="1649"/>
      <c r="CD56" s="1649"/>
      <c r="CE56" s="1649"/>
    </row>
    <row r="57" spans="2:83" s="1823" customFormat="1" ht="111.75" customHeight="1">
      <c r="B57" s="1809"/>
      <c r="C57" s="1810" t="s">
        <v>3044</v>
      </c>
      <c r="D57" s="1810" t="s">
        <v>8133</v>
      </c>
      <c r="E57" s="1810">
        <v>18</v>
      </c>
      <c r="F57" s="1811">
        <v>4</v>
      </c>
      <c r="G57" s="1812">
        <v>15</v>
      </c>
      <c r="H57" s="1813" t="s">
        <v>8140</v>
      </c>
      <c r="I57" s="1810" t="s">
        <v>8141</v>
      </c>
      <c r="J57" s="1814" t="s">
        <v>8142</v>
      </c>
      <c r="K57" s="1810" t="s">
        <v>619</v>
      </c>
      <c r="L57" s="1810">
        <v>740</v>
      </c>
      <c r="M57" s="1815" t="s">
        <v>7540</v>
      </c>
      <c r="N57" s="1816" t="s">
        <v>8143</v>
      </c>
      <c r="O57" s="1812" t="s">
        <v>8144</v>
      </c>
      <c r="P57" s="1810">
        <v>10</v>
      </c>
      <c r="Q57" s="2450">
        <f t="shared" si="1"/>
        <v>10</v>
      </c>
      <c r="R57" s="2461"/>
      <c r="S57" s="2461"/>
      <c r="T57" s="2461"/>
      <c r="U57" s="2461"/>
      <c r="V57" s="2461"/>
      <c r="W57" s="2461"/>
      <c r="X57" s="2461"/>
      <c r="Y57" s="2461"/>
      <c r="Z57" s="2461"/>
      <c r="AA57" s="2461"/>
      <c r="AB57" s="2461"/>
      <c r="AC57" s="2461">
        <v>1</v>
      </c>
      <c r="AD57" s="2461">
        <v>7</v>
      </c>
      <c r="AE57" s="2461">
        <v>2</v>
      </c>
      <c r="AF57" s="1817"/>
      <c r="AH57" s="1817"/>
      <c r="AI57" s="1817"/>
      <c r="AJ57" s="1817"/>
      <c r="AK57" s="56" t="str">
        <f t="shared" si="2"/>
        <v>DApJ</v>
      </c>
      <c r="AL57" s="1080"/>
      <c r="AM57" s="1080"/>
      <c r="AN57" s="1649"/>
      <c r="AO57" s="1649"/>
      <c r="AP57" s="1649"/>
      <c r="AQ57" s="1649"/>
      <c r="AR57" s="1649"/>
      <c r="AS57" s="1649">
        <v>1</v>
      </c>
      <c r="AT57" s="1649">
        <v>1</v>
      </c>
      <c r="AU57" s="1649"/>
      <c r="AV57" s="1649"/>
      <c r="AW57" s="1649"/>
      <c r="AX57" s="1649"/>
      <c r="AY57" s="1649"/>
      <c r="AZ57" s="1649">
        <v>1</v>
      </c>
      <c r="BA57" s="1649"/>
      <c r="BB57" s="1649"/>
      <c r="BC57" s="1649"/>
      <c r="BD57" s="1649"/>
      <c r="BE57" s="1649"/>
      <c r="BF57" s="1649"/>
      <c r="BG57" s="1649"/>
      <c r="BH57" s="1649"/>
      <c r="BI57" s="1649"/>
      <c r="BJ57" s="1649"/>
      <c r="BK57" s="1649"/>
      <c r="BL57" s="1649"/>
      <c r="BM57" s="1649"/>
      <c r="BN57" s="1649"/>
      <c r="BO57" s="1649"/>
      <c r="BP57" s="1649"/>
      <c r="BQ57" s="1649"/>
      <c r="BR57" s="1649"/>
      <c r="BS57" s="1649"/>
      <c r="BT57" s="1649"/>
      <c r="BU57" s="1649"/>
      <c r="BV57" s="1649"/>
      <c r="BW57" s="1649"/>
      <c r="BX57" s="1649"/>
      <c r="BY57" s="1649"/>
      <c r="BZ57" s="1649"/>
      <c r="CA57" s="1649"/>
      <c r="CB57" s="1649"/>
      <c r="CC57" s="1649"/>
      <c r="CD57" s="1649"/>
      <c r="CE57" s="1649"/>
    </row>
    <row r="58" spans="2:83" s="56" customFormat="1" ht="75" customHeight="1">
      <c r="B58" s="1457">
        <f t="shared" si="0"/>
        <v>56</v>
      </c>
      <c r="C58" s="1496" t="s">
        <v>3202</v>
      </c>
      <c r="D58" s="1496" t="s">
        <v>7284</v>
      </c>
      <c r="E58" s="1496">
        <v>6</v>
      </c>
      <c r="F58" s="1504">
        <v>1</v>
      </c>
      <c r="G58" s="1505">
        <v>6</v>
      </c>
      <c r="H58" s="1506" t="s">
        <v>11355</v>
      </c>
      <c r="I58" s="1496" t="s">
        <v>7536</v>
      </c>
      <c r="J58" s="1497" t="s">
        <v>7290</v>
      </c>
      <c r="K58" s="1496" t="s">
        <v>7291</v>
      </c>
      <c r="L58" s="1496">
        <v>11</v>
      </c>
      <c r="M58" s="1507" t="s">
        <v>7292</v>
      </c>
      <c r="N58" s="1496" t="s">
        <v>7293</v>
      </c>
      <c r="O58" s="1505" t="s">
        <v>7294</v>
      </c>
      <c r="P58" s="1496">
        <v>2</v>
      </c>
      <c r="Q58" s="2450">
        <f t="shared" si="1"/>
        <v>2</v>
      </c>
      <c r="R58" s="1511"/>
      <c r="S58" s="1511"/>
      <c r="T58" s="1511"/>
      <c r="U58" s="1511"/>
      <c r="V58" s="1511"/>
      <c r="W58" s="1511"/>
      <c r="X58" s="1511"/>
      <c r="Y58" s="1511"/>
      <c r="Z58" s="1511"/>
      <c r="AA58" s="1511"/>
      <c r="AB58" s="1511"/>
      <c r="AC58" s="1511"/>
      <c r="AD58" s="1511"/>
      <c r="AE58" s="1511">
        <v>2</v>
      </c>
      <c r="AF58" s="1503"/>
      <c r="AG58" s="2504"/>
      <c r="AH58" s="1503"/>
      <c r="AI58" s="1503"/>
      <c r="AJ58" s="1503"/>
      <c r="AK58" s="56" t="str">
        <f t="shared" si="2"/>
        <v>DRAA</v>
      </c>
      <c r="AL58" s="1080"/>
      <c r="AM58" s="1080"/>
      <c r="AP58" s="56">
        <v>1</v>
      </c>
      <c r="AT58" s="56">
        <v>3</v>
      </c>
      <c r="AU58" s="56">
        <v>1</v>
      </c>
    </row>
    <row r="59" spans="2:83" s="1503" customFormat="1" ht="131.25" customHeight="1">
      <c r="B59" s="1457">
        <f t="shared" si="0"/>
        <v>57</v>
      </c>
      <c r="C59" s="3" t="s">
        <v>4690</v>
      </c>
      <c r="D59" s="3" t="s">
        <v>6863</v>
      </c>
      <c r="E59" s="3">
        <v>48</v>
      </c>
      <c r="F59" s="370">
        <v>20</v>
      </c>
      <c r="G59" s="100">
        <v>29</v>
      </c>
      <c r="H59" s="1456" t="s">
        <v>6878</v>
      </c>
      <c r="I59" s="3" t="s">
        <v>6881</v>
      </c>
      <c r="J59" s="603" t="s">
        <v>6879</v>
      </c>
      <c r="K59" s="3" t="s">
        <v>6865</v>
      </c>
      <c r="L59" s="3">
        <v>728</v>
      </c>
      <c r="M59" s="62">
        <v>85</v>
      </c>
      <c r="N59" s="3" t="s">
        <v>6876</v>
      </c>
      <c r="O59" s="100" t="s">
        <v>6880</v>
      </c>
      <c r="P59" s="3">
        <v>20</v>
      </c>
      <c r="Q59" s="2450">
        <f t="shared" si="1"/>
        <v>20</v>
      </c>
      <c r="R59" s="41"/>
      <c r="S59" s="41"/>
      <c r="T59" s="41"/>
      <c r="U59" s="41"/>
      <c r="V59" s="41"/>
      <c r="W59" s="41"/>
      <c r="X59" s="41"/>
      <c r="Y59" s="41"/>
      <c r="Z59" s="41"/>
      <c r="AA59" s="41"/>
      <c r="AB59" s="41"/>
      <c r="AC59" s="41">
        <v>7</v>
      </c>
      <c r="AD59" s="41">
        <v>9</v>
      </c>
      <c r="AE59" s="41">
        <v>4</v>
      </c>
      <c r="AF59" s="56"/>
      <c r="AG59" s="1649"/>
      <c r="AH59" s="56"/>
      <c r="AI59" s="56"/>
      <c r="AJ59" s="56"/>
      <c r="AK59" s="56" t="str">
        <f t="shared" si="2"/>
        <v>IApJ</v>
      </c>
      <c r="AL59" s="1080"/>
      <c r="AM59" s="1080"/>
      <c r="AN59" s="56"/>
      <c r="AO59" s="56"/>
      <c r="AP59" s="56"/>
      <c r="AQ59" s="56"/>
      <c r="AR59" s="56"/>
      <c r="AS59" s="56"/>
      <c r="AT59" s="56"/>
      <c r="AU59" s="56"/>
      <c r="AV59" s="56"/>
      <c r="AW59" s="56">
        <v>1</v>
      </c>
      <c r="AX59" s="56"/>
      <c r="AY59" s="56"/>
      <c r="AZ59" s="56"/>
      <c r="BA59" s="56">
        <v>1</v>
      </c>
      <c r="BB59" s="56">
        <v>1</v>
      </c>
      <c r="BC59" s="56"/>
      <c r="BD59" s="56"/>
      <c r="BE59" s="56"/>
      <c r="BF59" s="56"/>
      <c r="BG59" s="56"/>
      <c r="BH59" s="56"/>
      <c r="BI59" s="56"/>
      <c r="BJ59" s="56">
        <v>1</v>
      </c>
      <c r="BK59" s="56"/>
      <c r="BL59" s="56"/>
      <c r="BM59" s="56"/>
      <c r="BN59" s="56"/>
      <c r="BO59" s="56"/>
      <c r="BP59" s="56"/>
      <c r="BQ59" s="56"/>
      <c r="BR59" s="56"/>
      <c r="BS59" s="56"/>
      <c r="BT59" s="56"/>
      <c r="BU59" s="56"/>
      <c r="BV59" s="56"/>
      <c r="BW59" s="56"/>
      <c r="BX59" s="56"/>
      <c r="BY59" s="56"/>
      <c r="BZ59" s="56"/>
      <c r="CA59" s="56"/>
      <c r="CB59" s="56"/>
      <c r="CC59" s="56"/>
      <c r="CD59" s="56"/>
      <c r="CE59" s="56"/>
    </row>
    <row r="60" spans="2:83" s="1670" customFormat="1" ht="131.25" customHeight="1">
      <c r="B60" s="1669">
        <f t="shared" si="0"/>
        <v>58</v>
      </c>
      <c r="C60" s="1652" t="s">
        <v>8069</v>
      </c>
      <c r="D60" s="1652" t="s">
        <v>7849</v>
      </c>
      <c r="E60" s="1652">
        <v>5</v>
      </c>
      <c r="F60" s="1667">
        <v>6</v>
      </c>
      <c r="G60" s="1657">
        <v>0</v>
      </c>
      <c r="H60" s="1655" t="s">
        <v>7850</v>
      </c>
      <c r="I60" s="1652" t="s">
        <v>7848</v>
      </c>
      <c r="J60" s="1656" t="s">
        <v>7921</v>
      </c>
      <c r="K60" s="1652" t="s">
        <v>7851</v>
      </c>
      <c r="L60" s="1652">
        <v>736</v>
      </c>
      <c r="M60" s="1658">
        <v>89</v>
      </c>
      <c r="N60" s="1672" t="s">
        <v>7852</v>
      </c>
      <c r="O60" s="1657" t="s">
        <v>7853</v>
      </c>
      <c r="P60" s="1652">
        <v>21</v>
      </c>
      <c r="Q60" s="2450">
        <f t="shared" si="1"/>
        <v>21</v>
      </c>
      <c r="R60" s="2441"/>
      <c r="S60" s="2441"/>
      <c r="T60" s="2441"/>
      <c r="U60" s="2441"/>
      <c r="V60" s="2441"/>
      <c r="W60" s="2441"/>
      <c r="X60" s="2441"/>
      <c r="Y60" s="2441"/>
      <c r="Z60" s="2441"/>
      <c r="AA60" s="2441"/>
      <c r="AB60" s="2441"/>
      <c r="AC60" s="2441"/>
      <c r="AD60" s="2441">
        <v>9</v>
      </c>
      <c r="AE60" s="2441">
        <v>12</v>
      </c>
      <c r="AG60" s="2503"/>
      <c r="AK60" s="56" t="str">
        <f t="shared" si="2"/>
        <v>IApJ</v>
      </c>
      <c r="AL60" s="1080"/>
      <c r="AM60" s="1080"/>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row>
    <row r="61" spans="2:83" s="1817" customFormat="1" ht="131.25" customHeight="1">
      <c r="B61" s="1809"/>
      <c r="C61" s="1810" t="s">
        <v>8100</v>
      </c>
      <c r="D61" s="1810" t="s">
        <v>8097</v>
      </c>
      <c r="E61" s="1810">
        <v>8</v>
      </c>
      <c r="F61" s="1811">
        <v>2</v>
      </c>
      <c r="G61" s="1812">
        <v>7</v>
      </c>
      <c r="H61" s="1813" t="s">
        <v>8101</v>
      </c>
      <c r="I61" s="1810" t="s">
        <v>8102</v>
      </c>
      <c r="J61" s="1814" t="s">
        <v>8103</v>
      </c>
      <c r="K61" s="1810" t="s">
        <v>8104</v>
      </c>
      <c r="L61" s="1810">
        <v>743</v>
      </c>
      <c r="M61" s="1815">
        <v>65</v>
      </c>
      <c r="N61" s="1816" t="s">
        <v>8105</v>
      </c>
      <c r="O61" s="1812" t="s">
        <v>8127</v>
      </c>
      <c r="P61" s="1810">
        <v>10</v>
      </c>
      <c r="Q61" s="2450">
        <f t="shared" si="1"/>
        <v>10</v>
      </c>
      <c r="R61" s="2461"/>
      <c r="S61" s="2461"/>
      <c r="T61" s="2461"/>
      <c r="U61" s="2461"/>
      <c r="V61" s="2461"/>
      <c r="W61" s="2461"/>
      <c r="X61" s="2461"/>
      <c r="Y61" s="2461"/>
      <c r="Z61" s="2461"/>
      <c r="AA61" s="2461"/>
      <c r="AB61" s="2461"/>
      <c r="AC61" s="2461"/>
      <c r="AD61" s="2461">
        <v>4</v>
      </c>
      <c r="AE61" s="2461">
        <v>6</v>
      </c>
      <c r="AG61" s="1823"/>
      <c r="AK61" s="56" t="str">
        <f t="shared" si="2"/>
        <v>IApJ</v>
      </c>
      <c r="AL61" s="1080"/>
      <c r="AM61" s="1080"/>
      <c r="AN61" s="56">
        <v>1</v>
      </c>
      <c r="AO61" s="56"/>
      <c r="AP61" s="56"/>
      <c r="AQ61" s="56"/>
      <c r="AR61" s="56"/>
      <c r="AS61" s="56">
        <v>1</v>
      </c>
      <c r="AT61" s="56"/>
      <c r="AU61" s="56"/>
      <c r="AV61" s="56"/>
      <c r="AW61" s="56"/>
      <c r="AX61" s="56"/>
      <c r="AY61" s="56"/>
      <c r="AZ61" s="56"/>
      <c r="BA61" s="56">
        <v>2</v>
      </c>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row>
    <row r="62" spans="2:83" s="1670" customFormat="1" ht="131.25" customHeight="1">
      <c r="B62" s="1669">
        <f t="shared" si="0"/>
        <v>60</v>
      </c>
      <c r="C62" s="1652" t="s">
        <v>7854</v>
      </c>
      <c r="D62" s="1652" t="s">
        <v>7855</v>
      </c>
      <c r="E62" s="1652">
        <v>22</v>
      </c>
      <c r="F62" s="1667">
        <v>22</v>
      </c>
      <c r="G62" s="1657">
        <v>1</v>
      </c>
      <c r="H62" s="1655" t="s">
        <v>7856</v>
      </c>
      <c r="I62" s="1652" t="s">
        <v>7860</v>
      </c>
      <c r="J62" s="1656" t="s">
        <v>7859</v>
      </c>
      <c r="K62" s="1652" t="s">
        <v>619</v>
      </c>
      <c r="L62" s="1652">
        <v>735</v>
      </c>
      <c r="M62" s="1658">
        <v>24</v>
      </c>
      <c r="N62" s="1672" t="s">
        <v>7858</v>
      </c>
      <c r="O62" s="1657" t="s">
        <v>7857</v>
      </c>
      <c r="P62" s="1652">
        <v>20</v>
      </c>
      <c r="Q62" s="2450">
        <f t="shared" si="1"/>
        <v>20</v>
      </c>
      <c r="R62" s="2441"/>
      <c r="S62" s="2441"/>
      <c r="T62" s="2441"/>
      <c r="U62" s="2441"/>
      <c r="V62" s="2441"/>
      <c r="W62" s="2441"/>
      <c r="X62" s="2441"/>
      <c r="Y62" s="2441"/>
      <c r="Z62" s="2441"/>
      <c r="AA62" s="2441"/>
      <c r="AB62" s="2441"/>
      <c r="AC62" s="2441">
        <v>5</v>
      </c>
      <c r="AD62" s="2441">
        <v>9</v>
      </c>
      <c r="AE62" s="2441">
        <v>6</v>
      </c>
      <c r="AG62" s="2503"/>
      <c r="AK62" s="56" t="str">
        <f t="shared" si="2"/>
        <v>IApJ</v>
      </c>
      <c r="AL62" s="1080"/>
      <c r="AM62" s="1080"/>
      <c r="AN62" s="56"/>
      <c r="AO62" s="56"/>
      <c r="AP62" s="56"/>
      <c r="AQ62" s="56"/>
      <c r="AR62" s="56"/>
      <c r="AS62" s="56"/>
      <c r="AT62" s="56"/>
      <c r="AU62" s="56"/>
      <c r="AV62" s="56"/>
      <c r="AW62" s="56"/>
      <c r="AX62" s="56"/>
      <c r="AY62" s="56"/>
      <c r="AZ62" s="56">
        <v>1</v>
      </c>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row>
    <row r="63" spans="2:83" s="56" customFormat="1" ht="69.75" customHeight="1">
      <c r="B63" s="1457">
        <f t="shared" si="0"/>
        <v>61</v>
      </c>
      <c r="C63" s="1547" t="s">
        <v>7451</v>
      </c>
      <c r="D63" s="1547" t="s">
        <v>7439</v>
      </c>
      <c r="E63" s="1547">
        <v>15</v>
      </c>
      <c r="F63" s="1536">
        <v>0</v>
      </c>
      <c r="G63" s="1548">
        <v>16</v>
      </c>
      <c r="H63" s="1549" t="s">
        <v>7456</v>
      </c>
      <c r="I63" s="1547" t="s">
        <v>7447</v>
      </c>
      <c r="J63" s="1550" t="s">
        <v>7684</v>
      </c>
      <c r="K63" s="1551" t="s">
        <v>7448</v>
      </c>
      <c r="L63" s="1547">
        <v>63</v>
      </c>
      <c r="M63" s="1552" t="s">
        <v>7683</v>
      </c>
      <c r="N63" s="1547" t="s">
        <v>7645</v>
      </c>
      <c r="O63" s="1551" t="s">
        <v>7452</v>
      </c>
      <c r="P63" s="1547">
        <v>15</v>
      </c>
      <c r="Q63" s="2450">
        <f t="shared" si="1"/>
        <v>15</v>
      </c>
      <c r="R63" s="2451"/>
      <c r="S63" s="2451"/>
      <c r="T63" s="2451"/>
      <c r="U63" s="2451"/>
      <c r="V63" s="2451"/>
      <c r="W63" s="2451"/>
      <c r="X63" s="2451"/>
      <c r="Y63" s="2451"/>
      <c r="Z63" s="2451"/>
      <c r="AA63" s="2451"/>
      <c r="AB63" s="2451"/>
      <c r="AC63" s="2451">
        <v>3</v>
      </c>
      <c r="AD63" s="2451">
        <v>10</v>
      </c>
      <c r="AE63" s="2451">
        <v>2</v>
      </c>
      <c r="AG63" s="1649"/>
      <c r="AK63" s="56" t="str">
        <f t="shared" si="2"/>
        <v>DPASJ</v>
      </c>
      <c r="AL63" s="1080"/>
      <c r="AM63" s="1080"/>
      <c r="AN63" s="56">
        <v>1</v>
      </c>
      <c r="BA63" s="56">
        <v>3</v>
      </c>
      <c r="BB63" s="56">
        <v>4</v>
      </c>
      <c r="BR63" s="56">
        <v>1</v>
      </c>
    </row>
    <row r="64" spans="2:83" s="56" customFormat="1" ht="60.75" customHeight="1">
      <c r="B64" s="1457">
        <f t="shared" si="0"/>
        <v>62</v>
      </c>
      <c r="C64" s="1547" t="s">
        <v>7451</v>
      </c>
      <c r="D64" s="1547" t="s">
        <v>7439</v>
      </c>
      <c r="E64" s="1547">
        <v>6</v>
      </c>
      <c r="F64" s="1536">
        <v>0</v>
      </c>
      <c r="G64" s="1548">
        <v>7</v>
      </c>
      <c r="H64" s="1549" t="s">
        <v>7457</v>
      </c>
      <c r="I64" s="1547" t="s">
        <v>7447</v>
      </c>
      <c r="J64" s="1550" t="s">
        <v>7685</v>
      </c>
      <c r="K64" s="1551" t="s">
        <v>234</v>
      </c>
      <c r="L64" s="1547">
        <v>63</v>
      </c>
      <c r="M64" s="1552" t="s">
        <v>7686</v>
      </c>
      <c r="N64" s="1547" t="s">
        <v>7645</v>
      </c>
      <c r="O64" s="1551" t="s">
        <v>7454</v>
      </c>
      <c r="P64" s="1547">
        <v>8</v>
      </c>
      <c r="Q64" s="2450">
        <f t="shared" si="1"/>
        <v>8</v>
      </c>
      <c r="R64" s="2451"/>
      <c r="S64" s="2451"/>
      <c r="T64" s="2451"/>
      <c r="U64" s="2451"/>
      <c r="V64" s="2451"/>
      <c r="W64" s="2451"/>
      <c r="X64" s="2451"/>
      <c r="Y64" s="2451"/>
      <c r="Z64" s="2451"/>
      <c r="AA64" s="2451"/>
      <c r="AB64" s="2451">
        <v>1</v>
      </c>
      <c r="AC64" s="2451">
        <v>2</v>
      </c>
      <c r="AD64" s="2451">
        <v>2</v>
      </c>
      <c r="AE64" s="2451">
        <v>3</v>
      </c>
      <c r="AG64" s="1649"/>
      <c r="AK64" s="56" t="str">
        <f t="shared" si="2"/>
        <v>DPASJ</v>
      </c>
      <c r="AL64" s="1080"/>
      <c r="AM64" s="1080"/>
      <c r="AN64" s="56">
        <v>1</v>
      </c>
      <c r="BB64" s="56">
        <v>3</v>
      </c>
      <c r="BR64" s="56">
        <v>1</v>
      </c>
    </row>
    <row r="65" spans="2:83" s="1609" customFormat="1" ht="78" customHeight="1">
      <c r="B65" s="1601">
        <f t="shared" si="0"/>
        <v>63</v>
      </c>
      <c r="C65" s="1602" t="s">
        <v>923</v>
      </c>
      <c r="D65" s="1602" t="s">
        <v>7674</v>
      </c>
      <c r="E65" s="1602">
        <v>18</v>
      </c>
      <c r="F65" s="1603">
        <v>3</v>
      </c>
      <c r="G65" s="1604">
        <v>16</v>
      </c>
      <c r="H65" s="1605" t="s">
        <v>7688</v>
      </c>
      <c r="I65" s="1602" t="s">
        <v>7692</v>
      </c>
      <c r="J65" s="1606" t="s">
        <v>7689</v>
      </c>
      <c r="K65" s="1607" t="s">
        <v>7669</v>
      </c>
      <c r="L65" s="1602">
        <v>734</v>
      </c>
      <c r="M65" s="1608">
        <v>119</v>
      </c>
      <c r="N65" s="1602" t="s">
        <v>7690</v>
      </c>
      <c r="O65" s="1607" t="s">
        <v>7691</v>
      </c>
      <c r="P65" s="1602">
        <v>58</v>
      </c>
      <c r="Q65" s="2450">
        <f t="shared" si="1"/>
        <v>58</v>
      </c>
      <c r="R65" s="2444"/>
      <c r="S65" s="2444"/>
      <c r="T65" s="2444"/>
      <c r="U65" s="2444"/>
      <c r="V65" s="2444"/>
      <c r="W65" s="2444"/>
      <c r="X65" s="2444"/>
      <c r="Y65" s="2444"/>
      <c r="Z65" s="2444"/>
      <c r="AA65" s="2444"/>
      <c r="AB65" s="2444"/>
      <c r="AC65" s="2444">
        <v>12</v>
      </c>
      <c r="AD65" s="2444">
        <v>28</v>
      </c>
      <c r="AE65" s="2444">
        <v>18</v>
      </c>
      <c r="AG65" s="1614" t="s">
        <v>7949</v>
      </c>
      <c r="AK65" s="56" t="str">
        <f t="shared" si="2"/>
        <v>DApJ</v>
      </c>
      <c r="AL65" s="1080"/>
      <c r="AM65" s="1080"/>
      <c r="AN65" s="56">
        <v>3</v>
      </c>
      <c r="AO65" s="56"/>
      <c r="AP65" s="56"/>
      <c r="AQ65" s="56"/>
      <c r="AR65" s="56"/>
      <c r="AS65" s="56">
        <v>1</v>
      </c>
      <c r="AT65" s="56"/>
      <c r="AU65" s="56"/>
      <c r="AV65" s="56"/>
      <c r="AW65" s="56">
        <v>3</v>
      </c>
      <c r="AX65" s="56"/>
      <c r="AY65" s="56"/>
      <c r="AZ65" s="56"/>
      <c r="BA65" s="56">
        <v>3</v>
      </c>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row>
    <row r="66" spans="2:83" s="1771" customFormat="1" ht="60.75" customHeight="1">
      <c r="B66" s="1772">
        <f t="shared" si="0"/>
        <v>64</v>
      </c>
      <c r="C66" s="1773" t="s">
        <v>8007</v>
      </c>
      <c r="D66" s="1773" t="s">
        <v>8008</v>
      </c>
      <c r="E66" s="1773">
        <v>5</v>
      </c>
      <c r="F66" s="1781">
        <v>1</v>
      </c>
      <c r="G66" s="1782">
        <v>5</v>
      </c>
      <c r="H66" s="1776" t="s">
        <v>8009</v>
      </c>
      <c r="I66" s="1773" t="s">
        <v>8010</v>
      </c>
      <c r="J66" s="1777" t="s">
        <v>8011</v>
      </c>
      <c r="K66" s="1775" t="s">
        <v>234</v>
      </c>
      <c r="L66" s="1773">
        <v>63</v>
      </c>
      <c r="M66" s="1778" t="s">
        <v>8012</v>
      </c>
      <c r="N66" s="1783" t="s">
        <v>8004</v>
      </c>
      <c r="O66" s="1775" t="s">
        <v>8013</v>
      </c>
      <c r="P66" s="1773">
        <v>1</v>
      </c>
      <c r="Q66" s="2450">
        <f t="shared" si="1"/>
        <v>1</v>
      </c>
      <c r="R66" s="2459"/>
      <c r="S66" s="2459"/>
      <c r="T66" s="2459"/>
      <c r="U66" s="2459"/>
      <c r="V66" s="2459"/>
      <c r="W66" s="2459"/>
      <c r="X66" s="2459"/>
      <c r="Y66" s="2459"/>
      <c r="Z66" s="2459"/>
      <c r="AA66" s="2459"/>
      <c r="AB66" s="2459"/>
      <c r="AC66" s="2459"/>
      <c r="AD66" s="2459">
        <v>1</v>
      </c>
      <c r="AE66" s="2459"/>
      <c r="AG66" s="2519"/>
      <c r="AK66" s="56" t="str">
        <f t="shared" si="2"/>
        <v>DPASJ</v>
      </c>
      <c r="AL66" s="1080"/>
      <c r="AM66" s="1080"/>
      <c r="AN66" s="56"/>
      <c r="AO66" s="56"/>
      <c r="AP66" s="56">
        <v>3</v>
      </c>
      <c r="AQ66" s="56"/>
      <c r="AR66" s="56"/>
      <c r="AS66" s="56"/>
      <c r="AT66" s="56">
        <v>1</v>
      </c>
      <c r="AU66" s="56"/>
      <c r="AV66" s="56"/>
      <c r="AW66" s="56"/>
      <c r="AX66" s="56"/>
      <c r="AY66" s="56"/>
      <c r="AZ66" s="56"/>
      <c r="BA66" s="56"/>
      <c r="BB66" s="56">
        <v>1</v>
      </c>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row>
    <row r="67" spans="2:83" s="1771" customFormat="1" ht="81" customHeight="1">
      <c r="B67" s="1772">
        <f t="shared" si="0"/>
        <v>65</v>
      </c>
      <c r="C67" s="1773" t="s">
        <v>8016</v>
      </c>
      <c r="D67" s="1773" t="s">
        <v>7996</v>
      </c>
      <c r="E67" s="1773">
        <v>23</v>
      </c>
      <c r="F67" s="1781">
        <v>23</v>
      </c>
      <c r="G67" s="1782">
        <v>1</v>
      </c>
      <c r="H67" s="1776" t="s">
        <v>8106</v>
      </c>
      <c r="I67" s="1773" t="s">
        <v>441</v>
      </c>
      <c r="J67" s="1777" t="s">
        <v>8014</v>
      </c>
      <c r="K67" s="1775" t="s">
        <v>869</v>
      </c>
      <c r="L67" s="1773">
        <v>142</v>
      </c>
      <c r="M67" s="1778">
        <v>95</v>
      </c>
      <c r="N67" s="1783" t="s">
        <v>8006</v>
      </c>
      <c r="O67" s="1775" t="s">
        <v>8015</v>
      </c>
      <c r="P67" s="1773">
        <v>4</v>
      </c>
      <c r="Q67" s="2450">
        <f t="shared" si="1"/>
        <v>4</v>
      </c>
      <c r="R67" s="2459"/>
      <c r="S67" s="2459"/>
      <c r="T67" s="2459"/>
      <c r="U67" s="2459"/>
      <c r="V67" s="2459"/>
      <c r="W67" s="2459"/>
      <c r="X67" s="2459"/>
      <c r="Y67" s="2459"/>
      <c r="Z67" s="2459"/>
      <c r="AA67" s="2459"/>
      <c r="AB67" s="2459"/>
      <c r="AC67" s="2459"/>
      <c r="AD67" s="2459">
        <v>2</v>
      </c>
      <c r="AE67" s="2459">
        <v>2</v>
      </c>
      <c r="AG67" s="2519"/>
      <c r="AK67" s="56" t="str">
        <f t="shared" si="2"/>
        <v>IAJ</v>
      </c>
      <c r="AL67" s="1080"/>
      <c r="AM67" s="1080"/>
      <c r="AN67" s="56"/>
      <c r="AO67" s="56"/>
      <c r="AP67" s="56"/>
      <c r="AQ67" s="56"/>
      <c r="AR67" s="56"/>
      <c r="AS67" s="56"/>
      <c r="AT67" s="56"/>
      <c r="AU67" s="56"/>
      <c r="AV67" s="56"/>
      <c r="AW67" s="56"/>
      <c r="AX67" s="56"/>
      <c r="AY67" s="56"/>
      <c r="AZ67" s="56">
        <v>1</v>
      </c>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row>
    <row r="68" spans="2:83" s="56" customFormat="1" ht="63" customHeight="1">
      <c r="B68" s="1457">
        <f t="shared" si="0"/>
        <v>66</v>
      </c>
      <c r="C68" s="1547" t="s">
        <v>7446</v>
      </c>
      <c r="D68" s="1547" t="s">
        <v>7439</v>
      </c>
      <c r="E68" s="1547">
        <v>13</v>
      </c>
      <c r="F68" s="1536">
        <v>0</v>
      </c>
      <c r="G68" s="1548">
        <v>14</v>
      </c>
      <c r="H68" s="1549" t="s">
        <v>7455</v>
      </c>
      <c r="I68" s="1547" t="s">
        <v>7447</v>
      </c>
      <c r="J68" s="1550" t="s">
        <v>7814</v>
      </c>
      <c r="K68" s="1551" t="s">
        <v>7448</v>
      </c>
      <c r="L68" s="1547">
        <v>63</v>
      </c>
      <c r="M68" s="1552" t="s">
        <v>7453</v>
      </c>
      <c r="N68" s="1547" t="s">
        <v>7449</v>
      </c>
      <c r="O68" s="1551" t="s">
        <v>7450</v>
      </c>
      <c r="P68" s="1547">
        <v>1</v>
      </c>
      <c r="Q68" s="2450">
        <f t="shared" ref="Q68:Q128" si="3">SUM(R68:AE68)</f>
        <v>1</v>
      </c>
      <c r="R68" s="2451"/>
      <c r="S68" s="2451"/>
      <c r="T68" s="2451"/>
      <c r="U68" s="2451"/>
      <c r="V68" s="2451"/>
      <c r="W68" s="2451"/>
      <c r="X68" s="2451"/>
      <c r="Y68" s="2451"/>
      <c r="Z68" s="2451"/>
      <c r="AA68" s="2451"/>
      <c r="AB68" s="2451"/>
      <c r="AC68" s="2451"/>
      <c r="AD68" s="2451">
        <v>1</v>
      </c>
      <c r="AE68" s="2451"/>
      <c r="AG68" s="1649"/>
      <c r="AK68" s="56" t="str">
        <f t="shared" ref="AK68:AK128" si="4">D68&amp;K68</f>
        <v>DPASJ</v>
      </c>
      <c r="AL68" s="1080"/>
      <c r="AM68" s="1080"/>
      <c r="AN68" s="56">
        <v>1</v>
      </c>
      <c r="BA68" s="56">
        <v>3</v>
      </c>
      <c r="BB68" s="56">
        <v>4</v>
      </c>
      <c r="BR68" s="56">
        <v>1</v>
      </c>
    </row>
    <row r="69" spans="2:83" s="1609" customFormat="1" ht="44.25" customHeight="1">
      <c r="B69" s="1601">
        <f t="shared" si="0"/>
        <v>67</v>
      </c>
      <c r="C69" s="1602" t="s">
        <v>4654</v>
      </c>
      <c r="D69" s="1602" t="s">
        <v>7674</v>
      </c>
      <c r="E69" s="1602">
        <v>4</v>
      </c>
      <c r="F69" s="1603">
        <v>0</v>
      </c>
      <c r="G69" s="1604">
        <v>5</v>
      </c>
      <c r="H69" s="1605" t="s">
        <v>7743</v>
      </c>
      <c r="I69" s="1602" t="s">
        <v>7647</v>
      </c>
      <c r="J69" s="1606" t="s">
        <v>7693</v>
      </c>
      <c r="K69" s="1607" t="s">
        <v>7669</v>
      </c>
      <c r="L69" s="1602">
        <v>734</v>
      </c>
      <c r="M69" s="1608">
        <v>66</v>
      </c>
      <c r="N69" s="1602" t="s">
        <v>7694</v>
      </c>
      <c r="O69" s="1607" t="s">
        <v>7695</v>
      </c>
      <c r="P69" s="1602">
        <v>8</v>
      </c>
      <c r="Q69" s="2450">
        <f t="shared" si="3"/>
        <v>8</v>
      </c>
      <c r="R69" s="2444"/>
      <c r="S69" s="2444"/>
      <c r="T69" s="2444"/>
      <c r="U69" s="2444"/>
      <c r="V69" s="2444"/>
      <c r="W69" s="2444"/>
      <c r="X69" s="2444"/>
      <c r="Y69" s="2444"/>
      <c r="Z69" s="2444"/>
      <c r="AA69" s="2444"/>
      <c r="AB69" s="2444"/>
      <c r="AC69" s="2444">
        <v>1</v>
      </c>
      <c r="AD69" s="2444">
        <v>3</v>
      </c>
      <c r="AE69" s="2444">
        <v>4</v>
      </c>
      <c r="AG69" s="1614"/>
      <c r="AK69" s="56" t="str">
        <f t="shared" si="4"/>
        <v>DApJ</v>
      </c>
      <c r="AL69" s="1080"/>
      <c r="AM69" s="1080"/>
      <c r="AN69" s="56"/>
      <c r="AO69" s="56"/>
      <c r="AP69" s="56"/>
      <c r="AQ69" s="56"/>
      <c r="AR69" s="56"/>
      <c r="AS69" s="56"/>
      <c r="AT69" s="56"/>
      <c r="AU69" s="56"/>
      <c r="AV69" s="56"/>
      <c r="AW69" s="56"/>
      <c r="AX69" s="56"/>
      <c r="AY69" s="56"/>
      <c r="AZ69" s="56"/>
      <c r="BA69" s="56">
        <v>2</v>
      </c>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row>
    <row r="70" spans="2:83" s="1581" customFormat="1" ht="44.25" customHeight="1">
      <c r="B70" s="1573">
        <f t="shared" si="0"/>
        <v>68</v>
      </c>
      <c r="C70" s="1574" t="s">
        <v>7552</v>
      </c>
      <c r="D70" s="1574" t="s">
        <v>7553</v>
      </c>
      <c r="E70" s="1574">
        <v>5</v>
      </c>
      <c r="F70" s="1575">
        <v>0</v>
      </c>
      <c r="G70" s="1576">
        <v>6</v>
      </c>
      <c r="H70" s="1577" t="s">
        <v>7727</v>
      </c>
      <c r="I70" s="3" t="s">
        <v>7554</v>
      </c>
      <c r="J70" s="1578" t="s">
        <v>7728</v>
      </c>
      <c r="K70" s="1579" t="s">
        <v>7555</v>
      </c>
      <c r="L70" s="1574">
        <v>141</v>
      </c>
      <c r="M70" s="1580">
        <v>119</v>
      </c>
      <c r="N70" s="1574" t="s">
        <v>7726</v>
      </c>
      <c r="O70" s="1579" t="s">
        <v>7729</v>
      </c>
      <c r="P70" s="1574">
        <v>10</v>
      </c>
      <c r="Q70" s="2450">
        <f t="shared" si="3"/>
        <v>10</v>
      </c>
      <c r="R70" s="2462"/>
      <c r="S70" s="2462"/>
      <c r="T70" s="2462"/>
      <c r="U70" s="2462"/>
      <c r="V70" s="2462"/>
      <c r="W70" s="2462"/>
      <c r="X70" s="2462"/>
      <c r="Y70" s="2462"/>
      <c r="Z70" s="2462"/>
      <c r="AA70" s="2462"/>
      <c r="AB70" s="2462"/>
      <c r="AC70" s="2462">
        <v>2</v>
      </c>
      <c r="AD70" s="2462">
        <v>3</v>
      </c>
      <c r="AE70" s="2462">
        <v>5</v>
      </c>
      <c r="AG70" s="2521"/>
      <c r="AK70" s="56" t="str">
        <f t="shared" si="4"/>
        <v>DAJ</v>
      </c>
      <c r="AL70" s="1080"/>
      <c r="AM70" s="1080"/>
      <c r="AN70" s="56"/>
      <c r="AO70" s="56"/>
      <c r="AP70" s="56"/>
      <c r="AQ70" s="56"/>
      <c r="AR70" s="56"/>
      <c r="AS70" s="56"/>
      <c r="AT70" s="56"/>
      <c r="AU70" s="56"/>
      <c r="AV70" s="56"/>
      <c r="AW70" s="56"/>
      <c r="AX70" s="56"/>
      <c r="AY70" s="56"/>
      <c r="AZ70" s="56"/>
      <c r="BA70" s="56">
        <v>1</v>
      </c>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row>
    <row r="71" spans="2:83" s="1670" customFormat="1" ht="78.75" customHeight="1">
      <c r="B71" s="1669">
        <f t="shared" si="0"/>
        <v>69</v>
      </c>
      <c r="C71" s="1652" t="s">
        <v>7861</v>
      </c>
      <c r="D71" s="1652" t="s">
        <v>7855</v>
      </c>
      <c r="E71" s="1652">
        <v>7</v>
      </c>
      <c r="F71" s="1653">
        <v>5</v>
      </c>
      <c r="G71" s="1654">
        <v>3</v>
      </c>
      <c r="H71" s="1655" t="s">
        <v>7862</v>
      </c>
      <c r="I71" s="1652" t="s">
        <v>7917</v>
      </c>
      <c r="J71" s="1656" t="s">
        <v>7863</v>
      </c>
      <c r="K71" s="1657" t="s">
        <v>70</v>
      </c>
      <c r="L71" s="1652">
        <v>415</v>
      </c>
      <c r="M71" s="1658" t="s">
        <v>7864</v>
      </c>
      <c r="N71" s="1672" t="s">
        <v>7866</v>
      </c>
      <c r="O71" s="1657" t="s">
        <v>7865</v>
      </c>
      <c r="P71" s="1652">
        <v>6</v>
      </c>
      <c r="Q71" s="2450">
        <f t="shared" si="3"/>
        <v>6</v>
      </c>
      <c r="R71" s="2441"/>
      <c r="S71" s="2441"/>
      <c r="T71" s="2441"/>
      <c r="U71" s="2441"/>
      <c r="V71" s="2441"/>
      <c r="W71" s="2441"/>
      <c r="X71" s="2441"/>
      <c r="Y71" s="2441"/>
      <c r="Z71" s="2441"/>
      <c r="AA71" s="2441"/>
      <c r="AB71" s="2441"/>
      <c r="AC71" s="2441">
        <v>1</v>
      </c>
      <c r="AD71" s="2441">
        <v>1</v>
      </c>
      <c r="AE71" s="2441">
        <v>4</v>
      </c>
      <c r="AG71" s="2503"/>
      <c r="AK71" s="56" t="str">
        <f t="shared" si="4"/>
        <v>IMNRAS</v>
      </c>
      <c r="AL71" s="1080"/>
      <c r="AM71" s="1080"/>
      <c r="AN71" s="56"/>
      <c r="AO71" s="56"/>
      <c r="AP71" s="56"/>
      <c r="AQ71" s="56"/>
      <c r="AR71" s="56"/>
      <c r="AS71" s="56"/>
      <c r="AT71" s="56"/>
      <c r="AU71" s="56"/>
      <c r="AV71" s="56"/>
      <c r="AW71" s="56"/>
      <c r="AX71" s="56"/>
      <c r="AY71" s="56"/>
      <c r="AZ71" s="56"/>
      <c r="BA71" s="56">
        <v>1</v>
      </c>
      <c r="BB71" s="56">
        <v>1</v>
      </c>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56"/>
      <c r="CB71" s="56"/>
      <c r="CC71" s="56"/>
      <c r="CD71" s="56"/>
      <c r="CE71" s="56"/>
    </row>
    <row r="72" spans="2:83" s="1670" customFormat="1" ht="78.75" customHeight="1">
      <c r="B72" s="1669">
        <f t="shared" si="0"/>
        <v>70</v>
      </c>
      <c r="C72" s="1652" t="s">
        <v>3994</v>
      </c>
      <c r="D72" s="1652" t="s">
        <v>7855</v>
      </c>
      <c r="E72" s="1652">
        <v>7</v>
      </c>
      <c r="F72" s="1653">
        <v>3</v>
      </c>
      <c r="G72" s="1654">
        <v>5</v>
      </c>
      <c r="H72" s="1655" t="s">
        <v>7867</v>
      </c>
      <c r="I72" s="1652" t="s">
        <v>7871</v>
      </c>
      <c r="J72" s="1656" t="s">
        <v>7868</v>
      </c>
      <c r="K72" s="1657" t="s">
        <v>7851</v>
      </c>
      <c r="L72" s="1652">
        <v>735</v>
      </c>
      <c r="M72" s="1658">
        <v>91</v>
      </c>
      <c r="N72" s="1672" t="s">
        <v>7869</v>
      </c>
      <c r="O72" s="1657" t="s">
        <v>7870</v>
      </c>
      <c r="P72" s="1652">
        <v>15</v>
      </c>
      <c r="Q72" s="2450">
        <f t="shared" si="3"/>
        <v>15</v>
      </c>
      <c r="R72" s="2441"/>
      <c r="S72" s="2441"/>
      <c r="T72" s="2441"/>
      <c r="U72" s="2441"/>
      <c r="V72" s="2441"/>
      <c r="W72" s="2441"/>
      <c r="X72" s="2441"/>
      <c r="Y72" s="2441"/>
      <c r="Z72" s="2441"/>
      <c r="AA72" s="2441"/>
      <c r="AB72" s="2441"/>
      <c r="AC72" s="2441">
        <v>1</v>
      </c>
      <c r="AD72" s="2441">
        <v>7</v>
      </c>
      <c r="AE72" s="2441">
        <v>7</v>
      </c>
      <c r="AG72" s="2503"/>
      <c r="AK72" s="56" t="str">
        <f t="shared" si="4"/>
        <v>IApJ</v>
      </c>
      <c r="AL72" s="1080"/>
      <c r="AM72" s="1080"/>
      <c r="AN72" s="56">
        <v>1</v>
      </c>
      <c r="AO72" s="56"/>
      <c r="AP72" s="56"/>
      <c r="AQ72" s="56"/>
      <c r="AR72" s="56"/>
      <c r="AS72" s="56"/>
      <c r="AT72" s="56"/>
      <c r="AU72" s="56"/>
      <c r="AV72" s="56"/>
      <c r="AW72" s="56"/>
      <c r="AX72" s="56"/>
      <c r="AY72" s="56"/>
      <c r="AZ72" s="56"/>
      <c r="BA72" s="56">
        <v>3</v>
      </c>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56"/>
      <c r="CB72" s="56"/>
      <c r="CC72" s="56"/>
      <c r="CD72" s="56"/>
      <c r="CE72" s="56"/>
    </row>
    <row r="73" spans="2:83" s="56" customFormat="1" ht="48.75" customHeight="1">
      <c r="B73" s="1457">
        <f t="shared" si="0"/>
        <v>71</v>
      </c>
      <c r="C73" s="1496" t="s">
        <v>3126</v>
      </c>
      <c r="D73" s="1496" t="s">
        <v>7284</v>
      </c>
      <c r="E73" s="1496">
        <v>7</v>
      </c>
      <c r="F73" s="1504">
        <v>0</v>
      </c>
      <c r="G73" s="1505">
        <v>8</v>
      </c>
      <c r="H73" s="1506" t="s">
        <v>7311</v>
      </c>
      <c r="I73" s="1496" t="s">
        <v>536</v>
      </c>
      <c r="J73" s="1497" t="s">
        <v>7295</v>
      </c>
      <c r="K73" s="1496" t="s">
        <v>7296</v>
      </c>
      <c r="L73" s="1496">
        <v>729</v>
      </c>
      <c r="M73" s="1507">
        <v>29</v>
      </c>
      <c r="N73" s="1496" t="s">
        <v>7293</v>
      </c>
      <c r="O73" s="1505" t="s">
        <v>7297</v>
      </c>
      <c r="P73" s="1496">
        <v>1</v>
      </c>
      <c r="Q73" s="2450">
        <f t="shared" si="3"/>
        <v>1</v>
      </c>
      <c r="R73" s="1511"/>
      <c r="S73" s="1511"/>
      <c r="T73" s="1511"/>
      <c r="U73" s="1511"/>
      <c r="V73" s="1511"/>
      <c r="W73" s="1511"/>
      <c r="X73" s="1511"/>
      <c r="Y73" s="1511"/>
      <c r="Z73" s="1511"/>
      <c r="AA73" s="1511"/>
      <c r="AB73" s="1511"/>
      <c r="AC73" s="1511"/>
      <c r="AD73" s="1511">
        <v>1</v>
      </c>
      <c r="AE73" s="1511"/>
      <c r="AF73" s="1503"/>
      <c r="AG73" s="2504"/>
      <c r="AH73" s="1503"/>
      <c r="AI73" s="1503"/>
      <c r="AJ73" s="1503"/>
      <c r="AK73" s="56" t="str">
        <f t="shared" si="4"/>
        <v>DApJ</v>
      </c>
      <c r="AL73" s="1080"/>
      <c r="AM73" s="1080"/>
      <c r="AS73" s="56">
        <v>5</v>
      </c>
    </row>
    <row r="74" spans="2:83" s="2327" customFormat="1" ht="48.75" customHeight="1">
      <c r="B74" s="2318">
        <f t="shared" si="0"/>
        <v>72</v>
      </c>
      <c r="C74" s="2319" t="s">
        <v>6033</v>
      </c>
      <c r="D74" s="2319" t="s">
        <v>1505</v>
      </c>
      <c r="E74" s="2319">
        <v>13</v>
      </c>
      <c r="F74" s="2319">
        <v>0</v>
      </c>
      <c r="G74" s="2321">
        <v>14</v>
      </c>
      <c r="H74" s="2322" t="s">
        <v>6528</v>
      </c>
      <c r="I74" s="2319" t="s">
        <v>3278</v>
      </c>
      <c r="J74" s="2324" t="s">
        <v>6882</v>
      </c>
      <c r="K74" s="2323" t="s">
        <v>6883</v>
      </c>
      <c r="L74" s="2319">
        <v>410</v>
      </c>
      <c r="M74" s="2325" t="s">
        <v>6884</v>
      </c>
      <c r="N74" s="2319" t="s">
        <v>6867</v>
      </c>
      <c r="O74" s="2323" t="s">
        <v>6529</v>
      </c>
      <c r="P74" s="2319">
        <v>25</v>
      </c>
      <c r="Q74" s="2923">
        <f t="shared" si="3"/>
        <v>25</v>
      </c>
      <c r="R74" s="2447"/>
      <c r="S74" s="2447"/>
      <c r="T74" s="2447"/>
      <c r="U74" s="2447"/>
      <c r="V74" s="2447"/>
      <c r="W74" s="2447"/>
      <c r="X74" s="2447"/>
      <c r="Y74" s="2447"/>
      <c r="Z74" s="2447"/>
      <c r="AA74" s="2447"/>
      <c r="AB74" s="2447"/>
      <c r="AC74" s="2447">
        <v>4</v>
      </c>
      <c r="AD74" s="2447">
        <v>14</v>
      </c>
      <c r="AE74" s="2447">
        <v>7</v>
      </c>
      <c r="AG74" s="2508"/>
      <c r="AK74" s="2327" t="str">
        <f t="shared" si="4"/>
        <v>DMNRAS</v>
      </c>
      <c r="AL74" s="2909"/>
      <c r="AM74" s="2909"/>
      <c r="AY74" s="2327">
        <v>2</v>
      </c>
      <c r="BA74" s="2327">
        <v>2</v>
      </c>
      <c r="BB74" s="2327">
        <v>9</v>
      </c>
    </row>
    <row r="75" spans="2:83" s="1771" customFormat="1" ht="48.75" customHeight="1">
      <c r="B75" s="1772">
        <f t="shared" si="0"/>
        <v>73</v>
      </c>
      <c r="C75" s="1773" t="s">
        <v>8017</v>
      </c>
      <c r="D75" s="1773" t="s">
        <v>8018</v>
      </c>
      <c r="E75" s="1773">
        <v>17</v>
      </c>
      <c r="F75" s="1773">
        <v>10</v>
      </c>
      <c r="G75" s="1782">
        <v>8</v>
      </c>
      <c r="H75" s="1776" t="s">
        <v>8019</v>
      </c>
      <c r="I75" s="3" t="s">
        <v>8027</v>
      </c>
      <c r="J75" s="1777" t="s">
        <v>8025</v>
      </c>
      <c r="K75" s="1775" t="s">
        <v>70</v>
      </c>
      <c r="L75" s="1773">
        <v>416</v>
      </c>
      <c r="M75" s="1778" t="s">
        <v>8020</v>
      </c>
      <c r="N75" s="1783" t="s">
        <v>8021</v>
      </c>
      <c r="O75" s="1775" t="s">
        <v>8022</v>
      </c>
      <c r="P75" s="1773">
        <v>7</v>
      </c>
      <c r="Q75" s="2450">
        <f t="shared" si="3"/>
        <v>7</v>
      </c>
      <c r="R75" s="2459"/>
      <c r="S75" s="2459"/>
      <c r="T75" s="2459"/>
      <c r="U75" s="2459"/>
      <c r="V75" s="2459"/>
      <c r="W75" s="2459"/>
      <c r="X75" s="2459"/>
      <c r="Y75" s="2459"/>
      <c r="Z75" s="2459"/>
      <c r="AA75" s="2459"/>
      <c r="AB75" s="2459"/>
      <c r="AC75" s="2459"/>
      <c r="AD75" s="2459">
        <v>3</v>
      </c>
      <c r="AE75" s="2459">
        <v>4</v>
      </c>
      <c r="AF75" s="1771" t="s">
        <v>8023</v>
      </c>
      <c r="AG75" s="2510" t="s">
        <v>10522</v>
      </c>
      <c r="AK75" s="56" t="str">
        <f t="shared" si="4"/>
        <v>DMNRAS</v>
      </c>
      <c r="AL75" s="1080"/>
      <c r="AM75" s="1080"/>
      <c r="AN75" s="56"/>
      <c r="AO75" s="56"/>
      <c r="AP75" s="56"/>
      <c r="AQ75" s="56"/>
      <c r="AR75" s="56"/>
      <c r="AS75" s="56">
        <v>1</v>
      </c>
      <c r="AT75" s="56"/>
      <c r="AU75" s="56"/>
      <c r="AV75" s="56"/>
      <c r="AW75" s="56"/>
      <c r="AX75" s="56"/>
      <c r="AY75" s="56"/>
      <c r="AZ75" s="56"/>
      <c r="BA75" s="56"/>
      <c r="BB75" s="56">
        <v>2</v>
      </c>
      <c r="BC75" s="56"/>
      <c r="BD75" s="56"/>
      <c r="BE75" s="56"/>
      <c r="BF75" s="56"/>
      <c r="BG75" s="56"/>
      <c r="BH75" s="56"/>
      <c r="BI75" s="56"/>
      <c r="BJ75" s="56"/>
      <c r="BK75" s="56"/>
      <c r="BL75" s="56"/>
      <c r="BM75" s="56"/>
      <c r="BN75" s="56"/>
      <c r="BO75" s="56"/>
      <c r="BP75" s="56"/>
      <c r="BQ75" s="56"/>
      <c r="BR75" s="56"/>
      <c r="BS75" s="56"/>
      <c r="BT75" s="56"/>
      <c r="BU75" s="56"/>
      <c r="BV75" s="56"/>
      <c r="BW75" s="56"/>
      <c r="BX75" s="56"/>
      <c r="BY75" s="56"/>
      <c r="BZ75" s="56"/>
      <c r="CA75" s="56"/>
      <c r="CB75" s="56"/>
      <c r="CC75" s="56"/>
      <c r="CD75" s="56"/>
      <c r="CE75" s="56"/>
    </row>
    <row r="76" spans="2:83" s="1670" customFormat="1" ht="61.5" customHeight="1">
      <c r="B76" s="1669">
        <f t="shared" si="0"/>
        <v>74</v>
      </c>
      <c r="C76" s="1652" t="s">
        <v>7872</v>
      </c>
      <c r="D76" s="1652" t="s">
        <v>7873</v>
      </c>
      <c r="E76" s="1652">
        <v>4</v>
      </c>
      <c r="F76" s="1652">
        <v>3</v>
      </c>
      <c r="G76" s="1654">
        <v>2</v>
      </c>
      <c r="H76" s="1655" t="s">
        <v>7874</v>
      </c>
      <c r="I76" s="1652" t="s">
        <v>536</v>
      </c>
      <c r="J76" s="1656" t="s">
        <v>7875</v>
      </c>
      <c r="K76" s="1657" t="s">
        <v>7876</v>
      </c>
      <c r="L76" s="1652">
        <v>532</v>
      </c>
      <c r="M76" s="1658" t="s">
        <v>7877</v>
      </c>
      <c r="N76" s="1672" t="s">
        <v>7878</v>
      </c>
      <c r="O76" s="1657" t="s">
        <v>7879</v>
      </c>
      <c r="P76" s="1652">
        <v>6</v>
      </c>
      <c r="Q76" s="2450">
        <f t="shared" si="3"/>
        <v>6</v>
      </c>
      <c r="R76" s="2441"/>
      <c r="S76" s="2441"/>
      <c r="T76" s="2441"/>
      <c r="U76" s="2441"/>
      <c r="V76" s="2441"/>
      <c r="W76" s="2441"/>
      <c r="X76" s="2441"/>
      <c r="Y76" s="2441"/>
      <c r="Z76" s="2441"/>
      <c r="AA76" s="2441"/>
      <c r="AB76" s="2441"/>
      <c r="AC76" s="2441"/>
      <c r="AD76" s="2441">
        <v>5</v>
      </c>
      <c r="AE76" s="2441">
        <v>1</v>
      </c>
      <c r="AG76" s="2503"/>
      <c r="AK76" s="56" t="str">
        <f t="shared" si="4"/>
        <v>DA&amp;A</v>
      </c>
      <c r="AL76" s="1080"/>
      <c r="AM76" s="1080"/>
      <c r="AN76" s="56">
        <v>3</v>
      </c>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56"/>
      <c r="CE76" s="56"/>
    </row>
    <row r="77" spans="2:83" s="1670" customFormat="1" ht="61.5" customHeight="1">
      <c r="B77" s="1669">
        <f t="shared" si="0"/>
        <v>75</v>
      </c>
      <c r="C77" s="1652" t="s">
        <v>3371</v>
      </c>
      <c r="D77" s="1652" t="s">
        <v>7855</v>
      </c>
      <c r="E77" s="1652">
        <v>4</v>
      </c>
      <c r="F77" s="1652">
        <v>4</v>
      </c>
      <c r="G77" s="1654">
        <v>1</v>
      </c>
      <c r="H77" s="1655" t="s">
        <v>7880</v>
      </c>
      <c r="I77" s="1652" t="s">
        <v>7919</v>
      </c>
      <c r="J77" s="1656" t="s">
        <v>7918</v>
      </c>
      <c r="K77" s="1657" t="s">
        <v>70</v>
      </c>
      <c r="L77" s="1652">
        <v>414</v>
      </c>
      <c r="M77" s="1658" t="s">
        <v>7881</v>
      </c>
      <c r="N77" s="1672" t="s">
        <v>7858</v>
      </c>
      <c r="O77" s="1657" t="s">
        <v>7882</v>
      </c>
      <c r="P77" s="1652">
        <v>10</v>
      </c>
      <c r="Q77" s="2450">
        <f t="shared" si="3"/>
        <v>10</v>
      </c>
      <c r="R77" s="2441"/>
      <c r="S77" s="2441"/>
      <c r="T77" s="2441"/>
      <c r="U77" s="2441"/>
      <c r="V77" s="2441"/>
      <c r="W77" s="2441"/>
      <c r="X77" s="2441"/>
      <c r="Y77" s="2441"/>
      <c r="Z77" s="2441"/>
      <c r="AA77" s="2441"/>
      <c r="AB77" s="2441"/>
      <c r="AC77" s="2441">
        <v>2</v>
      </c>
      <c r="AD77" s="2441">
        <v>6</v>
      </c>
      <c r="AE77" s="2441">
        <v>2</v>
      </c>
      <c r="AG77" s="2152" t="s">
        <v>10520</v>
      </c>
      <c r="AK77" s="56" t="str">
        <f t="shared" si="4"/>
        <v>IMNRAS</v>
      </c>
      <c r="AL77" s="1080"/>
      <c r="AM77" s="1080"/>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row>
    <row r="78" spans="2:83" s="1785" customFormat="1" ht="61.5" customHeight="1">
      <c r="B78" s="1786">
        <f t="shared" si="0"/>
        <v>76</v>
      </c>
      <c r="C78" s="1787" t="s">
        <v>8056</v>
      </c>
      <c r="D78" s="1787" t="s">
        <v>8041</v>
      </c>
      <c r="E78" s="1787">
        <v>17</v>
      </c>
      <c r="F78" s="1787">
        <v>17</v>
      </c>
      <c r="G78" s="1789">
        <v>1</v>
      </c>
      <c r="H78" s="1790" t="s">
        <v>8057</v>
      </c>
      <c r="I78" s="1787" t="s">
        <v>8058</v>
      </c>
      <c r="J78" s="1791" t="s">
        <v>8059</v>
      </c>
      <c r="K78" s="1792" t="s">
        <v>70</v>
      </c>
      <c r="L78" s="1787">
        <v>417</v>
      </c>
      <c r="M78" s="1793" t="s">
        <v>8060</v>
      </c>
      <c r="N78" s="1807" t="s">
        <v>8061</v>
      </c>
      <c r="O78" s="1792" t="s">
        <v>8062</v>
      </c>
      <c r="P78" s="1787">
        <v>36</v>
      </c>
      <c r="Q78" s="2450">
        <f t="shared" si="3"/>
        <v>36</v>
      </c>
      <c r="R78" s="2391"/>
      <c r="S78" s="2391"/>
      <c r="T78" s="2391"/>
      <c r="U78" s="2391"/>
      <c r="V78" s="2391"/>
      <c r="W78" s="2391"/>
      <c r="X78" s="2391"/>
      <c r="Y78" s="2391"/>
      <c r="Z78" s="2391"/>
      <c r="AA78" s="2391"/>
      <c r="AB78" s="2391"/>
      <c r="AC78" s="2391">
        <v>2</v>
      </c>
      <c r="AD78" s="2391">
        <v>18</v>
      </c>
      <c r="AE78" s="2391">
        <v>16</v>
      </c>
      <c r="AG78" s="2518"/>
      <c r="AK78" s="56" t="str">
        <f t="shared" si="4"/>
        <v>IMNRAS</v>
      </c>
      <c r="AL78" s="1080"/>
      <c r="AM78" s="1080"/>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row>
    <row r="79" spans="2:83" s="56" customFormat="1" ht="61.5" customHeight="1">
      <c r="B79" s="1457">
        <f t="shared" si="0"/>
        <v>77</v>
      </c>
      <c r="C79" s="3" t="s">
        <v>6885</v>
      </c>
      <c r="D79" s="3" t="s">
        <v>6863</v>
      </c>
      <c r="E79" s="3">
        <v>4</v>
      </c>
      <c r="F79" s="1449">
        <v>5</v>
      </c>
      <c r="G79" s="1013">
        <v>0</v>
      </c>
      <c r="H79" s="1456" t="s">
        <v>6941</v>
      </c>
      <c r="I79" s="3" t="s">
        <v>6869</v>
      </c>
      <c r="J79" s="603" t="s">
        <v>10343</v>
      </c>
      <c r="K79" s="100" t="s">
        <v>6886</v>
      </c>
      <c r="L79" s="3">
        <v>525</v>
      </c>
      <c r="M79" s="62" t="s">
        <v>6887</v>
      </c>
      <c r="N79" s="3" t="s">
        <v>6867</v>
      </c>
      <c r="O79" s="100" t="s">
        <v>6888</v>
      </c>
      <c r="P79" s="3">
        <v>3</v>
      </c>
      <c r="Q79" s="2450">
        <f t="shared" si="3"/>
        <v>3</v>
      </c>
      <c r="R79" s="41"/>
      <c r="S79" s="41"/>
      <c r="T79" s="41"/>
      <c r="U79" s="41"/>
      <c r="V79" s="41"/>
      <c r="W79" s="41"/>
      <c r="X79" s="41"/>
      <c r="Y79" s="41"/>
      <c r="Z79" s="41"/>
      <c r="AA79" s="41"/>
      <c r="AB79" s="41"/>
      <c r="AC79" s="41">
        <v>2</v>
      </c>
      <c r="AD79" s="41"/>
      <c r="AE79" s="41">
        <v>1</v>
      </c>
      <c r="AG79" s="1649"/>
      <c r="AK79" s="56" t="str">
        <f t="shared" si="4"/>
        <v>IA&amp;A</v>
      </c>
      <c r="AL79" s="1080"/>
      <c r="AM79" s="1080"/>
    </row>
    <row r="80" spans="2:83" s="56" customFormat="1" ht="48.75" customHeight="1">
      <c r="B80" s="1457">
        <f t="shared" ref="B80:B128" si="5">ROW()-2</f>
        <v>78</v>
      </c>
      <c r="C80" s="3" t="s">
        <v>6889</v>
      </c>
      <c r="D80" s="3" t="s">
        <v>6863</v>
      </c>
      <c r="E80" s="3">
        <v>3</v>
      </c>
      <c r="F80" s="1449">
        <v>4</v>
      </c>
      <c r="G80" s="1013">
        <v>0</v>
      </c>
      <c r="H80" s="1456" t="s">
        <v>6890</v>
      </c>
      <c r="I80" s="3" t="s">
        <v>6894</v>
      </c>
      <c r="J80" s="603" t="s">
        <v>6891</v>
      </c>
      <c r="K80" s="100" t="s">
        <v>6865</v>
      </c>
      <c r="L80" s="3">
        <v>727</v>
      </c>
      <c r="M80" s="62">
        <v>5</v>
      </c>
      <c r="N80" s="3" t="s">
        <v>6892</v>
      </c>
      <c r="O80" s="100" t="s">
        <v>6893</v>
      </c>
      <c r="P80" s="3">
        <v>25</v>
      </c>
      <c r="Q80" s="2450">
        <f t="shared" si="3"/>
        <v>25</v>
      </c>
      <c r="R80" s="41"/>
      <c r="S80" s="41"/>
      <c r="T80" s="41"/>
      <c r="U80" s="41"/>
      <c r="V80" s="41"/>
      <c r="W80" s="41"/>
      <c r="X80" s="41"/>
      <c r="Y80" s="41"/>
      <c r="Z80" s="41"/>
      <c r="AA80" s="41"/>
      <c r="AB80" s="41"/>
      <c r="AC80" s="41">
        <v>2</v>
      </c>
      <c r="AD80" s="41">
        <v>10</v>
      </c>
      <c r="AE80" s="41">
        <v>13</v>
      </c>
      <c r="AG80" s="1649"/>
      <c r="AK80" s="56" t="str">
        <f t="shared" si="4"/>
        <v>IApJ</v>
      </c>
      <c r="AL80" s="1080"/>
      <c r="AM80" s="1080"/>
    </row>
    <row r="81" spans="2:83" s="2327" customFormat="1" ht="67.5" customHeight="1">
      <c r="B81" s="2318"/>
      <c r="C81" s="2319" t="s">
        <v>8343</v>
      </c>
      <c r="D81" s="2319" t="s">
        <v>8344</v>
      </c>
      <c r="E81" s="2319">
        <v>15</v>
      </c>
      <c r="F81" s="2320">
        <v>15</v>
      </c>
      <c r="G81" s="2321">
        <v>1</v>
      </c>
      <c r="H81" s="2322" t="s">
        <v>8345</v>
      </c>
      <c r="I81" s="2319" t="s">
        <v>8346</v>
      </c>
      <c r="J81" s="2324" t="s">
        <v>10344</v>
      </c>
      <c r="K81" s="2323" t="s">
        <v>70</v>
      </c>
      <c r="L81" s="2319">
        <v>414</v>
      </c>
      <c r="M81" s="2325" t="s">
        <v>8347</v>
      </c>
      <c r="N81" s="2935">
        <v>40695</v>
      </c>
      <c r="O81" s="2323" t="s">
        <v>8348</v>
      </c>
      <c r="P81" s="2319">
        <v>12</v>
      </c>
      <c r="Q81" s="2923">
        <f t="shared" si="3"/>
        <v>12</v>
      </c>
      <c r="R81" s="2447"/>
      <c r="S81" s="2447"/>
      <c r="T81" s="2447"/>
      <c r="U81" s="2447"/>
      <c r="V81" s="2447"/>
      <c r="W81" s="2447"/>
      <c r="X81" s="2447"/>
      <c r="Y81" s="2447"/>
      <c r="Z81" s="2447"/>
      <c r="AA81" s="2447"/>
      <c r="AB81" s="2447"/>
      <c r="AC81" s="2447">
        <v>2</v>
      </c>
      <c r="AD81" s="2447">
        <v>7</v>
      </c>
      <c r="AE81" s="2447">
        <v>3</v>
      </c>
      <c r="AG81" s="2508"/>
      <c r="AK81" s="2327" t="str">
        <f t="shared" si="4"/>
        <v>IMNRAS</v>
      </c>
      <c r="AL81" s="2909"/>
      <c r="AM81" s="2909"/>
    </row>
    <row r="82" spans="2:83" s="56" customFormat="1" ht="48.75" customHeight="1">
      <c r="B82" s="1457">
        <f t="shared" si="5"/>
        <v>80</v>
      </c>
      <c r="C82" s="3" t="s">
        <v>6905</v>
      </c>
      <c r="D82" s="3" t="s">
        <v>6906</v>
      </c>
      <c r="E82" s="3">
        <v>6</v>
      </c>
      <c r="F82" s="1449">
        <v>0</v>
      </c>
      <c r="G82" s="1013">
        <v>7</v>
      </c>
      <c r="H82" s="1456" t="s">
        <v>7312</v>
      </c>
      <c r="I82" s="3" t="s">
        <v>6907</v>
      </c>
      <c r="J82" s="603" t="s">
        <v>7696</v>
      </c>
      <c r="K82" s="100" t="s">
        <v>6908</v>
      </c>
      <c r="L82" s="3">
        <v>412</v>
      </c>
      <c r="M82" s="62" t="s">
        <v>7697</v>
      </c>
      <c r="N82" s="3" t="s">
        <v>7698</v>
      </c>
      <c r="O82" s="100" t="s">
        <v>6909</v>
      </c>
      <c r="P82" s="3">
        <v>8</v>
      </c>
      <c r="Q82" s="2450">
        <f t="shared" si="3"/>
        <v>8</v>
      </c>
      <c r="R82" s="41"/>
      <c r="S82" s="41"/>
      <c r="T82" s="41"/>
      <c r="U82" s="41"/>
      <c r="V82" s="41"/>
      <c r="W82" s="41"/>
      <c r="X82" s="41"/>
      <c r="Y82" s="41"/>
      <c r="Z82" s="41"/>
      <c r="AA82" s="41"/>
      <c r="AB82" s="41"/>
      <c r="AC82" s="41">
        <v>2</v>
      </c>
      <c r="AD82" s="41">
        <v>4</v>
      </c>
      <c r="AE82" s="41">
        <v>2</v>
      </c>
      <c r="AG82" s="283" t="s">
        <v>10511</v>
      </c>
      <c r="AK82" s="56" t="str">
        <f t="shared" si="4"/>
        <v>DMNRAS</v>
      </c>
      <c r="AL82" s="1080"/>
      <c r="AM82" s="1080"/>
      <c r="BB82" s="56">
        <v>5</v>
      </c>
      <c r="BP82" s="56">
        <v>1</v>
      </c>
    </row>
    <row r="83" spans="2:83" s="56" customFormat="1" ht="48.75" customHeight="1">
      <c r="B83" s="1457">
        <f t="shared" si="5"/>
        <v>81</v>
      </c>
      <c r="C83" s="1547" t="s">
        <v>1601</v>
      </c>
      <c r="D83" s="1547" t="s">
        <v>7439</v>
      </c>
      <c r="E83" s="1547">
        <v>2</v>
      </c>
      <c r="F83" s="1536">
        <v>1</v>
      </c>
      <c r="G83" s="1548">
        <v>2</v>
      </c>
      <c r="H83" s="1549" t="s">
        <v>7489</v>
      </c>
      <c r="I83" s="1547" t="s">
        <v>7701</v>
      </c>
      <c r="J83" s="1550" t="s">
        <v>7699</v>
      </c>
      <c r="K83" s="1551" t="s">
        <v>234</v>
      </c>
      <c r="L83" s="1547">
        <v>63</v>
      </c>
      <c r="M83" s="1552" t="s">
        <v>7700</v>
      </c>
      <c r="N83" s="1547" t="s">
        <v>7645</v>
      </c>
      <c r="O83" s="1551" t="s">
        <v>7490</v>
      </c>
      <c r="P83" s="1547">
        <v>1</v>
      </c>
      <c r="Q83" s="2450">
        <f t="shared" si="3"/>
        <v>1</v>
      </c>
      <c r="R83" s="2451"/>
      <c r="S83" s="2451"/>
      <c r="T83" s="2451"/>
      <c r="U83" s="2451"/>
      <c r="V83" s="2451"/>
      <c r="W83" s="2451"/>
      <c r="X83" s="2451"/>
      <c r="Y83" s="2451"/>
      <c r="Z83" s="2451"/>
      <c r="AA83" s="2451"/>
      <c r="AB83" s="2451"/>
      <c r="AC83" s="2451">
        <v>1</v>
      </c>
      <c r="AD83" s="2451"/>
      <c r="AE83" s="2451"/>
      <c r="AG83" s="1649"/>
      <c r="AK83" s="56" t="str">
        <f t="shared" si="4"/>
        <v>DPASJ</v>
      </c>
      <c r="AL83" s="1080"/>
      <c r="AM83" s="1080"/>
      <c r="BV83" s="56">
        <v>1</v>
      </c>
    </row>
    <row r="84" spans="2:83" s="1566" customFormat="1" ht="87.75" customHeight="1">
      <c r="B84" s="1556">
        <f t="shared" si="5"/>
        <v>82</v>
      </c>
      <c r="C84" s="1557" t="s">
        <v>7537</v>
      </c>
      <c r="D84" s="1557" t="s">
        <v>7538</v>
      </c>
      <c r="E84" s="1557">
        <v>27</v>
      </c>
      <c r="F84" s="1558">
        <v>28</v>
      </c>
      <c r="G84" s="1559">
        <v>0</v>
      </c>
      <c r="H84" s="1560" t="s">
        <v>8107</v>
      </c>
      <c r="I84" s="1557" t="s">
        <v>7520</v>
      </c>
      <c r="J84" s="1567" t="s">
        <v>7539</v>
      </c>
      <c r="K84" s="1562" t="s">
        <v>619</v>
      </c>
      <c r="L84" s="1557">
        <v>731</v>
      </c>
      <c r="M84" s="1563" t="s">
        <v>7540</v>
      </c>
      <c r="N84" s="1557" t="s">
        <v>7541</v>
      </c>
      <c r="O84" s="1562" t="s">
        <v>7542</v>
      </c>
      <c r="P84" s="1557">
        <v>11</v>
      </c>
      <c r="Q84" s="2450">
        <f t="shared" si="3"/>
        <v>11</v>
      </c>
      <c r="R84" s="2442"/>
      <c r="S84" s="2442"/>
      <c r="T84" s="2442"/>
      <c r="U84" s="2442"/>
      <c r="V84" s="2442"/>
      <c r="W84" s="2442"/>
      <c r="X84" s="2442"/>
      <c r="Y84" s="2442"/>
      <c r="Z84" s="2442"/>
      <c r="AA84" s="2442"/>
      <c r="AB84" s="2442"/>
      <c r="AC84" s="2442">
        <v>1</v>
      </c>
      <c r="AD84" s="2442">
        <v>4</v>
      </c>
      <c r="AE84" s="2442">
        <v>6</v>
      </c>
      <c r="AG84" s="1572"/>
      <c r="AK84" s="56" t="str">
        <f t="shared" si="4"/>
        <v>IApJ</v>
      </c>
      <c r="AL84" s="1080"/>
      <c r="AM84" s="1080"/>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c r="CE84" s="56"/>
    </row>
    <row r="85" spans="2:83" s="1925" customFormat="1" ht="87.75" customHeight="1">
      <c r="B85" s="1917"/>
      <c r="C85" s="1918" t="s">
        <v>8226</v>
      </c>
      <c r="D85" s="1918" t="s">
        <v>8222</v>
      </c>
      <c r="E85" s="1918">
        <v>6</v>
      </c>
      <c r="F85" s="1919">
        <v>0</v>
      </c>
      <c r="G85" s="1920">
        <v>7</v>
      </c>
      <c r="H85" s="1921" t="s">
        <v>8227</v>
      </c>
      <c r="I85" s="1918" t="s">
        <v>8228</v>
      </c>
      <c r="J85" s="1928" t="s">
        <v>8229</v>
      </c>
      <c r="K85" s="1923" t="s">
        <v>234</v>
      </c>
      <c r="L85" s="1918">
        <v>63</v>
      </c>
      <c r="M85" s="1924" t="s">
        <v>8230</v>
      </c>
      <c r="N85" s="1926" t="s">
        <v>8231</v>
      </c>
      <c r="O85" s="1923" t="s">
        <v>8232</v>
      </c>
      <c r="P85" s="1918">
        <v>9</v>
      </c>
      <c r="Q85" s="2450">
        <f t="shared" si="3"/>
        <v>9</v>
      </c>
      <c r="R85" s="2439"/>
      <c r="S85" s="2439"/>
      <c r="T85" s="2439"/>
      <c r="U85" s="2439"/>
      <c r="V85" s="2439"/>
      <c r="W85" s="2439"/>
      <c r="X85" s="2439"/>
      <c r="Y85" s="2439"/>
      <c r="Z85" s="2439"/>
      <c r="AA85" s="2439"/>
      <c r="AB85" s="2439"/>
      <c r="AC85" s="2439"/>
      <c r="AD85" s="2439">
        <v>5</v>
      </c>
      <c r="AE85" s="2439">
        <v>4</v>
      </c>
      <c r="AG85" s="2501"/>
      <c r="AK85" s="56" t="str">
        <f t="shared" si="4"/>
        <v>DPASJ</v>
      </c>
      <c r="AL85" s="1080"/>
      <c r="AM85" s="1080"/>
      <c r="AN85" s="56"/>
      <c r="AO85" s="56"/>
      <c r="AP85" s="56"/>
      <c r="AQ85" s="56"/>
      <c r="AR85" s="56"/>
      <c r="AS85" s="56"/>
      <c r="AT85" s="56"/>
      <c r="AU85" s="56"/>
      <c r="AV85" s="56"/>
      <c r="AW85" s="56"/>
      <c r="AX85" s="56"/>
      <c r="AY85" s="56"/>
      <c r="AZ85" s="56">
        <v>2</v>
      </c>
      <c r="BA85" s="56">
        <v>1</v>
      </c>
      <c r="BB85" s="56"/>
      <c r="BC85" s="56"/>
      <c r="BD85" s="56"/>
      <c r="BE85" s="56">
        <v>1</v>
      </c>
      <c r="BF85" s="56"/>
      <c r="BG85" s="56"/>
      <c r="BH85" s="56"/>
      <c r="BI85" s="56"/>
      <c r="BJ85" s="56"/>
      <c r="BK85" s="56"/>
      <c r="BL85" s="56"/>
      <c r="BM85" s="56"/>
      <c r="BN85" s="56"/>
      <c r="BO85" s="56"/>
      <c r="BP85" s="56"/>
      <c r="BQ85" s="56"/>
      <c r="BR85" s="56"/>
      <c r="BS85" s="56"/>
      <c r="BT85" s="56"/>
      <c r="BU85" s="56"/>
      <c r="BV85" s="56"/>
      <c r="BW85" s="56"/>
      <c r="BX85" s="56"/>
      <c r="BY85" s="56"/>
      <c r="BZ85" s="56"/>
      <c r="CA85" s="56"/>
      <c r="CB85" s="56"/>
      <c r="CC85" s="56"/>
      <c r="CD85" s="56"/>
      <c r="CE85" s="56"/>
    </row>
    <row r="86" spans="2:83" s="2169" customFormat="1" ht="79.5" customHeight="1">
      <c r="B86" s="2170"/>
      <c r="C86" s="2171" t="s">
        <v>9254</v>
      </c>
      <c r="D86" s="2171" t="s">
        <v>9240</v>
      </c>
      <c r="E86" s="2171">
        <v>3</v>
      </c>
      <c r="F86" s="2172">
        <v>4</v>
      </c>
      <c r="G86" s="2173">
        <v>0</v>
      </c>
      <c r="H86" s="2174" t="s">
        <v>9255</v>
      </c>
      <c r="I86" s="2171" t="s">
        <v>9256</v>
      </c>
      <c r="J86" s="2175" t="s">
        <v>9257</v>
      </c>
      <c r="K86" s="2176" t="s">
        <v>9250</v>
      </c>
      <c r="L86" s="2171">
        <v>736</v>
      </c>
      <c r="M86" s="2177">
        <v>18</v>
      </c>
      <c r="N86" s="2178" t="s">
        <v>9258</v>
      </c>
      <c r="O86" s="2176" t="s">
        <v>9259</v>
      </c>
      <c r="P86" s="2171">
        <v>38</v>
      </c>
      <c r="Q86" s="2450">
        <f t="shared" si="3"/>
        <v>38</v>
      </c>
      <c r="R86" s="2443"/>
      <c r="S86" s="2443"/>
      <c r="T86" s="2443"/>
      <c r="U86" s="2443"/>
      <c r="V86" s="2443"/>
      <c r="W86" s="2443"/>
      <c r="X86" s="2443"/>
      <c r="Y86" s="2443"/>
      <c r="Z86" s="2443"/>
      <c r="AA86" s="2443"/>
      <c r="AB86" s="2443"/>
      <c r="AC86" s="2443">
        <v>8</v>
      </c>
      <c r="AD86" s="2443">
        <v>17</v>
      </c>
      <c r="AE86" s="2443">
        <v>13</v>
      </c>
      <c r="AG86" s="2182" t="s">
        <v>10504</v>
      </c>
      <c r="AL86" s="1080"/>
      <c r="AM86" s="1080"/>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row>
    <row r="87" spans="2:83" s="56" customFormat="1" ht="57" customHeight="1">
      <c r="B87" s="1457">
        <f t="shared" si="5"/>
        <v>85</v>
      </c>
      <c r="C87" s="1496" t="s">
        <v>7298</v>
      </c>
      <c r="D87" s="1496" t="s">
        <v>7256</v>
      </c>
      <c r="E87" s="1496">
        <v>3</v>
      </c>
      <c r="F87" s="1498">
        <v>4</v>
      </c>
      <c r="G87" s="1510">
        <v>0</v>
      </c>
      <c r="H87" s="1506" t="s">
        <v>7299</v>
      </c>
      <c r="I87" s="1496" t="s">
        <v>7300</v>
      </c>
      <c r="J87" s="1497" t="s">
        <v>7301</v>
      </c>
      <c r="K87" s="1505" t="s">
        <v>7296</v>
      </c>
      <c r="L87" s="1496">
        <v>728</v>
      </c>
      <c r="M87" s="1507" t="s">
        <v>7302</v>
      </c>
      <c r="N87" s="1496" t="s">
        <v>7303</v>
      </c>
      <c r="O87" s="1505" t="s">
        <v>7304</v>
      </c>
      <c r="P87" s="1496">
        <v>51</v>
      </c>
      <c r="Q87" s="2450">
        <f t="shared" si="3"/>
        <v>51</v>
      </c>
      <c r="R87" s="1511"/>
      <c r="S87" s="1511"/>
      <c r="T87" s="1511"/>
      <c r="U87" s="1511"/>
      <c r="V87" s="1511"/>
      <c r="W87" s="1511"/>
      <c r="X87" s="1511"/>
      <c r="Y87" s="1511"/>
      <c r="Z87" s="1511"/>
      <c r="AA87" s="1511"/>
      <c r="AB87" s="1511"/>
      <c r="AC87" s="1511">
        <v>10</v>
      </c>
      <c r="AD87" s="1511">
        <v>22</v>
      </c>
      <c r="AE87" s="1511">
        <v>19</v>
      </c>
      <c r="AF87" s="1503"/>
      <c r="AG87" s="2052" t="s">
        <v>10522</v>
      </c>
      <c r="AH87" s="1503"/>
      <c r="AI87" s="1503"/>
      <c r="AJ87" s="1503"/>
      <c r="AK87" s="56" t="str">
        <f t="shared" si="4"/>
        <v>IApJ</v>
      </c>
      <c r="AL87" s="1080"/>
      <c r="AM87" s="1080"/>
    </row>
    <row r="88" spans="2:83" s="1785" customFormat="1" ht="57" customHeight="1">
      <c r="B88" s="1786">
        <f t="shared" si="5"/>
        <v>86</v>
      </c>
      <c r="C88" s="1787" t="s">
        <v>8033</v>
      </c>
      <c r="D88" s="1787" t="s">
        <v>8034</v>
      </c>
      <c r="E88" s="1787">
        <v>3</v>
      </c>
      <c r="F88" s="1788">
        <v>3</v>
      </c>
      <c r="G88" s="1789">
        <v>1</v>
      </c>
      <c r="H88" s="1790" t="s">
        <v>8035</v>
      </c>
      <c r="I88" s="1787" t="s">
        <v>8036</v>
      </c>
      <c r="J88" s="1791" t="s">
        <v>8037</v>
      </c>
      <c r="K88" s="1792" t="s">
        <v>8038</v>
      </c>
      <c r="L88" s="1787">
        <v>741</v>
      </c>
      <c r="M88" s="1793">
        <v>116</v>
      </c>
      <c r="N88" s="1794">
        <v>40848</v>
      </c>
      <c r="O88" s="1792" t="s">
        <v>8039</v>
      </c>
      <c r="P88" s="1787">
        <v>15</v>
      </c>
      <c r="Q88" s="2450">
        <f t="shared" si="3"/>
        <v>15</v>
      </c>
      <c r="R88" s="2391"/>
      <c r="S88" s="2391"/>
      <c r="T88" s="2391"/>
      <c r="U88" s="2391"/>
      <c r="V88" s="2391"/>
      <c r="W88" s="2391"/>
      <c r="X88" s="2391"/>
      <c r="Y88" s="2391"/>
      <c r="Z88" s="2391"/>
      <c r="AA88" s="2391"/>
      <c r="AB88" s="2391"/>
      <c r="AC88" s="2391"/>
      <c r="AD88" s="2391">
        <v>8</v>
      </c>
      <c r="AE88" s="2391">
        <v>7</v>
      </c>
      <c r="AG88" s="2156" t="s">
        <v>10520</v>
      </c>
      <c r="AK88" s="56" t="str">
        <f t="shared" si="4"/>
        <v>DApJ</v>
      </c>
      <c r="AL88" s="1080"/>
      <c r="AM88" s="1080"/>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row>
    <row r="89" spans="2:83" s="1817" customFormat="1" ht="57" customHeight="1">
      <c r="B89" s="1809"/>
      <c r="C89" s="1810" t="s">
        <v>8132</v>
      </c>
      <c r="D89" s="1810" t="s">
        <v>8133</v>
      </c>
      <c r="E89" s="1810">
        <v>6</v>
      </c>
      <c r="F89" s="1819">
        <v>0</v>
      </c>
      <c r="G89" s="1825">
        <v>7</v>
      </c>
      <c r="H89" s="1813" t="s">
        <v>8139</v>
      </c>
      <c r="I89" s="1810" t="s">
        <v>8134</v>
      </c>
      <c r="J89" s="1814" t="s">
        <v>8135</v>
      </c>
      <c r="K89" s="1812" t="s">
        <v>8136</v>
      </c>
      <c r="L89" s="1810">
        <v>63</v>
      </c>
      <c r="M89" s="1815" t="s">
        <v>8137</v>
      </c>
      <c r="N89" s="1833">
        <v>40756</v>
      </c>
      <c r="O89" s="1812" t="s">
        <v>8138</v>
      </c>
      <c r="P89" s="1810">
        <v>4</v>
      </c>
      <c r="Q89" s="2450">
        <f t="shared" si="3"/>
        <v>4</v>
      </c>
      <c r="R89" s="2461"/>
      <c r="S89" s="2461"/>
      <c r="T89" s="2461"/>
      <c r="U89" s="2461"/>
      <c r="V89" s="2461"/>
      <c r="W89" s="2461"/>
      <c r="X89" s="2461"/>
      <c r="Y89" s="2461"/>
      <c r="Z89" s="2461"/>
      <c r="AA89" s="2461"/>
      <c r="AB89" s="2461"/>
      <c r="AC89" s="2461">
        <v>1</v>
      </c>
      <c r="AD89" s="2461">
        <v>2</v>
      </c>
      <c r="AE89" s="2461">
        <v>1</v>
      </c>
      <c r="AG89" s="2157" t="s">
        <v>10511</v>
      </c>
      <c r="AK89" s="56" t="str">
        <f t="shared" si="4"/>
        <v>DPASJ</v>
      </c>
      <c r="AL89" s="1080">
        <v>1</v>
      </c>
      <c r="AM89" s="1080"/>
      <c r="AN89" s="56"/>
      <c r="AO89" s="56"/>
      <c r="AP89" s="56"/>
      <c r="AQ89" s="56"/>
      <c r="AR89" s="56"/>
      <c r="AS89" s="56"/>
      <c r="AT89" s="56"/>
      <c r="AU89" s="56"/>
      <c r="AV89" s="56"/>
      <c r="AW89" s="56"/>
      <c r="AX89" s="56"/>
      <c r="AY89" s="56"/>
      <c r="AZ89" s="56"/>
      <c r="BA89" s="56">
        <v>2</v>
      </c>
      <c r="BB89" s="56"/>
      <c r="BC89" s="56"/>
      <c r="BD89" s="56"/>
      <c r="BE89" s="56"/>
      <c r="BF89" s="56"/>
      <c r="BG89" s="56"/>
      <c r="BH89" s="56"/>
      <c r="BI89" s="56"/>
      <c r="BJ89" s="56"/>
      <c r="BK89" s="56"/>
      <c r="BL89" s="56"/>
      <c r="BM89" s="56"/>
      <c r="BN89" s="56"/>
      <c r="BO89" s="56"/>
      <c r="BP89" s="56"/>
      <c r="BQ89" s="56">
        <v>1</v>
      </c>
      <c r="BR89" s="56"/>
      <c r="BS89" s="56"/>
      <c r="BT89" s="56"/>
      <c r="BU89" s="56"/>
      <c r="BV89" s="56"/>
      <c r="BW89" s="56"/>
      <c r="BX89" s="56"/>
      <c r="BY89" s="56"/>
      <c r="BZ89" s="56"/>
      <c r="CA89" s="56"/>
      <c r="CB89" s="56"/>
      <c r="CC89" s="56"/>
      <c r="CD89" s="56"/>
      <c r="CE89" s="56"/>
    </row>
    <row r="90" spans="2:83" s="2169" customFormat="1" ht="57" customHeight="1">
      <c r="B90" s="2170"/>
      <c r="C90" s="2171" t="s">
        <v>9473</v>
      </c>
      <c r="D90" s="2171" t="s">
        <v>9285</v>
      </c>
      <c r="E90" s="2171">
        <v>4</v>
      </c>
      <c r="F90" s="2172">
        <v>5</v>
      </c>
      <c r="G90" s="2173">
        <v>0</v>
      </c>
      <c r="H90" s="2174" t="s">
        <v>9286</v>
      </c>
      <c r="I90" s="2171" t="s">
        <v>9287</v>
      </c>
      <c r="J90" s="2179" t="s">
        <v>9288</v>
      </c>
      <c r="K90" s="2176" t="s">
        <v>9289</v>
      </c>
      <c r="L90" s="2171">
        <v>735</v>
      </c>
      <c r="M90" s="2177">
        <v>53</v>
      </c>
      <c r="N90" s="2181">
        <v>40725</v>
      </c>
      <c r="O90" s="2176" t="s">
        <v>9290</v>
      </c>
      <c r="P90" s="2171">
        <v>22</v>
      </c>
      <c r="Q90" s="2450">
        <f t="shared" si="3"/>
        <v>22</v>
      </c>
      <c r="R90" s="2443"/>
      <c r="S90" s="2443"/>
      <c r="T90" s="2443"/>
      <c r="U90" s="2443"/>
      <c r="V90" s="2443"/>
      <c r="W90" s="2443"/>
      <c r="X90" s="2443"/>
      <c r="Y90" s="2443"/>
      <c r="Z90" s="2443"/>
      <c r="AA90" s="2443"/>
      <c r="AB90" s="2443"/>
      <c r="AC90" s="2443">
        <v>3</v>
      </c>
      <c r="AD90" s="2443">
        <v>11</v>
      </c>
      <c r="AE90" s="2443">
        <v>8</v>
      </c>
      <c r="AG90" s="2182" t="s">
        <v>10592</v>
      </c>
      <c r="AL90" s="1080"/>
      <c r="AM90" s="1080"/>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c r="BZ90" s="56"/>
      <c r="CA90" s="56"/>
      <c r="CB90" s="56"/>
      <c r="CC90" s="56"/>
      <c r="CD90" s="56"/>
      <c r="CE90" s="56"/>
    </row>
    <row r="91" spans="2:83" s="2327" customFormat="1" ht="66.75" customHeight="1">
      <c r="B91" s="2318"/>
      <c r="C91" s="2319" t="s">
        <v>8291</v>
      </c>
      <c r="D91" s="2319" t="s">
        <v>8275</v>
      </c>
      <c r="E91" s="2319">
        <v>6</v>
      </c>
      <c r="F91" s="2320">
        <v>6</v>
      </c>
      <c r="G91" s="2321">
        <v>1</v>
      </c>
      <c r="H91" s="2322" t="s">
        <v>8292</v>
      </c>
      <c r="I91" s="2319" t="s">
        <v>8276</v>
      </c>
      <c r="J91" s="2324" t="s">
        <v>8293</v>
      </c>
      <c r="K91" s="2323" t="s">
        <v>8294</v>
      </c>
      <c r="L91" s="2319">
        <v>529</v>
      </c>
      <c r="M91" s="2325">
        <v>135</v>
      </c>
      <c r="N91" s="2935">
        <v>40664</v>
      </c>
      <c r="O91" s="2323" t="s">
        <v>8295</v>
      </c>
      <c r="P91" s="2319">
        <v>7</v>
      </c>
      <c r="Q91" s="2923">
        <f t="shared" si="3"/>
        <v>7</v>
      </c>
      <c r="R91" s="2447"/>
      <c r="S91" s="2447"/>
      <c r="T91" s="2447"/>
      <c r="U91" s="2447"/>
      <c r="V91" s="2447"/>
      <c r="W91" s="2447"/>
      <c r="X91" s="2447"/>
      <c r="Y91" s="2447"/>
      <c r="Z91" s="2447"/>
      <c r="AA91" s="2447"/>
      <c r="AB91" s="2447"/>
      <c r="AC91" s="2447">
        <v>2</v>
      </c>
      <c r="AD91" s="2447">
        <v>4</v>
      </c>
      <c r="AE91" s="2447">
        <v>1</v>
      </c>
      <c r="AG91" s="2508"/>
      <c r="AK91" s="2327" t="str">
        <f t="shared" si="4"/>
        <v>IA&amp;A</v>
      </c>
      <c r="AL91" s="2909"/>
      <c r="AM91" s="2909"/>
    </row>
    <row r="92" spans="2:83" s="1698" customFormat="1" ht="57" customHeight="1">
      <c r="B92" s="1710">
        <f t="shared" si="5"/>
        <v>90</v>
      </c>
      <c r="C92" s="1711" t="s">
        <v>7936</v>
      </c>
      <c r="D92" s="1711" t="s">
        <v>7937</v>
      </c>
      <c r="E92" s="1711">
        <v>14</v>
      </c>
      <c r="F92" s="1702">
        <v>0</v>
      </c>
      <c r="G92" s="1712">
        <v>15</v>
      </c>
      <c r="H92" s="1713" t="s">
        <v>11374</v>
      </c>
      <c r="I92" s="981" t="s">
        <v>7941</v>
      </c>
      <c r="J92" s="1714" t="s">
        <v>7938</v>
      </c>
      <c r="K92" s="1715" t="s">
        <v>7932</v>
      </c>
      <c r="L92" s="1711">
        <v>738</v>
      </c>
      <c r="M92" s="1716">
        <v>30</v>
      </c>
      <c r="N92" s="1717" t="s">
        <v>7939</v>
      </c>
      <c r="O92" s="1715" t="s">
        <v>7940</v>
      </c>
      <c r="P92" s="1711">
        <v>2</v>
      </c>
      <c r="Q92" s="2450">
        <f t="shared" si="3"/>
        <v>2</v>
      </c>
      <c r="R92" s="2464"/>
      <c r="S92" s="2464"/>
      <c r="T92" s="2464"/>
      <c r="U92" s="2464"/>
      <c r="V92" s="2464"/>
      <c r="W92" s="2464"/>
      <c r="X92" s="2464"/>
      <c r="Y92" s="2464"/>
      <c r="Z92" s="2464"/>
      <c r="AA92" s="2464"/>
      <c r="AB92" s="2464"/>
      <c r="AC92" s="2464"/>
      <c r="AD92" s="2464">
        <v>2</v>
      </c>
      <c r="AE92" s="2464"/>
      <c r="AG92" s="2523"/>
      <c r="AK92" s="56" t="str">
        <f t="shared" si="4"/>
        <v>DApJ</v>
      </c>
      <c r="AL92" s="1080"/>
      <c r="AM92" s="1080"/>
      <c r="AN92" s="56"/>
      <c r="AO92" s="56"/>
      <c r="AP92" s="56"/>
      <c r="AQ92" s="56"/>
      <c r="AR92" s="56"/>
      <c r="AS92" s="56"/>
      <c r="AT92" s="56"/>
      <c r="AU92" s="56"/>
      <c r="AV92" s="56"/>
      <c r="AW92" s="56"/>
      <c r="AX92" s="56"/>
      <c r="AY92" s="56"/>
      <c r="AZ92" s="56"/>
      <c r="BA92" s="56">
        <v>2</v>
      </c>
      <c r="BB92" s="56"/>
      <c r="BC92" s="56"/>
      <c r="BD92" s="56"/>
      <c r="BE92" s="56"/>
      <c r="BF92" s="56"/>
      <c r="BG92" s="56"/>
      <c r="BH92" s="56"/>
      <c r="BI92" s="56"/>
      <c r="BJ92" s="56">
        <v>1</v>
      </c>
      <c r="BK92" s="56"/>
      <c r="BL92" s="56"/>
      <c r="BM92" s="56"/>
      <c r="BN92" s="56"/>
      <c r="BO92" s="56"/>
      <c r="BP92" s="56"/>
      <c r="BQ92" s="56"/>
      <c r="BR92" s="56"/>
      <c r="BS92" s="56"/>
      <c r="BT92" s="56"/>
      <c r="BU92" s="56"/>
      <c r="BV92" s="56"/>
      <c r="BW92" s="56"/>
      <c r="BX92" s="56"/>
      <c r="BY92" s="56"/>
      <c r="BZ92" s="56">
        <v>1</v>
      </c>
      <c r="CA92" s="56"/>
      <c r="CB92" s="56"/>
      <c r="CC92" s="56"/>
      <c r="CD92" s="56"/>
      <c r="CE92" s="56"/>
    </row>
    <row r="93" spans="2:83" s="1889" customFormat="1" ht="206.25" customHeight="1">
      <c r="B93" s="1890">
        <f t="shared" si="5"/>
        <v>91</v>
      </c>
      <c r="C93" s="1891" t="s">
        <v>5138</v>
      </c>
      <c r="D93" s="1891" t="s">
        <v>8161</v>
      </c>
      <c r="E93" s="1891">
        <v>64</v>
      </c>
      <c r="F93" s="1898">
        <v>59</v>
      </c>
      <c r="G93" s="1899">
        <v>6</v>
      </c>
      <c r="H93" s="1894" t="s">
        <v>8169</v>
      </c>
      <c r="I93" s="1894" t="s">
        <v>8170</v>
      </c>
      <c r="J93" s="1900" t="s">
        <v>8171</v>
      </c>
      <c r="K93" s="1893" t="s">
        <v>8172</v>
      </c>
      <c r="L93" s="1891">
        <v>742</v>
      </c>
      <c r="M93" s="1895">
        <v>61</v>
      </c>
      <c r="N93" s="1901" t="s">
        <v>8173</v>
      </c>
      <c r="O93" s="1893" t="s">
        <v>8174</v>
      </c>
      <c r="P93" s="1891">
        <v>41</v>
      </c>
      <c r="Q93" s="2450">
        <f t="shared" si="3"/>
        <v>41</v>
      </c>
      <c r="R93" s="2449"/>
      <c r="S93" s="2449"/>
      <c r="T93" s="2449"/>
      <c r="U93" s="2449"/>
      <c r="V93" s="2449"/>
      <c r="W93" s="2449"/>
      <c r="X93" s="2449"/>
      <c r="Y93" s="2449"/>
      <c r="Z93" s="2449"/>
      <c r="AA93" s="2449"/>
      <c r="AB93" s="2449"/>
      <c r="AC93" s="2449"/>
      <c r="AD93" s="2449">
        <v>24</v>
      </c>
      <c r="AE93" s="2449">
        <v>17</v>
      </c>
      <c r="AG93" s="2481"/>
      <c r="AK93" s="56" t="str">
        <f t="shared" si="4"/>
        <v>IApJ</v>
      </c>
      <c r="AL93" s="1080"/>
      <c r="AM93" s="1080"/>
      <c r="AN93" s="56">
        <v>4</v>
      </c>
      <c r="AO93" s="56"/>
      <c r="AP93" s="56"/>
      <c r="AQ93" s="56"/>
      <c r="AR93" s="56"/>
      <c r="AS93" s="56"/>
      <c r="AT93" s="56"/>
      <c r="AU93" s="56"/>
      <c r="AV93" s="56"/>
      <c r="AW93" s="56"/>
      <c r="AX93" s="56"/>
      <c r="AY93" s="56"/>
      <c r="AZ93" s="56"/>
      <c r="BA93" s="56">
        <v>1</v>
      </c>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c r="CE93" s="56"/>
    </row>
    <row r="94" spans="2:83" s="1785" customFormat="1" ht="57" customHeight="1">
      <c r="B94" s="1786">
        <f t="shared" si="5"/>
        <v>92</v>
      </c>
      <c r="C94" s="1787" t="s">
        <v>8070</v>
      </c>
      <c r="D94" s="1787" t="s">
        <v>8041</v>
      </c>
      <c r="E94" s="1787">
        <v>5</v>
      </c>
      <c r="F94" s="1788">
        <v>4</v>
      </c>
      <c r="G94" s="1789">
        <v>2</v>
      </c>
      <c r="H94" s="1790" t="s">
        <v>8071</v>
      </c>
      <c r="I94" s="1808" t="s">
        <v>441</v>
      </c>
      <c r="J94" s="1791" t="s">
        <v>8072</v>
      </c>
      <c r="K94" s="1792" t="s">
        <v>8038</v>
      </c>
      <c r="L94" s="1787">
        <v>740</v>
      </c>
      <c r="M94" s="1793">
        <v>106</v>
      </c>
      <c r="N94" s="1807" t="s">
        <v>8073</v>
      </c>
      <c r="O94" s="1792" t="s">
        <v>8074</v>
      </c>
      <c r="P94" s="1787">
        <v>2</v>
      </c>
      <c r="Q94" s="2450">
        <f t="shared" si="3"/>
        <v>2</v>
      </c>
      <c r="R94" s="2391"/>
      <c r="S94" s="2391"/>
      <c r="T94" s="2391"/>
      <c r="U94" s="2391"/>
      <c r="V94" s="2391"/>
      <c r="W94" s="2391"/>
      <c r="X94" s="2391"/>
      <c r="Y94" s="2391"/>
      <c r="Z94" s="2391"/>
      <c r="AA94" s="2391"/>
      <c r="AB94" s="2391"/>
      <c r="AC94" s="2391"/>
      <c r="AD94" s="2391"/>
      <c r="AE94" s="2391">
        <v>2</v>
      </c>
      <c r="AG94" s="2518"/>
      <c r="AK94" s="56" t="str">
        <f t="shared" si="4"/>
        <v>IApJ</v>
      </c>
      <c r="AL94" s="1080"/>
      <c r="AM94" s="1080"/>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row>
    <row r="95" spans="2:83" s="1785" customFormat="1" ht="57" customHeight="1">
      <c r="B95" s="1786">
        <f t="shared" si="5"/>
        <v>93</v>
      </c>
      <c r="C95" s="1787" t="s">
        <v>8075</v>
      </c>
      <c r="D95" s="1787" t="s">
        <v>8076</v>
      </c>
      <c r="E95" s="1787">
        <v>1</v>
      </c>
      <c r="F95" s="1788">
        <v>1</v>
      </c>
      <c r="G95" s="1789">
        <v>1</v>
      </c>
      <c r="H95" s="1790" t="s">
        <v>8077</v>
      </c>
      <c r="I95" s="1808" t="s">
        <v>8263</v>
      </c>
      <c r="J95" s="1791" t="s">
        <v>8078</v>
      </c>
      <c r="K95" s="1792" t="s">
        <v>70</v>
      </c>
      <c r="L95" s="1787">
        <v>416</v>
      </c>
      <c r="M95" s="1793" t="s">
        <v>8079</v>
      </c>
      <c r="N95" s="1807" t="s">
        <v>8080</v>
      </c>
      <c r="O95" s="1792" t="s">
        <v>8081</v>
      </c>
      <c r="P95" s="1787">
        <v>14</v>
      </c>
      <c r="Q95" s="2450">
        <f t="shared" si="3"/>
        <v>14</v>
      </c>
      <c r="R95" s="2391"/>
      <c r="S95" s="2391"/>
      <c r="T95" s="2391"/>
      <c r="U95" s="2391"/>
      <c r="V95" s="2391"/>
      <c r="W95" s="2391"/>
      <c r="X95" s="2391"/>
      <c r="Y95" s="2391"/>
      <c r="Z95" s="2391"/>
      <c r="AA95" s="2391"/>
      <c r="AB95" s="2391"/>
      <c r="AC95" s="2391"/>
      <c r="AD95" s="2391">
        <v>10</v>
      </c>
      <c r="AE95" s="2391">
        <v>4</v>
      </c>
      <c r="AG95" s="2518"/>
      <c r="AK95" s="56" t="str">
        <f t="shared" si="4"/>
        <v>IMNRAS</v>
      </c>
      <c r="AL95" s="1080"/>
      <c r="AM95" s="1080"/>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row>
    <row r="96" spans="2:83" s="1938" customFormat="1" ht="69" customHeight="1">
      <c r="B96" s="1930"/>
      <c r="C96" s="1931" t="s">
        <v>8334</v>
      </c>
      <c r="D96" s="1931" t="s">
        <v>8327</v>
      </c>
      <c r="E96" s="1931">
        <v>6</v>
      </c>
      <c r="F96" s="1932">
        <v>4</v>
      </c>
      <c r="G96" s="1933">
        <v>3</v>
      </c>
      <c r="H96" s="1929" t="s">
        <v>8335</v>
      </c>
      <c r="I96" s="1931" t="s">
        <v>8336</v>
      </c>
      <c r="J96" s="1934" t="s">
        <v>8337</v>
      </c>
      <c r="K96" s="1935" t="s">
        <v>8318</v>
      </c>
      <c r="L96" s="1931">
        <v>729</v>
      </c>
      <c r="M96" s="1936">
        <v>81</v>
      </c>
      <c r="N96" s="1939">
        <v>40603</v>
      </c>
      <c r="O96" s="1935" t="s">
        <v>8338</v>
      </c>
      <c r="P96" s="1931">
        <v>10</v>
      </c>
      <c r="Q96" s="2450">
        <f t="shared" si="3"/>
        <v>10</v>
      </c>
      <c r="R96" s="2452"/>
      <c r="S96" s="2452"/>
      <c r="T96" s="2452"/>
      <c r="U96" s="2452"/>
      <c r="V96" s="2452"/>
      <c r="W96" s="2452"/>
      <c r="X96" s="2452"/>
      <c r="Y96" s="2452"/>
      <c r="Z96" s="2452"/>
      <c r="AA96" s="2452"/>
      <c r="AB96" s="2452"/>
      <c r="AC96" s="2452">
        <v>5</v>
      </c>
      <c r="AD96" s="2452">
        <v>3</v>
      </c>
      <c r="AE96" s="2452">
        <v>2</v>
      </c>
      <c r="AG96" s="2512"/>
      <c r="AK96" s="56" t="str">
        <f t="shared" si="4"/>
        <v>DApJ</v>
      </c>
      <c r="AL96" s="1080"/>
      <c r="AM96" s="1080"/>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v>3</v>
      </c>
      <c r="BS96" s="56"/>
      <c r="BT96" s="56"/>
      <c r="BU96" s="56"/>
      <c r="BV96" s="56"/>
      <c r="BW96" s="56"/>
      <c r="BX96" s="56"/>
      <c r="BY96" s="56"/>
      <c r="BZ96" s="56"/>
      <c r="CA96" s="56"/>
      <c r="CB96" s="56"/>
      <c r="CC96" s="56"/>
      <c r="CD96" s="56"/>
      <c r="CE96" s="56"/>
    </row>
    <row r="97" spans="2:83" s="56" customFormat="1" ht="44.25" customHeight="1">
      <c r="B97" s="1457">
        <f t="shared" si="5"/>
        <v>95</v>
      </c>
      <c r="C97" s="1547" t="s">
        <v>9260</v>
      </c>
      <c r="D97" s="1547" t="s">
        <v>7439</v>
      </c>
      <c r="E97" s="1547">
        <v>5</v>
      </c>
      <c r="F97" s="1536">
        <v>0</v>
      </c>
      <c r="G97" s="1548">
        <v>6</v>
      </c>
      <c r="H97" s="1549" t="s">
        <v>7470</v>
      </c>
      <c r="I97" s="1547" t="s">
        <v>7647</v>
      </c>
      <c r="J97" s="1550" t="s">
        <v>7703</v>
      </c>
      <c r="K97" s="1551" t="s">
        <v>234</v>
      </c>
      <c r="L97" s="1547">
        <v>63</v>
      </c>
      <c r="M97" s="1552" t="s">
        <v>7702</v>
      </c>
      <c r="N97" s="1547" t="s">
        <v>7645</v>
      </c>
      <c r="O97" s="1551" t="s">
        <v>7471</v>
      </c>
      <c r="P97" s="1547">
        <v>6</v>
      </c>
      <c r="Q97" s="2450">
        <f t="shared" si="3"/>
        <v>6</v>
      </c>
      <c r="R97" s="2451"/>
      <c r="S97" s="2451"/>
      <c r="T97" s="2451"/>
      <c r="U97" s="2451"/>
      <c r="V97" s="2451"/>
      <c r="W97" s="2451"/>
      <c r="X97" s="2451"/>
      <c r="Y97" s="2451"/>
      <c r="Z97" s="2451"/>
      <c r="AA97" s="2451"/>
      <c r="AB97" s="2451">
        <v>2</v>
      </c>
      <c r="AC97" s="2451">
        <v>1</v>
      </c>
      <c r="AD97" s="2451">
        <v>1</v>
      </c>
      <c r="AE97" s="2451">
        <v>2</v>
      </c>
      <c r="AG97" s="1649"/>
      <c r="AK97" s="56" t="str">
        <f t="shared" si="4"/>
        <v>DPASJ</v>
      </c>
      <c r="AL97" s="1080"/>
      <c r="AM97" s="1080"/>
      <c r="BA97" s="56">
        <v>1</v>
      </c>
    </row>
    <row r="98" spans="2:83" s="2169" customFormat="1" ht="56.25" customHeight="1">
      <c r="B98" s="2170"/>
      <c r="C98" s="2171" t="s">
        <v>9261</v>
      </c>
      <c r="D98" s="2171" t="s">
        <v>9262</v>
      </c>
      <c r="E98" s="2171">
        <v>2</v>
      </c>
      <c r="F98" s="2172">
        <v>0</v>
      </c>
      <c r="G98" s="2173">
        <v>3</v>
      </c>
      <c r="H98" s="2174" t="s">
        <v>9263</v>
      </c>
      <c r="I98" s="3" t="s">
        <v>9264</v>
      </c>
      <c r="J98" s="2179" t="s">
        <v>9265</v>
      </c>
      <c r="K98" s="2176" t="s">
        <v>9266</v>
      </c>
      <c r="L98" s="2171">
        <v>63</v>
      </c>
      <c r="M98" s="2177" t="s">
        <v>9267</v>
      </c>
      <c r="N98" s="2180">
        <v>40817</v>
      </c>
      <c r="O98" s="2176" t="s">
        <v>9268</v>
      </c>
      <c r="P98" s="2171">
        <v>1</v>
      </c>
      <c r="Q98" s="2450">
        <f t="shared" si="3"/>
        <v>1</v>
      </c>
      <c r="R98" s="2443"/>
      <c r="S98" s="2443"/>
      <c r="T98" s="2443"/>
      <c r="U98" s="2443"/>
      <c r="V98" s="2443"/>
      <c r="W98" s="2443"/>
      <c r="X98" s="2443"/>
      <c r="Y98" s="2443"/>
      <c r="Z98" s="2443"/>
      <c r="AA98" s="2443"/>
      <c r="AB98" s="2443"/>
      <c r="AC98" s="2443"/>
      <c r="AD98" s="2443">
        <v>1</v>
      </c>
      <c r="AE98" s="2443"/>
      <c r="AG98" s="2182" t="s">
        <v>10520</v>
      </c>
      <c r="AL98" s="1080"/>
      <c r="AM98" s="1080"/>
      <c r="AN98" s="56"/>
      <c r="AO98" s="56"/>
      <c r="AP98" s="56"/>
      <c r="AQ98" s="56"/>
      <c r="AR98" s="56"/>
      <c r="AS98" s="56"/>
      <c r="AT98" s="56">
        <v>2</v>
      </c>
      <c r="AU98" s="56">
        <v>1</v>
      </c>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row>
    <row r="99" spans="2:83" s="1609" customFormat="1" ht="108" customHeight="1">
      <c r="B99" s="1601">
        <f t="shared" si="5"/>
        <v>97</v>
      </c>
      <c r="C99" s="1602" t="s">
        <v>4617</v>
      </c>
      <c r="D99" s="1602" t="s">
        <v>7666</v>
      </c>
      <c r="E99" s="1602">
        <v>38</v>
      </c>
      <c r="F99" s="1603">
        <v>38</v>
      </c>
      <c r="G99" s="1604">
        <v>1</v>
      </c>
      <c r="H99" s="1605" t="s">
        <v>7704</v>
      </c>
      <c r="I99" s="1602" t="s">
        <v>7705</v>
      </c>
      <c r="J99" s="1606" t="s">
        <v>10345</v>
      </c>
      <c r="K99" s="1607" t="s">
        <v>7669</v>
      </c>
      <c r="L99" s="1602">
        <v>731</v>
      </c>
      <c r="M99" s="1608" t="s">
        <v>7706</v>
      </c>
      <c r="N99" s="1602" t="s">
        <v>7707</v>
      </c>
      <c r="O99" s="1607" t="s">
        <v>7708</v>
      </c>
      <c r="P99" s="1602">
        <v>13</v>
      </c>
      <c r="Q99" s="2450">
        <f t="shared" si="3"/>
        <v>13</v>
      </c>
      <c r="R99" s="2444"/>
      <c r="S99" s="2444"/>
      <c r="T99" s="2444"/>
      <c r="U99" s="2444"/>
      <c r="V99" s="2444"/>
      <c r="W99" s="2444"/>
      <c r="X99" s="2444"/>
      <c r="Y99" s="2444"/>
      <c r="Z99" s="2444"/>
      <c r="AA99" s="2444"/>
      <c r="AB99" s="2444"/>
      <c r="AC99" s="2444">
        <v>2</v>
      </c>
      <c r="AD99" s="2444">
        <v>9</v>
      </c>
      <c r="AE99" s="2444">
        <v>2</v>
      </c>
      <c r="AG99" s="1614"/>
      <c r="AK99" s="56" t="str">
        <f t="shared" si="4"/>
        <v>IApJ</v>
      </c>
      <c r="AL99" s="1080"/>
      <c r="AM99" s="1080"/>
      <c r="AN99" s="56">
        <v>1</v>
      </c>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c r="BZ99" s="56"/>
      <c r="CA99" s="56"/>
      <c r="CB99" s="56"/>
      <c r="CC99" s="56"/>
      <c r="CD99" s="56"/>
      <c r="CE99" s="56"/>
    </row>
    <row r="100" spans="2:83" s="2327" customFormat="1" ht="108" customHeight="1">
      <c r="B100" s="2318"/>
      <c r="C100" s="2319" t="s">
        <v>8302</v>
      </c>
      <c r="D100" s="2319" t="s">
        <v>8275</v>
      </c>
      <c r="E100" s="2319">
        <v>6</v>
      </c>
      <c r="F100" s="2320">
        <v>7</v>
      </c>
      <c r="G100" s="2321">
        <v>0</v>
      </c>
      <c r="H100" s="2322" t="s">
        <v>8303</v>
      </c>
      <c r="I100" s="2319" t="s">
        <v>8304</v>
      </c>
      <c r="J100" s="2324" t="s">
        <v>8305</v>
      </c>
      <c r="K100" s="2323" t="s">
        <v>8289</v>
      </c>
      <c r="L100" s="2319">
        <v>736</v>
      </c>
      <c r="M100" s="2325">
        <v>160</v>
      </c>
      <c r="N100" s="2935">
        <v>40756</v>
      </c>
      <c r="O100" s="2323" t="s">
        <v>8306</v>
      </c>
      <c r="P100" s="2319">
        <v>64</v>
      </c>
      <c r="Q100" s="2923">
        <f t="shared" si="3"/>
        <v>64</v>
      </c>
      <c r="R100" s="2447"/>
      <c r="S100" s="2447"/>
      <c r="T100" s="2447"/>
      <c r="U100" s="2447"/>
      <c r="V100" s="2447"/>
      <c r="W100" s="2447"/>
      <c r="X100" s="2447"/>
      <c r="Y100" s="2447"/>
      <c r="Z100" s="2447"/>
      <c r="AA100" s="2447"/>
      <c r="AB100" s="2447"/>
      <c r="AC100" s="2447">
        <v>11</v>
      </c>
      <c r="AD100" s="2447">
        <v>30</v>
      </c>
      <c r="AE100" s="2447">
        <v>23</v>
      </c>
      <c r="AG100" s="2908" t="s">
        <v>10523</v>
      </c>
      <c r="AK100" s="2327" t="str">
        <f t="shared" si="4"/>
        <v>IApJ</v>
      </c>
      <c r="AL100" s="2909"/>
      <c r="AM100" s="2909"/>
    </row>
    <row r="101" spans="2:83" s="56" customFormat="1" ht="42.75" customHeight="1">
      <c r="B101" s="1457">
        <f t="shared" si="5"/>
        <v>99</v>
      </c>
      <c r="C101" s="1547" t="s">
        <v>7460</v>
      </c>
      <c r="D101" s="1547" t="s">
        <v>7439</v>
      </c>
      <c r="E101" s="1547">
        <v>5</v>
      </c>
      <c r="F101" s="1536">
        <v>0</v>
      </c>
      <c r="G101" s="1548">
        <v>6</v>
      </c>
      <c r="H101" s="1549" t="s">
        <v>7462</v>
      </c>
      <c r="I101" s="1547" t="s">
        <v>7709</v>
      </c>
      <c r="J101" s="1550" t="s">
        <v>7710</v>
      </c>
      <c r="K101" s="1551" t="s">
        <v>234</v>
      </c>
      <c r="L101" s="1547">
        <v>63</v>
      </c>
      <c r="M101" s="1552" t="s">
        <v>7711</v>
      </c>
      <c r="N101" s="1547" t="s">
        <v>7645</v>
      </c>
      <c r="O101" s="1551" t="s">
        <v>7461</v>
      </c>
      <c r="P101" s="1547">
        <v>7</v>
      </c>
      <c r="Q101" s="2450">
        <f t="shared" si="3"/>
        <v>7</v>
      </c>
      <c r="R101" s="2451"/>
      <c r="S101" s="2451"/>
      <c r="T101" s="2451"/>
      <c r="U101" s="2451"/>
      <c r="V101" s="2451"/>
      <c r="W101" s="2451"/>
      <c r="X101" s="2451"/>
      <c r="Y101" s="2451"/>
      <c r="Z101" s="2451"/>
      <c r="AA101" s="2451"/>
      <c r="AB101" s="2451"/>
      <c r="AC101" s="2451">
        <v>2</v>
      </c>
      <c r="AD101" s="2451">
        <v>3</v>
      </c>
      <c r="AE101" s="2451">
        <v>2</v>
      </c>
      <c r="AG101" s="1649"/>
      <c r="AK101" s="56" t="str">
        <f t="shared" si="4"/>
        <v>DPASJ</v>
      </c>
      <c r="AL101" s="1080"/>
      <c r="AM101" s="1080"/>
      <c r="BA101" s="56">
        <v>2</v>
      </c>
      <c r="BB101" s="56">
        <v>1</v>
      </c>
    </row>
    <row r="102" spans="2:83" s="1625" customFormat="1" ht="58.5" customHeight="1">
      <c r="B102" s="1626">
        <f t="shared" si="5"/>
        <v>100</v>
      </c>
      <c r="C102" s="1627" t="s">
        <v>7758</v>
      </c>
      <c r="D102" s="1627" t="s">
        <v>7752</v>
      </c>
      <c r="E102" s="1627">
        <v>3</v>
      </c>
      <c r="F102" s="1635">
        <v>0</v>
      </c>
      <c r="G102" s="1636">
        <v>4</v>
      </c>
      <c r="H102" s="1630" t="s">
        <v>7759</v>
      </c>
      <c r="I102" s="1627" t="s">
        <v>7760</v>
      </c>
      <c r="J102" s="1631" t="s">
        <v>7815</v>
      </c>
      <c r="K102" s="1629" t="s">
        <v>7761</v>
      </c>
      <c r="L102" s="1627">
        <v>63</v>
      </c>
      <c r="M102" s="1632" t="s">
        <v>7762</v>
      </c>
      <c r="N102" s="1627" t="s">
        <v>7763</v>
      </c>
      <c r="O102" s="1629" t="s">
        <v>7764</v>
      </c>
      <c r="P102" s="1627">
        <v>1</v>
      </c>
      <c r="Q102" s="2450">
        <f t="shared" si="3"/>
        <v>1</v>
      </c>
      <c r="R102" s="2460"/>
      <c r="S102" s="2460"/>
      <c r="T102" s="2460"/>
      <c r="U102" s="2460"/>
      <c r="V102" s="2460"/>
      <c r="W102" s="2460"/>
      <c r="X102" s="2460"/>
      <c r="Y102" s="2460"/>
      <c r="Z102" s="2460"/>
      <c r="AA102" s="2460"/>
      <c r="AB102" s="2460"/>
      <c r="AC102" s="2460"/>
      <c r="AD102" s="2460"/>
      <c r="AE102" s="2460">
        <v>1</v>
      </c>
      <c r="AG102" s="2520"/>
      <c r="AK102" s="56" t="str">
        <f t="shared" si="4"/>
        <v>DPASJ</v>
      </c>
      <c r="AL102" s="1080"/>
      <c r="AM102" s="1080"/>
      <c r="AN102" s="56"/>
      <c r="AO102" s="56"/>
      <c r="AP102" s="56"/>
      <c r="AQ102" s="56"/>
      <c r="AR102" s="56"/>
      <c r="AS102" s="56"/>
      <c r="AT102" s="56">
        <v>2</v>
      </c>
      <c r="AU102" s="56">
        <v>1</v>
      </c>
      <c r="AV102" s="56"/>
      <c r="AW102" s="56"/>
      <c r="AX102" s="56"/>
      <c r="AY102" s="56"/>
      <c r="AZ102" s="56"/>
      <c r="BA102" s="56"/>
      <c r="BB102" s="56"/>
      <c r="BC102" s="56"/>
      <c r="BD102" s="56"/>
      <c r="BE102" s="56"/>
      <c r="BF102" s="56"/>
      <c r="BG102" s="56"/>
      <c r="BH102" s="56"/>
      <c r="BI102" s="56"/>
      <c r="BJ102" s="56"/>
      <c r="BK102" s="56"/>
      <c r="BL102" s="56"/>
      <c r="BM102" s="56">
        <v>1</v>
      </c>
      <c r="BN102" s="56"/>
      <c r="BO102" s="56"/>
      <c r="BP102" s="56"/>
      <c r="BQ102" s="56"/>
      <c r="BR102" s="56"/>
      <c r="BS102" s="56"/>
      <c r="BT102" s="56"/>
      <c r="BU102" s="56"/>
      <c r="BV102" s="56"/>
      <c r="BW102" s="56"/>
      <c r="BX102" s="56"/>
      <c r="BY102" s="56"/>
      <c r="BZ102" s="56"/>
      <c r="CA102" s="56"/>
      <c r="CB102" s="56"/>
      <c r="CC102" s="56"/>
      <c r="CD102" s="56"/>
      <c r="CE102" s="56"/>
    </row>
    <row r="103" spans="2:83" s="56" customFormat="1" ht="45" customHeight="1">
      <c r="B103" s="1457">
        <f t="shared" si="5"/>
        <v>101</v>
      </c>
      <c r="C103" s="1547" t="s">
        <v>7481</v>
      </c>
      <c r="D103" s="1547" t="s">
        <v>7439</v>
      </c>
      <c r="E103" s="1547">
        <v>1</v>
      </c>
      <c r="F103" s="1536">
        <v>0</v>
      </c>
      <c r="G103" s="1548">
        <v>2</v>
      </c>
      <c r="H103" s="1549" t="s">
        <v>7483</v>
      </c>
      <c r="I103" s="1547" t="s">
        <v>7712</v>
      </c>
      <c r="J103" s="1550" t="s">
        <v>7715</v>
      </c>
      <c r="K103" s="1551" t="s">
        <v>234</v>
      </c>
      <c r="L103" s="1547">
        <v>63</v>
      </c>
      <c r="M103" s="1552" t="s">
        <v>7716</v>
      </c>
      <c r="N103" s="1547" t="s">
        <v>7645</v>
      </c>
      <c r="O103" s="1551" t="s">
        <v>7484</v>
      </c>
      <c r="P103" s="1547">
        <v>11</v>
      </c>
      <c r="Q103" s="2450">
        <f t="shared" si="3"/>
        <v>11</v>
      </c>
      <c r="R103" s="2451"/>
      <c r="S103" s="2451"/>
      <c r="T103" s="2451"/>
      <c r="U103" s="2451"/>
      <c r="V103" s="2451"/>
      <c r="W103" s="2451"/>
      <c r="X103" s="2451"/>
      <c r="Y103" s="2451"/>
      <c r="Z103" s="2451"/>
      <c r="AA103" s="2451"/>
      <c r="AB103" s="2451"/>
      <c r="AC103" s="2451">
        <v>4</v>
      </c>
      <c r="AD103" s="2451">
        <v>6</v>
      </c>
      <c r="AE103" s="2451">
        <v>1</v>
      </c>
      <c r="AG103" s="1649"/>
      <c r="AK103" s="56" t="str">
        <f t="shared" si="4"/>
        <v>DPASJ</v>
      </c>
      <c r="AL103" s="1080"/>
      <c r="AM103" s="1080"/>
      <c r="BW103" s="56">
        <v>1</v>
      </c>
    </row>
    <row r="104" spans="2:83" s="56" customFormat="1" ht="49.5" customHeight="1">
      <c r="B104" s="1457">
        <f t="shared" si="5"/>
        <v>102</v>
      </c>
      <c r="C104" s="1547" t="s">
        <v>7482</v>
      </c>
      <c r="D104" s="1547" t="s">
        <v>7439</v>
      </c>
      <c r="E104" s="1547">
        <v>1</v>
      </c>
      <c r="F104" s="1536">
        <v>0</v>
      </c>
      <c r="G104" s="1548">
        <v>2</v>
      </c>
      <c r="H104" s="1549" t="s">
        <v>7483</v>
      </c>
      <c r="I104" s="1547" t="s">
        <v>7712</v>
      </c>
      <c r="J104" s="1550" t="s">
        <v>7713</v>
      </c>
      <c r="K104" s="1551" t="s">
        <v>234</v>
      </c>
      <c r="L104" s="1547">
        <v>63</v>
      </c>
      <c r="M104" s="1552" t="s">
        <v>7714</v>
      </c>
      <c r="N104" s="1547" t="s">
        <v>7645</v>
      </c>
      <c r="O104" s="1551" t="s">
        <v>7485</v>
      </c>
      <c r="P104" s="1547">
        <v>6</v>
      </c>
      <c r="Q104" s="2450">
        <f t="shared" si="3"/>
        <v>6</v>
      </c>
      <c r="R104" s="2451"/>
      <c r="S104" s="2451"/>
      <c r="T104" s="2451"/>
      <c r="U104" s="2451"/>
      <c r="V104" s="2451"/>
      <c r="W104" s="2451"/>
      <c r="X104" s="2451"/>
      <c r="Y104" s="2451"/>
      <c r="Z104" s="2451"/>
      <c r="AA104" s="2451"/>
      <c r="AB104" s="2451"/>
      <c r="AC104" s="2451">
        <v>1</v>
      </c>
      <c r="AD104" s="2451">
        <v>2</v>
      </c>
      <c r="AE104" s="2451">
        <v>3</v>
      </c>
      <c r="AG104" s="1649"/>
      <c r="AK104" s="56" t="str">
        <f t="shared" si="4"/>
        <v>DPASJ</v>
      </c>
      <c r="AL104" s="1080"/>
      <c r="AM104" s="1080"/>
      <c r="BW104" s="56">
        <v>1</v>
      </c>
    </row>
    <row r="105" spans="2:83" s="1625" customFormat="1" ht="49.5" customHeight="1">
      <c r="B105" s="1626">
        <f t="shared" si="5"/>
        <v>103</v>
      </c>
      <c r="C105" s="1627" t="s">
        <v>7765</v>
      </c>
      <c r="D105" s="1627" t="s">
        <v>7752</v>
      </c>
      <c r="E105" s="1627">
        <v>5</v>
      </c>
      <c r="F105" s="1635">
        <v>0</v>
      </c>
      <c r="G105" s="1636">
        <v>6</v>
      </c>
      <c r="H105" s="1630" t="s">
        <v>7766</v>
      </c>
      <c r="I105" s="1627" t="s">
        <v>7767</v>
      </c>
      <c r="J105" s="1631" t="s">
        <v>7816</v>
      </c>
      <c r="K105" s="1629" t="s">
        <v>7768</v>
      </c>
      <c r="L105" s="1627">
        <v>63</v>
      </c>
      <c r="M105" s="1632" t="s">
        <v>7769</v>
      </c>
      <c r="N105" s="1627" t="s">
        <v>7763</v>
      </c>
      <c r="O105" s="1629" t="s">
        <v>7770</v>
      </c>
      <c r="P105" s="1627">
        <v>5</v>
      </c>
      <c r="Q105" s="2450">
        <f t="shared" si="3"/>
        <v>5</v>
      </c>
      <c r="R105" s="2460"/>
      <c r="S105" s="2460"/>
      <c r="T105" s="2460"/>
      <c r="U105" s="2460"/>
      <c r="V105" s="2460"/>
      <c r="W105" s="2460"/>
      <c r="X105" s="2460"/>
      <c r="Y105" s="2460"/>
      <c r="Z105" s="2460"/>
      <c r="AA105" s="2460"/>
      <c r="AB105" s="2460"/>
      <c r="AC105" s="2460">
        <v>1</v>
      </c>
      <c r="AD105" s="2460">
        <v>4</v>
      </c>
      <c r="AE105" s="2460"/>
      <c r="AG105" s="2520"/>
      <c r="AK105" s="56" t="str">
        <f t="shared" si="4"/>
        <v>DPASJ</v>
      </c>
      <c r="AL105" s="1080"/>
      <c r="AM105" s="1080"/>
      <c r="AN105" s="56"/>
      <c r="AO105" s="56"/>
      <c r="AP105" s="56"/>
      <c r="AQ105" s="56"/>
      <c r="AR105" s="56"/>
      <c r="AS105" s="56">
        <v>1</v>
      </c>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row>
    <row r="106" spans="2:83" s="56" customFormat="1" ht="63.75" customHeight="1">
      <c r="B106" s="1457">
        <f t="shared" si="5"/>
        <v>104</v>
      </c>
      <c r="C106" s="1547" t="s">
        <v>7458</v>
      </c>
      <c r="D106" s="1547" t="s">
        <v>7439</v>
      </c>
      <c r="E106" s="1547">
        <v>14</v>
      </c>
      <c r="F106" s="1536">
        <v>9</v>
      </c>
      <c r="G106" s="1548">
        <v>6</v>
      </c>
      <c r="H106" s="1549" t="s">
        <v>7717</v>
      </c>
      <c r="I106" s="1547" t="s">
        <v>7709</v>
      </c>
      <c r="J106" s="1550" t="s">
        <v>7718</v>
      </c>
      <c r="K106" s="1551" t="s">
        <v>234</v>
      </c>
      <c r="L106" s="1547">
        <v>63</v>
      </c>
      <c r="M106" s="1552" t="s">
        <v>7719</v>
      </c>
      <c r="N106" s="1547" t="s">
        <v>7645</v>
      </c>
      <c r="O106" s="1551" t="s">
        <v>7459</v>
      </c>
      <c r="P106" s="1547">
        <v>16</v>
      </c>
      <c r="Q106" s="2450">
        <f t="shared" si="3"/>
        <v>16</v>
      </c>
      <c r="R106" s="2451"/>
      <c r="S106" s="2451"/>
      <c r="T106" s="2451"/>
      <c r="U106" s="2451"/>
      <c r="V106" s="2451"/>
      <c r="W106" s="2451"/>
      <c r="X106" s="2451"/>
      <c r="Y106" s="2451"/>
      <c r="Z106" s="2451"/>
      <c r="AA106" s="2451"/>
      <c r="AB106" s="2451"/>
      <c r="AC106" s="2451">
        <v>4</v>
      </c>
      <c r="AD106" s="2451">
        <v>11</v>
      </c>
      <c r="AE106" s="2451">
        <v>1</v>
      </c>
      <c r="AG106" s="1649"/>
      <c r="AK106" s="56" t="str">
        <f t="shared" si="4"/>
        <v>DPASJ</v>
      </c>
      <c r="AL106" s="1080"/>
      <c r="AM106" s="1080"/>
      <c r="AN106" s="56">
        <v>2</v>
      </c>
      <c r="BB106" s="56">
        <v>1</v>
      </c>
    </row>
    <row r="107" spans="2:83" s="1698" customFormat="1" ht="46.5" customHeight="1">
      <c r="B107" s="1710">
        <f t="shared" si="5"/>
        <v>105</v>
      </c>
      <c r="C107" s="1711" t="s">
        <v>4283</v>
      </c>
      <c r="D107" s="1711" t="s">
        <v>7942</v>
      </c>
      <c r="E107" s="1711">
        <v>4</v>
      </c>
      <c r="F107" s="1702">
        <v>2</v>
      </c>
      <c r="G107" s="1712">
        <v>3</v>
      </c>
      <c r="H107" s="1713" t="s">
        <v>7943</v>
      </c>
      <c r="I107" s="1711" t="s">
        <v>7944</v>
      </c>
      <c r="J107" s="1714" t="s">
        <v>7945</v>
      </c>
      <c r="K107" s="1715" t="s">
        <v>7946</v>
      </c>
      <c r="L107" s="1711">
        <v>738</v>
      </c>
      <c r="M107" s="1716">
        <v>150</v>
      </c>
      <c r="N107" s="1717" t="s">
        <v>7947</v>
      </c>
      <c r="O107" s="1715" t="s">
        <v>7948</v>
      </c>
      <c r="P107" s="1711">
        <v>8</v>
      </c>
      <c r="Q107" s="2450">
        <f t="shared" si="3"/>
        <v>8</v>
      </c>
      <c r="R107" s="2464"/>
      <c r="S107" s="2464"/>
      <c r="T107" s="2464"/>
      <c r="U107" s="2464"/>
      <c r="V107" s="2464"/>
      <c r="W107" s="2464"/>
      <c r="X107" s="2464"/>
      <c r="Y107" s="2464"/>
      <c r="Z107" s="2464"/>
      <c r="AA107" s="2464"/>
      <c r="AB107" s="2464"/>
      <c r="AC107" s="2464"/>
      <c r="AD107" s="2464">
        <v>5</v>
      </c>
      <c r="AE107" s="2464">
        <v>3</v>
      </c>
      <c r="AG107" s="2523"/>
      <c r="AK107" s="56" t="str">
        <f t="shared" si="4"/>
        <v>DApJ</v>
      </c>
      <c r="AL107" s="1080"/>
      <c r="AM107" s="1080"/>
      <c r="AN107" s="56"/>
      <c r="AO107" s="56"/>
      <c r="AP107" s="56"/>
      <c r="AQ107" s="56"/>
      <c r="AR107" s="56"/>
      <c r="AS107" s="56"/>
      <c r="AT107" s="56"/>
      <c r="AU107" s="56"/>
      <c r="AV107" s="56"/>
      <c r="AW107" s="56"/>
      <c r="AX107" s="56"/>
      <c r="AY107" s="56"/>
      <c r="AZ107" s="56"/>
      <c r="BA107" s="56"/>
      <c r="BB107" s="56">
        <v>2</v>
      </c>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c r="BZ107" s="56"/>
      <c r="CA107" s="56"/>
      <c r="CB107" s="56"/>
      <c r="CC107" s="56"/>
      <c r="CD107" s="56"/>
      <c r="CE107" s="56"/>
    </row>
    <row r="108" spans="2:83" s="2169" customFormat="1" ht="83.25" customHeight="1">
      <c r="B108" s="2170"/>
      <c r="C108" s="2171" t="s">
        <v>9269</v>
      </c>
      <c r="D108" s="2171" t="s">
        <v>9226</v>
      </c>
      <c r="E108" s="2171">
        <v>24</v>
      </c>
      <c r="F108" s="2172">
        <v>25</v>
      </c>
      <c r="G108" s="2173">
        <v>0</v>
      </c>
      <c r="H108" s="2174" t="s">
        <v>9270</v>
      </c>
      <c r="I108" s="3" t="s">
        <v>9271</v>
      </c>
      <c r="J108" s="2179" t="s">
        <v>9272</v>
      </c>
      <c r="K108" s="2176" t="s">
        <v>70</v>
      </c>
      <c r="L108" s="2171">
        <v>412</v>
      </c>
      <c r="M108" s="2177" t="s">
        <v>9273</v>
      </c>
      <c r="N108" s="2178" t="s">
        <v>9274</v>
      </c>
      <c r="O108" s="2176" t="s">
        <v>9275</v>
      </c>
      <c r="P108" s="2171">
        <v>42</v>
      </c>
      <c r="Q108" s="2450">
        <f t="shared" si="3"/>
        <v>42</v>
      </c>
      <c r="R108" s="2443"/>
      <c r="S108" s="2443"/>
      <c r="T108" s="2443"/>
      <c r="U108" s="2443"/>
      <c r="V108" s="2443"/>
      <c r="W108" s="2443"/>
      <c r="X108" s="2443"/>
      <c r="Y108" s="2443"/>
      <c r="Z108" s="2443"/>
      <c r="AA108" s="2443"/>
      <c r="AB108" s="2443"/>
      <c r="AC108" s="2443">
        <v>7</v>
      </c>
      <c r="AD108" s="2443">
        <v>22</v>
      </c>
      <c r="AE108" s="2443">
        <v>13</v>
      </c>
      <c r="AG108" s="2182" t="s">
        <v>10504</v>
      </c>
      <c r="AK108" s="2169" t="str">
        <f t="shared" si="4"/>
        <v>IMNRAS</v>
      </c>
      <c r="AL108" s="1080"/>
      <c r="AM108" s="1080"/>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row>
    <row r="109" spans="2:83" s="1670" customFormat="1" ht="46.5" customHeight="1">
      <c r="B109" s="1669">
        <f t="shared" si="5"/>
        <v>107</v>
      </c>
      <c r="C109" s="1652" t="s">
        <v>7883</v>
      </c>
      <c r="D109" s="1652" t="s">
        <v>7855</v>
      </c>
      <c r="E109" s="1652">
        <v>5</v>
      </c>
      <c r="F109" s="1653">
        <v>6</v>
      </c>
      <c r="G109" s="1654">
        <v>0</v>
      </c>
      <c r="H109" s="1655" t="s">
        <v>7884</v>
      </c>
      <c r="I109" s="1652" t="s">
        <v>536</v>
      </c>
      <c r="J109" s="1656" t="s">
        <v>7885</v>
      </c>
      <c r="K109" s="1657" t="s">
        <v>7851</v>
      </c>
      <c r="L109" s="1652">
        <v>736</v>
      </c>
      <c r="M109" s="1658">
        <v>65</v>
      </c>
      <c r="N109" s="1672" t="s">
        <v>7866</v>
      </c>
      <c r="O109" s="1657" t="s">
        <v>7886</v>
      </c>
      <c r="P109" s="1652">
        <v>7</v>
      </c>
      <c r="Q109" s="2450">
        <f t="shared" si="3"/>
        <v>7</v>
      </c>
      <c r="R109" s="2441"/>
      <c r="S109" s="2441"/>
      <c r="T109" s="2441"/>
      <c r="U109" s="2441"/>
      <c r="V109" s="2441"/>
      <c r="W109" s="2441"/>
      <c r="X109" s="2441"/>
      <c r="Y109" s="2441"/>
      <c r="Z109" s="2441"/>
      <c r="AA109" s="2441"/>
      <c r="AB109" s="2441"/>
      <c r="AC109" s="2441"/>
      <c r="AD109" s="2441">
        <v>5</v>
      </c>
      <c r="AE109" s="2441">
        <v>2</v>
      </c>
      <c r="AG109" s="2503"/>
      <c r="AK109" s="56" t="str">
        <f t="shared" si="4"/>
        <v>IApJ</v>
      </c>
      <c r="AL109" s="1080"/>
      <c r="AM109" s="1080"/>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c r="BZ109" s="56"/>
      <c r="CA109" s="56"/>
      <c r="CB109" s="56"/>
      <c r="CC109" s="56"/>
      <c r="CD109" s="56"/>
      <c r="CE109" s="56"/>
    </row>
    <row r="110" spans="2:83" s="56" customFormat="1" ht="51" customHeight="1">
      <c r="B110" s="1457">
        <f t="shared" si="5"/>
        <v>108</v>
      </c>
      <c r="C110" s="1535" t="s">
        <v>7438</v>
      </c>
      <c r="D110" s="1535" t="s">
        <v>7439</v>
      </c>
      <c r="E110" s="1535">
        <v>1</v>
      </c>
      <c r="F110" s="1536">
        <v>0</v>
      </c>
      <c r="G110" s="1537">
        <v>2</v>
      </c>
      <c r="H110" s="1538" t="s">
        <v>7440</v>
      </c>
      <c r="I110" s="1535" t="s">
        <v>7441</v>
      </c>
      <c r="J110" s="1550" t="s">
        <v>7720</v>
      </c>
      <c r="K110" s="1539" t="s">
        <v>7442</v>
      </c>
      <c r="L110" s="1535">
        <v>63</v>
      </c>
      <c r="M110" s="1536" t="s">
        <v>7443</v>
      </c>
      <c r="N110" s="1535" t="s">
        <v>7444</v>
      </c>
      <c r="O110" s="1539" t="s">
        <v>7445</v>
      </c>
      <c r="P110" s="1535">
        <v>4</v>
      </c>
      <c r="Q110" s="2450">
        <f t="shared" si="3"/>
        <v>4</v>
      </c>
      <c r="R110" s="2465"/>
      <c r="S110" s="2465"/>
      <c r="T110" s="2465"/>
      <c r="U110" s="2465"/>
      <c r="V110" s="2465"/>
      <c r="W110" s="2465"/>
      <c r="X110" s="2465"/>
      <c r="Y110" s="2465"/>
      <c r="Z110" s="2465"/>
      <c r="AA110" s="2465"/>
      <c r="AB110" s="2465"/>
      <c r="AC110" s="2465">
        <v>2</v>
      </c>
      <c r="AD110" s="2465"/>
      <c r="AE110" s="2465">
        <v>2</v>
      </c>
      <c r="AF110" s="1540"/>
      <c r="AG110" s="2158" t="s">
        <v>10520</v>
      </c>
      <c r="AH110" s="1540"/>
      <c r="AI110" s="1540"/>
      <c r="AJ110" s="1540"/>
      <c r="AK110" s="56" t="str">
        <f t="shared" si="4"/>
        <v>DPASJ</v>
      </c>
      <c r="AL110" s="2371"/>
      <c r="AM110" s="2371"/>
      <c r="AT110" s="56">
        <v>2</v>
      </c>
    </row>
    <row r="111" spans="2:83" s="1566" customFormat="1" ht="51" customHeight="1">
      <c r="B111" s="1556">
        <f t="shared" si="5"/>
        <v>109</v>
      </c>
      <c r="C111" s="1568" t="s">
        <v>7543</v>
      </c>
      <c r="D111" s="1568" t="s">
        <v>7538</v>
      </c>
      <c r="E111" s="1568">
        <v>12</v>
      </c>
      <c r="F111" s="1558">
        <v>8</v>
      </c>
      <c r="G111" s="1569">
        <v>5</v>
      </c>
      <c r="H111" s="1570" t="s">
        <v>11375</v>
      </c>
      <c r="I111" s="1568" t="s">
        <v>7544</v>
      </c>
      <c r="J111" s="1561" t="s">
        <v>7545</v>
      </c>
      <c r="K111" s="1571" t="s">
        <v>7526</v>
      </c>
      <c r="L111" s="1568">
        <v>732</v>
      </c>
      <c r="M111" s="1558" t="s">
        <v>7546</v>
      </c>
      <c r="N111" s="1568" t="s">
        <v>7547</v>
      </c>
      <c r="O111" s="1571" t="s">
        <v>7548</v>
      </c>
      <c r="P111" s="1568">
        <v>2</v>
      </c>
      <c r="Q111" s="2450">
        <f t="shared" si="3"/>
        <v>2</v>
      </c>
      <c r="R111" s="2466"/>
      <c r="S111" s="2466"/>
      <c r="T111" s="2466"/>
      <c r="U111" s="2466"/>
      <c r="V111" s="2466"/>
      <c r="W111" s="2466"/>
      <c r="X111" s="2466"/>
      <c r="Y111" s="2466"/>
      <c r="Z111" s="2466"/>
      <c r="AA111" s="2466"/>
      <c r="AB111" s="2466"/>
      <c r="AC111" s="2466">
        <v>1</v>
      </c>
      <c r="AD111" s="2466"/>
      <c r="AE111" s="2466">
        <v>1</v>
      </c>
      <c r="AF111" s="1572"/>
      <c r="AG111" s="1572"/>
      <c r="AH111" s="1572"/>
      <c r="AI111" s="1572"/>
      <c r="AJ111" s="1572"/>
      <c r="AK111" s="56" t="str">
        <f t="shared" si="4"/>
        <v>IApJ</v>
      </c>
      <c r="AL111" s="2371"/>
      <c r="AM111" s="2371"/>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c r="BZ111" s="56"/>
      <c r="CA111" s="56"/>
      <c r="CB111" s="56"/>
      <c r="CC111" s="56"/>
      <c r="CD111" s="56"/>
      <c r="CE111" s="56"/>
    </row>
    <row r="112" spans="2:83" s="1817" customFormat="1" ht="174" customHeight="1">
      <c r="B112" s="1809"/>
      <c r="C112" s="1818" t="s">
        <v>2056</v>
      </c>
      <c r="D112" s="1818" t="s">
        <v>8097</v>
      </c>
      <c r="E112" s="1818">
        <v>50</v>
      </c>
      <c r="F112" s="1819">
        <v>21</v>
      </c>
      <c r="G112" s="1820">
        <v>30</v>
      </c>
      <c r="H112" s="1821" t="s">
        <v>8112</v>
      </c>
      <c r="I112" s="1818" t="s">
        <v>7282</v>
      </c>
      <c r="J112" s="1814" t="s">
        <v>8108</v>
      </c>
      <c r="K112" s="1822" t="s">
        <v>8104</v>
      </c>
      <c r="L112" s="1818">
        <v>743</v>
      </c>
      <c r="M112" s="1819" t="s">
        <v>8109</v>
      </c>
      <c r="N112" s="1824" t="s">
        <v>8111</v>
      </c>
      <c r="O112" s="1822" t="s">
        <v>8110</v>
      </c>
      <c r="P112" s="1818">
        <v>14</v>
      </c>
      <c r="Q112" s="2450">
        <f t="shared" si="3"/>
        <v>14</v>
      </c>
      <c r="R112" s="2454"/>
      <c r="S112" s="2454"/>
      <c r="T112" s="2454"/>
      <c r="U112" s="2454"/>
      <c r="V112" s="2454"/>
      <c r="W112" s="2454"/>
      <c r="X112" s="2454"/>
      <c r="Y112" s="2454"/>
      <c r="Z112" s="2454"/>
      <c r="AA112" s="2454"/>
      <c r="AB112" s="2454"/>
      <c r="AC112" s="2454"/>
      <c r="AD112" s="2454">
        <v>10</v>
      </c>
      <c r="AE112" s="2454">
        <v>4</v>
      </c>
      <c r="AF112" s="1823"/>
      <c r="AG112" s="1823"/>
      <c r="AH112" s="1823"/>
      <c r="AI112" s="1823"/>
      <c r="AJ112" s="1823"/>
      <c r="AK112" s="56" t="str">
        <f t="shared" si="4"/>
        <v>IApJ</v>
      </c>
      <c r="AL112" s="2371"/>
      <c r="AM112" s="2371"/>
      <c r="AN112" s="56"/>
      <c r="AO112" s="56"/>
      <c r="AP112" s="56"/>
      <c r="AQ112" s="56"/>
      <c r="AR112" s="56"/>
      <c r="AS112" s="56"/>
      <c r="AT112" s="56"/>
      <c r="AU112" s="56"/>
      <c r="AV112" s="56"/>
      <c r="AW112" s="56">
        <v>1</v>
      </c>
      <c r="AX112" s="56"/>
      <c r="AY112" s="56"/>
      <c r="AZ112" s="56"/>
      <c r="BA112" s="56">
        <v>2</v>
      </c>
      <c r="BB112" s="56">
        <v>1</v>
      </c>
      <c r="BC112" s="56"/>
      <c r="BD112" s="56"/>
      <c r="BE112" s="56"/>
      <c r="BF112" s="56"/>
      <c r="BG112" s="56"/>
      <c r="BH112" s="56"/>
      <c r="BI112" s="56"/>
      <c r="BJ112" s="56">
        <v>1</v>
      </c>
      <c r="BK112" s="56"/>
      <c r="BL112" s="56"/>
      <c r="BM112" s="56"/>
      <c r="BN112" s="56"/>
      <c r="BO112" s="56"/>
      <c r="BP112" s="56"/>
      <c r="BQ112" s="56"/>
      <c r="BR112" s="56"/>
      <c r="BS112" s="56"/>
      <c r="BT112" s="56"/>
      <c r="BU112" s="56"/>
      <c r="BV112" s="56"/>
      <c r="BW112" s="56"/>
      <c r="BX112" s="56"/>
      <c r="BY112" s="56"/>
      <c r="BZ112" s="56"/>
      <c r="CA112" s="56"/>
      <c r="CB112" s="56"/>
      <c r="CC112" s="56"/>
      <c r="CD112" s="56"/>
      <c r="CE112" s="56"/>
    </row>
    <row r="113" spans="2:83" s="1609" customFormat="1" ht="67.5" customHeight="1">
      <c r="B113" s="1601">
        <f t="shared" si="5"/>
        <v>111</v>
      </c>
      <c r="C113" s="1610" t="s">
        <v>7549</v>
      </c>
      <c r="D113" s="1610" t="s">
        <v>7666</v>
      </c>
      <c r="E113" s="1610">
        <v>11</v>
      </c>
      <c r="F113" s="1603">
        <v>8</v>
      </c>
      <c r="G113" s="1611">
        <v>4</v>
      </c>
      <c r="H113" s="1612" t="s">
        <v>7721</v>
      </c>
      <c r="I113" s="1610" t="s">
        <v>536</v>
      </c>
      <c r="J113" s="1606" t="s">
        <v>7722</v>
      </c>
      <c r="K113" s="1613" t="s">
        <v>7669</v>
      </c>
      <c r="L113" s="1610">
        <v>732</v>
      </c>
      <c r="M113" s="1603">
        <v>23</v>
      </c>
      <c r="N113" s="1610" t="s">
        <v>7680</v>
      </c>
      <c r="O113" s="1613" t="s">
        <v>7723</v>
      </c>
      <c r="P113" s="1610">
        <v>4</v>
      </c>
      <c r="Q113" s="2450">
        <f t="shared" si="3"/>
        <v>4</v>
      </c>
      <c r="R113" s="2467"/>
      <c r="S113" s="2467"/>
      <c r="T113" s="2467"/>
      <c r="U113" s="2467"/>
      <c r="V113" s="2467"/>
      <c r="W113" s="2467"/>
      <c r="X113" s="2467"/>
      <c r="Y113" s="2467"/>
      <c r="Z113" s="2467"/>
      <c r="AA113" s="2467"/>
      <c r="AB113" s="2467"/>
      <c r="AC113" s="2467">
        <v>1</v>
      </c>
      <c r="AD113" s="2467">
        <v>2</v>
      </c>
      <c r="AE113" s="2467">
        <v>1</v>
      </c>
      <c r="AF113" s="1614"/>
      <c r="AG113" s="1614"/>
      <c r="AH113" s="1614"/>
      <c r="AI113" s="1614"/>
      <c r="AJ113" s="1614"/>
      <c r="AK113" s="56" t="str">
        <f t="shared" si="4"/>
        <v>IApJ</v>
      </c>
      <c r="AL113" s="2371"/>
      <c r="AM113" s="2371"/>
      <c r="AN113" s="56">
        <v>3</v>
      </c>
      <c r="AO113" s="56"/>
      <c r="AP113" s="56"/>
      <c r="AQ113" s="56"/>
      <c r="AR113" s="56"/>
      <c r="AS113" s="56"/>
      <c r="AT113" s="56"/>
      <c r="AU113" s="56"/>
      <c r="AV113" s="56"/>
      <c r="AW113" s="56"/>
      <c r="AX113" s="56"/>
      <c r="AY113" s="56"/>
      <c r="AZ113" s="56"/>
      <c r="BA113" s="56"/>
      <c r="BB113" s="56">
        <v>1</v>
      </c>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c r="BZ113" s="56"/>
      <c r="CA113" s="56"/>
      <c r="CB113" s="56"/>
      <c r="CC113" s="56"/>
      <c r="CD113" s="56"/>
      <c r="CE113" s="56"/>
    </row>
    <row r="114" spans="2:83" s="1566" customFormat="1" ht="51" customHeight="1">
      <c r="B114" s="1556">
        <f t="shared" si="5"/>
        <v>112</v>
      </c>
      <c r="C114" s="1568" t="s">
        <v>7549</v>
      </c>
      <c r="D114" s="1568" t="s">
        <v>7538</v>
      </c>
      <c r="E114" s="1568">
        <v>17</v>
      </c>
      <c r="F114" s="1558">
        <v>16</v>
      </c>
      <c r="G114" s="1569">
        <v>2</v>
      </c>
      <c r="H114" s="1570" t="s">
        <v>7556</v>
      </c>
      <c r="I114" s="1568" t="s">
        <v>7561</v>
      </c>
      <c r="J114" s="1561" t="s">
        <v>7557</v>
      </c>
      <c r="K114" s="1571" t="s">
        <v>7558</v>
      </c>
      <c r="L114" s="1568">
        <v>733</v>
      </c>
      <c r="M114" s="1558">
        <v>60</v>
      </c>
      <c r="N114" s="1568" t="s">
        <v>7559</v>
      </c>
      <c r="O114" s="1571" t="s">
        <v>7560</v>
      </c>
      <c r="P114" s="1568">
        <v>50</v>
      </c>
      <c r="Q114" s="2450">
        <f t="shared" si="3"/>
        <v>50</v>
      </c>
      <c r="R114" s="2466"/>
      <c r="S114" s="2466"/>
      <c r="T114" s="2466"/>
      <c r="U114" s="2466"/>
      <c r="V114" s="2466"/>
      <c r="W114" s="2466"/>
      <c r="X114" s="2466"/>
      <c r="Y114" s="2466"/>
      <c r="Z114" s="2466"/>
      <c r="AA114" s="2466"/>
      <c r="AB114" s="2466"/>
      <c r="AC114" s="2466">
        <v>9</v>
      </c>
      <c r="AD114" s="2466">
        <v>24</v>
      </c>
      <c r="AE114" s="2466">
        <v>17</v>
      </c>
      <c r="AF114" s="1572"/>
      <c r="AG114" s="1572"/>
      <c r="AH114" s="1572"/>
      <c r="AI114" s="1572"/>
      <c r="AJ114" s="1572"/>
      <c r="AK114" s="56" t="str">
        <f t="shared" si="4"/>
        <v>IApJ</v>
      </c>
      <c r="AL114" s="2371"/>
      <c r="AM114" s="2371"/>
      <c r="AN114" s="56">
        <v>2</v>
      </c>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row>
    <row r="115" spans="2:83" s="56" customFormat="1" ht="51" customHeight="1">
      <c r="B115" s="1457">
        <f t="shared" si="5"/>
        <v>113</v>
      </c>
      <c r="C115" s="3" t="s">
        <v>6902</v>
      </c>
      <c r="D115" s="3" t="s">
        <v>6871</v>
      </c>
      <c r="E115" s="3">
        <v>10</v>
      </c>
      <c r="F115" s="1449">
        <v>0</v>
      </c>
      <c r="G115" s="1013">
        <v>11</v>
      </c>
      <c r="H115" s="1456" t="s">
        <v>6903</v>
      </c>
      <c r="I115" s="3" t="s">
        <v>6915</v>
      </c>
      <c r="J115" s="603" t="s">
        <v>6910</v>
      </c>
      <c r="K115" s="100" t="s">
        <v>6911</v>
      </c>
      <c r="L115" s="3">
        <v>526</v>
      </c>
      <c r="M115" s="62" t="s">
        <v>6912</v>
      </c>
      <c r="N115" s="3" t="s">
        <v>6913</v>
      </c>
      <c r="O115" s="100" t="s">
        <v>6914</v>
      </c>
      <c r="P115" s="3">
        <v>5</v>
      </c>
      <c r="Q115" s="2450">
        <f t="shared" si="3"/>
        <v>5</v>
      </c>
      <c r="R115" s="41"/>
      <c r="S115" s="41"/>
      <c r="T115" s="41"/>
      <c r="U115" s="41"/>
      <c r="V115" s="41"/>
      <c r="W115" s="41"/>
      <c r="X115" s="41"/>
      <c r="Y115" s="41"/>
      <c r="Z115" s="41"/>
      <c r="AA115" s="41"/>
      <c r="AB115" s="41"/>
      <c r="AC115" s="41"/>
      <c r="AD115" s="41">
        <v>2</v>
      </c>
      <c r="AE115" s="41">
        <v>3</v>
      </c>
      <c r="AG115" s="1649"/>
      <c r="AK115" s="56" t="str">
        <f t="shared" si="4"/>
        <v>DA&amp;A</v>
      </c>
      <c r="AL115" s="1080"/>
      <c r="AM115" s="1080"/>
      <c r="BE115" s="56">
        <v>2</v>
      </c>
      <c r="BH115" s="56">
        <v>6</v>
      </c>
      <c r="BO115" s="56">
        <v>1</v>
      </c>
      <c r="BR115" s="56">
        <v>1</v>
      </c>
    </row>
    <row r="116" spans="2:83" s="56" customFormat="1" ht="60" customHeight="1">
      <c r="B116" s="1457">
        <f t="shared" si="5"/>
        <v>114</v>
      </c>
      <c r="C116" s="1496" t="s">
        <v>2844</v>
      </c>
      <c r="D116" s="1496" t="s">
        <v>7284</v>
      </c>
      <c r="E116" s="1496">
        <v>4</v>
      </c>
      <c r="F116" s="1498">
        <v>4</v>
      </c>
      <c r="G116" s="1510">
        <v>1</v>
      </c>
      <c r="H116" s="1506" t="s">
        <v>7305</v>
      </c>
      <c r="I116" s="1496" t="s">
        <v>7306</v>
      </c>
      <c r="J116" s="1497" t="s">
        <v>7307</v>
      </c>
      <c r="K116" s="1505" t="s">
        <v>7296</v>
      </c>
      <c r="L116" s="1496">
        <v>729</v>
      </c>
      <c r="M116" s="1507">
        <v>127</v>
      </c>
      <c r="N116" s="1496" t="s">
        <v>7258</v>
      </c>
      <c r="O116" s="1505" t="s">
        <v>7308</v>
      </c>
      <c r="P116" s="1496">
        <v>42</v>
      </c>
      <c r="Q116" s="2450">
        <f t="shared" si="3"/>
        <v>42</v>
      </c>
      <c r="R116" s="1511"/>
      <c r="S116" s="1511"/>
      <c r="T116" s="1511"/>
      <c r="U116" s="1511"/>
      <c r="V116" s="1511"/>
      <c r="W116" s="1511"/>
      <c r="X116" s="1511"/>
      <c r="Y116" s="1511"/>
      <c r="Z116" s="1511"/>
      <c r="AA116" s="1511"/>
      <c r="AB116" s="1511"/>
      <c r="AC116" s="1511">
        <v>8</v>
      </c>
      <c r="AD116" s="1511">
        <v>19</v>
      </c>
      <c r="AE116" s="1511">
        <v>15</v>
      </c>
      <c r="AF116" s="1503"/>
      <c r="AG116" s="2504"/>
      <c r="AH116" s="1503"/>
      <c r="AI116" s="1503"/>
      <c r="AJ116" s="1503"/>
      <c r="AK116" s="56" t="str">
        <f t="shared" si="4"/>
        <v>DApJ</v>
      </c>
      <c r="AL116" s="1080"/>
      <c r="AM116" s="1080"/>
    </row>
    <row r="117" spans="2:83" s="1817" customFormat="1" ht="60" customHeight="1">
      <c r="B117" s="1809"/>
      <c r="C117" s="1810" t="s">
        <v>8089</v>
      </c>
      <c r="D117" s="1810" t="s">
        <v>8090</v>
      </c>
      <c r="E117" s="1810">
        <v>5</v>
      </c>
      <c r="F117" s="1819">
        <v>5</v>
      </c>
      <c r="G117" s="1825">
        <v>1</v>
      </c>
      <c r="H117" s="1813" t="s">
        <v>8091</v>
      </c>
      <c r="I117" s="1810" t="s">
        <v>8092</v>
      </c>
      <c r="J117" s="1814" t="s">
        <v>8128</v>
      </c>
      <c r="K117" s="1812" t="s">
        <v>619</v>
      </c>
      <c r="L117" s="1810">
        <v>738</v>
      </c>
      <c r="M117" s="1815">
        <v>41</v>
      </c>
      <c r="N117" s="1816" t="s">
        <v>8094</v>
      </c>
      <c r="O117" s="1812" t="s">
        <v>8093</v>
      </c>
      <c r="P117" s="1810">
        <v>40</v>
      </c>
      <c r="Q117" s="2450">
        <f t="shared" si="3"/>
        <v>40</v>
      </c>
      <c r="R117" s="2461"/>
      <c r="S117" s="2461"/>
      <c r="T117" s="2461"/>
      <c r="U117" s="2461"/>
      <c r="V117" s="2461"/>
      <c r="W117" s="2461"/>
      <c r="X117" s="2461"/>
      <c r="Y117" s="2461"/>
      <c r="Z117" s="2461"/>
      <c r="AA117" s="2461"/>
      <c r="AB117" s="2461"/>
      <c r="AC117" s="2461">
        <v>3</v>
      </c>
      <c r="AD117" s="2461">
        <v>17</v>
      </c>
      <c r="AE117" s="2461">
        <v>20</v>
      </c>
      <c r="AG117" s="1823"/>
      <c r="AK117" s="56" t="str">
        <f t="shared" si="4"/>
        <v>DApJ</v>
      </c>
      <c r="AL117" s="1080"/>
      <c r="AM117" s="1080"/>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row>
    <row r="118" spans="2:83" s="2327" customFormat="1" ht="60" customHeight="1">
      <c r="B118" s="2318"/>
      <c r="C118" s="2319" t="s">
        <v>8314</v>
      </c>
      <c r="D118" s="2319" t="s">
        <v>8308</v>
      </c>
      <c r="E118" s="2319">
        <v>6</v>
      </c>
      <c r="F118" s="2320">
        <v>7</v>
      </c>
      <c r="G118" s="2321">
        <v>0</v>
      </c>
      <c r="H118" s="2322" t="s">
        <v>8315</v>
      </c>
      <c r="I118" s="2319" t="s">
        <v>8316</v>
      </c>
      <c r="J118" s="2324" t="s">
        <v>8317</v>
      </c>
      <c r="K118" s="2323" t="s">
        <v>8318</v>
      </c>
      <c r="L118" s="2319">
        <v>740</v>
      </c>
      <c r="M118" s="2325">
        <v>47</v>
      </c>
      <c r="N118" s="2326" t="s">
        <v>8319</v>
      </c>
      <c r="O118" s="2323" t="s">
        <v>8320</v>
      </c>
      <c r="P118" s="2319">
        <v>11</v>
      </c>
      <c r="Q118" s="2923">
        <f t="shared" si="3"/>
        <v>11</v>
      </c>
      <c r="R118" s="2447"/>
      <c r="S118" s="2447"/>
      <c r="T118" s="2447"/>
      <c r="U118" s="2447"/>
      <c r="V118" s="2447"/>
      <c r="W118" s="2447"/>
      <c r="X118" s="2447"/>
      <c r="Y118" s="2447"/>
      <c r="Z118" s="2447"/>
      <c r="AA118" s="2447"/>
      <c r="AB118" s="2447"/>
      <c r="AC118" s="2447">
        <v>1</v>
      </c>
      <c r="AD118" s="2447">
        <v>3</v>
      </c>
      <c r="AE118" s="2447">
        <v>7</v>
      </c>
      <c r="AG118" s="2908" t="s">
        <v>10504</v>
      </c>
      <c r="AK118" s="2327" t="str">
        <f t="shared" si="4"/>
        <v>IApJ</v>
      </c>
      <c r="AL118" s="2909"/>
      <c r="AM118" s="2909"/>
    </row>
    <row r="119" spans="2:83" s="1925" customFormat="1" ht="60" customHeight="1">
      <c r="B119" s="1917"/>
      <c r="C119" s="1918" t="s">
        <v>8255</v>
      </c>
      <c r="D119" s="1918" t="s">
        <v>8222</v>
      </c>
      <c r="E119" s="1918">
        <v>6</v>
      </c>
      <c r="F119" s="1919">
        <v>0</v>
      </c>
      <c r="G119" s="1920">
        <v>7</v>
      </c>
      <c r="H119" s="2699" t="s">
        <v>11376</v>
      </c>
      <c r="I119" s="1918" t="s">
        <v>8256</v>
      </c>
      <c r="J119" s="1922" t="s">
        <v>8257</v>
      </c>
      <c r="K119" s="1923" t="s">
        <v>8258</v>
      </c>
      <c r="L119" s="1918">
        <v>123</v>
      </c>
      <c r="M119" s="1924" t="s">
        <v>8259</v>
      </c>
      <c r="N119" s="1926" t="s">
        <v>8260</v>
      </c>
      <c r="O119" s="1923" t="s">
        <v>8261</v>
      </c>
      <c r="P119" s="1918">
        <v>4</v>
      </c>
      <c r="Q119" s="2450">
        <f t="shared" si="3"/>
        <v>4</v>
      </c>
      <c r="R119" s="2439"/>
      <c r="S119" s="2439"/>
      <c r="T119" s="2439"/>
      <c r="U119" s="2439"/>
      <c r="V119" s="2439"/>
      <c r="W119" s="2439"/>
      <c r="X119" s="2439"/>
      <c r="Y119" s="2439"/>
      <c r="Z119" s="2439"/>
      <c r="AA119" s="2439"/>
      <c r="AB119" s="2439"/>
      <c r="AC119" s="2439"/>
      <c r="AD119" s="2439">
        <v>2</v>
      </c>
      <c r="AE119" s="2439">
        <v>2</v>
      </c>
      <c r="AG119" s="2501"/>
      <c r="AK119" s="56" t="str">
        <f t="shared" si="4"/>
        <v>DPASP</v>
      </c>
      <c r="AL119" s="1080"/>
      <c r="AM119" s="1080"/>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c r="BZ119" s="56"/>
      <c r="CA119" s="56"/>
      <c r="CB119" s="56"/>
      <c r="CC119" s="56"/>
      <c r="CD119" s="56"/>
      <c r="CE119" s="56"/>
    </row>
    <row r="120" spans="2:83" s="1817" customFormat="1" ht="60" customHeight="1">
      <c r="B120" s="1809"/>
      <c r="C120" s="1810" t="s">
        <v>8113</v>
      </c>
      <c r="D120" s="1810" t="s">
        <v>8097</v>
      </c>
      <c r="E120" s="1810">
        <v>3</v>
      </c>
      <c r="F120" s="1819">
        <v>3</v>
      </c>
      <c r="G120" s="1825">
        <v>1</v>
      </c>
      <c r="H120" s="1813" t="s">
        <v>8114</v>
      </c>
      <c r="I120" s="1810" t="s">
        <v>441</v>
      </c>
      <c r="J120" s="1814" t="s">
        <v>8115</v>
      </c>
      <c r="K120" s="1812" t="s">
        <v>8116</v>
      </c>
      <c r="L120" s="1810">
        <v>63</v>
      </c>
      <c r="M120" s="1815" t="s">
        <v>8117</v>
      </c>
      <c r="N120" s="1816" t="s">
        <v>8118</v>
      </c>
      <c r="O120" s="1812" t="s">
        <v>8119</v>
      </c>
      <c r="P120" s="1810">
        <v>5</v>
      </c>
      <c r="Q120" s="2450">
        <f t="shared" si="3"/>
        <v>5</v>
      </c>
      <c r="R120" s="2461"/>
      <c r="S120" s="2461"/>
      <c r="T120" s="2461"/>
      <c r="U120" s="2461"/>
      <c r="V120" s="2461"/>
      <c r="W120" s="2461"/>
      <c r="X120" s="2461"/>
      <c r="Y120" s="2461"/>
      <c r="Z120" s="2461"/>
      <c r="AA120" s="2461"/>
      <c r="AB120" s="2461"/>
      <c r="AC120" s="2461">
        <v>1</v>
      </c>
      <c r="AD120" s="2461">
        <v>2</v>
      </c>
      <c r="AE120" s="2461">
        <v>2</v>
      </c>
      <c r="AG120" s="1823"/>
      <c r="AK120" s="56" t="str">
        <f t="shared" si="4"/>
        <v>IPASJ</v>
      </c>
      <c r="AL120" s="1080"/>
      <c r="AM120" s="1080"/>
      <c r="AN120" s="56"/>
      <c r="AO120" s="56"/>
      <c r="AP120" s="56"/>
      <c r="AQ120" s="56"/>
      <c r="AR120" s="56"/>
      <c r="AS120" s="56"/>
      <c r="AT120" s="56"/>
      <c r="AU120" s="56"/>
      <c r="AV120" s="56"/>
      <c r="AW120" s="56"/>
      <c r="AX120" s="56"/>
      <c r="AY120" s="56"/>
      <c r="AZ120" s="56">
        <v>1</v>
      </c>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c r="BZ120" s="56"/>
      <c r="CA120" s="56"/>
      <c r="CB120" s="56"/>
      <c r="CC120" s="56"/>
      <c r="CD120" s="56"/>
      <c r="CE120" s="56"/>
    </row>
    <row r="121" spans="2:83" s="2327" customFormat="1" ht="60" customHeight="1">
      <c r="B121" s="2318"/>
      <c r="C121" s="2319" t="s">
        <v>8296</v>
      </c>
      <c r="D121" s="2319" t="s">
        <v>8275</v>
      </c>
      <c r="E121" s="2319">
        <v>17</v>
      </c>
      <c r="F121" s="2320">
        <v>18</v>
      </c>
      <c r="G121" s="2321">
        <v>0</v>
      </c>
      <c r="H121" s="2322" t="s">
        <v>8297</v>
      </c>
      <c r="I121" s="2319" t="s">
        <v>8298</v>
      </c>
      <c r="J121" s="2324" t="s">
        <v>8299</v>
      </c>
      <c r="K121" s="2323" t="s">
        <v>8289</v>
      </c>
      <c r="L121" s="2319">
        <v>735</v>
      </c>
      <c r="M121" s="2325">
        <v>86</v>
      </c>
      <c r="N121" s="2326" t="s">
        <v>8300</v>
      </c>
      <c r="O121" s="2323" t="s">
        <v>8301</v>
      </c>
      <c r="P121" s="2319">
        <v>66</v>
      </c>
      <c r="Q121" s="2923">
        <f t="shared" si="3"/>
        <v>66</v>
      </c>
      <c r="R121" s="2447"/>
      <c r="S121" s="2447"/>
      <c r="T121" s="2447"/>
      <c r="U121" s="2447"/>
      <c r="V121" s="2447"/>
      <c r="W121" s="2447"/>
      <c r="X121" s="2447"/>
      <c r="Y121" s="2447"/>
      <c r="Z121" s="2447"/>
      <c r="AA121" s="2447"/>
      <c r="AB121" s="2447"/>
      <c r="AC121" s="2447">
        <v>5</v>
      </c>
      <c r="AD121" s="2447">
        <v>24</v>
      </c>
      <c r="AE121" s="2447">
        <v>37</v>
      </c>
      <c r="AG121" s="2508"/>
      <c r="AK121" s="2327" t="str">
        <f t="shared" si="4"/>
        <v>IApJ</v>
      </c>
      <c r="AL121" s="2909"/>
      <c r="AM121" s="2909"/>
    </row>
    <row r="122" spans="2:83" s="56" customFormat="1" ht="60" customHeight="1">
      <c r="B122" s="1457">
        <f t="shared" si="5"/>
        <v>120</v>
      </c>
      <c r="C122" s="3" t="s">
        <v>7771</v>
      </c>
      <c r="D122" s="3" t="s">
        <v>7772</v>
      </c>
      <c r="E122" s="3">
        <v>3</v>
      </c>
      <c r="F122" s="1449">
        <v>1</v>
      </c>
      <c r="G122" s="1013">
        <v>3</v>
      </c>
      <c r="H122" s="1456" t="s">
        <v>8131</v>
      </c>
      <c r="I122" s="3" t="s">
        <v>7773</v>
      </c>
      <c r="J122" s="603" t="s">
        <v>8129</v>
      </c>
      <c r="K122" s="100" t="s">
        <v>7774</v>
      </c>
      <c r="L122" s="3">
        <v>63</v>
      </c>
      <c r="M122" s="62" t="s">
        <v>8130</v>
      </c>
      <c r="N122" s="604" t="s">
        <v>8026</v>
      </c>
      <c r="O122" s="100" t="s">
        <v>7775</v>
      </c>
      <c r="P122" s="3">
        <v>1</v>
      </c>
      <c r="Q122" s="2450">
        <f t="shared" si="3"/>
        <v>1</v>
      </c>
      <c r="R122" s="41"/>
      <c r="S122" s="41"/>
      <c r="T122" s="41"/>
      <c r="U122" s="41"/>
      <c r="V122" s="41"/>
      <c r="W122" s="41"/>
      <c r="X122" s="41"/>
      <c r="Y122" s="41"/>
      <c r="Z122" s="41"/>
      <c r="AA122" s="41"/>
      <c r="AB122" s="41"/>
      <c r="AC122" s="41">
        <v>1</v>
      </c>
      <c r="AD122" s="41"/>
      <c r="AE122" s="41"/>
      <c r="AG122" s="1649" t="s">
        <v>7776</v>
      </c>
      <c r="AK122" s="56" t="str">
        <f t="shared" si="4"/>
        <v>DPASJ</v>
      </c>
      <c r="AL122" s="1080"/>
      <c r="AM122" s="1080"/>
      <c r="AW122" s="56">
        <v>1</v>
      </c>
    </row>
    <row r="123" spans="2:83" s="1670" customFormat="1" ht="60" customHeight="1">
      <c r="B123" s="1669">
        <f t="shared" si="5"/>
        <v>121</v>
      </c>
      <c r="C123" s="1652" t="s">
        <v>7888</v>
      </c>
      <c r="D123" s="1652" t="s">
        <v>7855</v>
      </c>
      <c r="E123" s="1652">
        <v>1</v>
      </c>
      <c r="F123" s="1653">
        <v>2</v>
      </c>
      <c r="G123" s="1654">
        <v>0</v>
      </c>
      <c r="H123" s="1655" t="s">
        <v>7889</v>
      </c>
      <c r="I123" s="1652" t="s">
        <v>7848</v>
      </c>
      <c r="J123" s="1656" t="s">
        <v>7920</v>
      </c>
      <c r="K123" s="1657" t="s">
        <v>619</v>
      </c>
      <c r="L123" s="1652">
        <v>737</v>
      </c>
      <c r="M123" s="1658" t="s">
        <v>7302</v>
      </c>
      <c r="N123" s="1672" t="s">
        <v>7890</v>
      </c>
      <c r="O123" s="1657" t="s">
        <v>7891</v>
      </c>
      <c r="P123" s="1652">
        <v>10</v>
      </c>
      <c r="Q123" s="2450">
        <f t="shared" si="3"/>
        <v>10</v>
      </c>
      <c r="R123" s="2441"/>
      <c r="S123" s="2441"/>
      <c r="T123" s="2441"/>
      <c r="U123" s="2441"/>
      <c r="V123" s="2441"/>
      <c r="W123" s="2441"/>
      <c r="X123" s="2441"/>
      <c r="Y123" s="2441"/>
      <c r="Z123" s="2441"/>
      <c r="AA123" s="2441"/>
      <c r="AB123" s="2441"/>
      <c r="AC123" s="2441">
        <v>1</v>
      </c>
      <c r="AD123" s="2441">
        <v>7</v>
      </c>
      <c r="AE123" s="2441">
        <v>2</v>
      </c>
      <c r="AG123" s="2503"/>
      <c r="AK123" s="56" t="str">
        <f t="shared" si="4"/>
        <v>IApJ</v>
      </c>
      <c r="AL123" s="1080"/>
      <c r="AM123" s="1080"/>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c r="BZ123" s="56"/>
      <c r="CA123" s="56"/>
      <c r="CB123" s="56"/>
      <c r="CC123" s="56"/>
      <c r="CD123" s="56"/>
      <c r="CE123" s="56"/>
    </row>
    <row r="124" spans="2:83" s="56" customFormat="1" ht="43.5" customHeight="1">
      <c r="B124" s="1457">
        <f t="shared" si="5"/>
        <v>122</v>
      </c>
      <c r="C124" s="1547" t="s">
        <v>5097</v>
      </c>
      <c r="D124" s="1547" t="s">
        <v>7439</v>
      </c>
      <c r="E124" s="1547">
        <v>2</v>
      </c>
      <c r="F124" s="1536">
        <v>0</v>
      </c>
      <c r="G124" s="1548">
        <v>3</v>
      </c>
      <c r="H124" s="1549" t="s">
        <v>11348</v>
      </c>
      <c r="I124" s="1547" t="s">
        <v>536</v>
      </c>
      <c r="J124" s="1550" t="s">
        <v>7724</v>
      </c>
      <c r="K124" s="1551" t="s">
        <v>234</v>
      </c>
      <c r="L124" s="1547">
        <v>63</v>
      </c>
      <c r="M124" s="1552" t="s">
        <v>7725</v>
      </c>
      <c r="N124" s="1547" t="s">
        <v>7645</v>
      </c>
      <c r="O124" s="1551" t="s">
        <v>7472</v>
      </c>
      <c r="P124" s="1547">
        <v>7</v>
      </c>
      <c r="Q124" s="2450">
        <f t="shared" si="3"/>
        <v>7</v>
      </c>
      <c r="R124" s="2451"/>
      <c r="S124" s="2451"/>
      <c r="T124" s="2451"/>
      <c r="U124" s="2451"/>
      <c r="V124" s="2451"/>
      <c r="W124" s="2451"/>
      <c r="X124" s="2451"/>
      <c r="Y124" s="2451"/>
      <c r="Z124" s="2451"/>
      <c r="AA124" s="2451"/>
      <c r="AB124" s="2451"/>
      <c r="AC124" s="2451">
        <v>2</v>
      </c>
      <c r="AD124" s="2451">
        <v>2</v>
      </c>
      <c r="AE124" s="2451">
        <v>3</v>
      </c>
      <c r="AG124" s="1649"/>
      <c r="AK124" s="56" t="str">
        <f t="shared" si="4"/>
        <v>DPASJ</v>
      </c>
      <c r="AL124" s="1080"/>
      <c r="AM124" s="1080"/>
      <c r="BH124" s="56">
        <v>2</v>
      </c>
    </row>
    <row r="125" spans="2:83" s="1566" customFormat="1" ht="34.5" customHeight="1">
      <c r="B125" s="1457">
        <f t="shared" si="5"/>
        <v>123</v>
      </c>
      <c r="C125" s="1557" t="s">
        <v>7562</v>
      </c>
      <c r="D125" s="1557" t="s">
        <v>7563</v>
      </c>
      <c r="E125" s="1557">
        <v>1</v>
      </c>
      <c r="F125" s="1558">
        <v>2</v>
      </c>
      <c r="G125" s="1559">
        <v>0</v>
      </c>
      <c r="H125" s="1560" t="s">
        <v>7564</v>
      </c>
      <c r="I125" s="1557" t="s">
        <v>536</v>
      </c>
      <c r="J125" s="1561" t="s">
        <v>7565</v>
      </c>
      <c r="K125" s="1562" t="s">
        <v>7566</v>
      </c>
      <c r="L125" s="1557">
        <v>141</v>
      </c>
      <c r="M125" s="1563">
        <v>192</v>
      </c>
      <c r="N125" s="1557" t="s">
        <v>7567</v>
      </c>
      <c r="O125" s="1562" t="s">
        <v>7568</v>
      </c>
      <c r="P125" s="1557">
        <v>6</v>
      </c>
      <c r="Q125" s="2450">
        <f t="shared" si="3"/>
        <v>6</v>
      </c>
      <c r="R125" s="2442"/>
      <c r="S125" s="2442"/>
      <c r="T125" s="2442"/>
      <c r="U125" s="2442"/>
      <c r="V125" s="2442"/>
      <c r="W125" s="2442"/>
      <c r="X125" s="2442"/>
      <c r="Y125" s="2442"/>
      <c r="Z125" s="2442"/>
      <c r="AA125" s="2442"/>
      <c r="AB125" s="2442"/>
      <c r="AC125" s="2442"/>
      <c r="AD125" s="2442">
        <v>3</v>
      </c>
      <c r="AE125" s="2442">
        <v>3</v>
      </c>
      <c r="AG125" s="1572"/>
      <c r="AK125" s="56" t="str">
        <f t="shared" si="4"/>
        <v>IAJ</v>
      </c>
      <c r="AL125" s="1080"/>
      <c r="AM125" s="1080"/>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c r="BZ125" s="56"/>
      <c r="CA125" s="56"/>
      <c r="CB125" s="56"/>
      <c r="CC125" s="56"/>
      <c r="CD125" s="56"/>
      <c r="CE125" s="56"/>
    </row>
    <row r="126" spans="2:83" s="2327" customFormat="1" ht="68.25" customHeight="1">
      <c r="B126" s="2318"/>
      <c r="C126" s="2319" t="s">
        <v>8287</v>
      </c>
      <c r="D126" s="2319" t="s">
        <v>8275</v>
      </c>
      <c r="E126" s="2319">
        <v>4</v>
      </c>
      <c r="F126" s="2320">
        <v>5</v>
      </c>
      <c r="G126" s="2321">
        <v>0</v>
      </c>
      <c r="H126" s="2322" t="s">
        <v>8288</v>
      </c>
      <c r="I126" s="2319" t="s">
        <v>8276</v>
      </c>
      <c r="J126" s="2324" t="s">
        <v>8506</v>
      </c>
      <c r="K126" s="2323" t="s">
        <v>8289</v>
      </c>
      <c r="L126" s="2319">
        <v>739</v>
      </c>
      <c r="M126" s="2325">
        <v>62</v>
      </c>
      <c r="N126" s="2935">
        <v>40817</v>
      </c>
      <c r="O126" s="2323" t="s">
        <v>8290</v>
      </c>
      <c r="P126" s="2319">
        <v>29</v>
      </c>
      <c r="Q126" s="2923">
        <f t="shared" si="3"/>
        <v>29</v>
      </c>
      <c r="R126" s="2447"/>
      <c r="S126" s="2447"/>
      <c r="T126" s="2447"/>
      <c r="U126" s="2447"/>
      <c r="V126" s="2447"/>
      <c r="W126" s="2447"/>
      <c r="X126" s="2447"/>
      <c r="Y126" s="2447"/>
      <c r="Z126" s="2447"/>
      <c r="AA126" s="2447"/>
      <c r="AB126" s="2447">
        <v>1</v>
      </c>
      <c r="AC126" s="2447">
        <v>6</v>
      </c>
      <c r="AD126" s="2447">
        <v>10</v>
      </c>
      <c r="AE126" s="2447">
        <v>12</v>
      </c>
      <c r="AG126" s="2508"/>
      <c r="AK126" s="2327" t="str">
        <f t="shared" si="4"/>
        <v>IApJ</v>
      </c>
      <c r="AL126" s="2909"/>
      <c r="AM126" s="2909"/>
    </row>
    <row r="127" spans="2:83" s="1817" customFormat="1" ht="132" customHeight="1">
      <c r="B127" s="1457">
        <f t="shared" si="5"/>
        <v>125</v>
      </c>
      <c r="C127" s="1810" t="s">
        <v>8120</v>
      </c>
      <c r="D127" s="1810" t="s">
        <v>799</v>
      </c>
      <c r="E127" s="1810">
        <v>40</v>
      </c>
      <c r="F127" s="1819">
        <v>40</v>
      </c>
      <c r="G127" s="1825">
        <v>1</v>
      </c>
      <c r="H127" s="1813" t="s">
        <v>8121</v>
      </c>
      <c r="I127" s="1810" t="s">
        <v>8123</v>
      </c>
      <c r="J127" s="1814" t="s">
        <v>8507</v>
      </c>
      <c r="K127" s="1812" t="s">
        <v>619</v>
      </c>
      <c r="L127" s="1810">
        <v>742</v>
      </c>
      <c r="M127" s="1815">
        <v>117</v>
      </c>
      <c r="N127" s="1816" t="s">
        <v>8124</v>
      </c>
      <c r="O127" s="1812" t="s">
        <v>8122</v>
      </c>
      <c r="P127" s="1810">
        <v>35</v>
      </c>
      <c r="Q127" s="2450">
        <f t="shared" si="3"/>
        <v>35</v>
      </c>
      <c r="R127" s="2461"/>
      <c r="S127" s="2461"/>
      <c r="T127" s="2461"/>
      <c r="U127" s="2461"/>
      <c r="V127" s="2461"/>
      <c r="W127" s="2461"/>
      <c r="X127" s="2461"/>
      <c r="Y127" s="2461"/>
      <c r="Z127" s="2461"/>
      <c r="AA127" s="2461"/>
      <c r="AB127" s="2461"/>
      <c r="AC127" s="2461">
        <v>2</v>
      </c>
      <c r="AD127" s="2461">
        <v>18</v>
      </c>
      <c r="AE127" s="2461">
        <v>15</v>
      </c>
      <c r="AG127" s="1823"/>
      <c r="AK127" s="56" t="str">
        <f t="shared" si="4"/>
        <v>IApJ</v>
      </c>
      <c r="AL127" s="1080"/>
      <c r="AM127" s="1080"/>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c r="BZ127" s="56"/>
      <c r="CA127" s="56"/>
      <c r="CB127" s="56"/>
      <c r="CC127" s="56"/>
      <c r="CD127" s="56"/>
      <c r="CE127" s="56"/>
    </row>
    <row r="128" spans="2:83" s="2327" customFormat="1" ht="90.75" customHeight="1">
      <c r="B128" s="2318">
        <f t="shared" si="5"/>
        <v>126</v>
      </c>
      <c r="C128" s="2319" t="s">
        <v>8349</v>
      </c>
      <c r="D128" s="2319" t="s">
        <v>8350</v>
      </c>
      <c r="E128" s="2319">
        <v>5</v>
      </c>
      <c r="F128" s="2320">
        <v>3</v>
      </c>
      <c r="G128" s="2321">
        <v>3</v>
      </c>
      <c r="H128" s="2322" t="s">
        <v>8351</v>
      </c>
      <c r="I128" s="2319" t="s">
        <v>8352</v>
      </c>
      <c r="J128" s="2324" t="s">
        <v>8508</v>
      </c>
      <c r="K128" s="2323" t="s">
        <v>8353</v>
      </c>
      <c r="L128" s="2319">
        <v>112</v>
      </c>
      <c r="M128" s="2325" t="s">
        <v>8354</v>
      </c>
      <c r="N128" s="2326" t="s">
        <v>8355</v>
      </c>
      <c r="O128" s="2323" t="s">
        <v>8356</v>
      </c>
      <c r="P128" s="2319">
        <v>2</v>
      </c>
      <c r="Q128" s="2923">
        <f t="shared" si="3"/>
        <v>2</v>
      </c>
      <c r="R128" s="2447"/>
      <c r="S128" s="2447"/>
      <c r="T128" s="2447"/>
      <c r="U128" s="2447"/>
      <c r="V128" s="2447"/>
      <c r="W128" s="2447"/>
      <c r="X128" s="2447"/>
      <c r="Y128" s="2447"/>
      <c r="Z128" s="2447"/>
      <c r="AA128" s="2447"/>
      <c r="AB128" s="2447"/>
      <c r="AC128" s="2447"/>
      <c r="AD128" s="2447">
        <v>1</v>
      </c>
      <c r="AE128" s="2447">
        <v>1</v>
      </c>
      <c r="AG128" s="2508"/>
      <c r="AK128" s="2327" t="str">
        <f t="shared" si="4"/>
        <v>IJQSRT</v>
      </c>
      <c r="AL128" s="2909"/>
      <c r="AM128" s="2909"/>
      <c r="BH128" s="2327">
        <v>1</v>
      </c>
      <c r="BJ128" s="2327">
        <v>1</v>
      </c>
    </row>
    <row r="129" spans="3:83">
      <c r="AL129">
        <f>SUM(AL3:AL128)</f>
        <v>3</v>
      </c>
      <c r="AM129">
        <f t="shared" ref="AM129:CE129" si="6">SUM(AM3:AM128)</f>
        <v>0</v>
      </c>
      <c r="AN129">
        <f t="shared" si="6"/>
        <v>32</v>
      </c>
      <c r="AO129">
        <f t="shared" si="6"/>
        <v>1</v>
      </c>
      <c r="AP129">
        <f t="shared" si="6"/>
        <v>7</v>
      </c>
      <c r="AQ129">
        <f t="shared" si="6"/>
        <v>0</v>
      </c>
      <c r="AR129">
        <f t="shared" si="6"/>
        <v>0</v>
      </c>
      <c r="AS129">
        <f t="shared" si="6"/>
        <v>17</v>
      </c>
      <c r="AT129">
        <f t="shared" si="6"/>
        <v>15</v>
      </c>
      <c r="AU129">
        <f t="shared" si="6"/>
        <v>4</v>
      </c>
      <c r="AV129">
        <f t="shared" si="6"/>
        <v>0</v>
      </c>
      <c r="AW129">
        <f t="shared" si="6"/>
        <v>12</v>
      </c>
      <c r="AX129">
        <f t="shared" si="6"/>
        <v>0</v>
      </c>
      <c r="AY129">
        <f t="shared" si="6"/>
        <v>3</v>
      </c>
      <c r="AZ129">
        <f t="shared" si="6"/>
        <v>11</v>
      </c>
      <c r="BA129">
        <f t="shared" si="6"/>
        <v>66</v>
      </c>
      <c r="BB129">
        <f t="shared" si="6"/>
        <v>51</v>
      </c>
      <c r="BC129">
        <f t="shared" si="6"/>
        <v>0</v>
      </c>
      <c r="BD129">
        <f t="shared" si="6"/>
        <v>0</v>
      </c>
      <c r="BE129">
        <f t="shared" si="6"/>
        <v>6</v>
      </c>
      <c r="BF129">
        <f t="shared" si="6"/>
        <v>0</v>
      </c>
      <c r="BG129">
        <f t="shared" si="6"/>
        <v>0</v>
      </c>
      <c r="BH129">
        <f t="shared" si="6"/>
        <v>10</v>
      </c>
      <c r="BI129">
        <f t="shared" si="6"/>
        <v>1</v>
      </c>
      <c r="BJ129">
        <f t="shared" si="6"/>
        <v>4</v>
      </c>
      <c r="BK129">
        <f t="shared" si="6"/>
        <v>0</v>
      </c>
      <c r="BL129">
        <f t="shared" si="6"/>
        <v>0</v>
      </c>
      <c r="BM129">
        <f t="shared" si="6"/>
        <v>1</v>
      </c>
      <c r="BN129">
        <f t="shared" si="6"/>
        <v>0</v>
      </c>
      <c r="BO129">
        <f t="shared" si="6"/>
        <v>1</v>
      </c>
      <c r="BP129">
        <f t="shared" si="6"/>
        <v>2</v>
      </c>
      <c r="BQ129">
        <f t="shared" si="6"/>
        <v>2</v>
      </c>
      <c r="BR129">
        <f t="shared" si="6"/>
        <v>9</v>
      </c>
      <c r="BS129">
        <f t="shared" si="6"/>
        <v>0</v>
      </c>
      <c r="BT129">
        <f t="shared" si="6"/>
        <v>1</v>
      </c>
      <c r="BU129">
        <f t="shared" si="6"/>
        <v>0</v>
      </c>
      <c r="BV129">
        <f t="shared" si="6"/>
        <v>2</v>
      </c>
      <c r="BW129">
        <f t="shared" si="6"/>
        <v>3</v>
      </c>
      <c r="BX129">
        <f t="shared" si="6"/>
        <v>1</v>
      </c>
      <c r="BY129">
        <f t="shared" si="6"/>
        <v>0</v>
      </c>
      <c r="BZ129">
        <f t="shared" si="6"/>
        <v>1</v>
      </c>
      <c r="CA129">
        <f t="shared" si="6"/>
        <v>6</v>
      </c>
      <c r="CB129">
        <f t="shared" si="6"/>
        <v>1</v>
      </c>
      <c r="CC129">
        <f t="shared" si="6"/>
        <v>0</v>
      </c>
      <c r="CD129">
        <f t="shared" si="6"/>
        <v>0</v>
      </c>
      <c r="CE129">
        <f t="shared" si="6"/>
        <v>0</v>
      </c>
    </row>
    <row r="130" spans="3:83">
      <c r="C130" s="1511" t="s">
        <v>7309</v>
      </c>
      <c r="J130"/>
      <c r="M130"/>
    </row>
    <row r="131" spans="3:83">
      <c r="C131" s="1534" t="s">
        <v>7469</v>
      </c>
      <c r="J131"/>
      <c r="M131"/>
    </row>
    <row r="132" spans="3:83">
      <c r="C132" s="1566" t="s">
        <v>7551</v>
      </c>
    </row>
    <row r="133" spans="3:83">
      <c r="C133" s="1581" t="s">
        <v>7550</v>
      </c>
    </row>
    <row r="134" spans="3:83">
      <c r="C134" s="1609" t="s">
        <v>7736</v>
      </c>
    </row>
    <row r="135" spans="3:83">
      <c r="C135" s="1625" t="s">
        <v>7750</v>
      </c>
    </row>
    <row r="136" spans="3:83">
      <c r="C136" s="1670" t="s">
        <v>7887</v>
      </c>
    </row>
    <row r="137" spans="3:83">
      <c r="C137" s="1681" t="s">
        <v>7899</v>
      </c>
    </row>
    <row r="138" spans="3:83">
      <c r="C138" s="1698" t="s">
        <v>7928</v>
      </c>
    </row>
    <row r="139" spans="3:83">
      <c r="C139" s="1771" t="s">
        <v>7989</v>
      </c>
    </row>
    <row r="140" spans="3:83">
      <c r="C140" s="1785" t="s">
        <v>8032</v>
      </c>
    </row>
    <row r="141" spans="3:83">
      <c r="C141" s="1817" t="s">
        <v>8125</v>
      </c>
    </row>
    <row r="142" spans="3:83">
      <c r="C142" s="1889" t="s">
        <v>8159</v>
      </c>
    </row>
    <row r="143" spans="3:83">
      <c r="C143" s="1925" t="s">
        <v>8186</v>
      </c>
    </row>
    <row r="144" spans="3:83">
      <c r="C144" s="2327" t="s">
        <v>8342</v>
      </c>
    </row>
    <row r="145" spans="2:37">
      <c r="C145" s="2169" t="s">
        <v>9253</v>
      </c>
    </row>
    <row r="147" spans="2:37" ht="97.5" customHeight="1">
      <c r="B147" s="1457"/>
      <c r="C147" s="1652" t="s">
        <v>7825</v>
      </c>
      <c r="D147" s="1652"/>
      <c r="E147" s="1652"/>
      <c r="F147" s="1653"/>
      <c r="G147" s="1654"/>
      <c r="H147" s="1655" t="s">
        <v>7826</v>
      </c>
      <c r="I147" s="1652"/>
      <c r="J147" s="1656" t="s">
        <v>7916</v>
      </c>
      <c r="K147" s="1657"/>
      <c r="L147" s="1652">
        <v>193</v>
      </c>
      <c r="M147" s="1658">
        <v>8</v>
      </c>
      <c r="N147" s="1668" t="s">
        <v>7934</v>
      </c>
      <c r="O147" s="1657" t="s">
        <v>7827</v>
      </c>
      <c r="P147" s="1659">
        <v>11</v>
      </c>
      <c r="Q147" s="2441"/>
      <c r="R147" s="2441"/>
      <c r="S147" s="2441"/>
      <c r="T147" s="2441"/>
      <c r="U147" s="2441"/>
      <c r="V147" s="2441"/>
      <c r="W147" s="2441"/>
      <c r="X147" s="2441"/>
      <c r="Y147" s="2441"/>
      <c r="Z147" s="2441"/>
      <c r="AA147" s="2441"/>
      <c r="AB147" s="2441"/>
      <c r="AC147" s="2441"/>
      <c r="AD147" s="2441"/>
      <c r="AE147" s="2441"/>
      <c r="AF147" s="56" t="s">
        <v>8082</v>
      </c>
      <c r="AG147" s="1649"/>
      <c r="AH147" s="56"/>
      <c r="AI147" s="56"/>
      <c r="AJ147" s="56"/>
      <c r="AK147" s="56" t="str">
        <f>D147&amp;K147</f>
        <v/>
      </c>
    </row>
  </sheetData>
  <autoFilter ref="B2:AK2"/>
  <phoneticPr fontId="5"/>
  <hyperlinks>
    <hyperlink ref="J28" r:id="rId1"/>
    <hyperlink ref="J30" r:id="rId2"/>
    <hyperlink ref="J32" r:id="rId3"/>
    <hyperlink ref="J34" r:id="rId4"/>
    <hyperlink ref="J40" r:id="rId5"/>
    <hyperlink ref="J53" r:id="rId6"/>
    <hyperlink ref="J59" r:id="rId7"/>
    <hyperlink ref="J74" r:id="rId8"/>
    <hyperlink ref="J79" r:id="rId9"/>
    <hyperlink ref="J80" r:id="rId10"/>
    <hyperlink ref="J115" r:id="rId11"/>
    <hyperlink ref="J12" r:id="rId12"/>
    <hyperlink ref="J18" r:id="rId13"/>
    <hyperlink ref="J22" r:id="rId14"/>
    <hyperlink ref="J41" r:id="rId15"/>
    <hyperlink ref="J56" r:id="rId16"/>
    <hyperlink ref="J58" r:id="rId17"/>
    <hyperlink ref="J73" r:id="rId18"/>
    <hyperlink ref="J87" r:id="rId19"/>
    <hyperlink ref="J116" r:id="rId20"/>
    <hyperlink ref="J10" r:id="rId21"/>
    <hyperlink ref="J11" r:id="rId22"/>
    <hyperlink ref="J84" r:id="rId23"/>
    <hyperlink ref="J111" r:id="rId24"/>
    <hyperlink ref="J114" r:id="rId25"/>
    <hyperlink ref="J125" r:id="rId26"/>
    <hyperlink ref="J4" r:id="rId27"/>
    <hyperlink ref="J17" r:id="rId28"/>
    <hyperlink ref="J20" r:id="rId29"/>
    <hyperlink ref="J21" r:id="rId30"/>
    <hyperlink ref="J24" r:id="rId31"/>
    <hyperlink ref="J27" r:id="rId32"/>
    <hyperlink ref="J29" r:id="rId33"/>
    <hyperlink ref="J33" r:id="rId34"/>
    <hyperlink ref="J37" r:id="rId35"/>
    <hyperlink ref="J44" r:id="rId36"/>
    <hyperlink ref="J47" r:id="rId37"/>
    <hyperlink ref="J55" r:id="rId38"/>
    <hyperlink ref="J63" r:id="rId39"/>
    <hyperlink ref="J64" r:id="rId40"/>
    <hyperlink ref="J65" r:id="rId41"/>
    <hyperlink ref="J69" r:id="rId42"/>
    <hyperlink ref="J82" r:id="rId43"/>
    <hyperlink ref="J83" r:id="rId44"/>
    <hyperlink ref="J97" r:id="rId45"/>
    <hyperlink ref="J99" r:id="rId46"/>
    <hyperlink ref="J101" r:id="rId47"/>
    <hyperlink ref="J104" r:id="rId48"/>
    <hyperlink ref="J103" r:id="rId49"/>
    <hyperlink ref="J106" r:id="rId50"/>
    <hyperlink ref="J110" r:id="rId51"/>
    <hyperlink ref="J113" r:id="rId52"/>
    <hyperlink ref="J124" r:id="rId53"/>
    <hyperlink ref="J70" r:id="rId54"/>
    <hyperlink ref="J46" r:id="rId55"/>
    <hyperlink ref="J54" r:id="rId56"/>
    <hyperlink ref="J16" r:id="rId57"/>
    <hyperlink ref="J43" r:id="rId58"/>
    <hyperlink ref="J49" r:id="rId59"/>
    <hyperlink ref="J68" r:id="rId60"/>
    <hyperlink ref="J102" r:id="rId61"/>
    <hyperlink ref="J105" r:id="rId62"/>
    <hyperlink ref="J6" r:id="rId63"/>
    <hyperlink ref="J147" r:id="rId64"/>
    <hyperlink ref="J19" r:id="rId65"/>
    <hyperlink ref="J42" r:id="rId66"/>
    <hyperlink ref="J48" r:id="rId67"/>
    <hyperlink ref="J60" r:id="rId68"/>
    <hyperlink ref="J62" r:id="rId69"/>
    <hyperlink ref="J71" r:id="rId70"/>
    <hyperlink ref="J72" r:id="rId71"/>
    <hyperlink ref="J76" r:id="rId72"/>
    <hyperlink ref="J109" r:id="rId73"/>
    <hyperlink ref="J25" r:id="rId74"/>
    <hyperlink ref="J26" r:id="rId75"/>
    <hyperlink ref="J77" r:id="rId76"/>
    <hyperlink ref="J123" r:id="rId77"/>
    <hyperlink ref="J3" r:id="rId78"/>
    <hyperlink ref="J92" r:id="rId79"/>
    <hyperlink ref="J107" r:id="rId80"/>
    <hyperlink ref="J38" r:id="rId81"/>
    <hyperlink ref="J50" r:id="rId82"/>
    <hyperlink ref="J66" r:id="rId83"/>
    <hyperlink ref="J67" r:id="rId84"/>
    <hyperlink ref="J75" r:id="rId85"/>
    <hyperlink ref="J88" r:id="rId86"/>
    <hyperlink ref="J14" r:id="rId87"/>
    <hyperlink ref="J13" r:id="rId88"/>
    <hyperlink ref="J36" r:id="rId89"/>
    <hyperlink ref="J78" r:id="rId90"/>
    <hyperlink ref="J51" r:id="rId91"/>
    <hyperlink ref="J94" r:id="rId92"/>
    <hyperlink ref="J95" r:id="rId93"/>
    <hyperlink ref="J15" r:id="rId94"/>
    <hyperlink ref="J61" r:id="rId95"/>
    <hyperlink ref="J112" r:id="rId96"/>
    <hyperlink ref="J120" r:id="rId97"/>
    <hyperlink ref="J127" r:id="rId98"/>
    <hyperlink ref="J117" r:id="rId99"/>
    <hyperlink ref="J122" r:id="rId100"/>
    <hyperlink ref="J89" r:id="rId101"/>
    <hyperlink ref="J57" r:id="rId102"/>
    <hyperlink ref="J31" r:id="rId103"/>
    <hyperlink ref="J93" r:id="rId104"/>
    <hyperlink ref="J45" r:id="rId105"/>
    <hyperlink ref="J85" r:id="rId106"/>
    <hyperlink ref="J119" r:id="rId107"/>
    <hyperlink ref="J7" r:id="rId108"/>
    <hyperlink ref="J5" r:id="rId109"/>
    <hyperlink ref="J126" r:id="rId110"/>
    <hyperlink ref="J91" r:id="rId111"/>
    <hyperlink ref="J121" r:id="rId112"/>
    <hyperlink ref="J100" r:id="rId113"/>
    <hyperlink ref="J23" r:id="rId114"/>
    <hyperlink ref="J118" r:id="rId115"/>
    <hyperlink ref="J39" r:id="rId116"/>
    <hyperlink ref="J35" r:id="rId117"/>
    <hyperlink ref="J96" r:id="rId118"/>
    <hyperlink ref="J8" r:id="rId119"/>
    <hyperlink ref="J81" r:id="rId120"/>
    <hyperlink ref="J128" r:id="rId121"/>
    <hyperlink ref="J9" r:id="rId122"/>
    <hyperlink ref="J86" r:id="rId123"/>
    <hyperlink ref="J98" r:id="rId124"/>
    <hyperlink ref="J108" r:id="rId125"/>
    <hyperlink ref="J52" r:id="rId126"/>
    <hyperlink ref="J90" r:id="rId127"/>
  </hyperlinks>
  <pageMargins left="0.7" right="0.7" top="0.75" bottom="0.75" header="0.3" footer="0.3"/>
  <pageSetup paperSize="9" orientation="portrait" horizontalDpi="300" verticalDpi="300" r:id="rId128"/>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CE165"/>
  <sheetViews>
    <sheetView topLeftCell="A143" workbookViewId="0">
      <selection activeCell="C65" sqref="C65"/>
    </sheetView>
  </sheetViews>
  <sheetFormatPr defaultRowHeight="13.5"/>
  <cols>
    <col min="1" max="1" width="3.25" customWidth="1"/>
    <col min="2" max="2" width="3.625" style="56" customWidth="1"/>
    <col min="3" max="3" width="14.875" customWidth="1"/>
    <col min="4" max="4" width="3.125" customWidth="1"/>
    <col min="5" max="5" width="3.25" customWidth="1"/>
    <col min="6" max="7" width="2.875" customWidth="1"/>
    <col min="8" max="8" width="60" customWidth="1"/>
    <col min="9" max="9" width="10.5" customWidth="1"/>
    <col min="10" max="10" width="19.125" customWidth="1"/>
    <col min="11" max="11" width="7.25" customWidth="1"/>
    <col min="12" max="12" width="6.375" customWidth="1"/>
    <col min="13" max="13" width="10.375" customWidth="1"/>
    <col min="14" max="14" width="8" customWidth="1"/>
    <col min="15" max="15" width="38.75" customWidth="1"/>
    <col min="16" max="16" width="8.125" customWidth="1"/>
    <col min="17" max="28" width="1.75" customWidth="1"/>
    <col min="29" max="31" width="2.375" customWidth="1"/>
    <col min="32" max="32" width="1.75" customWidth="1"/>
    <col min="33" max="33" width="11" style="1533" customWidth="1"/>
    <col min="34" max="34" width="11.625" bestFit="1" customWidth="1"/>
    <col min="35" max="35" width="11.5" customWidth="1"/>
    <col min="37" max="37" width="9" style="56"/>
    <col min="38" max="51" width="6.5" customWidth="1"/>
    <col min="52" max="52" width="5.75" customWidth="1"/>
    <col min="53" max="57" width="6.5" customWidth="1"/>
    <col min="58" max="59" width="6" customWidth="1"/>
    <col min="60" max="60" width="6.5" customWidth="1"/>
    <col min="62" max="73" width="6.5" customWidth="1"/>
    <col min="74" max="74" width="6.25" customWidth="1"/>
    <col min="75" max="75" width="6.125" customWidth="1"/>
    <col min="77" max="81" width="6.25" customWidth="1"/>
    <col min="83" max="83" width="6.875" customWidth="1"/>
  </cols>
  <sheetData>
    <row r="1" spans="1:83" ht="17.25">
      <c r="B1" s="1177" t="s">
        <v>8185</v>
      </c>
      <c r="C1" s="56"/>
      <c r="D1" s="56"/>
      <c r="E1" s="56"/>
      <c r="F1" s="56"/>
      <c r="G1" s="56"/>
      <c r="H1" s="56"/>
      <c r="I1" s="56"/>
      <c r="J1" s="41"/>
      <c r="K1" s="56"/>
      <c r="L1" s="56"/>
      <c r="M1" s="1458"/>
      <c r="N1" s="56"/>
      <c r="O1" s="1080"/>
      <c r="P1" s="56"/>
      <c r="Q1" s="56"/>
      <c r="R1" s="620" t="s">
        <v>10350</v>
      </c>
      <c r="S1" s="56"/>
      <c r="T1" s="56"/>
      <c r="U1" s="56"/>
      <c r="V1" s="56"/>
      <c r="W1" s="56"/>
      <c r="X1" s="56"/>
      <c r="Y1" s="56"/>
      <c r="Z1" s="56"/>
      <c r="AA1" s="56"/>
      <c r="AB1" s="56"/>
      <c r="AC1" s="56"/>
      <c r="AD1" s="56"/>
      <c r="AE1" s="56"/>
      <c r="AF1" s="56"/>
      <c r="AG1" s="1649"/>
      <c r="AH1" s="56"/>
      <c r="AI1" s="56"/>
      <c r="AJ1" s="56"/>
    </row>
    <row r="2" spans="1:83" ht="14.25">
      <c r="A2" t="s">
        <v>11731</v>
      </c>
      <c r="B2" s="118"/>
      <c r="C2" s="380" t="s">
        <v>9038</v>
      </c>
      <c r="D2" s="380" t="s">
        <v>9039</v>
      </c>
      <c r="E2" s="800" t="s">
        <v>410</v>
      </c>
      <c r="F2" s="380" t="s">
        <v>9040</v>
      </c>
      <c r="G2" s="380" t="s">
        <v>9041</v>
      </c>
      <c r="H2" s="126" t="s">
        <v>618</v>
      </c>
      <c r="I2" s="84" t="s">
        <v>4864</v>
      </c>
      <c r="J2" s="119" t="s">
        <v>9042</v>
      </c>
      <c r="K2" s="83" t="s">
        <v>617</v>
      </c>
      <c r="L2" s="83" t="s">
        <v>3707</v>
      </c>
      <c r="M2" s="380" t="s">
        <v>3706</v>
      </c>
      <c r="N2" s="1068" t="s">
        <v>3912</v>
      </c>
      <c r="O2" s="84" t="s">
        <v>411</v>
      </c>
      <c r="P2" s="1072" t="s">
        <v>10331</v>
      </c>
      <c r="Q2" s="1072" t="s">
        <v>10349</v>
      </c>
      <c r="R2" s="1072" t="s">
        <v>10355</v>
      </c>
      <c r="S2" s="1072" t="s">
        <v>10353</v>
      </c>
      <c r="T2" s="1072" t="s">
        <v>10358</v>
      </c>
      <c r="U2" s="1072" t="s">
        <v>10361</v>
      </c>
      <c r="V2" s="1072" t="s">
        <v>10364</v>
      </c>
      <c r="W2" s="1072" t="s">
        <v>10367</v>
      </c>
      <c r="X2" s="1072" t="s">
        <v>10370</v>
      </c>
      <c r="Y2" s="1072" t="s">
        <v>10373</v>
      </c>
      <c r="Z2" s="1072" t="s">
        <v>10376</v>
      </c>
      <c r="AA2" s="1072" t="s">
        <v>10379</v>
      </c>
      <c r="AB2" s="1072" t="s">
        <v>10382</v>
      </c>
      <c r="AC2" s="1072" t="s">
        <v>10385</v>
      </c>
      <c r="AD2" s="1072" t="s">
        <v>10388</v>
      </c>
      <c r="AE2" s="1072" t="s">
        <v>10391</v>
      </c>
      <c r="AF2" s="979" t="s">
        <v>1508</v>
      </c>
      <c r="AG2" s="666" t="s">
        <v>9223</v>
      </c>
      <c r="AH2" s="663" t="s">
        <v>9043</v>
      </c>
      <c r="AI2" s="56" t="s">
        <v>3897</v>
      </c>
      <c r="AJ2" s="56" t="s">
        <v>2816</v>
      </c>
      <c r="AL2" s="2758" t="s">
        <v>11422</v>
      </c>
      <c r="AM2" s="2758" t="s">
        <v>11423</v>
      </c>
      <c r="AN2" s="56" t="s">
        <v>11424</v>
      </c>
      <c r="AO2" s="56" t="s">
        <v>11425</v>
      </c>
      <c r="AP2" s="56" t="s">
        <v>11426</v>
      </c>
      <c r="AQ2" s="56" t="s">
        <v>11427</v>
      </c>
      <c r="AR2" s="56" t="s">
        <v>2075</v>
      </c>
      <c r="AS2" s="56" t="s">
        <v>11428</v>
      </c>
      <c r="AT2" s="56" t="s">
        <v>11429</v>
      </c>
      <c r="AU2" s="56" t="s">
        <v>5613</v>
      </c>
      <c r="AV2" s="56" t="s">
        <v>7576</v>
      </c>
      <c r="AW2" s="56" t="s">
        <v>11430</v>
      </c>
      <c r="AX2" s="56" t="s">
        <v>11431</v>
      </c>
      <c r="AY2" s="56" t="s">
        <v>11432</v>
      </c>
      <c r="AZ2" s="56" t="s">
        <v>11433</v>
      </c>
      <c r="BA2" s="56" t="s">
        <v>11434</v>
      </c>
      <c r="BB2" s="56" t="s">
        <v>11435</v>
      </c>
      <c r="BC2" s="56" t="s">
        <v>11436</v>
      </c>
      <c r="BD2" s="56" t="s">
        <v>4294</v>
      </c>
      <c r="BE2" s="56" t="s">
        <v>11437</v>
      </c>
      <c r="BF2" s="56" t="s">
        <v>7616</v>
      </c>
      <c r="BG2" s="56" t="s">
        <v>11438</v>
      </c>
      <c r="BH2" s="56" t="s">
        <v>11439</v>
      </c>
      <c r="BI2" s="56" t="s">
        <v>11440</v>
      </c>
      <c r="BJ2" s="56" t="s">
        <v>11441</v>
      </c>
      <c r="BK2" s="56" t="s">
        <v>7580</v>
      </c>
      <c r="BL2" s="56" t="s">
        <v>11442</v>
      </c>
      <c r="BM2" s="56" t="s">
        <v>11443</v>
      </c>
      <c r="BN2" s="56" t="s">
        <v>10118</v>
      </c>
      <c r="BO2" s="56" t="s">
        <v>11444</v>
      </c>
      <c r="BP2" s="56" t="s">
        <v>11445</v>
      </c>
      <c r="BQ2" s="56" t="s">
        <v>11446</v>
      </c>
      <c r="BR2" s="56" t="s">
        <v>11447</v>
      </c>
      <c r="BS2" s="56" t="s">
        <v>11448</v>
      </c>
      <c r="BT2" s="56" t="s">
        <v>11449</v>
      </c>
      <c r="BU2" s="56" t="s">
        <v>3691</v>
      </c>
      <c r="BV2" s="56" t="s">
        <v>7582</v>
      </c>
      <c r="BW2" s="56" t="s">
        <v>11450</v>
      </c>
      <c r="BX2" s="56" t="s">
        <v>4295</v>
      </c>
      <c r="BY2" s="56" t="s">
        <v>11451</v>
      </c>
      <c r="BZ2" s="56" t="s">
        <v>11452</v>
      </c>
      <c r="CA2" s="56" t="s">
        <v>11453</v>
      </c>
      <c r="CB2" s="56" t="s">
        <v>11454</v>
      </c>
      <c r="CC2" s="56" t="s">
        <v>10263</v>
      </c>
      <c r="CD2" s="56" t="s">
        <v>11455</v>
      </c>
      <c r="CE2" s="56" t="s">
        <v>3963</v>
      </c>
    </row>
    <row r="3" spans="1:83" s="1670" customFormat="1" ht="47.25" customHeight="1">
      <c r="B3" s="2074">
        <f t="shared" ref="B3:B27" si="0">ROW()-2</f>
        <v>1</v>
      </c>
      <c r="C3" s="1653" t="s">
        <v>9044</v>
      </c>
      <c r="D3" s="2078" t="s">
        <v>9045</v>
      </c>
      <c r="E3" s="2079">
        <v>7</v>
      </c>
      <c r="F3" s="2078">
        <v>7</v>
      </c>
      <c r="G3" s="2078">
        <v>1</v>
      </c>
      <c r="H3" s="2077" t="s">
        <v>9046</v>
      </c>
      <c r="I3" s="1663" t="s">
        <v>9047</v>
      </c>
      <c r="J3" s="1440" t="s">
        <v>8848</v>
      </c>
      <c r="K3" s="2080" t="s">
        <v>9048</v>
      </c>
      <c r="L3" s="2080">
        <v>124</v>
      </c>
      <c r="M3" s="1662" t="s">
        <v>9049</v>
      </c>
      <c r="N3" s="2081" t="s">
        <v>9050</v>
      </c>
      <c r="O3" s="2082" t="s">
        <v>9051</v>
      </c>
      <c r="P3" s="2367">
        <v>1</v>
      </c>
      <c r="Q3" s="2437">
        <f>SUM(R3:AE3)</f>
        <v>1</v>
      </c>
      <c r="R3" s="2437"/>
      <c r="S3" s="2437"/>
      <c r="T3" s="2437"/>
      <c r="U3" s="2437"/>
      <c r="V3" s="2437"/>
      <c r="W3" s="2437"/>
      <c r="X3" s="2437"/>
      <c r="Y3" s="2437"/>
      <c r="Z3" s="2437"/>
      <c r="AA3" s="2437"/>
      <c r="AB3" s="2437"/>
      <c r="AC3" s="2437"/>
      <c r="AD3" s="2437">
        <v>1</v>
      </c>
      <c r="AE3" s="2437"/>
      <c r="AF3" s="2075"/>
      <c r="AG3" s="2498"/>
      <c r="AH3" s="2076"/>
      <c r="AK3" s="56" t="str">
        <f t="shared" ref="AK3:AK35" si="1">D3&amp;K3</f>
        <v>IPASP</v>
      </c>
      <c r="AL3" s="2772"/>
      <c r="AM3" s="2772"/>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row>
    <row r="4" spans="1:83" s="2034" customFormat="1" ht="54">
      <c r="B4" s="1457">
        <f t="shared" si="0"/>
        <v>2</v>
      </c>
      <c r="C4" s="1437" t="s">
        <v>9052</v>
      </c>
      <c r="D4" s="1437" t="s">
        <v>9053</v>
      </c>
      <c r="E4" s="1437">
        <v>2</v>
      </c>
      <c r="F4" s="1543">
        <v>0</v>
      </c>
      <c r="G4" s="2035">
        <v>3</v>
      </c>
      <c r="H4" s="2036" t="s">
        <v>8624</v>
      </c>
      <c r="I4" s="1437" t="s">
        <v>1323</v>
      </c>
      <c r="J4" s="2037" t="s">
        <v>8625</v>
      </c>
      <c r="K4" s="1541" t="s">
        <v>1107</v>
      </c>
      <c r="L4" s="1437">
        <v>751</v>
      </c>
      <c r="M4" s="2366" t="s">
        <v>9994</v>
      </c>
      <c r="N4" s="2038" t="s">
        <v>8626</v>
      </c>
      <c r="O4" s="1541" t="s">
        <v>8627</v>
      </c>
      <c r="P4" s="2039">
        <v>4</v>
      </c>
      <c r="Q4" s="2437">
        <f t="shared" ref="Q4:Q67" si="2">SUM(R4:AE4)</f>
        <v>4</v>
      </c>
      <c r="R4" s="2438"/>
      <c r="S4" s="2438"/>
      <c r="T4" s="2438"/>
      <c r="U4" s="2438"/>
      <c r="V4" s="2438"/>
      <c r="W4" s="2438"/>
      <c r="X4" s="2438"/>
      <c r="Y4" s="2438"/>
      <c r="Z4" s="2438"/>
      <c r="AA4" s="2438"/>
      <c r="AB4" s="2438"/>
      <c r="AC4" s="2438"/>
      <c r="AD4" s="2438">
        <v>3</v>
      </c>
      <c r="AE4" s="2438">
        <v>1</v>
      </c>
      <c r="AF4" s="2032"/>
      <c r="AG4" s="2499"/>
      <c r="AH4" s="2033"/>
      <c r="AK4" s="56" t="str">
        <f t="shared" si="1"/>
        <v>DApJ</v>
      </c>
      <c r="AL4" s="1080"/>
      <c r="AM4" s="1080"/>
      <c r="AN4" s="544"/>
      <c r="AO4" s="544"/>
      <c r="AP4" s="544"/>
      <c r="AQ4" s="544"/>
      <c r="AR4" s="544"/>
      <c r="AS4" s="544"/>
      <c r="AT4" s="544"/>
      <c r="AU4" s="544"/>
      <c r="AV4" s="544"/>
      <c r="AW4" s="1649">
        <v>1</v>
      </c>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row>
    <row r="5" spans="1:83" s="2052" customFormat="1" ht="27">
      <c r="B5" s="1457">
        <f t="shared" si="0"/>
        <v>3</v>
      </c>
      <c r="C5" s="1496" t="s">
        <v>8722</v>
      </c>
      <c r="D5" s="1496" t="s">
        <v>746</v>
      </c>
      <c r="E5" s="1496">
        <v>8</v>
      </c>
      <c r="F5" s="1498">
        <v>2</v>
      </c>
      <c r="G5" s="1510">
        <v>7</v>
      </c>
      <c r="H5" s="1506" t="s">
        <v>11377</v>
      </c>
      <c r="I5" s="1496" t="s">
        <v>1730</v>
      </c>
      <c r="J5" s="1497" t="s">
        <v>8723</v>
      </c>
      <c r="K5" s="1505" t="s">
        <v>1644</v>
      </c>
      <c r="L5" s="1496">
        <v>543</v>
      </c>
      <c r="M5" s="1507" t="s">
        <v>8724</v>
      </c>
      <c r="N5" s="2050" t="s">
        <v>8714</v>
      </c>
      <c r="O5" s="1505" t="s">
        <v>8725</v>
      </c>
      <c r="P5" s="1509">
        <v>1</v>
      </c>
      <c r="Q5" s="2437">
        <f t="shared" si="2"/>
        <v>1</v>
      </c>
      <c r="R5" s="1511"/>
      <c r="S5" s="1511"/>
      <c r="T5" s="1511"/>
      <c r="U5" s="1511"/>
      <c r="V5" s="1511"/>
      <c r="W5" s="1511"/>
      <c r="X5" s="1511"/>
      <c r="Y5" s="1511"/>
      <c r="Z5" s="1511"/>
      <c r="AA5" s="1511"/>
      <c r="AB5" s="1511"/>
      <c r="AC5" s="1511"/>
      <c r="AD5" s="1511"/>
      <c r="AE5" s="1511">
        <v>1</v>
      </c>
      <c r="AF5" s="1501"/>
      <c r="AG5" s="2500"/>
      <c r="AH5" s="2051"/>
      <c r="AK5" s="56" t="str">
        <f t="shared" si="1"/>
        <v>DA&amp;A</v>
      </c>
      <c r="AL5" s="1080"/>
      <c r="AM5" s="1080"/>
      <c r="AN5" s="1649">
        <v>5</v>
      </c>
      <c r="AO5" s="544"/>
      <c r="AP5" s="544"/>
      <c r="AQ5" s="544"/>
      <c r="AR5" s="544"/>
      <c r="AS5" s="544"/>
      <c r="AT5" s="544"/>
      <c r="AU5" s="544"/>
      <c r="AV5" s="544"/>
      <c r="AW5" s="544"/>
      <c r="AX5" s="544"/>
      <c r="AY5" s="544"/>
      <c r="AZ5" s="544"/>
      <c r="BA5" s="544"/>
      <c r="BB5" s="1649">
        <v>1</v>
      </c>
      <c r="BC5" s="1649"/>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row>
    <row r="6" spans="1:83" s="2052" customFormat="1" ht="67.5">
      <c r="B6" s="1457">
        <f t="shared" si="0"/>
        <v>4</v>
      </c>
      <c r="C6" s="1496" t="s">
        <v>8715</v>
      </c>
      <c r="D6" s="1496" t="s">
        <v>799</v>
      </c>
      <c r="E6" s="1496">
        <v>26</v>
      </c>
      <c r="F6" s="1498">
        <v>26</v>
      </c>
      <c r="G6" s="1510">
        <v>1</v>
      </c>
      <c r="H6" s="1506" t="s">
        <v>8716</v>
      </c>
      <c r="I6" s="1496" t="s">
        <v>1323</v>
      </c>
      <c r="J6" s="1497" t="s">
        <v>8760</v>
      </c>
      <c r="K6" s="1505" t="s">
        <v>869</v>
      </c>
      <c r="L6" s="1496">
        <v>144</v>
      </c>
      <c r="M6" s="1507">
        <v>19</v>
      </c>
      <c r="N6" s="2050" t="s">
        <v>8714</v>
      </c>
      <c r="O6" s="1505" t="s">
        <v>8717</v>
      </c>
      <c r="P6" s="1509">
        <v>9</v>
      </c>
      <c r="Q6" s="2437">
        <f t="shared" si="2"/>
        <v>9</v>
      </c>
      <c r="R6" s="1511"/>
      <c r="S6" s="1511"/>
      <c r="T6" s="1511"/>
      <c r="U6" s="1511"/>
      <c r="V6" s="1511"/>
      <c r="W6" s="1511"/>
      <c r="X6" s="1511"/>
      <c r="Y6" s="1511"/>
      <c r="Z6" s="1511"/>
      <c r="AA6" s="1511"/>
      <c r="AB6" s="1511"/>
      <c r="AC6" s="1511"/>
      <c r="AD6" s="1511">
        <v>4</v>
      </c>
      <c r="AE6" s="1511">
        <v>5</v>
      </c>
      <c r="AF6" s="1501"/>
      <c r="AG6" s="2500"/>
      <c r="AH6" s="2051"/>
      <c r="AK6" s="56" t="str">
        <f t="shared" si="1"/>
        <v>IAJ</v>
      </c>
      <c r="AL6" s="1080"/>
      <c r="AM6" s="1080"/>
      <c r="AN6" s="544"/>
      <c r="AO6" s="544"/>
      <c r="AP6" s="544"/>
      <c r="AQ6" s="544"/>
      <c r="AR6" s="544"/>
      <c r="AS6" s="544"/>
      <c r="AT6" s="544"/>
      <c r="AU6" s="544"/>
      <c r="AV6" s="544"/>
      <c r="AW6" s="544"/>
      <c r="AX6" s="544"/>
      <c r="AY6" s="544"/>
      <c r="AZ6" s="1649">
        <v>1</v>
      </c>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row>
    <row r="7" spans="1:83" s="56" customFormat="1" ht="108">
      <c r="B7" s="1457">
        <f t="shared" si="0"/>
        <v>5</v>
      </c>
      <c r="C7" s="3" t="s">
        <v>594</v>
      </c>
      <c r="D7" s="3" t="s">
        <v>799</v>
      </c>
      <c r="E7" s="3">
        <v>41</v>
      </c>
      <c r="F7" s="1449">
        <v>32</v>
      </c>
      <c r="G7" s="1013">
        <v>11</v>
      </c>
      <c r="H7" s="1456" t="s">
        <v>8369</v>
      </c>
      <c r="I7" s="3" t="s">
        <v>1322</v>
      </c>
      <c r="J7" s="603" t="s">
        <v>8509</v>
      </c>
      <c r="K7" s="100" t="s">
        <v>1107</v>
      </c>
      <c r="L7" s="3">
        <v>745</v>
      </c>
      <c r="M7" s="2365">
        <v>32</v>
      </c>
      <c r="N7" s="1948" t="s">
        <v>8198</v>
      </c>
      <c r="O7" s="100" t="s">
        <v>8368</v>
      </c>
      <c r="P7" s="205">
        <v>25</v>
      </c>
      <c r="Q7" s="2437">
        <f t="shared" si="2"/>
        <v>25</v>
      </c>
      <c r="R7" s="41"/>
      <c r="S7" s="41"/>
      <c r="T7" s="41"/>
      <c r="U7" s="41"/>
      <c r="V7" s="41"/>
      <c r="W7" s="41"/>
      <c r="X7" s="41"/>
      <c r="Y7" s="41"/>
      <c r="Z7" s="41"/>
      <c r="AA7" s="41"/>
      <c r="AB7" s="41"/>
      <c r="AC7" s="41">
        <v>7</v>
      </c>
      <c r="AD7" s="41">
        <v>13</v>
      </c>
      <c r="AE7" s="41">
        <v>5</v>
      </c>
      <c r="AG7" s="1649"/>
      <c r="AK7" s="56" t="str">
        <f t="shared" si="1"/>
        <v>IApJ</v>
      </c>
      <c r="AL7" s="1080"/>
      <c r="AM7" s="1080"/>
      <c r="AS7" s="56">
        <v>1</v>
      </c>
      <c r="BA7" s="56">
        <v>7</v>
      </c>
    </row>
    <row r="8" spans="1:83" s="1925" customFormat="1" ht="108">
      <c r="B8" s="1457">
        <f t="shared" si="0"/>
        <v>6</v>
      </c>
      <c r="C8" s="3" t="s">
        <v>594</v>
      </c>
      <c r="D8" s="3" t="s">
        <v>799</v>
      </c>
      <c r="E8" s="3">
        <v>42</v>
      </c>
      <c r="F8" s="3">
        <v>32</v>
      </c>
      <c r="G8" s="3">
        <v>11</v>
      </c>
      <c r="H8" s="1456" t="s">
        <v>8459</v>
      </c>
      <c r="I8" s="100" t="s">
        <v>1322</v>
      </c>
      <c r="J8" s="726" t="s">
        <v>8510</v>
      </c>
      <c r="K8" s="3" t="s">
        <v>1107</v>
      </c>
      <c r="L8" s="3">
        <v>745</v>
      </c>
      <c r="M8" s="2136">
        <v>31</v>
      </c>
      <c r="N8" s="604" t="s">
        <v>8198</v>
      </c>
      <c r="O8" s="75" t="s">
        <v>8458</v>
      </c>
      <c r="P8" s="1">
        <v>8</v>
      </c>
      <c r="Q8" s="2437">
        <f t="shared" si="2"/>
        <v>8</v>
      </c>
      <c r="R8" s="7"/>
      <c r="S8" s="7"/>
      <c r="T8" s="7"/>
      <c r="U8" s="7"/>
      <c r="V8" s="7"/>
      <c r="W8" s="7"/>
      <c r="X8" s="7"/>
      <c r="Y8" s="7"/>
      <c r="Z8" s="7"/>
      <c r="AA8" s="7"/>
      <c r="AB8" s="7"/>
      <c r="AC8" s="7"/>
      <c r="AD8" s="7">
        <v>5</v>
      </c>
      <c r="AE8" s="7">
        <v>3</v>
      </c>
      <c r="AF8"/>
      <c r="AG8" s="1533"/>
      <c r="AH8"/>
      <c r="AI8"/>
      <c r="AJ8"/>
      <c r="AK8" s="56" t="str">
        <f t="shared" si="1"/>
        <v>IApJ</v>
      </c>
      <c r="AL8" s="1080"/>
      <c r="AM8" s="1080"/>
      <c r="AN8" s="56"/>
      <c r="AO8" s="56"/>
      <c r="AP8" s="56"/>
      <c r="AQ8" s="56"/>
      <c r="AR8" s="56"/>
      <c r="AS8" s="56">
        <v>1</v>
      </c>
      <c r="AT8" s="56"/>
      <c r="AU8" s="56"/>
      <c r="AV8" s="56"/>
      <c r="AW8" s="56"/>
      <c r="AX8" s="56"/>
      <c r="AY8" s="56"/>
      <c r="AZ8" s="56"/>
      <c r="BA8" s="56">
        <v>7</v>
      </c>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row>
    <row r="9" spans="1:83" s="1925" customFormat="1" ht="27">
      <c r="B9" s="1457">
        <f t="shared" si="0"/>
        <v>7</v>
      </c>
      <c r="C9" s="1918" t="s">
        <v>8187</v>
      </c>
      <c r="D9" s="1918" t="s">
        <v>799</v>
      </c>
      <c r="E9" s="1918">
        <v>4</v>
      </c>
      <c r="F9" s="1919">
        <v>4</v>
      </c>
      <c r="G9" s="1920">
        <v>1</v>
      </c>
      <c r="H9" s="1921" t="s">
        <v>8188</v>
      </c>
      <c r="I9" s="1918" t="s">
        <v>1321</v>
      </c>
      <c r="J9" s="1922" t="s">
        <v>8511</v>
      </c>
      <c r="K9" s="1923" t="s">
        <v>70</v>
      </c>
      <c r="L9" s="1918">
        <v>419</v>
      </c>
      <c r="M9" s="1924">
        <v>1489</v>
      </c>
      <c r="N9" s="1926" t="s">
        <v>6835</v>
      </c>
      <c r="O9" s="1923" t="s">
        <v>8189</v>
      </c>
      <c r="P9" s="1918">
        <v>16</v>
      </c>
      <c r="Q9" s="2437">
        <f t="shared" si="2"/>
        <v>16</v>
      </c>
      <c r="R9" s="2439"/>
      <c r="S9" s="2439"/>
      <c r="T9" s="2439"/>
      <c r="U9" s="2439"/>
      <c r="V9" s="2439"/>
      <c r="W9" s="2439"/>
      <c r="X9" s="2439"/>
      <c r="Y9" s="2439"/>
      <c r="Z9" s="2439"/>
      <c r="AA9" s="2439"/>
      <c r="AB9" s="2439"/>
      <c r="AC9" s="2439"/>
      <c r="AD9" s="2439">
        <v>6</v>
      </c>
      <c r="AE9" s="2439">
        <v>10</v>
      </c>
      <c r="AG9" s="2501"/>
      <c r="AK9" s="56" t="str">
        <f t="shared" si="1"/>
        <v>IMNRAS</v>
      </c>
      <c r="AL9" s="1080"/>
      <c r="AM9" s="1080"/>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row>
    <row r="10" spans="1:83" s="1925" customFormat="1" ht="27">
      <c r="B10" s="1457">
        <f t="shared" si="0"/>
        <v>8</v>
      </c>
      <c r="C10" s="3" t="s">
        <v>8394</v>
      </c>
      <c r="D10" s="3" t="s">
        <v>799</v>
      </c>
      <c r="E10" s="3">
        <v>3</v>
      </c>
      <c r="F10" s="1449">
        <v>4</v>
      </c>
      <c r="G10" s="1013">
        <v>0</v>
      </c>
      <c r="H10" s="1456" t="s">
        <v>8395</v>
      </c>
      <c r="I10" s="100" t="s">
        <v>1321</v>
      </c>
      <c r="J10" s="726" t="s">
        <v>8512</v>
      </c>
      <c r="K10" s="3" t="s">
        <v>70</v>
      </c>
      <c r="L10" s="3">
        <v>419</v>
      </c>
      <c r="M10" s="2365" t="s">
        <v>8399</v>
      </c>
      <c r="N10" s="604" t="s">
        <v>8198</v>
      </c>
      <c r="O10" s="75" t="s">
        <v>8396</v>
      </c>
      <c r="P10" s="1">
        <v>6</v>
      </c>
      <c r="Q10" s="2437">
        <f t="shared" si="2"/>
        <v>6</v>
      </c>
      <c r="R10" s="7"/>
      <c r="S10" s="7"/>
      <c r="T10" s="7"/>
      <c r="U10" s="7"/>
      <c r="V10" s="7"/>
      <c r="W10" s="7"/>
      <c r="X10" s="7"/>
      <c r="Y10" s="7"/>
      <c r="Z10" s="7"/>
      <c r="AA10" s="7"/>
      <c r="AB10" s="7"/>
      <c r="AC10" s="7">
        <v>1</v>
      </c>
      <c r="AD10" s="7">
        <v>1</v>
      </c>
      <c r="AE10" s="7">
        <v>4</v>
      </c>
      <c r="AF10"/>
      <c r="AG10" s="1533"/>
      <c r="AH10"/>
      <c r="AI10"/>
      <c r="AJ10"/>
      <c r="AK10" s="56" t="str">
        <f t="shared" si="1"/>
        <v>IMNRAS</v>
      </c>
      <c r="AL10" s="1080"/>
      <c r="AM10" s="1080"/>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row>
    <row r="11" spans="1:83" s="2091" customFormat="1" ht="39" customHeight="1">
      <c r="B11" s="1457">
        <f t="shared" si="0"/>
        <v>9</v>
      </c>
      <c r="C11" s="2083" t="s">
        <v>9012</v>
      </c>
      <c r="D11" s="2083" t="s">
        <v>799</v>
      </c>
      <c r="E11" s="2083">
        <v>5</v>
      </c>
      <c r="F11" s="2084">
        <v>5</v>
      </c>
      <c r="G11" s="2085">
        <v>1</v>
      </c>
      <c r="H11" s="2086" t="s">
        <v>9055</v>
      </c>
      <c r="I11" s="2087" t="s">
        <v>1321</v>
      </c>
      <c r="J11" s="2138" t="s">
        <v>8995</v>
      </c>
      <c r="K11" s="2083" t="s">
        <v>70</v>
      </c>
      <c r="L11" s="2083">
        <v>426</v>
      </c>
      <c r="M11" s="2089" t="s">
        <v>9058</v>
      </c>
      <c r="N11" s="2090" t="s">
        <v>9059</v>
      </c>
      <c r="O11" s="2087" t="s">
        <v>9013</v>
      </c>
      <c r="P11" s="2083">
        <v>3</v>
      </c>
      <c r="Q11" s="2437">
        <f t="shared" si="2"/>
        <v>3</v>
      </c>
      <c r="R11" s="2440"/>
      <c r="S11" s="2440"/>
      <c r="T11" s="2440"/>
      <c r="U11" s="2440"/>
      <c r="V11" s="2440"/>
      <c r="W11" s="2440"/>
      <c r="X11" s="2440"/>
      <c r="Y11" s="2440"/>
      <c r="Z11" s="2440"/>
      <c r="AA11" s="2440"/>
      <c r="AB11" s="2440"/>
      <c r="AC11" s="2440"/>
      <c r="AD11" s="2440"/>
      <c r="AE11" s="2440">
        <v>3</v>
      </c>
      <c r="AG11" s="2502"/>
      <c r="AK11" s="56" t="str">
        <f t="shared" si="1"/>
        <v>IMNRAS</v>
      </c>
      <c r="AL11" s="1080"/>
      <c r="AM11" s="1080"/>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row>
    <row r="12" spans="1:83" s="1670" customFormat="1" ht="48" customHeight="1">
      <c r="B12" s="1457">
        <f t="shared" si="0"/>
        <v>10</v>
      </c>
      <c r="C12" s="1652" t="s">
        <v>8849</v>
      </c>
      <c r="D12" s="1652" t="s">
        <v>799</v>
      </c>
      <c r="E12" s="1652">
        <v>9</v>
      </c>
      <c r="F12" s="1653">
        <v>10</v>
      </c>
      <c r="G12" s="1654">
        <v>0</v>
      </c>
      <c r="H12" s="1655" t="s">
        <v>8850</v>
      </c>
      <c r="I12" s="1657" t="s">
        <v>1321</v>
      </c>
      <c r="J12" s="1440" t="s">
        <v>8851</v>
      </c>
      <c r="K12" s="1652" t="s">
        <v>1107</v>
      </c>
      <c r="L12" s="1652">
        <v>757</v>
      </c>
      <c r="M12" s="1658">
        <v>139</v>
      </c>
      <c r="N12" s="1672" t="s">
        <v>8852</v>
      </c>
      <c r="O12" s="1657" t="s">
        <v>8853</v>
      </c>
      <c r="P12" s="1652">
        <v>1</v>
      </c>
      <c r="Q12" s="2437">
        <f t="shared" si="2"/>
        <v>1</v>
      </c>
      <c r="R12" s="2441"/>
      <c r="S12" s="2441"/>
      <c r="T12" s="2441"/>
      <c r="U12" s="2441"/>
      <c r="V12" s="2441"/>
      <c r="W12" s="2441"/>
      <c r="X12" s="2441"/>
      <c r="Y12" s="2441"/>
      <c r="Z12" s="2441"/>
      <c r="AA12" s="2441"/>
      <c r="AB12" s="2441"/>
      <c r="AC12" s="2441"/>
      <c r="AD12" s="2441"/>
      <c r="AE12" s="2441">
        <v>1</v>
      </c>
      <c r="AG12" s="2503"/>
      <c r="AK12" s="56" t="str">
        <f t="shared" si="1"/>
        <v>IApJ</v>
      </c>
      <c r="AL12" s="1080"/>
      <c r="AM12" s="1080"/>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row>
    <row r="13" spans="1:83" s="1925" customFormat="1" ht="27">
      <c r="B13" s="1457">
        <f t="shared" si="0"/>
        <v>11</v>
      </c>
      <c r="C13" s="1918" t="s">
        <v>8190</v>
      </c>
      <c r="D13" s="1918" t="s">
        <v>799</v>
      </c>
      <c r="E13" s="1918">
        <v>2</v>
      </c>
      <c r="F13" s="1919">
        <v>3</v>
      </c>
      <c r="G13" s="1920">
        <v>0</v>
      </c>
      <c r="H13" s="1921" t="s">
        <v>8266</v>
      </c>
      <c r="I13" s="1918" t="s">
        <v>1321</v>
      </c>
      <c r="J13" s="1922" t="s">
        <v>8513</v>
      </c>
      <c r="K13" s="1923" t="s">
        <v>70</v>
      </c>
      <c r="L13" s="1918">
        <v>420</v>
      </c>
      <c r="M13" s="1924" t="s">
        <v>8191</v>
      </c>
      <c r="N13" s="1926" t="s">
        <v>8192</v>
      </c>
      <c r="O13" s="1923" t="s">
        <v>8265</v>
      </c>
      <c r="P13" s="1918">
        <v>15</v>
      </c>
      <c r="Q13" s="2437">
        <f t="shared" si="2"/>
        <v>15</v>
      </c>
      <c r="R13" s="2439"/>
      <c r="S13" s="2439"/>
      <c r="T13" s="2439"/>
      <c r="U13" s="2439"/>
      <c r="V13" s="2439"/>
      <c r="W13" s="2439"/>
      <c r="X13" s="2439"/>
      <c r="Y13" s="2439"/>
      <c r="Z13" s="2439"/>
      <c r="AA13" s="2439"/>
      <c r="AB13" s="2439"/>
      <c r="AC13" s="2439">
        <v>1</v>
      </c>
      <c r="AD13" s="2439">
        <v>8</v>
      </c>
      <c r="AE13" s="2439">
        <v>6</v>
      </c>
      <c r="AG13" s="2501"/>
      <c r="AK13" s="56" t="str">
        <f t="shared" si="1"/>
        <v>IMNRAS</v>
      </c>
      <c r="AL13" s="1080"/>
      <c r="AM13" s="1080"/>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row>
    <row r="14" spans="1:83" s="1925" customFormat="1" ht="27">
      <c r="B14" s="1457">
        <f t="shared" si="0"/>
        <v>12</v>
      </c>
      <c r="C14" s="3" t="s">
        <v>8413</v>
      </c>
      <c r="D14" s="3" t="s">
        <v>799</v>
      </c>
      <c r="E14" s="3">
        <v>10</v>
      </c>
      <c r="F14" s="1449">
        <v>7</v>
      </c>
      <c r="G14" s="1013">
        <v>4</v>
      </c>
      <c r="H14" s="1456" t="s">
        <v>8414</v>
      </c>
      <c r="I14" s="100" t="s">
        <v>1321</v>
      </c>
      <c r="J14" s="726" t="s">
        <v>9489</v>
      </c>
      <c r="K14" s="3" t="s">
        <v>70</v>
      </c>
      <c r="L14" s="3">
        <v>421</v>
      </c>
      <c r="M14" s="2365" t="s">
        <v>8415</v>
      </c>
      <c r="N14" s="604" t="s">
        <v>8388</v>
      </c>
      <c r="O14" s="75" t="s">
        <v>8416</v>
      </c>
      <c r="P14" s="1">
        <v>2</v>
      </c>
      <c r="Q14" s="2437">
        <f t="shared" si="2"/>
        <v>2</v>
      </c>
      <c r="R14" s="7"/>
      <c r="S14" s="7"/>
      <c r="T14" s="7"/>
      <c r="U14" s="7"/>
      <c r="V14" s="7"/>
      <c r="W14" s="7"/>
      <c r="X14" s="7"/>
      <c r="Y14" s="7"/>
      <c r="Z14" s="7"/>
      <c r="AA14" s="7"/>
      <c r="AB14" s="7"/>
      <c r="AC14" s="7"/>
      <c r="AD14" s="7">
        <v>1</v>
      </c>
      <c r="AE14" s="7">
        <v>1</v>
      </c>
      <c r="AF14"/>
      <c r="AG14" s="1533"/>
      <c r="AH14"/>
      <c r="AI14"/>
      <c r="AJ14"/>
      <c r="AK14" s="56" t="str">
        <f t="shared" si="1"/>
        <v>IMNRAS</v>
      </c>
      <c r="AL14" s="1080"/>
      <c r="AM14" s="1080"/>
      <c r="AN14" s="56">
        <v>3</v>
      </c>
      <c r="AO14" s="56"/>
      <c r="AP14" s="56"/>
      <c r="AQ14" s="56"/>
      <c r="AR14" s="56"/>
      <c r="AS14" s="56"/>
      <c r="AT14" s="56"/>
      <c r="AU14" s="56"/>
      <c r="AV14" s="56"/>
      <c r="AW14" s="56"/>
      <c r="AX14" s="56"/>
      <c r="AY14" s="56"/>
      <c r="AZ14" s="56"/>
      <c r="BA14" s="56"/>
      <c r="BB14" s="56">
        <v>1</v>
      </c>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row>
    <row r="15" spans="1:83" s="1503" customFormat="1" ht="40.5">
      <c r="B15" s="1457">
        <f t="shared" si="0"/>
        <v>13</v>
      </c>
      <c r="C15" s="2083" t="s">
        <v>9014</v>
      </c>
      <c r="D15" s="2083" t="s">
        <v>799</v>
      </c>
      <c r="E15" s="2083">
        <v>12</v>
      </c>
      <c r="F15" s="2084">
        <v>9</v>
      </c>
      <c r="G15" s="2085">
        <v>4</v>
      </c>
      <c r="H15" s="2086" t="s">
        <v>11378</v>
      </c>
      <c r="I15" s="2087" t="s">
        <v>1321</v>
      </c>
      <c r="J15" s="2088" t="s">
        <v>8996</v>
      </c>
      <c r="K15" s="2083" t="s">
        <v>70</v>
      </c>
      <c r="L15" s="2083">
        <v>426</v>
      </c>
      <c r="M15" s="2089" t="s">
        <v>9061</v>
      </c>
      <c r="N15" s="2090" t="s">
        <v>9059</v>
      </c>
      <c r="O15" s="2087" t="s">
        <v>8997</v>
      </c>
      <c r="P15" s="2083">
        <v>16</v>
      </c>
      <c r="Q15" s="2437">
        <f t="shared" si="2"/>
        <v>16</v>
      </c>
      <c r="R15" s="2440"/>
      <c r="S15" s="2440"/>
      <c r="T15" s="2440"/>
      <c r="U15" s="2440"/>
      <c r="V15" s="2440"/>
      <c r="W15" s="2440"/>
      <c r="X15" s="2440"/>
      <c r="Y15" s="2440"/>
      <c r="Z15" s="2440"/>
      <c r="AA15" s="2440"/>
      <c r="AB15" s="2440"/>
      <c r="AC15" s="2440"/>
      <c r="AD15" s="2440">
        <v>5</v>
      </c>
      <c r="AE15" s="2440">
        <v>11</v>
      </c>
      <c r="AF15" s="2091"/>
      <c r="AG15" s="2502"/>
      <c r="AH15" s="2091"/>
      <c r="AI15" s="2091"/>
      <c r="AJ15" s="2091"/>
      <c r="AK15" s="56" t="str">
        <f t="shared" si="1"/>
        <v>IMNRAS</v>
      </c>
      <c r="AL15" s="1080"/>
      <c r="AM15" s="1080"/>
      <c r="AN15" s="56">
        <v>2</v>
      </c>
      <c r="AO15" s="56"/>
      <c r="AP15" s="56"/>
      <c r="AQ15" s="56"/>
      <c r="AR15" s="56"/>
      <c r="AS15" s="56"/>
      <c r="AT15" s="56"/>
      <c r="AU15" s="56"/>
      <c r="AV15" s="56"/>
      <c r="AW15" s="56"/>
      <c r="AX15" s="56"/>
      <c r="AY15" s="56"/>
      <c r="AZ15" s="56"/>
      <c r="BA15" s="56">
        <v>1</v>
      </c>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row>
    <row r="16" spans="1:83" s="2091" customFormat="1" ht="48" customHeight="1">
      <c r="B16" s="1457">
        <f t="shared" si="0"/>
        <v>14</v>
      </c>
      <c r="C16" s="1496" t="s">
        <v>8726</v>
      </c>
      <c r="D16" s="1496" t="s">
        <v>799</v>
      </c>
      <c r="E16" s="1496">
        <v>6</v>
      </c>
      <c r="F16" s="1498">
        <v>6</v>
      </c>
      <c r="G16" s="1510">
        <v>1</v>
      </c>
      <c r="H16" s="1506" t="s">
        <v>8727</v>
      </c>
      <c r="I16" s="1505" t="s">
        <v>7282</v>
      </c>
      <c r="J16" s="1497" t="s">
        <v>8264</v>
      </c>
      <c r="K16" s="1496" t="s">
        <v>1107</v>
      </c>
      <c r="L16" s="1496">
        <v>753</v>
      </c>
      <c r="M16" s="1507">
        <v>142</v>
      </c>
      <c r="N16" s="2053" t="s">
        <v>8714</v>
      </c>
      <c r="O16" s="1505" t="s">
        <v>9060</v>
      </c>
      <c r="P16" s="1496">
        <v>13</v>
      </c>
      <c r="Q16" s="2437">
        <f t="shared" si="2"/>
        <v>13</v>
      </c>
      <c r="R16" s="1511"/>
      <c r="S16" s="1511"/>
      <c r="T16" s="1511"/>
      <c r="U16" s="1511"/>
      <c r="V16" s="1511"/>
      <c r="W16" s="1511"/>
      <c r="X16" s="1511"/>
      <c r="Y16" s="1511"/>
      <c r="Z16" s="1511"/>
      <c r="AA16" s="1511"/>
      <c r="AB16" s="1511"/>
      <c r="AC16" s="1511"/>
      <c r="AD16" s="1511">
        <v>5</v>
      </c>
      <c r="AE16" s="1511">
        <v>8</v>
      </c>
      <c r="AF16" s="1503"/>
      <c r="AG16" s="2504" t="s">
        <v>8918</v>
      </c>
      <c r="AH16" s="1503"/>
      <c r="AI16" s="1503"/>
      <c r="AJ16" s="1503"/>
      <c r="AK16" s="56" t="str">
        <f t="shared" si="1"/>
        <v>IApJ</v>
      </c>
      <c r="AL16" s="1080"/>
      <c r="AM16" s="1080"/>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row>
    <row r="17" spans="2:83" s="2091" customFormat="1" ht="48" customHeight="1">
      <c r="B17" s="1457">
        <f t="shared" si="0"/>
        <v>15</v>
      </c>
      <c r="C17" s="2083" t="s">
        <v>9015</v>
      </c>
      <c r="D17" s="2083" t="s">
        <v>799</v>
      </c>
      <c r="E17" s="2083">
        <v>6</v>
      </c>
      <c r="F17" s="2084">
        <v>7</v>
      </c>
      <c r="G17" s="2085">
        <v>0</v>
      </c>
      <c r="H17" s="2086" t="s">
        <v>9016</v>
      </c>
      <c r="I17" s="2087" t="s">
        <v>1321</v>
      </c>
      <c r="J17" s="2088" t="s">
        <v>8998</v>
      </c>
      <c r="K17" s="2083" t="s">
        <v>1107</v>
      </c>
      <c r="L17" s="2083">
        <v>759</v>
      </c>
      <c r="M17" s="2089" t="s">
        <v>9062</v>
      </c>
      <c r="N17" s="2090" t="s">
        <v>9059</v>
      </c>
      <c r="O17" s="2087" t="s">
        <v>9017</v>
      </c>
      <c r="P17" s="2083">
        <v>6</v>
      </c>
      <c r="Q17" s="2437">
        <f t="shared" si="2"/>
        <v>6</v>
      </c>
      <c r="R17" s="2440"/>
      <c r="S17" s="2440"/>
      <c r="T17" s="2440"/>
      <c r="U17" s="2440"/>
      <c r="V17" s="2440"/>
      <c r="W17" s="2440"/>
      <c r="X17" s="2440"/>
      <c r="Y17" s="2440"/>
      <c r="Z17" s="2440"/>
      <c r="AA17" s="2440"/>
      <c r="AB17" s="2440"/>
      <c r="AC17" s="2440"/>
      <c r="AD17" s="2440"/>
      <c r="AE17" s="2440">
        <v>6</v>
      </c>
      <c r="AG17" s="2502"/>
      <c r="AK17" s="56" t="str">
        <f t="shared" si="1"/>
        <v>IApJ</v>
      </c>
      <c r="AL17" s="1080"/>
      <c r="AM17" s="1080"/>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row>
    <row r="18" spans="2:83" s="1925" customFormat="1" ht="27">
      <c r="B18" s="1457">
        <f t="shared" si="0"/>
        <v>16</v>
      </c>
      <c r="C18" s="3" t="s">
        <v>8409</v>
      </c>
      <c r="D18" s="3" t="s">
        <v>799</v>
      </c>
      <c r="E18" s="3">
        <v>9</v>
      </c>
      <c r="F18" s="1449">
        <v>9</v>
      </c>
      <c r="G18" s="1013">
        <v>1</v>
      </c>
      <c r="H18" s="1456" t="s">
        <v>8410</v>
      </c>
      <c r="I18" s="100" t="s">
        <v>1321</v>
      </c>
      <c r="J18" s="726" t="s">
        <v>8514</v>
      </c>
      <c r="K18" s="3" t="s">
        <v>70</v>
      </c>
      <c r="L18" s="3">
        <v>420</v>
      </c>
      <c r="M18" s="2365" t="s">
        <v>8411</v>
      </c>
      <c r="N18" s="604" t="s">
        <v>8385</v>
      </c>
      <c r="O18" s="1" t="s">
        <v>8412</v>
      </c>
      <c r="P18" s="3">
        <v>3</v>
      </c>
      <c r="Q18" s="2437">
        <f t="shared" si="2"/>
        <v>3</v>
      </c>
      <c r="R18" s="41"/>
      <c r="S18" s="41"/>
      <c r="T18" s="41"/>
      <c r="U18" s="41"/>
      <c r="V18" s="41"/>
      <c r="W18" s="41"/>
      <c r="X18" s="41"/>
      <c r="Y18" s="41"/>
      <c r="Z18" s="41"/>
      <c r="AA18" s="41"/>
      <c r="AB18" s="41"/>
      <c r="AC18" s="41"/>
      <c r="AD18" s="41"/>
      <c r="AE18" s="41">
        <v>3</v>
      </c>
      <c r="AF18"/>
      <c r="AG18" s="1533"/>
      <c r="AH18"/>
      <c r="AI18"/>
      <c r="AJ18"/>
      <c r="AK18" s="56" t="str">
        <f t="shared" si="1"/>
        <v>IMNRAS</v>
      </c>
      <c r="AL18" s="41"/>
      <c r="AM18" s="41"/>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row>
    <row r="19" spans="2:83" s="1925" customFormat="1" ht="40.5">
      <c r="B19" s="1457">
        <f t="shared" si="0"/>
        <v>17</v>
      </c>
      <c r="C19" s="1918" t="s">
        <v>8193</v>
      </c>
      <c r="D19" s="1918" t="s">
        <v>799</v>
      </c>
      <c r="E19" s="1918">
        <v>3</v>
      </c>
      <c r="F19" s="1919">
        <v>4</v>
      </c>
      <c r="G19" s="1920">
        <v>0</v>
      </c>
      <c r="H19" s="1921" t="s">
        <v>8194</v>
      </c>
      <c r="I19" s="1918" t="s">
        <v>1730</v>
      </c>
      <c r="J19" s="1922" t="s">
        <v>8264</v>
      </c>
      <c r="K19" s="1923" t="s">
        <v>70</v>
      </c>
      <c r="L19" s="1918">
        <v>419</v>
      </c>
      <c r="M19" s="1924">
        <v>2821</v>
      </c>
      <c r="N19" s="1926" t="s">
        <v>8192</v>
      </c>
      <c r="O19" s="1923" t="s">
        <v>8195</v>
      </c>
      <c r="P19" s="1918">
        <v>4</v>
      </c>
      <c r="Q19" s="2437">
        <f t="shared" si="2"/>
        <v>4</v>
      </c>
      <c r="R19" s="2439"/>
      <c r="S19" s="2439"/>
      <c r="T19" s="2439"/>
      <c r="U19" s="2439"/>
      <c r="V19" s="2439"/>
      <c r="W19" s="2439"/>
      <c r="X19" s="2439"/>
      <c r="Y19" s="2439"/>
      <c r="Z19" s="2439"/>
      <c r="AA19" s="2439"/>
      <c r="AB19" s="2439"/>
      <c r="AC19" s="2439"/>
      <c r="AD19" s="2439"/>
      <c r="AE19" s="2439">
        <v>4</v>
      </c>
      <c r="AG19" s="2501"/>
      <c r="AK19" s="56" t="str">
        <f t="shared" si="1"/>
        <v>IMNRAS</v>
      </c>
      <c r="AL19" s="1080"/>
      <c r="AM19" s="1080"/>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row>
    <row r="20" spans="2:83" s="1925" customFormat="1" ht="27">
      <c r="B20" s="1457">
        <f t="shared" si="0"/>
        <v>18</v>
      </c>
      <c r="C20" s="1918" t="s">
        <v>8196</v>
      </c>
      <c r="D20" s="1918" t="s">
        <v>799</v>
      </c>
      <c r="E20" s="1918">
        <v>1</v>
      </c>
      <c r="F20" s="1919">
        <v>2</v>
      </c>
      <c r="G20" s="1920">
        <v>0</v>
      </c>
      <c r="H20" s="1921" t="s">
        <v>8197</v>
      </c>
      <c r="I20" s="1918" t="s">
        <v>1321</v>
      </c>
      <c r="J20" s="1922" t="s">
        <v>8515</v>
      </c>
      <c r="K20" s="1923" t="s">
        <v>1644</v>
      </c>
      <c r="L20" s="1918">
        <v>537</v>
      </c>
      <c r="M20" s="1924" t="s">
        <v>6922</v>
      </c>
      <c r="N20" s="1926" t="s">
        <v>8198</v>
      </c>
      <c r="O20" s="1923" t="s">
        <v>8199</v>
      </c>
      <c r="P20" s="1918">
        <v>1</v>
      </c>
      <c r="Q20" s="2437">
        <f t="shared" si="2"/>
        <v>1</v>
      </c>
      <c r="R20" s="2439"/>
      <c r="S20" s="2439"/>
      <c r="T20" s="2439"/>
      <c r="U20" s="2439"/>
      <c r="V20" s="2439"/>
      <c r="W20" s="2439"/>
      <c r="X20" s="2439"/>
      <c r="Y20" s="2439"/>
      <c r="Z20" s="2439"/>
      <c r="AA20" s="2439"/>
      <c r="AB20" s="2439"/>
      <c r="AC20" s="2439"/>
      <c r="AD20" s="2439">
        <v>1</v>
      </c>
      <c r="AE20" s="2439"/>
      <c r="AG20" s="2501"/>
      <c r="AK20" s="56" t="str">
        <f t="shared" si="1"/>
        <v>IA&amp;A</v>
      </c>
      <c r="AL20" s="1080"/>
      <c r="AM20" s="1080"/>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row>
    <row r="21" spans="2:83" s="1566" customFormat="1" ht="27">
      <c r="B21" s="1457">
        <f t="shared" si="0"/>
        <v>19</v>
      </c>
      <c r="C21" s="1557" t="s">
        <v>8791</v>
      </c>
      <c r="D21" s="1557" t="s">
        <v>799</v>
      </c>
      <c r="E21" s="1557">
        <v>6</v>
      </c>
      <c r="F21" s="1558">
        <v>7</v>
      </c>
      <c r="G21" s="1559">
        <v>0</v>
      </c>
      <c r="H21" s="1560" t="s">
        <v>8790</v>
      </c>
      <c r="I21" s="1557" t="s">
        <v>1323</v>
      </c>
      <c r="J21" s="1656" t="s">
        <v>9063</v>
      </c>
      <c r="K21" s="1562" t="s">
        <v>70</v>
      </c>
      <c r="L21" s="1557">
        <v>425</v>
      </c>
      <c r="M21" s="1563" t="s">
        <v>8855</v>
      </c>
      <c r="N21" s="2060" t="s">
        <v>8854</v>
      </c>
      <c r="O21" s="1562" t="s">
        <v>8789</v>
      </c>
      <c r="P21" s="1557">
        <v>7</v>
      </c>
      <c r="Q21" s="2437">
        <f t="shared" si="2"/>
        <v>7</v>
      </c>
      <c r="R21" s="2442"/>
      <c r="S21" s="2442"/>
      <c r="T21" s="2442"/>
      <c r="U21" s="2442"/>
      <c r="V21" s="2442"/>
      <c r="W21" s="2442"/>
      <c r="X21" s="2442"/>
      <c r="Y21" s="2442"/>
      <c r="Z21" s="2442"/>
      <c r="AA21" s="2442"/>
      <c r="AB21" s="2442"/>
      <c r="AC21" s="2442"/>
      <c r="AD21" s="2442">
        <v>1</v>
      </c>
      <c r="AE21" s="2442">
        <v>6</v>
      </c>
      <c r="AG21" s="1572"/>
      <c r="AK21" s="56" t="str">
        <f t="shared" si="1"/>
        <v>IMNRAS</v>
      </c>
      <c r="AL21" s="1080"/>
      <c r="AM21" s="1080"/>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row>
    <row r="22" spans="2:83" s="1670" customFormat="1" ht="139.5" customHeight="1">
      <c r="B22" s="1457">
        <f t="shared" si="0"/>
        <v>20</v>
      </c>
      <c r="C22" s="1652" t="s">
        <v>9064</v>
      </c>
      <c r="D22" s="1652" t="s">
        <v>799</v>
      </c>
      <c r="E22" s="1652">
        <v>45</v>
      </c>
      <c r="F22" s="1653">
        <v>45</v>
      </c>
      <c r="G22" s="1654">
        <v>1</v>
      </c>
      <c r="H22" s="1655" t="s">
        <v>9065</v>
      </c>
      <c r="I22" s="1652" t="s">
        <v>1321</v>
      </c>
      <c r="J22" s="1656" t="s">
        <v>9066</v>
      </c>
      <c r="K22" s="1657" t="s">
        <v>1107</v>
      </c>
      <c r="L22" s="1652">
        <v>757</v>
      </c>
      <c r="M22" s="1658">
        <v>22</v>
      </c>
      <c r="N22" s="1672" t="s">
        <v>8854</v>
      </c>
      <c r="O22" s="1657" t="s">
        <v>8916</v>
      </c>
      <c r="P22" s="1652">
        <v>34</v>
      </c>
      <c r="Q22" s="2437">
        <f t="shared" si="2"/>
        <v>34</v>
      </c>
      <c r="R22" s="2441"/>
      <c r="S22" s="2441"/>
      <c r="T22" s="2441"/>
      <c r="U22" s="2441"/>
      <c r="V22" s="2441"/>
      <c r="W22" s="2441"/>
      <c r="X22" s="2441"/>
      <c r="Y22" s="2441"/>
      <c r="Z22" s="2441"/>
      <c r="AA22" s="2441"/>
      <c r="AB22" s="2441"/>
      <c r="AC22" s="2441"/>
      <c r="AD22" s="2441">
        <v>6</v>
      </c>
      <c r="AE22" s="2441">
        <v>28</v>
      </c>
      <c r="AG22" s="2152" t="s">
        <v>10589</v>
      </c>
      <c r="AK22" s="56" t="str">
        <f t="shared" si="1"/>
        <v>IApJ</v>
      </c>
      <c r="AL22" s="1080"/>
      <c r="AM22" s="1080"/>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row>
    <row r="23" spans="2:83" s="1566" customFormat="1" ht="27">
      <c r="B23" s="1457">
        <f t="shared" si="0"/>
        <v>21</v>
      </c>
      <c r="C23" s="1557" t="s">
        <v>8040</v>
      </c>
      <c r="D23" s="1557" t="s">
        <v>799</v>
      </c>
      <c r="E23" s="1557">
        <v>9</v>
      </c>
      <c r="F23" s="1558">
        <v>10</v>
      </c>
      <c r="G23" s="1559">
        <v>0</v>
      </c>
      <c r="H23" s="1560" t="s">
        <v>8792</v>
      </c>
      <c r="I23" s="1557" t="s">
        <v>1321</v>
      </c>
      <c r="J23" s="1561" t="s">
        <v>8793</v>
      </c>
      <c r="K23" s="1562" t="s">
        <v>1107</v>
      </c>
      <c r="L23" s="1557">
        <v>754</v>
      </c>
      <c r="M23" s="1563">
        <v>101</v>
      </c>
      <c r="N23" s="2060" t="s">
        <v>8758</v>
      </c>
      <c r="O23" s="1562" t="s">
        <v>8794</v>
      </c>
      <c r="P23" s="1557">
        <v>5</v>
      </c>
      <c r="Q23" s="2437">
        <f t="shared" si="2"/>
        <v>5</v>
      </c>
      <c r="R23" s="2442"/>
      <c r="S23" s="2442"/>
      <c r="T23" s="2442"/>
      <c r="U23" s="2442"/>
      <c r="V23" s="2442"/>
      <c r="W23" s="2442"/>
      <c r="X23" s="2442"/>
      <c r="Y23" s="2442"/>
      <c r="Z23" s="2442"/>
      <c r="AA23" s="2442"/>
      <c r="AB23" s="2442"/>
      <c r="AC23" s="2442"/>
      <c r="AD23" s="2442">
        <v>2</v>
      </c>
      <c r="AE23" s="2442">
        <v>3</v>
      </c>
      <c r="AG23" s="1572"/>
      <c r="AK23" s="56" t="str">
        <f t="shared" si="1"/>
        <v>IApJ</v>
      </c>
      <c r="AL23" s="1080"/>
      <c r="AM23" s="1080"/>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row>
    <row r="24" spans="2:83" s="1874" customFormat="1" ht="14.25">
      <c r="B24" s="1457">
        <f t="shared" si="0"/>
        <v>22</v>
      </c>
      <c r="C24" s="1437" t="s">
        <v>8628</v>
      </c>
      <c r="D24" s="1437" t="s">
        <v>799</v>
      </c>
      <c r="E24" s="1437">
        <v>1</v>
      </c>
      <c r="F24" s="1543">
        <v>2</v>
      </c>
      <c r="G24" s="2035">
        <v>0</v>
      </c>
      <c r="H24" s="2036" t="s">
        <v>8629</v>
      </c>
      <c r="I24" s="1437" t="s">
        <v>1321</v>
      </c>
      <c r="J24" s="2037" t="s">
        <v>8630</v>
      </c>
      <c r="K24" s="1541" t="s">
        <v>1107</v>
      </c>
      <c r="L24" s="1437">
        <v>750</v>
      </c>
      <c r="M24" s="2366">
        <v>153</v>
      </c>
      <c r="N24" s="2040" t="s">
        <v>8626</v>
      </c>
      <c r="O24" s="1541" t="s">
        <v>8631</v>
      </c>
      <c r="P24" s="1437">
        <v>2</v>
      </c>
      <c r="Q24" s="2437">
        <f t="shared" si="2"/>
        <v>2</v>
      </c>
      <c r="R24" s="2438"/>
      <c r="S24" s="2438"/>
      <c r="T24" s="2438"/>
      <c r="U24" s="2438"/>
      <c r="V24" s="2438"/>
      <c r="W24" s="2438"/>
      <c r="X24" s="2438"/>
      <c r="Y24" s="2438"/>
      <c r="Z24" s="2438"/>
      <c r="AA24" s="2438"/>
      <c r="AB24" s="2438"/>
      <c r="AC24" s="2438"/>
      <c r="AD24" s="2438"/>
      <c r="AE24" s="2438">
        <v>2</v>
      </c>
      <c r="AG24" s="2034" t="s">
        <v>10527</v>
      </c>
      <c r="AK24" s="56" t="str">
        <f t="shared" si="1"/>
        <v>IApJ</v>
      </c>
      <c r="AL24" s="1080"/>
      <c r="AM24" s="1080"/>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row>
    <row r="25" spans="2:83" s="2169" customFormat="1" ht="41.25" customHeight="1">
      <c r="B25" s="2170"/>
      <c r="C25" s="2171" t="s">
        <v>9998</v>
      </c>
      <c r="D25" s="2171" t="s">
        <v>9999</v>
      </c>
      <c r="E25" s="2171">
        <v>4</v>
      </c>
      <c r="F25" s="2172">
        <v>3</v>
      </c>
      <c r="G25" s="2173">
        <v>2</v>
      </c>
      <c r="H25" s="2174" t="s">
        <v>10000</v>
      </c>
      <c r="I25" s="2171" t="s">
        <v>10001</v>
      </c>
      <c r="J25" s="2179" t="s">
        <v>10002</v>
      </c>
      <c r="K25" s="2176" t="s">
        <v>10003</v>
      </c>
      <c r="L25" s="2171">
        <v>760</v>
      </c>
      <c r="M25" s="2177">
        <v>140</v>
      </c>
      <c r="N25" s="2178" t="s">
        <v>10004</v>
      </c>
      <c r="O25" s="2176" t="s">
        <v>10005</v>
      </c>
      <c r="P25" s="2171">
        <v>15</v>
      </c>
      <c r="Q25" s="2437">
        <f t="shared" si="2"/>
        <v>15</v>
      </c>
      <c r="R25" s="2443"/>
      <c r="S25" s="2443"/>
      <c r="T25" s="2443"/>
      <c r="U25" s="2443"/>
      <c r="V25" s="2443"/>
      <c r="W25" s="2443"/>
      <c r="X25" s="2443"/>
      <c r="Y25" s="2443"/>
      <c r="Z25" s="2443"/>
      <c r="AA25" s="2443"/>
      <c r="AB25" s="2443"/>
      <c r="AC25" s="2443"/>
      <c r="AD25" s="2443"/>
      <c r="AE25" s="2443">
        <v>15</v>
      </c>
      <c r="AG25" s="2505"/>
      <c r="AL25" s="1080"/>
      <c r="AM25" s="1080"/>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row>
    <row r="26" spans="2:83" s="2091" customFormat="1" ht="46.5" customHeight="1">
      <c r="B26" s="1457">
        <f t="shared" si="0"/>
        <v>24</v>
      </c>
      <c r="C26" s="2083" t="s">
        <v>9018</v>
      </c>
      <c r="D26" s="2083" t="s">
        <v>799</v>
      </c>
      <c r="E26" s="2083">
        <v>8</v>
      </c>
      <c r="F26" s="2084">
        <v>6</v>
      </c>
      <c r="G26" s="2085">
        <v>3</v>
      </c>
      <c r="H26" s="2086" t="s">
        <v>9019</v>
      </c>
      <c r="I26" s="2083" t="s">
        <v>185</v>
      </c>
      <c r="J26" s="2088" t="s">
        <v>8999</v>
      </c>
      <c r="K26" s="2087" t="s">
        <v>1107</v>
      </c>
      <c r="L26" s="2083">
        <v>760</v>
      </c>
      <c r="M26" s="2089" t="s">
        <v>9067</v>
      </c>
      <c r="N26" s="2090" t="s">
        <v>9068</v>
      </c>
      <c r="O26" s="2087" t="s">
        <v>9000</v>
      </c>
      <c r="P26" s="2083">
        <v>20</v>
      </c>
      <c r="Q26" s="2437">
        <f t="shared" si="2"/>
        <v>20</v>
      </c>
      <c r="R26" s="2440"/>
      <c r="S26" s="2440"/>
      <c r="T26" s="2440"/>
      <c r="U26" s="2440"/>
      <c r="V26" s="2440"/>
      <c r="W26" s="2440"/>
      <c r="X26" s="2440"/>
      <c r="Y26" s="2440"/>
      <c r="Z26" s="2440"/>
      <c r="AA26" s="2440"/>
      <c r="AB26" s="2440"/>
      <c r="AC26" s="2440"/>
      <c r="AD26" s="2440"/>
      <c r="AE26" s="2440">
        <v>20</v>
      </c>
      <c r="AG26" s="2502"/>
      <c r="AK26" s="56" t="str">
        <f t="shared" si="1"/>
        <v>IApJ</v>
      </c>
      <c r="AL26" s="1080"/>
      <c r="AM26" s="1080"/>
      <c r="AN26" s="56"/>
      <c r="AO26" s="56"/>
      <c r="AP26" s="56">
        <v>1</v>
      </c>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v>1</v>
      </c>
      <c r="BO26" s="56"/>
      <c r="BP26" s="56"/>
      <c r="BQ26" s="56"/>
      <c r="BR26" s="56"/>
      <c r="BS26" s="56"/>
      <c r="BT26" s="56"/>
      <c r="BU26" s="56"/>
      <c r="BV26" s="56"/>
      <c r="BW26" s="56"/>
      <c r="BX26" s="56"/>
      <c r="BY26" s="56"/>
      <c r="BZ26" s="56"/>
      <c r="CA26" s="56"/>
      <c r="CB26" s="56"/>
      <c r="CC26" s="56"/>
      <c r="CD26" s="56"/>
      <c r="CE26" s="56"/>
    </row>
    <row r="27" spans="2:83" s="1925" customFormat="1" ht="40.5">
      <c r="B27" s="1457">
        <f t="shared" si="0"/>
        <v>25</v>
      </c>
      <c r="C27" s="3" t="s">
        <v>8421</v>
      </c>
      <c r="D27" s="3" t="s">
        <v>799</v>
      </c>
      <c r="E27" s="1">
        <v>12</v>
      </c>
      <c r="F27" s="1">
        <v>11</v>
      </c>
      <c r="G27" s="1">
        <v>2</v>
      </c>
      <c r="H27" s="1456" t="s">
        <v>8422</v>
      </c>
      <c r="I27" s="100" t="s">
        <v>1321</v>
      </c>
      <c r="J27" s="726" t="s">
        <v>8423</v>
      </c>
      <c r="K27" s="3" t="s">
        <v>1107</v>
      </c>
      <c r="L27" s="3">
        <v>747</v>
      </c>
      <c r="M27" s="2365" t="s">
        <v>8424</v>
      </c>
      <c r="N27" s="604" t="s">
        <v>8385</v>
      </c>
      <c r="O27" s="75" t="s">
        <v>8425</v>
      </c>
      <c r="P27" s="3">
        <v>16</v>
      </c>
      <c r="Q27" s="2437">
        <f t="shared" si="2"/>
        <v>16</v>
      </c>
      <c r="R27" s="41"/>
      <c r="S27" s="41"/>
      <c r="T27" s="41"/>
      <c r="U27" s="41"/>
      <c r="V27" s="41"/>
      <c r="W27" s="41"/>
      <c r="X27" s="41"/>
      <c r="Y27" s="41"/>
      <c r="Z27" s="41"/>
      <c r="AA27" s="41"/>
      <c r="AB27" s="41"/>
      <c r="AC27" s="41"/>
      <c r="AD27" s="41">
        <v>4</v>
      </c>
      <c r="AE27" s="41">
        <v>12</v>
      </c>
      <c r="AF27"/>
      <c r="AG27" s="1533"/>
      <c r="AH27"/>
      <c r="AI27"/>
      <c r="AJ27"/>
      <c r="AK27" s="56" t="str">
        <f t="shared" si="1"/>
        <v>IApJ</v>
      </c>
      <c r="AL27" s="1080"/>
      <c r="AM27" s="1080"/>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row>
    <row r="28" spans="2:83" s="1609" customFormat="1" ht="54" customHeight="1">
      <c r="B28" s="1601"/>
      <c r="C28" s="1602" t="s">
        <v>9232</v>
      </c>
      <c r="D28" s="1602" t="s">
        <v>9233</v>
      </c>
      <c r="E28" s="1602">
        <v>6</v>
      </c>
      <c r="F28" s="1602">
        <v>7</v>
      </c>
      <c r="G28" s="1602">
        <v>0</v>
      </c>
      <c r="H28" s="1605" t="s">
        <v>9234</v>
      </c>
      <c r="I28" s="1607" t="s">
        <v>9231</v>
      </c>
      <c r="J28" s="1606" t="s">
        <v>9235</v>
      </c>
      <c r="K28" s="1602" t="s">
        <v>9236</v>
      </c>
      <c r="L28" s="1602">
        <v>487</v>
      </c>
      <c r="M28" s="1608">
        <v>202</v>
      </c>
      <c r="N28" s="2168" t="s">
        <v>9237</v>
      </c>
      <c r="O28" s="1607" t="s">
        <v>9238</v>
      </c>
      <c r="P28" s="1602">
        <v>16</v>
      </c>
      <c r="Q28" s="2437">
        <f t="shared" si="2"/>
        <v>16</v>
      </c>
      <c r="R28" s="2444"/>
      <c r="S28" s="2444"/>
      <c r="T28" s="2444"/>
      <c r="U28" s="2444"/>
      <c r="V28" s="2444"/>
      <c r="W28" s="2444"/>
      <c r="X28" s="2444"/>
      <c r="Y28" s="2444"/>
      <c r="Z28" s="2444"/>
      <c r="AA28" s="2444"/>
      <c r="AB28" s="2444"/>
      <c r="AC28" s="2444"/>
      <c r="AD28" s="2444">
        <v>2</v>
      </c>
      <c r="AE28" s="2444">
        <v>14</v>
      </c>
      <c r="AG28" s="2254" t="s">
        <v>10527</v>
      </c>
      <c r="AK28" s="56" t="str">
        <f t="shared" si="1"/>
        <v>INature</v>
      </c>
      <c r="AL28" s="1080"/>
      <c r="AM28" s="1080"/>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row>
    <row r="29" spans="2:83" s="1874" customFormat="1" ht="135">
      <c r="B29" s="1457">
        <f>ROW()-2</f>
        <v>27</v>
      </c>
      <c r="C29" s="1437" t="s">
        <v>8632</v>
      </c>
      <c r="D29" s="1437" t="s">
        <v>799</v>
      </c>
      <c r="E29" s="1437">
        <v>55</v>
      </c>
      <c r="F29" s="1437">
        <v>22</v>
      </c>
      <c r="G29" s="1437">
        <v>34</v>
      </c>
      <c r="H29" s="2036" t="s">
        <v>8633</v>
      </c>
      <c r="I29" s="1541" t="s">
        <v>7282</v>
      </c>
      <c r="J29" s="2037" t="s">
        <v>8634</v>
      </c>
      <c r="K29" s="1437" t="s">
        <v>1107</v>
      </c>
      <c r="L29" s="1437">
        <v>750</v>
      </c>
      <c r="M29" s="2366">
        <v>161</v>
      </c>
      <c r="N29" s="2040" t="s">
        <v>8626</v>
      </c>
      <c r="O29" s="1541" t="s">
        <v>8635</v>
      </c>
      <c r="P29" s="1437">
        <v>18</v>
      </c>
      <c r="Q29" s="2437">
        <f t="shared" si="2"/>
        <v>18</v>
      </c>
      <c r="R29" s="2438"/>
      <c r="S29" s="2438"/>
      <c r="T29" s="2438"/>
      <c r="U29" s="2438"/>
      <c r="V29" s="2438"/>
      <c r="W29" s="2438"/>
      <c r="X29" s="2438"/>
      <c r="Y29" s="2438"/>
      <c r="Z29" s="2438"/>
      <c r="AA29" s="2438"/>
      <c r="AB29" s="2438"/>
      <c r="AC29" s="2438"/>
      <c r="AD29" s="2438">
        <v>8</v>
      </c>
      <c r="AE29" s="2438">
        <v>10</v>
      </c>
      <c r="AG29" s="2379"/>
      <c r="AK29" s="56" t="str">
        <f t="shared" si="1"/>
        <v>IApJ</v>
      </c>
      <c r="AL29" s="1080"/>
      <c r="AM29" s="1080"/>
      <c r="AN29" s="56"/>
      <c r="AO29" s="56"/>
      <c r="AP29" s="56"/>
      <c r="AQ29" s="56"/>
      <c r="AR29" s="56"/>
      <c r="AS29" s="56">
        <v>1</v>
      </c>
      <c r="AT29" s="56">
        <v>1</v>
      </c>
      <c r="AU29" s="56"/>
      <c r="AV29" s="56"/>
      <c r="AW29" s="56">
        <v>1</v>
      </c>
      <c r="AX29" s="56"/>
      <c r="AY29" s="56"/>
      <c r="AZ29" s="56">
        <v>1</v>
      </c>
      <c r="BA29" s="56">
        <v>1</v>
      </c>
      <c r="BB29" s="56">
        <v>1</v>
      </c>
      <c r="BC29" s="56"/>
      <c r="BD29" s="56"/>
      <c r="BE29" s="56">
        <v>1</v>
      </c>
      <c r="BF29" s="56"/>
      <c r="BG29" s="56"/>
      <c r="BH29" s="56">
        <v>1</v>
      </c>
      <c r="BI29" s="56"/>
      <c r="BJ29" s="56">
        <v>1</v>
      </c>
      <c r="BK29" s="56"/>
      <c r="BL29" s="56"/>
      <c r="BM29" s="56"/>
      <c r="BN29" s="56">
        <v>1</v>
      </c>
      <c r="BO29" s="56"/>
      <c r="BP29" s="56"/>
      <c r="BQ29" s="56">
        <v>1</v>
      </c>
      <c r="BR29" s="56"/>
      <c r="BS29" s="56"/>
      <c r="BT29" s="56"/>
      <c r="BU29" s="56"/>
      <c r="BV29" s="56"/>
      <c r="BW29" s="56"/>
      <c r="BX29" s="56"/>
      <c r="BY29" s="56"/>
      <c r="BZ29" s="56"/>
      <c r="CA29" s="56"/>
      <c r="CB29" s="56"/>
      <c r="CC29" s="56"/>
      <c r="CD29" s="56"/>
      <c r="CE29" s="56"/>
    </row>
    <row r="30" spans="2:83" s="2242" customFormat="1" ht="156.75" customHeight="1">
      <c r="B30" s="2233"/>
      <c r="C30" s="2234" t="s">
        <v>9449</v>
      </c>
      <c r="D30" s="2234" t="s">
        <v>9448</v>
      </c>
      <c r="E30" s="2234">
        <v>51</v>
      </c>
      <c r="F30" s="2234">
        <v>22</v>
      </c>
      <c r="G30" s="2234">
        <v>30</v>
      </c>
      <c r="H30" s="2237" t="s">
        <v>9443</v>
      </c>
      <c r="I30" s="2238" t="s">
        <v>7282</v>
      </c>
      <c r="J30" s="2239" t="s">
        <v>9444</v>
      </c>
      <c r="K30" s="2234" t="s">
        <v>9445</v>
      </c>
      <c r="L30" s="2234">
        <v>760</v>
      </c>
      <c r="M30" s="2240">
        <v>111</v>
      </c>
      <c r="N30" s="2241" t="s">
        <v>9446</v>
      </c>
      <c r="O30" s="2238" t="s">
        <v>9447</v>
      </c>
      <c r="P30" s="2234">
        <v>5</v>
      </c>
      <c r="Q30" s="2437">
        <f t="shared" si="2"/>
        <v>5</v>
      </c>
      <c r="R30" s="2445"/>
      <c r="S30" s="2445"/>
      <c r="T30" s="2445"/>
      <c r="U30" s="2445"/>
      <c r="V30" s="2445"/>
      <c r="W30" s="2445"/>
      <c r="X30" s="2445"/>
      <c r="Y30" s="2445"/>
      <c r="Z30" s="2445"/>
      <c r="AA30" s="2445"/>
      <c r="AB30" s="2445"/>
      <c r="AC30" s="2445"/>
      <c r="AD30" s="2445">
        <v>1</v>
      </c>
      <c r="AE30" s="2445">
        <v>4</v>
      </c>
      <c r="AG30" s="2506"/>
      <c r="AK30" s="56" t="str">
        <f t="shared" si="1"/>
        <v>IApJ</v>
      </c>
      <c r="AL30" s="1080"/>
      <c r="AM30" s="1080"/>
      <c r="AN30" s="56"/>
      <c r="AO30" s="56"/>
      <c r="AP30" s="56"/>
      <c r="AQ30" s="56"/>
      <c r="AR30" s="56"/>
      <c r="AS30" s="56">
        <v>1</v>
      </c>
      <c r="AT30" s="56"/>
      <c r="AU30" s="56"/>
      <c r="AV30" s="56"/>
      <c r="AW30" s="56">
        <v>1</v>
      </c>
      <c r="AX30" s="56"/>
      <c r="AY30" s="56"/>
      <c r="AZ30" s="56">
        <v>1</v>
      </c>
      <c r="BA30" s="56">
        <v>1</v>
      </c>
      <c r="BB30" s="56">
        <v>1</v>
      </c>
      <c r="BC30" s="56"/>
      <c r="BD30" s="56"/>
      <c r="BE30" s="56"/>
      <c r="BF30" s="56"/>
      <c r="BG30" s="56"/>
      <c r="BH30" s="56">
        <v>1</v>
      </c>
      <c r="BI30" s="56"/>
      <c r="BJ30" s="56">
        <v>1</v>
      </c>
      <c r="BK30" s="56"/>
      <c r="BL30" s="56"/>
      <c r="BM30" s="56"/>
      <c r="BN30" s="56"/>
      <c r="BO30" s="56"/>
      <c r="BP30" s="56"/>
      <c r="BQ30" s="56"/>
      <c r="BR30" s="56"/>
      <c r="BS30" s="56"/>
      <c r="BT30" s="56"/>
      <c r="BU30" s="56"/>
      <c r="BV30" s="56"/>
      <c r="BW30" s="56"/>
      <c r="BX30" s="56"/>
      <c r="BY30" s="56"/>
      <c r="BZ30" s="56"/>
      <c r="CA30" s="56"/>
      <c r="CB30" s="56"/>
      <c r="CC30" s="56"/>
      <c r="CD30" s="56"/>
      <c r="CE30" s="56"/>
    </row>
    <row r="31" spans="2:83" s="1566" customFormat="1" ht="27">
      <c r="B31" s="1457">
        <f>ROW()-2</f>
        <v>29</v>
      </c>
      <c r="C31" s="1557" t="s">
        <v>8779</v>
      </c>
      <c r="D31" s="1557" t="s">
        <v>799</v>
      </c>
      <c r="E31" s="1557">
        <v>9</v>
      </c>
      <c r="F31" s="1558">
        <v>6</v>
      </c>
      <c r="G31" s="1559">
        <v>4</v>
      </c>
      <c r="H31" s="1560" t="s">
        <v>8780</v>
      </c>
      <c r="I31" s="1562" t="s">
        <v>1321</v>
      </c>
      <c r="J31" s="1561" t="s">
        <v>8781</v>
      </c>
      <c r="K31" s="1557" t="s">
        <v>70</v>
      </c>
      <c r="L31" s="1557">
        <v>423</v>
      </c>
      <c r="M31" s="1563" t="s">
        <v>8782</v>
      </c>
      <c r="N31" s="2060" t="s">
        <v>8714</v>
      </c>
      <c r="O31" s="1562" t="s">
        <v>8783</v>
      </c>
      <c r="P31" s="1557">
        <v>4</v>
      </c>
      <c r="Q31" s="2437">
        <f t="shared" si="2"/>
        <v>4</v>
      </c>
      <c r="R31" s="2442"/>
      <c r="S31" s="2442"/>
      <c r="T31" s="2442"/>
      <c r="U31" s="2442"/>
      <c r="V31" s="2442"/>
      <c r="W31" s="2442"/>
      <c r="X31" s="2442"/>
      <c r="Y31" s="2442"/>
      <c r="Z31" s="2442"/>
      <c r="AA31" s="2442"/>
      <c r="AB31" s="2442"/>
      <c r="AC31" s="2442"/>
      <c r="AD31" s="2442">
        <v>1</v>
      </c>
      <c r="AE31" s="2442">
        <v>3</v>
      </c>
      <c r="AG31" s="1572"/>
      <c r="AK31" s="56" t="str">
        <f t="shared" si="1"/>
        <v>IMNRAS</v>
      </c>
      <c r="AL31" s="1080"/>
      <c r="AM31" s="1080"/>
      <c r="AN31" s="56"/>
      <c r="AO31" s="56"/>
      <c r="AP31" s="56"/>
      <c r="AQ31" s="56"/>
      <c r="AR31" s="56"/>
      <c r="AS31" s="56"/>
      <c r="AT31" s="56"/>
      <c r="AU31" s="56"/>
      <c r="AV31" s="56"/>
      <c r="AW31" s="56"/>
      <c r="AX31" s="56"/>
      <c r="AY31" s="56"/>
      <c r="AZ31" s="56"/>
      <c r="BA31" s="56"/>
      <c r="BB31" s="56">
        <v>2</v>
      </c>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row>
    <row r="32" spans="2:83" s="1925" customFormat="1" ht="27">
      <c r="B32" s="1457">
        <f>ROW()-2</f>
        <v>30</v>
      </c>
      <c r="C32" s="3" t="s">
        <v>8390</v>
      </c>
      <c r="D32" s="3" t="s">
        <v>799</v>
      </c>
      <c r="E32" s="3">
        <v>11</v>
      </c>
      <c r="F32" s="1449">
        <v>11</v>
      </c>
      <c r="G32" s="1013">
        <v>1</v>
      </c>
      <c r="H32" s="1456" t="s">
        <v>8391</v>
      </c>
      <c r="I32" s="100" t="s">
        <v>1321</v>
      </c>
      <c r="J32" s="603" t="s">
        <v>8392</v>
      </c>
      <c r="K32" s="3" t="s">
        <v>635</v>
      </c>
      <c r="L32" s="3">
        <v>198</v>
      </c>
      <c r="M32" s="2136">
        <v>1</v>
      </c>
      <c r="N32" s="604" t="s">
        <v>8198</v>
      </c>
      <c r="O32" s="100" t="s">
        <v>8393</v>
      </c>
      <c r="P32" s="3">
        <v>4</v>
      </c>
      <c r="Q32" s="2437">
        <f t="shared" si="2"/>
        <v>4</v>
      </c>
      <c r="R32" s="41"/>
      <c r="S32" s="41"/>
      <c r="T32" s="41"/>
      <c r="U32" s="41"/>
      <c r="V32" s="41"/>
      <c r="W32" s="41"/>
      <c r="X32" s="41"/>
      <c r="Y32" s="41"/>
      <c r="Z32" s="41"/>
      <c r="AA32" s="41"/>
      <c r="AB32" s="41"/>
      <c r="AC32" s="41">
        <v>1</v>
      </c>
      <c r="AD32" s="41">
        <v>2</v>
      </c>
      <c r="AE32" s="41">
        <v>1</v>
      </c>
      <c r="AF32" s="56"/>
      <c r="AG32" s="1649"/>
      <c r="AH32" s="56"/>
      <c r="AI32" s="56"/>
      <c r="AJ32" s="56"/>
      <c r="AK32" s="56" t="str">
        <f t="shared" si="1"/>
        <v>IApJS</v>
      </c>
      <c r="AL32" s="1080"/>
      <c r="AM32" s="1080"/>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row>
    <row r="33" spans="2:83" s="1670" customFormat="1" ht="60" customHeight="1">
      <c r="B33" s="1457">
        <f>ROW()-2</f>
        <v>31</v>
      </c>
      <c r="C33" s="1652" t="s">
        <v>8856</v>
      </c>
      <c r="D33" s="1652" t="s">
        <v>799</v>
      </c>
      <c r="E33" s="1652">
        <v>5</v>
      </c>
      <c r="F33" s="1653">
        <v>6</v>
      </c>
      <c r="G33" s="1654">
        <v>0</v>
      </c>
      <c r="H33" s="1655" t="s">
        <v>8857</v>
      </c>
      <c r="I33" s="1657" t="s">
        <v>185</v>
      </c>
      <c r="J33" s="1440" t="s">
        <v>9069</v>
      </c>
      <c r="K33" s="1652" t="s">
        <v>1631</v>
      </c>
      <c r="L33" s="1652">
        <v>221</v>
      </c>
      <c r="M33" s="1658" t="s">
        <v>8858</v>
      </c>
      <c r="N33" s="1672" t="s">
        <v>8854</v>
      </c>
      <c r="O33" s="1657" t="s">
        <v>8859</v>
      </c>
      <c r="P33" s="1652">
        <v>4</v>
      </c>
      <c r="Q33" s="2437">
        <f t="shared" si="2"/>
        <v>4</v>
      </c>
      <c r="R33" s="2441"/>
      <c r="S33" s="2441"/>
      <c r="T33" s="2441"/>
      <c r="U33" s="2441"/>
      <c r="V33" s="2441"/>
      <c r="W33" s="2441"/>
      <c r="X33" s="2441"/>
      <c r="Y33" s="2441"/>
      <c r="Z33" s="2441"/>
      <c r="AA33" s="2441"/>
      <c r="AB33" s="2441"/>
      <c r="AC33" s="2441"/>
      <c r="AD33" s="2441"/>
      <c r="AE33" s="2441">
        <v>4</v>
      </c>
      <c r="AG33" s="2503"/>
      <c r="AK33" s="56" t="str">
        <f t="shared" si="1"/>
        <v>IIcarus</v>
      </c>
      <c r="AL33" s="1080"/>
      <c r="AM33" s="1080"/>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row>
    <row r="34" spans="2:83" s="1609" customFormat="1" ht="60" customHeight="1">
      <c r="B34" s="1601"/>
      <c r="C34" s="1602" t="s">
        <v>9225</v>
      </c>
      <c r="D34" s="1602" t="s">
        <v>9226</v>
      </c>
      <c r="E34" s="1602">
        <v>3</v>
      </c>
      <c r="F34" s="1603">
        <v>4</v>
      </c>
      <c r="G34" s="1604">
        <v>0</v>
      </c>
      <c r="H34" s="1605" t="s">
        <v>9227</v>
      </c>
      <c r="I34" s="1607" t="s">
        <v>9231</v>
      </c>
      <c r="J34" s="2368" t="s">
        <v>9483</v>
      </c>
      <c r="K34" s="1602" t="s">
        <v>9228</v>
      </c>
      <c r="L34" s="1602">
        <v>760</v>
      </c>
      <c r="M34" s="1608">
        <v>13</v>
      </c>
      <c r="N34" s="2168" t="s">
        <v>9229</v>
      </c>
      <c r="O34" s="1607" t="s">
        <v>9230</v>
      </c>
      <c r="P34" s="1602">
        <v>1</v>
      </c>
      <c r="Q34" s="2437">
        <f t="shared" si="2"/>
        <v>1</v>
      </c>
      <c r="R34" s="2444"/>
      <c r="S34" s="2444"/>
      <c r="T34" s="2444"/>
      <c r="U34" s="2444"/>
      <c r="V34" s="2444"/>
      <c r="W34" s="2444"/>
      <c r="X34" s="2444"/>
      <c r="Y34" s="2444"/>
      <c r="Z34" s="2444"/>
      <c r="AA34" s="2444"/>
      <c r="AB34" s="2444"/>
      <c r="AC34" s="2444"/>
      <c r="AD34" s="2444"/>
      <c r="AE34" s="2444">
        <v>1</v>
      </c>
      <c r="AG34" s="2254" t="s">
        <v>10521</v>
      </c>
      <c r="AK34" s="56" t="str">
        <f t="shared" si="1"/>
        <v>IApJ</v>
      </c>
      <c r="AL34" s="1080"/>
      <c r="AM34" s="1080"/>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row>
    <row r="35" spans="2:83" s="1609" customFormat="1" ht="60" customHeight="1">
      <c r="B35" s="1601"/>
      <c r="C35" s="1602" t="s">
        <v>9427</v>
      </c>
      <c r="D35" s="1602" t="s">
        <v>9428</v>
      </c>
      <c r="E35" s="1602">
        <v>7</v>
      </c>
      <c r="F35" s="1603">
        <v>0</v>
      </c>
      <c r="G35" s="1604">
        <v>8</v>
      </c>
      <c r="H35" s="1605" t="s">
        <v>9430</v>
      </c>
      <c r="I35" s="1607" t="s">
        <v>9429</v>
      </c>
      <c r="J35" s="1606" t="s">
        <v>9431</v>
      </c>
      <c r="K35" s="1602" t="s">
        <v>9417</v>
      </c>
      <c r="L35" s="1602">
        <v>759</v>
      </c>
      <c r="M35" s="1608" t="s">
        <v>9432</v>
      </c>
      <c r="N35" s="2168" t="s">
        <v>9433</v>
      </c>
      <c r="O35" s="1607" t="s">
        <v>9434</v>
      </c>
      <c r="P35" s="1602">
        <v>3</v>
      </c>
      <c r="Q35" s="2437">
        <f t="shared" si="2"/>
        <v>3</v>
      </c>
      <c r="R35" s="2444"/>
      <c r="S35" s="2444"/>
      <c r="T35" s="2444"/>
      <c r="U35" s="2444"/>
      <c r="V35" s="2444"/>
      <c r="W35" s="2444"/>
      <c r="X35" s="2444"/>
      <c r="Y35" s="2444"/>
      <c r="Z35" s="2444"/>
      <c r="AA35" s="2444"/>
      <c r="AB35" s="2444"/>
      <c r="AC35" s="2444"/>
      <c r="AD35" s="2444"/>
      <c r="AE35" s="2444">
        <v>3</v>
      </c>
      <c r="AG35" s="1614"/>
      <c r="AK35" s="56" t="str">
        <f t="shared" si="1"/>
        <v>DApJ</v>
      </c>
      <c r="AL35" s="1080"/>
      <c r="AM35" s="1080"/>
      <c r="AN35" s="56"/>
      <c r="AO35" s="56"/>
      <c r="AP35" s="56">
        <v>1</v>
      </c>
      <c r="AQ35" s="56"/>
      <c r="AR35" s="56"/>
      <c r="AS35" s="56"/>
      <c r="AT35" s="56"/>
      <c r="AU35" s="56"/>
      <c r="AV35" s="56"/>
      <c r="AW35" s="56"/>
      <c r="AX35" s="56"/>
      <c r="AY35" s="56"/>
      <c r="AZ35" s="56"/>
      <c r="BA35" s="56">
        <v>1</v>
      </c>
      <c r="BB35" s="56"/>
      <c r="BC35" s="56"/>
      <c r="BD35" s="56"/>
      <c r="BE35" s="56">
        <v>1</v>
      </c>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row>
    <row r="36" spans="2:83" s="1925" customFormat="1" ht="27">
      <c r="B36" s="1457">
        <f t="shared" ref="B36:B46" si="3">ROW()-2</f>
        <v>34</v>
      </c>
      <c r="C36" s="3" t="s">
        <v>8417</v>
      </c>
      <c r="D36" s="3" t="s">
        <v>799</v>
      </c>
      <c r="E36" s="1">
        <v>5</v>
      </c>
      <c r="F36" s="1">
        <v>4</v>
      </c>
      <c r="G36" s="1">
        <v>2</v>
      </c>
      <c r="H36" s="1456" t="s">
        <v>8418</v>
      </c>
      <c r="I36" s="100" t="s">
        <v>1323</v>
      </c>
      <c r="J36" s="726" t="s">
        <v>8500</v>
      </c>
      <c r="K36" s="3" t="s">
        <v>1644</v>
      </c>
      <c r="L36" s="3">
        <v>538</v>
      </c>
      <c r="M36" s="2136" t="s">
        <v>8419</v>
      </c>
      <c r="N36" s="604" t="s">
        <v>8192</v>
      </c>
      <c r="O36" s="75" t="s">
        <v>8420</v>
      </c>
      <c r="P36" s="1">
        <v>2</v>
      </c>
      <c r="Q36" s="2437">
        <f t="shared" si="2"/>
        <v>2</v>
      </c>
      <c r="R36" s="7"/>
      <c r="S36" s="7"/>
      <c r="T36" s="7"/>
      <c r="U36" s="7"/>
      <c r="V36" s="7"/>
      <c r="W36" s="7"/>
      <c r="X36" s="7"/>
      <c r="Y36" s="7"/>
      <c r="Z36" s="7"/>
      <c r="AA36" s="7"/>
      <c r="AB36" s="7"/>
      <c r="AC36" s="7"/>
      <c r="AD36" s="7">
        <v>1</v>
      </c>
      <c r="AE36" s="7">
        <v>1</v>
      </c>
      <c r="AF36"/>
      <c r="AG36" s="1533"/>
      <c r="AH36"/>
      <c r="AI36"/>
      <c r="AJ36"/>
      <c r="AK36" s="56" t="str">
        <f t="shared" ref="AK36:AK67" si="4">D36&amp;K36</f>
        <v>IA&amp;A</v>
      </c>
      <c r="AL36" s="1080"/>
      <c r="AM36" s="1080"/>
      <c r="AN36" s="56"/>
      <c r="AO36" s="56"/>
      <c r="AP36" s="56"/>
      <c r="AQ36" s="56"/>
      <c r="AR36" s="56"/>
      <c r="AS36" s="56">
        <v>1</v>
      </c>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row>
    <row r="37" spans="2:83" s="2091" customFormat="1" ht="46.5" customHeight="1">
      <c r="B37" s="1457">
        <f t="shared" si="3"/>
        <v>35</v>
      </c>
      <c r="C37" s="2083" t="s">
        <v>9020</v>
      </c>
      <c r="D37" s="2083" t="s">
        <v>799</v>
      </c>
      <c r="E37" s="2083">
        <v>11</v>
      </c>
      <c r="F37" s="2083">
        <v>11</v>
      </c>
      <c r="G37" s="2083">
        <v>1</v>
      </c>
      <c r="H37" s="2086" t="s">
        <v>9070</v>
      </c>
      <c r="I37" s="2087" t="s">
        <v>1730</v>
      </c>
      <c r="J37" s="2088" t="s">
        <v>9001</v>
      </c>
      <c r="K37" s="2083" t="s">
        <v>1107</v>
      </c>
      <c r="L37" s="2083">
        <v>759</v>
      </c>
      <c r="M37" s="2089" t="s">
        <v>9071</v>
      </c>
      <c r="N37" s="2090" t="s">
        <v>9059</v>
      </c>
      <c r="O37" s="2087" t="s">
        <v>9002</v>
      </c>
      <c r="P37" s="2083">
        <v>3</v>
      </c>
      <c r="Q37" s="2437">
        <f t="shared" si="2"/>
        <v>3</v>
      </c>
      <c r="R37" s="2440"/>
      <c r="S37" s="2440"/>
      <c r="T37" s="2440"/>
      <c r="U37" s="2440"/>
      <c r="V37" s="2440"/>
      <c r="W37" s="2440"/>
      <c r="X37" s="2440"/>
      <c r="Y37" s="2440"/>
      <c r="Z37" s="2440"/>
      <c r="AA37" s="2440"/>
      <c r="AB37" s="2440"/>
      <c r="AC37" s="2440"/>
      <c r="AD37" s="2440"/>
      <c r="AE37" s="2440">
        <v>3</v>
      </c>
      <c r="AG37" s="2502"/>
      <c r="AK37" s="56" t="str">
        <f t="shared" si="4"/>
        <v>IApJ</v>
      </c>
      <c r="AL37" s="1080"/>
      <c r="AM37" s="1080"/>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row>
    <row r="38" spans="2:83" s="1670" customFormat="1" ht="36" customHeight="1">
      <c r="B38" s="1457">
        <f t="shared" si="3"/>
        <v>36</v>
      </c>
      <c r="C38" s="1652" t="s">
        <v>8860</v>
      </c>
      <c r="D38" s="1652" t="s">
        <v>799</v>
      </c>
      <c r="E38" s="1652">
        <v>4</v>
      </c>
      <c r="F38" s="1652">
        <v>5</v>
      </c>
      <c r="G38" s="1652">
        <v>0</v>
      </c>
      <c r="H38" s="1655" t="s">
        <v>8861</v>
      </c>
      <c r="I38" s="1657" t="s">
        <v>1322</v>
      </c>
      <c r="J38" s="1656" t="s">
        <v>9072</v>
      </c>
      <c r="K38" s="1652" t="s">
        <v>70</v>
      </c>
      <c r="L38" s="1652">
        <v>425</v>
      </c>
      <c r="M38" s="1658" t="s">
        <v>8862</v>
      </c>
      <c r="N38" s="1672" t="s">
        <v>8852</v>
      </c>
      <c r="O38" s="1657" t="s">
        <v>8863</v>
      </c>
      <c r="P38" s="1652">
        <v>1</v>
      </c>
      <c r="Q38" s="2437">
        <f t="shared" si="2"/>
        <v>1</v>
      </c>
      <c r="R38" s="2441"/>
      <c r="S38" s="2441"/>
      <c r="T38" s="2441"/>
      <c r="U38" s="2441"/>
      <c r="V38" s="2441"/>
      <c r="W38" s="2441"/>
      <c r="X38" s="2441"/>
      <c r="Y38" s="2441"/>
      <c r="Z38" s="2441"/>
      <c r="AA38" s="2441"/>
      <c r="AB38" s="2441"/>
      <c r="AC38" s="2441"/>
      <c r="AD38" s="2441"/>
      <c r="AE38" s="2441">
        <v>1</v>
      </c>
      <c r="AG38" s="2503"/>
      <c r="AK38" s="56" t="str">
        <f t="shared" si="4"/>
        <v>IMNRAS</v>
      </c>
      <c r="AL38" s="1080"/>
      <c r="AM38" s="1080"/>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row>
    <row r="39" spans="2:83" s="1566" customFormat="1" ht="27">
      <c r="B39" s="1457">
        <f t="shared" si="3"/>
        <v>37</v>
      </c>
      <c r="C39" s="1557" t="s">
        <v>8773</v>
      </c>
      <c r="D39" s="1557" t="s">
        <v>799</v>
      </c>
      <c r="E39" s="1557">
        <v>5</v>
      </c>
      <c r="F39" s="1558">
        <v>6</v>
      </c>
      <c r="G39" s="1559">
        <v>0</v>
      </c>
      <c r="H39" s="1560" t="s">
        <v>8774</v>
      </c>
      <c r="I39" s="1562" t="s">
        <v>1321</v>
      </c>
      <c r="J39" s="1561" t="s">
        <v>8775</v>
      </c>
      <c r="K39" s="1557" t="s">
        <v>1107</v>
      </c>
      <c r="L39" s="1557">
        <v>750</v>
      </c>
      <c r="M39" s="1563">
        <v>121</v>
      </c>
      <c r="N39" s="2060" t="s">
        <v>8626</v>
      </c>
      <c r="O39" s="1562" t="s">
        <v>8776</v>
      </c>
      <c r="P39" s="1557">
        <v>2</v>
      </c>
      <c r="Q39" s="2437">
        <f t="shared" si="2"/>
        <v>2</v>
      </c>
      <c r="R39" s="2442"/>
      <c r="S39" s="2442"/>
      <c r="T39" s="2442"/>
      <c r="U39" s="2442"/>
      <c r="V39" s="2442"/>
      <c r="W39" s="2442"/>
      <c r="X39" s="2442"/>
      <c r="Y39" s="2442"/>
      <c r="Z39" s="2442"/>
      <c r="AA39" s="2442"/>
      <c r="AB39" s="2442"/>
      <c r="AC39" s="2442"/>
      <c r="AD39" s="2442"/>
      <c r="AE39" s="2442">
        <v>2</v>
      </c>
      <c r="AG39" s="1572"/>
      <c r="AK39" s="56" t="str">
        <f t="shared" si="4"/>
        <v>IApJ</v>
      </c>
      <c r="AL39" s="1080"/>
      <c r="AM39" s="1080"/>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row>
    <row r="40" spans="2:83" s="1670" customFormat="1" ht="48.75" customHeight="1">
      <c r="B40" s="1457">
        <f t="shared" si="3"/>
        <v>38</v>
      </c>
      <c r="C40" s="1652" t="s">
        <v>8864</v>
      </c>
      <c r="D40" s="1652" t="s">
        <v>746</v>
      </c>
      <c r="E40" s="1652">
        <v>3</v>
      </c>
      <c r="F40" s="1653">
        <v>0</v>
      </c>
      <c r="G40" s="1654">
        <v>4</v>
      </c>
      <c r="H40" s="1655" t="s">
        <v>8865</v>
      </c>
      <c r="I40" s="1657" t="s">
        <v>1321</v>
      </c>
      <c r="J40" s="1656" t="s">
        <v>8866</v>
      </c>
      <c r="K40" s="1652" t="s">
        <v>70</v>
      </c>
      <c r="L40" s="1652">
        <v>425</v>
      </c>
      <c r="M40" s="1658" t="s">
        <v>8867</v>
      </c>
      <c r="N40" s="1672" t="s">
        <v>8854</v>
      </c>
      <c r="O40" s="1657" t="s">
        <v>8868</v>
      </c>
      <c r="P40" s="1652">
        <v>6</v>
      </c>
      <c r="Q40" s="2437">
        <f t="shared" si="2"/>
        <v>6</v>
      </c>
      <c r="R40" s="2441"/>
      <c r="S40" s="2441"/>
      <c r="T40" s="2441"/>
      <c r="U40" s="2441"/>
      <c r="V40" s="2441"/>
      <c r="W40" s="2441"/>
      <c r="X40" s="2441"/>
      <c r="Y40" s="2441"/>
      <c r="Z40" s="2441"/>
      <c r="AA40" s="2441"/>
      <c r="AB40" s="2441"/>
      <c r="AC40" s="2441"/>
      <c r="AD40" s="2441">
        <v>2</v>
      </c>
      <c r="AE40" s="2441">
        <v>4</v>
      </c>
      <c r="AG40" s="2152" t="s">
        <v>10521</v>
      </c>
      <c r="AK40" s="56" t="str">
        <f t="shared" si="4"/>
        <v>DMNRAS</v>
      </c>
      <c r="AL40" s="1080"/>
      <c r="AM40" s="1080"/>
      <c r="AN40" s="56"/>
      <c r="AO40" s="56"/>
      <c r="AP40" s="56"/>
      <c r="AQ40" s="56"/>
      <c r="AR40" s="56"/>
      <c r="AS40" s="56"/>
      <c r="AT40" s="56"/>
      <c r="AU40" s="56"/>
      <c r="AV40" s="56"/>
      <c r="AW40" s="56"/>
      <c r="AX40" s="56"/>
      <c r="AY40" s="56"/>
      <c r="AZ40" s="56"/>
      <c r="BA40" s="56">
        <v>2</v>
      </c>
      <c r="BB40" s="56"/>
      <c r="BC40" s="56"/>
      <c r="BD40" s="56"/>
      <c r="BE40" s="56">
        <v>1</v>
      </c>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row>
    <row r="41" spans="2:83" s="2041" customFormat="1" ht="40.5">
      <c r="B41" s="1457">
        <f t="shared" si="3"/>
        <v>39</v>
      </c>
      <c r="C41" s="2042" t="s">
        <v>8757</v>
      </c>
      <c r="D41" s="2042" t="s">
        <v>746</v>
      </c>
      <c r="E41" s="2042">
        <v>5</v>
      </c>
      <c r="F41" s="2042">
        <v>0</v>
      </c>
      <c r="G41" s="2042">
        <v>6</v>
      </c>
      <c r="H41" s="2045" t="s">
        <v>11349</v>
      </c>
      <c r="I41" s="2046" t="s">
        <v>2487</v>
      </c>
      <c r="J41" s="2047" t="s">
        <v>8761</v>
      </c>
      <c r="K41" s="2042" t="s">
        <v>1107</v>
      </c>
      <c r="L41" s="2042">
        <v>754</v>
      </c>
      <c r="M41" s="2048">
        <v>88</v>
      </c>
      <c r="N41" s="2049" t="s">
        <v>8758</v>
      </c>
      <c r="O41" s="2046" t="s">
        <v>8762</v>
      </c>
      <c r="P41" s="2042">
        <v>0</v>
      </c>
      <c r="Q41" s="2437">
        <f t="shared" si="2"/>
        <v>0</v>
      </c>
      <c r="R41" s="2446"/>
      <c r="S41" s="2446"/>
      <c r="T41" s="2446"/>
      <c r="U41" s="2446"/>
      <c r="V41" s="2446"/>
      <c r="W41" s="2446"/>
      <c r="X41" s="2446"/>
      <c r="Y41" s="2446"/>
      <c r="Z41" s="2446"/>
      <c r="AA41" s="2446"/>
      <c r="AB41" s="2446"/>
      <c r="AC41" s="2446"/>
      <c r="AD41" s="2446"/>
      <c r="AE41" s="2446"/>
      <c r="AG41" s="2507"/>
      <c r="AK41" s="56" t="str">
        <f t="shared" si="4"/>
        <v>DApJ</v>
      </c>
      <c r="AL41" s="1080"/>
      <c r="AM41" s="1080"/>
      <c r="AN41" s="56"/>
      <c r="AO41" s="56"/>
      <c r="AP41" s="56"/>
      <c r="AQ41" s="56"/>
      <c r="AR41" s="56"/>
      <c r="AS41" s="56"/>
      <c r="AT41" s="56"/>
      <c r="AU41" s="56"/>
      <c r="AV41" s="56"/>
      <c r="AW41" s="56"/>
      <c r="AX41" s="56"/>
      <c r="AY41" s="56"/>
      <c r="AZ41" s="56"/>
      <c r="BA41" s="56">
        <v>3</v>
      </c>
      <c r="BB41" s="56"/>
      <c r="BC41" s="56"/>
      <c r="BD41" s="56"/>
      <c r="BE41" s="56"/>
      <c r="BF41" s="56"/>
      <c r="BG41" s="56"/>
      <c r="BH41" s="56"/>
      <c r="BI41" s="56"/>
      <c r="BJ41" s="56"/>
      <c r="BK41" s="56"/>
      <c r="BL41" s="56"/>
      <c r="BM41" s="56"/>
      <c r="BN41" s="56"/>
      <c r="BO41" s="56"/>
      <c r="BP41" s="56"/>
      <c r="BQ41" s="56"/>
      <c r="BR41" s="56">
        <v>1</v>
      </c>
      <c r="BS41" s="56"/>
      <c r="BT41" s="56"/>
      <c r="BU41" s="56"/>
      <c r="BV41" s="56"/>
      <c r="BW41" s="56"/>
      <c r="BX41" s="56"/>
      <c r="BY41" s="56">
        <v>1</v>
      </c>
      <c r="BZ41" s="56"/>
      <c r="CA41" s="56"/>
      <c r="CB41" s="56"/>
      <c r="CC41" s="56"/>
      <c r="CD41" s="56"/>
      <c r="CE41" s="56"/>
    </row>
    <row r="42" spans="2:83" s="1670" customFormat="1" ht="69.75" customHeight="1">
      <c r="B42" s="1457">
        <f t="shared" si="3"/>
        <v>40</v>
      </c>
      <c r="C42" s="1652" t="s">
        <v>8869</v>
      </c>
      <c r="D42" s="1652" t="s">
        <v>746</v>
      </c>
      <c r="E42" s="1652">
        <v>19</v>
      </c>
      <c r="F42" s="1652">
        <v>8</v>
      </c>
      <c r="G42" s="1652">
        <v>12</v>
      </c>
      <c r="H42" s="1655" t="s">
        <v>8870</v>
      </c>
      <c r="I42" s="1657" t="s">
        <v>3674</v>
      </c>
      <c r="J42" s="1656" t="s">
        <v>8871</v>
      </c>
      <c r="K42" s="1652" t="s">
        <v>978</v>
      </c>
      <c r="L42" s="1652">
        <v>64</v>
      </c>
      <c r="M42" s="1658">
        <v>70</v>
      </c>
      <c r="N42" s="1672" t="s">
        <v>8758</v>
      </c>
      <c r="O42" s="1657" t="s">
        <v>8872</v>
      </c>
      <c r="P42" s="1652">
        <v>4</v>
      </c>
      <c r="Q42" s="2437">
        <f t="shared" si="2"/>
        <v>4</v>
      </c>
      <c r="R42" s="2441"/>
      <c r="S42" s="2441"/>
      <c r="T42" s="2441"/>
      <c r="U42" s="2441"/>
      <c r="V42" s="2441"/>
      <c r="W42" s="2441"/>
      <c r="X42" s="2441"/>
      <c r="Y42" s="2441"/>
      <c r="Z42" s="2441"/>
      <c r="AA42" s="2441"/>
      <c r="AB42" s="2441"/>
      <c r="AC42" s="2441"/>
      <c r="AD42" s="2441"/>
      <c r="AE42" s="2441">
        <v>4</v>
      </c>
      <c r="AG42" s="2503"/>
      <c r="AK42" s="56" t="str">
        <f t="shared" si="4"/>
        <v>DPASJ</v>
      </c>
      <c r="AL42" s="1080"/>
      <c r="AM42" s="1080">
        <v>2</v>
      </c>
      <c r="AN42" s="56"/>
      <c r="AO42" s="56"/>
      <c r="AP42" s="56"/>
      <c r="AQ42" s="56"/>
      <c r="AR42" s="56"/>
      <c r="AS42" s="56"/>
      <c r="AT42" s="56"/>
      <c r="AU42" s="56"/>
      <c r="AV42" s="56"/>
      <c r="AW42" s="56"/>
      <c r="AX42" s="56"/>
      <c r="AY42" s="56"/>
      <c r="AZ42" s="56"/>
      <c r="BA42" s="56"/>
      <c r="BB42" s="56"/>
      <c r="BC42" s="56"/>
      <c r="BD42" s="56"/>
      <c r="BE42" s="56">
        <v>1</v>
      </c>
      <c r="BF42" s="56"/>
      <c r="BG42" s="56"/>
      <c r="BH42" s="56"/>
      <c r="BI42" s="56"/>
      <c r="BJ42" s="56"/>
      <c r="BK42" s="56"/>
      <c r="BL42" s="56"/>
      <c r="BM42" s="56"/>
      <c r="BN42" s="56"/>
      <c r="BO42" s="56"/>
      <c r="BP42" s="56"/>
      <c r="BQ42" s="56"/>
      <c r="BR42" s="56">
        <v>1</v>
      </c>
      <c r="BS42" s="56"/>
      <c r="BT42" s="56"/>
      <c r="BU42" s="56"/>
      <c r="BV42" s="56"/>
      <c r="BW42" s="56"/>
      <c r="BX42" s="56"/>
      <c r="BY42" s="56"/>
      <c r="BZ42" s="56"/>
      <c r="CA42" s="56"/>
      <c r="CB42" s="56"/>
      <c r="CC42" s="56"/>
      <c r="CD42" s="56"/>
      <c r="CE42" s="56"/>
    </row>
    <row r="43" spans="2:83" s="1670" customFormat="1" ht="185.25" customHeight="1">
      <c r="B43" s="1457">
        <f t="shared" si="3"/>
        <v>41</v>
      </c>
      <c r="C43" s="1652" t="s">
        <v>8877</v>
      </c>
      <c r="D43" s="1652" t="s">
        <v>746</v>
      </c>
      <c r="E43" s="1652">
        <v>53</v>
      </c>
      <c r="F43" s="1652">
        <v>19</v>
      </c>
      <c r="G43" s="1652">
        <v>35</v>
      </c>
      <c r="H43" s="1655" t="s">
        <v>8873</v>
      </c>
      <c r="I43" s="1657" t="s">
        <v>7282</v>
      </c>
      <c r="J43" s="1656" t="s">
        <v>8874</v>
      </c>
      <c r="K43" s="1652" t="s">
        <v>1107</v>
      </c>
      <c r="L43" s="1652">
        <v>758</v>
      </c>
      <c r="M43" s="1658" t="s">
        <v>8876</v>
      </c>
      <c r="N43" s="1672" t="s">
        <v>8852</v>
      </c>
      <c r="O43" s="1657" t="s">
        <v>8875</v>
      </c>
      <c r="P43" s="1652">
        <v>7</v>
      </c>
      <c r="Q43" s="2437">
        <f t="shared" si="2"/>
        <v>7</v>
      </c>
      <c r="R43" s="2441"/>
      <c r="S43" s="2441"/>
      <c r="T43" s="2441"/>
      <c r="U43" s="2441"/>
      <c r="V43" s="2441"/>
      <c r="W43" s="2441"/>
      <c r="X43" s="2441"/>
      <c r="Y43" s="2441"/>
      <c r="Z43" s="2441"/>
      <c r="AA43" s="2441"/>
      <c r="AB43" s="2441"/>
      <c r="AC43" s="2441"/>
      <c r="AD43" s="2441">
        <v>1</v>
      </c>
      <c r="AE43" s="2441">
        <v>6</v>
      </c>
      <c r="AG43" s="2503"/>
      <c r="AK43" s="56" t="str">
        <f t="shared" si="4"/>
        <v>DApJ</v>
      </c>
      <c r="AL43" s="1080"/>
      <c r="AM43" s="1080"/>
      <c r="AN43" s="56"/>
      <c r="AO43" s="56"/>
      <c r="AP43" s="56">
        <v>1</v>
      </c>
      <c r="AQ43" s="56"/>
      <c r="AR43" s="56"/>
      <c r="AS43" s="56">
        <v>1</v>
      </c>
      <c r="AT43" s="56"/>
      <c r="AU43" s="56"/>
      <c r="AV43" s="56"/>
      <c r="AW43" s="56">
        <v>3</v>
      </c>
      <c r="AX43" s="56"/>
      <c r="AY43" s="56"/>
      <c r="AZ43" s="56">
        <v>1</v>
      </c>
      <c r="BA43" s="56">
        <v>2</v>
      </c>
      <c r="BB43" s="56">
        <v>1</v>
      </c>
      <c r="BC43" s="56"/>
      <c r="BD43" s="56"/>
      <c r="BE43" s="56"/>
      <c r="BF43" s="56"/>
      <c r="BG43" s="56"/>
      <c r="BH43" s="56"/>
      <c r="BI43" s="56"/>
      <c r="BJ43" s="56">
        <v>1</v>
      </c>
      <c r="BK43" s="56"/>
      <c r="BL43" s="56"/>
      <c r="BM43" s="56"/>
      <c r="BN43" s="56"/>
      <c r="BO43" s="56"/>
      <c r="BP43" s="56"/>
      <c r="BQ43" s="56">
        <v>1</v>
      </c>
      <c r="BR43" s="56"/>
      <c r="BS43" s="56"/>
      <c r="BT43" s="56"/>
      <c r="BU43" s="56"/>
      <c r="BV43" s="56"/>
      <c r="BW43" s="56"/>
      <c r="BX43" s="56"/>
      <c r="BY43" s="56"/>
      <c r="BZ43" s="56"/>
      <c r="CA43" s="56"/>
      <c r="CB43" s="56"/>
      <c r="CC43" s="56"/>
      <c r="CD43" s="56"/>
      <c r="CE43" s="56"/>
    </row>
    <row r="44" spans="2:83" s="1874" customFormat="1" ht="40.5">
      <c r="B44" s="1457">
        <f t="shared" si="3"/>
        <v>42</v>
      </c>
      <c r="C44" s="1437" t="s">
        <v>8636</v>
      </c>
      <c r="D44" s="1437" t="s">
        <v>746</v>
      </c>
      <c r="E44" s="1437">
        <v>2</v>
      </c>
      <c r="F44" s="1437">
        <v>0</v>
      </c>
      <c r="G44" s="1437">
        <v>3</v>
      </c>
      <c r="H44" s="2036" t="s">
        <v>8637</v>
      </c>
      <c r="I44" s="1541" t="s">
        <v>185</v>
      </c>
      <c r="J44" s="2037" t="s">
        <v>8638</v>
      </c>
      <c r="K44" s="1437" t="s">
        <v>978</v>
      </c>
      <c r="L44" s="1437">
        <v>64</v>
      </c>
      <c r="M44" s="2366">
        <v>27</v>
      </c>
      <c r="N44" s="2040" t="s">
        <v>8388</v>
      </c>
      <c r="O44" s="1541" t="s">
        <v>8639</v>
      </c>
      <c r="P44" s="1437">
        <v>0</v>
      </c>
      <c r="Q44" s="2437">
        <f t="shared" si="2"/>
        <v>0</v>
      </c>
      <c r="R44" s="2438"/>
      <c r="S44" s="2438"/>
      <c r="T44" s="2438"/>
      <c r="U44" s="2438"/>
      <c r="V44" s="2438"/>
      <c r="W44" s="2438"/>
      <c r="X44" s="2438"/>
      <c r="Y44" s="2438"/>
      <c r="Z44" s="2438"/>
      <c r="AA44" s="2438"/>
      <c r="AB44" s="2438"/>
      <c r="AC44" s="2438"/>
      <c r="AD44" s="2438"/>
      <c r="AE44" s="2438"/>
      <c r="AG44" s="2379"/>
      <c r="AK44" s="56" t="str">
        <f t="shared" si="4"/>
        <v>DPASJ</v>
      </c>
      <c r="AL44" s="1080"/>
      <c r="AM44" s="1080"/>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v>2</v>
      </c>
      <c r="BS44" s="56"/>
      <c r="BT44" s="56"/>
      <c r="BU44" s="56"/>
      <c r="BV44" s="56"/>
      <c r="BW44" s="56"/>
      <c r="BX44" s="56"/>
      <c r="BY44" s="56"/>
      <c r="BZ44" s="56"/>
      <c r="CA44" s="56"/>
      <c r="CB44" s="56"/>
      <c r="CC44" s="56"/>
      <c r="CD44" s="56"/>
      <c r="CE44" s="56"/>
    </row>
    <row r="45" spans="2:83" s="1670" customFormat="1" ht="42" customHeight="1">
      <c r="B45" s="1457">
        <f t="shared" si="3"/>
        <v>43</v>
      </c>
      <c r="C45" s="1652" t="s">
        <v>8878</v>
      </c>
      <c r="D45" s="1652" t="s">
        <v>799</v>
      </c>
      <c r="E45" s="1652">
        <v>4</v>
      </c>
      <c r="F45" s="1652">
        <v>5</v>
      </c>
      <c r="G45" s="1652">
        <v>0</v>
      </c>
      <c r="H45" s="1655" t="s">
        <v>8879</v>
      </c>
      <c r="I45" s="1657" t="s">
        <v>1730</v>
      </c>
      <c r="J45" s="1656" t="s">
        <v>8880</v>
      </c>
      <c r="K45" s="1652" t="s">
        <v>1107</v>
      </c>
      <c r="L45" s="1652">
        <v>757</v>
      </c>
      <c r="M45" s="1658">
        <v>43</v>
      </c>
      <c r="N45" s="1672" t="s">
        <v>8854</v>
      </c>
      <c r="O45" s="1657" t="s">
        <v>8881</v>
      </c>
      <c r="P45" s="1652">
        <v>3</v>
      </c>
      <c r="Q45" s="2437">
        <f t="shared" si="2"/>
        <v>3</v>
      </c>
      <c r="R45" s="2441"/>
      <c r="S45" s="2441"/>
      <c r="T45" s="2441"/>
      <c r="U45" s="2441"/>
      <c r="V45" s="2441"/>
      <c r="W45" s="2441"/>
      <c r="X45" s="2441"/>
      <c r="Y45" s="2441"/>
      <c r="Z45" s="2441"/>
      <c r="AA45" s="2441"/>
      <c r="AB45" s="2441"/>
      <c r="AC45" s="2441"/>
      <c r="AD45" s="2441">
        <v>1</v>
      </c>
      <c r="AE45" s="2441">
        <v>2</v>
      </c>
      <c r="AG45" s="2152" t="s">
        <v>10527</v>
      </c>
      <c r="AK45" s="56" t="str">
        <f t="shared" si="4"/>
        <v>IApJ</v>
      </c>
      <c r="AL45" s="1080"/>
      <c r="AM45" s="1080"/>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row>
    <row r="46" spans="2:83" s="1670" customFormat="1" ht="42" customHeight="1">
      <c r="B46" s="1457">
        <f t="shared" si="3"/>
        <v>44</v>
      </c>
      <c r="C46" s="1652" t="s">
        <v>4613</v>
      </c>
      <c r="D46" s="1652" t="s">
        <v>746</v>
      </c>
      <c r="E46" s="1652">
        <v>4</v>
      </c>
      <c r="F46" s="1652">
        <v>0</v>
      </c>
      <c r="G46" s="1652">
        <v>5</v>
      </c>
      <c r="H46" s="1655" t="s">
        <v>8882</v>
      </c>
      <c r="I46" s="1657" t="s">
        <v>1730</v>
      </c>
      <c r="J46" s="1656" t="s">
        <v>8883</v>
      </c>
      <c r="K46" s="1652" t="s">
        <v>1107</v>
      </c>
      <c r="L46" s="1652">
        <v>757</v>
      </c>
      <c r="M46" s="1658">
        <v>15</v>
      </c>
      <c r="N46" s="1672" t="s">
        <v>8854</v>
      </c>
      <c r="O46" s="1657" t="s">
        <v>8884</v>
      </c>
      <c r="P46" s="1652">
        <v>4</v>
      </c>
      <c r="Q46" s="2437">
        <f t="shared" si="2"/>
        <v>4</v>
      </c>
      <c r="R46" s="2441"/>
      <c r="S46" s="2441"/>
      <c r="T46" s="2441"/>
      <c r="U46" s="2441"/>
      <c r="V46" s="2441"/>
      <c r="W46" s="2441"/>
      <c r="X46" s="2441"/>
      <c r="Y46" s="2441"/>
      <c r="Z46" s="2441"/>
      <c r="AA46" s="2441"/>
      <c r="AB46" s="2441"/>
      <c r="AC46" s="2441"/>
      <c r="AD46" s="2441">
        <v>1</v>
      </c>
      <c r="AE46" s="2441">
        <v>3</v>
      </c>
      <c r="AG46" s="2503"/>
      <c r="AK46" s="56" t="str">
        <f t="shared" si="4"/>
        <v>DApJ</v>
      </c>
      <c r="AL46" s="1080"/>
      <c r="AM46" s="1080"/>
      <c r="AN46" s="56"/>
      <c r="AO46" s="56"/>
      <c r="AP46" s="56"/>
      <c r="AQ46" s="56"/>
      <c r="AR46" s="56"/>
      <c r="AS46" s="56"/>
      <c r="AT46" s="56"/>
      <c r="AU46" s="56"/>
      <c r="AV46" s="56"/>
      <c r="AW46" s="56"/>
      <c r="AX46" s="56"/>
      <c r="AY46" s="56"/>
      <c r="AZ46" s="56"/>
      <c r="BA46" s="56">
        <v>1</v>
      </c>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row>
    <row r="47" spans="2:83" s="2242" customFormat="1" ht="42" customHeight="1">
      <c r="B47" s="2233"/>
      <c r="C47" s="2234" t="s">
        <v>9474</v>
      </c>
      <c r="D47" s="2234" t="s">
        <v>9475</v>
      </c>
      <c r="E47" s="2234">
        <v>4</v>
      </c>
      <c r="F47" s="2234">
        <v>5</v>
      </c>
      <c r="G47" s="2234">
        <v>0</v>
      </c>
      <c r="H47" s="2237" t="s">
        <v>9476</v>
      </c>
      <c r="I47" s="2238" t="s">
        <v>9477</v>
      </c>
      <c r="J47" s="2239" t="s">
        <v>9478</v>
      </c>
      <c r="K47" s="2234" t="s">
        <v>9479</v>
      </c>
      <c r="L47" s="2234">
        <v>744</v>
      </c>
      <c r="M47" s="2240">
        <v>149</v>
      </c>
      <c r="N47" s="2241" t="s">
        <v>9480</v>
      </c>
      <c r="O47" s="2238" t="s">
        <v>9481</v>
      </c>
      <c r="P47" s="2234">
        <v>4</v>
      </c>
      <c r="Q47" s="2437">
        <f t="shared" si="2"/>
        <v>4</v>
      </c>
      <c r="R47" s="2445"/>
      <c r="S47" s="2445"/>
      <c r="T47" s="2445"/>
      <c r="U47" s="2445"/>
      <c r="V47" s="2445"/>
      <c r="W47" s="2445"/>
      <c r="X47" s="2445"/>
      <c r="Y47" s="2445"/>
      <c r="Z47" s="2445"/>
      <c r="AA47" s="2445"/>
      <c r="AB47" s="2445"/>
      <c r="AC47" s="2445"/>
      <c r="AD47" s="2445">
        <v>1</v>
      </c>
      <c r="AE47" s="2445">
        <v>3</v>
      </c>
      <c r="AG47" s="2506" t="s">
        <v>9482</v>
      </c>
      <c r="AK47" s="56" t="str">
        <f t="shared" si="4"/>
        <v>IApJ</v>
      </c>
      <c r="AL47" s="1080"/>
      <c r="AM47" s="1080"/>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row>
    <row r="48" spans="2:83" s="1925" customFormat="1" ht="33.75" customHeight="1">
      <c r="B48" s="1457">
        <f>ROW()-2</f>
        <v>46</v>
      </c>
      <c r="C48" s="1918" t="s">
        <v>8200</v>
      </c>
      <c r="D48" s="1918" t="s">
        <v>799</v>
      </c>
      <c r="E48" s="1918">
        <v>4</v>
      </c>
      <c r="F48" s="1919">
        <v>2</v>
      </c>
      <c r="G48" s="1920">
        <v>3</v>
      </c>
      <c r="H48" s="1921" t="s">
        <v>8201</v>
      </c>
      <c r="I48" s="1918" t="s">
        <v>1321</v>
      </c>
      <c r="J48" s="1922" t="s">
        <v>8202</v>
      </c>
      <c r="K48" s="1923" t="s">
        <v>1107</v>
      </c>
      <c r="L48" s="1918">
        <v>744</v>
      </c>
      <c r="M48" s="1924">
        <v>89</v>
      </c>
      <c r="N48" s="1926" t="s">
        <v>8198</v>
      </c>
      <c r="O48" s="1923" t="s">
        <v>8203</v>
      </c>
      <c r="P48" s="1918">
        <v>10</v>
      </c>
      <c r="Q48" s="2437">
        <f t="shared" si="2"/>
        <v>10</v>
      </c>
      <c r="R48" s="2439"/>
      <c r="S48" s="2439"/>
      <c r="T48" s="2439"/>
      <c r="U48" s="2439"/>
      <c r="V48" s="2439"/>
      <c r="W48" s="2439"/>
      <c r="X48" s="2439"/>
      <c r="Y48" s="2439"/>
      <c r="Z48" s="2439"/>
      <c r="AA48" s="2439"/>
      <c r="AB48" s="2439"/>
      <c r="AC48" s="2439"/>
      <c r="AD48" s="2439">
        <v>5</v>
      </c>
      <c r="AE48" s="2439">
        <v>5</v>
      </c>
      <c r="AG48" s="2501"/>
      <c r="AK48" s="56" t="str">
        <f t="shared" si="4"/>
        <v>IApJ</v>
      </c>
      <c r="AL48" s="1080"/>
      <c r="AM48" s="1080"/>
      <c r="AN48" s="56"/>
      <c r="AO48" s="56"/>
      <c r="AP48" s="56"/>
      <c r="AQ48" s="56"/>
      <c r="AR48" s="56"/>
      <c r="AS48" s="56"/>
      <c r="AT48" s="56"/>
      <c r="AU48" s="56"/>
      <c r="AV48" s="56"/>
      <c r="AW48" s="56">
        <v>1</v>
      </c>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row>
    <row r="49" spans="2:83" s="1670" customFormat="1" ht="43.5" customHeight="1">
      <c r="B49" s="1457">
        <f>ROW()-2</f>
        <v>47</v>
      </c>
      <c r="C49" s="2083" t="s">
        <v>9021</v>
      </c>
      <c r="D49" s="2083" t="s">
        <v>746</v>
      </c>
      <c r="E49" s="2083">
        <v>8</v>
      </c>
      <c r="F49" s="2084">
        <v>0</v>
      </c>
      <c r="G49" s="2085">
        <v>9</v>
      </c>
      <c r="H49" s="2086" t="s">
        <v>9073</v>
      </c>
      <c r="I49" s="2083" t="s">
        <v>1323</v>
      </c>
      <c r="J49" s="2088" t="s">
        <v>9003</v>
      </c>
      <c r="K49" s="2087" t="s">
        <v>1107</v>
      </c>
      <c r="L49" s="2083">
        <v>759</v>
      </c>
      <c r="M49" s="2089" t="s">
        <v>9074</v>
      </c>
      <c r="N49" s="2090" t="s">
        <v>9059</v>
      </c>
      <c r="O49" s="2087" t="s">
        <v>9004</v>
      </c>
      <c r="P49" s="2083">
        <v>8</v>
      </c>
      <c r="Q49" s="2437">
        <f t="shared" si="2"/>
        <v>8</v>
      </c>
      <c r="R49" s="2440"/>
      <c r="S49" s="2440"/>
      <c r="T49" s="2440"/>
      <c r="U49" s="2440"/>
      <c r="V49" s="2440"/>
      <c r="W49" s="2440"/>
      <c r="X49" s="2440"/>
      <c r="Y49" s="2440"/>
      <c r="Z49" s="2440"/>
      <c r="AA49" s="2440"/>
      <c r="AB49" s="2440"/>
      <c r="AC49" s="2440"/>
      <c r="AD49" s="2440"/>
      <c r="AE49" s="2440">
        <v>8</v>
      </c>
      <c r="AF49" s="2091"/>
      <c r="AG49" s="2502"/>
      <c r="AH49" s="2091"/>
      <c r="AI49" s="2091"/>
      <c r="AJ49" s="2091"/>
      <c r="AK49" s="56" t="str">
        <f t="shared" si="4"/>
        <v>DApJ</v>
      </c>
      <c r="AL49" s="1080"/>
      <c r="AM49" s="1080"/>
      <c r="AN49" s="56"/>
      <c r="AO49" s="56"/>
      <c r="AP49" s="56"/>
      <c r="AQ49" s="56"/>
      <c r="AR49" s="56"/>
      <c r="AS49" s="56"/>
      <c r="AT49" s="56"/>
      <c r="AU49" s="56"/>
      <c r="AV49" s="56"/>
      <c r="AW49" s="56"/>
      <c r="AX49" s="56"/>
      <c r="AY49" s="56"/>
      <c r="AZ49" s="56">
        <v>1</v>
      </c>
      <c r="BA49" s="56">
        <v>4</v>
      </c>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row>
    <row r="50" spans="2:83" s="2091" customFormat="1" ht="57" customHeight="1">
      <c r="B50" s="1457">
        <f>ROW()-2</f>
        <v>48</v>
      </c>
      <c r="C50" s="1652" t="s">
        <v>8885</v>
      </c>
      <c r="D50" s="1652" t="s">
        <v>746</v>
      </c>
      <c r="E50" s="1652">
        <v>6</v>
      </c>
      <c r="F50" s="1653">
        <v>2</v>
      </c>
      <c r="G50" s="1654">
        <v>5</v>
      </c>
      <c r="H50" s="1655" t="s">
        <v>8886</v>
      </c>
      <c r="I50" s="1652" t="s">
        <v>1323</v>
      </c>
      <c r="J50" s="1656" t="s">
        <v>8887</v>
      </c>
      <c r="K50" s="1657" t="s">
        <v>1107</v>
      </c>
      <c r="L50" s="1652">
        <v>756</v>
      </c>
      <c r="M50" s="1658">
        <v>66</v>
      </c>
      <c r="N50" s="1672" t="s">
        <v>8854</v>
      </c>
      <c r="O50" s="1657" t="s">
        <v>8888</v>
      </c>
      <c r="P50" s="1652">
        <v>13</v>
      </c>
      <c r="Q50" s="2437">
        <f t="shared" si="2"/>
        <v>13</v>
      </c>
      <c r="R50" s="2441"/>
      <c r="S50" s="2441"/>
      <c r="T50" s="2441"/>
      <c r="U50" s="2441"/>
      <c r="V50" s="2441"/>
      <c r="W50" s="2441"/>
      <c r="X50" s="2441"/>
      <c r="Y50" s="2441"/>
      <c r="Z50" s="2441"/>
      <c r="AA50" s="2441"/>
      <c r="AB50" s="2441"/>
      <c r="AC50" s="2441"/>
      <c r="AD50" s="2441">
        <v>3</v>
      </c>
      <c r="AE50" s="2441">
        <v>10</v>
      </c>
      <c r="AF50" s="1670"/>
      <c r="AG50" s="2503"/>
      <c r="AH50" s="1670"/>
      <c r="AI50" s="1670"/>
      <c r="AJ50" s="1670"/>
      <c r="AK50" s="56" t="str">
        <f t="shared" si="4"/>
        <v>DApJ</v>
      </c>
      <c r="AL50" s="1080"/>
      <c r="AM50" s="1080"/>
      <c r="AN50" s="56"/>
      <c r="AO50" s="56"/>
      <c r="AP50" s="56"/>
      <c r="AQ50" s="56"/>
      <c r="AR50" s="56"/>
      <c r="AS50" s="56"/>
      <c r="AT50" s="56"/>
      <c r="AU50" s="56"/>
      <c r="AV50" s="56"/>
      <c r="AW50" s="56"/>
      <c r="AX50" s="56"/>
      <c r="AY50" s="56"/>
      <c r="AZ50" s="56"/>
      <c r="BA50" s="56">
        <v>3</v>
      </c>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row>
    <row r="51" spans="2:83" s="1670" customFormat="1" ht="51" customHeight="1">
      <c r="B51" s="1457">
        <f>ROW()-2</f>
        <v>49</v>
      </c>
      <c r="C51" s="1652" t="s">
        <v>8889</v>
      </c>
      <c r="D51" s="1652" t="s">
        <v>746</v>
      </c>
      <c r="E51" s="1652">
        <v>3</v>
      </c>
      <c r="F51" s="1653">
        <v>1</v>
      </c>
      <c r="G51" s="1654">
        <v>3</v>
      </c>
      <c r="H51" s="1655" t="s">
        <v>8890</v>
      </c>
      <c r="I51" s="1652" t="s">
        <v>1321</v>
      </c>
      <c r="J51" s="1656" t="s">
        <v>8891</v>
      </c>
      <c r="K51" s="1657" t="s">
        <v>1107</v>
      </c>
      <c r="L51" s="1652">
        <v>758</v>
      </c>
      <c r="M51" s="1658">
        <v>49</v>
      </c>
      <c r="N51" s="1672" t="s">
        <v>8852</v>
      </c>
      <c r="O51" s="1657" t="s">
        <v>8892</v>
      </c>
      <c r="P51" s="1652">
        <v>3</v>
      </c>
      <c r="Q51" s="2437">
        <f t="shared" si="2"/>
        <v>3</v>
      </c>
      <c r="R51" s="2441"/>
      <c r="S51" s="2441"/>
      <c r="T51" s="2441"/>
      <c r="U51" s="2441"/>
      <c r="V51" s="2441"/>
      <c r="W51" s="2441"/>
      <c r="X51" s="2441"/>
      <c r="Y51" s="2441"/>
      <c r="Z51" s="2441"/>
      <c r="AA51" s="2441"/>
      <c r="AB51" s="2441"/>
      <c r="AC51" s="2441"/>
      <c r="AD51" s="2441">
        <v>2</v>
      </c>
      <c r="AE51" s="2441">
        <v>1</v>
      </c>
      <c r="AG51" s="2503"/>
      <c r="AK51" s="56" t="str">
        <f t="shared" si="4"/>
        <v>DApJ</v>
      </c>
      <c r="AL51" s="1080"/>
      <c r="AM51" s="1080"/>
      <c r="AN51" s="56"/>
      <c r="AO51" s="56"/>
      <c r="AP51" s="56"/>
      <c r="AQ51" s="56"/>
      <c r="AR51" s="56"/>
      <c r="AS51" s="56">
        <v>2</v>
      </c>
      <c r="AT51" s="56"/>
      <c r="AU51" s="56"/>
      <c r="AV51" s="56"/>
      <c r="AW51" s="56"/>
      <c r="AX51" s="56"/>
      <c r="AY51" s="56"/>
      <c r="AZ51" s="56"/>
      <c r="BA51" s="56"/>
      <c r="BB51" s="56">
        <v>1</v>
      </c>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row>
    <row r="52" spans="2:83" s="1609" customFormat="1" ht="51" customHeight="1">
      <c r="B52" s="1601"/>
      <c r="C52" s="1602" t="s">
        <v>9239</v>
      </c>
      <c r="D52" s="1602" t="s">
        <v>9240</v>
      </c>
      <c r="E52" s="1602">
        <v>9</v>
      </c>
      <c r="F52" s="1603">
        <v>10</v>
      </c>
      <c r="G52" s="1604">
        <v>0</v>
      </c>
      <c r="H52" s="1605" t="s">
        <v>9241</v>
      </c>
      <c r="I52" s="1602" t="s">
        <v>9242</v>
      </c>
      <c r="J52" s="2369" t="s">
        <v>9243</v>
      </c>
      <c r="K52" s="1607" t="s">
        <v>619</v>
      </c>
      <c r="L52" s="1602">
        <v>758</v>
      </c>
      <c r="M52" s="1608">
        <v>124</v>
      </c>
      <c r="N52" s="2168" t="s">
        <v>9244</v>
      </c>
      <c r="O52" s="1607" t="s">
        <v>9245</v>
      </c>
      <c r="P52" s="1602">
        <v>4</v>
      </c>
      <c r="Q52" s="2437">
        <f t="shared" si="2"/>
        <v>4</v>
      </c>
      <c r="R52" s="2444"/>
      <c r="S52" s="2444"/>
      <c r="T52" s="2444"/>
      <c r="U52" s="2444"/>
      <c r="V52" s="2444"/>
      <c r="W52" s="2444"/>
      <c r="X52" s="2444"/>
      <c r="Y52" s="2444"/>
      <c r="Z52" s="2444"/>
      <c r="AA52" s="2444"/>
      <c r="AB52" s="2444"/>
      <c r="AC52" s="2444"/>
      <c r="AD52" s="2444"/>
      <c r="AE52" s="2444">
        <v>4</v>
      </c>
      <c r="AG52" s="2254" t="s">
        <v>10521</v>
      </c>
      <c r="AK52" s="56" t="str">
        <f t="shared" si="4"/>
        <v>IApJ</v>
      </c>
      <c r="AL52" s="1080"/>
      <c r="AM52" s="1080"/>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row>
    <row r="53" spans="2:83" s="2041" customFormat="1" ht="40.5">
      <c r="B53" s="1457">
        <f t="shared" ref="B53:B60" si="5">ROW()-2</f>
        <v>51</v>
      </c>
      <c r="C53" s="2042" t="s">
        <v>2</v>
      </c>
      <c r="D53" s="2042" t="s">
        <v>746</v>
      </c>
      <c r="E53" s="2042">
        <v>16</v>
      </c>
      <c r="F53" s="2043">
        <v>6</v>
      </c>
      <c r="G53" s="2044">
        <v>11</v>
      </c>
      <c r="H53" s="2045" t="s">
        <v>8736</v>
      </c>
      <c r="I53" s="2042" t="s">
        <v>2013</v>
      </c>
      <c r="J53" s="2047" t="s">
        <v>8737</v>
      </c>
      <c r="K53" s="2046" t="s">
        <v>1107</v>
      </c>
      <c r="L53" s="2042">
        <v>752</v>
      </c>
      <c r="M53" s="2048">
        <v>143</v>
      </c>
      <c r="N53" s="2049" t="s">
        <v>8671</v>
      </c>
      <c r="O53" s="2046" t="s">
        <v>8738</v>
      </c>
      <c r="P53" s="2042">
        <v>5</v>
      </c>
      <c r="Q53" s="2437">
        <f t="shared" si="2"/>
        <v>5</v>
      </c>
      <c r="R53" s="2446"/>
      <c r="S53" s="2446"/>
      <c r="T53" s="2446"/>
      <c r="U53" s="2446"/>
      <c r="V53" s="2446"/>
      <c r="W53" s="2446"/>
      <c r="X53" s="2446"/>
      <c r="Y53" s="2446"/>
      <c r="Z53" s="2446"/>
      <c r="AA53" s="2446"/>
      <c r="AB53" s="2446"/>
      <c r="AC53" s="2446"/>
      <c r="AD53" s="2446"/>
      <c r="AE53" s="2446">
        <v>5</v>
      </c>
      <c r="AG53" s="2507"/>
      <c r="AK53" s="56" t="str">
        <f t="shared" si="4"/>
        <v>DApJ</v>
      </c>
      <c r="AL53" s="1080">
        <v>1</v>
      </c>
      <c r="AM53" s="1080"/>
      <c r="AN53" s="56"/>
      <c r="AO53" s="56"/>
      <c r="AP53" s="56">
        <v>1</v>
      </c>
      <c r="AQ53" s="56"/>
      <c r="AR53" s="56"/>
      <c r="AS53" s="56"/>
      <c r="AT53" s="56"/>
      <c r="AU53" s="56"/>
      <c r="AV53" s="56"/>
      <c r="AW53" s="56"/>
      <c r="AX53" s="56"/>
      <c r="AY53" s="56"/>
      <c r="AZ53" s="56"/>
      <c r="BA53" s="56">
        <v>4</v>
      </c>
      <c r="BB53" s="56"/>
      <c r="BC53" s="56"/>
      <c r="BD53" s="56"/>
      <c r="BE53" s="56"/>
      <c r="BF53" s="56"/>
      <c r="BG53" s="56"/>
      <c r="BH53" s="56"/>
      <c r="BI53" s="56"/>
      <c r="BJ53" s="56"/>
      <c r="BK53" s="56"/>
      <c r="BL53" s="56"/>
      <c r="BM53" s="56"/>
      <c r="BN53" s="56"/>
      <c r="BO53" s="56"/>
      <c r="BP53" s="56"/>
      <c r="BQ53" s="56">
        <v>1</v>
      </c>
      <c r="BR53" s="56"/>
      <c r="BS53" s="56"/>
      <c r="BT53" s="56"/>
      <c r="BU53" s="56"/>
      <c r="BV53" s="56"/>
      <c r="BW53" s="56"/>
      <c r="BX53" s="56"/>
      <c r="BY53" s="56"/>
      <c r="BZ53" s="56"/>
      <c r="CA53" s="56"/>
      <c r="CB53" s="56"/>
      <c r="CC53" s="56"/>
      <c r="CD53" s="56"/>
      <c r="CE53" s="56"/>
    </row>
    <row r="54" spans="2:83" s="1874" customFormat="1" ht="27">
      <c r="B54" s="1457">
        <f t="shared" si="5"/>
        <v>52</v>
      </c>
      <c r="C54" s="1437" t="s">
        <v>8640</v>
      </c>
      <c r="D54" s="1437" t="s">
        <v>746</v>
      </c>
      <c r="E54" s="1437">
        <v>2</v>
      </c>
      <c r="F54" s="1543">
        <v>0</v>
      </c>
      <c r="G54" s="2035">
        <v>3</v>
      </c>
      <c r="H54" s="2036" t="s">
        <v>8641</v>
      </c>
      <c r="I54" s="1437" t="s">
        <v>1730</v>
      </c>
      <c r="J54" s="2037" t="s">
        <v>8642</v>
      </c>
      <c r="K54" s="1541" t="s">
        <v>70</v>
      </c>
      <c r="L54" s="1437">
        <v>422</v>
      </c>
      <c r="M54" s="2366" t="s">
        <v>8643</v>
      </c>
      <c r="N54" s="2040" t="s">
        <v>8626</v>
      </c>
      <c r="O54" s="1541" t="s">
        <v>8644</v>
      </c>
      <c r="P54" s="1437">
        <v>6</v>
      </c>
      <c r="Q54" s="2437">
        <f t="shared" si="2"/>
        <v>6</v>
      </c>
      <c r="R54" s="2438"/>
      <c r="S54" s="2438"/>
      <c r="T54" s="2438"/>
      <c r="U54" s="2438"/>
      <c r="V54" s="2438"/>
      <c r="W54" s="2438"/>
      <c r="X54" s="2438"/>
      <c r="Y54" s="2438"/>
      <c r="Z54" s="2438"/>
      <c r="AA54" s="2438"/>
      <c r="AB54" s="2438"/>
      <c r="AC54" s="2438"/>
      <c r="AD54" s="2438">
        <v>3</v>
      </c>
      <c r="AE54" s="2438">
        <v>3</v>
      </c>
      <c r="AG54" s="2379"/>
      <c r="AK54" s="56" t="str">
        <f t="shared" si="4"/>
        <v>DMNRAS</v>
      </c>
      <c r="AL54" s="1080"/>
      <c r="AM54" s="1080"/>
      <c r="AN54" s="56">
        <v>1</v>
      </c>
      <c r="AO54" s="56"/>
      <c r="AP54" s="56"/>
      <c r="AQ54" s="56"/>
      <c r="AR54" s="56"/>
      <c r="AS54" s="56"/>
      <c r="AT54" s="56"/>
      <c r="AU54" s="56"/>
      <c r="AV54" s="56"/>
      <c r="AW54" s="56"/>
      <c r="AX54" s="56"/>
      <c r="AY54" s="56"/>
      <c r="AZ54" s="56"/>
      <c r="BA54" s="56"/>
      <c r="BB54" s="56">
        <v>2</v>
      </c>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row>
    <row r="55" spans="2:83" s="1925" customFormat="1" ht="40.5">
      <c r="B55" s="1457">
        <f t="shared" si="5"/>
        <v>53</v>
      </c>
      <c r="C55" s="3" t="s">
        <v>395</v>
      </c>
      <c r="D55" s="3" t="s">
        <v>746</v>
      </c>
      <c r="E55" s="3">
        <v>11</v>
      </c>
      <c r="F55" s="1449">
        <v>7</v>
      </c>
      <c r="G55" s="3">
        <v>5</v>
      </c>
      <c r="H55" s="1456" t="s">
        <v>8430</v>
      </c>
      <c r="I55" s="100" t="s">
        <v>1321</v>
      </c>
      <c r="J55" s="726" t="s">
        <v>8431</v>
      </c>
      <c r="K55" s="3" t="s">
        <v>1107</v>
      </c>
      <c r="L55" s="3">
        <v>747</v>
      </c>
      <c r="M55" s="60">
        <v>42</v>
      </c>
      <c r="N55" s="604" t="s">
        <v>8385</v>
      </c>
      <c r="O55" s="75" t="s">
        <v>8432</v>
      </c>
      <c r="P55" s="1">
        <v>8</v>
      </c>
      <c r="Q55" s="2437">
        <f t="shared" si="2"/>
        <v>8</v>
      </c>
      <c r="R55" s="7"/>
      <c r="S55" s="7"/>
      <c r="T55" s="7"/>
      <c r="U55" s="7"/>
      <c r="V55" s="7"/>
      <c r="W55" s="7"/>
      <c r="X55" s="7"/>
      <c r="Y55" s="7"/>
      <c r="Z55" s="7"/>
      <c r="AA55" s="7"/>
      <c r="AB55" s="7"/>
      <c r="AC55" s="7">
        <v>1</v>
      </c>
      <c r="AD55" s="7">
        <v>1</v>
      </c>
      <c r="AE55" s="7">
        <v>6</v>
      </c>
      <c r="AF55"/>
      <c r="AG55" s="1533"/>
      <c r="AH55"/>
      <c r="AI55"/>
      <c r="AJ55"/>
      <c r="AK55" s="56" t="str">
        <f t="shared" si="4"/>
        <v>DApJ</v>
      </c>
      <c r="AL55" s="1080"/>
      <c r="AM55" s="1080"/>
      <c r="AN55" s="56">
        <v>5</v>
      </c>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row>
    <row r="56" spans="2:83" s="1670" customFormat="1" ht="59.25" customHeight="1">
      <c r="B56" s="1457">
        <f t="shared" si="5"/>
        <v>54</v>
      </c>
      <c r="C56" s="1652" t="s">
        <v>6870</v>
      </c>
      <c r="D56" s="1652" t="s">
        <v>746</v>
      </c>
      <c r="E56" s="1652">
        <v>14</v>
      </c>
      <c r="F56" s="1653">
        <v>7</v>
      </c>
      <c r="G56" s="1652">
        <v>8</v>
      </c>
      <c r="H56" s="1655" t="s">
        <v>8893</v>
      </c>
      <c r="I56" s="1657" t="s">
        <v>3674</v>
      </c>
      <c r="J56" s="1656" t="s">
        <v>8894</v>
      </c>
      <c r="K56" s="1652" t="s">
        <v>1107</v>
      </c>
      <c r="L56" s="1652">
        <v>756</v>
      </c>
      <c r="M56" s="1658">
        <v>160</v>
      </c>
      <c r="N56" s="1672" t="s">
        <v>8854</v>
      </c>
      <c r="O56" s="1657" t="s">
        <v>8895</v>
      </c>
      <c r="P56" s="1652">
        <v>5</v>
      </c>
      <c r="Q56" s="2437">
        <f t="shared" si="2"/>
        <v>5</v>
      </c>
      <c r="R56" s="2441"/>
      <c r="S56" s="2441"/>
      <c r="T56" s="2441"/>
      <c r="U56" s="2441"/>
      <c r="V56" s="2441"/>
      <c r="W56" s="2441"/>
      <c r="X56" s="2441"/>
      <c r="Y56" s="2441"/>
      <c r="Z56" s="2441"/>
      <c r="AA56" s="2441"/>
      <c r="AB56" s="2441"/>
      <c r="AC56" s="2441"/>
      <c r="AD56" s="2441">
        <v>1</v>
      </c>
      <c r="AE56" s="2441">
        <v>4</v>
      </c>
      <c r="AG56" s="2503"/>
      <c r="AK56" s="56" t="str">
        <f t="shared" si="4"/>
        <v>DApJ</v>
      </c>
      <c r="AL56" s="1080"/>
      <c r="AM56" s="1080"/>
      <c r="AN56" s="56">
        <v>6</v>
      </c>
      <c r="AO56" s="56"/>
      <c r="AP56" s="56"/>
      <c r="AQ56" s="56"/>
      <c r="AR56" s="56"/>
      <c r="AS56" s="56"/>
      <c r="AT56" s="56"/>
      <c r="AU56" s="56"/>
      <c r="AV56" s="56"/>
      <c r="AW56" s="56"/>
      <c r="AX56" s="56"/>
      <c r="AY56" s="56"/>
      <c r="AZ56" s="56"/>
      <c r="BA56" s="56">
        <v>1</v>
      </c>
      <c r="BB56" s="56"/>
      <c r="BC56" s="56"/>
      <c r="BD56" s="56"/>
      <c r="BE56" s="56"/>
      <c r="BF56" s="56"/>
      <c r="BG56" s="56"/>
      <c r="BH56" s="56"/>
      <c r="BI56" s="56"/>
      <c r="BJ56" s="56"/>
      <c r="BK56" s="56"/>
      <c r="BL56" s="56"/>
      <c r="BM56" s="56"/>
      <c r="BN56" s="56"/>
      <c r="BO56" s="56"/>
      <c r="BP56" s="56"/>
      <c r="BQ56" s="56"/>
      <c r="BR56" s="56"/>
      <c r="BS56" s="56"/>
      <c r="BT56" s="56"/>
      <c r="BU56" s="56"/>
      <c r="BV56" s="56"/>
      <c r="BW56" s="56"/>
      <c r="BX56" s="56">
        <v>1</v>
      </c>
      <c r="BY56" s="56"/>
      <c r="BZ56" s="56"/>
      <c r="CA56" s="56"/>
      <c r="CB56" s="56"/>
      <c r="CC56" s="56"/>
      <c r="CD56" s="56"/>
      <c r="CE56" s="56"/>
    </row>
    <row r="57" spans="2:83" s="1566" customFormat="1" ht="40.5">
      <c r="B57" s="1457">
        <f t="shared" si="5"/>
        <v>55</v>
      </c>
      <c r="C57" s="1557" t="s">
        <v>4333</v>
      </c>
      <c r="D57" s="1557" t="s">
        <v>746</v>
      </c>
      <c r="E57" s="1557">
        <v>15</v>
      </c>
      <c r="F57" s="1558">
        <v>10</v>
      </c>
      <c r="G57" s="1559">
        <v>6</v>
      </c>
      <c r="H57" s="1560" t="s">
        <v>11379</v>
      </c>
      <c r="I57" s="1562" t="s">
        <v>1322</v>
      </c>
      <c r="J57" s="1561" t="s">
        <v>8771</v>
      </c>
      <c r="K57" s="1557" t="s">
        <v>869</v>
      </c>
      <c r="L57" s="1557">
        <v>143</v>
      </c>
      <c r="M57" s="1563">
        <v>119</v>
      </c>
      <c r="N57" s="2060" t="s">
        <v>8626</v>
      </c>
      <c r="O57" s="1562" t="s">
        <v>8772</v>
      </c>
      <c r="P57" s="1557">
        <v>11</v>
      </c>
      <c r="Q57" s="2437">
        <f t="shared" si="2"/>
        <v>11</v>
      </c>
      <c r="R57" s="2442"/>
      <c r="S57" s="2442"/>
      <c r="T57" s="2442"/>
      <c r="U57" s="2442"/>
      <c r="V57" s="2442"/>
      <c r="W57" s="2442"/>
      <c r="X57" s="2442"/>
      <c r="Y57" s="2442"/>
      <c r="Z57" s="2442"/>
      <c r="AA57" s="2442"/>
      <c r="AB57" s="2442"/>
      <c r="AC57" s="2442"/>
      <c r="AD57" s="2442">
        <v>3</v>
      </c>
      <c r="AE57" s="2442">
        <v>8</v>
      </c>
      <c r="AG57" s="2153" t="s">
        <v>10529</v>
      </c>
      <c r="AK57" s="56" t="str">
        <f t="shared" si="4"/>
        <v>DAJ</v>
      </c>
      <c r="AL57" s="1080"/>
      <c r="AM57" s="1080"/>
      <c r="AN57" s="56"/>
      <c r="AO57" s="56"/>
      <c r="AP57" s="56"/>
      <c r="AQ57" s="56"/>
      <c r="AR57" s="56"/>
      <c r="AS57" s="56"/>
      <c r="AT57" s="56"/>
      <c r="AU57" s="56"/>
      <c r="AV57" s="56"/>
      <c r="AW57" s="56"/>
      <c r="AX57" s="56"/>
      <c r="AY57" s="56"/>
      <c r="AZ57" s="56"/>
      <c r="BA57" s="56">
        <v>4</v>
      </c>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row>
    <row r="58" spans="2:83" s="2041" customFormat="1" ht="54">
      <c r="B58" s="1457">
        <f t="shared" si="5"/>
        <v>56</v>
      </c>
      <c r="C58" s="2042" t="s">
        <v>8739</v>
      </c>
      <c r="D58" s="2042" t="s">
        <v>746</v>
      </c>
      <c r="E58" s="2042">
        <v>2</v>
      </c>
      <c r="F58" s="2043">
        <v>0</v>
      </c>
      <c r="G58" s="2042">
        <v>3</v>
      </c>
      <c r="H58" s="2045" t="s">
        <v>8740</v>
      </c>
      <c r="I58" s="2046" t="s">
        <v>1323</v>
      </c>
      <c r="J58" s="2047" t="s">
        <v>8741</v>
      </c>
      <c r="K58" s="2042" t="s">
        <v>1107</v>
      </c>
      <c r="L58" s="2042">
        <v>753</v>
      </c>
      <c r="M58" s="2048">
        <v>64</v>
      </c>
      <c r="N58" s="2049" t="s">
        <v>8714</v>
      </c>
      <c r="O58" s="2046" t="s">
        <v>8742</v>
      </c>
      <c r="P58" s="2042">
        <v>6</v>
      </c>
      <c r="Q58" s="2437">
        <f t="shared" si="2"/>
        <v>6</v>
      </c>
      <c r="R58" s="2446"/>
      <c r="S58" s="2446"/>
      <c r="T58" s="2446"/>
      <c r="U58" s="2446"/>
      <c r="V58" s="2446"/>
      <c r="W58" s="2446"/>
      <c r="X58" s="2446"/>
      <c r="Y58" s="2446"/>
      <c r="Z58" s="2446"/>
      <c r="AA58" s="2446"/>
      <c r="AB58" s="2446"/>
      <c r="AC58" s="2446"/>
      <c r="AD58" s="2446">
        <v>2</v>
      </c>
      <c r="AE58" s="2446">
        <v>4</v>
      </c>
      <c r="AG58" s="2507"/>
      <c r="AK58" s="56" t="str">
        <f t="shared" si="4"/>
        <v>DApJ</v>
      </c>
      <c r="AL58" s="1080"/>
      <c r="AM58" s="1080"/>
      <c r="AN58" s="56"/>
      <c r="AO58" s="56"/>
      <c r="AP58" s="56"/>
      <c r="AQ58" s="56"/>
      <c r="AR58" s="56"/>
      <c r="AS58" s="56"/>
      <c r="AT58" s="56"/>
      <c r="AU58" s="56"/>
      <c r="AV58" s="56"/>
      <c r="AW58" s="56"/>
      <c r="AX58" s="56"/>
      <c r="AY58" s="56"/>
      <c r="AZ58" s="56"/>
      <c r="BA58" s="56"/>
      <c r="BB58" s="56">
        <v>1</v>
      </c>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row>
    <row r="59" spans="2:83" s="1566" customFormat="1" ht="40.5">
      <c r="B59" s="1457">
        <f t="shared" si="5"/>
        <v>57</v>
      </c>
      <c r="C59" s="1557" t="s">
        <v>1295</v>
      </c>
      <c r="D59" s="1557" t="s">
        <v>746</v>
      </c>
      <c r="E59" s="1557">
        <v>13</v>
      </c>
      <c r="F59" s="1558">
        <v>0</v>
      </c>
      <c r="G59" s="1559">
        <v>14</v>
      </c>
      <c r="H59" s="1560" t="s">
        <v>8797</v>
      </c>
      <c r="I59" s="1562" t="s">
        <v>457</v>
      </c>
      <c r="J59" s="1561" t="s">
        <v>8795</v>
      </c>
      <c r="K59" s="1557" t="s">
        <v>978</v>
      </c>
      <c r="L59" s="1557">
        <v>64</v>
      </c>
      <c r="M59" s="1563">
        <v>59</v>
      </c>
      <c r="N59" s="2060" t="s">
        <v>8671</v>
      </c>
      <c r="O59" s="1562" t="s">
        <v>8796</v>
      </c>
      <c r="P59" s="1557">
        <v>9</v>
      </c>
      <c r="Q59" s="2437">
        <f t="shared" si="2"/>
        <v>9</v>
      </c>
      <c r="R59" s="2442"/>
      <c r="S59" s="2442"/>
      <c r="T59" s="2442"/>
      <c r="U59" s="2442"/>
      <c r="V59" s="2442"/>
      <c r="W59" s="2442"/>
      <c r="X59" s="2442"/>
      <c r="Y59" s="2442"/>
      <c r="Z59" s="2442"/>
      <c r="AA59" s="2442"/>
      <c r="AB59" s="2442"/>
      <c r="AC59" s="2442"/>
      <c r="AD59" s="2442">
        <v>6</v>
      </c>
      <c r="AE59" s="2442">
        <v>3</v>
      </c>
      <c r="AG59" s="1572"/>
      <c r="AK59" s="56" t="str">
        <f t="shared" si="4"/>
        <v>DPASJ</v>
      </c>
      <c r="AL59" s="1080"/>
      <c r="AM59" s="1080"/>
      <c r="AN59" s="56"/>
      <c r="AO59" s="56"/>
      <c r="AP59" s="56"/>
      <c r="AQ59" s="56"/>
      <c r="AR59" s="56"/>
      <c r="AS59" s="56">
        <v>9</v>
      </c>
      <c r="AT59" s="56"/>
      <c r="AU59" s="56"/>
      <c r="AV59" s="56"/>
      <c r="AW59" s="56"/>
      <c r="AX59" s="56"/>
      <c r="AY59" s="56"/>
      <c r="AZ59" s="56"/>
      <c r="BA59" s="56"/>
      <c r="BB59" s="56">
        <v>1</v>
      </c>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row>
    <row r="60" spans="2:83" s="1874" customFormat="1" ht="20.25" customHeight="1">
      <c r="B60" s="1457">
        <f t="shared" si="5"/>
        <v>58</v>
      </c>
      <c r="C60" s="1437" t="s">
        <v>5914</v>
      </c>
      <c r="D60" s="1437" t="s">
        <v>799</v>
      </c>
      <c r="E60" s="1437">
        <v>4</v>
      </c>
      <c r="F60" s="1543">
        <v>5</v>
      </c>
      <c r="G60" s="2035">
        <v>0</v>
      </c>
      <c r="H60" s="2036" t="s">
        <v>8645</v>
      </c>
      <c r="I60" s="1541" t="s">
        <v>1321</v>
      </c>
      <c r="J60" s="2037" t="s">
        <v>8646</v>
      </c>
      <c r="K60" s="1437" t="s">
        <v>869</v>
      </c>
      <c r="L60" s="1437">
        <v>143</v>
      </c>
      <c r="M60" s="2366">
        <v>106</v>
      </c>
      <c r="N60" s="2040" t="s">
        <v>8626</v>
      </c>
      <c r="O60" s="1541" t="s">
        <v>8647</v>
      </c>
      <c r="P60" s="1437">
        <v>0</v>
      </c>
      <c r="Q60" s="2437">
        <f t="shared" si="2"/>
        <v>0</v>
      </c>
      <c r="R60" s="2438"/>
      <c r="S60" s="2438"/>
      <c r="T60" s="2438"/>
      <c r="U60" s="2438"/>
      <c r="V60" s="2438"/>
      <c r="W60" s="2438"/>
      <c r="X60" s="2438"/>
      <c r="Y60" s="2438"/>
      <c r="Z60" s="2438"/>
      <c r="AA60" s="2438"/>
      <c r="AB60" s="2438"/>
      <c r="AC60" s="2438"/>
      <c r="AD60" s="2438"/>
      <c r="AE60" s="2438"/>
      <c r="AG60" s="2379"/>
      <c r="AK60" s="56" t="str">
        <f t="shared" si="4"/>
        <v>IAJ</v>
      </c>
      <c r="AL60" s="1080"/>
      <c r="AM60" s="1080"/>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row>
    <row r="61" spans="2:83" s="2242" customFormat="1" ht="48.75" customHeight="1">
      <c r="B61" s="2233"/>
      <c r="C61" s="2234" t="s">
        <v>9392</v>
      </c>
      <c r="D61" s="2234" t="s">
        <v>9393</v>
      </c>
      <c r="E61" s="2234">
        <v>15</v>
      </c>
      <c r="F61" s="2235">
        <v>3</v>
      </c>
      <c r="G61" s="2236">
        <v>13</v>
      </c>
      <c r="H61" s="2237" t="s">
        <v>9394</v>
      </c>
      <c r="I61" s="2238" t="s">
        <v>9398</v>
      </c>
      <c r="J61" s="2239" t="s">
        <v>9484</v>
      </c>
      <c r="K61" s="2234" t="s">
        <v>9395</v>
      </c>
      <c r="L61" s="2234">
        <v>761</v>
      </c>
      <c r="M61" s="2240">
        <v>85</v>
      </c>
      <c r="N61" s="2241" t="s">
        <v>9396</v>
      </c>
      <c r="O61" s="2238" t="s">
        <v>9397</v>
      </c>
      <c r="P61" s="2234">
        <v>5</v>
      </c>
      <c r="Q61" s="2437">
        <f t="shared" si="2"/>
        <v>5</v>
      </c>
      <c r="R61" s="2445"/>
      <c r="S61" s="2445"/>
      <c r="T61" s="2445"/>
      <c r="U61" s="2445"/>
      <c r="V61" s="2445"/>
      <c r="W61" s="2445"/>
      <c r="X61" s="2445"/>
      <c r="Y61" s="2445"/>
      <c r="Z61" s="2445"/>
      <c r="AA61" s="2445"/>
      <c r="AB61" s="2445"/>
      <c r="AC61" s="2445"/>
      <c r="AD61" s="2445"/>
      <c r="AE61" s="2445">
        <v>5</v>
      </c>
      <c r="AG61" s="2506"/>
      <c r="AK61" s="56" t="str">
        <f t="shared" si="4"/>
        <v>DApJ</v>
      </c>
      <c r="AL61" s="1080"/>
      <c r="AM61" s="1080"/>
      <c r="AN61" s="56">
        <v>3</v>
      </c>
      <c r="AO61" s="56"/>
      <c r="AP61" s="56"/>
      <c r="AQ61" s="56"/>
      <c r="AR61" s="56"/>
      <c r="AS61" s="56"/>
      <c r="AT61" s="56"/>
      <c r="AU61" s="56"/>
      <c r="AV61" s="56"/>
      <c r="AW61" s="56">
        <v>3</v>
      </c>
      <c r="AX61" s="56"/>
      <c r="AY61" s="56"/>
      <c r="AZ61" s="56"/>
      <c r="BA61" s="56">
        <v>1</v>
      </c>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row>
    <row r="62" spans="2:83" s="1670" customFormat="1" ht="40.5" customHeight="1">
      <c r="B62" s="1457">
        <f t="shared" ref="B62:B71" si="6">ROW()-2</f>
        <v>60</v>
      </c>
      <c r="C62" s="1652" t="s">
        <v>8896</v>
      </c>
      <c r="D62" s="1652" t="s">
        <v>746</v>
      </c>
      <c r="E62" s="1652">
        <v>7</v>
      </c>
      <c r="F62" s="1653">
        <v>0</v>
      </c>
      <c r="G62" s="1654">
        <v>8</v>
      </c>
      <c r="H62" s="1655" t="s">
        <v>8897</v>
      </c>
      <c r="I62" s="1657" t="s">
        <v>185</v>
      </c>
      <c r="J62" s="1656" t="s">
        <v>8898</v>
      </c>
      <c r="K62" s="1652" t="s">
        <v>1107</v>
      </c>
      <c r="L62" s="1652">
        <v>758</v>
      </c>
      <c r="M62" s="1658">
        <v>13</v>
      </c>
      <c r="N62" s="1672" t="s">
        <v>8852</v>
      </c>
      <c r="O62" s="1657" t="s">
        <v>8899</v>
      </c>
      <c r="P62" s="1652">
        <v>5</v>
      </c>
      <c r="Q62" s="2437">
        <f t="shared" si="2"/>
        <v>5</v>
      </c>
      <c r="R62" s="2441"/>
      <c r="S62" s="2441"/>
      <c r="T62" s="2441"/>
      <c r="U62" s="2441"/>
      <c r="V62" s="2441"/>
      <c r="W62" s="2441"/>
      <c r="X62" s="2441"/>
      <c r="Y62" s="2441"/>
      <c r="Z62" s="2441"/>
      <c r="AA62" s="2441"/>
      <c r="AB62" s="2441"/>
      <c r="AC62" s="2441"/>
      <c r="AD62" s="2441">
        <v>3</v>
      </c>
      <c r="AE62" s="2441">
        <v>2</v>
      </c>
      <c r="AG62" s="2152" t="s">
        <v>10520</v>
      </c>
      <c r="AK62" s="56" t="str">
        <f t="shared" si="4"/>
        <v>DApJ</v>
      </c>
      <c r="AL62" s="1080"/>
      <c r="AM62" s="1080"/>
      <c r="AN62" s="56"/>
      <c r="AO62" s="56"/>
      <c r="AP62" s="56"/>
      <c r="AQ62" s="56"/>
      <c r="AR62" s="56"/>
      <c r="AS62" s="56">
        <v>1</v>
      </c>
      <c r="AT62" s="56"/>
      <c r="AU62" s="56"/>
      <c r="AV62" s="56"/>
      <c r="AW62" s="56"/>
      <c r="AX62" s="56"/>
      <c r="AY62" s="56"/>
      <c r="AZ62" s="56"/>
      <c r="BA62" s="56">
        <v>1</v>
      </c>
      <c r="BB62" s="56"/>
      <c r="BC62" s="56"/>
      <c r="BD62" s="56"/>
      <c r="BE62" s="56"/>
      <c r="BF62" s="56"/>
      <c r="BG62" s="56"/>
      <c r="BH62" s="56"/>
      <c r="BI62" s="56"/>
      <c r="BJ62" s="56">
        <v>1</v>
      </c>
      <c r="BK62" s="56"/>
      <c r="BL62" s="56">
        <v>1</v>
      </c>
      <c r="BM62" s="56"/>
      <c r="BN62" s="56"/>
      <c r="BO62" s="56"/>
      <c r="BP62" s="56"/>
      <c r="BQ62" s="56"/>
      <c r="BR62" s="56"/>
      <c r="BS62" s="56"/>
      <c r="BT62" s="56"/>
      <c r="BU62" s="56"/>
      <c r="BV62" s="56"/>
      <c r="BW62" s="56"/>
      <c r="BX62" s="56"/>
      <c r="BY62" s="56"/>
      <c r="BZ62" s="56"/>
      <c r="CA62" s="56"/>
      <c r="CB62" s="56"/>
      <c r="CC62" s="56"/>
      <c r="CD62" s="56"/>
      <c r="CE62" s="56"/>
    </row>
    <row r="63" spans="2:83" s="1874" customFormat="1" ht="27">
      <c r="B63" s="1457">
        <f t="shared" si="6"/>
        <v>61</v>
      </c>
      <c r="C63" s="1437" t="s">
        <v>8648</v>
      </c>
      <c r="D63" s="1437" t="s">
        <v>746</v>
      </c>
      <c r="E63" s="1437">
        <v>7</v>
      </c>
      <c r="F63" s="1543">
        <v>5</v>
      </c>
      <c r="G63" s="2035">
        <v>3</v>
      </c>
      <c r="H63" s="2036" t="s">
        <v>8649</v>
      </c>
      <c r="I63" s="1541" t="s">
        <v>1321</v>
      </c>
      <c r="J63" s="2037" t="s">
        <v>8650</v>
      </c>
      <c r="K63" s="1437" t="s">
        <v>1107</v>
      </c>
      <c r="L63" s="1437">
        <v>749</v>
      </c>
      <c r="M63" s="2137">
        <v>20</v>
      </c>
      <c r="N63" s="2040" t="s">
        <v>8388</v>
      </c>
      <c r="O63" s="1541" t="s">
        <v>8651</v>
      </c>
      <c r="P63" s="1437">
        <v>8</v>
      </c>
      <c r="Q63" s="2437">
        <f t="shared" si="2"/>
        <v>8</v>
      </c>
      <c r="R63" s="2438"/>
      <c r="S63" s="2438"/>
      <c r="T63" s="2438"/>
      <c r="U63" s="2438"/>
      <c r="V63" s="2438"/>
      <c r="W63" s="2438"/>
      <c r="X63" s="2438"/>
      <c r="Y63" s="2438"/>
      <c r="Z63" s="2438"/>
      <c r="AA63" s="2438"/>
      <c r="AB63" s="2438"/>
      <c r="AC63" s="2438"/>
      <c r="AD63" s="2438">
        <v>4</v>
      </c>
      <c r="AE63" s="2438">
        <v>4</v>
      </c>
      <c r="AG63" s="2379"/>
      <c r="AK63" s="56" t="str">
        <f t="shared" si="4"/>
        <v>DApJ</v>
      </c>
      <c r="AL63" s="1080"/>
      <c r="AM63" s="1080"/>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row>
    <row r="64" spans="2:83" s="1874" customFormat="1" ht="27">
      <c r="B64" s="1457">
        <f t="shared" si="6"/>
        <v>62</v>
      </c>
      <c r="C64" s="1437" t="s">
        <v>8652</v>
      </c>
      <c r="D64" s="1437" t="s">
        <v>799</v>
      </c>
      <c r="E64" s="1437">
        <v>5</v>
      </c>
      <c r="F64" s="1543">
        <v>4</v>
      </c>
      <c r="G64" s="2035">
        <v>2</v>
      </c>
      <c r="H64" s="2036" t="s">
        <v>8653</v>
      </c>
      <c r="I64" s="1541" t="s">
        <v>1321</v>
      </c>
      <c r="J64" s="2037" t="s">
        <v>8654</v>
      </c>
      <c r="K64" s="1437" t="s">
        <v>1107</v>
      </c>
      <c r="L64" s="1437">
        <v>750</v>
      </c>
      <c r="M64" s="2366">
        <v>168</v>
      </c>
      <c r="N64" s="2040" t="s">
        <v>8626</v>
      </c>
      <c r="O64" s="1541" t="s">
        <v>8655</v>
      </c>
      <c r="P64" s="1437">
        <v>5</v>
      </c>
      <c r="Q64" s="2437">
        <f t="shared" si="2"/>
        <v>5</v>
      </c>
      <c r="R64" s="2438"/>
      <c r="S64" s="2438"/>
      <c r="T64" s="2438"/>
      <c r="U64" s="2438"/>
      <c r="V64" s="2438"/>
      <c r="W64" s="2438"/>
      <c r="X64" s="2438"/>
      <c r="Y64" s="2438"/>
      <c r="Z64" s="2438"/>
      <c r="AA64" s="2438"/>
      <c r="AB64" s="2438"/>
      <c r="AC64" s="2438">
        <v>1</v>
      </c>
      <c r="AD64" s="2438">
        <v>2</v>
      </c>
      <c r="AE64" s="2438">
        <v>2</v>
      </c>
      <c r="AG64" s="2379"/>
      <c r="AK64" s="56" t="str">
        <f t="shared" si="4"/>
        <v>IApJ</v>
      </c>
      <c r="AL64" s="1080"/>
      <c r="AM64" s="1080"/>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row>
    <row r="65" spans="2:83" s="2041" customFormat="1" ht="135">
      <c r="B65" s="1457">
        <f t="shared" si="6"/>
        <v>63</v>
      </c>
      <c r="C65" s="2042" t="s">
        <v>8743</v>
      </c>
      <c r="D65" s="2042" t="s">
        <v>746</v>
      </c>
      <c r="E65" s="2042">
        <v>54</v>
      </c>
      <c r="F65" s="2043">
        <v>24</v>
      </c>
      <c r="G65" s="2044">
        <v>31</v>
      </c>
      <c r="H65" s="2045" t="s">
        <v>8756</v>
      </c>
      <c r="I65" s="2046" t="s">
        <v>7282</v>
      </c>
      <c r="J65" s="2047" t="s">
        <v>8744</v>
      </c>
      <c r="K65" s="2042" t="s">
        <v>1107</v>
      </c>
      <c r="L65" s="2042">
        <v>753</v>
      </c>
      <c r="M65" s="2048">
        <v>153</v>
      </c>
      <c r="N65" s="2049" t="s">
        <v>8714</v>
      </c>
      <c r="O65" s="2046" t="s">
        <v>8745</v>
      </c>
      <c r="P65" s="2042">
        <v>9</v>
      </c>
      <c r="Q65" s="2437">
        <f t="shared" si="2"/>
        <v>9</v>
      </c>
      <c r="R65" s="2446"/>
      <c r="S65" s="2446"/>
      <c r="T65" s="2446"/>
      <c r="U65" s="2446"/>
      <c r="V65" s="2446"/>
      <c r="W65" s="2446"/>
      <c r="X65" s="2446"/>
      <c r="Y65" s="2446"/>
      <c r="Z65" s="2446"/>
      <c r="AA65" s="2446"/>
      <c r="AB65" s="2446"/>
      <c r="AC65" s="2446"/>
      <c r="AD65" s="2446">
        <v>1</v>
      </c>
      <c r="AE65" s="2446">
        <v>8</v>
      </c>
      <c r="AG65" s="2507"/>
      <c r="AK65" s="56" t="str">
        <f t="shared" si="4"/>
        <v>DApJ</v>
      </c>
      <c r="AL65" s="1080"/>
      <c r="AM65" s="1080"/>
      <c r="AN65" s="56"/>
      <c r="AO65" s="56"/>
      <c r="AP65" s="56">
        <v>1</v>
      </c>
      <c r="AQ65" s="56"/>
      <c r="AR65" s="56"/>
      <c r="AS65" s="56">
        <v>1</v>
      </c>
      <c r="AT65" s="56"/>
      <c r="AU65" s="56"/>
      <c r="AV65" s="56"/>
      <c r="AW65" s="56">
        <v>1</v>
      </c>
      <c r="AX65" s="56"/>
      <c r="AY65" s="56"/>
      <c r="AZ65" s="56">
        <v>1</v>
      </c>
      <c r="BA65" s="56">
        <v>1</v>
      </c>
      <c r="BB65" s="56">
        <v>1</v>
      </c>
      <c r="BC65" s="56"/>
      <c r="BD65" s="56"/>
      <c r="BE65" s="56"/>
      <c r="BF65" s="56"/>
      <c r="BG65" s="56"/>
      <c r="BH65" s="56"/>
      <c r="BI65" s="56"/>
      <c r="BJ65" s="56">
        <v>1</v>
      </c>
      <c r="BK65" s="56"/>
      <c r="BL65" s="56"/>
      <c r="BM65" s="56"/>
      <c r="BN65" s="56"/>
      <c r="BO65" s="56"/>
      <c r="BP65" s="56"/>
      <c r="BQ65" s="56"/>
      <c r="BR65" s="56"/>
      <c r="BS65" s="56"/>
      <c r="BT65" s="56"/>
      <c r="BU65" s="56"/>
      <c r="BV65" s="56"/>
      <c r="BW65" s="56"/>
      <c r="BX65" s="56"/>
      <c r="BY65" s="56"/>
      <c r="BZ65" s="56"/>
      <c r="CA65" s="56"/>
      <c r="CB65" s="56"/>
      <c r="CC65" s="56"/>
      <c r="CD65" s="56"/>
      <c r="CE65" s="56"/>
    </row>
    <row r="66" spans="2:83" s="1925" customFormat="1" ht="67.5">
      <c r="B66" s="1457">
        <f t="shared" si="6"/>
        <v>64</v>
      </c>
      <c r="C66" s="1918" t="s">
        <v>3366</v>
      </c>
      <c r="D66" s="1918" t="s">
        <v>799</v>
      </c>
      <c r="E66" s="1918">
        <v>22</v>
      </c>
      <c r="F66" s="1919">
        <v>23</v>
      </c>
      <c r="G66" s="1920">
        <v>0</v>
      </c>
      <c r="H66" s="1921" t="s">
        <v>8210</v>
      </c>
      <c r="I66" s="1918" t="s">
        <v>1321</v>
      </c>
      <c r="J66" s="1922" t="s">
        <v>8212</v>
      </c>
      <c r="K66" s="1923" t="s">
        <v>1107</v>
      </c>
      <c r="L66" s="1918">
        <v>744</v>
      </c>
      <c r="M66" s="1924">
        <v>159</v>
      </c>
      <c r="N66" s="1926" t="s">
        <v>8198</v>
      </c>
      <c r="O66" s="1923" t="s">
        <v>8211</v>
      </c>
      <c r="P66" s="1918">
        <v>93</v>
      </c>
      <c r="Q66" s="2437">
        <f t="shared" si="2"/>
        <v>93</v>
      </c>
      <c r="R66" s="2439"/>
      <c r="S66" s="2439"/>
      <c r="T66" s="2439"/>
      <c r="U66" s="2439"/>
      <c r="V66" s="2439"/>
      <c r="W66" s="2439"/>
      <c r="X66" s="2439"/>
      <c r="Y66" s="2439"/>
      <c r="Z66" s="2439"/>
      <c r="AA66" s="2439"/>
      <c r="AB66" s="2439"/>
      <c r="AC66" s="2439">
        <v>10</v>
      </c>
      <c r="AD66" s="2439">
        <v>31</v>
      </c>
      <c r="AE66" s="2439">
        <v>52</v>
      </c>
      <c r="AG66" s="2501"/>
      <c r="AK66" s="56" t="str">
        <f t="shared" si="4"/>
        <v>IApJ</v>
      </c>
      <c r="AL66" s="1080"/>
      <c r="AM66" s="1080"/>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row>
    <row r="67" spans="2:83" s="1925" customFormat="1" ht="40.5">
      <c r="B67" s="1457">
        <f t="shared" si="6"/>
        <v>65</v>
      </c>
      <c r="C67" s="3" t="s">
        <v>8450</v>
      </c>
      <c r="D67" s="3" t="s">
        <v>799</v>
      </c>
      <c r="E67" s="3">
        <v>17</v>
      </c>
      <c r="F67" s="3">
        <v>16</v>
      </c>
      <c r="G67" s="3">
        <v>2</v>
      </c>
      <c r="H67" s="1456" t="s">
        <v>8451</v>
      </c>
      <c r="I67" s="100" t="s">
        <v>185</v>
      </c>
      <c r="J67" s="726" t="s">
        <v>8452</v>
      </c>
      <c r="K67" s="3" t="s">
        <v>1107</v>
      </c>
      <c r="L67" s="3">
        <v>748</v>
      </c>
      <c r="M67" s="2365">
        <v>74</v>
      </c>
      <c r="N67" s="604" t="s">
        <v>8388</v>
      </c>
      <c r="O67" s="75" t="s">
        <v>8453</v>
      </c>
      <c r="P67" s="1">
        <v>12</v>
      </c>
      <c r="Q67" s="2437">
        <f t="shared" si="2"/>
        <v>12</v>
      </c>
      <c r="R67" s="7"/>
      <c r="S67" s="7"/>
      <c r="T67" s="7"/>
      <c r="U67" s="7"/>
      <c r="V67" s="7"/>
      <c r="W67" s="7"/>
      <c r="X67" s="7"/>
      <c r="Y67" s="7"/>
      <c r="Z67" s="7"/>
      <c r="AA67" s="7"/>
      <c r="AB67" s="7"/>
      <c r="AC67" s="7"/>
      <c r="AD67" s="7">
        <v>7</v>
      </c>
      <c r="AE67" s="7">
        <v>5</v>
      </c>
      <c r="AF67"/>
      <c r="AG67" s="1533"/>
      <c r="AH67"/>
      <c r="AI67"/>
      <c r="AJ67"/>
      <c r="AK67" s="56" t="str">
        <f t="shared" si="4"/>
        <v>IApJ</v>
      </c>
      <c r="AL67" s="1080"/>
      <c r="AM67" s="1080"/>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row>
    <row r="68" spans="2:83" s="1874" customFormat="1" ht="54">
      <c r="B68" s="1457">
        <f t="shared" si="6"/>
        <v>66</v>
      </c>
      <c r="C68" s="1437" t="s">
        <v>8656</v>
      </c>
      <c r="D68" s="1437" t="s">
        <v>799</v>
      </c>
      <c r="E68" s="1437">
        <v>9</v>
      </c>
      <c r="F68" s="1437">
        <v>8</v>
      </c>
      <c r="G68" s="1437">
        <v>2</v>
      </c>
      <c r="H68" s="2036" t="s">
        <v>8660</v>
      </c>
      <c r="I68" s="1541" t="s">
        <v>2013</v>
      </c>
      <c r="J68" s="2037" t="s">
        <v>8657</v>
      </c>
      <c r="K68" s="1437" t="s">
        <v>1107</v>
      </c>
      <c r="L68" s="1437">
        <v>749</v>
      </c>
      <c r="M68" s="2137">
        <v>47</v>
      </c>
      <c r="N68" s="2040" t="s">
        <v>8388</v>
      </c>
      <c r="O68" s="1541" t="s">
        <v>8658</v>
      </c>
      <c r="P68" s="1437">
        <v>1</v>
      </c>
      <c r="Q68" s="2437">
        <f t="shared" ref="Q68:Q131" si="7">SUM(R68:AE68)</f>
        <v>1</v>
      </c>
      <c r="R68" s="2438"/>
      <c r="S68" s="2438"/>
      <c r="T68" s="2438"/>
      <c r="U68" s="2438"/>
      <c r="V68" s="2438"/>
      <c r="W68" s="2438"/>
      <c r="X68" s="2438"/>
      <c r="Y68" s="2438"/>
      <c r="Z68" s="2438"/>
      <c r="AA68" s="2438"/>
      <c r="AB68" s="2438"/>
      <c r="AC68" s="2438"/>
      <c r="AD68" s="2438"/>
      <c r="AE68" s="2438">
        <v>1</v>
      </c>
      <c r="AG68" s="2379"/>
      <c r="AK68" s="56" t="str">
        <f t="shared" ref="AK68:AK88" si="8">D68&amp;K68</f>
        <v>IApJ</v>
      </c>
      <c r="AL68" s="1080"/>
      <c r="AM68" s="1080"/>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row>
    <row r="69" spans="2:83" s="1874" customFormat="1" ht="27">
      <c r="B69" s="1457">
        <f t="shared" si="6"/>
        <v>67</v>
      </c>
      <c r="C69" s="1437" t="s">
        <v>8659</v>
      </c>
      <c r="D69" s="1437" t="s">
        <v>799</v>
      </c>
      <c r="E69" s="1437">
        <v>8</v>
      </c>
      <c r="F69" s="1437">
        <v>5</v>
      </c>
      <c r="G69" s="1437">
        <v>4</v>
      </c>
      <c r="H69" s="2036" t="s">
        <v>8661</v>
      </c>
      <c r="I69" s="1541" t="s">
        <v>185</v>
      </c>
      <c r="J69" s="2037" t="s">
        <v>8662</v>
      </c>
      <c r="K69" s="1437" t="s">
        <v>1107</v>
      </c>
      <c r="L69" s="1437">
        <v>749</v>
      </c>
      <c r="M69" s="2366">
        <v>62</v>
      </c>
      <c r="N69" s="2040" t="s">
        <v>8388</v>
      </c>
      <c r="O69" s="1541" t="s">
        <v>8663</v>
      </c>
      <c r="P69" s="1437">
        <v>4</v>
      </c>
      <c r="Q69" s="2437">
        <f t="shared" si="7"/>
        <v>4</v>
      </c>
      <c r="R69" s="2438"/>
      <c r="S69" s="2438"/>
      <c r="T69" s="2438"/>
      <c r="U69" s="2438"/>
      <c r="V69" s="2438"/>
      <c r="W69" s="2438"/>
      <c r="X69" s="2438"/>
      <c r="Y69" s="2438"/>
      <c r="Z69" s="2438"/>
      <c r="AA69" s="2438"/>
      <c r="AB69" s="2438"/>
      <c r="AC69" s="2438"/>
      <c r="AD69" s="2438">
        <v>1</v>
      </c>
      <c r="AE69" s="2438">
        <v>3</v>
      </c>
      <c r="AG69" s="2379"/>
      <c r="AK69" s="56" t="str">
        <f t="shared" si="8"/>
        <v>IApJ</v>
      </c>
      <c r="AL69" s="1080"/>
      <c r="AM69" s="1080"/>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row>
    <row r="70" spans="2:83" s="1925" customFormat="1" ht="27">
      <c r="B70" s="1457">
        <f t="shared" si="6"/>
        <v>68</v>
      </c>
      <c r="C70" s="3" t="s">
        <v>3994</v>
      </c>
      <c r="D70" s="3" t="s">
        <v>799</v>
      </c>
      <c r="E70" s="3">
        <v>6</v>
      </c>
      <c r="F70" s="1449">
        <v>3</v>
      </c>
      <c r="G70" s="3">
        <v>4</v>
      </c>
      <c r="H70" s="1456" t="s">
        <v>8426</v>
      </c>
      <c r="I70" s="100" t="s">
        <v>3674</v>
      </c>
      <c r="J70" s="726" t="s">
        <v>8427</v>
      </c>
      <c r="K70" s="3" t="s">
        <v>1107</v>
      </c>
      <c r="L70" s="3">
        <v>747</v>
      </c>
      <c r="M70" s="2365" t="s">
        <v>8428</v>
      </c>
      <c r="N70" s="604" t="s">
        <v>8385</v>
      </c>
      <c r="O70" s="75" t="s">
        <v>8429</v>
      </c>
      <c r="P70" s="1">
        <v>8</v>
      </c>
      <c r="Q70" s="2437">
        <f t="shared" si="7"/>
        <v>8</v>
      </c>
      <c r="R70" s="7"/>
      <c r="S70" s="7"/>
      <c r="T70" s="7"/>
      <c r="U70" s="7"/>
      <c r="V70" s="7"/>
      <c r="W70" s="7"/>
      <c r="X70" s="7"/>
      <c r="Y70" s="7"/>
      <c r="Z70" s="7"/>
      <c r="AA70" s="7"/>
      <c r="AB70" s="7"/>
      <c r="AC70" s="7"/>
      <c r="AD70" s="7">
        <v>2</v>
      </c>
      <c r="AE70" s="7">
        <v>6</v>
      </c>
      <c r="AF70"/>
      <c r="AG70" s="1533"/>
      <c r="AH70"/>
      <c r="AI70"/>
      <c r="AJ70"/>
      <c r="AK70" s="56" t="str">
        <f t="shared" si="8"/>
        <v>IApJ</v>
      </c>
      <c r="AL70" s="1080"/>
      <c r="AM70" s="1080"/>
      <c r="AN70" s="56"/>
      <c r="AO70" s="56"/>
      <c r="AP70" s="56"/>
      <c r="AQ70" s="56"/>
      <c r="AR70" s="56"/>
      <c r="AS70" s="56"/>
      <c r="AT70" s="56"/>
      <c r="AU70" s="56"/>
      <c r="AV70" s="56"/>
      <c r="AW70" s="56"/>
      <c r="AX70" s="56"/>
      <c r="AY70" s="56"/>
      <c r="AZ70" s="56"/>
      <c r="BA70" s="56">
        <v>1</v>
      </c>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row>
    <row r="71" spans="2:83" s="1670" customFormat="1" ht="63.75" customHeight="1">
      <c r="B71" s="1457">
        <f t="shared" si="6"/>
        <v>69</v>
      </c>
      <c r="C71" s="1652" t="s">
        <v>3994</v>
      </c>
      <c r="D71" s="1652" t="s">
        <v>799</v>
      </c>
      <c r="E71" s="1652">
        <v>7</v>
      </c>
      <c r="F71" s="1653">
        <v>3</v>
      </c>
      <c r="G71" s="1652">
        <v>5</v>
      </c>
      <c r="H71" s="1655" t="s">
        <v>8901</v>
      </c>
      <c r="I71" s="1657" t="s">
        <v>8900</v>
      </c>
      <c r="J71" s="1656" t="s">
        <v>8902</v>
      </c>
      <c r="K71" s="1652" t="s">
        <v>1107</v>
      </c>
      <c r="L71" s="1652">
        <v>757</v>
      </c>
      <c r="M71" s="1658">
        <v>63</v>
      </c>
      <c r="N71" s="1672" t="s">
        <v>8854</v>
      </c>
      <c r="O71" s="1657" t="s">
        <v>8903</v>
      </c>
      <c r="P71" s="1652">
        <v>3</v>
      </c>
      <c r="Q71" s="2437">
        <f t="shared" si="7"/>
        <v>3</v>
      </c>
      <c r="R71" s="2441"/>
      <c r="S71" s="2441"/>
      <c r="T71" s="2441"/>
      <c r="U71" s="2441"/>
      <c r="V71" s="2441"/>
      <c r="W71" s="2441"/>
      <c r="X71" s="2441"/>
      <c r="Y71" s="2441"/>
      <c r="Z71" s="2441"/>
      <c r="AA71" s="2441"/>
      <c r="AB71" s="2441"/>
      <c r="AC71" s="2441"/>
      <c r="AD71" s="2441"/>
      <c r="AE71" s="2441">
        <v>3</v>
      </c>
      <c r="AG71" s="2503"/>
      <c r="AK71" s="56" t="str">
        <f t="shared" si="8"/>
        <v>IApJ</v>
      </c>
      <c r="AL71" s="1080"/>
      <c r="AM71" s="1080"/>
      <c r="AN71" s="56">
        <v>1</v>
      </c>
      <c r="AO71" s="56"/>
      <c r="AP71" s="56"/>
      <c r="AQ71" s="56"/>
      <c r="AR71" s="56"/>
      <c r="AS71" s="56"/>
      <c r="AT71" s="56"/>
      <c r="AU71" s="56"/>
      <c r="AV71" s="56"/>
      <c r="AW71" s="56"/>
      <c r="AX71" s="56"/>
      <c r="AY71" s="56"/>
      <c r="AZ71" s="56"/>
      <c r="BA71" s="56">
        <v>1</v>
      </c>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56"/>
      <c r="CB71" s="56"/>
      <c r="CC71" s="56"/>
      <c r="CD71" s="56"/>
      <c r="CE71" s="56"/>
    </row>
    <row r="72" spans="2:83" s="2242" customFormat="1" ht="63.75" customHeight="1">
      <c r="B72" s="2233"/>
      <c r="C72" s="2234" t="s">
        <v>9412</v>
      </c>
      <c r="D72" s="2234" t="s">
        <v>9413</v>
      </c>
      <c r="E72" s="2234">
        <v>5</v>
      </c>
      <c r="F72" s="2235">
        <v>6</v>
      </c>
      <c r="G72" s="2234">
        <v>0</v>
      </c>
      <c r="H72" s="2237" t="s">
        <v>9414</v>
      </c>
      <c r="I72" s="2238" t="s">
        <v>9415</v>
      </c>
      <c r="J72" s="2239" t="s">
        <v>9416</v>
      </c>
      <c r="K72" s="2234" t="s">
        <v>9417</v>
      </c>
      <c r="L72" s="2234">
        <v>754</v>
      </c>
      <c r="M72" s="2240">
        <v>135</v>
      </c>
      <c r="N72" s="2241" t="s">
        <v>9418</v>
      </c>
      <c r="O72" s="2238" t="s">
        <v>9419</v>
      </c>
      <c r="P72" s="2234">
        <v>22</v>
      </c>
      <c r="Q72" s="2437">
        <f t="shared" si="7"/>
        <v>22</v>
      </c>
      <c r="R72" s="2445"/>
      <c r="S72" s="2445"/>
      <c r="T72" s="2445"/>
      <c r="U72" s="2445"/>
      <c r="V72" s="2445"/>
      <c r="W72" s="2445"/>
      <c r="X72" s="2445"/>
      <c r="Y72" s="2445"/>
      <c r="Z72" s="2445"/>
      <c r="AA72" s="2445"/>
      <c r="AB72" s="2445"/>
      <c r="AC72" s="2445"/>
      <c r="AD72" s="2445">
        <v>5</v>
      </c>
      <c r="AE72" s="2445">
        <v>17</v>
      </c>
      <c r="AG72" s="2506"/>
      <c r="AK72" s="56" t="str">
        <f t="shared" si="8"/>
        <v>IApJ</v>
      </c>
      <c r="AL72" s="1080"/>
      <c r="AM72" s="1080"/>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56"/>
      <c r="CB72" s="56"/>
      <c r="CC72" s="56"/>
      <c r="CD72" s="56"/>
      <c r="CE72" s="56"/>
    </row>
    <row r="73" spans="2:83" s="1566" customFormat="1" ht="54">
      <c r="B73" s="1457">
        <f>ROW()-2</f>
        <v>71</v>
      </c>
      <c r="C73" s="1557" t="s">
        <v>8798</v>
      </c>
      <c r="D73" s="1557" t="s">
        <v>799</v>
      </c>
      <c r="E73" s="1557">
        <v>24</v>
      </c>
      <c r="F73" s="1558">
        <v>23</v>
      </c>
      <c r="G73" s="1557">
        <v>2</v>
      </c>
      <c r="H73" s="1560" t="s">
        <v>8799</v>
      </c>
      <c r="I73" s="1562" t="s">
        <v>1321</v>
      </c>
      <c r="J73" s="1561" t="s">
        <v>8800</v>
      </c>
      <c r="K73" s="1557" t="s">
        <v>1107</v>
      </c>
      <c r="L73" s="1557">
        <v>754</v>
      </c>
      <c r="M73" s="1563">
        <v>119</v>
      </c>
      <c r="N73" s="2060" t="s">
        <v>8758</v>
      </c>
      <c r="O73" s="1562" t="s">
        <v>8801</v>
      </c>
      <c r="P73" s="1557">
        <v>28</v>
      </c>
      <c r="Q73" s="2437">
        <f t="shared" si="7"/>
        <v>28</v>
      </c>
      <c r="R73" s="2442"/>
      <c r="S73" s="2442"/>
      <c r="T73" s="2442"/>
      <c r="U73" s="2442"/>
      <c r="V73" s="2442"/>
      <c r="W73" s="2442"/>
      <c r="X73" s="2442"/>
      <c r="Y73" s="2442"/>
      <c r="Z73" s="2442"/>
      <c r="AA73" s="2442"/>
      <c r="AB73" s="2442"/>
      <c r="AC73" s="2442"/>
      <c r="AD73" s="2442">
        <v>13</v>
      </c>
      <c r="AE73" s="2442">
        <v>15</v>
      </c>
      <c r="AG73" s="2153" t="s">
        <v>10521</v>
      </c>
      <c r="AK73" s="56" t="str">
        <f t="shared" si="8"/>
        <v>IApJ</v>
      </c>
      <c r="AL73" s="1080"/>
      <c r="AM73" s="1080"/>
      <c r="AN73" s="56"/>
      <c r="AO73" s="56"/>
      <c r="AP73" s="56"/>
      <c r="AQ73" s="56"/>
      <c r="AR73" s="56"/>
      <c r="AS73" s="56"/>
      <c r="AT73" s="56"/>
      <c r="AU73" s="56"/>
      <c r="AV73" s="56"/>
      <c r="AW73" s="56"/>
      <c r="AX73" s="56"/>
      <c r="AY73" s="56"/>
      <c r="AZ73" s="56"/>
      <c r="BA73" s="56">
        <v>1</v>
      </c>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c r="BZ73" s="56"/>
      <c r="CA73" s="56"/>
      <c r="CB73" s="56"/>
      <c r="CC73" s="56"/>
      <c r="CD73" s="56"/>
      <c r="CE73" s="56"/>
    </row>
    <row r="74" spans="2:83" s="2242" customFormat="1" ht="57" customHeight="1">
      <c r="B74" s="2233"/>
      <c r="C74" s="2234" t="s">
        <v>9450</v>
      </c>
      <c r="D74" s="2234" t="s">
        <v>9451</v>
      </c>
      <c r="E74" s="2234">
        <v>3</v>
      </c>
      <c r="F74" s="2235">
        <v>2</v>
      </c>
      <c r="G74" s="2234">
        <v>2</v>
      </c>
      <c r="H74" s="2237" t="s">
        <v>9452</v>
      </c>
      <c r="I74" s="2238" t="s">
        <v>9453</v>
      </c>
      <c r="J74" s="2239" t="s">
        <v>9485</v>
      </c>
      <c r="K74" s="2234" t="s">
        <v>9454</v>
      </c>
      <c r="L74" s="2234">
        <v>124</v>
      </c>
      <c r="M74" s="2240" t="s">
        <v>9455</v>
      </c>
      <c r="N74" s="2241" t="s">
        <v>9456</v>
      </c>
      <c r="O74" s="2238" t="s">
        <v>9457</v>
      </c>
      <c r="P74" s="2234">
        <v>2</v>
      </c>
      <c r="Q74" s="2437">
        <f t="shared" si="7"/>
        <v>2</v>
      </c>
      <c r="R74" s="2445"/>
      <c r="S74" s="2445"/>
      <c r="T74" s="2445"/>
      <c r="U74" s="2445"/>
      <c r="V74" s="2445"/>
      <c r="W74" s="2445"/>
      <c r="X74" s="2445"/>
      <c r="Y74" s="2445"/>
      <c r="Z74" s="2445"/>
      <c r="AA74" s="2445"/>
      <c r="AB74" s="2445"/>
      <c r="AC74" s="2445"/>
      <c r="AD74" s="2445"/>
      <c r="AE74" s="2445">
        <v>2</v>
      </c>
      <c r="AG74" s="2506"/>
      <c r="AK74" s="56" t="str">
        <f t="shared" si="8"/>
        <v>DPASP</v>
      </c>
      <c r="AL74" s="1080"/>
      <c r="AM74" s="1080"/>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c r="BZ74" s="56"/>
      <c r="CA74" s="56"/>
      <c r="CB74" s="56"/>
      <c r="CC74" s="56"/>
      <c r="CD74" s="56"/>
      <c r="CE74" s="56"/>
    </row>
    <row r="75" spans="2:83" s="56" customFormat="1" ht="40.5">
      <c r="B75" s="1457">
        <f>ROW()-2</f>
        <v>73</v>
      </c>
      <c r="C75" s="3" t="s">
        <v>8433</v>
      </c>
      <c r="D75" s="3" t="s">
        <v>799</v>
      </c>
      <c r="E75" s="1">
        <v>15</v>
      </c>
      <c r="F75" s="1">
        <v>16</v>
      </c>
      <c r="G75" s="1">
        <v>0</v>
      </c>
      <c r="H75" s="1456" t="s">
        <v>8434</v>
      </c>
      <c r="I75" s="100" t="s">
        <v>1321</v>
      </c>
      <c r="J75" s="726" t="s">
        <v>8435</v>
      </c>
      <c r="K75" s="3" t="s">
        <v>1107</v>
      </c>
      <c r="L75" s="3">
        <v>748</v>
      </c>
      <c r="M75" s="2365" t="s">
        <v>8436</v>
      </c>
      <c r="N75" s="604" t="s">
        <v>8388</v>
      </c>
      <c r="O75" s="75" t="s">
        <v>8437</v>
      </c>
      <c r="P75" s="1">
        <v>14</v>
      </c>
      <c r="Q75" s="2437">
        <f t="shared" si="7"/>
        <v>14</v>
      </c>
      <c r="R75" s="7"/>
      <c r="S75" s="7"/>
      <c r="T75" s="7"/>
      <c r="U75" s="7"/>
      <c r="V75" s="7"/>
      <c r="W75" s="7"/>
      <c r="X75" s="7"/>
      <c r="Y75" s="7"/>
      <c r="Z75" s="7"/>
      <c r="AA75" s="7"/>
      <c r="AB75" s="7"/>
      <c r="AC75" s="7"/>
      <c r="AD75" s="7">
        <v>7</v>
      </c>
      <c r="AE75" s="7">
        <v>7</v>
      </c>
      <c r="AF75"/>
      <c r="AG75" s="1533" t="s">
        <v>8438</v>
      </c>
      <c r="AH75"/>
      <c r="AI75"/>
      <c r="AJ75"/>
      <c r="AK75" s="56" t="str">
        <f t="shared" si="8"/>
        <v>IApJ</v>
      </c>
      <c r="AL75" s="1080"/>
      <c r="AM75" s="1080"/>
    </row>
    <row r="76" spans="2:83" s="56" customFormat="1" ht="27">
      <c r="B76" s="1457">
        <f>ROW()-2</f>
        <v>74</v>
      </c>
      <c r="C76" s="1918" t="s">
        <v>8213</v>
      </c>
      <c r="D76" s="1918" t="s">
        <v>799</v>
      </c>
      <c r="E76" s="1918">
        <v>1</v>
      </c>
      <c r="F76" s="1919">
        <v>2</v>
      </c>
      <c r="G76" s="1920">
        <v>0</v>
      </c>
      <c r="H76" s="1921" t="s">
        <v>8214</v>
      </c>
      <c r="I76" s="1918" t="s">
        <v>1322</v>
      </c>
      <c r="J76" s="1922" t="s">
        <v>8215</v>
      </c>
      <c r="K76" s="1923" t="s">
        <v>70</v>
      </c>
      <c r="L76" s="1918">
        <v>419</v>
      </c>
      <c r="M76" s="1924" t="s">
        <v>8216</v>
      </c>
      <c r="N76" s="1926" t="s">
        <v>8198</v>
      </c>
      <c r="O76" s="1923" t="s">
        <v>8217</v>
      </c>
      <c r="P76" s="1918">
        <v>5</v>
      </c>
      <c r="Q76" s="2437">
        <f t="shared" si="7"/>
        <v>5</v>
      </c>
      <c r="R76" s="2439"/>
      <c r="S76" s="2439"/>
      <c r="T76" s="2439"/>
      <c r="U76" s="2439"/>
      <c r="V76" s="2439"/>
      <c r="W76" s="2439"/>
      <c r="X76" s="2439"/>
      <c r="Y76" s="2439"/>
      <c r="Z76" s="2439"/>
      <c r="AA76" s="2439">
        <v>1</v>
      </c>
      <c r="AB76" s="2439"/>
      <c r="AC76" s="2439"/>
      <c r="AD76" s="2439">
        <v>2</v>
      </c>
      <c r="AE76" s="2439">
        <v>2</v>
      </c>
      <c r="AF76" s="1925"/>
      <c r="AG76" s="2154" t="s">
        <v>10521</v>
      </c>
      <c r="AH76" s="1925"/>
      <c r="AI76" s="1925"/>
      <c r="AJ76" s="1925"/>
      <c r="AK76" s="56" t="str">
        <f t="shared" si="8"/>
        <v>IMNRAS</v>
      </c>
      <c r="AL76" s="1080"/>
      <c r="AM76" s="1080"/>
    </row>
    <row r="77" spans="2:83" s="2242" customFormat="1" ht="65.25" customHeight="1">
      <c r="B77" s="2233"/>
      <c r="C77" s="2234" t="s">
        <v>9458</v>
      </c>
      <c r="D77" s="2234" t="s">
        <v>9451</v>
      </c>
      <c r="E77" s="2234">
        <v>10</v>
      </c>
      <c r="F77" s="2235">
        <v>1</v>
      </c>
      <c r="G77" s="2236">
        <v>10</v>
      </c>
      <c r="H77" s="2237" t="s">
        <v>9459</v>
      </c>
      <c r="I77" s="2234" t="s">
        <v>9464</v>
      </c>
      <c r="J77" s="2239" t="s">
        <v>9460</v>
      </c>
      <c r="K77" s="2238" t="s">
        <v>9461</v>
      </c>
      <c r="L77" s="2234">
        <v>761</v>
      </c>
      <c r="M77" s="2240">
        <v>55</v>
      </c>
      <c r="N77" s="2241" t="s">
        <v>9462</v>
      </c>
      <c r="O77" s="2238" t="s">
        <v>9463</v>
      </c>
      <c r="P77" s="2234">
        <v>1</v>
      </c>
      <c r="Q77" s="2437">
        <f t="shared" si="7"/>
        <v>1</v>
      </c>
      <c r="R77" s="2445"/>
      <c r="S77" s="2445"/>
      <c r="T77" s="2445"/>
      <c r="U77" s="2445"/>
      <c r="V77" s="2445"/>
      <c r="W77" s="2445"/>
      <c r="X77" s="2445"/>
      <c r="Y77" s="2445"/>
      <c r="Z77" s="2445"/>
      <c r="AA77" s="2445"/>
      <c r="AB77" s="2445"/>
      <c r="AC77" s="2445"/>
      <c r="AD77" s="2445"/>
      <c r="AE77" s="2445">
        <v>1</v>
      </c>
      <c r="AG77" s="2506"/>
      <c r="AK77" s="56" t="str">
        <f t="shared" si="8"/>
        <v>DApJ</v>
      </c>
      <c r="AL77" s="1080"/>
      <c r="AM77" s="1080"/>
      <c r="AN77" s="56">
        <v>5</v>
      </c>
      <c r="AO77" s="56"/>
      <c r="AP77" s="56"/>
      <c r="AQ77" s="56"/>
      <c r="AR77" s="56"/>
      <c r="AS77" s="56">
        <v>1</v>
      </c>
      <c r="AT77" s="56"/>
      <c r="AU77" s="56"/>
      <c r="AV77" s="56"/>
      <c r="AW77" s="56"/>
      <c r="AX77" s="56"/>
      <c r="AY77" s="56"/>
      <c r="AZ77" s="56"/>
      <c r="BA77" s="56">
        <v>2</v>
      </c>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row>
    <row r="78" spans="2:83" s="2242" customFormat="1" ht="57" customHeight="1">
      <c r="B78" s="2233"/>
      <c r="C78" s="2234" t="s">
        <v>9435</v>
      </c>
      <c r="D78" s="2234" t="s">
        <v>9436</v>
      </c>
      <c r="E78" s="2234">
        <v>9</v>
      </c>
      <c r="F78" s="2235">
        <v>0</v>
      </c>
      <c r="G78" s="2236">
        <v>10</v>
      </c>
      <c r="H78" s="2237" t="s">
        <v>10090</v>
      </c>
      <c r="I78" s="2234" t="s">
        <v>9437</v>
      </c>
      <c r="J78" s="2239" t="s">
        <v>9438</v>
      </c>
      <c r="K78" s="2238" t="s">
        <v>9439</v>
      </c>
      <c r="L78" s="2234">
        <v>425</v>
      </c>
      <c r="M78" s="2240" t="s">
        <v>9440</v>
      </c>
      <c r="N78" s="2241" t="s">
        <v>9441</v>
      </c>
      <c r="O78" s="2238" t="s">
        <v>9442</v>
      </c>
      <c r="P78" s="2234">
        <v>10</v>
      </c>
      <c r="Q78" s="2437">
        <f t="shared" si="7"/>
        <v>10</v>
      </c>
      <c r="R78" s="2445"/>
      <c r="S78" s="2445"/>
      <c r="T78" s="2445"/>
      <c r="U78" s="2445"/>
      <c r="V78" s="2445"/>
      <c r="W78" s="2445"/>
      <c r="X78" s="2445"/>
      <c r="Y78" s="2445"/>
      <c r="Z78" s="2445"/>
      <c r="AA78" s="2445"/>
      <c r="AB78" s="2445"/>
      <c r="AC78" s="2445"/>
      <c r="AD78" s="2445">
        <v>3</v>
      </c>
      <c r="AE78" s="2445">
        <v>7</v>
      </c>
      <c r="AG78" s="2506"/>
      <c r="AK78" s="56" t="str">
        <f t="shared" si="8"/>
        <v>DMNRAS</v>
      </c>
      <c r="AL78" s="1080"/>
      <c r="AM78" s="1080"/>
      <c r="AN78" s="56"/>
      <c r="AO78" s="56"/>
      <c r="AP78" s="56"/>
      <c r="AQ78" s="56"/>
      <c r="AR78" s="56"/>
      <c r="AS78" s="56"/>
      <c r="AT78" s="56"/>
      <c r="AU78" s="56"/>
      <c r="AV78" s="56"/>
      <c r="AW78" s="56"/>
      <c r="AX78" s="56"/>
      <c r="AY78" s="56">
        <v>2</v>
      </c>
      <c r="AZ78" s="56"/>
      <c r="BA78" s="56">
        <v>2</v>
      </c>
      <c r="BB78" s="56">
        <v>5</v>
      </c>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row>
    <row r="79" spans="2:83" s="1874" customFormat="1" ht="40.5">
      <c r="B79" s="1457">
        <f>ROW()-2</f>
        <v>77</v>
      </c>
      <c r="C79" s="1437" t="s">
        <v>8664</v>
      </c>
      <c r="D79" s="1437" t="s">
        <v>746</v>
      </c>
      <c r="E79" s="1437">
        <v>0</v>
      </c>
      <c r="F79" s="1543">
        <v>0</v>
      </c>
      <c r="G79" s="2035">
        <v>1</v>
      </c>
      <c r="H79" s="2036" t="s">
        <v>8665</v>
      </c>
      <c r="I79" s="1437" t="s">
        <v>1321</v>
      </c>
      <c r="J79" s="2037" t="s">
        <v>8666</v>
      </c>
      <c r="K79" s="1541" t="s">
        <v>1107</v>
      </c>
      <c r="L79" s="1437">
        <v>750</v>
      </c>
      <c r="M79" s="2366">
        <v>54</v>
      </c>
      <c r="N79" s="2040" t="s">
        <v>8626</v>
      </c>
      <c r="O79" s="1541" t="s">
        <v>8667</v>
      </c>
      <c r="P79" s="1437">
        <v>3</v>
      </c>
      <c r="Q79" s="2437">
        <f t="shared" si="7"/>
        <v>3</v>
      </c>
      <c r="R79" s="2438"/>
      <c r="S79" s="2438"/>
      <c r="T79" s="2438"/>
      <c r="U79" s="2438"/>
      <c r="V79" s="2438"/>
      <c r="W79" s="2438"/>
      <c r="X79" s="2438"/>
      <c r="Y79" s="2438"/>
      <c r="Z79" s="2438"/>
      <c r="AA79" s="2438"/>
      <c r="AB79" s="2438"/>
      <c r="AC79" s="2438"/>
      <c r="AD79" s="2438">
        <v>2</v>
      </c>
      <c r="AE79" s="2438">
        <v>1</v>
      </c>
      <c r="AG79" s="2379"/>
      <c r="AK79" s="56" t="str">
        <f t="shared" si="8"/>
        <v>DApJ</v>
      </c>
      <c r="AL79" s="1080"/>
      <c r="AM79" s="1080"/>
      <c r="AN79" s="56"/>
      <c r="AO79" s="56"/>
      <c r="AP79" s="56"/>
      <c r="AQ79" s="56"/>
      <c r="AR79" s="56"/>
      <c r="AS79" s="56"/>
      <c r="AT79" s="56"/>
      <c r="AU79" s="56"/>
      <c r="AV79" s="56"/>
      <c r="AW79" s="56"/>
      <c r="AX79" s="56"/>
      <c r="AY79" s="56"/>
      <c r="AZ79" s="56"/>
      <c r="BA79" s="56"/>
      <c r="BB79" s="56"/>
      <c r="BC79" s="56"/>
      <c r="BD79" s="56"/>
      <c r="BE79" s="56">
        <v>1</v>
      </c>
      <c r="BF79" s="56"/>
      <c r="BG79" s="56"/>
      <c r="BH79" s="56"/>
      <c r="BI79" s="56"/>
      <c r="BJ79" s="56"/>
      <c r="BK79" s="56"/>
      <c r="BL79" s="56"/>
      <c r="BM79" s="56"/>
      <c r="BN79" s="56"/>
      <c r="BO79" s="56"/>
      <c r="BP79" s="56"/>
      <c r="BQ79" s="56"/>
      <c r="BR79" s="56"/>
      <c r="BS79" s="56"/>
      <c r="BT79" s="56"/>
      <c r="BU79" s="56"/>
      <c r="BV79" s="56"/>
      <c r="BW79" s="56"/>
      <c r="BX79" s="56"/>
      <c r="BY79" s="56"/>
      <c r="BZ79" s="56"/>
      <c r="CA79" s="56"/>
      <c r="CB79" s="56"/>
      <c r="CC79" s="56"/>
      <c r="CD79" s="56"/>
      <c r="CE79" s="56"/>
    </row>
    <row r="80" spans="2:83" s="2091" customFormat="1" ht="38.25" customHeight="1">
      <c r="B80" s="1457">
        <f>ROW()-2</f>
        <v>78</v>
      </c>
      <c r="C80" s="2083" t="s">
        <v>9022</v>
      </c>
      <c r="D80" s="2083" t="s">
        <v>746</v>
      </c>
      <c r="E80" s="2083">
        <v>4</v>
      </c>
      <c r="F80" s="2084">
        <v>0</v>
      </c>
      <c r="G80" s="2085">
        <v>5</v>
      </c>
      <c r="H80" s="2086" t="s">
        <v>9208</v>
      </c>
      <c r="I80" s="2083" t="s">
        <v>1321</v>
      </c>
      <c r="J80" s="2088" t="s">
        <v>9005</v>
      </c>
      <c r="K80" s="2087" t="s">
        <v>1107</v>
      </c>
      <c r="L80" s="2083">
        <v>759</v>
      </c>
      <c r="M80" s="2089">
        <v>133</v>
      </c>
      <c r="N80" s="2090" t="s">
        <v>9059</v>
      </c>
      <c r="O80" s="2087" t="s">
        <v>9006</v>
      </c>
      <c r="P80" s="2083">
        <v>0</v>
      </c>
      <c r="Q80" s="2437">
        <f t="shared" si="7"/>
        <v>0</v>
      </c>
      <c r="R80" s="2440"/>
      <c r="S80" s="2440"/>
      <c r="T80" s="2440"/>
      <c r="U80" s="2440"/>
      <c r="V80" s="2440"/>
      <c r="W80" s="2440"/>
      <c r="X80" s="2440"/>
      <c r="Y80" s="2440"/>
      <c r="Z80" s="2440"/>
      <c r="AA80" s="2440"/>
      <c r="AB80" s="2440"/>
      <c r="AC80" s="2440"/>
      <c r="AD80" s="2440"/>
      <c r="AE80" s="2440"/>
      <c r="AG80" s="2502"/>
      <c r="AK80" s="56" t="str">
        <f t="shared" si="8"/>
        <v>DApJ</v>
      </c>
      <c r="AL80" s="1080"/>
      <c r="AM80" s="1080"/>
      <c r="AN80" s="56"/>
      <c r="AO80" s="56"/>
      <c r="AP80" s="56"/>
      <c r="AQ80" s="56"/>
      <c r="AR80" s="56"/>
      <c r="AS80" s="56"/>
      <c r="AT80" s="56"/>
      <c r="AU80" s="56"/>
      <c r="AV80" s="56"/>
      <c r="AW80" s="56"/>
      <c r="AX80" s="56"/>
      <c r="AY80" s="56"/>
      <c r="AZ80" s="56"/>
      <c r="BA80" s="56"/>
      <c r="BB80" s="56">
        <v>4</v>
      </c>
      <c r="BC80" s="56"/>
      <c r="BD80" s="56"/>
      <c r="BE80" s="56"/>
      <c r="BF80" s="56"/>
      <c r="BG80" s="56"/>
      <c r="BH80" s="56"/>
      <c r="BI80" s="56"/>
      <c r="BJ80" s="56"/>
      <c r="BK80" s="56"/>
      <c r="BL80" s="56"/>
      <c r="BM80" s="56"/>
      <c r="BN80" s="56"/>
      <c r="BO80" s="56"/>
      <c r="BP80" s="56"/>
      <c r="BQ80" s="56"/>
      <c r="BR80" s="56"/>
      <c r="BS80" s="56"/>
      <c r="BT80" s="56"/>
      <c r="BU80" s="56"/>
      <c r="BV80" s="56"/>
      <c r="BW80" s="56"/>
      <c r="BX80" s="56"/>
      <c r="BY80" s="56"/>
      <c r="BZ80" s="56"/>
      <c r="CA80" s="56"/>
      <c r="CB80" s="56"/>
      <c r="CC80" s="56"/>
      <c r="CD80" s="56"/>
      <c r="CE80" s="56"/>
    </row>
    <row r="81" spans="2:83" s="2091" customFormat="1" ht="135.75" customHeight="1">
      <c r="B81" s="1457">
        <f>ROW()-2</f>
        <v>79</v>
      </c>
      <c r="C81" s="2083" t="s">
        <v>9023</v>
      </c>
      <c r="D81" s="2083" t="s">
        <v>746</v>
      </c>
      <c r="E81" s="2083">
        <v>47</v>
      </c>
      <c r="F81" s="2084">
        <v>16</v>
      </c>
      <c r="G81" s="2085">
        <v>32</v>
      </c>
      <c r="H81" s="2086" t="s">
        <v>9207</v>
      </c>
      <c r="I81" s="2083" t="s">
        <v>7282</v>
      </c>
      <c r="J81" s="2088" t="s">
        <v>9486</v>
      </c>
      <c r="K81" s="2087" t="s">
        <v>9075</v>
      </c>
      <c r="L81" s="2083">
        <v>760</v>
      </c>
      <c r="M81" s="2089" t="s">
        <v>9076</v>
      </c>
      <c r="N81" s="2090" t="s">
        <v>9077</v>
      </c>
      <c r="O81" s="2087" t="s">
        <v>9007</v>
      </c>
      <c r="P81" s="2083">
        <v>9</v>
      </c>
      <c r="Q81" s="2437">
        <f t="shared" si="7"/>
        <v>9</v>
      </c>
      <c r="R81" s="2440"/>
      <c r="S81" s="2440"/>
      <c r="T81" s="2440"/>
      <c r="U81" s="2440"/>
      <c r="V81" s="2440"/>
      <c r="W81" s="2440"/>
      <c r="X81" s="2440"/>
      <c r="Y81" s="2440"/>
      <c r="Z81" s="2440"/>
      <c r="AA81" s="2440"/>
      <c r="AB81" s="2440"/>
      <c r="AC81" s="2440"/>
      <c r="AD81" s="2440"/>
      <c r="AE81" s="2440">
        <v>9</v>
      </c>
      <c r="AG81" s="2502"/>
      <c r="AK81" s="56" t="str">
        <f t="shared" si="8"/>
        <v>DApJ</v>
      </c>
      <c r="AL81" s="1080">
        <v>2</v>
      </c>
      <c r="AM81" s="1080"/>
      <c r="AN81" s="56"/>
      <c r="AO81" s="56"/>
      <c r="AP81" s="56">
        <v>1</v>
      </c>
      <c r="AQ81" s="56"/>
      <c r="AR81" s="56"/>
      <c r="AS81" s="56">
        <v>1</v>
      </c>
      <c r="AT81" s="56"/>
      <c r="AU81" s="56"/>
      <c r="AV81" s="56"/>
      <c r="AW81" s="56">
        <v>1</v>
      </c>
      <c r="AX81" s="56"/>
      <c r="AY81" s="56"/>
      <c r="AZ81" s="56">
        <v>1</v>
      </c>
      <c r="BA81" s="56">
        <v>2</v>
      </c>
      <c r="BB81" s="56">
        <v>1</v>
      </c>
      <c r="BC81" s="56"/>
      <c r="BD81" s="56"/>
      <c r="BE81" s="56"/>
      <c r="BF81" s="56"/>
      <c r="BG81" s="56"/>
      <c r="BH81" s="56"/>
      <c r="BI81" s="56"/>
      <c r="BJ81" s="56">
        <v>1</v>
      </c>
      <c r="BK81" s="56"/>
      <c r="BL81" s="56"/>
      <c r="BM81" s="56"/>
      <c r="BN81" s="56"/>
      <c r="BO81" s="56"/>
      <c r="BP81" s="56"/>
      <c r="BQ81" s="56"/>
      <c r="BR81" s="56"/>
      <c r="BS81" s="56"/>
      <c r="BT81" s="56"/>
      <c r="BU81" s="56"/>
      <c r="BV81" s="56"/>
      <c r="BW81" s="56"/>
      <c r="BX81" s="56"/>
      <c r="BY81" s="56"/>
      <c r="BZ81" s="56"/>
      <c r="CA81" s="56"/>
      <c r="CB81" s="56"/>
      <c r="CC81" s="56"/>
      <c r="CD81" s="56"/>
      <c r="CE81" s="56"/>
    </row>
    <row r="82" spans="2:83" s="2242" customFormat="1" ht="135.75" customHeight="1">
      <c r="B82" s="2233"/>
      <c r="C82" s="2234" t="s">
        <v>9420</v>
      </c>
      <c r="D82" s="2234" t="s">
        <v>9421</v>
      </c>
      <c r="E82" s="2234">
        <v>20</v>
      </c>
      <c r="F82" s="2235">
        <v>17</v>
      </c>
      <c r="G82" s="2236">
        <v>4</v>
      </c>
      <c r="H82" s="2237" t="s">
        <v>9422</v>
      </c>
      <c r="I82" s="2234" t="s">
        <v>9423</v>
      </c>
      <c r="J82" s="2239" t="s">
        <v>9424</v>
      </c>
      <c r="K82" s="2238" t="s">
        <v>9417</v>
      </c>
      <c r="L82" s="2234">
        <v>754</v>
      </c>
      <c r="M82" s="2240">
        <v>141</v>
      </c>
      <c r="N82" s="2241" t="s">
        <v>9425</v>
      </c>
      <c r="O82" s="2238" t="s">
        <v>9426</v>
      </c>
      <c r="P82" s="2234">
        <v>7</v>
      </c>
      <c r="Q82" s="2437">
        <f t="shared" si="7"/>
        <v>7</v>
      </c>
      <c r="R82" s="2445"/>
      <c r="S82" s="2445"/>
      <c r="T82" s="2445"/>
      <c r="U82" s="2445"/>
      <c r="V82" s="2445"/>
      <c r="W82" s="2445"/>
      <c r="X82" s="2445"/>
      <c r="Y82" s="2445"/>
      <c r="Z82" s="2445"/>
      <c r="AA82" s="2445"/>
      <c r="AB82" s="2445"/>
      <c r="AC82" s="2445"/>
      <c r="AD82" s="2445">
        <v>1</v>
      </c>
      <c r="AE82" s="2445">
        <v>6</v>
      </c>
      <c r="AG82" s="2506"/>
      <c r="AK82" s="56" t="str">
        <f t="shared" si="8"/>
        <v>IApJ</v>
      </c>
      <c r="AL82" s="1080"/>
      <c r="AM82" s="1080"/>
      <c r="AN82" s="56"/>
      <c r="AO82" s="56"/>
      <c r="AP82" s="56"/>
      <c r="AQ82" s="56"/>
      <c r="AR82" s="56"/>
      <c r="AS82" s="56"/>
      <c r="AT82" s="56"/>
      <c r="AU82" s="56"/>
      <c r="AV82" s="56"/>
      <c r="AW82" s="56"/>
      <c r="AX82" s="56"/>
      <c r="AY82" s="56"/>
      <c r="AZ82" s="56"/>
      <c r="BA82" s="56">
        <v>2</v>
      </c>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row>
    <row r="83" spans="2:83" s="2169" customFormat="1" ht="135.75" customHeight="1">
      <c r="B83" s="2170"/>
      <c r="C83" s="2171" t="s">
        <v>10017</v>
      </c>
      <c r="D83" s="2171" t="s">
        <v>10018</v>
      </c>
      <c r="E83" s="2171">
        <v>36</v>
      </c>
      <c r="F83" s="2172">
        <v>27</v>
      </c>
      <c r="G83" s="2173">
        <v>10</v>
      </c>
      <c r="H83" s="2174" t="s">
        <v>10019</v>
      </c>
      <c r="I83" s="2171" t="s">
        <v>10020</v>
      </c>
      <c r="J83" s="2179" t="s">
        <v>10021</v>
      </c>
      <c r="K83" s="2176" t="s">
        <v>10022</v>
      </c>
      <c r="L83" s="2171">
        <v>750</v>
      </c>
      <c r="M83" s="2177">
        <v>1</v>
      </c>
      <c r="N83" s="2178" t="s">
        <v>10023</v>
      </c>
      <c r="O83" s="2176" t="s">
        <v>10024</v>
      </c>
      <c r="P83" s="2171">
        <v>10</v>
      </c>
      <c r="Q83" s="2437">
        <f t="shared" si="7"/>
        <v>10</v>
      </c>
      <c r="R83" s="2443"/>
      <c r="S83" s="2443"/>
      <c r="T83" s="2443"/>
      <c r="U83" s="2443"/>
      <c r="V83" s="2443"/>
      <c r="W83" s="2443"/>
      <c r="X83" s="2443"/>
      <c r="Y83" s="2443"/>
      <c r="Z83" s="2443"/>
      <c r="AA83" s="2443"/>
      <c r="AB83" s="2443"/>
      <c r="AC83" s="2443"/>
      <c r="AD83" s="2443">
        <v>5</v>
      </c>
      <c r="AE83" s="2443">
        <v>5</v>
      </c>
      <c r="AG83" s="2505"/>
      <c r="AL83" s="1080"/>
      <c r="AM83" s="1080"/>
      <c r="AN83" s="56"/>
      <c r="AO83" s="56"/>
      <c r="AP83" s="56"/>
      <c r="AQ83" s="56"/>
      <c r="AR83" s="56"/>
      <c r="AS83" s="56">
        <v>1</v>
      </c>
      <c r="AT83" s="56"/>
      <c r="AU83" s="56"/>
      <c r="AV83" s="56"/>
      <c r="AW83" s="56"/>
      <c r="AX83" s="56"/>
      <c r="AY83" s="56"/>
      <c r="AZ83" s="56"/>
      <c r="BA83" s="56">
        <v>6</v>
      </c>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c r="BZ83" s="56"/>
      <c r="CA83" s="56"/>
      <c r="CB83" s="56"/>
      <c r="CC83" s="56"/>
      <c r="CD83" s="56"/>
      <c r="CE83" s="56"/>
    </row>
    <row r="84" spans="2:83" s="2242" customFormat="1" ht="87.75" customHeight="1">
      <c r="B84" s="2233"/>
      <c r="C84" s="2234" t="s">
        <v>9406</v>
      </c>
      <c r="D84" s="2234" t="s">
        <v>9393</v>
      </c>
      <c r="E84" s="2234">
        <v>3</v>
      </c>
      <c r="F84" s="2235">
        <v>0</v>
      </c>
      <c r="G84" s="2236">
        <v>4</v>
      </c>
      <c r="H84" s="2237" t="s">
        <v>9407</v>
      </c>
      <c r="I84" s="2238" t="s">
        <v>9405</v>
      </c>
      <c r="J84" s="2239" t="s">
        <v>9487</v>
      </c>
      <c r="K84" s="2238" t="s">
        <v>9408</v>
      </c>
      <c r="L84" s="2234">
        <v>144</v>
      </c>
      <c r="M84" s="2240">
        <v>74</v>
      </c>
      <c r="N84" s="2241" t="s">
        <v>9409</v>
      </c>
      <c r="O84" s="2238" t="s">
        <v>9410</v>
      </c>
      <c r="P84" s="2234">
        <v>0</v>
      </c>
      <c r="Q84" s="2437">
        <f t="shared" si="7"/>
        <v>0</v>
      </c>
      <c r="R84" s="2445"/>
      <c r="S84" s="2445"/>
      <c r="T84" s="2445"/>
      <c r="U84" s="2445"/>
      <c r="V84" s="2445"/>
      <c r="W84" s="2445"/>
      <c r="X84" s="2445"/>
      <c r="Y84" s="2445"/>
      <c r="Z84" s="2445"/>
      <c r="AA84" s="2445"/>
      <c r="AB84" s="2445"/>
      <c r="AC84" s="2445"/>
      <c r="AD84" s="2445"/>
      <c r="AE84" s="2445"/>
      <c r="AG84" s="2506"/>
      <c r="AK84" s="56" t="str">
        <f t="shared" si="8"/>
        <v>DAJ</v>
      </c>
      <c r="AL84" s="1080"/>
      <c r="AM84" s="1080"/>
      <c r="AN84" s="56"/>
      <c r="AO84" s="56"/>
      <c r="AP84" s="56"/>
      <c r="AQ84" s="56"/>
      <c r="AR84" s="56"/>
      <c r="AS84" s="56"/>
      <c r="AT84" s="56"/>
      <c r="AU84" s="56"/>
      <c r="AV84" s="56"/>
      <c r="AW84" s="56"/>
      <c r="AX84" s="56"/>
      <c r="AY84" s="56"/>
      <c r="AZ84" s="56"/>
      <c r="BA84" s="56">
        <v>1</v>
      </c>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v>1</v>
      </c>
      <c r="BZ84" s="56"/>
      <c r="CA84" s="56"/>
      <c r="CB84" s="56"/>
      <c r="CC84" s="56"/>
      <c r="CD84" s="56"/>
      <c r="CE84" s="56"/>
    </row>
    <row r="85" spans="2:83" s="56" customFormat="1" ht="148.5">
      <c r="B85" s="1457">
        <f>ROW()-2</f>
        <v>83</v>
      </c>
      <c r="C85" s="3" t="s">
        <v>8442</v>
      </c>
      <c r="D85" s="3" t="s">
        <v>746</v>
      </c>
      <c r="E85" s="3">
        <v>61</v>
      </c>
      <c r="F85" s="3">
        <v>24</v>
      </c>
      <c r="G85" s="3">
        <v>38</v>
      </c>
      <c r="H85" s="1456" t="s">
        <v>8443</v>
      </c>
      <c r="I85" s="100" t="s">
        <v>7282</v>
      </c>
      <c r="J85" s="726" t="s">
        <v>8444</v>
      </c>
      <c r="K85" s="3" t="s">
        <v>1107</v>
      </c>
      <c r="L85" s="3">
        <v>748</v>
      </c>
      <c r="M85" s="2136" t="s">
        <v>8445</v>
      </c>
      <c r="N85" s="604" t="s">
        <v>8388</v>
      </c>
      <c r="O85" s="75" t="s">
        <v>8446</v>
      </c>
      <c r="P85" s="1">
        <v>27</v>
      </c>
      <c r="Q85" s="2437">
        <f t="shared" si="7"/>
        <v>27</v>
      </c>
      <c r="R85" s="7"/>
      <c r="S85" s="7"/>
      <c r="T85" s="7"/>
      <c r="U85" s="7"/>
      <c r="V85" s="7"/>
      <c r="W85" s="7"/>
      <c r="X85" s="7"/>
      <c r="Y85" s="7"/>
      <c r="Z85" s="7"/>
      <c r="AA85" s="7"/>
      <c r="AB85" s="7"/>
      <c r="AC85" s="7"/>
      <c r="AD85" s="7">
        <v>13</v>
      </c>
      <c r="AE85" s="7">
        <v>14</v>
      </c>
      <c r="AF85"/>
      <c r="AG85" s="1533"/>
      <c r="AH85"/>
      <c r="AI85"/>
      <c r="AJ85"/>
      <c r="AK85" s="56" t="str">
        <f t="shared" si="8"/>
        <v>DApJ</v>
      </c>
      <c r="AL85" s="1080">
        <v>2</v>
      </c>
      <c r="AM85" s="1080"/>
      <c r="AP85" s="56">
        <v>1</v>
      </c>
      <c r="AS85" s="56">
        <v>1</v>
      </c>
      <c r="AW85" s="56">
        <v>1</v>
      </c>
      <c r="AZ85" s="56">
        <v>2</v>
      </c>
      <c r="BA85" s="56">
        <v>2</v>
      </c>
      <c r="BB85" s="56">
        <v>1</v>
      </c>
      <c r="BE85" s="56">
        <v>1</v>
      </c>
      <c r="BJ85" s="56">
        <v>1</v>
      </c>
      <c r="BQ85" s="56">
        <v>1</v>
      </c>
    </row>
    <row r="86" spans="2:83" s="56" customFormat="1" ht="27">
      <c r="B86" s="1457">
        <f>ROW()-2</f>
        <v>84</v>
      </c>
      <c r="C86" s="1918" t="s">
        <v>8236</v>
      </c>
      <c r="D86" s="1918" t="s">
        <v>799</v>
      </c>
      <c r="E86" s="1918">
        <v>4</v>
      </c>
      <c r="F86" s="1919">
        <v>4</v>
      </c>
      <c r="G86" s="1920">
        <v>1</v>
      </c>
      <c r="H86" s="1921" t="s">
        <v>8218</v>
      </c>
      <c r="I86" s="1918" t="s">
        <v>457</v>
      </c>
      <c r="J86" s="1922" t="s">
        <v>8219</v>
      </c>
      <c r="K86" s="1918" t="s">
        <v>1107</v>
      </c>
      <c r="L86" s="1918">
        <v>744</v>
      </c>
      <c r="M86" s="1924">
        <v>134</v>
      </c>
      <c r="N86" s="1926" t="s">
        <v>8198</v>
      </c>
      <c r="O86" s="1923" t="s">
        <v>8220</v>
      </c>
      <c r="P86" s="1918">
        <v>5</v>
      </c>
      <c r="Q86" s="2437">
        <f t="shared" si="7"/>
        <v>5</v>
      </c>
      <c r="R86" s="2439"/>
      <c r="S86" s="2439"/>
      <c r="T86" s="2439"/>
      <c r="U86" s="2439"/>
      <c r="V86" s="2439"/>
      <c r="W86" s="2439"/>
      <c r="X86" s="2439"/>
      <c r="Y86" s="2439"/>
      <c r="Z86" s="2439"/>
      <c r="AA86" s="2439"/>
      <c r="AB86" s="2439"/>
      <c r="AC86" s="2439"/>
      <c r="AD86" s="2439">
        <v>4</v>
      </c>
      <c r="AE86" s="2439">
        <v>1</v>
      </c>
      <c r="AF86" s="1925"/>
      <c r="AG86" s="2501"/>
      <c r="AH86" s="1925"/>
      <c r="AI86" s="1925"/>
      <c r="AJ86" s="1925"/>
      <c r="AK86" s="56" t="str">
        <f t="shared" si="8"/>
        <v>IApJ</v>
      </c>
      <c r="AL86" s="1080"/>
      <c r="AM86" s="1080"/>
    </row>
    <row r="87" spans="2:83" s="1566" customFormat="1" ht="40.5">
      <c r="B87" s="1457">
        <f>ROW()-2</f>
        <v>85</v>
      </c>
      <c r="C87" s="2062" t="s">
        <v>8766</v>
      </c>
      <c r="D87" s="2062" t="s">
        <v>746</v>
      </c>
      <c r="E87" s="2062">
        <v>12</v>
      </c>
      <c r="F87" s="2063">
        <v>0</v>
      </c>
      <c r="G87" s="2064">
        <v>13</v>
      </c>
      <c r="H87" s="2065" t="s">
        <v>8805</v>
      </c>
      <c r="I87" s="2062" t="s">
        <v>1323</v>
      </c>
      <c r="J87" s="2066" t="s">
        <v>8767</v>
      </c>
      <c r="K87" s="2062" t="s">
        <v>1644</v>
      </c>
      <c r="L87" s="2062">
        <v>543</v>
      </c>
      <c r="M87" s="2067" t="s">
        <v>8768</v>
      </c>
      <c r="N87" s="2068" t="s">
        <v>8714</v>
      </c>
      <c r="O87" s="2069" t="s">
        <v>8769</v>
      </c>
      <c r="P87" s="2062">
        <v>5</v>
      </c>
      <c r="Q87" s="2437">
        <f t="shared" si="7"/>
        <v>5</v>
      </c>
      <c r="R87" s="2442"/>
      <c r="S87" s="2442"/>
      <c r="T87" s="2442"/>
      <c r="U87" s="2442"/>
      <c r="V87" s="2442"/>
      <c r="W87" s="2442"/>
      <c r="X87" s="2442"/>
      <c r="Y87" s="2442"/>
      <c r="Z87" s="2442"/>
      <c r="AA87" s="2442"/>
      <c r="AB87" s="2442"/>
      <c r="AC87" s="2442"/>
      <c r="AD87" s="2442">
        <v>3</v>
      </c>
      <c r="AE87" s="2442">
        <v>2</v>
      </c>
      <c r="AG87" s="1572"/>
      <c r="AK87" s="56" t="str">
        <f t="shared" si="8"/>
        <v>DA&amp;A</v>
      </c>
      <c r="AL87" s="1080"/>
      <c r="AM87" s="1080"/>
      <c r="AN87" s="56"/>
      <c r="AO87" s="56">
        <v>1</v>
      </c>
      <c r="AP87" s="56"/>
      <c r="AQ87" s="56"/>
      <c r="AR87" s="56">
        <v>1</v>
      </c>
      <c r="AS87" s="56"/>
      <c r="AT87" s="56"/>
      <c r="AU87" s="56"/>
      <c r="AV87" s="56"/>
      <c r="AW87" s="56"/>
      <c r="AX87" s="56"/>
      <c r="AY87" s="56"/>
      <c r="AZ87" s="56"/>
      <c r="BA87" s="56"/>
      <c r="BB87" s="56"/>
      <c r="BC87" s="56"/>
      <c r="BD87" s="56"/>
      <c r="BE87" s="56">
        <v>3</v>
      </c>
      <c r="BF87" s="56"/>
      <c r="BG87" s="56"/>
      <c r="BH87" s="56">
        <v>1</v>
      </c>
      <c r="BI87" s="56"/>
      <c r="BJ87" s="56"/>
      <c r="BK87" s="56"/>
      <c r="BL87" s="56"/>
      <c r="BM87" s="56"/>
      <c r="BN87" s="56">
        <v>1</v>
      </c>
      <c r="BO87" s="56"/>
      <c r="BP87" s="56"/>
      <c r="BQ87" s="56"/>
      <c r="BR87" s="56">
        <v>1</v>
      </c>
      <c r="BS87" s="56"/>
      <c r="BT87" s="56"/>
      <c r="BU87" s="56"/>
      <c r="BV87" s="56"/>
      <c r="BW87" s="56"/>
      <c r="BX87" s="56"/>
      <c r="BY87" s="56"/>
      <c r="BZ87" s="56"/>
      <c r="CA87" s="56"/>
      <c r="CB87" s="56"/>
      <c r="CC87" s="56"/>
      <c r="CD87" s="56"/>
      <c r="CE87" s="56"/>
    </row>
    <row r="88" spans="2:83" s="56" customFormat="1" ht="40.5">
      <c r="B88" s="1457">
        <f>ROW()-2</f>
        <v>86</v>
      </c>
      <c r="C88" s="1918" t="s">
        <v>8221</v>
      </c>
      <c r="D88" s="1918" t="s">
        <v>746</v>
      </c>
      <c r="E88" s="1918">
        <v>11</v>
      </c>
      <c r="F88" s="1919">
        <v>7</v>
      </c>
      <c r="G88" s="1920">
        <v>5</v>
      </c>
      <c r="H88" s="1921" t="s">
        <v>8223</v>
      </c>
      <c r="I88" s="1918" t="s">
        <v>1321</v>
      </c>
      <c r="J88" s="1922" t="s">
        <v>8224</v>
      </c>
      <c r="K88" s="1918" t="s">
        <v>1107</v>
      </c>
      <c r="L88" s="1918">
        <v>745</v>
      </c>
      <c r="M88" s="1924">
        <v>12</v>
      </c>
      <c r="N88" s="1926" t="s">
        <v>8198</v>
      </c>
      <c r="O88" s="1923" t="s">
        <v>8225</v>
      </c>
      <c r="P88" s="1918">
        <v>22</v>
      </c>
      <c r="Q88" s="2437">
        <f t="shared" si="7"/>
        <v>22</v>
      </c>
      <c r="R88" s="2439"/>
      <c r="S88" s="2439"/>
      <c r="T88" s="2439"/>
      <c r="U88" s="2439"/>
      <c r="V88" s="2439"/>
      <c r="W88" s="2439"/>
      <c r="X88" s="2439"/>
      <c r="Y88" s="2439"/>
      <c r="Z88" s="2439"/>
      <c r="AA88" s="2439"/>
      <c r="AB88" s="2439"/>
      <c r="AC88" s="2439">
        <v>1</v>
      </c>
      <c r="AD88" s="2439">
        <v>8</v>
      </c>
      <c r="AE88" s="2439">
        <v>13</v>
      </c>
      <c r="AF88" s="1925"/>
      <c r="AG88" s="2501"/>
      <c r="AH88" s="1925"/>
      <c r="AI88" s="1925"/>
      <c r="AJ88" s="1925"/>
      <c r="AK88" s="56" t="str">
        <f t="shared" si="8"/>
        <v>DApJ</v>
      </c>
      <c r="AL88" s="1080"/>
      <c r="AM88" s="1080"/>
      <c r="BA88" s="56">
        <v>5</v>
      </c>
    </row>
    <row r="89" spans="2:83" s="1566" customFormat="1" ht="135">
      <c r="B89" s="2318"/>
      <c r="C89" s="2319" t="s">
        <v>9752</v>
      </c>
      <c r="D89" s="2319" t="s">
        <v>9753</v>
      </c>
      <c r="E89" s="2319">
        <v>53</v>
      </c>
      <c r="F89" s="2320">
        <v>17</v>
      </c>
      <c r="G89" s="2321">
        <v>37</v>
      </c>
      <c r="H89" s="2330" t="s">
        <v>11380</v>
      </c>
      <c r="I89" s="2323" t="s">
        <v>9754</v>
      </c>
      <c r="J89" s="2324" t="s">
        <v>9755</v>
      </c>
      <c r="K89" s="2319" t="s">
        <v>9756</v>
      </c>
      <c r="L89" s="2319">
        <v>64</v>
      </c>
      <c r="M89" s="2325" t="s">
        <v>9757</v>
      </c>
      <c r="N89" s="2326" t="s">
        <v>9758</v>
      </c>
      <c r="O89" s="2323" t="s">
        <v>9759</v>
      </c>
      <c r="P89" s="2319">
        <v>6</v>
      </c>
      <c r="Q89" s="2437">
        <f t="shared" si="7"/>
        <v>6</v>
      </c>
      <c r="R89" s="2447"/>
      <c r="S89" s="2447"/>
      <c r="T89" s="2447"/>
      <c r="U89" s="2447"/>
      <c r="V89" s="2447"/>
      <c r="W89" s="2447"/>
      <c r="X89" s="2447"/>
      <c r="Y89" s="2447"/>
      <c r="Z89" s="2447"/>
      <c r="AA89" s="2447"/>
      <c r="AB89" s="2447"/>
      <c r="AC89" s="2447"/>
      <c r="AD89" s="2447"/>
      <c r="AE89" s="2447">
        <v>6</v>
      </c>
      <c r="AF89" s="2327"/>
      <c r="AG89" s="2508"/>
      <c r="AH89" s="2327"/>
      <c r="AI89" s="2327"/>
      <c r="AJ89" s="2327"/>
      <c r="AK89" s="2327"/>
      <c r="AL89" s="1080"/>
      <c r="AM89" s="1080"/>
      <c r="AN89" s="56"/>
      <c r="AO89" s="56"/>
      <c r="AP89" s="56"/>
      <c r="AQ89" s="56"/>
      <c r="AR89" s="56"/>
      <c r="AS89" s="56">
        <v>1</v>
      </c>
      <c r="AT89" s="56"/>
      <c r="AU89" s="56"/>
      <c r="AV89" s="56"/>
      <c r="AW89" s="56">
        <v>3</v>
      </c>
      <c r="AX89" s="56"/>
      <c r="AY89" s="56"/>
      <c r="AZ89" s="56">
        <v>3</v>
      </c>
      <c r="BA89" s="56">
        <v>3</v>
      </c>
      <c r="BB89" s="56">
        <v>1</v>
      </c>
      <c r="BC89" s="56"/>
      <c r="BD89" s="56"/>
      <c r="BE89" s="56"/>
      <c r="BF89" s="56"/>
      <c r="BG89" s="56"/>
      <c r="BH89" s="56"/>
      <c r="BI89" s="56"/>
      <c r="BJ89" s="56">
        <v>1</v>
      </c>
      <c r="BK89" s="56"/>
      <c r="BL89" s="56"/>
      <c r="BM89" s="56"/>
      <c r="BN89" s="56"/>
      <c r="BO89" s="56"/>
      <c r="BP89" s="56"/>
      <c r="BQ89" s="56"/>
      <c r="BR89" s="56"/>
      <c r="BS89" s="56"/>
      <c r="BT89" s="56"/>
      <c r="BU89" s="56"/>
      <c r="BV89" s="56"/>
      <c r="BW89" s="56"/>
      <c r="BX89" s="56"/>
      <c r="BY89" s="56"/>
      <c r="BZ89" s="56"/>
      <c r="CA89" s="56"/>
      <c r="CB89" s="56"/>
      <c r="CC89" s="56"/>
      <c r="CD89" s="56"/>
      <c r="CE89" s="56"/>
    </row>
    <row r="90" spans="2:83" s="2327" customFormat="1" ht="146.25" customHeight="1">
      <c r="B90" s="2141"/>
      <c r="C90" s="2142" t="s">
        <v>9216</v>
      </c>
      <c r="D90" s="2142" t="s">
        <v>9210</v>
      </c>
      <c r="E90" s="2142">
        <v>5</v>
      </c>
      <c r="F90" s="2149">
        <v>0</v>
      </c>
      <c r="G90" s="2150">
        <v>6</v>
      </c>
      <c r="H90" s="2151" t="s">
        <v>9220</v>
      </c>
      <c r="I90" s="2144" t="s">
        <v>9217</v>
      </c>
      <c r="J90" s="2239" t="s">
        <v>9465</v>
      </c>
      <c r="K90" s="2142" t="s">
        <v>9218</v>
      </c>
      <c r="L90" s="2142">
        <v>64</v>
      </c>
      <c r="M90" s="2146">
        <v>115</v>
      </c>
      <c r="N90" s="2147" t="s">
        <v>9212</v>
      </c>
      <c r="O90" s="2144" t="s">
        <v>9219</v>
      </c>
      <c r="P90" s="2142">
        <v>2</v>
      </c>
      <c r="Q90" s="2437">
        <f t="shared" si="7"/>
        <v>2</v>
      </c>
      <c r="R90" s="2448"/>
      <c r="S90" s="2448"/>
      <c r="T90" s="2448"/>
      <c r="U90" s="2448"/>
      <c r="V90" s="2448"/>
      <c r="W90" s="2448"/>
      <c r="X90" s="2448"/>
      <c r="Y90" s="2448"/>
      <c r="Z90" s="2448"/>
      <c r="AA90" s="2448"/>
      <c r="AB90" s="2448"/>
      <c r="AC90" s="2448"/>
      <c r="AD90" s="2448">
        <v>1</v>
      </c>
      <c r="AE90" s="2448">
        <v>1</v>
      </c>
      <c r="AF90" s="2148"/>
      <c r="AG90" s="2509"/>
      <c r="AH90" s="2148"/>
      <c r="AI90" s="2148"/>
      <c r="AJ90" s="2148"/>
      <c r="AK90" s="56" t="str">
        <f t="shared" ref="AK90:AK130" si="9">D90&amp;K90</f>
        <v>DPASJ</v>
      </c>
      <c r="AL90" s="1080"/>
      <c r="AM90" s="1080"/>
      <c r="AN90" s="56"/>
      <c r="AO90" s="56"/>
      <c r="AP90" s="56"/>
      <c r="AQ90" s="56"/>
      <c r="AR90" s="56"/>
      <c r="AS90" s="56"/>
      <c r="AT90" s="56"/>
      <c r="AU90" s="56"/>
      <c r="AV90" s="56"/>
      <c r="AW90" s="56"/>
      <c r="AX90" s="56"/>
      <c r="AY90" s="56"/>
      <c r="AZ90" s="56"/>
      <c r="BA90" s="56">
        <v>1</v>
      </c>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c r="BZ90" s="56"/>
      <c r="CA90" s="56"/>
      <c r="CB90" s="56"/>
      <c r="CC90" s="56"/>
      <c r="CD90" s="56"/>
      <c r="CE90" s="56"/>
    </row>
    <row r="91" spans="2:83" s="2148" customFormat="1" ht="48" customHeight="1">
      <c r="B91" s="2233"/>
      <c r="C91" s="2234" t="s">
        <v>9399</v>
      </c>
      <c r="D91" s="2234" t="s">
        <v>9393</v>
      </c>
      <c r="E91" s="2234">
        <v>26</v>
      </c>
      <c r="F91" s="2235">
        <v>9</v>
      </c>
      <c r="G91" s="2236">
        <v>18</v>
      </c>
      <c r="H91" s="2243" t="s">
        <v>9400</v>
      </c>
      <c r="I91" s="2238" t="s">
        <v>9404</v>
      </c>
      <c r="J91" s="2239" t="s">
        <v>9401</v>
      </c>
      <c r="K91" s="2234" t="s">
        <v>9395</v>
      </c>
      <c r="L91" s="2234">
        <v>761</v>
      </c>
      <c r="M91" s="2240">
        <v>143</v>
      </c>
      <c r="N91" s="2241" t="s">
        <v>9402</v>
      </c>
      <c r="O91" s="2238" t="s">
        <v>9403</v>
      </c>
      <c r="P91" s="2234">
        <v>7</v>
      </c>
      <c r="Q91" s="2437">
        <f t="shared" si="7"/>
        <v>7</v>
      </c>
      <c r="R91" s="2445"/>
      <c r="S91" s="2445"/>
      <c r="T91" s="2445"/>
      <c r="U91" s="2445"/>
      <c r="V91" s="2445"/>
      <c r="W91" s="2445"/>
      <c r="X91" s="2445"/>
      <c r="Y91" s="2445"/>
      <c r="Z91" s="2445"/>
      <c r="AA91" s="2445"/>
      <c r="AB91" s="2445"/>
      <c r="AC91" s="2445"/>
      <c r="AD91" s="2445"/>
      <c r="AE91" s="2445">
        <v>7</v>
      </c>
      <c r="AF91" s="2242"/>
      <c r="AG91" s="2506"/>
      <c r="AH91" s="2242"/>
      <c r="AI91" s="2242"/>
      <c r="AJ91" s="2242"/>
      <c r="AK91" s="56" t="str">
        <f t="shared" si="9"/>
        <v>DApJ</v>
      </c>
      <c r="AL91" s="1080"/>
      <c r="AM91" s="1080">
        <v>1</v>
      </c>
      <c r="AN91" s="56"/>
      <c r="AO91" s="56"/>
      <c r="AP91" s="56"/>
      <c r="AQ91" s="56"/>
      <c r="AR91" s="56"/>
      <c r="AS91" s="56">
        <v>6</v>
      </c>
      <c r="AT91" s="56"/>
      <c r="AU91" s="56"/>
      <c r="AV91" s="56"/>
      <c r="AW91" s="56"/>
      <c r="AX91" s="56"/>
      <c r="AY91" s="56"/>
      <c r="AZ91" s="56"/>
      <c r="BA91" s="56">
        <v>4</v>
      </c>
      <c r="BB91" s="56">
        <v>3</v>
      </c>
      <c r="BC91" s="56"/>
      <c r="BD91" s="56"/>
      <c r="BE91" s="56"/>
      <c r="BF91" s="56"/>
      <c r="BG91" s="56"/>
      <c r="BH91" s="56">
        <v>1</v>
      </c>
      <c r="BI91" s="56"/>
      <c r="BJ91" s="56"/>
      <c r="BK91" s="56"/>
      <c r="BL91" s="56"/>
      <c r="BM91" s="56"/>
      <c r="BN91" s="56"/>
      <c r="BO91" s="56"/>
      <c r="BP91" s="56"/>
      <c r="BQ91" s="56"/>
      <c r="BR91" s="56"/>
      <c r="BS91" s="56"/>
      <c r="BT91" s="56"/>
      <c r="BU91" s="56"/>
      <c r="BV91" s="56"/>
      <c r="BW91" s="56"/>
      <c r="BX91" s="56"/>
      <c r="BY91" s="56"/>
      <c r="BZ91" s="56"/>
      <c r="CA91" s="56"/>
      <c r="CB91" s="56"/>
      <c r="CC91" s="56"/>
      <c r="CD91" s="56"/>
      <c r="CE91" s="56"/>
    </row>
    <row r="92" spans="2:83" s="2242" customFormat="1" ht="89.25" customHeight="1">
      <c r="B92" s="1457">
        <f t="shared" ref="B92:B105" si="10">ROW()-2</f>
        <v>90</v>
      </c>
      <c r="C92" s="3" t="s">
        <v>8404</v>
      </c>
      <c r="D92" s="3" t="s">
        <v>746</v>
      </c>
      <c r="E92" s="3">
        <v>7</v>
      </c>
      <c r="F92" s="1449">
        <v>7</v>
      </c>
      <c r="G92" s="1013">
        <v>1</v>
      </c>
      <c r="H92" s="1456" t="s">
        <v>8405</v>
      </c>
      <c r="I92" s="100" t="s">
        <v>1321</v>
      </c>
      <c r="J92" s="726" t="s">
        <v>8406</v>
      </c>
      <c r="K92" s="3" t="s">
        <v>70</v>
      </c>
      <c r="L92" s="3">
        <v>420</v>
      </c>
      <c r="M92" s="2365" t="s">
        <v>8407</v>
      </c>
      <c r="N92" s="604" t="s">
        <v>8385</v>
      </c>
      <c r="O92" s="75" t="s">
        <v>8408</v>
      </c>
      <c r="P92" s="3">
        <v>55</v>
      </c>
      <c r="Q92" s="2437">
        <f t="shared" si="7"/>
        <v>55</v>
      </c>
      <c r="R92" s="41"/>
      <c r="S92" s="41"/>
      <c r="T92" s="41"/>
      <c r="U92" s="41"/>
      <c r="V92" s="41"/>
      <c r="W92" s="41"/>
      <c r="X92" s="41"/>
      <c r="Y92" s="41"/>
      <c r="Z92" s="41"/>
      <c r="AA92" s="41"/>
      <c r="AB92" s="41"/>
      <c r="AC92" s="41"/>
      <c r="AD92" s="41">
        <v>22</v>
      </c>
      <c r="AE92" s="41">
        <v>33</v>
      </c>
      <c r="AF92"/>
      <c r="AG92" s="50" t="s">
        <v>10521</v>
      </c>
      <c r="AH92"/>
      <c r="AI92"/>
      <c r="AJ92"/>
      <c r="AK92" s="56" t="str">
        <f t="shared" si="9"/>
        <v>DMNRAS</v>
      </c>
      <c r="AL92" s="1080"/>
      <c r="AM92" s="1080"/>
      <c r="AN92" s="56"/>
      <c r="AO92" s="56"/>
      <c r="AP92" s="56"/>
      <c r="AQ92" s="56"/>
      <c r="AR92" s="56"/>
      <c r="AS92" s="56"/>
      <c r="AT92" s="56"/>
      <c r="AU92" s="56"/>
      <c r="AV92" s="56"/>
      <c r="AW92" s="56"/>
      <c r="AX92" s="56"/>
      <c r="AY92" s="56"/>
      <c r="AZ92" s="56"/>
      <c r="BA92" s="56">
        <v>1</v>
      </c>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row>
    <row r="93" spans="2:83" ht="27">
      <c r="B93" s="1457">
        <f t="shared" si="10"/>
        <v>91</v>
      </c>
      <c r="C93" s="2083" t="s">
        <v>9024</v>
      </c>
      <c r="D93" s="2083" t="s">
        <v>9078</v>
      </c>
      <c r="E93" s="2083">
        <v>7</v>
      </c>
      <c r="F93" s="2084">
        <v>0</v>
      </c>
      <c r="G93" s="2085">
        <v>8</v>
      </c>
      <c r="H93" s="2086" t="s">
        <v>9025</v>
      </c>
      <c r="I93" s="2087" t="s">
        <v>2013</v>
      </c>
      <c r="J93" s="2088" t="s">
        <v>9008</v>
      </c>
      <c r="K93" s="2083" t="s">
        <v>9075</v>
      </c>
      <c r="L93" s="2083">
        <v>760</v>
      </c>
      <c r="M93" s="2089" t="s">
        <v>9079</v>
      </c>
      <c r="N93" s="2090" t="s">
        <v>9077</v>
      </c>
      <c r="O93" s="2087" t="s">
        <v>9009</v>
      </c>
      <c r="P93" s="2083">
        <v>0</v>
      </c>
      <c r="Q93" s="2437">
        <f t="shared" si="7"/>
        <v>0</v>
      </c>
      <c r="R93" s="2440"/>
      <c r="S93" s="2440"/>
      <c r="T93" s="2440"/>
      <c r="U93" s="2440"/>
      <c r="V93" s="2440"/>
      <c r="W93" s="2440"/>
      <c r="X93" s="2440"/>
      <c r="Y93" s="2440"/>
      <c r="Z93" s="2440"/>
      <c r="AA93" s="2440"/>
      <c r="AB93" s="2440"/>
      <c r="AC93" s="2440"/>
      <c r="AD93" s="2440"/>
      <c r="AE93" s="2440"/>
      <c r="AF93" s="2091"/>
      <c r="AG93" s="2502"/>
      <c r="AH93" s="2091"/>
      <c r="AI93" s="2091"/>
      <c r="AJ93" s="2091"/>
      <c r="AK93" s="56" t="str">
        <f t="shared" si="9"/>
        <v>DApJ</v>
      </c>
      <c r="AL93" s="1080"/>
      <c r="AM93" s="1080"/>
      <c r="AN93" s="56"/>
      <c r="AO93" s="56"/>
      <c r="AP93" s="56"/>
      <c r="AQ93" s="56"/>
      <c r="AR93" s="56"/>
      <c r="AS93" s="56"/>
      <c r="AT93" s="56"/>
      <c r="AU93" s="56"/>
      <c r="AV93" s="56"/>
      <c r="AW93" s="56"/>
      <c r="AX93" s="56"/>
      <c r="AY93" s="56"/>
      <c r="AZ93" s="56"/>
      <c r="BA93" s="56">
        <v>6</v>
      </c>
      <c r="BB93" s="56"/>
      <c r="BC93" s="56"/>
      <c r="BD93" s="56"/>
      <c r="BE93" s="56">
        <v>1</v>
      </c>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c r="CE93" s="56"/>
    </row>
    <row r="94" spans="2:83" s="2091" customFormat="1" ht="39.75" customHeight="1">
      <c r="B94" s="1457">
        <f t="shared" si="10"/>
        <v>92</v>
      </c>
      <c r="C94" s="1918" t="s">
        <v>8233</v>
      </c>
      <c r="D94" s="1918" t="s">
        <v>746</v>
      </c>
      <c r="E94" s="1918">
        <v>3</v>
      </c>
      <c r="F94" s="1919">
        <v>0</v>
      </c>
      <c r="G94" s="1920">
        <v>4</v>
      </c>
      <c r="H94" s="1921" t="s">
        <v>1642</v>
      </c>
      <c r="I94" s="1918" t="s">
        <v>1321</v>
      </c>
      <c r="J94" s="1922" t="s">
        <v>8234</v>
      </c>
      <c r="K94" s="1918" t="s">
        <v>1107</v>
      </c>
      <c r="L94" s="1918">
        <v>744</v>
      </c>
      <c r="M94" s="1924">
        <v>96</v>
      </c>
      <c r="N94" s="1926" t="s">
        <v>8198</v>
      </c>
      <c r="O94" s="1923" t="s">
        <v>8235</v>
      </c>
      <c r="P94" s="1918">
        <v>15</v>
      </c>
      <c r="Q94" s="2437">
        <f t="shared" si="7"/>
        <v>15</v>
      </c>
      <c r="R94" s="2439"/>
      <c r="S94" s="2439"/>
      <c r="T94" s="2439"/>
      <c r="U94" s="2439"/>
      <c r="V94" s="2439"/>
      <c r="W94" s="2439"/>
      <c r="X94" s="2439"/>
      <c r="Y94" s="2439"/>
      <c r="Z94" s="2439"/>
      <c r="AA94" s="2439"/>
      <c r="AB94" s="2439"/>
      <c r="AC94" s="2439"/>
      <c r="AD94" s="2439">
        <v>7</v>
      </c>
      <c r="AE94" s="2439">
        <v>8</v>
      </c>
      <c r="AF94" s="1925"/>
      <c r="AG94" s="2501"/>
      <c r="AH94" s="1925"/>
      <c r="AI94" s="1925"/>
      <c r="AJ94" s="1925"/>
      <c r="AK94" s="56" t="str">
        <f t="shared" si="9"/>
        <v>DApJ</v>
      </c>
      <c r="AL94" s="1080"/>
      <c r="AM94" s="1080"/>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row>
    <row r="95" spans="2:83" ht="40.5">
      <c r="B95" s="1457">
        <f t="shared" si="10"/>
        <v>93</v>
      </c>
      <c r="C95" s="3" t="s">
        <v>8439</v>
      </c>
      <c r="D95" s="3" t="s">
        <v>746</v>
      </c>
      <c r="E95" s="3">
        <v>1</v>
      </c>
      <c r="F95" s="3">
        <v>0</v>
      </c>
      <c r="G95" s="3">
        <v>2</v>
      </c>
      <c r="H95" s="1456" t="s">
        <v>8440</v>
      </c>
      <c r="I95" s="100" t="s">
        <v>1321</v>
      </c>
      <c r="J95" s="726" t="s">
        <v>8501</v>
      </c>
      <c r="K95" s="3" t="s">
        <v>1107</v>
      </c>
      <c r="L95" s="3">
        <v>748</v>
      </c>
      <c r="M95" s="1">
        <v>112</v>
      </c>
      <c r="N95" s="604" t="s">
        <v>8388</v>
      </c>
      <c r="O95" s="75" t="s">
        <v>8441</v>
      </c>
      <c r="P95" s="1">
        <v>5</v>
      </c>
      <c r="Q95" s="2437">
        <f t="shared" si="7"/>
        <v>5</v>
      </c>
      <c r="R95" s="7"/>
      <c r="S95" s="7"/>
      <c r="T95" s="7"/>
      <c r="U95" s="7"/>
      <c r="V95" s="7"/>
      <c r="W95" s="7"/>
      <c r="X95" s="7"/>
      <c r="Y95" s="7"/>
      <c r="Z95" s="7"/>
      <c r="AA95" s="7"/>
      <c r="AB95" s="7"/>
      <c r="AC95" s="7"/>
      <c r="AD95" s="7">
        <v>1</v>
      </c>
      <c r="AE95" s="7">
        <v>4</v>
      </c>
      <c r="AK95" s="56" t="str">
        <f t="shared" si="9"/>
        <v>DApJ</v>
      </c>
      <c r="AL95" s="1080"/>
      <c r="AM95" s="1080"/>
      <c r="AN95" s="56"/>
      <c r="AO95" s="56"/>
      <c r="AP95" s="56"/>
      <c r="AQ95" s="56"/>
      <c r="AR95" s="56"/>
      <c r="AS95" s="56"/>
      <c r="AT95" s="56"/>
      <c r="AU95" s="56"/>
      <c r="AV95" s="56"/>
      <c r="AW95" s="56"/>
      <c r="AX95" s="56"/>
      <c r="AY95" s="56"/>
      <c r="AZ95" s="56"/>
      <c r="BA95" s="56"/>
      <c r="BB95" s="56">
        <v>1</v>
      </c>
      <c r="BC95" s="56"/>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row>
    <row r="96" spans="2:83" ht="54">
      <c r="B96" s="1457">
        <f t="shared" si="10"/>
        <v>94</v>
      </c>
      <c r="C96" s="1918" t="s">
        <v>6473</v>
      </c>
      <c r="D96" s="1918" t="s">
        <v>746</v>
      </c>
      <c r="E96" s="1918">
        <v>12</v>
      </c>
      <c r="F96" s="1919">
        <v>8</v>
      </c>
      <c r="G96" s="1920">
        <v>5</v>
      </c>
      <c r="H96" s="1921" t="s">
        <v>8237</v>
      </c>
      <c r="I96" s="1918" t="s">
        <v>1321</v>
      </c>
      <c r="J96" s="1922" t="s">
        <v>8238</v>
      </c>
      <c r="K96" s="1918" t="s">
        <v>1107</v>
      </c>
      <c r="L96" s="1918">
        <v>744</v>
      </c>
      <c r="M96" s="1924">
        <v>83</v>
      </c>
      <c r="N96" s="1926" t="s">
        <v>8198</v>
      </c>
      <c r="O96" s="1923" t="s">
        <v>8239</v>
      </c>
      <c r="P96" s="1918">
        <v>75</v>
      </c>
      <c r="Q96" s="2437">
        <f t="shared" si="7"/>
        <v>75</v>
      </c>
      <c r="R96" s="2439"/>
      <c r="S96" s="2439"/>
      <c r="T96" s="2439"/>
      <c r="U96" s="2439"/>
      <c r="V96" s="2439"/>
      <c r="W96" s="2439"/>
      <c r="X96" s="2439"/>
      <c r="Y96" s="2439"/>
      <c r="Z96" s="2439"/>
      <c r="AA96" s="2439"/>
      <c r="AB96" s="2439"/>
      <c r="AC96" s="2439">
        <v>4</v>
      </c>
      <c r="AD96" s="2439">
        <v>44</v>
      </c>
      <c r="AE96" s="2439">
        <v>27</v>
      </c>
      <c r="AF96" s="1925"/>
      <c r="AG96" s="2501"/>
      <c r="AH96" s="1925"/>
      <c r="AI96" s="1925"/>
      <c r="AJ96" s="1925"/>
      <c r="AK96" s="56" t="str">
        <f t="shared" si="9"/>
        <v>DApJ</v>
      </c>
      <c r="AL96" s="1080"/>
      <c r="AM96" s="1080"/>
      <c r="AN96" s="56"/>
      <c r="AO96" s="56"/>
      <c r="AP96" s="56"/>
      <c r="AQ96" s="56"/>
      <c r="AR96" s="56"/>
      <c r="AS96" s="56"/>
      <c r="AT96" s="56"/>
      <c r="AU96" s="56"/>
      <c r="AV96" s="56"/>
      <c r="AW96" s="56"/>
      <c r="AX96" s="56"/>
      <c r="AY96" s="56"/>
      <c r="AZ96" s="56"/>
      <c r="BA96" s="56">
        <v>4</v>
      </c>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c r="BZ96" s="56"/>
      <c r="CA96" s="56"/>
      <c r="CB96" s="56"/>
      <c r="CC96" s="56"/>
      <c r="CD96" s="56"/>
      <c r="CE96" s="56"/>
    </row>
    <row r="97" spans="2:83" ht="54">
      <c r="B97" s="1457">
        <f t="shared" si="10"/>
        <v>95</v>
      </c>
      <c r="C97" s="1891" t="s">
        <v>1735</v>
      </c>
      <c r="D97" s="1891" t="s">
        <v>746</v>
      </c>
      <c r="E97" s="1891">
        <v>23</v>
      </c>
      <c r="F97" s="1898">
        <v>17</v>
      </c>
      <c r="G97" s="1899">
        <v>7</v>
      </c>
      <c r="H97" s="1894" t="s">
        <v>8822</v>
      </c>
      <c r="I97" s="1893" t="s">
        <v>1070</v>
      </c>
      <c r="J97" s="1900" t="s">
        <v>8823</v>
      </c>
      <c r="K97" s="1891" t="s">
        <v>1107</v>
      </c>
      <c r="L97" s="1891">
        <v>755</v>
      </c>
      <c r="M97" s="1895">
        <v>26</v>
      </c>
      <c r="N97" s="1901" t="s">
        <v>8758</v>
      </c>
      <c r="O97" s="1893" t="s">
        <v>8824</v>
      </c>
      <c r="P97" s="1891">
        <v>21</v>
      </c>
      <c r="Q97" s="2437">
        <f t="shared" si="7"/>
        <v>21</v>
      </c>
      <c r="R97" s="2449"/>
      <c r="S97" s="2449"/>
      <c r="T97" s="2449"/>
      <c r="U97" s="2449"/>
      <c r="V97" s="2449"/>
      <c r="W97" s="2449"/>
      <c r="X97" s="2449"/>
      <c r="Y97" s="2449"/>
      <c r="Z97" s="2449"/>
      <c r="AA97" s="2449"/>
      <c r="AB97" s="2449"/>
      <c r="AC97" s="2449"/>
      <c r="AD97" s="2449">
        <v>1</v>
      </c>
      <c r="AE97" s="2449">
        <v>20</v>
      </c>
      <c r="AF97" s="1889"/>
      <c r="AG97" s="2481"/>
      <c r="AH97" s="1889"/>
      <c r="AI97" s="1889"/>
      <c r="AJ97" s="1889"/>
      <c r="AK97" s="56" t="str">
        <f t="shared" si="9"/>
        <v>DApJ</v>
      </c>
      <c r="AL97" s="1080"/>
      <c r="AM97" s="1080"/>
      <c r="AN97" s="56">
        <v>1</v>
      </c>
      <c r="AO97" s="56"/>
      <c r="AP97" s="56"/>
      <c r="AQ97" s="56"/>
      <c r="AR97" s="56"/>
      <c r="AS97" s="56">
        <v>1</v>
      </c>
      <c r="AT97" s="56"/>
      <c r="AU97" s="56"/>
      <c r="AV97" s="56"/>
      <c r="AW97" s="56"/>
      <c r="AX97" s="56"/>
      <c r="AY97" s="56"/>
      <c r="AZ97" s="56"/>
      <c r="BA97" s="56">
        <v>2</v>
      </c>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row>
    <row r="98" spans="2:83" s="1889" customFormat="1" ht="89.25" customHeight="1">
      <c r="B98" s="1457">
        <f t="shared" si="10"/>
        <v>96</v>
      </c>
      <c r="C98" s="1918" t="s">
        <v>8240</v>
      </c>
      <c r="D98" s="1918" t="s">
        <v>799</v>
      </c>
      <c r="E98" s="1918">
        <v>13</v>
      </c>
      <c r="F98" s="1919">
        <v>12</v>
      </c>
      <c r="G98" s="1920">
        <v>2</v>
      </c>
      <c r="H98" s="1921" t="s">
        <v>8243</v>
      </c>
      <c r="I98" s="1918" t="s">
        <v>2013</v>
      </c>
      <c r="J98" s="1922" t="s">
        <v>8267</v>
      </c>
      <c r="K98" s="1918" t="s">
        <v>3473</v>
      </c>
      <c r="L98" s="1918">
        <v>61</v>
      </c>
      <c r="M98" s="1924" t="s">
        <v>8241</v>
      </c>
      <c r="N98" s="1926" t="s">
        <v>8192</v>
      </c>
      <c r="O98" s="1923" t="s">
        <v>8242</v>
      </c>
      <c r="P98" s="1918">
        <v>0</v>
      </c>
      <c r="Q98" s="2437">
        <f t="shared" si="7"/>
        <v>0</v>
      </c>
      <c r="R98" s="2439"/>
      <c r="S98" s="2439"/>
      <c r="T98" s="2439"/>
      <c r="U98" s="2439"/>
      <c r="V98" s="2439"/>
      <c r="W98" s="2439"/>
      <c r="X98" s="2439"/>
      <c r="Y98" s="2439"/>
      <c r="Z98" s="2439"/>
      <c r="AA98" s="2439"/>
      <c r="AB98" s="2439"/>
      <c r="AC98" s="2439"/>
      <c r="AD98" s="2439"/>
      <c r="AE98" s="2439"/>
      <c r="AF98" s="1925"/>
      <c r="AG98" s="2501"/>
      <c r="AH98" s="1925"/>
      <c r="AI98" s="1925"/>
      <c r="AJ98" s="1925"/>
      <c r="AK98" s="56" t="str">
        <f t="shared" si="9"/>
        <v>IP&amp;SS</v>
      </c>
      <c r="AL98" s="1080"/>
      <c r="AM98" s="1080"/>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row>
    <row r="99" spans="2:83" ht="40.5">
      <c r="B99" s="1457">
        <f t="shared" si="10"/>
        <v>97</v>
      </c>
      <c r="C99" s="1437" t="s">
        <v>6530</v>
      </c>
      <c r="D99" s="1437" t="s">
        <v>746</v>
      </c>
      <c r="E99" s="1437">
        <v>1</v>
      </c>
      <c r="F99" s="1543">
        <v>0</v>
      </c>
      <c r="G99" s="2035">
        <v>2</v>
      </c>
      <c r="H99" s="2036" t="s">
        <v>8668</v>
      </c>
      <c r="I99" s="1437" t="s">
        <v>1322</v>
      </c>
      <c r="J99" s="2037" t="s">
        <v>8669</v>
      </c>
      <c r="K99" s="1437" t="s">
        <v>70</v>
      </c>
      <c r="L99" s="1437">
        <v>423</v>
      </c>
      <c r="M99" s="2366" t="s">
        <v>8670</v>
      </c>
      <c r="N99" s="2040" t="s">
        <v>8671</v>
      </c>
      <c r="O99" s="1541" t="s">
        <v>8672</v>
      </c>
      <c r="P99" s="1437">
        <v>2</v>
      </c>
      <c r="Q99" s="2437">
        <f t="shared" si="7"/>
        <v>2</v>
      </c>
      <c r="R99" s="2438"/>
      <c r="S99" s="2438"/>
      <c r="T99" s="2438"/>
      <c r="U99" s="2438"/>
      <c r="V99" s="2438"/>
      <c r="W99" s="2438"/>
      <c r="X99" s="2438"/>
      <c r="Y99" s="2438"/>
      <c r="Z99" s="2438"/>
      <c r="AA99" s="2438"/>
      <c r="AB99" s="2438"/>
      <c r="AC99" s="2438"/>
      <c r="AD99" s="2438"/>
      <c r="AE99" s="2438">
        <v>2</v>
      </c>
      <c r="AF99" s="1874"/>
      <c r="AG99" s="2379"/>
      <c r="AH99" s="1874"/>
      <c r="AI99" s="1874"/>
      <c r="AJ99" s="1874"/>
      <c r="AK99" s="56" t="str">
        <f t="shared" si="9"/>
        <v>DMNRAS</v>
      </c>
      <c r="AL99" s="1080"/>
      <c r="AM99" s="1080"/>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c r="BZ99" s="56"/>
      <c r="CA99" s="56"/>
      <c r="CB99" s="56"/>
      <c r="CC99" s="56"/>
      <c r="CD99" s="56"/>
      <c r="CE99" s="56"/>
    </row>
    <row r="100" spans="2:83" s="1874" customFormat="1" ht="27">
      <c r="B100" s="1457">
        <f t="shared" si="10"/>
        <v>98</v>
      </c>
      <c r="C100" s="3" t="s">
        <v>6530</v>
      </c>
      <c r="D100" s="3" t="s">
        <v>746</v>
      </c>
      <c r="E100" s="3">
        <v>5</v>
      </c>
      <c r="F100" s="1449">
        <v>1</v>
      </c>
      <c r="G100" s="1013">
        <v>5</v>
      </c>
      <c r="H100" s="1456" t="s">
        <v>8707</v>
      </c>
      <c r="I100" s="3" t="s">
        <v>1321</v>
      </c>
      <c r="J100" s="2047" t="s">
        <v>8746</v>
      </c>
      <c r="K100" s="3" t="s">
        <v>70</v>
      </c>
      <c r="L100" s="3">
        <v>423</v>
      </c>
      <c r="M100" s="2365" t="s">
        <v>8747</v>
      </c>
      <c r="N100" s="604" t="s">
        <v>8714</v>
      </c>
      <c r="O100" s="100" t="s">
        <v>8706</v>
      </c>
      <c r="P100" s="3">
        <v>2</v>
      </c>
      <c r="Q100" s="2437">
        <f t="shared" si="7"/>
        <v>2</v>
      </c>
      <c r="R100" s="41"/>
      <c r="S100" s="41"/>
      <c r="T100" s="41"/>
      <c r="U100" s="41"/>
      <c r="V100" s="41"/>
      <c r="W100" s="41"/>
      <c r="X100" s="41"/>
      <c r="Y100" s="41"/>
      <c r="Z100" s="41"/>
      <c r="AA100" s="41"/>
      <c r="AB100" s="41"/>
      <c r="AC100" s="41"/>
      <c r="AD100" s="41"/>
      <c r="AE100" s="41">
        <v>2</v>
      </c>
      <c r="AF100" s="56"/>
      <c r="AG100" s="1649"/>
      <c r="AH100" s="56"/>
      <c r="AI100" s="56"/>
      <c r="AJ100" s="56"/>
      <c r="AK100" s="56" t="str">
        <f t="shared" si="9"/>
        <v>DMNRAS</v>
      </c>
      <c r="AL100" s="1080"/>
      <c r="AM100" s="1080"/>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c r="BZ100" s="56"/>
      <c r="CA100" s="56"/>
      <c r="CB100" s="56"/>
      <c r="CC100" s="56"/>
      <c r="CD100" s="56"/>
      <c r="CE100" s="56"/>
    </row>
    <row r="101" spans="2:83" s="56" customFormat="1" ht="40.5">
      <c r="B101" s="1457">
        <f t="shared" si="10"/>
        <v>99</v>
      </c>
      <c r="C101" s="2083" t="s">
        <v>9026</v>
      </c>
      <c r="D101" s="2083" t="s">
        <v>9080</v>
      </c>
      <c r="E101" s="2083">
        <v>7</v>
      </c>
      <c r="F101" s="2084">
        <v>4</v>
      </c>
      <c r="G101" s="2085">
        <v>4</v>
      </c>
      <c r="H101" s="2086" t="s">
        <v>9206</v>
      </c>
      <c r="I101" s="2083" t="s">
        <v>9081</v>
      </c>
      <c r="J101" s="2088" t="s">
        <v>9010</v>
      </c>
      <c r="K101" s="2083" t="s">
        <v>9075</v>
      </c>
      <c r="L101" s="2083">
        <v>759</v>
      </c>
      <c r="M101" s="2089">
        <v>116</v>
      </c>
      <c r="N101" s="2139" t="s">
        <v>9082</v>
      </c>
      <c r="O101" s="2087" t="s">
        <v>9011</v>
      </c>
      <c r="P101" s="2140">
        <v>3</v>
      </c>
      <c r="Q101" s="2437">
        <f t="shared" si="7"/>
        <v>3</v>
      </c>
      <c r="R101" s="2440"/>
      <c r="S101" s="2440"/>
      <c r="T101" s="2440"/>
      <c r="U101" s="2440"/>
      <c r="V101" s="2440"/>
      <c r="W101" s="2440"/>
      <c r="X101" s="2440"/>
      <c r="Y101" s="2440"/>
      <c r="Z101" s="2440"/>
      <c r="AA101" s="2440"/>
      <c r="AB101" s="2440"/>
      <c r="AC101" s="2440"/>
      <c r="AD101" s="2440"/>
      <c r="AE101" s="2440">
        <v>3</v>
      </c>
      <c r="AF101" s="2091"/>
      <c r="AG101" s="2502"/>
      <c r="AH101" s="2091"/>
      <c r="AI101" s="2091"/>
      <c r="AJ101" s="2091"/>
      <c r="AK101" s="56" t="str">
        <f t="shared" si="9"/>
        <v>IApJ</v>
      </c>
      <c r="AL101" s="1080"/>
      <c r="AM101" s="1080"/>
      <c r="BA101" s="56">
        <v>1</v>
      </c>
    </row>
    <row r="102" spans="2:83" s="1670" customFormat="1" ht="41.25" customHeight="1">
      <c r="B102" s="1457">
        <f t="shared" si="10"/>
        <v>100</v>
      </c>
      <c r="C102" s="1652" t="s">
        <v>2652</v>
      </c>
      <c r="D102" s="1652" t="s">
        <v>799</v>
      </c>
      <c r="E102" s="1652">
        <v>2</v>
      </c>
      <c r="F102" s="1653">
        <v>3</v>
      </c>
      <c r="G102" s="1654">
        <v>0</v>
      </c>
      <c r="H102" s="1655" t="s">
        <v>8904</v>
      </c>
      <c r="I102" s="1652" t="s">
        <v>1322</v>
      </c>
      <c r="J102" s="1656" t="s">
        <v>8905</v>
      </c>
      <c r="K102" s="1652" t="s">
        <v>1107</v>
      </c>
      <c r="L102" s="1652">
        <v>757</v>
      </c>
      <c r="M102" s="1658">
        <v>184</v>
      </c>
      <c r="N102" s="1668" t="s">
        <v>8852</v>
      </c>
      <c r="O102" s="1657" t="s">
        <v>8906</v>
      </c>
      <c r="P102" s="1659">
        <v>2</v>
      </c>
      <c r="Q102" s="2437">
        <f t="shared" si="7"/>
        <v>2</v>
      </c>
      <c r="R102" s="2441"/>
      <c r="S102" s="2441"/>
      <c r="T102" s="2441"/>
      <c r="U102" s="2441"/>
      <c r="V102" s="2441"/>
      <c r="W102" s="2441"/>
      <c r="X102" s="2441"/>
      <c r="Y102" s="2441"/>
      <c r="Z102" s="2441"/>
      <c r="AA102" s="2441"/>
      <c r="AB102" s="2441"/>
      <c r="AC102" s="2441"/>
      <c r="AD102" s="2441">
        <v>1</v>
      </c>
      <c r="AE102" s="2441">
        <v>1</v>
      </c>
      <c r="AG102" s="2503"/>
      <c r="AK102" s="56" t="str">
        <f t="shared" si="9"/>
        <v>IApJ</v>
      </c>
      <c r="AL102" s="1080"/>
      <c r="AM102" s="1080"/>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c r="BZ102" s="56"/>
      <c r="CA102" s="56"/>
      <c r="CB102" s="56"/>
      <c r="CC102" s="56"/>
      <c r="CD102" s="56"/>
      <c r="CE102" s="56"/>
    </row>
    <row r="103" spans="2:83" s="2091" customFormat="1" ht="41.25" customHeight="1">
      <c r="B103" s="1457">
        <f t="shared" si="10"/>
        <v>101</v>
      </c>
      <c r="C103" s="3" t="s">
        <v>8454</v>
      </c>
      <c r="D103" s="3" t="s">
        <v>799</v>
      </c>
      <c r="E103" s="3">
        <v>5</v>
      </c>
      <c r="F103" s="3">
        <v>6</v>
      </c>
      <c r="G103" s="3">
        <v>0</v>
      </c>
      <c r="H103" s="1456" t="s">
        <v>8455</v>
      </c>
      <c r="I103" s="100" t="s">
        <v>1321</v>
      </c>
      <c r="J103" s="726" t="s">
        <v>8456</v>
      </c>
      <c r="K103" s="3" t="s">
        <v>1107</v>
      </c>
      <c r="L103" s="3">
        <v>748</v>
      </c>
      <c r="M103" s="2365" t="s">
        <v>7706</v>
      </c>
      <c r="N103" s="1948" t="s">
        <v>8388</v>
      </c>
      <c r="O103" s="1" t="s">
        <v>8457</v>
      </c>
      <c r="P103" s="63">
        <v>15</v>
      </c>
      <c r="Q103" s="2437">
        <f t="shared" si="7"/>
        <v>15</v>
      </c>
      <c r="R103" s="7"/>
      <c r="S103" s="7"/>
      <c r="T103" s="7"/>
      <c r="U103" s="7"/>
      <c r="V103" s="7"/>
      <c r="W103" s="7"/>
      <c r="X103" s="7"/>
      <c r="Y103" s="7"/>
      <c r="Z103" s="7"/>
      <c r="AA103" s="7"/>
      <c r="AB103" s="7"/>
      <c r="AC103" s="7"/>
      <c r="AD103" s="7">
        <v>5</v>
      </c>
      <c r="AE103" s="7">
        <v>10</v>
      </c>
      <c r="AF103"/>
      <c r="AG103" s="50" t="s">
        <v>10527</v>
      </c>
      <c r="AH103"/>
      <c r="AI103"/>
      <c r="AJ103"/>
      <c r="AK103" s="56" t="str">
        <f t="shared" si="9"/>
        <v>IApJ</v>
      </c>
      <c r="AL103" s="41"/>
      <c r="AM103" s="41"/>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c r="BZ103" s="56"/>
      <c r="CA103" s="56"/>
      <c r="CB103" s="56"/>
      <c r="CC103" s="56"/>
      <c r="CD103" s="56"/>
      <c r="CE103" s="56"/>
    </row>
    <row r="104" spans="2:83" ht="54">
      <c r="B104" s="1457">
        <f t="shared" si="10"/>
        <v>102</v>
      </c>
      <c r="C104" s="1557" t="s">
        <v>8802</v>
      </c>
      <c r="D104" s="1557" t="s">
        <v>799</v>
      </c>
      <c r="E104" s="1557">
        <v>13</v>
      </c>
      <c r="F104" s="1557">
        <v>14</v>
      </c>
      <c r="G104" s="1557">
        <v>0</v>
      </c>
      <c r="H104" s="1560" t="s">
        <v>8803</v>
      </c>
      <c r="I104" s="1562" t="s">
        <v>1321</v>
      </c>
      <c r="J104" s="1561" t="s">
        <v>8804</v>
      </c>
      <c r="K104" s="1557" t="s">
        <v>1644</v>
      </c>
      <c r="L104" s="1557">
        <v>541</v>
      </c>
      <c r="M104" s="1563" t="s">
        <v>8419</v>
      </c>
      <c r="N104" s="2060" t="s">
        <v>8626</v>
      </c>
      <c r="O104" s="1562" t="s">
        <v>8806</v>
      </c>
      <c r="P104" s="1557">
        <v>4</v>
      </c>
      <c r="Q104" s="2437">
        <f t="shared" si="7"/>
        <v>4</v>
      </c>
      <c r="R104" s="2442"/>
      <c r="S104" s="2442"/>
      <c r="T104" s="2442"/>
      <c r="U104" s="2442"/>
      <c r="V104" s="2442"/>
      <c r="W104" s="2442"/>
      <c r="X104" s="2442"/>
      <c r="Y104" s="2442"/>
      <c r="Z104" s="2442"/>
      <c r="AA104" s="2442"/>
      <c r="AB104" s="2442"/>
      <c r="AC104" s="2442"/>
      <c r="AD104" s="2442"/>
      <c r="AE104" s="2442">
        <v>4</v>
      </c>
      <c r="AF104" s="1566"/>
      <c r="AG104" s="1572"/>
      <c r="AH104" s="1566"/>
      <c r="AI104" s="1566"/>
      <c r="AJ104" s="1566"/>
      <c r="AK104" s="56" t="str">
        <f t="shared" si="9"/>
        <v>IA&amp;A</v>
      </c>
      <c r="AL104" s="1080"/>
      <c r="AM104" s="1080"/>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c r="BZ104" s="56"/>
      <c r="CA104" s="56"/>
      <c r="CB104" s="56"/>
      <c r="CC104" s="56"/>
      <c r="CD104" s="56"/>
      <c r="CE104" s="56"/>
    </row>
    <row r="105" spans="2:83" s="1566" customFormat="1" ht="40.5">
      <c r="B105" s="1457">
        <f t="shared" si="10"/>
        <v>103</v>
      </c>
      <c r="C105" s="2042" t="s">
        <v>9083</v>
      </c>
      <c r="D105" s="2042" t="s">
        <v>9084</v>
      </c>
      <c r="E105" s="2042">
        <v>10</v>
      </c>
      <c r="F105" s="2042">
        <v>9</v>
      </c>
      <c r="G105" s="2042">
        <v>2</v>
      </c>
      <c r="H105" s="2045" t="s">
        <v>9085</v>
      </c>
      <c r="I105" s="2046" t="s">
        <v>9086</v>
      </c>
      <c r="J105" s="2047" t="s">
        <v>8759</v>
      </c>
      <c r="K105" s="2042" t="s">
        <v>9087</v>
      </c>
      <c r="L105" s="2042">
        <v>752</v>
      </c>
      <c r="M105" s="2048">
        <v>86</v>
      </c>
      <c r="N105" s="2049" t="s">
        <v>9088</v>
      </c>
      <c r="O105" s="2046" t="s">
        <v>8763</v>
      </c>
      <c r="P105" s="2042">
        <v>12</v>
      </c>
      <c r="Q105" s="2437">
        <f t="shared" si="7"/>
        <v>12</v>
      </c>
      <c r="R105" s="2446"/>
      <c r="S105" s="2446"/>
      <c r="T105" s="2446"/>
      <c r="U105" s="2446"/>
      <c r="V105" s="2446"/>
      <c r="W105" s="2446"/>
      <c r="X105" s="2446"/>
      <c r="Y105" s="2446"/>
      <c r="Z105" s="2446"/>
      <c r="AA105" s="2446"/>
      <c r="AB105" s="2446"/>
      <c r="AC105" s="2446"/>
      <c r="AD105" s="2446">
        <v>5</v>
      </c>
      <c r="AE105" s="2446">
        <v>7</v>
      </c>
      <c r="AF105" s="2041"/>
      <c r="AG105" s="2507"/>
      <c r="AH105" s="2041"/>
      <c r="AI105" s="2041"/>
      <c r="AJ105" s="2041"/>
      <c r="AK105" s="56" t="str">
        <f t="shared" si="9"/>
        <v>IApJ</v>
      </c>
      <c r="AL105" s="1080"/>
      <c r="AM105" s="1080"/>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row>
    <row r="106" spans="2:83" s="2041" customFormat="1" ht="40.5">
      <c r="B106" s="1601"/>
      <c r="C106" s="1602" t="s">
        <v>9246</v>
      </c>
      <c r="D106" s="1602" t="s">
        <v>9240</v>
      </c>
      <c r="E106" s="1602">
        <v>17</v>
      </c>
      <c r="F106" s="1602">
        <v>18</v>
      </c>
      <c r="G106" s="1602">
        <v>0</v>
      </c>
      <c r="H106" s="1605" t="s">
        <v>9247</v>
      </c>
      <c r="I106" s="1607" t="s">
        <v>9248</v>
      </c>
      <c r="J106" s="1606" t="s">
        <v>9249</v>
      </c>
      <c r="K106" s="1602" t="s">
        <v>9250</v>
      </c>
      <c r="L106" s="1602">
        <v>757</v>
      </c>
      <c r="M106" s="1608">
        <v>57</v>
      </c>
      <c r="N106" s="2168" t="s">
        <v>9251</v>
      </c>
      <c r="O106" s="1607" t="s">
        <v>9252</v>
      </c>
      <c r="P106" s="1602">
        <v>4</v>
      </c>
      <c r="Q106" s="2437">
        <f t="shared" si="7"/>
        <v>4</v>
      </c>
      <c r="R106" s="2444"/>
      <c r="S106" s="2444"/>
      <c r="T106" s="2444"/>
      <c r="U106" s="2444"/>
      <c r="V106" s="2444"/>
      <c r="W106" s="2444"/>
      <c r="X106" s="2444"/>
      <c r="Y106" s="2444"/>
      <c r="Z106" s="2444"/>
      <c r="AA106" s="2444"/>
      <c r="AB106" s="2444"/>
      <c r="AC106" s="2444"/>
      <c r="AD106" s="2444"/>
      <c r="AE106" s="2444">
        <v>4</v>
      </c>
      <c r="AF106" s="1609"/>
      <c r="AG106" s="2254" t="s">
        <v>10521</v>
      </c>
      <c r="AH106" s="1609"/>
      <c r="AI106" s="1609"/>
      <c r="AJ106" s="1609"/>
      <c r="AK106" s="56" t="str">
        <f t="shared" si="9"/>
        <v>IApJ</v>
      </c>
      <c r="AL106" s="1080"/>
      <c r="AM106" s="1080"/>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row>
    <row r="107" spans="2:83" s="1609" customFormat="1" ht="57" customHeight="1">
      <c r="B107" s="1457">
        <f>ROW()-2</f>
        <v>105</v>
      </c>
      <c r="C107" s="1918" t="s">
        <v>8244</v>
      </c>
      <c r="D107" s="1918" t="s">
        <v>799</v>
      </c>
      <c r="E107" s="1918">
        <v>4</v>
      </c>
      <c r="F107" s="1919">
        <v>5</v>
      </c>
      <c r="G107" s="1920">
        <v>0</v>
      </c>
      <c r="H107" s="1921" t="s">
        <v>8245</v>
      </c>
      <c r="I107" s="1918" t="s">
        <v>1321</v>
      </c>
      <c r="J107" s="1922" t="s">
        <v>8516</v>
      </c>
      <c r="K107" s="1918" t="s">
        <v>1107</v>
      </c>
      <c r="L107" s="1918">
        <v>744</v>
      </c>
      <c r="M107" s="1924">
        <v>94</v>
      </c>
      <c r="N107" s="1926" t="s">
        <v>8198</v>
      </c>
      <c r="O107" s="1923" t="s">
        <v>8246</v>
      </c>
      <c r="P107" s="1918">
        <v>15</v>
      </c>
      <c r="Q107" s="2437">
        <f t="shared" si="7"/>
        <v>15</v>
      </c>
      <c r="R107" s="2439"/>
      <c r="S107" s="2439"/>
      <c r="T107" s="2439"/>
      <c r="U107" s="2439"/>
      <c r="V107" s="2439"/>
      <c r="W107" s="2439"/>
      <c r="X107" s="2439"/>
      <c r="Y107" s="2439"/>
      <c r="Z107" s="2439"/>
      <c r="AA107" s="2439"/>
      <c r="AB107" s="2439"/>
      <c r="AC107" s="2439"/>
      <c r="AD107" s="2439">
        <v>6</v>
      </c>
      <c r="AE107" s="2439">
        <v>9</v>
      </c>
      <c r="AF107" s="1925"/>
      <c r="AG107" s="2154" t="s">
        <v>10521</v>
      </c>
      <c r="AH107" s="1925"/>
      <c r="AI107" s="1925"/>
      <c r="AJ107" s="1925"/>
      <c r="AK107" s="56" t="str">
        <f t="shared" si="9"/>
        <v>IApJ</v>
      </c>
      <c r="AL107" s="1080"/>
      <c r="AM107" s="1080"/>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c r="BZ107" s="56"/>
      <c r="CA107" s="56"/>
      <c r="CB107" s="56"/>
      <c r="CC107" s="56"/>
      <c r="CD107" s="56"/>
      <c r="CE107" s="56"/>
    </row>
    <row r="108" spans="2:83" ht="27">
      <c r="B108" s="1457">
        <f>ROW()-2</f>
        <v>106</v>
      </c>
      <c r="C108" s="3" t="s">
        <v>9089</v>
      </c>
      <c r="D108" s="3" t="s">
        <v>9090</v>
      </c>
      <c r="E108" s="3">
        <v>8</v>
      </c>
      <c r="F108" s="1449">
        <v>9</v>
      </c>
      <c r="G108" s="1013">
        <v>0</v>
      </c>
      <c r="H108" s="1456" t="s">
        <v>9091</v>
      </c>
      <c r="I108" s="100" t="s">
        <v>9092</v>
      </c>
      <c r="J108" s="726" t="s">
        <v>8397</v>
      </c>
      <c r="K108" s="3" t="s">
        <v>9093</v>
      </c>
      <c r="L108" s="3">
        <v>419</v>
      </c>
      <c r="M108" s="1" t="s">
        <v>9094</v>
      </c>
      <c r="N108" s="604" t="s">
        <v>9095</v>
      </c>
      <c r="O108" s="75" t="s">
        <v>8398</v>
      </c>
      <c r="P108" s="1">
        <v>17</v>
      </c>
      <c r="Q108" s="2437">
        <f t="shared" si="7"/>
        <v>17</v>
      </c>
      <c r="R108" s="7"/>
      <c r="S108" s="7"/>
      <c r="T108" s="7"/>
      <c r="U108" s="7"/>
      <c r="V108" s="7"/>
      <c r="W108" s="7"/>
      <c r="X108" s="7"/>
      <c r="Y108" s="7"/>
      <c r="Z108" s="7"/>
      <c r="AA108" s="7"/>
      <c r="AB108" s="7"/>
      <c r="AC108" s="7"/>
      <c r="AD108" s="7">
        <v>7</v>
      </c>
      <c r="AE108" s="7">
        <v>10</v>
      </c>
      <c r="AK108" s="56" t="str">
        <f t="shared" si="9"/>
        <v>IMNRAS</v>
      </c>
      <c r="AL108" s="1080"/>
      <c r="AM108" s="1080"/>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row>
    <row r="109" spans="2:83" ht="40.5">
      <c r="B109" s="1457">
        <f>ROW()-2</f>
        <v>107</v>
      </c>
      <c r="C109" s="3" t="s">
        <v>9224</v>
      </c>
      <c r="D109" s="3" t="s">
        <v>799</v>
      </c>
      <c r="E109" s="3">
        <v>7</v>
      </c>
      <c r="F109" s="3">
        <v>8</v>
      </c>
      <c r="G109" s="3">
        <v>0</v>
      </c>
      <c r="H109" s="1456" t="s">
        <v>8447</v>
      </c>
      <c r="I109" s="100" t="s">
        <v>1321</v>
      </c>
      <c r="J109" s="726" t="s">
        <v>8448</v>
      </c>
      <c r="K109" s="3" t="s">
        <v>1107</v>
      </c>
      <c r="L109" s="3">
        <v>748</v>
      </c>
      <c r="M109" s="2365">
        <v>29</v>
      </c>
      <c r="N109" s="604" t="s">
        <v>8385</v>
      </c>
      <c r="O109" s="75" t="s">
        <v>8449</v>
      </c>
      <c r="P109" s="1">
        <v>18</v>
      </c>
      <c r="Q109" s="2437">
        <f t="shared" si="7"/>
        <v>18</v>
      </c>
      <c r="R109" s="7"/>
      <c r="S109" s="7"/>
      <c r="T109" s="7"/>
      <c r="U109" s="7"/>
      <c r="V109" s="7"/>
      <c r="W109" s="7"/>
      <c r="X109" s="7"/>
      <c r="Y109" s="7"/>
      <c r="Z109" s="7"/>
      <c r="AA109" s="7"/>
      <c r="AB109" s="7"/>
      <c r="AC109" s="7"/>
      <c r="AD109" s="7">
        <v>9</v>
      </c>
      <c r="AE109" s="7">
        <v>9</v>
      </c>
      <c r="AG109" s="50" t="s">
        <v>10590</v>
      </c>
      <c r="AK109" s="56" t="str">
        <f t="shared" si="9"/>
        <v>IApJ</v>
      </c>
      <c r="AL109" s="1080"/>
      <c r="AM109" s="1080"/>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c r="BZ109" s="56"/>
      <c r="CA109" s="56"/>
      <c r="CB109" s="56"/>
      <c r="CC109" s="56"/>
      <c r="CD109" s="56"/>
      <c r="CE109" s="56"/>
    </row>
    <row r="110" spans="2:83" ht="94.5">
      <c r="B110" s="1457">
        <f>ROW()-2</f>
        <v>108</v>
      </c>
      <c r="C110" s="2083" t="s">
        <v>9027</v>
      </c>
      <c r="D110" s="2083" t="s">
        <v>9080</v>
      </c>
      <c r="E110" s="2083">
        <v>38</v>
      </c>
      <c r="F110" s="2083">
        <v>28</v>
      </c>
      <c r="G110" s="2083">
        <v>11</v>
      </c>
      <c r="H110" s="2086" t="s">
        <v>9096</v>
      </c>
      <c r="I110" s="2087" t="s">
        <v>9097</v>
      </c>
      <c r="J110" s="2088" t="s">
        <v>9028</v>
      </c>
      <c r="K110" s="2083" t="s">
        <v>9098</v>
      </c>
      <c r="L110" s="2083">
        <v>426</v>
      </c>
      <c r="M110" s="2089" t="s">
        <v>9099</v>
      </c>
      <c r="N110" s="2090" t="s">
        <v>9082</v>
      </c>
      <c r="O110" s="2087" t="s">
        <v>9029</v>
      </c>
      <c r="P110" s="2083">
        <v>5</v>
      </c>
      <c r="Q110" s="2437">
        <f t="shared" si="7"/>
        <v>5</v>
      </c>
      <c r="R110" s="2440"/>
      <c r="S110" s="2440"/>
      <c r="T110" s="2440"/>
      <c r="U110" s="2440"/>
      <c r="V110" s="2440"/>
      <c r="W110" s="2440"/>
      <c r="X110" s="2440"/>
      <c r="Y110" s="2440"/>
      <c r="Z110" s="2440"/>
      <c r="AA110" s="2440"/>
      <c r="AB110" s="2440"/>
      <c r="AC110" s="2440"/>
      <c r="AD110" s="2440"/>
      <c r="AE110" s="2440">
        <v>5</v>
      </c>
      <c r="AF110" s="2091"/>
      <c r="AG110" s="2502"/>
      <c r="AH110" s="2091"/>
      <c r="AI110" s="2091"/>
      <c r="AJ110" s="2091"/>
      <c r="AK110" s="56" t="str">
        <f t="shared" si="9"/>
        <v>IMNRAS</v>
      </c>
      <c r="AL110" s="1080"/>
      <c r="AM110" s="1080"/>
      <c r="AN110" s="56"/>
      <c r="AO110" s="56"/>
      <c r="AP110" s="56"/>
      <c r="AQ110" s="56"/>
      <c r="AR110" s="56"/>
      <c r="AS110" s="56">
        <v>4</v>
      </c>
      <c r="AT110" s="56"/>
      <c r="AU110" s="56"/>
      <c r="AV110" s="56"/>
      <c r="AW110" s="56"/>
      <c r="AX110" s="56"/>
      <c r="AY110" s="56"/>
      <c r="AZ110" s="56"/>
      <c r="BA110" s="56">
        <v>2</v>
      </c>
      <c r="BB110" s="56">
        <v>1</v>
      </c>
      <c r="BC110" s="56"/>
      <c r="BD110" s="56"/>
      <c r="BE110" s="56"/>
      <c r="BF110" s="56"/>
      <c r="BG110" s="56"/>
      <c r="BH110" s="56">
        <v>1</v>
      </c>
      <c r="BI110" s="56"/>
      <c r="BJ110" s="56"/>
      <c r="BK110" s="56"/>
      <c r="BL110" s="56"/>
      <c r="BM110" s="56"/>
      <c r="BN110" s="56"/>
      <c r="BO110" s="56"/>
      <c r="BP110" s="56"/>
      <c r="BQ110" s="56"/>
      <c r="BR110" s="56"/>
      <c r="BS110" s="56"/>
      <c r="BT110" s="56"/>
      <c r="BU110" s="56"/>
      <c r="BV110" s="56"/>
      <c r="BW110" s="56"/>
      <c r="BX110" s="56"/>
      <c r="BY110" s="56"/>
      <c r="BZ110" s="56"/>
      <c r="CA110" s="56"/>
      <c r="CB110" s="56"/>
      <c r="CC110" s="56"/>
      <c r="CD110" s="56"/>
      <c r="CE110" s="56"/>
    </row>
    <row r="111" spans="2:83" s="2091" customFormat="1" ht="115.5" customHeight="1">
      <c r="B111" s="1457">
        <f>ROW()-2</f>
        <v>109</v>
      </c>
      <c r="C111" s="1652" t="s">
        <v>8907</v>
      </c>
      <c r="D111" s="1652" t="s">
        <v>799</v>
      </c>
      <c r="E111" s="1652">
        <v>7</v>
      </c>
      <c r="F111" s="1652">
        <v>8</v>
      </c>
      <c r="G111" s="1652">
        <v>0</v>
      </c>
      <c r="H111" s="1655" t="s">
        <v>8908</v>
      </c>
      <c r="I111" s="1657" t="s">
        <v>1321</v>
      </c>
      <c r="J111" s="1656" t="s">
        <v>8909</v>
      </c>
      <c r="K111" s="1652" t="s">
        <v>1107</v>
      </c>
      <c r="L111" s="1652">
        <v>756</v>
      </c>
      <c r="M111" s="1658">
        <v>79</v>
      </c>
      <c r="N111" s="1672" t="s">
        <v>8854</v>
      </c>
      <c r="O111" s="1657" t="s">
        <v>8910</v>
      </c>
      <c r="P111" s="1652">
        <v>11</v>
      </c>
      <c r="Q111" s="2437">
        <f t="shared" si="7"/>
        <v>11</v>
      </c>
      <c r="R111" s="2441"/>
      <c r="S111" s="2441"/>
      <c r="T111" s="2441"/>
      <c r="U111" s="2441"/>
      <c r="V111" s="2441"/>
      <c r="W111" s="2441"/>
      <c r="X111" s="2441"/>
      <c r="Y111" s="2441"/>
      <c r="Z111" s="2441"/>
      <c r="AA111" s="2441"/>
      <c r="AB111" s="2441"/>
      <c r="AC111" s="2441"/>
      <c r="AD111" s="2441">
        <v>3</v>
      </c>
      <c r="AE111" s="2441">
        <v>8</v>
      </c>
      <c r="AF111" s="1670"/>
      <c r="AG111" s="2152" t="s">
        <v>10521</v>
      </c>
      <c r="AH111" s="1670"/>
      <c r="AI111" s="1670"/>
      <c r="AJ111" s="1670"/>
      <c r="AK111" s="56" t="str">
        <f t="shared" si="9"/>
        <v>IApJ</v>
      </c>
      <c r="AL111" s="1080"/>
      <c r="AM111" s="1080"/>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c r="BZ111" s="56"/>
      <c r="CA111" s="56"/>
      <c r="CB111" s="56"/>
      <c r="CC111" s="56"/>
      <c r="CD111" s="56"/>
      <c r="CE111" s="56"/>
    </row>
    <row r="112" spans="2:83" s="1670" customFormat="1" ht="63.75" customHeight="1">
      <c r="B112" s="2141"/>
      <c r="C112" s="2142" t="s">
        <v>9209</v>
      </c>
      <c r="D112" s="2142" t="s">
        <v>9210</v>
      </c>
      <c r="E112" s="2142">
        <v>22</v>
      </c>
      <c r="F112" s="2142">
        <v>22</v>
      </c>
      <c r="G112" s="2142">
        <v>1</v>
      </c>
      <c r="H112" s="2143" t="s">
        <v>9215</v>
      </c>
      <c r="I112" s="2144" t="s">
        <v>9214</v>
      </c>
      <c r="J112" s="2145" t="s">
        <v>9488</v>
      </c>
      <c r="K112" s="2142" t="s">
        <v>9211</v>
      </c>
      <c r="L112" s="2142">
        <v>64</v>
      </c>
      <c r="M112" s="2146">
        <v>97</v>
      </c>
      <c r="N112" s="2147" t="s">
        <v>9212</v>
      </c>
      <c r="O112" s="2144" t="s">
        <v>9213</v>
      </c>
      <c r="P112" s="2142">
        <v>0</v>
      </c>
      <c r="Q112" s="2437">
        <f t="shared" si="7"/>
        <v>0</v>
      </c>
      <c r="R112" s="2448"/>
      <c r="S112" s="2448"/>
      <c r="T112" s="2448"/>
      <c r="U112" s="2448"/>
      <c r="V112" s="2448"/>
      <c r="W112" s="2448"/>
      <c r="X112" s="2448"/>
      <c r="Y112" s="2448"/>
      <c r="Z112" s="2448"/>
      <c r="AA112" s="2448"/>
      <c r="AB112" s="2448"/>
      <c r="AC112" s="2448"/>
      <c r="AD112" s="2448"/>
      <c r="AE112" s="2448"/>
      <c r="AF112" s="2148"/>
      <c r="AG112" s="2509"/>
      <c r="AH112" s="2148"/>
      <c r="AI112" s="2148"/>
      <c r="AJ112" s="2148"/>
      <c r="AK112" s="56" t="str">
        <f t="shared" si="9"/>
        <v>DPASJ</v>
      </c>
      <c r="AL112" s="1080"/>
      <c r="AM112" s="1080"/>
      <c r="AN112" s="56"/>
      <c r="AO112" s="56"/>
      <c r="AP112" s="56"/>
      <c r="AQ112" s="56"/>
      <c r="AR112" s="56"/>
      <c r="AS112" s="56"/>
      <c r="AT112" s="56"/>
      <c r="AU112" s="56"/>
      <c r="AV112" s="56"/>
      <c r="AW112" s="56"/>
      <c r="AX112" s="56"/>
      <c r="AY112" s="56"/>
      <c r="AZ112" s="56">
        <v>1</v>
      </c>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c r="BZ112" s="56"/>
      <c r="CA112" s="56"/>
      <c r="CB112" s="56"/>
      <c r="CC112" s="56"/>
      <c r="CD112" s="56"/>
      <c r="CE112" s="56"/>
    </row>
    <row r="113" spans="2:83" s="2148" customFormat="1" ht="78.75" customHeight="1">
      <c r="B113" s="1457">
        <f t="shared" ref="B113:B130" si="11">ROW()-2</f>
        <v>111</v>
      </c>
      <c r="C113" s="1918" t="s">
        <v>642</v>
      </c>
      <c r="D113" s="1918" t="s">
        <v>799</v>
      </c>
      <c r="E113" s="1918">
        <v>5</v>
      </c>
      <c r="F113" s="1919">
        <v>5</v>
      </c>
      <c r="G113" s="1920">
        <v>1</v>
      </c>
      <c r="H113" s="1921" t="s">
        <v>10085</v>
      </c>
      <c r="I113" s="1923" t="s">
        <v>8249</v>
      </c>
      <c r="J113" s="1922" t="s">
        <v>8247</v>
      </c>
      <c r="K113" s="1918" t="s">
        <v>1107</v>
      </c>
      <c r="L113" s="1918">
        <v>744</v>
      </c>
      <c r="M113" s="1924">
        <v>6</v>
      </c>
      <c r="N113" s="1926" t="s">
        <v>8198</v>
      </c>
      <c r="O113" s="1923" t="s">
        <v>8248</v>
      </c>
      <c r="P113" s="1918">
        <v>14</v>
      </c>
      <c r="Q113" s="2437">
        <f t="shared" si="7"/>
        <v>14</v>
      </c>
      <c r="R113" s="2439"/>
      <c r="S113" s="2439"/>
      <c r="T113" s="2439"/>
      <c r="U113" s="2439"/>
      <c r="V113" s="2439"/>
      <c r="W113" s="2439"/>
      <c r="X113" s="2439"/>
      <c r="Y113" s="2439"/>
      <c r="Z113" s="2439"/>
      <c r="AA113" s="2439"/>
      <c r="AB113" s="2439"/>
      <c r="AC113" s="2439"/>
      <c r="AD113" s="2439">
        <v>9</v>
      </c>
      <c r="AE113" s="2439">
        <v>5</v>
      </c>
      <c r="AF113" s="1925"/>
      <c r="AG113" s="2501"/>
      <c r="AH113" s="1925"/>
      <c r="AI113" s="1925"/>
      <c r="AJ113" s="1925"/>
      <c r="AK113" s="56" t="str">
        <f t="shared" si="9"/>
        <v>IApJ</v>
      </c>
      <c r="AL113" s="1080"/>
      <c r="AM113" s="1080"/>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c r="BZ113" s="56"/>
      <c r="CA113" s="56"/>
      <c r="CB113" s="56"/>
      <c r="CC113" s="56"/>
      <c r="CD113" s="56"/>
      <c r="CE113" s="56"/>
    </row>
    <row r="114" spans="2:83" ht="40.5">
      <c r="B114" s="1457">
        <f t="shared" si="11"/>
        <v>112</v>
      </c>
      <c r="C114" s="1652" t="s">
        <v>642</v>
      </c>
      <c r="D114" s="1652" t="s">
        <v>799</v>
      </c>
      <c r="E114" s="1652">
        <v>5</v>
      </c>
      <c r="F114" s="1653">
        <v>4</v>
      </c>
      <c r="G114" s="1654">
        <v>2</v>
      </c>
      <c r="H114" s="1655" t="s">
        <v>10086</v>
      </c>
      <c r="I114" s="1657" t="s">
        <v>696</v>
      </c>
      <c r="J114" s="1656" t="s">
        <v>8911</v>
      </c>
      <c r="K114" s="1652" t="s">
        <v>1107</v>
      </c>
      <c r="L114" s="1652">
        <v>756</v>
      </c>
      <c r="M114" s="1658">
        <v>24</v>
      </c>
      <c r="N114" s="1672" t="s">
        <v>8854</v>
      </c>
      <c r="O114" s="1657" t="s">
        <v>8912</v>
      </c>
      <c r="P114" s="1652">
        <v>9</v>
      </c>
      <c r="Q114" s="2437">
        <f t="shared" si="7"/>
        <v>9</v>
      </c>
      <c r="R114" s="2441"/>
      <c r="S114" s="2441"/>
      <c r="T114" s="2441"/>
      <c r="U114" s="2441"/>
      <c r="V114" s="2441"/>
      <c r="W114" s="2441"/>
      <c r="X114" s="2441"/>
      <c r="Y114" s="2441"/>
      <c r="Z114" s="2441"/>
      <c r="AA114" s="2441"/>
      <c r="AB114" s="2441"/>
      <c r="AC114" s="2441"/>
      <c r="AD114" s="2441">
        <v>4</v>
      </c>
      <c r="AE114" s="2441">
        <v>5</v>
      </c>
      <c r="AF114" s="1670"/>
      <c r="AG114" s="2503"/>
      <c r="AH114" s="1670"/>
      <c r="AI114" s="1670"/>
      <c r="AJ114" s="1670"/>
      <c r="AK114" s="56" t="str">
        <f t="shared" si="9"/>
        <v>IApJ</v>
      </c>
      <c r="AL114" s="1080"/>
      <c r="AM114" s="1080"/>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row>
    <row r="115" spans="2:83" s="1670" customFormat="1" ht="42" customHeight="1">
      <c r="B115" s="1457">
        <f t="shared" si="11"/>
        <v>113</v>
      </c>
      <c r="C115" s="3" t="s">
        <v>8382</v>
      </c>
      <c r="D115" s="3" t="s">
        <v>799</v>
      </c>
      <c r="E115" s="3">
        <v>2</v>
      </c>
      <c r="F115" s="1449">
        <v>3</v>
      </c>
      <c r="G115" s="1013">
        <v>0</v>
      </c>
      <c r="H115" s="1456" t="s">
        <v>8383</v>
      </c>
      <c r="I115" s="100" t="s">
        <v>1321</v>
      </c>
      <c r="J115" s="603" t="s">
        <v>8384</v>
      </c>
      <c r="K115" s="3" t="s">
        <v>869</v>
      </c>
      <c r="L115" s="3">
        <v>143</v>
      </c>
      <c r="M115" s="2365">
        <v>58</v>
      </c>
      <c r="N115" s="604" t="s">
        <v>8385</v>
      </c>
      <c r="O115" s="100" t="s">
        <v>8386</v>
      </c>
      <c r="P115" s="3">
        <v>5</v>
      </c>
      <c r="Q115" s="2437">
        <f t="shared" si="7"/>
        <v>5</v>
      </c>
      <c r="R115" s="41"/>
      <c r="S115" s="41"/>
      <c r="T115" s="41"/>
      <c r="U115" s="41"/>
      <c r="V115" s="41"/>
      <c r="W115" s="41"/>
      <c r="X115" s="41"/>
      <c r="Y115" s="41"/>
      <c r="Z115" s="41"/>
      <c r="AA115" s="41"/>
      <c r="AB115" s="41"/>
      <c r="AC115" s="41"/>
      <c r="AD115" s="41">
        <v>5</v>
      </c>
      <c r="AE115" s="41"/>
      <c r="AF115" s="56"/>
      <c r="AG115" s="1649"/>
      <c r="AH115" s="56"/>
      <c r="AI115" s="56"/>
      <c r="AJ115" s="56"/>
      <c r="AK115" s="56" t="str">
        <f t="shared" si="9"/>
        <v>IAJ</v>
      </c>
      <c r="AL115" s="1080"/>
      <c r="AM115" s="1080"/>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c r="BZ115" s="56"/>
      <c r="CA115" s="56"/>
      <c r="CB115" s="56"/>
      <c r="CC115" s="56"/>
      <c r="CD115" s="56"/>
      <c r="CE115" s="56"/>
    </row>
    <row r="116" spans="2:83" ht="27">
      <c r="B116" s="1457">
        <f t="shared" si="11"/>
        <v>114</v>
      </c>
      <c r="C116" s="1891" t="s">
        <v>8825</v>
      </c>
      <c r="D116" s="1891" t="s">
        <v>799</v>
      </c>
      <c r="E116" s="1891">
        <v>6</v>
      </c>
      <c r="F116" s="1898">
        <v>5</v>
      </c>
      <c r="G116" s="1899">
        <v>2</v>
      </c>
      <c r="H116" s="1894" t="s">
        <v>8826</v>
      </c>
      <c r="I116" s="1893" t="s">
        <v>2487</v>
      </c>
      <c r="J116" s="1900" t="s">
        <v>8827</v>
      </c>
      <c r="K116" s="1891" t="s">
        <v>1107</v>
      </c>
      <c r="L116" s="1891">
        <v>755</v>
      </c>
      <c r="M116" s="1895">
        <v>36</v>
      </c>
      <c r="N116" s="1901" t="s">
        <v>8758</v>
      </c>
      <c r="O116" s="1893" t="s">
        <v>8828</v>
      </c>
      <c r="P116" s="1891">
        <v>1</v>
      </c>
      <c r="Q116" s="2437">
        <f t="shared" si="7"/>
        <v>1</v>
      </c>
      <c r="R116" s="2449"/>
      <c r="S116" s="2449"/>
      <c r="T116" s="2449"/>
      <c r="U116" s="2449"/>
      <c r="V116" s="2449"/>
      <c r="W116" s="2449"/>
      <c r="X116" s="2449"/>
      <c r="Y116" s="2449"/>
      <c r="Z116" s="2449"/>
      <c r="AA116" s="2449"/>
      <c r="AB116" s="2449"/>
      <c r="AC116" s="2449"/>
      <c r="AD116" s="2449"/>
      <c r="AE116" s="2449">
        <v>1</v>
      </c>
      <c r="AF116" s="1889"/>
      <c r="AG116" s="2481"/>
      <c r="AH116" s="1889"/>
      <c r="AI116" s="1889"/>
      <c r="AJ116" s="1889"/>
      <c r="AK116" s="56" t="str">
        <f t="shared" si="9"/>
        <v>IApJ</v>
      </c>
      <c r="AL116" s="1080"/>
      <c r="AM116" s="1080"/>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v>1</v>
      </c>
      <c r="BX116" s="56"/>
      <c r="BY116" s="56"/>
      <c r="BZ116" s="56"/>
      <c r="CA116" s="56"/>
      <c r="CB116" s="56"/>
      <c r="CC116" s="56"/>
      <c r="CD116" s="56"/>
      <c r="CE116" s="56"/>
    </row>
    <row r="117" spans="2:83" s="1889" customFormat="1" ht="60" customHeight="1">
      <c r="B117" s="1457">
        <f t="shared" si="11"/>
        <v>115</v>
      </c>
      <c r="C117" s="2042" t="s">
        <v>8748</v>
      </c>
      <c r="D117" s="2042" t="s">
        <v>746</v>
      </c>
      <c r="E117" s="2042">
        <v>7</v>
      </c>
      <c r="F117" s="2043">
        <v>0</v>
      </c>
      <c r="G117" s="2044">
        <v>8</v>
      </c>
      <c r="H117" s="2045" t="s">
        <v>8749</v>
      </c>
      <c r="I117" s="2046" t="s">
        <v>1321</v>
      </c>
      <c r="J117" s="2047" t="s">
        <v>8750</v>
      </c>
      <c r="K117" s="2042" t="s">
        <v>1107</v>
      </c>
      <c r="L117" s="2042">
        <v>752</v>
      </c>
      <c r="M117" s="2048">
        <v>114</v>
      </c>
      <c r="N117" s="2049" t="s">
        <v>8671</v>
      </c>
      <c r="O117" s="2046" t="s">
        <v>8751</v>
      </c>
      <c r="P117" s="2042">
        <v>21</v>
      </c>
      <c r="Q117" s="2437">
        <f t="shared" si="7"/>
        <v>21</v>
      </c>
      <c r="R117" s="2446"/>
      <c r="S117" s="2446"/>
      <c r="T117" s="2446"/>
      <c r="U117" s="2446"/>
      <c r="V117" s="2446"/>
      <c r="W117" s="2446"/>
      <c r="X117" s="2446"/>
      <c r="Y117" s="2446"/>
      <c r="Z117" s="2446"/>
      <c r="AA117" s="2446"/>
      <c r="AB117" s="2446"/>
      <c r="AC117" s="2446">
        <v>1</v>
      </c>
      <c r="AD117" s="2446">
        <v>9</v>
      </c>
      <c r="AE117" s="2446">
        <v>11</v>
      </c>
      <c r="AF117" s="2041"/>
      <c r="AG117" s="2507"/>
      <c r="AH117" s="2041"/>
      <c r="AI117" s="2041"/>
      <c r="AJ117" s="2041"/>
      <c r="AK117" s="56" t="str">
        <f t="shared" si="9"/>
        <v>DApJ</v>
      </c>
      <c r="AL117" s="1080"/>
      <c r="AM117" s="1080"/>
      <c r="AN117" s="56"/>
      <c r="AO117" s="56"/>
      <c r="AP117" s="56"/>
      <c r="AQ117" s="56"/>
      <c r="AR117" s="56"/>
      <c r="AS117" s="56"/>
      <c r="AT117" s="56"/>
      <c r="AU117" s="56"/>
      <c r="AV117" s="56"/>
      <c r="AW117" s="56">
        <v>1</v>
      </c>
      <c r="AX117" s="56"/>
      <c r="AY117" s="56"/>
      <c r="AZ117" s="56"/>
      <c r="BA117" s="56">
        <v>2</v>
      </c>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row>
    <row r="118" spans="2:83" s="2041" customFormat="1" ht="40.5">
      <c r="B118" s="1457">
        <f t="shared" si="11"/>
        <v>116</v>
      </c>
      <c r="C118" s="1437" t="s">
        <v>8673</v>
      </c>
      <c r="D118" s="1437" t="s">
        <v>746</v>
      </c>
      <c r="E118" s="1437">
        <v>4</v>
      </c>
      <c r="F118" s="1543">
        <v>2</v>
      </c>
      <c r="G118" s="2035">
        <v>3</v>
      </c>
      <c r="H118" s="2036" t="s">
        <v>8674</v>
      </c>
      <c r="I118" s="1541" t="s">
        <v>1323</v>
      </c>
      <c r="J118" s="2037" t="s">
        <v>8675</v>
      </c>
      <c r="K118" s="1437" t="s">
        <v>1107</v>
      </c>
      <c r="L118" s="1437">
        <v>749</v>
      </c>
      <c r="M118" s="2366">
        <v>101</v>
      </c>
      <c r="N118" s="2040" t="s">
        <v>8388</v>
      </c>
      <c r="O118" s="1541" t="s">
        <v>8676</v>
      </c>
      <c r="P118" s="1437">
        <v>0</v>
      </c>
      <c r="Q118" s="2437">
        <f t="shared" si="7"/>
        <v>0</v>
      </c>
      <c r="R118" s="2438"/>
      <c r="S118" s="2438"/>
      <c r="T118" s="2438"/>
      <c r="U118" s="2438"/>
      <c r="V118" s="2438"/>
      <c r="W118" s="2438"/>
      <c r="X118" s="2438"/>
      <c r="Y118" s="2438"/>
      <c r="Z118" s="2438"/>
      <c r="AA118" s="2438"/>
      <c r="AB118" s="2438"/>
      <c r="AC118" s="2438"/>
      <c r="AD118" s="2438"/>
      <c r="AE118" s="2438"/>
      <c r="AF118" s="1874"/>
      <c r="AG118" s="2379"/>
      <c r="AH118" s="1874"/>
      <c r="AI118" s="1874"/>
      <c r="AJ118" s="1874"/>
      <c r="AK118" s="56" t="str">
        <f t="shared" si="9"/>
        <v>DApJ</v>
      </c>
      <c r="AL118" s="1080"/>
      <c r="AM118" s="1080"/>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v>3</v>
      </c>
      <c r="BS118" s="56"/>
      <c r="BT118" s="56"/>
      <c r="BU118" s="56"/>
      <c r="BV118" s="56"/>
      <c r="BW118" s="56"/>
      <c r="BX118" s="56"/>
      <c r="BY118" s="56"/>
      <c r="BZ118" s="56"/>
      <c r="CA118" s="56"/>
      <c r="CB118" s="56"/>
      <c r="CC118" s="56"/>
      <c r="CD118" s="56"/>
      <c r="CE118" s="56"/>
    </row>
    <row r="119" spans="2:83" s="1874" customFormat="1" ht="40.5">
      <c r="B119" s="1457">
        <f t="shared" si="11"/>
        <v>117</v>
      </c>
      <c r="C119" s="1652" t="s">
        <v>9100</v>
      </c>
      <c r="D119" s="1652" t="s">
        <v>799</v>
      </c>
      <c r="E119" s="1652">
        <v>7</v>
      </c>
      <c r="F119" s="1653">
        <v>7</v>
      </c>
      <c r="G119" s="1654">
        <v>1</v>
      </c>
      <c r="H119" s="1655" t="s">
        <v>9101</v>
      </c>
      <c r="I119" s="1657" t="s">
        <v>7282</v>
      </c>
      <c r="J119" s="1656" t="s">
        <v>8913</v>
      </c>
      <c r="K119" s="1652" t="s">
        <v>1107</v>
      </c>
      <c r="L119" s="1652">
        <v>758</v>
      </c>
      <c r="M119" s="1658">
        <v>56</v>
      </c>
      <c r="N119" s="1672" t="s">
        <v>8852</v>
      </c>
      <c r="O119" s="1657" t="s">
        <v>8914</v>
      </c>
      <c r="P119" s="1652">
        <v>11</v>
      </c>
      <c r="Q119" s="2437">
        <f t="shared" si="7"/>
        <v>11</v>
      </c>
      <c r="R119" s="2441"/>
      <c r="S119" s="2441"/>
      <c r="T119" s="2441"/>
      <c r="U119" s="2441"/>
      <c r="V119" s="2441"/>
      <c r="W119" s="2441"/>
      <c r="X119" s="2441"/>
      <c r="Y119" s="2441"/>
      <c r="Z119" s="2441"/>
      <c r="AA119" s="2441"/>
      <c r="AB119" s="2441"/>
      <c r="AC119" s="2441"/>
      <c r="AD119" s="2441">
        <v>1</v>
      </c>
      <c r="AE119" s="2441">
        <v>10</v>
      </c>
      <c r="AF119" s="1670"/>
      <c r="AG119" s="2503"/>
      <c r="AH119" s="1670"/>
      <c r="AI119" s="1670"/>
      <c r="AJ119" s="1670"/>
      <c r="AK119" s="56" t="str">
        <f t="shared" si="9"/>
        <v>IApJ</v>
      </c>
      <c r="AL119" s="1080"/>
      <c r="AM119" s="1080"/>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c r="BZ119" s="56"/>
      <c r="CA119" s="56"/>
      <c r="CB119" s="56"/>
      <c r="CC119" s="56"/>
      <c r="CD119" s="56"/>
      <c r="CE119" s="56"/>
    </row>
    <row r="120" spans="2:83" s="1670" customFormat="1" ht="49.5" customHeight="1">
      <c r="B120" s="1457">
        <f t="shared" si="11"/>
        <v>118</v>
      </c>
      <c r="C120" s="1437" t="s">
        <v>8677</v>
      </c>
      <c r="D120" s="1437" t="s">
        <v>799</v>
      </c>
      <c r="E120" s="1437">
        <v>11</v>
      </c>
      <c r="F120" s="1543">
        <v>11</v>
      </c>
      <c r="G120" s="2035">
        <v>1</v>
      </c>
      <c r="H120" s="2036" t="s">
        <v>8678</v>
      </c>
      <c r="I120" s="1541" t="s">
        <v>3674</v>
      </c>
      <c r="J120" s="2037" t="s">
        <v>8679</v>
      </c>
      <c r="K120" s="1437" t="s">
        <v>70</v>
      </c>
      <c r="L120" s="1437">
        <v>421</v>
      </c>
      <c r="M120" s="2366" t="s">
        <v>8680</v>
      </c>
      <c r="N120" s="2040" t="s">
        <v>8388</v>
      </c>
      <c r="O120" s="1541" t="s">
        <v>8681</v>
      </c>
      <c r="P120" s="1437">
        <v>17</v>
      </c>
      <c r="Q120" s="2437">
        <f t="shared" si="7"/>
        <v>17</v>
      </c>
      <c r="R120" s="2438"/>
      <c r="S120" s="2438"/>
      <c r="T120" s="2438"/>
      <c r="U120" s="2438"/>
      <c r="V120" s="2438"/>
      <c r="W120" s="2438"/>
      <c r="X120" s="2438"/>
      <c r="Y120" s="2438"/>
      <c r="Z120" s="2438"/>
      <c r="AA120" s="2438"/>
      <c r="AB120" s="2438"/>
      <c r="AC120" s="2438"/>
      <c r="AD120" s="2438">
        <v>5</v>
      </c>
      <c r="AE120" s="2438">
        <v>12</v>
      </c>
      <c r="AF120" s="1874"/>
      <c r="AG120" s="2379"/>
      <c r="AH120" s="1874"/>
      <c r="AI120" s="1874"/>
      <c r="AJ120" s="1874"/>
      <c r="AK120" s="56" t="str">
        <f t="shared" si="9"/>
        <v>IMNRAS</v>
      </c>
      <c r="AL120" s="1080"/>
      <c r="AM120" s="1080"/>
      <c r="AN120" s="56"/>
      <c r="AO120" s="56"/>
      <c r="AP120" s="56"/>
      <c r="AQ120" s="56"/>
      <c r="AR120" s="56"/>
      <c r="AS120" s="56"/>
      <c r="AT120" s="56"/>
      <c r="AU120" s="56"/>
      <c r="AV120" s="56"/>
      <c r="AW120" s="56"/>
      <c r="AX120" s="56"/>
      <c r="AY120" s="56"/>
      <c r="AZ120" s="56"/>
      <c r="BA120" s="56"/>
      <c r="BB120" s="56">
        <v>1</v>
      </c>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c r="BZ120" s="56"/>
      <c r="CA120" s="56"/>
      <c r="CB120" s="56"/>
      <c r="CC120" s="56"/>
      <c r="CD120" s="56"/>
      <c r="CE120" s="56"/>
    </row>
    <row r="121" spans="2:83" s="1874" customFormat="1" ht="40.5">
      <c r="B121" s="1457">
        <f t="shared" si="11"/>
        <v>119</v>
      </c>
      <c r="C121" s="2083" t="s">
        <v>9102</v>
      </c>
      <c r="D121" s="2083" t="s">
        <v>9080</v>
      </c>
      <c r="E121" s="2083">
        <v>2</v>
      </c>
      <c r="F121" s="2084">
        <v>3</v>
      </c>
      <c r="G121" s="2085">
        <v>0</v>
      </c>
      <c r="H121" s="2086" t="s">
        <v>9103</v>
      </c>
      <c r="I121" s="2087" t="s">
        <v>9097</v>
      </c>
      <c r="J121" s="2088" t="s">
        <v>9030</v>
      </c>
      <c r="K121" s="2083" t="s">
        <v>9098</v>
      </c>
      <c r="L121" s="2083">
        <v>426</v>
      </c>
      <c r="M121" s="2089" t="s">
        <v>9104</v>
      </c>
      <c r="N121" s="2090" t="s">
        <v>9082</v>
      </c>
      <c r="O121" s="2087" t="s">
        <v>9031</v>
      </c>
      <c r="P121" s="2083">
        <v>17</v>
      </c>
      <c r="Q121" s="2437">
        <f t="shared" si="7"/>
        <v>17</v>
      </c>
      <c r="R121" s="2440"/>
      <c r="S121" s="2440"/>
      <c r="T121" s="2440"/>
      <c r="U121" s="2440"/>
      <c r="V121" s="2440"/>
      <c r="W121" s="2440"/>
      <c r="X121" s="2440"/>
      <c r="Y121" s="2440"/>
      <c r="Z121" s="2440"/>
      <c r="AA121" s="2440"/>
      <c r="AB121" s="2440"/>
      <c r="AC121" s="2440"/>
      <c r="AD121" s="2440">
        <v>3</v>
      </c>
      <c r="AE121" s="2440">
        <v>14</v>
      </c>
      <c r="AF121" s="2091"/>
      <c r="AG121" s="2502"/>
      <c r="AH121" s="2091"/>
      <c r="AI121" s="2091"/>
      <c r="AJ121" s="2091"/>
      <c r="AK121" s="56" t="str">
        <f t="shared" si="9"/>
        <v>IMNRAS</v>
      </c>
      <c r="AL121" s="1080"/>
      <c r="AM121" s="1080"/>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c r="BZ121" s="56"/>
      <c r="CA121" s="56"/>
      <c r="CB121" s="56"/>
      <c r="CC121" s="56"/>
      <c r="CD121" s="56"/>
      <c r="CE121" s="56"/>
    </row>
    <row r="122" spans="2:83" s="2091" customFormat="1" ht="40.5" customHeight="1">
      <c r="B122" s="1457">
        <f t="shared" si="11"/>
        <v>120</v>
      </c>
      <c r="C122" s="3" t="s">
        <v>8400</v>
      </c>
      <c r="D122" s="3" t="s">
        <v>799</v>
      </c>
      <c r="E122" s="3">
        <v>5</v>
      </c>
      <c r="F122" s="1449">
        <v>5</v>
      </c>
      <c r="G122" s="1013">
        <v>1</v>
      </c>
      <c r="H122" s="1456" t="s">
        <v>8401</v>
      </c>
      <c r="I122" s="100" t="s">
        <v>1321</v>
      </c>
      <c r="J122" s="726" t="s">
        <v>10346</v>
      </c>
      <c r="K122" s="3" t="s">
        <v>70</v>
      </c>
      <c r="L122" s="3">
        <v>420</v>
      </c>
      <c r="M122" s="1" t="s">
        <v>8402</v>
      </c>
      <c r="N122" s="604" t="s">
        <v>8385</v>
      </c>
      <c r="O122" s="75" t="s">
        <v>8403</v>
      </c>
      <c r="P122" s="3">
        <v>34</v>
      </c>
      <c r="Q122" s="2437">
        <f t="shared" si="7"/>
        <v>34</v>
      </c>
      <c r="R122" s="41"/>
      <c r="S122" s="41"/>
      <c r="T122" s="41"/>
      <c r="U122" s="41"/>
      <c r="V122" s="41"/>
      <c r="W122" s="41"/>
      <c r="X122" s="41"/>
      <c r="Y122" s="41"/>
      <c r="Z122" s="41"/>
      <c r="AA122" s="41"/>
      <c r="AB122" s="41"/>
      <c r="AC122" s="41"/>
      <c r="AD122" s="41">
        <v>18</v>
      </c>
      <c r="AE122" s="41">
        <v>16</v>
      </c>
      <c r="AF122"/>
      <c r="AG122" s="50" t="s">
        <v>10521</v>
      </c>
      <c r="AH122"/>
      <c r="AI122"/>
      <c r="AJ122"/>
      <c r="AK122" s="56" t="str">
        <f t="shared" si="9"/>
        <v>IMNRAS</v>
      </c>
      <c r="AL122" s="1080"/>
      <c r="AM122" s="1080"/>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c r="BZ122" s="56"/>
      <c r="CA122" s="56"/>
      <c r="CB122" s="56"/>
      <c r="CC122" s="56"/>
      <c r="CD122" s="56"/>
      <c r="CE122" s="56"/>
    </row>
    <row r="123" spans="2:83" ht="27">
      <c r="B123" s="1457">
        <f t="shared" si="11"/>
        <v>121</v>
      </c>
      <c r="C123" s="1437" t="s">
        <v>8682</v>
      </c>
      <c r="D123" s="1437" t="s">
        <v>799</v>
      </c>
      <c r="E123" s="1437">
        <v>12</v>
      </c>
      <c r="F123" s="1543">
        <v>4</v>
      </c>
      <c r="G123" s="2035">
        <v>9</v>
      </c>
      <c r="H123" s="2036" t="s">
        <v>8683</v>
      </c>
      <c r="I123" s="1541" t="s">
        <v>1321</v>
      </c>
      <c r="J123" s="2037" t="s">
        <v>8684</v>
      </c>
      <c r="K123" s="1437" t="s">
        <v>1644</v>
      </c>
      <c r="L123" s="1437">
        <v>541</v>
      </c>
      <c r="M123" s="2366" t="s">
        <v>8685</v>
      </c>
      <c r="N123" s="2040" t="s">
        <v>8626</v>
      </c>
      <c r="O123" s="1541" t="s">
        <v>8686</v>
      </c>
      <c r="P123" s="1437">
        <v>2</v>
      </c>
      <c r="Q123" s="2437">
        <f t="shared" si="7"/>
        <v>2</v>
      </c>
      <c r="R123" s="2438"/>
      <c r="S123" s="2438"/>
      <c r="T123" s="2438"/>
      <c r="U123" s="2438"/>
      <c r="V123" s="2438"/>
      <c r="W123" s="2438"/>
      <c r="X123" s="2438"/>
      <c r="Y123" s="2438"/>
      <c r="Z123" s="2438"/>
      <c r="AA123" s="2438"/>
      <c r="AB123" s="2438"/>
      <c r="AC123" s="2438"/>
      <c r="AD123" s="2438">
        <v>1</v>
      </c>
      <c r="AE123" s="2438">
        <v>1</v>
      </c>
      <c r="AF123" s="1874"/>
      <c r="AG123" s="2379"/>
      <c r="AH123" s="1874"/>
      <c r="AI123" s="1874"/>
      <c r="AJ123" s="1874"/>
      <c r="AK123" s="56" t="str">
        <f t="shared" si="9"/>
        <v>IA&amp;A</v>
      </c>
      <c r="AL123" s="1080"/>
      <c r="AM123" s="1080">
        <v>2</v>
      </c>
      <c r="AN123" s="56"/>
      <c r="AO123" s="56"/>
      <c r="AP123" s="56"/>
      <c r="AQ123" s="56"/>
      <c r="AR123" s="56"/>
      <c r="AS123" s="56"/>
      <c r="AT123" s="56"/>
      <c r="AU123" s="56"/>
      <c r="AV123" s="56"/>
      <c r="AW123" s="56"/>
      <c r="AX123" s="56"/>
      <c r="AY123" s="56"/>
      <c r="AZ123" s="56"/>
      <c r="BA123" s="56"/>
      <c r="BB123" s="56"/>
      <c r="BC123" s="56"/>
      <c r="BD123" s="56"/>
      <c r="BE123" s="56">
        <v>1</v>
      </c>
      <c r="BF123" s="56"/>
      <c r="BG123" s="56"/>
      <c r="BH123" s="56"/>
      <c r="BI123" s="56"/>
      <c r="BJ123" s="56"/>
      <c r="BK123" s="56"/>
      <c r="BL123" s="56"/>
      <c r="BM123" s="56"/>
      <c r="BN123" s="56"/>
      <c r="BO123" s="56"/>
      <c r="BP123" s="56"/>
      <c r="BQ123" s="56"/>
      <c r="BR123" s="56"/>
      <c r="BS123" s="56"/>
      <c r="BT123" s="56"/>
      <c r="BU123" s="56"/>
      <c r="BV123" s="56"/>
      <c r="BW123" s="56"/>
      <c r="BX123" s="56"/>
      <c r="BY123" s="56"/>
      <c r="BZ123" s="56"/>
      <c r="CA123" s="56"/>
      <c r="CB123" s="56"/>
      <c r="CC123" s="56"/>
      <c r="CD123" s="56"/>
      <c r="CE123" s="56"/>
    </row>
    <row r="124" spans="2:83" s="1874" customFormat="1" ht="27">
      <c r="B124" s="1457">
        <f t="shared" si="11"/>
        <v>122</v>
      </c>
      <c r="C124" s="1652" t="s">
        <v>9105</v>
      </c>
      <c r="D124" s="1652" t="s">
        <v>9084</v>
      </c>
      <c r="E124" s="1652">
        <v>7</v>
      </c>
      <c r="F124" s="1653">
        <v>8</v>
      </c>
      <c r="G124" s="1654">
        <v>0</v>
      </c>
      <c r="H124" s="1655" t="s">
        <v>9106</v>
      </c>
      <c r="I124" s="1657" t="s">
        <v>9086</v>
      </c>
      <c r="J124" s="1656" t="s">
        <v>9107</v>
      </c>
      <c r="K124" s="1652" t="s">
        <v>9108</v>
      </c>
      <c r="L124" s="1652">
        <v>545</v>
      </c>
      <c r="M124" s="1658" t="s">
        <v>9411</v>
      </c>
      <c r="N124" s="1672" t="s">
        <v>9109</v>
      </c>
      <c r="O124" s="1657" t="s">
        <v>8915</v>
      </c>
      <c r="P124" s="1652">
        <v>4</v>
      </c>
      <c r="Q124" s="2437">
        <f t="shared" si="7"/>
        <v>4</v>
      </c>
      <c r="R124" s="2441"/>
      <c r="S124" s="2441"/>
      <c r="T124" s="2441"/>
      <c r="U124" s="2441"/>
      <c r="V124" s="2441"/>
      <c r="W124" s="2441"/>
      <c r="X124" s="2441"/>
      <c r="Y124" s="2441"/>
      <c r="Z124" s="2441"/>
      <c r="AA124" s="2441"/>
      <c r="AB124" s="2441"/>
      <c r="AC124" s="2441"/>
      <c r="AD124" s="2441"/>
      <c r="AE124" s="2441">
        <v>4</v>
      </c>
      <c r="AF124" s="1670"/>
      <c r="AG124" s="2503"/>
      <c r="AH124" s="1670"/>
      <c r="AI124" s="1670"/>
      <c r="AJ124" s="1670"/>
      <c r="AK124" s="56" t="str">
        <f t="shared" si="9"/>
        <v>IA&amp;A</v>
      </c>
      <c r="AL124" s="1080"/>
      <c r="AM124" s="1080"/>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c r="BZ124" s="56"/>
      <c r="CA124" s="56"/>
      <c r="CB124" s="56"/>
      <c r="CC124" s="56"/>
      <c r="CD124" s="56"/>
      <c r="CE124" s="56"/>
    </row>
    <row r="125" spans="2:83" s="1670" customFormat="1" ht="37.5" customHeight="1">
      <c r="B125" s="1457">
        <f t="shared" si="11"/>
        <v>123</v>
      </c>
      <c r="C125" s="1918" t="s">
        <v>8250</v>
      </c>
      <c r="D125" s="1918" t="s">
        <v>799</v>
      </c>
      <c r="E125" s="1918">
        <v>4</v>
      </c>
      <c r="F125" s="1919">
        <v>5</v>
      </c>
      <c r="G125" s="1920">
        <v>0</v>
      </c>
      <c r="H125" s="1921" t="s">
        <v>8269</v>
      </c>
      <c r="I125" s="1923" t="s">
        <v>1321</v>
      </c>
      <c r="J125" s="1922" t="s">
        <v>8268</v>
      </c>
      <c r="K125" s="1918" t="s">
        <v>70</v>
      </c>
      <c r="L125" s="1918">
        <v>420</v>
      </c>
      <c r="M125" s="1924" t="s">
        <v>8251</v>
      </c>
      <c r="N125" s="1926" t="s">
        <v>8192</v>
      </c>
      <c r="O125" s="1923" t="s">
        <v>8252</v>
      </c>
      <c r="P125" s="1918">
        <v>2</v>
      </c>
      <c r="Q125" s="2437">
        <f t="shared" si="7"/>
        <v>2</v>
      </c>
      <c r="R125" s="2439"/>
      <c r="S125" s="2439"/>
      <c r="T125" s="2439"/>
      <c r="U125" s="2439"/>
      <c r="V125" s="2439"/>
      <c r="W125" s="2439"/>
      <c r="X125" s="2439"/>
      <c r="Y125" s="2439"/>
      <c r="Z125" s="2439"/>
      <c r="AA125" s="2439"/>
      <c r="AB125" s="2439"/>
      <c r="AC125" s="2439"/>
      <c r="AD125" s="2439"/>
      <c r="AE125" s="2439">
        <v>2</v>
      </c>
      <c r="AF125" s="1925"/>
      <c r="AG125" s="2154" t="s">
        <v>10530</v>
      </c>
      <c r="AH125" s="1925"/>
      <c r="AI125" s="1925"/>
      <c r="AJ125" s="1925"/>
      <c r="AK125" s="56" t="str">
        <f t="shared" si="9"/>
        <v>IMNRAS</v>
      </c>
      <c r="AL125" s="1080"/>
      <c r="AM125" s="1080"/>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c r="BZ125" s="56"/>
      <c r="CA125" s="56"/>
      <c r="CB125" s="56"/>
      <c r="CC125" s="56"/>
      <c r="CD125" s="56"/>
      <c r="CE125" s="56"/>
    </row>
    <row r="126" spans="2:83" ht="40.5">
      <c r="B126" s="1457">
        <f t="shared" si="11"/>
        <v>124</v>
      </c>
      <c r="C126" s="1496" t="s">
        <v>8703</v>
      </c>
      <c r="D126" s="1496" t="s">
        <v>799</v>
      </c>
      <c r="E126" s="1496">
        <v>6</v>
      </c>
      <c r="F126" s="1498">
        <v>7</v>
      </c>
      <c r="G126" s="1510">
        <v>0</v>
      </c>
      <c r="H126" s="1506" t="s">
        <v>8704</v>
      </c>
      <c r="I126" s="1505" t="s">
        <v>1321</v>
      </c>
      <c r="J126" s="1497" t="s">
        <v>8720</v>
      </c>
      <c r="K126" s="1496" t="s">
        <v>70</v>
      </c>
      <c r="L126" s="1496">
        <v>423</v>
      </c>
      <c r="M126" s="1507" t="s">
        <v>8721</v>
      </c>
      <c r="N126" s="2053" t="s">
        <v>8714</v>
      </c>
      <c r="O126" s="1505" t="s">
        <v>8705</v>
      </c>
      <c r="P126" s="3">
        <v>3</v>
      </c>
      <c r="Q126" s="2437">
        <f t="shared" si="7"/>
        <v>3</v>
      </c>
      <c r="R126" s="41"/>
      <c r="S126" s="41"/>
      <c r="T126" s="41"/>
      <c r="U126" s="41"/>
      <c r="V126" s="41"/>
      <c r="W126" s="41"/>
      <c r="X126" s="41"/>
      <c r="Y126" s="41"/>
      <c r="Z126" s="41"/>
      <c r="AA126" s="41"/>
      <c r="AB126" s="41"/>
      <c r="AC126" s="41"/>
      <c r="AD126" s="41">
        <v>1</v>
      </c>
      <c r="AE126" s="41">
        <v>2</v>
      </c>
      <c r="AF126" s="56"/>
      <c r="AG126" s="544" t="s">
        <v>10521</v>
      </c>
      <c r="AH126" s="56"/>
      <c r="AI126" s="56"/>
      <c r="AJ126" s="56"/>
      <c r="AK126" s="56" t="str">
        <f t="shared" si="9"/>
        <v>IMNRAS</v>
      </c>
      <c r="AL126" s="1080"/>
      <c r="AM126" s="1080"/>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c r="BZ126" s="56"/>
      <c r="CA126" s="56"/>
      <c r="CB126" s="56"/>
      <c r="CC126" s="56"/>
      <c r="CD126" s="56"/>
      <c r="CE126" s="56"/>
    </row>
    <row r="127" spans="2:83" s="56" customFormat="1" ht="27">
      <c r="B127" s="1457">
        <f t="shared" si="11"/>
        <v>125</v>
      </c>
      <c r="C127" s="2042" t="s">
        <v>9110</v>
      </c>
      <c r="D127" s="2042" t="s">
        <v>9111</v>
      </c>
      <c r="E127" s="2042">
        <v>8</v>
      </c>
      <c r="F127" s="2043">
        <v>2</v>
      </c>
      <c r="G127" s="2044">
        <v>7</v>
      </c>
      <c r="H127" s="2045" t="s">
        <v>9112</v>
      </c>
      <c r="I127" s="2046" t="s">
        <v>9056</v>
      </c>
      <c r="J127" s="2047" t="s">
        <v>8752</v>
      </c>
      <c r="K127" s="2042" t="s">
        <v>9057</v>
      </c>
      <c r="L127" s="2042">
        <v>423</v>
      </c>
      <c r="M127" s="2048" t="s">
        <v>9113</v>
      </c>
      <c r="N127" s="2049" t="s">
        <v>9114</v>
      </c>
      <c r="O127" s="2046" t="s">
        <v>8708</v>
      </c>
      <c r="P127" s="2042">
        <v>4</v>
      </c>
      <c r="Q127" s="2437">
        <f t="shared" si="7"/>
        <v>4</v>
      </c>
      <c r="R127" s="2446"/>
      <c r="S127" s="2446"/>
      <c r="T127" s="2446"/>
      <c r="U127" s="2446"/>
      <c r="V127" s="2446"/>
      <c r="W127" s="2446"/>
      <c r="X127" s="2446"/>
      <c r="Y127" s="2446"/>
      <c r="Z127" s="2446"/>
      <c r="AA127" s="2446"/>
      <c r="AB127" s="2446"/>
      <c r="AC127" s="2446"/>
      <c r="AD127" s="2446"/>
      <c r="AE127" s="2446">
        <v>4</v>
      </c>
      <c r="AF127" s="2041"/>
      <c r="AG127" s="2507"/>
      <c r="AH127" s="2041"/>
      <c r="AI127" s="2041"/>
      <c r="AJ127" s="2041"/>
      <c r="AK127" s="56" t="str">
        <f t="shared" si="9"/>
        <v>DMNRAS</v>
      </c>
      <c r="AL127" s="1080"/>
      <c r="AM127" s="1080"/>
      <c r="BA127" s="56">
        <v>2</v>
      </c>
    </row>
    <row r="128" spans="2:83" s="2041" customFormat="1" ht="27">
      <c r="B128" s="1457">
        <f t="shared" si="11"/>
        <v>126</v>
      </c>
      <c r="C128" s="1652" t="s">
        <v>9928</v>
      </c>
      <c r="D128" s="3" t="s">
        <v>9115</v>
      </c>
      <c r="E128" s="3">
        <v>2</v>
      </c>
      <c r="F128" s="1449">
        <v>0</v>
      </c>
      <c r="G128" s="1013">
        <v>3</v>
      </c>
      <c r="H128" s="1456" t="s">
        <v>9116</v>
      </c>
      <c r="I128" s="100" t="s">
        <v>9117</v>
      </c>
      <c r="J128" s="1656" t="s">
        <v>8917</v>
      </c>
      <c r="K128" s="3" t="s">
        <v>9118</v>
      </c>
      <c r="L128" s="3">
        <v>64</v>
      </c>
      <c r="M128" s="2365">
        <v>77</v>
      </c>
      <c r="N128" s="604" t="s">
        <v>9119</v>
      </c>
      <c r="O128" s="100" t="s">
        <v>9490</v>
      </c>
      <c r="P128" s="3">
        <v>3</v>
      </c>
      <c r="Q128" s="2437">
        <f t="shared" si="7"/>
        <v>3</v>
      </c>
      <c r="R128" s="41"/>
      <c r="S128" s="41"/>
      <c r="T128" s="41"/>
      <c r="U128" s="41"/>
      <c r="V128" s="41"/>
      <c r="W128" s="41"/>
      <c r="X128" s="41"/>
      <c r="Y128" s="41"/>
      <c r="Z128" s="41"/>
      <c r="AA128" s="41"/>
      <c r="AB128" s="41"/>
      <c r="AC128" s="41"/>
      <c r="AD128" s="41">
        <v>3</v>
      </c>
      <c r="AE128" s="41"/>
      <c r="AF128" s="56"/>
      <c r="AG128" s="1649"/>
      <c r="AH128" s="56"/>
      <c r="AI128" s="56"/>
      <c r="AJ128" s="56"/>
      <c r="AK128" s="56" t="str">
        <f t="shared" si="9"/>
        <v>DPASJ</v>
      </c>
      <c r="AL128" s="1080"/>
      <c r="AM128" s="1080"/>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c r="BZ128" s="56"/>
      <c r="CA128" s="56"/>
      <c r="CB128" s="56"/>
      <c r="CC128" s="56"/>
      <c r="CD128" s="56"/>
      <c r="CE128" s="56"/>
    </row>
    <row r="129" spans="2:83" ht="40.5">
      <c r="B129" s="1457">
        <f t="shared" si="11"/>
        <v>127</v>
      </c>
      <c r="C129" s="1918" t="s">
        <v>9120</v>
      </c>
      <c r="D129" s="1918" t="s">
        <v>9115</v>
      </c>
      <c r="E129" s="1918">
        <v>15</v>
      </c>
      <c r="F129" s="1919">
        <v>7</v>
      </c>
      <c r="G129" s="1920">
        <v>9</v>
      </c>
      <c r="H129" s="1921" t="s">
        <v>9121</v>
      </c>
      <c r="I129" s="1923" t="s">
        <v>9086</v>
      </c>
      <c r="J129" s="1922" t="s">
        <v>8253</v>
      </c>
      <c r="K129" s="1918" t="s">
        <v>9108</v>
      </c>
      <c r="L129" s="1918">
        <v>537</v>
      </c>
      <c r="M129" s="1924" t="s">
        <v>9122</v>
      </c>
      <c r="N129" s="1926" t="s">
        <v>9123</v>
      </c>
      <c r="O129" s="1923" t="s">
        <v>8254</v>
      </c>
      <c r="P129" s="1918">
        <v>4</v>
      </c>
      <c r="Q129" s="2437">
        <f t="shared" si="7"/>
        <v>4</v>
      </c>
      <c r="R129" s="2439"/>
      <c r="S129" s="2439"/>
      <c r="T129" s="2439"/>
      <c r="U129" s="2439"/>
      <c r="V129" s="2439"/>
      <c r="W129" s="2439"/>
      <c r="X129" s="2439"/>
      <c r="Y129" s="2439"/>
      <c r="Z129" s="2439"/>
      <c r="AA129" s="2439"/>
      <c r="AB129" s="2439"/>
      <c r="AC129" s="2439"/>
      <c r="AD129" s="2439">
        <v>3</v>
      </c>
      <c r="AE129" s="2439">
        <v>1</v>
      </c>
      <c r="AF129" s="1925"/>
      <c r="AG129" s="2501"/>
      <c r="AH129" s="1925"/>
      <c r="AI129" s="1925"/>
      <c r="AJ129" s="1925"/>
      <c r="AK129" s="56" t="str">
        <f t="shared" si="9"/>
        <v>DA&amp;A</v>
      </c>
      <c r="AL129" s="1080"/>
      <c r="AM129" s="1080">
        <v>2</v>
      </c>
      <c r="AN129" s="56"/>
      <c r="AO129" s="56"/>
      <c r="AP129" s="56"/>
      <c r="AQ129" s="56"/>
      <c r="AR129" s="56"/>
      <c r="AS129" s="56"/>
      <c r="AT129" s="56"/>
      <c r="AU129" s="56"/>
      <c r="AV129" s="56"/>
      <c r="AW129" s="56"/>
      <c r="AX129" s="56"/>
      <c r="AY129" s="56"/>
      <c r="AZ129" s="56"/>
      <c r="BA129" s="56"/>
      <c r="BB129" s="56"/>
      <c r="BC129" s="56"/>
      <c r="BD129" s="56"/>
      <c r="BE129" s="56">
        <v>1</v>
      </c>
      <c r="BF129" s="56"/>
      <c r="BG129" s="56"/>
      <c r="BH129" s="56"/>
      <c r="BI129" s="56"/>
      <c r="BJ129" s="56"/>
      <c r="BK129" s="56"/>
      <c r="BL129" s="56"/>
      <c r="BM129" s="56"/>
      <c r="BN129" s="56"/>
      <c r="BO129" s="56"/>
      <c r="BP129" s="56"/>
      <c r="BQ129" s="56"/>
      <c r="BR129" s="56"/>
      <c r="BS129" s="56"/>
      <c r="BT129" s="56"/>
      <c r="BU129" s="56"/>
      <c r="BV129" s="56"/>
      <c r="BW129" s="56"/>
      <c r="BX129" s="56"/>
      <c r="BY129" s="56"/>
      <c r="BZ129" s="56"/>
      <c r="CA129" s="56"/>
      <c r="CB129" s="56"/>
      <c r="CC129" s="56"/>
      <c r="CD129" s="56"/>
      <c r="CE129" s="56"/>
    </row>
    <row r="130" spans="2:83" ht="27">
      <c r="B130" s="1457">
        <f t="shared" si="11"/>
        <v>128</v>
      </c>
      <c r="C130" s="1437" t="s">
        <v>9124</v>
      </c>
      <c r="D130" s="1437" t="s">
        <v>9115</v>
      </c>
      <c r="E130" s="1437">
        <v>1</v>
      </c>
      <c r="F130" s="1543">
        <v>0</v>
      </c>
      <c r="G130" s="2035">
        <v>2</v>
      </c>
      <c r="H130" s="2036" t="s">
        <v>9723</v>
      </c>
      <c r="I130" s="1541" t="s">
        <v>9125</v>
      </c>
      <c r="J130" s="2037" t="s">
        <v>8687</v>
      </c>
      <c r="K130" s="1437" t="s">
        <v>9118</v>
      </c>
      <c r="L130" s="1437">
        <v>64</v>
      </c>
      <c r="M130" s="2366">
        <v>42</v>
      </c>
      <c r="N130" s="2040" t="s">
        <v>9126</v>
      </c>
      <c r="O130" s="1541" t="s">
        <v>8688</v>
      </c>
      <c r="P130" s="1437">
        <v>2</v>
      </c>
      <c r="Q130" s="2437">
        <f t="shared" si="7"/>
        <v>2</v>
      </c>
      <c r="R130" s="2438"/>
      <c r="S130" s="2438"/>
      <c r="T130" s="2438"/>
      <c r="U130" s="2438"/>
      <c r="V130" s="2438"/>
      <c r="W130" s="2438"/>
      <c r="X130" s="2438"/>
      <c r="Y130" s="2438"/>
      <c r="Z130" s="2438"/>
      <c r="AA130" s="2438"/>
      <c r="AB130" s="2438"/>
      <c r="AC130" s="2438"/>
      <c r="AD130" s="2438"/>
      <c r="AE130" s="2438">
        <v>2</v>
      </c>
      <c r="AF130" s="1874"/>
      <c r="AG130" s="2379"/>
      <c r="AH130" s="1874"/>
      <c r="AI130" s="1874"/>
      <c r="AJ130" s="1874"/>
      <c r="AK130" s="56" t="str">
        <f t="shared" si="9"/>
        <v>DPASJ</v>
      </c>
      <c r="AL130" s="1080"/>
      <c r="AM130" s="1080"/>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v>1</v>
      </c>
      <c r="BX130" s="56"/>
      <c r="BY130" s="56"/>
      <c r="BZ130" s="56"/>
      <c r="CA130" s="56"/>
      <c r="CB130" s="56"/>
      <c r="CC130" s="56"/>
      <c r="CD130" s="56"/>
      <c r="CE130" s="56"/>
    </row>
    <row r="131" spans="2:83" s="1874" customFormat="1" ht="40.5">
      <c r="B131" s="2318"/>
      <c r="C131" s="2319" t="s">
        <v>9720</v>
      </c>
      <c r="D131" s="2319" t="s">
        <v>9721</v>
      </c>
      <c r="E131" s="2319">
        <v>5</v>
      </c>
      <c r="F131" s="2320">
        <v>0</v>
      </c>
      <c r="G131" s="2321">
        <v>6</v>
      </c>
      <c r="H131" s="2322" t="s">
        <v>9724</v>
      </c>
      <c r="I131" s="2323" t="s">
        <v>9722</v>
      </c>
      <c r="J131" s="2324" t="s">
        <v>9725</v>
      </c>
      <c r="K131" s="2319" t="s">
        <v>9726</v>
      </c>
      <c r="L131" s="2319">
        <v>64</v>
      </c>
      <c r="M131" s="2325">
        <v>130</v>
      </c>
      <c r="N131" s="2326" t="s">
        <v>9727</v>
      </c>
      <c r="O131" s="2323" t="s">
        <v>9728</v>
      </c>
      <c r="P131" s="2319">
        <v>2</v>
      </c>
      <c r="Q131" s="2437">
        <f t="shared" si="7"/>
        <v>2</v>
      </c>
      <c r="R131" s="2447"/>
      <c r="S131" s="2447"/>
      <c r="T131" s="2447"/>
      <c r="U131" s="2447"/>
      <c r="V131" s="2447"/>
      <c r="W131" s="2447"/>
      <c r="X131" s="2447"/>
      <c r="Y131" s="2447"/>
      <c r="Z131" s="2447"/>
      <c r="AA131" s="2447"/>
      <c r="AB131" s="2447"/>
      <c r="AC131" s="2447"/>
      <c r="AD131" s="2447"/>
      <c r="AE131" s="2447">
        <v>2</v>
      </c>
      <c r="AF131" s="2327"/>
      <c r="AG131" s="2508"/>
      <c r="AH131" s="2327"/>
      <c r="AI131" s="2327"/>
      <c r="AJ131" s="2327"/>
      <c r="AK131" s="2327"/>
      <c r="AL131" s="1080"/>
      <c r="AM131" s="1080"/>
      <c r="AN131" s="56"/>
      <c r="AO131" s="56"/>
      <c r="AP131" s="56"/>
      <c r="AQ131" s="56"/>
      <c r="AR131" s="56"/>
      <c r="AS131" s="56">
        <v>1</v>
      </c>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c r="BZ131" s="56"/>
      <c r="CA131" s="56"/>
      <c r="CB131" s="56"/>
      <c r="CC131" s="56"/>
      <c r="CD131" s="56"/>
      <c r="CE131" s="56"/>
    </row>
    <row r="132" spans="2:83" s="2327" customFormat="1" ht="50.25" customHeight="1">
      <c r="B132" s="1457">
        <f>ROW()-2</f>
        <v>130</v>
      </c>
      <c r="C132" s="2042" t="s">
        <v>9127</v>
      </c>
      <c r="D132" s="2042" t="s">
        <v>9111</v>
      </c>
      <c r="E132" s="2042">
        <v>10</v>
      </c>
      <c r="F132" s="2043">
        <v>2</v>
      </c>
      <c r="G132" s="2044">
        <v>9</v>
      </c>
      <c r="H132" s="2045" t="s">
        <v>9128</v>
      </c>
      <c r="I132" s="2046" t="s">
        <v>9129</v>
      </c>
      <c r="J132" s="1077" t="s">
        <v>8753</v>
      </c>
      <c r="K132" s="2042" t="s">
        <v>9130</v>
      </c>
      <c r="L132" s="2042">
        <v>754</v>
      </c>
      <c r="M132" s="2048">
        <v>63</v>
      </c>
      <c r="N132" s="2049" t="s">
        <v>9131</v>
      </c>
      <c r="O132" s="2046" t="s">
        <v>8754</v>
      </c>
      <c r="P132" s="2042">
        <v>10</v>
      </c>
      <c r="Q132" s="2437">
        <f t="shared" ref="Q132:Q152" si="12">SUM(R132:AE132)</f>
        <v>10</v>
      </c>
      <c r="R132" s="2446"/>
      <c r="S132" s="2446"/>
      <c r="T132" s="2446"/>
      <c r="U132" s="2446"/>
      <c r="V132" s="2446"/>
      <c r="W132" s="2446"/>
      <c r="X132" s="2446"/>
      <c r="Y132" s="2446"/>
      <c r="Z132" s="2446"/>
      <c r="AA132" s="2446"/>
      <c r="AB132" s="2446"/>
      <c r="AC132" s="2446"/>
      <c r="AD132" s="2446">
        <v>1</v>
      </c>
      <c r="AE132" s="2446">
        <v>9</v>
      </c>
      <c r="AF132" s="2041"/>
      <c r="AG132" s="2507"/>
      <c r="AH132" s="2041"/>
      <c r="AI132" s="2041"/>
      <c r="AJ132" s="2041"/>
      <c r="AK132" s="56" t="str">
        <f>D132&amp;K132</f>
        <v>DApJ</v>
      </c>
      <c r="AL132" s="1080"/>
      <c r="AM132" s="1080"/>
      <c r="AN132" s="56"/>
      <c r="AO132" s="56"/>
      <c r="AP132" s="56"/>
      <c r="AQ132" s="56"/>
      <c r="AR132" s="56"/>
      <c r="AS132" s="56"/>
      <c r="AT132" s="56"/>
      <c r="AU132" s="56"/>
      <c r="AV132" s="56"/>
      <c r="AW132" s="56"/>
      <c r="AX132" s="56"/>
      <c r="AY132" s="56"/>
      <c r="AZ132" s="56"/>
      <c r="BA132" s="56">
        <v>2</v>
      </c>
      <c r="BB132" s="56"/>
      <c r="BC132" s="56"/>
      <c r="BD132" s="56"/>
      <c r="BE132" s="56"/>
      <c r="BF132" s="56"/>
      <c r="BG132" s="56"/>
      <c r="BH132" s="56">
        <v>2</v>
      </c>
      <c r="BI132" s="56"/>
      <c r="BJ132" s="56"/>
      <c r="BK132" s="56"/>
      <c r="BL132" s="56"/>
      <c r="BM132" s="56"/>
      <c r="BN132" s="56"/>
      <c r="BO132" s="56"/>
      <c r="BP132" s="56"/>
      <c r="BQ132" s="56"/>
      <c r="BR132" s="56"/>
      <c r="BS132" s="56"/>
      <c r="BT132" s="56"/>
      <c r="BU132" s="56"/>
      <c r="BV132" s="56"/>
      <c r="BW132" s="56"/>
      <c r="BX132" s="56"/>
      <c r="BY132" s="56"/>
      <c r="BZ132" s="56"/>
      <c r="CA132" s="56"/>
      <c r="CB132" s="56"/>
      <c r="CC132" s="56"/>
      <c r="CD132" s="56"/>
      <c r="CE132" s="56"/>
    </row>
    <row r="133" spans="2:83" s="2041" customFormat="1" ht="27">
      <c r="B133" s="1457">
        <f>ROW()-2</f>
        <v>131</v>
      </c>
      <c r="C133" s="1496" t="s">
        <v>9132</v>
      </c>
      <c r="D133" s="1496" t="s">
        <v>9115</v>
      </c>
      <c r="E133" s="1496">
        <v>8</v>
      </c>
      <c r="F133" s="1498">
        <v>0</v>
      </c>
      <c r="G133" s="1510">
        <v>9</v>
      </c>
      <c r="H133" s="1506" t="s">
        <v>9133</v>
      </c>
      <c r="I133" s="1505" t="s">
        <v>9134</v>
      </c>
      <c r="J133" s="1497" t="s">
        <v>8755</v>
      </c>
      <c r="K133" s="1496" t="s">
        <v>9087</v>
      </c>
      <c r="L133" s="1496">
        <v>753</v>
      </c>
      <c r="M133" s="1507">
        <v>78</v>
      </c>
      <c r="N133" s="2053" t="s">
        <v>9135</v>
      </c>
      <c r="O133" s="1505" t="s">
        <v>9136</v>
      </c>
      <c r="P133" s="1496">
        <v>1</v>
      </c>
      <c r="Q133" s="2437">
        <f t="shared" si="12"/>
        <v>1</v>
      </c>
      <c r="R133" s="1511"/>
      <c r="S133" s="1511"/>
      <c r="T133" s="1511"/>
      <c r="U133" s="1511"/>
      <c r="V133" s="1511"/>
      <c r="W133" s="1511"/>
      <c r="X133" s="1511"/>
      <c r="Y133" s="1511"/>
      <c r="Z133" s="1511"/>
      <c r="AA133" s="1511"/>
      <c r="AB133" s="1511"/>
      <c r="AC133" s="1511"/>
      <c r="AD133" s="1511"/>
      <c r="AE133" s="1511">
        <v>1</v>
      </c>
      <c r="AF133" s="1503"/>
      <c r="AG133" s="2504"/>
      <c r="AH133" s="1503"/>
      <c r="AI133" s="1503"/>
      <c r="AJ133" s="1503"/>
      <c r="AK133" s="56" t="str">
        <f>D133&amp;K133</f>
        <v>DApJ</v>
      </c>
      <c r="AL133" s="1080"/>
      <c r="AM133" s="1080"/>
      <c r="AN133" s="56">
        <v>6</v>
      </c>
      <c r="AO133" s="56"/>
      <c r="AP133" s="56"/>
      <c r="AQ133" s="56"/>
      <c r="AR133" s="56"/>
      <c r="AS133" s="56"/>
      <c r="AT133" s="56"/>
      <c r="AU133" s="56"/>
      <c r="AV133" s="56"/>
      <c r="AW133" s="56"/>
      <c r="AX133" s="56"/>
      <c r="AY133" s="56"/>
      <c r="AZ133" s="56"/>
      <c r="BA133" s="56"/>
      <c r="BB133" s="56">
        <v>1</v>
      </c>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c r="BZ133" s="56"/>
      <c r="CA133" s="56"/>
      <c r="CB133" s="56"/>
      <c r="CC133" s="56"/>
      <c r="CD133" s="56"/>
      <c r="CE133" s="56"/>
    </row>
    <row r="134" spans="2:83" s="1503" customFormat="1" ht="162">
      <c r="B134" s="2318"/>
      <c r="C134" s="2319" t="s">
        <v>9729</v>
      </c>
      <c r="D134" s="2319" t="s">
        <v>9721</v>
      </c>
      <c r="E134" s="2319">
        <v>67</v>
      </c>
      <c r="F134" s="2320">
        <v>26</v>
      </c>
      <c r="G134" s="2321">
        <v>42</v>
      </c>
      <c r="H134" s="2322" t="s">
        <v>9730</v>
      </c>
      <c r="I134" s="2323" t="s">
        <v>9731</v>
      </c>
      <c r="J134" s="2324" t="s">
        <v>9732</v>
      </c>
      <c r="K134" s="2319" t="s">
        <v>9726</v>
      </c>
      <c r="L134" s="2319">
        <v>64</v>
      </c>
      <c r="M134" s="2325">
        <v>124</v>
      </c>
      <c r="N134" s="2326" t="s">
        <v>9727</v>
      </c>
      <c r="O134" s="2323" t="s">
        <v>9733</v>
      </c>
      <c r="P134" s="2319">
        <v>7</v>
      </c>
      <c r="Q134" s="2437">
        <f t="shared" si="12"/>
        <v>7</v>
      </c>
      <c r="R134" s="2447"/>
      <c r="S134" s="2447"/>
      <c r="T134" s="2447"/>
      <c r="U134" s="2447"/>
      <c r="V134" s="2447"/>
      <c r="W134" s="2447"/>
      <c r="X134" s="2447"/>
      <c r="Y134" s="2447"/>
      <c r="Z134" s="2447"/>
      <c r="AA134" s="2447"/>
      <c r="AB134" s="2447"/>
      <c r="AC134" s="2447"/>
      <c r="AD134" s="2447">
        <v>1</v>
      </c>
      <c r="AE134" s="2447">
        <v>6</v>
      </c>
      <c r="AF134" s="2327"/>
      <c r="AG134" s="2508"/>
      <c r="AH134" s="2327"/>
      <c r="AI134" s="2327"/>
      <c r="AJ134" s="2327"/>
      <c r="AK134" s="2327"/>
      <c r="AL134" s="1080">
        <v>2</v>
      </c>
      <c r="AM134" s="1080"/>
      <c r="AN134" s="56"/>
      <c r="AO134" s="56"/>
      <c r="AP134" s="56">
        <v>1</v>
      </c>
      <c r="AQ134" s="56"/>
      <c r="AR134" s="56"/>
      <c r="AS134" s="56">
        <v>1</v>
      </c>
      <c r="AT134" s="56">
        <v>2</v>
      </c>
      <c r="AU134" s="56">
        <v>1</v>
      </c>
      <c r="AV134" s="56"/>
      <c r="AW134" s="56">
        <v>1</v>
      </c>
      <c r="AX134" s="56"/>
      <c r="AY134" s="56"/>
      <c r="AZ134" s="56">
        <v>2</v>
      </c>
      <c r="BA134" s="56">
        <v>1</v>
      </c>
      <c r="BB134" s="56">
        <v>1</v>
      </c>
      <c r="BC134" s="56"/>
      <c r="BD134" s="56"/>
      <c r="BE134" s="56">
        <v>1</v>
      </c>
      <c r="BF134" s="56"/>
      <c r="BG134" s="56"/>
      <c r="BH134" s="56"/>
      <c r="BI134" s="56"/>
      <c r="BJ134" s="56">
        <v>1</v>
      </c>
      <c r="BK134" s="56"/>
      <c r="BL134" s="56"/>
      <c r="BM134" s="56"/>
      <c r="BN134" s="56">
        <v>1</v>
      </c>
      <c r="BO134" s="56"/>
      <c r="BP134" s="56"/>
      <c r="BQ134" s="56">
        <v>1</v>
      </c>
      <c r="BR134" s="56"/>
      <c r="BS134" s="56"/>
      <c r="BT134" s="56"/>
      <c r="BU134" s="56"/>
      <c r="BV134" s="56"/>
      <c r="BW134" s="56"/>
      <c r="BX134" s="56"/>
      <c r="BY134" s="56"/>
      <c r="BZ134" s="56"/>
      <c r="CA134" s="56"/>
      <c r="CB134" s="56"/>
      <c r="CC134" s="56"/>
      <c r="CD134" s="56"/>
      <c r="CE134" s="56"/>
    </row>
    <row r="135" spans="2:83" s="2327" customFormat="1" ht="171.75" customHeight="1">
      <c r="B135" s="1457">
        <f t="shared" ref="B135:B144" si="13">ROW()-2</f>
        <v>133</v>
      </c>
      <c r="C135" s="1437" t="s">
        <v>9137</v>
      </c>
      <c r="D135" s="1437" t="s">
        <v>9138</v>
      </c>
      <c r="E135" s="1437">
        <v>14</v>
      </c>
      <c r="F135" s="1543">
        <v>14</v>
      </c>
      <c r="G135" s="2035">
        <v>1</v>
      </c>
      <c r="H135" s="2036" t="s">
        <v>9139</v>
      </c>
      <c r="I135" s="1541" t="s">
        <v>9140</v>
      </c>
      <c r="J135" s="2037" t="s">
        <v>8689</v>
      </c>
      <c r="K135" s="1437" t="s">
        <v>9141</v>
      </c>
      <c r="L135" s="1437">
        <v>749</v>
      </c>
      <c r="M135" s="2366">
        <v>127</v>
      </c>
      <c r="N135" s="2040" t="s">
        <v>9142</v>
      </c>
      <c r="O135" s="1541" t="s">
        <v>8690</v>
      </c>
      <c r="P135" s="1437">
        <v>6</v>
      </c>
      <c r="Q135" s="2437">
        <f t="shared" si="12"/>
        <v>6</v>
      </c>
      <c r="R135" s="2438"/>
      <c r="S135" s="2438"/>
      <c r="T135" s="2438"/>
      <c r="U135" s="2438"/>
      <c r="V135" s="2438"/>
      <c r="W135" s="2438"/>
      <c r="X135" s="2438"/>
      <c r="Y135" s="2438"/>
      <c r="Z135" s="2438"/>
      <c r="AA135" s="2438"/>
      <c r="AB135" s="2438"/>
      <c r="AC135" s="2438"/>
      <c r="AD135" s="2438">
        <v>3</v>
      </c>
      <c r="AE135" s="2438">
        <v>3</v>
      </c>
      <c r="AF135" s="1874"/>
      <c r="AG135" s="2379"/>
      <c r="AH135" s="1874"/>
      <c r="AI135" s="1874"/>
      <c r="AJ135" s="1874"/>
      <c r="AK135" s="56" t="str">
        <f t="shared" ref="AK135:AK152" si="14">D135&amp;K135</f>
        <v>IApJ</v>
      </c>
      <c r="AL135" s="1080"/>
      <c r="AM135" s="1080"/>
      <c r="AN135" s="56"/>
      <c r="AO135" s="56"/>
      <c r="AP135" s="56"/>
      <c r="AQ135" s="56"/>
      <c r="AR135" s="56"/>
      <c r="AS135" s="56"/>
      <c r="AT135" s="56"/>
      <c r="AU135" s="56"/>
      <c r="AV135" s="56"/>
      <c r="AW135" s="56"/>
      <c r="AX135" s="56"/>
      <c r="AY135" s="56"/>
      <c r="AZ135" s="56"/>
      <c r="BA135" s="56">
        <v>1</v>
      </c>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c r="BZ135" s="56"/>
      <c r="CA135" s="56"/>
      <c r="CB135" s="56"/>
      <c r="CC135" s="56"/>
      <c r="CD135" s="56"/>
      <c r="CE135" s="56"/>
    </row>
    <row r="136" spans="2:83" s="1874" customFormat="1" ht="40.5">
      <c r="B136" s="1457">
        <f t="shared" si="13"/>
        <v>134</v>
      </c>
      <c r="C136" s="2083" t="s">
        <v>9143</v>
      </c>
      <c r="D136" s="2083" t="s">
        <v>9078</v>
      </c>
      <c r="E136" s="2083">
        <v>11</v>
      </c>
      <c r="F136" s="2084">
        <v>1</v>
      </c>
      <c r="G136" s="2085">
        <v>11</v>
      </c>
      <c r="H136" s="2086" t="s">
        <v>9144</v>
      </c>
      <c r="I136" s="2087" t="s">
        <v>9145</v>
      </c>
      <c r="J136" s="2088" t="s">
        <v>9032</v>
      </c>
      <c r="K136" s="2083" t="s">
        <v>9146</v>
      </c>
      <c r="L136" s="2083">
        <v>144</v>
      </c>
      <c r="M136" s="2089">
        <v>175</v>
      </c>
      <c r="N136" s="2090" t="s">
        <v>9077</v>
      </c>
      <c r="O136" s="2087" t="s">
        <v>9033</v>
      </c>
      <c r="P136" s="2083">
        <v>1</v>
      </c>
      <c r="Q136" s="2437">
        <f t="shared" si="12"/>
        <v>1</v>
      </c>
      <c r="R136" s="2440"/>
      <c r="S136" s="2440"/>
      <c r="T136" s="2440"/>
      <c r="U136" s="2440"/>
      <c r="V136" s="2440"/>
      <c r="W136" s="2440"/>
      <c r="X136" s="2440"/>
      <c r="Y136" s="2440"/>
      <c r="Z136" s="2440"/>
      <c r="AA136" s="2440"/>
      <c r="AB136" s="2440"/>
      <c r="AC136" s="2440"/>
      <c r="AD136" s="2440"/>
      <c r="AE136" s="2440">
        <v>1</v>
      </c>
      <c r="AF136" s="2091"/>
      <c r="AG136" s="2502"/>
      <c r="AH136" s="2091"/>
      <c r="AI136" s="2091"/>
      <c r="AJ136" s="2091"/>
      <c r="AK136" s="56" t="str">
        <f t="shared" si="14"/>
        <v>DAJ</v>
      </c>
      <c r="AL136" s="1080"/>
      <c r="AM136" s="1080"/>
      <c r="AN136" s="56"/>
      <c r="AO136" s="56"/>
      <c r="AP136" s="56"/>
      <c r="AQ136" s="56"/>
      <c r="AR136" s="56"/>
      <c r="AS136" s="56"/>
      <c r="AT136" s="56"/>
      <c r="AU136" s="56"/>
      <c r="AV136" s="56"/>
      <c r="AW136" s="56"/>
      <c r="AX136" s="56"/>
      <c r="AY136" s="56"/>
      <c r="AZ136" s="56">
        <v>1</v>
      </c>
      <c r="BA136" s="56"/>
      <c r="BB136" s="56"/>
      <c r="BC136" s="56"/>
      <c r="BD136" s="56"/>
      <c r="BE136" s="56"/>
      <c r="BF136" s="56"/>
      <c r="BG136" s="56"/>
      <c r="BH136" s="56"/>
      <c r="BI136" s="56"/>
      <c r="BJ136" s="56">
        <v>1</v>
      </c>
      <c r="BK136" s="56"/>
      <c r="BL136" s="56"/>
      <c r="BM136" s="56"/>
      <c r="BN136" s="56"/>
      <c r="BO136" s="56"/>
      <c r="BP136" s="56"/>
      <c r="BQ136" s="56"/>
      <c r="BR136" s="56"/>
      <c r="BS136" s="56"/>
      <c r="BT136" s="56"/>
      <c r="BU136" s="56"/>
      <c r="BV136" s="56"/>
      <c r="BW136" s="56"/>
      <c r="BX136" s="56"/>
      <c r="BY136" s="56"/>
      <c r="BZ136" s="56"/>
      <c r="CA136" s="56"/>
      <c r="CB136" s="56"/>
      <c r="CC136" s="56"/>
      <c r="CD136" s="56"/>
      <c r="CE136" s="56"/>
    </row>
    <row r="137" spans="2:83" s="2041" customFormat="1" ht="27">
      <c r="B137" s="1457">
        <f t="shared" si="13"/>
        <v>135</v>
      </c>
      <c r="C137" s="2042" t="s">
        <v>8711</v>
      </c>
      <c r="D137" s="2042" t="s">
        <v>746</v>
      </c>
      <c r="E137" s="2042">
        <v>1</v>
      </c>
      <c r="F137" s="2043">
        <v>1</v>
      </c>
      <c r="G137" s="2044">
        <v>1</v>
      </c>
      <c r="H137" s="2045" t="s">
        <v>8712</v>
      </c>
      <c r="I137" s="2046" t="s">
        <v>2487</v>
      </c>
      <c r="J137" s="2047" t="s">
        <v>8713</v>
      </c>
      <c r="K137" s="2042" t="s">
        <v>1107</v>
      </c>
      <c r="L137" s="2042">
        <v>753</v>
      </c>
      <c r="M137" s="2048">
        <v>19</v>
      </c>
      <c r="N137" s="2049" t="s">
        <v>8714</v>
      </c>
      <c r="O137" s="2046" t="s">
        <v>8765</v>
      </c>
      <c r="P137" s="2042">
        <v>2</v>
      </c>
      <c r="Q137" s="2437">
        <f t="shared" si="12"/>
        <v>2</v>
      </c>
      <c r="R137" s="2446"/>
      <c r="S137" s="2446"/>
      <c r="T137" s="2446"/>
      <c r="U137" s="2446"/>
      <c r="V137" s="2446"/>
      <c r="W137" s="2446"/>
      <c r="X137" s="2446"/>
      <c r="Y137" s="2446"/>
      <c r="Z137" s="2446"/>
      <c r="AA137" s="2446"/>
      <c r="AB137" s="2446"/>
      <c r="AC137" s="2446"/>
      <c r="AD137" s="2446">
        <v>1</v>
      </c>
      <c r="AE137" s="2446">
        <v>1</v>
      </c>
      <c r="AG137" s="2507"/>
      <c r="AK137" s="56" t="str">
        <f t="shared" si="14"/>
        <v>DApJ</v>
      </c>
      <c r="AL137" s="1080"/>
      <c r="AM137" s="1080"/>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c r="BZ137" s="56"/>
      <c r="CA137" s="56"/>
      <c r="CB137" s="56"/>
      <c r="CC137" s="56"/>
      <c r="CD137" s="56"/>
      <c r="CE137" s="56"/>
    </row>
    <row r="138" spans="2:83" s="2091" customFormat="1" ht="45.75" customHeight="1">
      <c r="B138" s="1457">
        <f t="shared" si="13"/>
        <v>136</v>
      </c>
      <c r="C138" s="1437" t="s">
        <v>8691</v>
      </c>
      <c r="D138" s="1437" t="s">
        <v>746</v>
      </c>
      <c r="E138" s="1437">
        <v>12</v>
      </c>
      <c r="F138" s="1543">
        <v>2</v>
      </c>
      <c r="G138" s="2035">
        <v>11</v>
      </c>
      <c r="H138" s="2036" t="s">
        <v>8694</v>
      </c>
      <c r="I138" s="1541" t="s">
        <v>3674</v>
      </c>
      <c r="J138" s="2037" t="s">
        <v>8692</v>
      </c>
      <c r="K138" s="1437" t="s">
        <v>1107</v>
      </c>
      <c r="L138" s="1437">
        <v>750</v>
      </c>
      <c r="M138" s="2366">
        <v>137</v>
      </c>
      <c r="N138" s="2040" t="s">
        <v>8626</v>
      </c>
      <c r="O138" s="1541" t="s">
        <v>8693</v>
      </c>
      <c r="P138" s="1437">
        <v>8</v>
      </c>
      <c r="Q138" s="2437">
        <f t="shared" si="12"/>
        <v>8</v>
      </c>
      <c r="R138" s="2438"/>
      <c r="S138" s="2438"/>
      <c r="T138" s="2438"/>
      <c r="U138" s="2438"/>
      <c r="V138" s="2438"/>
      <c r="W138" s="2438"/>
      <c r="X138" s="2438"/>
      <c r="Y138" s="2438"/>
      <c r="Z138" s="2438"/>
      <c r="AA138" s="2438"/>
      <c r="AB138" s="2438"/>
      <c r="AC138" s="2438"/>
      <c r="AD138" s="2438">
        <v>1</v>
      </c>
      <c r="AE138" s="2438">
        <v>7</v>
      </c>
      <c r="AF138" s="1874"/>
      <c r="AG138" s="2379"/>
      <c r="AH138" s="1874"/>
      <c r="AI138" s="1874"/>
      <c r="AJ138" s="1874"/>
      <c r="AK138" s="56" t="str">
        <f t="shared" si="14"/>
        <v>DApJ</v>
      </c>
      <c r="AL138" s="1080"/>
      <c r="AM138" s="1080"/>
      <c r="AN138" s="56">
        <v>1</v>
      </c>
      <c r="AO138" s="56"/>
      <c r="AP138" s="56"/>
      <c r="AQ138" s="56"/>
      <c r="AR138" s="56"/>
      <c r="AS138" s="56"/>
      <c r="AT138" s="56"/>
      <c r="AU138" s="56"/>
      <c r="AV138" s="56"/>
      <c r="AW138" s="56">
        <v>3</v>
      </c>
      <c r="AX138" s="56"/>
      <c r="AY138" s="56"/>
      <c r="AZ138" s="56"/>
      <c r="BA138" s="56">
        <v>3</v>
      </c>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c r="BZ138" s="56"/>
      <c r="CA138" s="56"/>
      <c r="CB138" s="56"/>
      <c r="CC138" s="56"/>
      <c r="CD138" s="56"/>
      <c r="CE138" s="56"/>
    </row>
    <row r="139" spans="2:83" s="1874" customFormat="1" ht="40.5">
      <c r="B139" s="1457">
        <f t="shared" si="13"/>
        <v>137</v>
      </c>
      <c r="C139" s="1437" t="s">
        <v>9147</v>
      </c>
      <c r="D139" s="1437" t="s">
        <v>9148</v>
      </c>
      <c r="E139" s="1437">
        <v>14</v>
      </c>
      <c r="F139" s="1543">
        <v>0</v>
      </c>
      <c r="G139" s="2035">
        <v>15</v>
      </c>
      <c r="H139" s="2036" t="s">
        <v>9149</v>
      </c>
      <c r="I139" s="1541" t="s">
        <v>9150</v>
      </c>
      <c r="J139" s="2037" t="s">
        <v>8696</v>
      </c>
      <c r="K139" s="1437" t="s">
        <v>9141</v>
      </c>
      <c r="L139" s="1437">
        <v>750</v>
      </c>
      <c r="M139" s="2366">
        <v>116</v>
      </c>
      <c r="N139" s="2040" t="s">
        <v>9151</v>
      </c>
      <c r="O139" s="1541" t="s">
        <v>8697</v>
      </c>
      <c r="P139" s="1437">
        <v>3</v>
      </c>
      <c r="Q139" s="2437">
        <f t="shared" si="12"/>
        <v>3</v>
      </c>
      <c r="R139" s="2438"/>
      <c r="S139" s="2438"/>
      <c r="T139" s="2438"/>
      <c r="U139" s="2438"/>
      <c r="V139" s="2438"/>
      <c r="W139" s="2438"/>
      <c r="X139" s="2438"/>
      <c r="Y139" s="2438"/>
      <c r="Z139" s="2438"/>
      <c r="AA139" s="2438"/>
      <c r="AB139" s="2438"/>
      <c r="AC139" s="2438"/>
      <c r="AD139" s="2438">
        <v>1</v>
      </c>
      <c r="AE139" s="2438">
        <v>2</v>
      </c>
      <c r="AG139" s="2379"/>
      <c r="AK139" s="56" t="str">
        <f t="shared" si="14"/>
        <v>DApJ</v>
      </c>
      <c r="AL139" s="1080"/>
      <c r="AM139" s="1080"/>
      <c r="AN139" s="56">
        <v>1</v>
      </c>
      <c r="AO139" s="56"/>
      <c r="AP139" s="56"/>
      <c r="AQ139" s="56"/>
      <c r="AR139" s="56"/>
      <c r="AS139" s="56"/>
      <c r="AT139" s="56"/>
      <c r="AU139" s="56"/>
      <c r="AV139" s="56"/>
      <c r="AW139" s="56"/>
      <c r="AX139" s="56"/>
      <c r="AY139" s="56"/>
      <c r="AZ139" s="56"/>
      <c r="BA139" s="56">
        <v>2</v>
      </c>
      <c r="BB139" s="56">
        <v>6</v>
      </c>
      <c r="BC139" s="56"/>
      <c r="BD139" s="56"/>
      <c r="BE139" s="56"/>
      <c r="BF139" s="56"/>
      <c r="BG139" s="56"/>
      <c r="BH139" s="56"/>
      <c r="BI139" s="56"/>
      <c r="BJ139" s="56"/>
      <c r="BK139" s="56"/>
      <c r="BL139" s="56"/>
      <c r="BM139" s="56"/>
      <c r="BN139" s="56"/>
      <c r="BO139" s="56"/>
      <c r="BP139" s="56"/>
      <c r="BQ139" s="56"/>
      <c r="BR139" s="56">
        <v>1</v>
      </c>
      <c r="BS139" s="56"/>
      <c r="BT139" s="56"/>
      <c r="BU139" s="56"/>
      <c r="BV139" s="56"/>
      <c r="BW139" s="56"/>
      <c r="BX139" s="56"/>
      <c r="BY139" s="56"/>
      <c r="BZ139" s="56"/>
      <c r="CA139" s="56"/>
      <c r="CB139" s="56"/>
      <c r="CC139" s="56"/>
      <c r="CD139" s="56"/>
      <c r="CE139" s="56"/>
    </row>
    <row r="140" spans="2:83" s="1874" customFormat="1" ht="108">
      <c r="B140" s="1457">
        <f t="shared" si="13"/>
        <v>138</v>
      </c>
      <c r="C140" s="1891" t="s">
        <v>8829</v>
      </c>
      <c r="D140" s="1891" t="s">
        <v>746</v>
      </c>
      <c r="E140" s="1891">
        <v>47</v>
      </c>
      <c r="F140" s="1898">
        <v>47</v>
      </c>
      <c r="G140" s="1899">
        <v>1</v>
      </c>
      <c r="H140" s="1894" t="s">
        <v>8830</v>
      </c>
      <c r="I140" s="1893" t="s">
        <v>1321</v>
      </c>
      <c r="J140" s="1900" t="s">
        <v>8831</v>
      </c>
      <c r="K140" s="1891" t="s">
        <v>1107</v>
      </c>
      <c r="L140" s="1891">
        <v>755</v>
      </c>
      <c r="M140" s="1895">
        <v>56</v>
      </c>
      <c r="N140" s="1901" t="s">
        <v>8758</v>
      </c>
      <c r="O140" s="1893" t="s">
        <v>8832</v>
      </c>
      <c r="P140" s="1891">
        <v>30</v>
      </c>
      <c r="Q140" s="2437">
        <f t="shared" si="12"/>
        <v>30</v>
      </c>
      <c r="R140" s="2449"/>
      <c r="S140" s="2449"/>
      <c r="T140" s="2449"/>
      <c r="U140" s="2449"/>
      <c r="V140" s="2449"/>
      <c r="W140" s="2449"/>
      <c r="X140" s="2449"/>
      <c r="Y140" s="2449"/>
      <c r="Z140" s="2449"/>
      <c r="AA140" s="2449"/>
      <c r="AB140" s="2449"/>
      <c r="AC140" s="2449"/>
      <c r="AD140" s="2449">
        <v>4</v>
      </c>
      <c r="AE140" s="2449">
        <v>26</v>
      </c>
      <c r="AF140" s="1889"/>
      <c r="AG140" s="2013" t="s">
        <v>10521</v>
      </c>
      <c r="AH140" s="1889"/>
      <c r="AI140" s="1889"/>
      <c r="AJ140" s="1889"/>
      <c r="AK140" s="56" t="str">
        <f t="shared" si="14"/>
        <v>DApJ</v>
      </c>
      <c r="AL140" s="1080"/>
      <c r="AM140" s="1080"/>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c r="BZ140" s="56"/>
      <c r="CA140" s="56"/>
      <c r="CB140" s="56"/>
      <c r="CC140" s="56"/>
      <c r="CD140" s="56"/>
      <c r="CE140" s="56"/>
    </row>
    <row r="141" spans="2:83" s="1889" customFormat="1" ht="204" customHeight="1">
      <c r="B141" s="1457">
        <f t="shared" si="13"/>
        <v>139</v>
      </c>
      <c r="C141" s="2083" t="s">
        <v>9152</v>
      </c>
      <c r="D141" s="2083" t="s">
        <v>9153</v>
      </c>
      <c r="E141" s="2083">
        <v>10</v>
      </c>
      <c r="F141" s="2084">
        <v>4</v>
      </c>
      <c r="G141" s="2085">
        <v>7</v>
      </c>
      <c r="H141" s="2086" t="s">
        <v>9154</v>
      </c>
      <c r="I141" s="2087" t="s">
        <v>9155</v>
      </c>
      <c r="J141" s="2088" t="s">
        <v>9034</v>
      </c>
      <c r="K141" s="2083" t="s">
        <v>9156</v>
      </c>
      <c r="L141" s="2083">
        <v>760</v>
      </c>
      <c r="M141" s="2089" t="s">
        <v>9157</v>
      </c>
      <c r="N141" s="2090" t="s">
        <v>9158</v>
      </c>
      <c r="O141" s="2087" t="s">
        <v>9035</v>
      </c>
      <c r="P141" s="2083">
        <v>0</v>
      </c>
      <c r="Q141" s="2437">
        <f t="shared" si="12"/>
        <v>0</v>
      </c>
      <c r="R141" s="2440"/>
      <c r="S141" s="2440"/>
      <c r="T141" s="2440"/>
      <c r="U141" s="2440"/>
      <c r="V141" s="2440"/>
      <c r="W141" s="2440"/>
      <c r="X141" s="2440"/>
      <c r="Y141" s="2440"/>
      <c r="Z141" s="2440"/>
      <c r="AA141" s="2440"/>
      <c r="AB141" s="2440"/>
      <c r="AC141" s="2440"/>
      <c r="AD141" s="2440"/>
      <c r="AE141" s="2440"/>
      <c r="AF141" s="2091"/>
      <c r="AG141" s="2502"/>
      <c r="AH141" s="2091"/>
      <c r="AI141" s="2091"/>
      <c r="AJ141" s="2091"/>
      <c r="AK141" s="56" t="str">
        <f t="shared" si="14"/>
        <v>DApJ</v>
      </c>
      <c r="AL141" s="1080"/>
      <c r="AM141" s="1080"/>
      <c r="AN141" s="56"/>
      <c r="AO141" s="56"/>
      <c r="AP141" s="56"/>
      <c r="AQ141" s="56"/>
      <c r="AR141" s="56"/>
      <c r="AS141" s="56"/>
      <c r="AT141" s="56"/>
      <c r="AU141" s="56"/>
      <c r="AV141" s="56"/>
      <c r="AW141" s="56"/>
      <c r="AX141" s="56"/>
      <c r="AY141" s="56"/>
      <c r="AZ141" s="56"/>
      <c r="BA141" s="56">
        <v>3</v>
      </c>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c r="BZ141" s="56"/>
      <c r="CA141" s="56"/>
      <c r="CB141" s="56"/>
      <c r="CC141" s="56"/>
      <c r="CD141" s="56"/>
      <c r="CE141" s="56"/>
    </row>
    <row r="142" spans="2:83" s="2091" customFormat="1" ht="89.25" customHeight="1">
      <c r="B142" s="1457">
        <f t="shared" si="13"/>
        <v>140</v>
      </c>
      <c r="C142" s="1437" t="s">
        <v>9159</v>
      </c>
      <c r="D142" s="1437" t="s">
        <v>9160</v>
      </c>
      <c r="E142" s="1437">
        <v>1</v>
      </c>
      <c r="F142" s="1543">
        <v>2</v>
      </c>
      <c r="G142" s="2035">
        <v>1</v>
      </c>
      <c r="H142" s="2036" t="s">
        <v>9161</v>
      </c>
      <c r="I142" s="1541" t="s">
        <v>9162</v>
      </c>
      <c r="J142" s="2037" t="s">
        <v>9491</v>
      </c>
      <c r="K142" s="1437" t="s">
        <v>9163</v>
      </c>
      <c r="L142" s="1437">
        <v>64</v>
      </c>
      <c r="M142" s="2366" t="s">
        <v>9164</v>
      </c>
      <c r="N142" s="2040" t="s">
        <v>9165</v>
      </c>
      <c r="O142" s="1541" t="s">
        <v>8698</v>
      </c>
      <c r="P142" s="1437">
        <v>0</v>
      </c>
      <c r="Q142" s="2437">
        <f t="shared" si="12"/>
        <v>0</v>
      </c>
      <c r="R142" s="2438"/>
      <c r="S142" s="2438"/>
      <c r="T142" s="2438"/>
      <c r="U142" s="2438"/>
      <c r="V142" s="2438"/>
      <c r="W142" s="2438"/>
      <c r="X142" s="2438"/>
      <c r="Y142" s="2438"/>
      <c r="Z142" s="2438"/>
      <c r="AA142" s="2438"/>
      <c r="AB142" s="2438"/>
      <c r="AC142" s="2438"/>
      <c r="AD142" s="2438"/>
      <c r="AE142" s="2438"/>
      <c r="AF142" s="1874"/>
      <c r="AG142" s="2379"/>
      <c r="AH142" s="1874"/>
      <c r="AI142" s="1874"/>
      <c r="AJ142" s="1874"/>
      <c r="AK142" s="56" t="str">
        <f t="shared" si="14"/>
        <v>IPASJ</v>
      </c>
      <c r="AL142" s="1080"/>
      <c r="AM142" s="1080"/>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c r="BZ142" s="56"/>
      <c r="CA142" s="56"/>
      <c r="CB142" s="56"/>
      <c r="CC142" s="56"/>
      <c r="CD142" s="56"/>
      <c r="CE142" s="56"/>
    </row>
    <row r="143" spans="2:83" s="1874" customFormat="1" ht="40.5">
      <c r="B143" s="1457">
        <f t="shared" si="13"/>
        <v>141</v>
      </c>
      <c r="C143" s="1437" t="s">
        <v>9166</v>
      </c>
      <c r="D143" s="1437" t="s">
        <v>9054</v>
      </c>
      <c r="E143" s="1437">
        <v>6</v>
      </c>
      <c r="F143" s="1543">
        <v>6</v>
      </c>
      <c r="G143" s="2035">
        <v>1</v>
      </c>
      <c r="H143" s="2036" t="s">
        <v>9167</v>
      </c>
      <c r="I143" s="1541" t="s">
        <v>9168</v>
      </c>
      <c r="J143" s="2037" t="s">
        <v>8699</v>
      </c>
      <c r="K143" s="1437" t="s">
        <v>9169</v>
      </c>
      <c r="L143" s="1437">
        <v>540</v>
      </c>
      <c r="M143" s="2366" t="s">
        <v>9170</v>
      </c>
      <c r="N143" s="2040" t="s">
        <v>9171</v>
      </c>
      <c r="O143" s="1541" t="s">
        <v>8700</v>
      </c>
      <c r="P143" s="1437">
        <v>4</v>
      </c>
      <c r="Q143" s="2437">
        <f t="shared" si="12"/>
        <v>4</v>
      </c>
      <c r="R143" s="2438"/>
      <c r="S143" s="2438"/>
      <c r="T143" s="2438"/>
      <c r="U143" s="2438"/>
      <c r="V143" s="2438"/>
      <c r="W143" s="2438"/>
      <c r="X143" s="2438"/>
      <c r="Y143" s="2438"/>
      <c r="Z143" s="2438"/>
      <c r="AA143" s="2438"/>
      <c r="AB143" s="2438"/>
      <c r="AC143" s="2438"/>
      <c r="AD143" s="2438">
        <v>1</v>
      </c>
      <c r="AE143" s="2438">
        <v>3</v>
      </c>
      <c r="AG143" s="2379"/>
      <c r="AK143" s="56" t="str">
        <f t="shared" si="14"/>
        <v>IA&amp;A</v>
      </c>
      <c r="AL143" s="1080"/>
      <c r="AM143" s="1080"/>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c r="BZ143" s="56"/>
      <c r="CA143" s="56"/>
      <c r="CB143" s="56"/>
      <c r="CC143" s="56"/>
      <c r="CD143" s="56"/>
      <c r="CE143" s="56"/>
    </row>
    <row r="144" spans="2:83" s="1874" customFormat="1" ht="40.5">
      <c r="B144" s="1457">
        <f t="shared" si="13"/>
        <v>142</v>
      </c>
      <c r="C144" s="1496" t="s">
        <v>9172</v>
      </c>
      <c r="D144" s="1496" t="s">
        <v>9173</v>
      </c>
      <c r="E144" s="1496">
        <v>18</v>
      </c>
      <c r="F144" s="1498">
        <v>7</v>
      </c>
      <c r="G144" s="1510">
        <v>12</v>
      </c>
      <c r="H144" s="1506" t="s">
        <v>9174</v>
      </c>
      <c r="I144" s="1505" t="s">
        <v>9175</v>
      </c>
      <c r="J144" s="1497" t="s">
        <v>8764</v>
      </c>
      <c r="K144" s="1496" t="s">
        <v>9163</v>
      </c>
      <c r="L144" s="1496">
        <v>64</v>
      </c>
      <c r="M144" s="1507">
        <v>60</v>
      </c>
      <c r="N144" s="2053" t="s">
        <v>9176</v>
      </c>
      <c r="O144" s="1505" t="s">
        <v>9177</v>
      </c>
      <c r="P144" s="1496">
        <v>21</v>
      </c>
      <c r="Q144" s="2437">
        <f t="shared" si="12"/>
        <v>21</v>
      </c>
      <c r="R144" s="1511"/>
      <c r="S144" s="1511"/>
      <c r="T144" s="1511"/>
      <c r="U144" s="1511"/>
      <c r="V144" s="1511"/>
      <c r="W144" s="1511"/>
      <c r="X144" s="1511"/>
      <c r="Y144" s="1511"/>
      <c r="Z144" s="1511"/>
      <c r="AA144" s="1511"/>
      <c r="AB144" s="1511"/>
      <c r="AC144" s="1511"/>
      <c r="AD144" s="1511">
        <v>6</v>
      </c>
      <c r="AE144" s="1511">
        <v>15</v>
      </c>
      <c r="AF144" s="1503"/>
      <c r="AG144" s="2504"/>
      <c r="AH144" s="1503"/>
      <c r="AI144" s="1503"/>
      <c r="AJ144" s="1503"/>
      <c r="AK144" s="56" t="str">
        <f t="shared" si="14"/>
        <v>DPASJ</v>
      </c>
      <c r="AL144" s="1080"/>
      <c r="AM144" s="1080"/>
      <c r="AN144" s="56"/>
      <c r="AO144" s="56"/>
      <c r="AP144" s="56"/>
      <c r="AQ144" s="56"/>
      <c r="AR144" s="56"/>
      <c r="AS144" s="56">
        <v>5</v>
      </c>
      <c r="AT144" s="56"/>
      <c r="AU144" s="56"/>
      <c r="AV144" s="56"/>
      <c r="AW144" s="56"/>
      <c r="AX144" s="56"/>
      <c r="AY144" s="56"/>
      <c r="AZ144" s="56"/>
      <c r="BA144" s="56">
        <v>3</v>
      </c>
      <c r="BB144" s="56">
        <v>1</v>
      </c>
      <c r="BC144" s="56"/>
      <c r="BD144" s="56"/>
      <c r="BE144" s="56"/>
      <c r="BF144" s="56"/>
      <c r="BG144" s="56"/>
      <c r="BH144" s="56">
        <v>1</v>
      </c>
      <c r="BI144" s="56"/>
      <c r="BJ144" s="56"/>
      <c r="BK144" s="56"/>
      <c r="BL144" s="56"/>
      <c r="BM144" s="56"/>
      <c r="BN144" s="56"/>
      <c r="BO144" s="56"/>
      <c r="BP144" s="56"/>
      <c r="BQ144" s="56"/>
      <c r="BR144" s="56"/>
      <c r="BS144" s="56"/>
      <c r="BT144" s="56"/>
      <c r="BU144" s="56"/>
      <c r="BV144" s="56"/>
      <c r="BW144" s="56"/>
      <c r="BX144" s="56"/>
      <c r="BY144" s="56"/>
      <c r="BZ144" s="56"/>
      <c r="CA144" s="56"/>
      <c r="CB144" s="56"/>
      <c r="CC144" s="56"/>
      <c r="CD144" s="56"/>
      <c r="CE144" s="56"/>
    </row>
    <row r="145" spans="2:83" s="1503" customFormat="1" ht="27">
      <c r="B145" s="2233"/>
      <c r="C145" s="2234" t="s">
        <v>9466</v>
      </c>
      <c r="D145" s="2234" t="s">
        <v>9451</v>
      </c>
      <c r="E145" s="2234">
        <v>0</v>
      </c>
      <c r="F145" s="2235">
        <v>0</v>
      </c>
      <c r="G145" s="2236">
        <v>1</v>
      </c>
      <c r="H145" s="2406" t="s">
        <v>10087</v>
      </c>
      <c r="I145" s="2238" t="s">
        <v>9467</v>
      </c>
      <c r="J145" s="2239" t="s">
        <v>9468</v>
      </c>
      <c r="K145" s="2234" t="s">
        <v>9454</v>
      </c>
      <c r="L145" s="2234">
        <v>124</v>
      </c>
      <c r="M145" s="2240" t="s">
        <v>9469</v>
      </c>
      <c r="N145" s="2241" t="s">
        <v>9470</v>
      </c>
      <c r="O145" s="2238" t="s">
        <v>9471</v>
      </c>
      <c r="P145" s="2234">
        <v>1</v>
      </c>
      <c r="Q145" s="2437">
        <f t="shared" si="12"/>
        <v>1</v>
      </c>
      <c r="R145" s="2445"/>
      <c r="S145" s="2445"/>
      <c r="T145" s="2445"/>
      <c r="U145" s="2445"/>
      <c r="V145" s="2445"/>
      <c r="W145" s="2445"/>
      <c r="X145" s="2445"/>
      <c r="Y145" s="2445"/>
      <c r="Z145" s="2445"/>
      <c r="AA145" s="2445"/>
      <c r="AB145" s="2445"/>
      <c r="AC145" s="2445"/>
      <c r="AD145" s="2445"/>
      <c r="AE145" s="2445">
        <v>1</v>
      </c>
      <c r="AF145" s="2242"/>
      <c r="AG145" s="2244" t="s">
        <v>10527</v>
      </c>
      <c r="AH145" s="2242"/>
      <c r="AI145" s="2242"/>
      <c r="AJ145" s="2242"/>
      <c r="AK145" s="56" t="str">
        <f t="shared" si="14"/>
        <v>DPASP</v>
      </c>
      <c r="AL145" s="1080"/>
      <c r="AM145" s="1080"/>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c r="BZ145" s="56"/>
      <c r="CA145" s="56"/>
      <c r="CB145" s="56"/>
      <c r="CC145" s="56"/>
      <c r="CD145" s="56"/>
      <c r="CE145" s="56"/>
    </row>
    <row r="146" spans="2:83" s="2242" customFormat="1" ht="36" customHeight="1">
      <c r="B146" s="1457">
        <f t="shared" ref="B146:B152" si="15">ROW()-2</f>
        <v>144</v>
      </c>
      <c r="C146" s="3" t="s">
        <v>9178</v>
      </c>
      <c r="D146" s="3" t="s">
        <v>9179</v>
      </c>
      <c r="E146" s="3">
        <v>7</v>
      </c>
      <c r="F146" s="1449">
        <v>0</v>
      </c>
      <c r="G146" s="1013">
        <v>8</v>
      </c>
      <c r="H146" s="1456" t="s">
        <v>10088</v>
      </c>
      <c r="I146" s="100" t="s">
        <v>9180</v>
      </c>
      <c r="J146" s="603" t="s">
        <v>8387</v>
      </c>
      <c r="K146" s="3" t="s">
        <v>9181</v>
      </c>
      <c r="L146" s="3">
        <v>143</v>
      </c>
      <c r="M146" s="2365">
        <v>79</v>
      </c>
      <c r="N146" s="604" t="s">
        <v>9182</v>
      </c>
      <c r="O146" s="100" t="s">
        <v>8389</v>
      </c>
      <c r="P146" s="3">
        <v>7</v>
      </c>
      <c r="Q146" s="2437">
        <f t="shared" si="12"/>
        <v>7</v>
      </c>
      <c r="R146" s="41"/>
      <c r="S146" s="41"/>
      <c r="T146" s="41"/>
      <c r="U146" s="41"/>
      <c r="V146" s="41"/>
      <c r="W146" s="41"/>
      <c r="X146" s="41"/>
      <c r="Y146" s="41"/>
      <c r="Z146" s="41"/>
      <c r="AA146" s="41"/>
      <c r="AB146" s="41"/>
      <c r="AC146" s="41"/>
      <c r="AD146" s="41">
        <v>5</v>
      </c>
      <c r="AE146" s="41">
        <v>2</v>
      </c>
      <c r="AF146" s="56"/>
      <c r="AG146" s="1649"/>
      <c r="AH146" s="56"/>
      <c r="AI146" s="56"/>
      <c r="AJ146" s="56"/>
      <c r="AK146" s="56" t="str">
        <f t="shared" si="14"/>
        <v>DAJ</v>
      </c>
      <c r="AL146" s="1080"/>
      <c r="AM146" s="1080"/>
      <c r="AN146" s="56"/>
      <c r="AO146" s="56"/>
      <c r="AP146" s="56"/>
      <c r="AQ146" s="56"/>
      <c r="AR146" s="56"/>
      <c r="AS146" s="56"/>
      <c r="AT146" s="56"/>
      <c r="AU146" s="56"/>
      <c r="AV146" s="56"/>
      <c r="AW146" s="56"/>
      <c r="AX146" s="56"/>
      <c r="AY146" s="56">
        <v>1</v>
      </c>
      <c r="AZ146" s="56"/>
      <c r="BA146" s="56"/>
      <c r="BB146" s="56">
        <v>6</v>
      </c>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c r="BZ146" s="56"/>
      <c r="CA146" s="56"/>
      <c r="CB146" s="56"/>
      <c r="CC146" s="56"/>
      <c r="CD146" s="56"/>
      <c r="CE146" s="56"/>
    </row>
    <row r="147" spans="2:83" ht="27">
      <c r="B147" s="1457">
        <f t="shared" si="15"/>
        <v>145</v>
      </c>
      <c r="C147" s="1557" t="s">
        <v>9178</v>
      </c>
      <c r="D147" s="1557" t="s">
        <v>9179</v>
      </c>
      <c r="E147" s="1557">
        <v>5</v>
      </c>
      <c r="F147" s="1558">
        <v>0</v>
      </c>
      <c r="G147" s="1559">
        <v>6</v>
      </c>
      <c r="H147" s="1560" t="s">
        <v>10089</v>
      </c>
      <c r="I147" s="1562" t="s">
        <v>9183</v>
      </c>
      <c r="J147" s="1561" t="s">
        <v>8777</v>
      </c>
      <c r="K147" s="1557" t="s">
        <v>9184</v>
      </c>
      <c r="L147" s="1557">
        <v>751</v>
      </c>
      <c r="M147" s="1563">
        <v>29</v>
      </c>
      <c r="N147" s="2060" t="s">
        <v>9185</v>
      </c>
      <c r="O147" s="1562" t="s">
        <v>8778</v>
      </c>
      <c r="P147" s="1557">
        <v>7</v>
      </c>
      <c r="Q147" s="2437">
        <f t="shared" si="12"/>
        <v>7</v>
      </c>
      <c r="R147" s="2442"/>
      <c r="S147" s="2442"/>
      <c r="T147" s="2442"/>
      <c r="U147" s="2442"/>
      <c r="V147" s="2442"/>
      <c r="W147" s="2442"/>
      <c r="X147" s="2442"/>
      <c r="Y147" s="2442"/>
      <c r="Z147" s="2442"/>
      <c r="AA147" s="2442"/>
      <c r="AB147" s="2442"/>
      <c r="AC147" s="2442"/>
      <c r="AD147" s="2442">
        <v>3</v>
      </c>
      <c r="AE147" s="2442">
        <v>4</v>
      </c>
      <c r="AF147" s="1566"/>
      <c r="AG147" s="1572"/>
      <c r="AH147" s="1566"/>
      <c r="AI147" s="1566"/>
      <c r="AJ147" s="1566"/>
      <c r="AK147" s="56" t="str">
        <f t="shared" si="14"/>
        <v>DApJ</v>
      </c>
      <c r="AL147" s="1080"/>
      <c r="AM147" s="1080"/>
      <c r="AN147" s="56"/>
      <c r="AO147" s="56"/>
      <c r="AP147" s="56"/>
      <c r="AQ147" s="56"/>
      <c r="AR147" s="56"/>
      <c r="AS147" s="56"/>
      <c r="AT147" s="56"/>
      <c r="AU147" s="56"/>
      <c r="AV147" s="56"/>
      <c r="AW147" s="56"/>
      <c r="AX147" s="56"/>
      <c r="AY147" s="56">
        <v>1</v>
      </c>
      <c r="AZ147" s="56"/>
      <c r="BA147" s="56"/>
      <c r="BB147" s="56">
        <v>4</v>
      </c>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c r="BZ147" s="56"/>
      <c r="CA147" s="56"/>
      <c r="CB147" s="56"/>
      <c r="CC147" s="56"/>
      <c r="CD147" s="56"/>
      <c r="CE147" s="56"/>
    </row>
    <row r="148" spans="2:83" s="1566" customFormat="1" ht="30">
      <c r="B148" s="1457">
        <f t="shared" si="15"/>
        <v>146</v>
      </c>
      <c r="C148" s="2042" t="s">
        <v>9186</v>
      </c>
      <c r="D148" s="2042" t="s">
        <v>9115</v>
      </c>
      <c r="E148" s="2042">
        <v>8</v>
      </c>
      <c r="F148" s="2043">
        <v>0</v>
      </c>
      <c r="G148" s="2044">
        <v>9</v>
      </c>
      <c r="H148" s="2045" t="s">
        <v>9187</v>
      </c>
      <c r="I148" s="2046" t="s">
        <v>9086</v>
      </c>
      <c r="J148" s="2047" t="s">
        <v>9188</v>
      </c>
      <c r="K148" s="2042" t="s">
        <v>9189</v>
      </c>
      <c r="L148" s="2042">
        <v>144</v>
      </c>
      <c r="M148" s="2048">
        <v>40</v>
      </c>
      <c r="N148" s="2049" t="s">
        <v>9119</v>
      </c>
      <c r="O148" s="2046" t="s">
        <v>9190</v>
      </c>
      <c r="P148" s="2042">
        <v>1</v>
      </c>
      <c r="Q148" s="2437">
        <f t="shared" si="12"/>
        <v>1</v>
      </c>
      <c r="R148" s="2446"/>
      <c r="S148" s="2446"/>
      <c r="T148" s="2446"/>
      <c r="U148" s="2446"/>
      <c r="V148" s="2446"/>
      <c r="W148" s="2446"/>
      <c r="X148" s="2446"/>
      <c r="Y148" s="2446"/>
      <c r="Z148" s="2446"/>
      <c r="AA148" s="2446"/>
      <c r="AB148" s="2446"/>
      <c r="AC148" s="2446"/>
      <c r="AD148" s="2446"/>
      <c r="AE148" s="2446">
        <v>1</v>
      </c>
      <c r="AF148" s="2041"/>
      <c r="AG148" s="2507"/>
      <c r="AH148" s="2041"/>
      <c r="AI148" s="2041"/>
      <c r="AJ148" s="2041"/>
      <c r="AK148" s="56" t="str">
        <f t="shared" si="14"/>
        <v>DAJ</v>
      </c>
      <c r="AL148" s="1080"/>
      <c r="AM148" s="1080"/>
      <c r="AN148" s="56"/>
      <c r="AO148" s="56"/>
      <c r="AP148" s="56"/>
      <c r="AQ148" s="56"/>
      <c r="AR148" s="56"/>
      <c r="AS148" s="56"/>
      <c r="AT148" s="56"/>
      <c r="AU148" s="56"/>
      <c r="AV148" s="56"/>
      <c r="AW148" s="56"/>
      <c r="AX148" s="56"/>
      <c r="AY148" s="56"/>
      <c r="AZ148" s="56"/>
      <c r="BA148" s="56">
        <v>1</v>
      </c>
      <c r="BB148" s="56"/>
      <c r="BC148" s="56"/>
      <c r="BD148" s="56"/>
      <c r="BE148" s="56"/>
      <c r="BF148" s="56"/>
      <c r="BG148" s="56"/>
      <c r="BH148" s="56">
        <v>1</v>
      </c>
      <c r="BI148" s="56"/>
      <c r="BJ148" s="56"/>
      <c r="BK148" s="56"/>
      <c r="BL148" s="56"/>
      <c r="BM148" s="56"/>
      <c r="BN148" s="56"/>
      <c r="BO148" s="56"/>
      <c r="BP148" s="56"/>
      <c r="BQ148" s="56"/>
      <c r="BR148" s="56"/>
      <c r="BS148" s="56"/>
      <c r="BT148" s="56"/>
      <c r="BU148" s="56"/>
      <c r="BV148" s="56"/>
      <c r="BW148" s="56"/>
      <c r="BX148" s="56"/>
      <c r="BY148" s="56"/>
      <c r="BZ148" s="56"/>
      <c r="CA148" s="56"/>
      <c r="CB148" s="56"/>
      <c r="CC148" s="56"/>
      <c r="CD148" s="56"/>
      <c r="CE148" s="56"/>
    </row>
    <row r="149" spans="2:83" s="2041" customFormat="1" ht="40.5">
      <c r="B149" s="1457">
        <f t="shared" si="15"/>
        <v>147</v>
      </c>
      <c r="C149" s="1437" t="s">
        <v>9191</v>
      </c>
      <c r="D149" s="1437" t="s">
        <v>9115</v>
      </c>
      <c r="E149" s="1437">
        <v>6</v>
      </c>
      <c r="F149" s="1543">
        <v>0</v>
      </c>
      <c r="G149" s="2035">
        <v>7</v>
      </c>
      <c r="H149" s="2036" t="s">
        <v>9192</v>
      </c>
      <c r="I149" s="1541" t="s">
        <v>9134</v>
      </c>
      <c r="J149" s="2037" t="s">
        <v>8701</v>
      </c>
      <c r="K149" s="1437" t="s">
        <v>9087</v>
      </c>
      <c r="L149" s="1437">
        <v>749</v>
      </c>
      <c r="M149" s="2366">
        <v>43</v>
      </c>
      <c r="N149" s="2040" t="s">
        <v>9126</v>
      </c>
      <c r="O149" s="1541" t="s">
        <v>8702</v>
      </c>
      <c r="P149" s="1437">
        <v>10</v>
      </c>
      <c r="Q149" s="2437">
        <f t="shared" si="12"/>
        <v>10</v>
      </c>
      <c r="R149" s="2438"/>
      <c r="S149" s="2438"/>
      <c r="T149" s="2438"/>
      <c r="U149" s="2438"/>
      <c r="V149" s="2438"/>
      <c r="W149" s="2438"/>
      <c r="X149" s="2438"/>
      <c r="Y149" s="2438"/>
      <c r="Z149" s="2438"/>
      <c r="AA149" s="2438"/>
      <c r="AB149" s="2438"/>
      <c r="AC149" s="2438"/>
      <c r="AD149" s="2438">
        <v>5</v>
      </c>
      <c r="AE149" s="2438">
        <v>5</v>
      </c>
      <c r="AF149" s="1874"/>
      <c r="AG149" s="2379"/>
      <c r="AH149" s="1874"/>
      <c r="AI149" s="1874"/>
      <c r="AJ149" s="1874"/>
      <c r="AK149" s="56" t="str">
        <f t="shared" si="14"/>
        <v>DApJ</v>
      </c>
      <c r="AL149" s="1080"/>
      <c r="AM149" s="1080"/>
      <c r="AN149" s="56"/>
      <c r="AO149" s="56"/>
      <c r="AP149" s="56"/>
      <c r="AQ149" s="56"/>
      <c r="AR149" s="56"/>
      <c r="AS149" s="56"/>
      <c r="AT149" s="56"/>
      <c r="AU149" s="56"/>
      <c r="AV149" s="56"/>
      <c r="AW149" s="56"/>
      <c r="AX149" s="56"/>
      <c r="AY149" s="56"/>
      <c r="AZ149" s="56"/>
      <c r="BA149" s="56">
        <v>1</v>
      </c>
      <c r="BB149" s="56"/>
      <c r="BC149" s="56"/>
      <c r="BD149" s="56"/>
      <c r="BE149" s="56"/>
      <c r="BF149" s="56"/>
      <c r="BG149" s="56"/>
      <c r="BH149" s="56">
        <v>1</v>
      </c>
      <c r="BI149" s="56"/>
      <c r="BJ149" s="56"/>
      <c r="BK149" s="56"/>
      <c r="BL149" s="56"/>
      <c r="BM149" s="56"/>
      <c r="BN149" s="56"/>
      <c r="BO149" s="56"/>
      <c r="BP149" s="56"/>
      <c r="BQ149" s="56"/>
      <c r="BR149" s="56"/>
      <c r="BS149" s="56"/>
      <c r="BT149" s="56"/>
      <c r="BU149" s="56"/>
      <c r="BV149" s="56"/>
      <c r="BW149" s="56"/>
      <c r="BX149" s="56"/>
      <c r="BY149" s="56"/>
      <c r="BZ149" s="56"/>
      <c r="CA149" s="56"/>
      <c r="CB149" s="56"/>
      <c r="CC149" s="56"/>
      <c r="CD149" s="56"/>
      <c r="CE149" s="56"/>
    </row>
    <row r="150" spans="2:83" s="1874" customFormat="1" ht="40.5">
      <c r="B150" s="1457">
        <f t="shared" si="15"/>
        <v>148</v>
      </c>
      <c r="C150" s="2083" t="s">
        <v>9193</v>
      </c>
      <c r="D150" s="2083" t="s">
        <v>9194</v>
      </c>
      <c r="E150" s="2083">
        <v>2</v>
      </c>
      <c r="F150" s="2084">
        <v>0</v>
      </c>
      <c r="G150" s="2085">
        <v>3</v>
      </c>
      <c r="H150" s="2086" t="s">
        <v>9195</v>
      </c>
      <c r="I150" s="2087" t="s">
        <v>9196</v>
      </c>
      <c r="J150" s="2088" t="s">
        <v>9036</v>
      </c>
      <c r="K150" s="2083" t="s">
        <v>9197</v>
      </c>
      <c r="L150" s="2083">
        <v>761</v>
      </c>
      <c r="M150" s="2089">
        <v>19</v>
      </c>
      <c r="N150" s="2090" t="s">
        <v>9198</v>
      </c>
      <c r="O150" s="2087" t="s">
        <v>9037</v>
      </c>
      <c r="P150" s="2083">
        <v>3</v>
      </c>
      <c r="Q150" s="2437">
        <f t="shared" si="12"/>
        <v>3</v>
      </c>
      <c r="R150" s="2440"/>
      <c r="S150" s="2440"/>
      <c r="T150" s="2440"/>
      <c r="U150" s="2440"/>
      <c r="V150" s="2440"/>
      <c r="W150" s="2440"/>
      <c r="X150" s="2440"/>
      <c r="Y150" s="2440"/>
      <c r="Z150" s="2440"/>
      <c r="AA150" s="2440"/>
      <c r="AB150" s="2440"/>
      <c r="AC150" s="2440"/>
      <c r="AD150" s="2440">
        <v>1</v>
      </c>
      <c r="AE150" s="2440">
        <v>2</v>
      </c>
      <c r="AF150" s="2091"/>
      <c r="AG150" s="2502"/>
      <c r="AH150" s="2091"/>
      <c r="AI150" s="2091"/>
      <c r="AJ150" s="2091"/>
      <c r="AK150" s="56" t="str">
        <f t="shared" si="14"/>
        <v>DApJ</v>
      </c>
      <c r="AL150" s="1080"/>
      <c r="AM150" s="1080"/>
      <c r="AN150" s="56"/>
      <c r="AO150" s="56"/>
      <c r="AP150" s="56"/>
      <c r="AQ150" s="56"/>
      <c r="AR150" s="56"/>
      <c r="AS150" s="56">
        <v>2</v>
      </c>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row>
    <row r="151" spans="2:83" s="2091" customFormat="1" ht="47.25" customHeight="1">
      <c r="B151" s="1457">
        <f t="shared" si="15"/>
        <v>149</v>
      </c>
      <c r="C151" s="1918" t="s">
        <v>9199</v>
      </c>
      <c r="D151" s="1918" t="s">
        <v>9200</v>
      </c>
      <c r="E151" s="1918">
        <v>10</v>
      </c>
      <c r="F151" s="1919">
        <v>10</v>
      </c>
      <c r="G151" s="1920">
        <v>1</v>
      </c>
      <c r="H151" s="1921" t="s">
        <v>9201</v>
      </c>
      <c r="I151" s="1923" t="s">
        <v>9180</v>
      </c>
      <c r="J151" s="1922" t="s">
        <v>9492</v>
      </c>
      <c r="K151" s="1918" t="s">
        <v>9202</v>
      </c>
      <c r="L151" s="1918">
        <v>420</v>
      </c>
      <c r="M151" s="1924" t="s">
        <v>9203</v>
      </c>
      <c r="N151" s="1926" t="s">
        <v>9204</v>
      </c>
      <c r="O151" s="1923" t="s">
        <v>8262</v>
      </c>
      <c r="P151" s="1918">
        <v>7</v>
      </c>
      <c r="Q151" s="2437">
        <f t="shared" si="12"/>
        <v>7</v>
      </c>
      <c r="R151" s="2439"/>
      <c r="S151" s="2439"/>
      <c r="T151" s="2439"/>
      <c r="U151" s="2439"/>
      <c r="V151" s="2439"/>
      <c r="W151" s="2439"/>
      <c r="X151" s="2439"/>
      <c r="Y151" s="2439"/>
      <c r="Z151" s="2439"/>
      <c r="AA151" s="2439"/>
      <c r="AB151" s="2439"/>
      <c r="AC151" s="2439">
        <v>1</v>
      </c>
      <c r="AD151" s="2439">
        <v>3</v>
      </c>
      <c r="AE151" s="2439">
        <v>3</v>
      </c>
      <c r="AF151" s="1925"/>
      <c r="AG151" s="2154" t="s">
        <v>10521</v>
      </c>
      <c r="AH151" s="1925"/>
      <c r="AI151" s="1925"/>
      <c r="AJ151" s="1925"/>
      <c r="AK151" s="56" t="str">
        <f t="shared" si="14"/>
        <v>IMNRAS</v>
      </c>
      <c r="AL151" s="1080"/>
      <c r="AM151" s="1080"/>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c r="BZ151" s="56"/>
      <c r="CA151" s="56"/>
      <c r="CB151" s="56"/>
      <c r="CC151" s="56"/>
      <c r="CD151" s="56"/>
      <c r="CE151" s="56"/>
    </row>
    <row r="152" spans="2:83" ht="27">
      <c r="B152" s="1457">
        <f t="shared" si="15"/>
        <v>150</v>
      </c>
      <c r="C152" s="1557" t="s">
        <v>5064</v>
      </c>
      <c r="D152" s="1557" t="s">
        <v>746</v>
      </c>
      <c r="E152" s="1557">
        <v>0</v>
      </c>
      <c r="F152" s="1558">
        <v>0</v>
      </c>
      <c r="G152" s="1559">
        <v>1</v>
      </c>
      <c r="H152" s="2061" t="s">
        <v>8784</v>
      </c>
      <c r="I152" s="1562"/>
      <c r="J152" s="1561" t="s">
        <v>8785</v>
      </c>
      <c r="K152" s="1557" t="s">
        <v>1403</v>
      </c>
      <c r="L152" s="1557">
        <v>124</v>
      </c>
      <c r="M152" s="1563" t="s">
        <v>8786</v>
      </c>
      <c r="N152" s="2060" t="s">
        <v>8787</v>
      </c>
      <c r="O152" s="1562" t="s">
        <v>8788</v>
      </c>
      <c r="P152" s="1557">
        <v>2</v>
      </c>
      <c r="Q152" s="2437">
        <f t="shared" si="12"/>
        <v>2</v>
      </c>
      <c r="R152" s="2442"/>
      <c r="S152" s="2442"/>
      <c r="T152" s="2442"/>
      <c r="U152" s="2442"/>
      <c r="V152" s="2442"/>
      <c r="W152" s="2442"/>
      <c r="X152" s="2442"/>
      <c r="Y152" s="2442"/>
      <c r="Z152" s="2442"/>
      <c r="AA152" s="2442"/>
      <c r="AB152" s="2442"/>
      <c r="AC152" s="2442"/>
      <c r="AD152" s="2442">
        <v>2</v>
      </c>
      <c r="AE152" s="2442"/>
      <c r="AF152" s="1566"/>
      <c r="AG152" s="1572"/>
      <c r="AH152" s="1566"/>
      <c r="AI152" s="1566"/>
      <c r="AJ152" s="1566"/>
      <c r="AK152" s="56" t="str">
        <f t="shared" si="14"/>
        <v>DPASP</v>
      </c>
      <c r="AL152" s="1080"/>
      <c r="AM152" s="1080"/>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c r="BZ152" s="56"/>
      <c r="CA152" s="56"/>
      <c r="CB152" s="56"/>
      <c r="CC152" s="56"/>
      <c r="CD152" s="56"/>
      <c r="CE152" s="56"/>
    </row>
    <row r="153" spans="2:83">
      <c r="AL153">
        <f>SUM(AL3:AL152)</f>
        <v>7</v>
      </c>
      <c r="AM153">
        <f t="shared" ref="AM153:CE153" si="16">SUM(AM3:AM152)</f>
        <v>7</v>
      </c>
      <c r="AN153">
        <f t="shared" si="16"/>
        <v>40</v>
      </c>
      <c r="AO153">
        <f t="shared" si="16"/>
        <v>1</v>
      </c>
      <c r="AP153">
        <f t="shared" si="16"/>
        <v>8</v>
      </c>
      <c r="AQ153">
        <f t="shared" si="16"/>
        <v>0</v>
      </c>
      <c r="AR153">
        <f t="shared" si="16"/>
        <v>1</v>
      </c>
      <c r="AS153">
        <f t="shared" si="16"/>
        <v>44</v>
      </c>
      <c r="AT153">
        <f t="shared" si="16"/>
        <v>3</v>
      </c>
      <c r="AU153">
        <f t="shared" si="16"/>
        <v>1</v>
      </c>
      <c r="AV153">
        <f t="shared" si="16"/>
        <v>0</v>
      </c>
      <c r="AW153">
        <f t="shared" si="16"/>
        <v>21</v>
      </c>
      <c r="AX153">
        <f t="shared" si="16"/>
        <v>0</v>
      </c>
      <c r="AY153">
        <f t="shared" si="16"/>
        <v>4</v>
      </c>
      <c r="AZ153">
        <f t="shared" si="16"/>
        <v>16</v>
      </c>
      <c r="BA153">
        <f t="shared" si="16"/>
        <v>115</v>
      </c>
      <c r="BB153">
        <f t="shared" si="16"/>
        <v>50</v>
      </c>
      <c r="BC153">
        <f t="shared" si="16"/>
        <v>0</v>
      </c>
      <c r="BD153">
        <f t="shared" si="16"/>
        <v>0</v>
      </c>
      <c r="BE153">
        <f t="shared" si="16"/>
        <v>13</v>
      </c>
      <c r="BF153">
        <f t="shared" si="16"/>
        <v>0</v>
      </c>
      <c r="BG153">
        <f t="shared" si="16"/>
        <v>0</v>
      </c>
      <c r="BH153">
        <f t="shared" si="16"/>
        <v>10</v>
      </c>
      <c r="BI153">
        <f t="shared" si="16"/>
        <v>0</v>
      </c>
      <c r="BJ153">
        <f t="shared" si="16"/>
        <v>10</v>
      </c>
      <c r="BK153">
        <f t="shared" si="16"/>
        <v>0</v>
      </c>
      <c r="BL153">
        <f t="shared" si="16"/>
        <v>1</v>
      </c>
      <c r="BM153">
        <f t="shared" si="16"/>
        <v>0</v>
      </c>
      <c r="BN153">
        <f t="shared" si="16"/>
        <v>4</v>
      </c>
      <c r="BO153">
        <f t="shared" si="16"/>
        <v>0</v>
      </c>
      <c r="BP153">
        <f t="shared" si="16"/>
        <v>0</v>
      </c>
      <c r="BQ153">
        <f t="shared" si="16"/>
        <v>5</v>
      </c>
      <c r="BR153">
        <f t="shared" si="16"/>
        <v>9</v>
      </c>
      <c r="BS153">
        <f t="shared" si="16"/>
        <v>0</v>
      </c>
      <c r="BT153">
        <f t="shared" si="16"/>
        <v>0</v>
      </c>
      <c r="BU153">
        <f t="shared" si="16"/>
        <v>0</v>
      </c>
      <c r="BV153">
        <f t="shared" si="16"/>
        <v>0</v>
      </c>
      <c r="BW153">
        <f t="shared" si="16"/>
        <v>2</v>
      </c>
      <c r="BX153">
        <f t="shared" si="16"/>
        <v>1</v>
      </c>
      <c r="BY153">
        <f t="shared" si="16"/>
        <v>2</v>
      </c>
      <c r="BZ153">
        <f t="shared" si="16"/>
        <v>0</v>
      </c>
      <c r="CA153">
        <f t="shared" si="16"/>
        <v>0</v>
      </c>
      <c r="CB153">
        <f t="shared" si="16"/>
        <v>0</v>
      </c>
      <c r="CC153">
        <f t="shared" si="16"/>
        <v>0</v>
      </c>
      <c r="CD153">
        <f t="shared" si="16"/>
        <v>0</v>
      </c>
      <c r="CE153">
        <f t="shared" si="16"/>
        <v>0</v>
      </c>
    </row>
    <row r="154" spans="2:83">
      <c r="C154" s="1960" t="s">
        <v>8502</v>
      </c>
    </row>
    <row r="155" spans="2:83">
      <c r="C155" s="1874" t="s">
        <v>8695</v>
      </c>
    </row>
    <row r="156" spans="2:83">
      <c r="C156" s="2041" t="s">
        <v>8718</v>
      </c>
    </row>
    <row r="157" spans="2:83" s="1566" customFormat="1">
      <c r="C157" s="1566" t="s">
        <v>8770</v>
      </c>
      <c r="AG157" s="1572"/>
      <c r="AK157" s="56"/>
    </row>
    <row r="158" spans="2:83" s="1889" customFormat="1">
      <c r="C158" s="1889" t="s">
        <v>8821</v>
      </c>
      <c r="AG158" s="2481"/>
      <c r="AK158" s="56"/>
    </row>
    <row r="159" spans="2:83" s="1670" customFormat="1">
      <c r="C159" s="1670" t="s">
        <v>8847</v>
      </c>
      <c r="AG159" s="2503"/>
      <c r="AK159" s="56"/>
    </row>
    <row r="160" spans="2:83" s="2091" customFormat="1">
      <c r="C160" s="2091" t="s">
        <v>9205</v>
      </c>
      <c r="AG160" s="2502"/>
      <c r="AK160" s="56"/>
    </row>
    <row r="161" spans="2:37" s="2148" customFormat="1" ht="16.5" customHeight="1">
      <c r="C161" s="2148" t="s">
        <v>9221</v>
      </c>
      <c r="AG161" s="2509"/>
    </row>
    <row r="162" spans="2:37" s="1609" customFormat="1" ht="16.5" customHeight="1">
      <c r="C162" s="1609" t="s">
        <v>9472</v>
      </c>
      <c r="AG162" s="1614"/>
    </row>
    <row r="163" spans="2:37">
      <c r="C163" s="2327" t="s">
        <v>9734</v>
      </c>
    </row>
    <row r="164" spans="2:37">
      <c r="C164" s="2169" t="s">
        <v>9997</v>
      </c>
    </row>
    <row r="165" spans="2:37" s="56" customFormat="1" ht="40.5">
      <c r="B165" s="1457"/>
      <c r="C165" s="3" t="s">
        <v>366</v>
      </c>
      <c r="D165" s="3"/>
      <c r="E165" s="3"/>
      <c r="F165" s="1449"/>
      <c r="G165" s="1013"/>
      <c r="H165" s="1456" t="s">
        <v>8380</v>
      </c>
      <c r="I165" s="100"/>
      <c r="J165" s="603"/>
      <c r="K165" s="3"/>
      <c r="L165" s="3"/>
      <c r="M165" s="2136"/>
      <c r="N165" s="604"/>
      <c r="O165" s="100" t="s">
        <v>8381</v>
      </c>
      <c r="P165" s="3"/>
      <c r="Q165" s="41"/>
      <c r="R165" s="41"/>
      <c r="S165" s="41"/>
      <c r="T165" s="41"/>
      <c r="U165" s="41"/>
      <c r="V165" s="41"/>
      <c r="W165" s="41"/>
      <c r="X165" s="41"/>
      <c r="Y165" s="41"/>
      <c r="Z165" s="41"/>
      <c r="AA165" s="41"/>
      <c r="AB165" s="41"/>
      <c r="AC165" s="41"/>
      <c r="AD165" s="41"/>
      <c r="AE165" s="41"/>
      <c r="AG165" s="1649" t="s">
        <v>8920</v>
      </c>
      <c r="AK165" s="1649" t="str">
        <f>D165&amp;K165</f>
        <v/>
      </c>
    </row>
  </sheetData>
  <autoFilter ref="B2:AK152"/>
  <sortState ref="B3:V149">
    <sortCondition ref="C3:C149"/>
  </sortState>
  <phoneticPr fontId="5"/>
  <hyperlinks>
    <hyperlink ref="J9" r:id="rId1"/>
    <hyperlink ref="J19" r:id="rId2"/>
    <hyperlink ref="J20" r:id="rId3"/>
    <hyperlink ref="J48" r:id="rId4"/>
    <hyperlink ref="J66" r:id="rId5"/>
    <hyperlink ref="J76" r:id="rId6"/>
    <hyperlink ref="J86" r:id="rId7"/>
    <hyperlink ref="J88" r:id="rId8"/>
    <hyperlink ref="J94" r:id="rId9"/>
    <hyperlink ref="J96" r:id="rId10"/>
    <hyperlink ref="J107" r:id="rId11"/>
    <hyperlink ref="J113" r:id="rId12"/>
    <hyperlink ref="J129" r:id="rId13"/>
    <hyperlink ref="J149" r:id="rId14"/>
    <hyperlink ref="J98" r:id="rId15"/>
    <hyperlink ref="J125" r:id="rId16"/>
    <hyperlink ref="J7" r:id="rId17"/>
    <hyperlink ref="J115" r:id="rId18"/>
    <hyperlink ref="J146" r:id="rId19"/>
    <hyperlink ref="J32" r:id="rId20"/>
    <hyperlink ref="J10" r:id="rId21"/>
    <hyperlink ref="J108" r:id="rId22"/>
    <hyperlink ref="J122" r:id="rId23"/>
    <hyperlink ref="J92" r:id="rId24"/>
    <hyperlink ref="J18" r:id="rId25"/>
    <hyperlink ref="J13" r:id="rId26"/>
    <hyperlink ref="J36" r:id="rId27"/>
    <hyperlink ref="J27" r:id="rId28"/>
    <hyperlink ref="J70" r:id="rId29"/>
    <hyperlink ref="J55" r:id="rId30"/>
    <hyperlink ref="J75" r:id="rId31"/>
    <hyperlink ref="J95" r:id="rId32"/>
    <hyperlink ref="J85" r:id="rId33"/>
    <hyperlink ref="J109" r:id="rId34"/>
    <hyperlink ref="J67" r:id="rId35"/>
    <hyperlink ref="J103" r:id="rId36"/>
    <hyperlink ref="J8" r:id="rId37"/>
    <hyperlink ref="J4" r:id="rId38"/>
    <hyperlink ref="J24" r:id="rId39"/>
    <hyperlink ref="J29" r:id="rId40"/>
    <hyperlink ref="J44" r:id="rId41"/>
    <hyperlink ref="J54" r:id="rId42"/>
    <hyperlink ref="J60" r:id="rId43"/>
    <hyperlink ref="J63" r:id="rId44"/>
    <hyperlink ref="J64" r:id="rId45"/>
    <hyperlink ref="J68" r:id="rId46"/>
    <hyperlink ref="J69" r:id="rId47"/>
    <hyperlink ref="J79" r:id="rId48"/>
    <hyperlink ref="J99" r:id="rId49"/>
    <hyperlink ref="J118" r:id="rId50"/>
    <hyperlink ref="J120" r:id="rId51"/>
    <hyperlink ref="J123" r:id="rId52"/>
    <hyperlink ref="J130" r:id="rId53"/>
    <hyperlink ref="J135" r:id="rId54"/>
    <hyperlink ref="J138" r:id="rId55"/>
    <hyperlink ref="J139" r:id="rId56"/>
    <hyperlink ref="J142" r:id="rId57"/>
    <hyperlink ref="J143" r:id="rId58"/>
    <hyperlink ref="J137" r:id="rId59"/>
    <hyperlink ref="J6" r:id="rId60"/>
    <hyperlink ref="J126" r:id="rId61"/>
    <hyperlink ref="J5" r:id="rId62"/>
    <hyperlink ref="J16" r:id="rId63" display="2012ApJ...753..142B"/>
    <hyperlink ref="J53" r:id="rId64"/>
    <hyperlink ref="J58" r:id="rId65"/>
    <hyperlink ref="J65" r:id="rId66"/>
    <hyperlink ref="J100" r:id="rId67"/>
    <hyperlink ref="J117" r:id="rId68"/>
    <hyperlink ref="J127" r:id="rId69"/>
    <hyperlink ref="J132" r:id="rId70"/>
    <hyperlink ref="J133" r:id="rId71"/>
    <hyperlink ref="J41" r:id="rId72"/>
    <hyperlink ref="J148" r:id="rId73"/>
    <hyperlink ref="J105" r:id="rId74"/>
    <hyperlink ref="J144" r:id="rId75"/>
    <hyperlink ref="J87" r:id="rId76"/>
    <hyperlink ref="J57" r:id="rId77"/>
    <hyperlink ref="J39" r:id="rId78"/>
    <hyperlink ref="J147" r:id="rId79"/>
    <hyperlink ref="J31" r:id="rId80"/>
    <hyperlink ref="J152" r:id="rId81"/>
    <hyperlink ref="J23" r:id="rId82"/>
    <hyperlink ref="J59" r:id="rId83"/>
    <hyperlink ref="J73" r:id="rId84"/>
    <hyperlink ref="J104" r:id="rId85"/>
    <hyperlink ref="J97" r:id="rId86"/>
    <hyperlink ref="J116" r:id="rId87"/>
    <hyperlink ref="J140" r:id="rId88"/>
    <hyperlink ref="J3" r:id="rId89"/>
    <hyperlink ref="J12" r:id="rId90"/>
    <hyperlink ref="J21" r:id="rId91"/>
    <hyperlink ref="J33" r:id="rId92"/>
    <hyperlink ref="J38" r:id="rId93"/>
    <hyperlink ref="J40" r:id="rId94"/>
    <hyperlink ref="J42" r:id="rId95"/>
    <hyperlink ref="J43" r:id="rId96"/>
    <hyperlink ref="J45" r:id="rId97"/>
    <hyperlink ref="J46" r:id="rId98"/>
    <hyperlink ref="J50" r:id="rId99"/>
    <hyperlink ref="J51" r:id="rId100"/>
    <hyperlink ref="J56" r:id="rId101"/>
    <hyperlink ref="J62" r:id="rId102"/>
    <hyperlink ref="J71" r:id="rId103"/>
    <hyperlink ref="J102" r:id="rId104"/>
    <hyperlink ref="J111" r:id="rId105"/>
    <hyperlink ref="J114" r:id="rId106"/>
    <hyperlink ref="J119" r:id="rId107"/>
    <hyperlink ref="J22" r:id="rId108"/>
    <hyperlink ref="J128" r:id="rId109"/>
    <hyperlink ref="J124" r:id="rId110"/>
    <hyperlink ref="J11" r:id="rId111"/>
    <hyperlink ref="J15" r:id="rId112"/>
    <hyperlink ref="J17" r:id="rId113"/>
    <hyperlink ref="J26" r:id="rId114"/>
    <hyperlink ref="J37" r:id="rId115"/>
    <hyperlink ref="J49" r:id="rId116"/>
    <hyperlink ref="J80" r:id="rId117"/>
    <hyperlink ref="J81" r:id="rId118"/>
    <hyperlink ref="J93" r:id="rId119"/>
    <hyperlink ref="J101" r:id="rId120"/>
    <hyperlink ref="J110" r:id="rId121"/>
    <hyperlink ref="J121" r:id="rId122"/>
    <hyperlink ref="J136" r:id="rId123"/>
    <hyperlink ref="J141" r:id="rId124"/>
    <hyperlink ref="J150" r:id="rId125"/>
    <hyperlink ref="J34" r:id="rId126"/>
    <hyperlink ref="J28" r:id="rId127"/>
    <hyperlink ref="J52" r:id="rId128"/>
    <hyperlink ref="J106" r:id="rId129"/>
    <hyperlink ref="J61" r:id="rId130"/>
    <hyperlink ref="J91" r:id="rId131"/>
    <hyperlink ref="J84" r:id="rId132"/>
    <hyperlink ref="J72" r:id="rId133"/>
    <hyperlink ref="J82" r:id="rId134"/>
    <hyperlink ref="J35" r:id="rId135"/>
    <hyperlink ref="J78" r:id="rId136"/>
    <hyperlink ref="J30" r:id="rId137"/>
    <hyperlink ref="J74" r:id="rId138"/>
    <hyperlink ref="J77" r:id="rId139"/>
    <hyperlink ref="J90" r:id="rId140"/>
    <hyperlink ref="J145" r:id="rId141"/>
    <hyperlink ref="J47" r:id="rId142"/>
    <hyperlink ref="J112" r:id="rId143"/>
    <hyperlink ref="J14" r:id="rId144"/>
    <hyperlink ref="J151" r:id="rId145"/>
    <hyperlink ref="J131" r:id="rId146"/>
    <hyperlink ref="J134" r:id="rId147"/>
    <hyperlink ref="J89" r:id="rId148"/>
    <hyperlink ref="J25" r:id="rId149"/>
    <hyperlink ref="J83" r:id="rId150"/>
  </hyperlinks>
  <pageMargins left="0.7" right="0.7" top="0.75" bottom="0.75" header="0.3" footer="0.3"/>
  <pageSetup paperSize="9" orientation="portrait" horizontalDpi="300" verticalDpi="300" r:id="rId15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dimension ref="A1:CE116"/>
  <sheetViews>
    <sheetView workbookViewId="0">
      <pane xSplit="3" ySplit="2" topLeftCell="J3" activePane="bottomRight" state="frozen"/>
      <selection sqref="A1:L1"/>
      <selection pane="topRight" sqref="A1:L1"/>
      <selection pane="bottomLeft" sqref="A1:L1"/>
      <selection pane="bottomRight" activeCell="AH5" sqref="AH5"/>
    </sheetView>
  </sheetViews>
  <sheetFormatPr defaultRowHeight="13.5"/>
  <cols>
    <col min="1" max="1" width="3.25" customWidth="1"/>
    <col min="2" max="2" width="3.625" customWidth="1"/>
    <col min="3" max="3" width="14.875" customWidth="1"/>
    <col min="4" max="4" width="3.125" customWidth="1"/>
    <col min="5" max="5" width="3.25" customWidth="1"/>
    <col min="6" max="7" width="2.875" customWidth="1"/>
    <col min="8" max="8" width="57.875" style="33" customWidth="1"/>
    <col min="9" max="9" width="10.5" customWidth="1"/>
    <col min="10" max="10" width="20.5" customWidth="1"/>
    <col min="11" max="11" width="7.25" customWidth="1"/>
    <col min="12" max="12" width="6.375" customWidth="1"/>
    <col min="13" max="13" width="10.375" customWidth="1"/>
    <col min="14" max="14" width="8" style="2317" customWidth="1"/>
    <col min="15" max="15" width="40.375" style="33" customWidth="1"/>
    <col min="16" max="16" width="6.5" customWidth="1"/>
    <col min="17" max="17" width="2.375" customWidth="1"/>
    <col min="18" max="32" width="1.75" customWidth="1"/>
    <col min="33" max="33" width="11" customWidth="1"/>
    <col min="34" max="34" width="11.625" bestFit="1" customWidth="1"/>
    <col min="35" max="35" width="11.5" customWidth="1"/>
    <col min="38" max="51" width="6.5" customWidth="1"/>
    <col min="52" max="52" width="5.75" customWidth="1"/>
    <col min="53" max="57" width="6.5" customWidth="1"/>
    <col min="58" max="59" width="6" customWidth="1"/>
    <col min="60" max="60" width="6.5" customWidth="1"/>
    <col min="62" max="73" width="6.5" customWidth="1"/>
    <col min="74" max="74" width="6.25" customWidth="1"/>
    <col min="75" max="75" width="6.375" customWidth="1"/>
    <col min="77" max="81" width="6.25" customWidth="1"/>
    <col min="83" max="83" width="6.875" customWidth="1"/>
  </cols>
  <sheetData>
    <row r="1" spans="1:83" ht="17.25">
      <c r="B1" s="1177" t="s">
        <v>9643</v>
      </c>
      <c r="C1" s="56"/>
      <c r="D1" s="56"/>
      <c r="E1" s="56"/>
      <c r="F1" s="56"/>
      <c r="G1" s="56"/>
      <c r="H1" s="621"/>
      <c r="I1" s="56"/>
      <c r="J1" s="41"/>
      <c r="K1" s="56"/>
      <c r="L1" s="56"/>
      <c r="M1" s="1458"/>
      <c r="N1" s="2316"/>
      <c r="O1" s="1080"/>
      <c r="P1" s="56"/>
      <c r="Q1" s="56"/>
      <c r="R1" s="56"/>
      <c r="S1" s="56"/>
      <c r="T1" s="56"/>
      <c r="U1" s="56"/>
      <c r="V1" s="56"/>
      <c r="W1" s="56"/>
      <c r="X1" s="56"/>
      <c r="Y1" s="56"/>
      <c r="Z1" s="56"/>
      <c r="AA1" s="56"/>
      <c r="AB1" s="56"/>
      <c r="AC1" s="56"/>
      <c r="AD1" s="56"/>
      <c r="AE1" s="56"/>
      <c r="AF1" s="56"/>
      <c r="AG1" s="56"/>
      <c r="AH1" s="56"/>
      <c r="AI1" s="56"/>
      <c r="AJ1" s="56"/>
      <c r="AK1" s="56"/>
    </row>
    <row r="2" spans="1:83" ht="14.25">
      <c r="A2" t="s">
        <v>11731</v>
      </c>
      <c r="B2" s="118"/>
      <c r="C2" s="380" t="s">
        <v>1274</v>
      </c>
      <c r="D2" s="380" t="s">
        <v>5056</v>
      </c>
      <c r="E2" s="800" t="s">
        <v>410</v>
      </c>
      <c r="F2" s="380" t="s">
        <v>2742</v>
      </c>
      <c r="G2" s="380" t="s">
        <v>746</v>
      </c>
      <c r="H2" s="126" t="s">
        <v>618</v>
      </c>
      <c r="I2" s="84" t="s">
        <v>4864</v>
      </c>
      <c r="J2" s="119" t="s">
        <v>1595</v>
      </c>
      <c r="K2" s="83" t="s">
        <v>617</v>
      </c>
      <c r="L2" s="83" t="s">
        <v>3707</v>
      </c>
      <c r="M2" s="380" t="s">
        <v>3706</v>
      </c>
      <c r="N2" s="2328" t="s">
        <v>3912</v>
      </c>
      <c r="O2" s="84" t="s">
        <v>411</v>
      </c>
      <c r="P2" s="85" t="s">
        <v>11140</v>
      </c>
      <c r="Q2" s="85" t="s">
        <v>10351</v>
      </c>
      <c r="R2" s="85" t="s">
        <v>10354</v>
      </c>
      <c r="S2" s="85" t="s">
        <v>10352</v>
      </c>
      <c r="T2" s="85" t="s">
        <v>10357</v>
      </c>
      <c r="U2" s="85" t="s">
        <v>10360</v>
      </c>
      <c r="V2" s="85" t="s">
        <v>10363</v>
      </c>
      <c r="W2" s="85" t="s">
        <v>10366</v>
      </c>
      <c r="X2" s="85" t="s">
        <v>10369</v>
      </c>
      <c r="Y2" s="85" t="s">
        <v>10372</v>
      </c>
      <c r="Z2" s="85" t="s">
        <v>10375</v>
      </c>
      <c r="AA2" s="85" t="s">
        <v>10378</v>
      </c>
      <c r="AB2" s="85" t="s">
        <v>10381</v>
      </c>
      <c r="AC2" s="85" t="s">
        <v>10384</v>
      </c>
      <c r="AD2" s="85" t="s">
        <v>10387</v>
      </c>
      <c r="AE2" s="85" t="s">
        <v>10390</v>
      </c>
      <c r="AF2" s="83" t="s">
        <v>1508</v>
      </c>
      <c r="AG2" s="665" t="s">
        <v>8313</v>
      </c>
      <c r="AH2" s="663" t="s">
        <v>3898</v>
      </c>
      <c r="AI2" s="56" t="s">
        <v>3897</v>
      </c>
      <c r="AJ2" s="56" t="s">
        <v>2816</v>
      </c>
      <c r="AK2" s="56"/>
      <c r="AL2" s="2758" t="s">
        <v>11422</v>
      </c>
      <c r="AM2" s="2758" t="s">
        <v>11423</v>
      </c>
      <c r="AN2" s="56" t="s">
        <v>11424</v>
      </c>
      <c r="AO2" s="56" t="s">
        <v>11425</v>
      </c>
      <c r="AP2" s="56" t="s">
        <v>11426</v>
      </c>
      <c r="AQ2" s="56" t="s">
        <v>11427</v>
      </c>
      <c r="AR2" s="56" t="s">
        <v>2075</v>
      </c>
      <c r="AS2" s="56" t="s">
        <v>11428</v>
      </c>
      <c r="AT2" s="56" t="s">
        <v>11429</v>
      </c>
      <c r="AU2" s="56" t="s">
        <v>5613</v>
      </c>
      <c r="AV2" s="56" t="s">
        <v>7576</v>
      </c>
      <c r="AW2" s="56" t="s">
        <v>11430</v>
      </c>
      <c r="AX2" s="56" t="s">
        <v>11431</v>
      </c>
      <c r="AY2" s="56" t="s">
        <v>11432</v>
      </c>
      <c r="AZ2" s="56" t="s">
        <v>11433</v>
      </c>
      <c r="BA2" s="56" t="s">
        <v>11434</v>
      </c>
      <c r="BB2" s="56" t="s">
        <v>11435</v>
      </c>
      <c r="BC2" s="56" t="s">
        <v>11436</v>
      </c>
      <c r="BD2" s="56" t="s">
        <v>4294</v>
      </c>
      <c r="BE2" s="56" t="s">
        <v>11437</v>
      </c>
      <c r="BF2" s="56" t="s">
        <v>7616</v>
      </c>
      <c r="BG2" s="56" t="s">
        <v>11438</v>
      </c>
      <c r="BH2" s="56" t="s">
        <v>11439</v>
      </c>
      <c r="BI2" s="56" t="s">
        <v>11440</v>
      </c>
      <c r="BJ2" s="56" t="s">
        <v>11441</v>
      </c>
      <c r="BK2" s="56" t="s">
        <v>7580</v>
      </c>
      <c r="BL2" s="56" t="s">
        <v>11442</v>
      </c>
      <c r="BM2" s="56" t="s">
        <v>11443</v>
      </c>
      <c r="BN2" s="56" t="s">
        <v>10118</v>
      </c>
      <c r="BO2" s="56" t="s">
        <v>11444</v>
      </c>
      <c r="BP2" s="56" t="s">
        <v>11445</v>
      </c>
      <c r="BQ2" s="56" t="s">
        <v>11446</v>
      </c>
      <c r="BR2" s="56" t="s">
        <v>11447</v>
      </c>
      <c r="BS2" s="56" t="s">
        <v>11448</v>
      </c>
      <c r="BT2" s="56" t="s">
        <v>11449</v>
      </c>
      <c r="BU2" s="56" t="s">
        <v>3691</v>
      </c>
      <c r="BV2" s="56" t="s">
        <v>7582</v>
      </c>
      <c r="BW2" s="56" t="s">
        <v>11450</v>
      </c>
      <c r="BX2" s="56" t="s">
        <v>4295</v>
      </c>
      <c r="BY2" s="56" t="s">
        <v>11451</v>
      </c>
      <c r="BZ2" s="56" t="s">
        <v>11452</v>
      </c>
      <c r="CA2" s="56" t="s">
        <v>11453</v>
      </c>
      <c r="CB2" s="56" t="s">
        <v>11454</v>
      </c>
      <c r="CC2" s="56" t="s">
        <v>10263</v>
      </c>
      <c r="CD2" s="56" t="s">
        <v>11455</v>
      </c>
      <c r="CE2" s="56" t="s">
        <v>3963</v>
      </c>
    </row>
    <row r="3" spans="1:83" ht="54">
      <c r="B3" s="1">
        <f t="shared" ref="B3:B34" si="0">ROW()-2</f>
        <v>1</v>
      </c>
      <c r="C3" s="1" t="s">
        <v>9052</v>
      </c>
      <c r="D3" s="1" t="s">
        <v>9646</v>
      </c>
      <c r="E3" s="1">
        <v>10</v>
      </c>
      <c r="F3" s="1">
        <v>5</v>
      </c>
      <c r="G3" s="1">
        <v>6</v>
      </c>
      <c r="H3" s="75" t="s">
        <v>9648</v>
      </c>
      <c r="I3" s="1" t="s">
        <v>441</v>
      </c>
      <c r="J3" s="726" t="s">
        <v>9649</v>
      </c>
      <c r="K3" s="1" t="s">
        <v>9650</v>
      </c>
      <c r="L3" s="1">
        <v>145</v>
      </c>
      <c r="M3" s="1" t="s">
        <v>9993</v>
      </c>
      <c r="N3" s="2329" t="s">
        <v>9651</v>
      </c>
      <c r="O3" s="75" t="s">
        <v>9647</v>
      </c>
      <c r="P3" s="1">
        <v>16</v>
      </c>
      <c r="Q3" s="1"/>
      <c r="R3" s="1"/>
      <c r="S3" s="1"/>
      <c r="T3" s="1"/>
      <c r="U3" s="1"/>
      <c r="V3" s="1"/>
      <c r="W3" s="1"/>
      <c r="X3" s="1"/>
      <c r="Y3" s="1"/>
      <c r="Z3" s="1"/>
      <c r="AA3" s="1"/>
      <c r="AB3" s="1"/>
      <c r="AC3" s="1"/>
      <c r="AD3" s="1"/>
      <c r="AE3" s="1"/>
      <c r="AF3" s="1"/>
      <c r="AK3" t="str">
        <f t="shared" ref="AK3:AK13" si="1">D3&amp;K3</f>
        <v>DAJ</v>
      </c>
      <c r="AL3" s="1080"/>
      <c r="AM3" s="1080"/>
      <c r="AN3" s="56"/>
      <c r="AO3" s="56"/>
      <c r="AP3" s="56"/>
      <c r="AQ3" s="56"/>
      <c r="AR3" s="56"/>
      <c r="AS3" s="56">
        <v>1</v>
      </c>
      <c r="AT3" s="56"/>
      <c r="AU3" s="56"/>
      <c r="AV3" s="56"/>
      <c r="AW3" s="56">
        <v>1</v>
      </c>
      <c r="AX3" s="56"/>
      <c r="AY3" s="56"/>
      <c r="AZ3" s="56"/>
      <c r="BA3" s="56"/>
      <c r="BB3" s="56"/>
      <c r="BC3" s="56"/>
      <c r="BD3" s="56"/>
      <c r="BE3" s="56"/>
      <c r="BF3" s="56"/>
      <c r="BG3" s="56"/>
      <c r="BH3" s="56"/>
      <c r="BI3" s="56"/>
      <c r="BJ3" s="56">
        <v>1</v>
      </c>
      <c r="BK3" s="56"/>
      <c r="BL3" s="56"/>
      <c r="BM3" s="56"/>
      <c r="BN3" s="56"/>
      <c r="BO3" s="56"/>
      <c r="BP3" s="56"/>
      <c r="BQ3" s="56"/>
      <c r="BR3" s="56"/>
      <c r="BS3" s="56"/>
      <c r="BT3" s="56"/>
      <c r="BU3" s="56"/>
      <c r="BV3" s="56"/>
      <c r="BW3" s="56">
        <v>1</v>
      </c>
      <c r="BX3" s="56"/>
      <c r="BY3" s="56"/>
      <c r="BZ3" s="56"/>
      <c r="CA3" s="56"/>
      <c r="CB3" s="56"/>
      <c r="CC3" s="56"/>
      <c r="CD3" s="56"/>
      <c r="CE3" s="56"/>
    </row>
    <row r="4" spans="1:83" s="2487" customFormat="1" ht="53.25" customHeight="1">
      <c r="B4" s="1">
        <f t="shared" si="0"/>
        <v>2</v>
      </c>
      <c r="C4" s="2483" t="s">
        <v>10405</v>
      </c>
      <c r="D4" s="2483" t="s">
        <v>10406</v>
      </c>
      <c r="E4" s="2483">
        <v>1</v>
      </c>
      <c r="F4" s="2483">
        <v>2</v>
      </c>
      <c r="G4" s="2483">
        <v>0</v>
      </c>
      <c r="H4" s="2484" t="s">
        <v>10407</v>
      </c>
      <c r="I4" s="2483" t="s">
        <v>10408</v>
      </c>
      <c r="J4" s="2485" t="s">
        <v>10409</v>
      </c>
      <c r="K4" s="2483" t="s">
        <v>10410</v>
      </c>
      <c r="L4" s="2483">
        <v>557</v>
      </c>
      <c r="M4" s="2483" t="s">
        <v>10411</v>
      </c>
      <c r="N4" s="2486" t="s">
        <v>10412</v>
      </c>
      <c r="O4" s="2484" t="s">
        <v>10413</v>
      </c>
      <c r="P4" s="2483">
        <v>1</v>
      </c>
      <c r="Q4" s="2483"/>
      <c r="R4" s="2483"/>
      <c r="S4" s="2483"/>
      <c r="T4" s="2483"/>
      <c r="U4" s="2483"/>
      <c r="V4" s="2483"/>
      <c r="W4" s="2483"/>
      <c r="X4" s="2483"/>
      <c r="Y4" s="2483"/>
      <c r="Z4" s="2483"/>
      <c r="AA4" s="2483"/>
      <c r="AB4" s="2483"/>
      <c r="AC4" s="2483"/>
      <c r="AD4" s="2483"/>
      <c r="AE4" s="2483"/>
      <c r="AF4" s="2483"/>
      <c r="AG4" s="2497" t="s">
        <v>10511</v>
      </c>
      <c r="AK4" t="str">
        <f t="shared" si="1"/>
        <v>IA&amp;A</v>
      </c>
      <c r="AL4" s="1080"/>
      <c r="AM4" s="1080"/>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row>
    <row r="5" spans="1:83" s="2487" customFormat="1" ht="126.75" customHeight="1">
      <c r="B5" s="1">
        <f t="shared" si="0"/>
        <v>3</v>
      </c>
      <c r="C5" s="2483" t="s">
        <v>10414</v>
      </c>
      <c r="D5" s="2483" t="s">
        <v>10406</v>
      </c>
      <c r="E5" s="2483">
        <v>46</v>
      </c>
      <c r="F5" s="2483">
        <v>46</v>
      </c>
      <c r="G5" s="2483">
        <v>1</v>
      </c>
      <c r="H5" s="2484" t="s">
        <v>10472</v>
      </c>
      <c r="I5" s="2483" t="s">
        <v>10415</v>
      </c>
      <c r="J5" s="2485" t="s">
        <v>10416</v>
      </c>
      <c r="K5" s="2483" t="s">
        <v>10410</v>
      </c>
      <c r="L5" s="2483">
        <v>558</v>
      </c>
      <c r="M5" s="2483" t="s">
        <v>10417</v>
      </c>
      <c r="N5" s="2486" t="s">
        <v>10418</v>
      </c>
      <c r="O5" s="2484" t="s">
        <v>10419</v>
      </c>
      <c r="P5" s="2483">
        <v>13</v>
      </c>
      <c r="Q5" s="2483"/>
      <c r="R5" s="2483"/>
      <c r="S5" s="2483"/>
      <c r="T5" s="2483"/>
      <c r="U5" s="2483"/>
      <c r="V5" s="2483"/>
      <c r="W5" s="2483"/>
      <c r="X5" s="2483"/>
      <c r="Y5" s="2483"/>
      <c r="Z5" s="2483"/>
      <c r="AA5" s="2483"/>
      <c r="AB5" s="2483"/>
      <c r="AC5" s="2483"/>
      <c r="AD5" s="2483"/>
      <c r="AE5" s="2483"/>
      <c r="AF5" s="2483"/>
      <c r="AK5" t="str">
        <f t="shared" si="1"/>
        <v>IA&amp;A</v>
      </c>
      <c r="AL5" s="1080"/>
      <c r="AM5" s="1080"/>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row>
    <row r="6" spans="1:83" s="2487" customFormat="1" ht="53.25" customHeight="1">
      <c r="B6" s="1">
        <f t="shared" si="0"/>
        <v>4</v>
      </c>
      <c r="C6" s="2483" t="s">
        <v>10420</v>
      </c>
      <c r="D6" s="2483" t="s">
        <v>10406</v>
      </c>
      <c r="E6" s="2483">
        <v>3</v>
      </c>
      <c r="F6" s="2483">
        <v>4</v>
      </c>
      <c r="G6" s="2483">
        <v>0</v>
      </c>
      <c r="H6" s="2484" t="s">
        <v>10474</v>
      </c>
      <c r="I6" s="2483" t="s">
        <v>10423</v>
      </c>
      <c r="J6" s="2485" t="s">
        <v>10473</v>
      </c>
      <c r="K6" s="2483" t="s">
        <v>10421</v>
      </c>
      <c r="L6" s="2483">
        <v>774</v>
      </c>
      <c r="M6" s="2483">
        <v>55</v>
      </c>
      <c r="N6" s="2486" t="s">
        <v>10412</v>
      </c>
      <c r="O6" s="2484" t="s">
        <v>10422</v>
      </c>
      <c r="P6" s="2483">
        <v>15</v>
      </c>
      <c r="Q6" s="2483"/>
      <c r="R6" s="2483"/>
      <c r="S6" s="2483"/>
      <c r="T6" s="2483"/>
      <c r="U6" s="2483"/>
      <c r="V6" s="2483"/>
      <c r="W6" s="2483"/>
      <c r="X6" s="2483"/>
      <c r="Y6" s="2483"/>
      <c r="Z6" s="2483"/>
      <c r="AA6" s="2483"/>
      <c r="AB6" s="2483"/>
      <c r="AC6" s="2483"/>
      <c r="AD6" s="2483"/>
      <c r="AE6" s="2483"/>
      <c r="AF6" s="2483"/>
      <c r="AK6" t="str">
        <f t="shared" si="1"/>
        <v>IApJ</v>
      </c>
      <c r="AL6" s="1080"/>
      <c r="AM6" s="1080"/>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row>
    <row r="7" spans="1:83" ht="138.75" customHeight="1">
      <c r="B7" s="1">
        <f t="shared" si="0"/>
        <v>5</v>
      </c>
      <c r="C7" s="1" t="s">
        <v>9652</v>
      </c>
      <c r="D7" s="1" t="s">
        <v>9658</v>
      </c>
      <c r="E7" s="1">
        <v>46</v>
      </c>
      <c r="F7" s="1">
        <v>18</v>
      </c>
      <c r="G7" s="1">
        <v>29</v>
      </c>
      <c r="H7" s="75" t="s">
        <v>11381</v>
      </c>
      <c r="I7" s="1" t="s">
        <v>9653</v>
      </c>
      <c r="J7" s="726" t="s">
        <v>9654</v>
      </c>
      <c r="K7" s="1" t="s">
        <v>9655</v>
      </c>
      <c r="L7" s="1">
        <v>764</v>
      </c>
      <c r="M7" s="1">
        <v>183</v>
      </c>
      <c r="N7" s="2329" t="s">
        <v>9656</v>
      </c>
      <c r="O7" s="75" t="s">
        <v>9657</v>
      </c>
      <c r="P7" s="1">
        <v>10</v>
      </c>
      <c r="Q7" s="1"/>
      <c r="R7" s="1"/>
      <c r="S7" s="1"/>
      <c r="T7" s="1"/>
      <c r="U7" s="1"/>
      <c r="V7" s="1"/>
      <c r="W7" s="1"/>
      <c r="X7" s="1"/>
      <c r="Y7" s="1"/>
      <c r="Z7" s="1"/>
      <c r="AA7" s="1"/>
      <c r="AB7" s="1"/>
      <c r="AC7" s="1"/>
      <c r="AD7" s="1"/>
      <c r="AE7" s="1"/>
      <c r="AF7" s="1"/>
      <c r="AK7" t="str">
        <f t="shared" si="1"/>
        <v>IApJ</v>
      </c>
      <c r="AL7" s="1080"/>
      <c r="AM7" s="1080"/>
      <c r="AN7" s="56"/>
      <c r="AO7" s="56"/>
      <c r="AP7" s="56"/>
      <c r="AQ7" s="56"/>
      <c r="AR7" s="56"/>
      <c r="AS7" s="56">
        <v>1</v>
      </c>
      <c r="AT7" s="56"/>
      <c r="AU7" s="56"/>
      <c r="AV7" s="56"/>
      <c r="AW7" s="56"/>
      <c r="AX7" s="56"/>
      <c r="AY7" s="56"/>
      <c r="AZ7" s="56">
        <v>1</v>
      </c>
      <c r="BA7" s="56"/>
      <c r="BB7" s="56">
        <v>1</v>
      </c>
      <c r="BC7" s="56"/>
      <c r="BD7" s="56"/>
      <c r="BE7" s="56"/>
      <c r="BF7" s="56"/>
      <c r="BG7" s="56"/>
      <c r="BH7" s="56"/>
      <c r="BI7" s="56"/>
      <c r="BJ7" s="56">
        <v>1</v>
      </c>
      <c r="BK7" s="56"/>
      <c r="BL7" s="56"/>
      <c r="BM7" s="56"/>
      <c r="BN7" s="56"/>
      <c r="BO7" s="56"/>
      <c r="BP7" s="56"/>
      <c r="BQ7" s="56"/>
      <c r="BR7" s="56"/>
      <c r="BS7" s="56"/>
      <c r="BT7" s="56"/>
      <c r="BU7" s="56"/>
      <c r="BV7" s="56"/>
      <c r="BW7" s="56"/>
      <c r="BX7" s="56"/>
      <c r="BY7" s="56"/>
      <c r="BZ7" s="56"/>
      <c r="CA7" s="56"/>
      <c r="CB7" s="56"/>
      <c r="CC7" s="56"/>
      <c r="CD7" s="56"/>
      <c r="CE7" s="56"/>
    </row>
    <row r="8" spans="1:83" s="1503" customFormat="1" ht="138.75" customHeight="1">
      <c r="B8" s="1">
        <f t="shared" si="0"/>
        <v>6</v>
      </c>
      <c r="C8" s="1496" t="s">
        <v>10152</v>
      </c>
      <c r="D8" s="1496" t="s">
        <v>10153</v>
      </c>
      <c r="E8" s="1496">
        <v>35</v>
      </c>
      <c r="F8" s="1505">
        <v>27</v>
      </c>
      <c r="G8" s="1505">
        <v>9</v>
      </c>
      <c r="H8" s="2420" t="s">
        <v>10167</v>
      </c>
      <c r="I8" s="1496" t="s">
        <v>10154</v>
      </c>
      <c r="J8" s="1497" t="s">
        <v>10155</v>
      </c>
      <c r="K8" s="1496" t="s">
        <v>10156</v>
      </c>
      <c r="L8" s="1496">
        <v>433</v>
      </c>
      <c r="M8" s="1496" t="s">
        <v>10157</v>
      </c>
      <c r="N8" s="2053" t="s">
        <v>10158</v>
      </c>
      <c r="O8" s="1505" t="s">
        <v>10159</v>
      </c>
      <c r="P8" s="1496">
        <v>11</v>
      </c>
      <c r="Q8" s="1496"/>
      <c r="R8" s="1496"/>
      <c r="S8" s="1496"/>
      <c r="T8" s="1496"/>
      <c r="U8" s="1496"/>
      <c r="V8" s="1496"/>
      <c r="W8" s="1496"/>
      <c r="X8" s="1496"/>
      <c r="Y8" s="1496"/>
      <c r="Z8" s="1496"/>
      <c r="AA8" s="1496"/>
      <c r="AB8" s="1496"/>
      <c r="AC8" s="1496"/>
      <c r="AD8" s="1496"/>
      <c r="AE8" s="1496"/>
      <c r="AF8" s="1496"/>
      <c r="AK8" t="str">
        <f t="shared" si="1"/>
        <v>IMNRAS</v>
      </c>
      <c r="AL8" s="1080"/>
      <c r="AM8" s="1080"/>
      <c r="AN8" s="56">
        <v>1</v>
      </c>
      <c r="AO8" s="56"/>
      <c r="AP8" s="56"/>
      <c r="AQ8" s="56"/>
      <c r="AR8" s="56"/>
      <c r="AS8" s="56">
        <v>3</v>
      </c>
      <c r="AT8" s="56"/>
      <c r="AU8" s="56"/>
      <c r="AV8" s="56"/>
      <c r="AW8" s="56"/>
      <c r="AX8" s="56"/>
      <c r="AY8" s="56"/>
      <c r="AZ8" s="56"/>
      <c r="BA8" s="56">
        <v>2</v>
      </c>
      <c r="BB8" s="56">
        <v>1</v>
      </c>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row>
    <row r="9" spans="1:83" s="1874" customFormat="1" ht="138.75" customHeight="1">
      <c r="B9" s="1">
        <f t="shared" si="0"/>
        <v>7</v>
      </c>
      <c r="C9" s="1437" t="s">
        <v>9805</v>
      </c>
      <c r="D9" s="1437" t="s">
        <v>9806</v>
      </c>
      <c r="E9" s="1437">
        <v>7</v>
      </c>
      <c r="F9" s="1437">
        <v>8</v>
      </c>
      <c r="G9" s="1437">
        <v>0</v>
      </c>
      <c r="H9" s="1541" t="s">
        <v>9807</v>
      </c>
      <c r="I9" s="1437" t="s">
        <v>9808</v>
      </c>
      <c r="J9" s="2037" t="s">
        <v>9809</v>
      </c>
      <c r="K9" s="1437" t="s">
        <v>9810</v>
      </c>
      <c r="L9" s="1437">
        <v>430</v>
      </c>
      <c r="M9" s="1437" t="s">
        <v>9811</v>
      </c>
      <c r="N9" s="2040" t="s">
        <v>9812</v>
      </c>
      <c r="O9" s="1541" t="s">
        <v>9813</v>
      </c>
      <c r="P9" s="1437">
        <v>11</v>
      </c>
      <c r="Q9" s="1437"/>
      <c r="R9" s="1437"/>
      <c r="S9" s="1437"/>
      <c r="T9" s="1437"/>
      <c r="U9" s="1437"/>
      <c r="V9" s="1437"/>
      <c r="W9" s="1437"/>
      <c r="X9" s="1437"/>
      <c r="Y9" s="1437"/>
      <c r="Z9" s="1437"/>
      <c r="AA9" s="1437"/>
      <c r="AB9" s="1437"/>
      <c r="AC9" s="1437"/>
      <c r="AD9" s="1437"/>
      <c r="AE9" s="1437"/>
      <c r="AF9" s="1437"/>
      <c r="AK9" t="str">
        <f t="shared" si="1"/>
        <v>IMNRAS</v>
      </c>
      <c r="AL9" s="1080"/>
      <c r="AM9" s="1080"/>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row>
    <row r="10" spans="1:83" ht="60.75" customHeight="1">
      <c r="B10" s="1">
        <f t="shared" si="0"/>
        <v>8</v>
      </c>
      <c r="C10" s="1" t="s">
        <v>9659</v>
      </c>
      <c r="D10" s="1" t="s">
        <v>9660</v>
      </c>
      <c r="E10" s="1">
        <v>3</v>
      </c>
      <c r="F10" s="1">
        <v>4</v>
      </c>
      <c r="G10" s="1">
        <v>0</v>
      </c>
      <c r="H10" s="75" t="s">
        <v>9661</v>
      </c>
      <c r="I10" s="1" t="s">
        <v>9662</v>
      </c>
      <c r="J10" s="726" t="s">
        <v>9663</v>
      </c>
      <c r="K10" s="1" t="s">
        <v>9664</v>
      </c>
      <c r="L10" s="1">
        <v>13</v>
      </c>
      <c r="M10" s="1" t="s">
        <v>9665</v>
      </c>
      <c r="N10" s="2329" t="s">
        <v>9651</v>
      </c>
      <c r="O10" s="75" t="s">
        <v>9666</v>
      </c>
      <c r="P10" s="1">
        <v>0</v>
      </c>
      <c r="Q10" s="1"/>
      <c r="R10" s="1"/>
      <c r="S10" s="1"/>
      <c r="T10" s="1"/>
      <c r="U10" s="1"/>
      <c r="V10" s="1"/>
      <c r="W10" s="1"/>
      <c r="X10" s="1"/>
      <c r="Y10" s="1"/>
      <c r="Z10" s="1"/>
      <c r="AA10" s="1"/>
      <c r="AB10" s="1"/>
      <c r="AC10" s="1"/>
      <c r="AD10" s="1"/>
      <c r="AE10" s="1"/>
      <c r="AF10" s="1"/>
      <c r="AG10" t="s">
        <v>683</v>
      </c>
      <c r="AK10" t="str">
        <f t="shared" si="1"/>
        <v>IRAA</v>
      </c>
      <c r="AL10" s="1080"/>
      <c r="AM10" s="1080"/>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row>
    <row r="11" spans="1:83" ht="153.75" customHeight="1">
      <c r="B11" s="1">
        <f t="shared" si="0"/>
        <v>9</v>
      </c>
      <c r="C11" s="1" t="s">
        <v>9667</v>
      </c>
      <c r="D11" s="1" t="s">
        <v>9658</v>
      </c>
      <c r="E11" s="1">
        <v>55</v>
      </c>
      <c r="F11" s="1">
        <v>25</v>
      </c>
      <c r="G11" s="1">
        <v>31</v>
      </c>
      <c r="H11" s="75" t="s">
        <v>9668</v>
      </c>
      <c r="I11" s="1" t="s">
        <v>9669</v>
      </c>
      <c r="J11" s="726" t="s">
        <v>9670</v>
      </c>
      <c r="K11" s="1" t="s">
        <v>9655</v>
      </c>
      <c r="L11" s="1">
        <v>763</v>
      </c>
      <c r="M11" s="1" t="s">
        <v>9671</v>
      </c>
      <c r="N11" s="2329" t="s">
        <v>9672</v>
      </c>
      <c r="O11" s="75" t="s">
        <v>9673</v>
      </c>
      <c r="P11" s="1">
        <v>41</v>
      </c>
      <c r="Q11" s="1"/>
      <c r="R11" s="1"/>
      <c r="S11" s="1"/>
      <c r="T11" s="1"/>
      <c r="U11" s="1"/>
      <c r="V11" s="1"/>
      <c r="W11" s="1"/>
      <c r="X11" s="1"/>
      <c r="Y11" s="1"/>
      <c r="Z11" s="1"/>
      <c r="AA11" s="1"/>
      <c r="AB11" s="1"/>
      <c r="AC11" s="1"/>
      <c r="AD11" s="1"/>
      <c r="AE11" s="1"/>
      <c r="AF11" s="1"/>
      <c r="AK11" t="str">
        <f t="shared" si="1"/>
        <v>IApJ</v>
      </c>
      <c r="AL11" s="1080"/>
      <c r="AM11" s="1080"/>
      <c r="AN11" s="56"/>
      <c r="AO11" s="56"/>
      <c r="AP11" s="56">
        <v>2</v>
      </c>
      <c r="AQ11" s="56"/>
      <c r="AR11" s="56"/>
      <c r="AS11" s="56">
        <v>1</v>
      </c>
      <c r="AT11" s="56"/>
      <c r="AU11" s="56"/>
      <c r="AV11" s="56"/>
      <c r="AW11" s="56"/>
      <c r="AX11" s="56"/>
      <c r="AY11" s="56"/>
      <c r="AZ11" s="56">
        <v>1</v>
      </c>
      <c r="BA11" s="56"/>
      <c r="BB11" s="56">
        <v>1</v>
      </c>
      <c r="BC11" s="56"/>
      <c r="BD11" s="56"/>
      <c r="BE11" s="56"/>
      <c r="BF11" s="56"/>
      <c r="BG11" s="56"/>
      <c r="BH11" s="56"/>
      <c r="BI11" s="56"/>
      <c r="BJ11" s="56">
        <v>1</v>
      </c>
      <c r="BK11" s="56"/>
      <c r="BL11" s="56"/>
      <c r="BM11" s="56"/>
      <c r="BN11" s="56"/>
      <c r="BO11" s="56"/>
      <c r="BP11" s="56"/>
      <c r="BQ11" s="56"/>
      <c r="BR11" s="56"/>
      <c r="BS11" s="56"/>
      <c r="BT11" s="56"/>
      <c r="BU11" s="56"/>
      <c r="BV11" s="56"/>
      <c r="BW11" s="56"/>
      <c r="BX11" s="56"/>
      <c r="BY11" s="56"/>
      <c r="BZ11" s="56"/>
      <c r="CA11" s="56"/>
      <c r="CB11" s="56"/>
      <c r="CC11" s="56"/>
      <c r="CD11" s="56"/>
      <c r="CE11" s="56"/>
    </row>
    <row r="12" spans="1:83" s="2936" customFormat="1" ht="105.75" customHeight="1">
      <c r="B12" s="2937">
        <f t="shared" si="0"/>
        <v>10</v>
      </c>
      <c r="C12" s="2937" t="s">
        <v>11248</v>
      </c>
      <c r="D12" s="2937" t="s">
        <v>11241</v>
      </c>
      <c r="E12" s="2937">
        <v>14</v>
      </c>
      <c r="F12" s="2937">
        <v>14</v>
      </c>
      <c r="G12" s="2937">
        <v>1</v>
      </c>
      <c r="H12" s="2938" t="s">
        <v>11249</v>
      </c>
      <c r="I12" s="2937" t="s">
        <v>11250</v>
      </c>
      <c r="J12" s="2939" t="s">
        <v>11251</v>
      </c>
      <c r="K12" s="2937" t="s">
        <v>11245</v>
      </c>
      <c r="L12" s="2937">
        <v>768</v>
      </c>
      <c r="M12" s="2937">
        <v>172</v>
      </c>
      <c r="N12" s="2940" t="s">
        <v>11252</v>
      </c>
      <c r="O12" s="2938" t="s">
        <v>11253</v>
      </c>
      <c r="P12" s="2937">
        <v>16</v>
      </c>
      <c r="Q12" s="2937"/>
      <c r="R12" s="2937"/>
      <c r="S12" s="2937"/>
      <c r="T12" s="2937"/>
      <c r="U12" s="2937"/>
      <c r="V12" s="2937"/>
      <c r="W12" s="2937"/>
      <c r="X12" s="2937"/>
      <c r="Y12" s="2937"/>
      <c r="Z12" s="2937"/>
      <c r="AA12" s="2937"/>
      <c r="AB12" s="2937"/>
      <c r="AC12" s="2937"/>
      <c r="AD12" s="2937"/>
      <c r="AE12" s="2937"/>
      <c r="AF12" s="2937"/>
      <c r="AK12" s="2936" t="str">
        <f t="shared" si="1"/>
        <v>IApJ</v>
      </c>
      <c r="AL12" s="2941"/>
      <c r="AM12" s="2941"/>
    </row>
    <row r="13" spans="1:83" s="2487" customFormat="1" ht="90" customHeight="1">
      <c r="B13" s="1">
        <f t="shared" si="0"/>
        <v>11</v>
      </c>
      <c r="C13" s="2483" t="s">
        <v>10424</v>
      </c>
      <c r="D13" s="2483" t="s">
        <v>10406</v>
      </c>
      <c r="E13" s="2483">
        <v>6</v>
      </c>
      <c r="F13" s="2483">
        <v>7</v>
      </c>
      <c r="G13" s="2483">
        <v>0</v>
      </c>
      <c r="H13" s="2484" t="s">
        <v>10475</v>
      </c>
      <c r="I13" s="2483" t="s">
        <v>10415</v>
      </c>
      <c r="J13" s="2485" t="s">
        <v>10425</v>
      </c>
      <c r="K13" s="2483" t="s">
        <v>10426</v>
      </c>
      <c r="L13" s="2483">
        <v>146</v>
      </c>
      <c r="M13" s="2483">
        <v>96</v>
      </c>
      <c r="N13" s="2486" t="s">
        <v>10418</v>
      </c>
      <c r="O13" s="2484" t="s">
        <v>10427</v>
      </c>
      <c r="P13" s="2483">
        <v>0</v>
      </c>
      <c r="Q13" s="2483"/>
      <c r="R13" s="2483"/>
      <c r="S13" s="2483"/>
      <c r="T13" s="2483"/>
      <c r="U13" s="2483"/>
      <c r="V13" s="2483"/>
      <c r="W13" s="2483"/>
      <c r="X13" s="2483"/>
      <c r="Y13" s="2483"/>
      <c r="Z13" s="2483"/>
      <c r="AA13" s="2483"/>
      <c r="AB13" s="2483"/>
      <c r="AC13" s="2483"/>
      <c r="AD13" s="2483"/>
      <c r="AE13" s="2483"/>
      <c r="AF13" s="2483"/>
      <c r="AG13" s="2497" t="s">
        <v>10509</v>
      </c>
      <c r="AK13" t="str">
        <f t="shared" si="1"/>
        <v>IAJ</v>
      </c>
      <c r="AL13" s="1080"/>
      <c r="AM13" s="1080"/>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row>
    <row r="14" spans="1:83" s="2618" customFormat="1" ht="90" customHeight="1">
      <c r="B14" s="1">
        <f t="shared" si="0"/>
        <v>12</v>
      </c>
      <c r="C14" s="2619" t="s">
        <v>10922</v>
      </c>
      <c r="D14" s="2619" t="s">
        <v>10923</v>
      </c>
      <c r="E14" s="2619">
        <v>6</v>
      </c>
      <c r="F14" s="2619">
        <v>7</v>
      </c>
      <c r="G14" s="2619">
        <v>0</v>
      </c>
      <c r="H14" s="2620" t="s">
        <v>10924</v>
      </c>
      <c r="I14" s="2619" t="s">
        <v>10925</v>
      </c>
      <c r="J14" s="2624" t="s">
        <v>10926</v>
      </c>
      <c r="K14" s="2619" t="s">
        <v>10927</v>
      </c>
      <c r="L14" s="2619">
        <v>560</v>
      </c>
      <c r="M14" s="2619" t="s">
        <v>10928</v>
      </c>
      <c r="N14" s="2622" t="s">
        <v>10929</v>
      </c>
      <c r="O14" s="2620" t="s">
        <v>10930</v>
      </c>
      <c r="P14" s="2619">
        <v>5</v>
      </c>
      <c r="Q14" s="2619"/>
      <c r="R14" s="2619"/>
      <c r="S14" s="2619"/>
      <c r="T14" s="2619"/>
      <c r="U14" s="2619"/>
      <c r="V14" s="2619"/>
      <c r="W14" s="2619"/>
      <c r="X14" s="2619"/>
      <c r="Y14" s="2619"/>
      <c r="Z14" s="2619"/>
      <c r="AA14" s="2619"/>
      <c r="AB14" s="2619"/>
      <c r="AC14" s="2619"/>
      <c r="AD14" s="2619"/>
      <c r="AE14" s="2619"/>
      <c r="AF14" s="2619"/>
      <c r="AG14" s="2623"/>
      <c r="AL14" s="1080"/>
      <c r="AM14" s="1080"/>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row>
    <row r="15" spans="1:83" s="1503" customFormat="1" ht="153.75" customHeight="1">
      <c r="B15" s="1">
        <f t="shared" si="0"/>
        <v>13</v>
      </c>
      <c r="C15" s="1496" t="s">
        <v>10160</v>
      </c>
      <c r="D15" s="1496" t="s">
        <v>10153</v>
      </c>
      <c r="E15" s="1496">
        <v>5</v>
      </c>
      <c r="F15" s="1496">
        <v>5</v>
      </c>
      <c r="G15" s="1496">
        <v>1</v>
      </c>
      <c r="H15" s="1505" t="s">
        <v>10166</v>
      </c>
      <c r="I15" s="1496" t="s">
        <v>10161</v>
      </c>
      <c r="J15" s="1497" t="s">
        <v>10250</v>
      </c>
      <c r="K15" s="1496" t="s">
        <v>10162</v>
      </c>
      <c r="L15" s="1496">
        <v>771</v>
      </c>
      <c r="M15" s="1496" t="s">
        <v>10163</v>
      </c>
      <c r="N15" s="2053" t="s">
        <v>10164</v>
      </c>
      <c r="O15" s="1505" t="s">
        <v>10165</v>
      </c>
      <c r="P15" s="1496">
        <v>3</v>
      </c>
      <c r="Q15" s="1496"/>
      <c r="R15" s="1496"/>
      <c r="S15" s="1496"/>
      <c r="T15" s="1496"/>
      <c r="U15" s="1496"/>
      <c r="V15" s="1496"/>
      <c r="W15" s="1496"/>
      <c r="X15" s="1496"/>
      <c r="Y15" s="1496"/>
      <c r="Z15" s="1496"/>
      <c r="AA15" s="1496"/>
      <c r="AB15" s="1496"/>
      <c r="AC15" s="1496"/>
      <c r="AD15" s="1496"/>
      <c r="AE15" s="1496"/>
      <c r="AF15" s="1496"/>
      <c r="AK15" t="str">
        <f>D15&amp;K15</f>
        <v>IApJ</v>
      </c>
      <c r="AL15" s="1080"/>
      <c r="AM15" s="1080"/>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row>
    <row r="16" spans="1:83" s="1503" customFormat="1" ht="153.75" customHeight="1">
      <c r="B16" s="1">
        <f t="shared" si="0"/>
        <v>14</v>
      </c>
      <c r="C16" s="1496" t="s">
        <v>10168</v>
      </c>
      <c r="D16" s="1496" t="s">
        <v>10169</v>
      </c>
      <c r="E16" s="1496">
        <v>13</v>
      </c>
      <c r="F16" s="1496">
        <v>12</v>
      </c>
      <c r="G16" s="1496">
        <v>2</v>
      </c>
      <c r="H16" s="1505" t="s">
        <v>10170</v>
      </c>
      <c r="I16" s="1496" t="s">
        <v>10171</v>
      </c>
      <c r="J16" s="1497" t="s">
        <v>10172</v>
      </c>
      <c r="K16" s="1496" t="s">
        <v>10173</v>
      </c>
      <c r="L16" s="1496">
        <v>433</v>
      </c>
      <c r="M16" s="1496" t="s">
        <v>10174</v>
      </c>
      <c r="N16" s="2053" t="s">
        <v>10175</v>
      </c>
      <c r="O16" s="1505" t="s">
        <v>10176</v>
      </c>
      <c r="P16" s="1496">
        <v>4</v>
      </c>
      <c r="Q16" s="1496"/>
      <c r="R16" s="1496"/>
      <c r="S16" s="1496"/>
      <c r="T16" s="1496"/>
      <c r="U16" s="1496"/>
      <c r="V16" s="1496"/>
      <c r="W16" s="1496"/>
      <c r="X16" s="1496"/>
      <c r="Y16" s="1496"/>
      <c r="Z16" s="1496"/>
      <c r="AA16" s="1496"/>
      <c r="AB16" s="1496"/>
      <c r="AC16" s="1496"/>
      <c r="AD16" s="1496"/>
      <c r="AE16" s="1496"/>
      <c r="AF16" s="1496"/>
      <c r="AK16" t="str">
        <f>D16&amp;K16</f>
        <v>IMNRAS</v>
      </c>
      <c r="AL16" s="1080"/>
      <c r="AM16" s="1080"/>
      <c r="AN16" s="56"/>
      <c r="AO16" s="56"/>
      <c r="AP16" s="56"/>
      <c r="AQ16" s="56"/>
      <c r="AR16" s="56"/>
      <c r="AS16" s="56"/>
      <c r="AT16" s="56"/>
      <c r="AU16" s="56"/>
      <c r="AV16" s="56"/>
      <c r="AW16" s="56"/>
      <c r="AX16" s="56"/>
      <c r="AY16" s="56"/>
      <c r="AZ16" s="56"/>
      <c r="BA16" s="56">
        <v>2</v>
      </c>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row>
    <row r="17" spans="2:83" s="1874" customFormat="1" ht="153.75" customHeight="1">
      <c r="B17" s="1">
        <f t="shared" si="0"/>
        <v>15</v>
      </c>
      <c r="C17" s="1437" t="s">
        <v>9815</v>
      </c>
      <c r="D17" s="1437" t="s">
        <v>9806</v>
      </c>
      <c r="E17" s="1437">
        <v>52</v>
      </c>
      <c r="F17" s="1437">
        <v>23</v>
      </c>
      <c r="G17" s="1437">
        <v>30</v>
      </c>
      <c r="H17" s="1541" t="s">
        <v>9816</v>
      </c>
      <c r="I17" s="1437" t="s">
        <v>9817</v>
      </c>
      <c r="J17" s="2037" t="s">
        <v>9818</v>
      </c>
      <c r="K17" s="1437" t="s">
        <v>9820</v>
      </c>
      <c r="L17" s="1437">
        <v>767</v>
      </c>
      <c r="M17" s="1437">
        <v>10</v>
      </c>
      <c r="N17" s="2040" t="s">
        <v>9821</v>
      </c>
      <c r="O17" s="1541" t="s">
        <v>9819</v>
      </c>
      <c r="P17" s="1437">
        <v>7</v>
      </c>
      <c r="Q17" s="1437"/>
      <c r="R17" s="1437"/>
      <c r="S17" s="1437"/>
      <c r="T17" s="1437"/>
      <c r="U17" s="1437"/>
      <c r="V17" s="1437"/>
      <c r="W17" s="1437"/>
      <c r="X17" s="1437"/>
      <c r="Y17" s="1437"/>
      <c r="Z17" s="1437"/>
      <c r="AA17" s="1437"/>
      <c r="AB17" s="1437"/>
      <c r="AC17" s="1437"/>
      <c r="AD17" s="1437"/>
      <c r="AE17" s="1437"/>
      <c r="AF17" s="1437"/>
      <c r="AK17" t="str">
        <f>D17&amp;K17</f>
        <v>IApJ</v>
      </c>
      <c r="AL17" s="1080"/>
      <c r="AM17" s="1080"/>
      <c r="AN17" s="56"/>
      <c r="AO17" s="56"/>
      <c r="AP17" s="56"/>
      <c r="AQ17" s="56"/>
      <c r="AR17" s="56"/>
      <c r="AS17" s="56">
        <v>1</v>
      </c>
      <c r="AT17" s="56"/>
      <c r="AU17" s="56"/>
      <c r="AV17" s="56"/>
      <c r="AW17" s="56">
        <v>1</v>
      </c>
      <c r="AX17" s="56"/>
      <c r="AY17" s="56"/>
      <c r="AZ17" s="56">
        <v>1</v>
      </c>
      <c r="BA17" s="56"/>
      <c r="BB17" s="56">
        <v>1</v>
      </c>
      <c r="BC17" s="56"/>
      <c r="BD17" s="56"/>
      <c r="BE17" s="56"/>
      <c r="BF17" s="56"/>
      <c r="BG17" s="56"/>
      <c r="BH17" s="56"/>
      <c r="BI17" s="56"/>
      <c r="BJ17" s="56">
        <v>1</v>
      </c>
      <c r="BK17" s="56"/>
      <c r="BL17" s="56"/>
      <c r="BM17" s="56"/>
      <c r="BN17" s="56"/>
      <c r="BO17" s="56"/>
      <c r="BP17" s="56"/>
      <c r="BQ17" s="56"/>
      <c r="BR17" s="56"/>
      <c r="BS17" s="56"/>
      <c r="BT17" s="56"/>
      <c r="BU17" s="56"/>
      <c r="BV17" s="56"/>
      <c r="BW17" s="56"/>
      <c r="BX17" s="56"/>
      <c r="BY17" s="56"/>
      <c r="BZ17" s="56"/>
      <c r="CA17" s="56"/>
      <c r="CB17" s="56"/>
      <c r="CC17" s="56"/>
      <c r="CD17" s="56"/>
      <c r="CE17" s="56"/>
    </row>
    <row r="18" spans="2:83" s="2091" customFormat="1" ht="93.75" customHeight="1">
      <c r="B18" s="1">
        <f t="shared" si="0"/>
        <v>16</v>
      </c>
      <c r="C18" s="2083" t="s">
        <v>11006</v>
      </c>
      <c r="D18" s="2083" t="s">
        <v>10995</v>
      </c>
      <c r="E18" s="2083">
        <v>9</v>
      </c>
      <c r="F18" s="2083">
        <v>0</v>
      </c>
      <c r="G18" s="2083">
        <v>10</v>
      </c>
      <c r="H18" s="2087" t="s">
        <v>11008</v>
      </c>
      <c r="I18" s="2083" t="s">
        <v>11007</v>
      </c>
      <c r="J18" s="2088" t="s">
        <v>11009</v>
      </c>
      <c r="K18" s="2083" t="s">
        <v>11010</v>
      </c>
      <c r="L18" s="2083">
        <v>65</v>
      </c>
      <c r="M18" s="2083" t="s">
        <v>11011</v>
      </c>
      <c r="N18" s="2090" t="s">
        <v>11012</v>
      </c>
      <c r="O18" s="2087" t="s">
        <v>11013</v>
      </c>
      <c r="P18" s="2083">
        <v>0</v>
      </c>
      <c r="Q18" s="2083"/>
      <c r="R18" s="2083"/>
      <c r="S18" s="2083"/>
      <c r="T18" s="2083"/>
      <c r="U18" s="2083"/>
      <c r="V18" s="2083"/>
      <c r="W18" s="2083"/>
      <c r="X18" s="2083"/>
      <c r="Y18" s="2083"/>
      <c r="Z18" s="2083"/>
      <c r="AA18" s="2083"/>
      <c r="AB18" s="2083"/>
      <c r="AC18" s="2083"/>
      <c r="AD18" s="2083"/>
      <c r="AE18" s="2083"/>
      <c r="AF18" s="2083"/>
      <c r="AL18" s="1080"/>
      <c r="AM18" s="1080"/>
      <c r="AN18" s="56"/>
      <c r="AO18" s="56"/>
      <c r="AP18" s="56">
        <v>1</v>
      </c>
      <c r="AQ18" s="56"/>
      <c r="AR18" s="56"/>
      <c r="AS18" s="56"/>
      <c r="AT18" s="56"/>
      <c r="AU18" s="56"/>
      <c r="AV18" s="56"/>
      <c r="AW18" s="56"/>
      <c r="AX18" s="56"/>
      <c r="AY18" s="56"/>
      <c r="AZ18" s="56"/>
      <c r="BA18" s="56">
        <v>1</v>
      </c>
      <c r="BB18" s="56"/>
      <c r="BC18" s="56"/>
      <c r="BD18" s="56"/>
      <c r="BE18" s="56"/>
      <c r="BF18" s="56"/>
      <c r="BG18" s="56"/>
      <c r="BH18" s="56"/>
      <c r="BI18" s="56"/>
      <c r="BJ18" s="56"/>
      <c r="BK18" s="56">
        <v>1</v>
      </c>
      <c r="BL18" s="56"/>
      <c r="BM18" s="56"/>
      <c r="BN18" s="56"/>
      <c r="BO18" s="56"/>
      <c r="BP18" s="56"/>
      <c r="BQ18" s="56"/>
      <c r="BR18" s="56"/>
      <c r="BS18" s="56"/>
      <c r="BT18" s="56"/>
      <c r="BU18" s="56"/>
      <c r="BV18" s="56"/>
      <c r="BW18" s="56"/>
      <c r="BX18" s="56"/>
      <c r="BY18" s="56">
        <v>2</v>
      </c>
      <c r="BZ18" s="56"/>
      <c r="CA18" s="56"/>
      <c r="CB18" s="56"/>
      <c r="CC18" s="56"/>
      <c r="CD18" s="56"/>
      <c r="CE18" s="56"/>
    </row>
    <row r="19" spans="2:83" s="2385" customFormat="1" ht="74.25" customHeight="1">
      <c r="B19" s="1">
        <f t="shared" si="0"/>
        <v>17</v>
      </c>
      <c r="C19" s="2381" t="s">
        <v>10007</v>
      </c>
      <c r="D19" s="2381" t="s">
        <v>9984</v>
      </c>
      <c r="E19" s="2381">
        <v>13</v>
      </c>
      <c r="F19" s="2381">
        <v>2</v>
      </c>
      <c r="G19" s="2381">
        <v>12</v>
      </c>
      <c r="H19" s="2382" t="s">
        <v>10008</v>
      </c>
      <c r="I19" s="2381" t="s">
        <v>10009</v>
      </c>
      <c r="J19" s="2383" t="s">
        <v>10010</v>
      </c>
      <c r="K19" s="2381" t="s">
        <v>10011</v>
      </c>
      <c r="L19" s="2381">
        <v>550</v>
      </c>
      <c r="M19" s="2381" t="s">
        <v>10012</v>
      </c>
      <c r="N19" s="2384" t="s">
        <v>10013</v>
      </c>
      <c r="O19" s="2382" t="s">
        <v>10014</v>
      </c>
      <c r="P19" s="2381">
        <v>10</v>
      </c>
      <c r="Q19" s="2381"/>
      <c r="R19" s="2381"/>
      <c r="S19" s="2381"/>
      <c r="T19" s="2381"/>
      <c r="U19" s="2381"/>
      <c r="V19" s="2381"/>
      <c r="W19" s="2381"/>
      <c r="X19" s="2381"/>
      <c r="Y19" s="2381"/>
      <c r="Z19" s="2381"/>
      <c r="AA19" s="2381"/>
      <c r="AB19" s="2381"/>
      <c r="AC19" s="2381"/>
      <c r="AD19" s="2381"/>
      <c r="AE19" s="2381"/>
      <c r="AF19" s="2381"/>
      <c r="AK19" t="str">
        <f t="shared" ref="AK19:AK32" si="2">D19&amp;K19</f>
        <v>DA&amp;A</v>
      </c>
      <c r="AL19" s="1080"/>
      <c r="AM19" s="1080"/>
      <c r="AN19" s="56"/>
      <c r="AO19" s="56"/>
      <c r="AP19" s="56">
        <v>1</v>
      </c>
      <c r="AQ19" s="56"/>
      <c r="AR19" s="56"/>
      <c r="AS19" s="56"/>
      <c r="AT19" s="56"/>
      <c r="AU19" s="56"/>
      <c r="AV19" s="56"/>
      <c r="AW19" s="56"/>
      <c r="AX19" s="56"/>
      <c r="AY19" s="56"/>
      <c r="AZ19" s="56"/>
      <c r="BA19" s="56">
        <v>2</v>
      </c>
      <c r="BB19" s="56">
        <v>1</v>
      </c>
      <c r="BC19" s="56"/>
      <c r="BD19" s="56"/>
      <c r="BE19" s="56">
        <v>1</v>
      </c>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row>
    <row r="20" spans="2:83" s="1503" customFormat="1" ht="123" customHeight="1">
      <c r="B20" s="1">
        <f t="shared" si="0"/>
        <v>18</v>
      </c>
      <c r="C20" s="1496" t="s">
        <v>10239</v>
      </c>
      <c r="D20" s="1496" t="s">
        <v>10231</v>
      </c>
      <c r="E20" s="1496">
        <v>43</v>
      </c>
      <c r="F20" s="1496">
        <v>44</v>
      </c>
      <c r="G20" s="1496">
        <v>0</v>
      </c>
      <c r="H20" s="1505" t="s">
        <v>10240</v>
      </c>
      <c r="I20" s="1496" t="s">
        <v>10244</v>
      </c>
      <c r="J20" s="1497" t="s">
        <v>10241</v>
      </c>
      <c r="K20" s="1496" t="s">
        <v>10242</v>
      </c>
      <c r="L20" s="1496">
        <v>206</v>
      </c>
      <c r="M20" s="1496">
        <v>10</v>
      </c>
      <c r="N20" s="2053" t="s">
        <v>10243</v>
      </c>
      <c r="O20" s="1505" t="s">
        <v>10245</v>
      </c>
      <c r="P20" s="1496">
        <v>17</v>
      </c>
      <c r="Q20" s="1496"/>
      <c r="R20" s="1496"/>
      <c r="S20" s="1496"/>
      <c r="T20" s="1496"/>
      <c r="U20" s="1496"/>
      <c r="V20" s="1496"/>
      <c r="W20" s="1496"/>
      <c r="X20" s="1496"/>
      <c r="Y20" s="1496"/>
      <c r="Z20" s="1496"/>
      <c r="AA20" s="1496"/>
      <c r="AB20" s="1496"/>
      <c r="AC20" s="1496"/>
      <c r="AD20" s="1496"/>
      <c r="AE20" s="1496"/>
      <c r="AF20" s="1496"/>
      <c r="AK20" t="str">
        <f t="shared" si="2"/>
        <v>IApJS</v>
      </c>
      <c r="AL20" s="1080"/>
      <c r="AM20" s="1080"/>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row>
    <row r="21" spans="2:83" s="1874" customFormat="1" ht="153.75" customHeight="1">
      <c r="B21" s="1">
        <f t="shared" si="0"/>
        <v>19</v>
      </c>
      <c r="C21" s="1437" t="s">
        <v>9822</v>
      </c>
      <c r="D21" s="1437" t="s">
        <v>9823</v>
      </c>
      <c r="E21" s="1437">
        <v>10</v>
      </c>
      <c r="F21" s="1437">
        <v>1</v>
      </c>
      <c r="G21" s="1437">
        <v>10</v>
      </c>
      <c r="H21" s="1541" t="s">
        <v>9824</v>
      </c>
      <c r="I21" s="1437" t="s">
        <v>9828</v>
      </c>
      <c r="J21" s="2037" t="s">
        <v>9825</v>
      </c>
      <c r="K21" s="1437" t="s">
        <v>9820</v>
      </c>
      <c r="L21" s="1437">
        <v>767</v>
      </c>
      <c r="M21" s="1437">
        <v>166</v>
      </c>
      <c r="N21" s="2040" t="s">
        <v>9826</v>
      </c>
      <c r="O21" s="1541" t="s">
        <v>9827</v>
      </c>
      <c r="P21" s="1437">
        <v>6</v>
      </c>
      <c r="Q21" s="1437"/>
      <c r="R21" s="1437"/>
      <c r="S21" s="1437"/>
      <c r="T21" s="1437"/>
      <c r="U21" s="1437"/>
      <c r="V21" s="1437"/>
      <c r="W21" s="1437"/>
      <c r="X21" s="1437"/>
      <c r="Y21" s="1437"/>
      <c r="Z21" s="1437"/>
      <c r="AA21" s="1437"/>
      <c r="AB21" s="1437"/>
      <c r="AC21" s="1437"/>
      <c r="AD21" s="1437"/>
      <c r="AE21" s="1437"/>
      <c r="AF21" s="1437"/>
      <c r="AK21" t="str">
        <f t="shared" si="2"/>
        <v>DApJ</v>
      </c>
      <c r="AL21" s="1080"/>
      <c r="AM21" s="1080"/>
      <c r="AN21" s="56"/>
      <c r="AO21" s="56"/>
      <c r="AP21" s="56"/>
      <c r="AQ21" s="56"/>
      <c r="AR21" s="56"/>
      <c r="AS21" s="56">
        <v>1</v>
      </c>
      <c r="AT21" s="56"/>
      <c r="AU21" s="56"/>
      <c r="AV21" s="56"/>
      <c r="AW21" s="56"/>
      <c r="AX21" s="56"/>
      <c r="AY21" s="56"/>
      <c r="AZ21" s="56"/>
      <c r="BA21" s="56">
        <v>3</v>
      </c>
      <c r="BB21" s="56"/>
      <c r="BC21" s="56"/>
      <c r="BD21" s="56"/>
      <c r="BE21" s="56"/>
      <c r="BF21" s="56"/>
      <c r="BG21" s="56"/>
      <c r="BH21" s="56">
        <v>3</v>
      </c>
      <c r="BI21" s="56"/>
      <c r="BJ21" s="56"/>
      <c r="BK21" s="56"/>
      <c r="BL21" s="56"/>
      <c r="BM21" s="56"/>
      <c r="BN21" s="56"/>
      <c r="BO21" s="56"/>
      <c r="BP21" s="56"/>
      <c r="BQ21" s="56"/>
      <c r="BR21" s="56"/>
      <c r="BS21" s="56"/>
      <c r="BT21" s="56"/>
      <c r="BU21" s="56"/>
      <c r="BV21" s="56"/>
      <c r="BW21" s="56"/>
      <c r="BX21" s="56"/>
      <c r="BY21" s="56"/>
      <c r="BZ21" s="56"/>
      <c r="CA21" s="56"/>
      <c r="CB21" s="56"/>
      <c r="CC21" s="56"/>
      <c r="CD21" s="56"/>
      <c r="CE21" s="56"/>
    </row>
    <row r="22" spans="2:83" s="1874" customFormat="1" ht="102" customHeight="1">
      <c r="B22" s="1">
        <f t="shared" si="0"/>
        <v>20</v>
      </c>
      <c r="C22" s="1437" t="s">
        <v>9829</v>
      </c>
      <c r="D22" s="1437" t="s">
        <v>9806</v>
      </c>
      <c r="E22" s="1437">
        <v>8</v>
      </c>
      <c r="F22" s="1437">
        <v>9</v>
      </c>
      <c r="G22" s="1437">
        <v>0</v>
      </c>
      <c r="H22" s="1541" t="s">
        <v>10064</v>
      </c>
      <c r="I22" s="1437" t="s">
        <v>1321</v>
      </c>
      <c r="J22" s="2037" t="s">
        <v>9830</v>
      </c>
      <c r="K22" s="1437" t="s">
        <v>9820</v>
      </c>
      <c r="L22" s="1437">
        <v>767</v>
      </c>
      <c r="M22" s="1437">
        <v>62</v>
      </c>
      <c r="N22" s="2040" t="s">
        <v>9831</v>
      </c>
      <c r="O22" s="1541" t="s">
        <v>9832</v>
      </c>
      <c r="P22" s="1437">
        <v>6</v>
      </c>
      <c r="Q22" s="1437"/>
      <c r="R22" s="1437"/>
      <c r="S22" s="1437"/>
      <c r="T22" s="1437"/>
      <c r="U22" s="1437"/>
      <c r="V22" s="1437"/>
      <c r="W22" s="1437"/>
      <c r="X22" s="1437"/>
      <c r="Y22" s="1437"/>
      <c r="Z22" s="1437"/>
      <c r="AA22" s="1437"/>
      <c r="AB22" s="1437"/>
      <c r="AC22" s="1437"/>
      <c r="AD22" s="1437"/>
      <c r="AE22" s="1437"/>
      <c r="AF22" s="1437"/>
      <c r="AG22" s="2034" t="s">
        <v>10521</v>
      </c>
      <c r="AK22" t="str">
        <f t="shared" si="2"/>
        <v>IApJ</v>
      </c>
      <c r="AL22" s="1080"/>
      <c r="AM22" s="1080"/>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row>
    <row r="23" spans="2:83" s="1670" customFormat="1" ht="81" customHeight="1">
      <c r="B23" s="1">
        <f t="shared" si="0"/>
        <v>21</v>
      </c>
      <c r="C23" s="1652" t="s">
        <v>10512</v>
      </c>
      <c r="D23" s="1652" t="s">
        <v>10513</v>
      </c>
      <c r="E23" s="1652">
        <v>4</v>
      </c>
      <c r="F23" s="1652">
        <v>5</v>
      </c>
      <c r="G23" s="1652">
        <v>0</v>
      </c>
      <c r="H23" s="1657" t="s">
        <v>10587</v>
      </c>
      <c r="I23" s="1652" t="s">
        <v>10514</v>
      </c>
      <c r="J23" s="1656" t="s">
        <v>10515</v>
      </c>
      <c r="K23" s="1652" t="s">
        <v>10516</v>
      </c>
      <c r="L23" s="1652">
        <v>434</v>
      </c>
      <c r="M23" s="1652">
        <v>671</v>
      </c>
      <c r="N23" s="1672" t="s">
        <v>10517</v>
      </c>
      <c r="O23" s="1657" t="s">
        <v>10518</v>
      </c>
      <c r="P23" s="1652">
        <v>2</v>
      </c>
      <c r="Q23" s="1652"/>
      <c r="R23" s="1652"/>
      <c r="S23" s="1652"/>
      <c r="T23" s="1652"/>
      <c r="U23" s="1652"/>
      <c r="V23" s="1652"/>
      <c r="W23" s="1652"/>
      <c r="X23" s="1652"/>
      <c r="Y23" s="1652"/>
      <c r="Z23" s="1652"/>
      <c r="AA23" s="1652"/>
      <c r="AB23" s="1652"/>
      <c r="AC23" s="1652"/>
      <c r="AD23" s="1652"/>
      <c r="AE23" s="1652"/>
      <c r="AF23" s="1652"/>
      <c r="AG23" s="2152" t="s">
        <v>10519</v>
      </c>
      <c r="AK23" s="1670" t="str">
        <f t="shared" si="2"/>
        <v>IMNRAS</v>
      </c>
      <c r="AL23" s="1080"/>
      <c r="AM23" s="1080"/>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row>
    <row r="24" spans="2:83" ht="46.5" customHeight="1">
      <c r="B24" s="1">
        <f t="shared" si="0"/>
        <v>22</v>
      </c>
      <c r="C24" s="1" t="s">
        <v>9674</v>
      </c>
      <c r="D24" s="1" t="s">
        <v>9658</v>
      </c>
      <c r="E24" s="1">
        <v>1</v>
      </c>
      <c r="F24" s="1">
        <v>1</v>
      </c>
      <c r="G24" s="1">
        <v>1</v>
      </c>
      <c r="H24" s="75" t="s">
        <v>9680</v>
      </c>
      <c r="I24" s="1" t="s">
        <v>9675</v>
      </c>
      <c r="J24" s="726" t="s">
        <v>9676</v>
      </c>
      <c r="K24" s="1" t="s">
        <v>9655</v>
      </c>
      <c r="L24" s="1">
        <v>763</v>
      </c>
      <c r="M24" s="1" t="s">
        <v>9677</v>
      </c>
      <c r="N24" s="2329" t="s">
        <v>9678</v>
      </c>
      <c r="O24" s="75" t="s">
        <v>9679</v>
      </c>
      <c r="P24" s="1">
        <v>0</v>
      </c>
      <c r="Q24" s="1"/>
      <c r="R24" s="1"/>
      <c r="S24" s="1"/>
      <c r="T24" s="1"/>
      <c r="U24" s="1"/>
      <c r="V24" s="1"/>
      <c r="W24" s="1"/>
      <c r="X24" s="1"/>
      <c r="Y24" s="1"/>
      <c r="Z24" s="1"/>
      <c r="AA24" s="1"/>
      <c r="AB24" s="1"/>
      <c r="AC24" s="1"/>
      <c r="AD24" s="1"/>
      <c r="AE24" s="1"/>
      <c r="AF24" s="1"/>
      <c r="AK24" t="str">
        <f t="shared" si="2"/>
        <v>IApJ</v>
      </c>
      <c r="AL24" s="1080"/>
      <c r="AM24" s="1080"/>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row>
    <row r="25" spans="2:83" s="2487" customFormat="1" ht="59.25" customHeight="1">
      <c r="B25" s="1">
        <f t="shared" si="0"/>
        <v>23</v>
      </c>
      <c r="C25" s="2483" t="s">
        <v>10428</v>
      </c>
      <c r="D25" s="2483" t="s">
        <v>10429</v>
      </c>
      <c r="E25" s="2483">
        <v>5</v>
      </c>
      <c r="F25" s="2483">
        <v>4</v>
      </c>
      <c r="G25" s="2483">
        <v>2</v>
      </c>
      <c r="H25" s="2484" t="s">
        <v>10476</v>
      </c>
      <c r="I25" s="2483" t="s">
        <v>10433</v>
      </c>
      <c r="J25" s="2485" t="s">
        <v>10430</v>
      </c>
      <c r="K25" s="2483" t="s">
        <v>10410</v>
      </c>
      <c r="L25" s="2483">
        <v>558</v>
      </c>
      <c r="M25" s="2483" t="s">
        <v>10431</v>
      </c>
      <c r="N25" s="2486" t="s">
        <v>10418</v>
      </c>
      <c r="O25" s="2484" t="s">
        <v>10432</v>
      </c>
      <c r="P25" s="2483">
        <v>1</v>
      </c>
      <c r="Q25" s="2483"/>
      <c r="R25" s="2483"/>
      <c r="S25" s="2483"/>
      <c r="T25" s="2483"/>
      <c r="U25" s="2483"/>
      <c r="V25" s="2483"/>
      <c r="W25" s="2483"/>
      <c r="X25" s="2483"/>
      <c r="Y25" s="2483"/>
      <c r="Z25" s="2483"/>
      <c r="AA25" s="2483"/>
      <c r="AB25" s="2483"/>
      <c r="AC25" s="2483"/>
      <c r="AD25" s="2483"/>
      <c r="AE25" s="2483"/>
      <c r="AF25" s="2483"/>
      <c r="AK25" t="str">
        <f t="shared" si="2"/>
        <v>DA&amp;A</v>
      </c>
      <c r="AL25" s="1080"/>
      <c r="AM25" s="1080"/>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row>
    <row r="26" spans="2:83" ht="195.75" customHeight="1">
      <c r="B26" s="1">
        <f t="shared" si="0"/>
        <v>24</v>
      </c>
      <c r="C26" s="1" t="s">
        <v>10016</v>
      </c>
      <c r="D26" s="1" t="s">
        <v>9660</v>
      </c>
      <c r="E26" s="1">
        <v>73</v>
      </c>
      <c r="F26" s="1">
        <v>41</v>
      </c>
      <c r="G26" s="1">
        <v>33</v>
      </c>
      <c r="H26" s="75" t="s">
        <v>9681</v>
      </c>
      <c r="I26" s="1" t="s">
        <v>9669</v>
      </c>
      <c r="J26" s="726" t="s">
        <v>9682</v>
      </c>
      <c r="K26" s="1" t="s">
        <v>9655</v>
      </c>
      <c r="L26" s="1">
        <v>762</v>
      </c>
      <c r="M26" s="1">
        <v>48</v>
      </c>
      <c r="N26" s="2329" t="s">
        <v>9683</v>
      </c>
      <c r="O26" s="75" t="s">
        <v>9684</v>
      </c>
      <c r="P26" s="1">
        <v>24</v>
      </c>
      <c r="Q26" s="1"/>
      <c r="R26" s="1"/>
      <c r="S26" s="1"/>
      <c r="T26" s="1"/>
      <c r="U26" s="1"/>
      <c r="V26" s="1"/>
      <c r="W26" s="1"/>
      <c r="X26" s="1"/>
      <c r="Y26" s="1"/>
      <c r="Z26" s="1"/>
      <c r="AA26" s="1"/>
      <c r="AB26" s="1"/>
      <c r="AC26" s="1"/>
      <c r="AD26" s="1"/>
      <c r="AE26" s="1"/>
      <c r="AF26" s="1"/>
      <c r="AK26" t="str">
        <f t="shared" si="2"/>
        <v>IApJ</v>
      </c>
      <c r="AL26" s="1080"/>
      <c r="AM26" s="1080"/>
      <c r="AN26" s="56"/>
      <c r="AO26" s="56"/>
      <c r="AP26" s="56">
        <v>2</v>
      </c>
      <c r="AQ26" s="56"/>
      <c r="AR26" s="56"/>
      <c r="AS26" s="56">
        <v>1</v>
      </c>
      <c r="AT26" s="56"/>
      <c r="AU26" s="56"/>
      <c r="AV26" s="56"/>
      <c r="AW26" s="56"/>
      <c r="AX26" s="56"/>
      <c r="AY26" s="56"/>
      <c r="AZ26" s="56">
        <v>1</v>
      </c>
      <c r="BA26" s="56"/>
      <c r="BB26" s="56">
        <v>1</v>
      </c>
      <c r="BC26" s="56"/>
      <c r="BD26" s="56"/>
      <c r="BE26" s="56"/>
      <c r="BF26" s="56"/>
      <c r="BG26" s="56"/>
      <c r="BH26" s="56"/>
      <c r="BI26" s="56"/>
      <c r="BJ26" s="56">
        <v>1</v>
      </c>
      <c r="BK26" s="56"/>
      <c r="BL26" s="56"/>
      <c r="BM26" s="56"/>
      <c r="BN26" s="56"/>
      <c r="BO26" s="56"/>
      <c r="BP26" s="56"/>
      <c r="BQ26" s="56"/>
      <c r="BR26" s="56"/>
      <c r="BS26" s="56"/>
      <c r="BT26" s="56"/>
      <c r="BU26" s="56"/>
      <c r="BV26" s="56"/>
      <c r="BW26" s="56"/>
      <c r="BX26" s="56"/>
      <c r="BY26" s="56"/>
      <c r="BZ26" s="56"/>
      <c r="CA26" s="56"/>
      <c r="CB26" s="56"/>
      <c r="CC26" s="56"/>
      <c r="CD26" s="56"/>
      <c r="CE26" s="56"/>
    </row>
    <row r="27" spans="2:83" s="1503" customFormat="1" ht="93.75" customHeight="1">
      <c r="B27" s="1">
        <f t="shared" si="0"/>
        <v>25</v>
      </c>
      <c r="C27" s="1496" t="s">
        <v>10177</v>
      </c>
      <c r="D27" s="1496" t="s">
        <v>10169</v>
      </c>
      <c r="E27" s="1496">
        <v>4</v>
      </c>
      <c r="F27" s="1496">
        <v>4</v>
      </c>
      <c r="G27" s="1496">
        <v>1</v>
      </c>
      <c r="H27" s="1505" t="s">
        <v>10178</v>
      </c>
      <c r="I27" s="1496" t="s">
        <v>10179</v>
      </c>
      <c r="J27" s="2421" t="s">
        <v>10180</v>
      </c>
      <c r="K27" s="1496" t="s">
        <v>10181</v>
      </c>
      <c r="L27" s="1496">
        <v>556</v>
      </c>
      <c r="M27" s="1496" t="s">
        <v>10182</v>
      </c>
      <c r="N27" s="2053" t="s">
        <v>10183</v>
      </c>
      <c r="O27" s="1505" t="s">
        <v>10184</v>
      </c>
      <c r="P27" s="1496">
        <v>8</v>
      </c>
      <c r="Q27" s="1496"/>
      <c r="R27" s="1496"/>
      <c r="S27" s="1496"/>
      <c r="T27" s="1496"/>
      <c r="U27" s="1496"/>
      <c r="V27" s="1496"/>
      <c r="W27" s="1496"/>
      <c r="X27" s="1496"/>
      <c r="Y27" s="1496"/>
      <c r="Z27" s="1496"/>
      <c r="AA27" s="1496"/>
      <c r="AB27" s="1496"/>
      <c r="AC27" s="1496"/>
      <c r="AD27" s="1496"/>
      <c r="AE27" s="1496"/>
      <c r="AF27" s="1496"/>
      <c r="AK27" t="str">
        <f t="shared" si="2"/>
        <v>IA&amp;A</v>
      </c>
      <c r="AL27" s="1080"/>
      <c r="AM27" s="1080"/>
      <c r="AN27" s="56"/>
      <c r="AO27" s="56"/>
      <c r="AP27" s="56"/>
      <c r="AQ27" s="56"/>
      <c r="AR27" s="56"/>
      <c r="AS27" s="56"/>
      <c r="AT27" s="56"/>
      <c r="AU27" s="56"/>
      <c r="AV27" s="56"/>
      <c r="AW27" s="56"/>
      <c r="AX27" s="56"/>
      <c r="AY27" s="56"/>
      <c r="AZ27" s="56"/>
      <c r="BA27" s="56">
        <v>1</v>
      </c>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row>
    <row r="28" spans="2:83" s="2618" customFormat="1" ht="50.25" customHeight="1">
      <c r="B28" s="1">
        <f t="shared" si="0"/>
        <v>26</v>
      </c>
      <c r="C28" s="2619" t="s">
        <v>10399</v>
      </c>
      <c r="D28" s="2619" t="s">
        <v>10400</v>
      </c>
      <c r="E28" s="2619">
        <v>4</v>
      </c>
      <c r="F28" s="2619">
        <v>0</v>
      </c>
      <c r="G28" s="2619">
        <v>5</v>
      </c>
      <c r="H28" s="2620" t="s">
        <v>10493</v>
      </c>
      <c r="I28" s="2619" t="s">
        <v>10404</v>
      </c>
      <c r="J28" s="2621" t="s">
        <v>10881</v>
      </c>
      <c r="K28" s="2619" t="s">
        <v>10401</v>
      </c>
      <c r="L28" s="2619">
        <v>65</v>
      </c>
      <c r="M28" s="2619">
        <v>104</v>
      </c>
      <c r="N28" s="2622" t="s">
        <v>10402</v>
      </c>
      <c r="O28" s="2620" t="s">
        <v>10403</v>
      </c>
      <c r="P28" s="2619">
        <v>1</v>
      </c>
      <c r="Q28" s="2619"/>
      <c r="R28" s="2619"/>
      <c r="S28" s="2619"/>
      <c r="T28" s="2619"/>
      <c r="U28" s="2619"/>
      <c r="V28" s="2619"/>
      <c r="W28" s="2619"/>
      <c r="X28" s="2619"/>
      <c r="Y28" s="2619"/>
      <c r="Z28" s="2619"/>
      <c r="AA28" s="2619"/>
      <c r="AB28" s="2619"/>
      <c r="AC28" s="2619"/>
      <c r="AD28" s="2619"/>
      <c r="AE28" s="2619"/>
      <c r="AF28" s="2619"/>
      <c r="AG28" s="2623" t="s">
        <v>10511</v>
      </c>
      <c r="AK28" s="2618" t="str">
        <f t="shared" si="2"/>
        <v>DPASJ</v>
      </c>
      <c r="AL28" s="1080"/>
      <c r="AM28" s="1080"/>
      <c r="AN28" s="56"/>
      <c r="AO28" s="56"/>
      <c r="AP28" s="56"/>
      <c r="AQ28" s="56"/>
      <c r="AR28" s="56"/>
      <c r="AS28" s="56"/>
      <c r="AT28" s="56"/>
      <c r="AU28" s="56"/>
      <c r="AV28" s="56"/>
      <c r="AW28" s="56"/>
      <c r="AX28" s="56"/>
      <c r="AY28" s="56"/>
      <c r="AZ28" s="56"/>
      <c r="BA28" s="56"/>
      <c r="BB28" s="56">
        <v>2</v>
      </c>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row>
    <row r="29" spans="2:83" s="1874" customFormat="1" ht="40.5" customHeight="1">
      <c r="B29" s="1">
        <f t="shared" si="0"/>
        <v>27</v>
      </c>
      <c r="C29" s="1437" t="s">
        <v>9833</v>
      </c>
      <c r="D29" s="1437" t="s">
        <v>9834</v>
      </c>
      <c r="E29" s="1437">
        <v>4</v>
      </c>
      <c r="F29" s="1437">
        <v>3</v>
      </c>
      <c r="G29" s="1437">
        <v>2</v>
      </c>
      <c r="H29" s="1541" t="s">
        <v>9835</v>
      </c>
      <c r="I29" s="1437" t="s">
        <v>1321</v>
      </c>
      <c r="J29" s="2037" t="s">
        <v>9836</v>
      </c>
      <c r="K29" s="1437" t="s">
        <v>9810</v>
      </c>
      <c r="L29" s="1437">
        <v>430</v>
      </c>
      <c r="M29" s="1437" t="s">
        <v>9837</v>
      </c>
      <c r="N29" s="2040" t="s">
        <v>9831</v>
      </c>
      <c r="O29" s="1541" t="s">
        <v>9838</v>
      </c>
      <c r="P29" s="1437">
        <v>6</v>
      </c>
      <c r="Q29" s="1437"/>
      <c r="R29" s="1437"/>
      <c r="S29" s="1437"/>
      <c r="T29" s="1437"/>
      <c r="U29" s="1437"/>
      <c r="V29" s="1437"/>
      <c r="W29" s="1437"/>
      <c r="X29" s="1437"/>
      <c r="Y29" s="1437"/>
      <c r="Z29" s="1437"/>
      <c r="AA29" s="1437"/>
      <c r="AB29" s="1437"/>
      <c r="AC29" s="1437"/>
      <c r="AD29" s="1437"/>
      <c r="AE29" s="1437"/>
      <c r="AF29" s="1437"/>
      <c r="AK29" t="str">
        <f t="shared" si="2"/>
        <v>DMNRAS</v>
      </c>
      <c r="AL29" s="1080"/>
      <c r="AM29" s="1080"/>
      <c r="AN29" s="56"/>
      <c r="AO29" s="56"/>
      <c r="AP29" s="56"/>
      <c r="AQ29" s="56"/>
      <c r="AR29" s="56"/>
      <c r="AS29" s="56"/>
      <c r="AT29" s="56"/>
      <c r="AU29" s="56"/>
      <c r="AV29" s="56"/>
      <c r="AW29" s="56"/>
      <c r="AX29" s="56"/>
      <c r="AY29" s="56"/>
      <c r="AZ29" s="56"/>
      <c r="BA29" s="56">
        <v>1</v>
      </c>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row>
    <row r="30" spans="2:83" s="2385" customFormat="1" ht="40.5" customHeight="1">
      <c r="B30" s="1">
        <f t="shared" si="0"/>
        <v>28</v>
      </c>
      <c r="C30" s="2381" t="s">
        <v>10043</v>
      </c>
      <c r="D30" s="2381" t="s">
        <v>10044</v>
      </c>
      <c r="E30" s="2381">
        <v>2</v>
      </c>
      <c r="F30" s="2381">
        <v>3</v>
      </c>
      <c r="G30" s="2381">
        <v>0</v>
      </c>
      <c r="H30" s="2382" t="s">
        <v>10045</v>
      </c>
      <c r="I30" s="2381" t="s">
        <v>10042</v>
      </c>
      <c r="J30" s="2383" t="s">
        <v>10046</v>
      </c>
      <c r="K30" s="2381" t="s">
        <v>10047</v>
      </c>
      <c r="L30" s="2381">
        <v>430</v>
      </c>
      <c r="M30" s="2381" t="s">
        <v>10048</v>
      </c>
      <c r="N30" s="2384" t="s">
        <v>10049</v>
      </c>
      <c r="O30" s="2382" t="s">
        <v>10050</v>
      </c>
      <c r="P30" s="2381">
        <v>0</v>
      </c>
      <c r="Q30" s="2381"/>
      <c r="R30" s="2381"/>
      <c r="S30" s="2381"/>
      <c r="T30" s="2381"/>
      <c r="U30" s="2381"/>
      <c r="V30" s="2381"/>
      <c r="W30" s="2381"/>
      <c r="X30" s="2381"/>
      <c r="Y30" s="2381"/>
      <c r="Z30" s="2381"/>
      <c r="AA30" s="2381"/>
      <c r="AB30" s="2381"/>
      <c r="AC30" s="2381"/>
      <c r="AD30" s="2381"/>
      <c r="AE30" s="2381"/>
      <c r="AF30" s="2381"/>
      <c r="AG30" s="2534" t="s">
        <v>10519</v>
      </c>
      <c r="AK30" t="str">
        <f t="shared" si="2"/>
        <v>IMNRAS</v>
      </c>
      <c r="AL30" s="1080"/>
      <c r="AM30" s="1080"/>
      <c r="AN30" s="56"/>
      <c r="AO30" s="56"/>
      <c r="AP30" s="56"/>
      <c r="AQ30" s="56"/>
      <c r="AR30" s="56"/>
      <c r="AS30" s="56"/>
      <c r="AT30" s="56"/>
      <c r="AU30" s="56"/>
      <c r="AV30" s="56"/>
      <c r="AW30" s="56"/>
      <c r="AX30" s="56"/>
      <c r="AY30" s="56"/>
      <c r="AZ30" s="56"/>
      <c r="BA30" s="56"/>
      <c r="BB30" s="56"/>
      <c r="BC30" s="56"/>
      <c r="BD30" s="56"/>
      <c r="BE30" s="56">
        <v>2</v>
      </c>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row>
    <row r="31" spans="2:83" s="1874" customFormat="1" ht="57.75" customHeight="1">
      <c r="B31" s="1">
        <f t="shared" si="0"/>
        <v>29</v>
      </c>
      <c r="C31" s="1437" t="s">
        <v>9839</v>
      </c>
      <c r="D31" s="1437" t="s">
        <v>9840</v>
      </c>
      <c r="E31" s="1437">
        <v>14</v>
      </c>
      <c r="F31" s="1437">
        <v>2</v>
      </c>
      <c r="G31" s="1437">
        <v>13</v>
      </c>
      <c r="H31" s="1541" t="s">
        <v>9841</v>
      </c>
      <c r="I31" s="1437" t="s">
        <v>1321</v>
      </c>
      <c r="J31" s="2037" t="s">
        <v>9842</v>
      </c>
      <c r="K31" s="1437" t="s">
        <v>9820</v>
      </c>
      <c r="L31" s="1437">
        <v>766</v>
      </c>
      <c r="M31" s="1437">
        <v>90</v>
      </c>
      <c r="N31" s="2040" t="s">
        <v>9812</v>
      </c>
      <c r="O31" s="1541" t="s">
        <v>9843</v>
      </c>
      <c r="P31" s="1437">
        <v>10</v>
      </c>
      <c r="Q31" s="1437"/>
      <c r="R31" s="1437"/>
      <c r="S31" s="1437"/>
      <c r="T31" s="1437"/>
      <c r="U31" s="1437"/>
      <c r="V31" s="1437"/>
      <c r="W31" s="1437"/>
      <c r="X31" s="1437"/>
      <c r="Y31" s="1437"/>
      <c r="Z31" s="1437"/>
      <c r="AA31" s="1437"/>
      <c r="AB31" s="1437"/>
      <c r="AC31" s="1437"/>
      <c r="AD31" s="1437"/>
      <c r="AE31" s="1437"/>
      <c r="AF31" s="1437"/>
      <c r="AK31" t="str">
        <f t="shared" si="2"/>
        <v>DApJ</v>
      </c>
      <c r="AL31" s="1080"/>
      <c r="AM31" s="1080"/>
      <c r="AN31" s="56"/>
      <c r="AO31" s="56"/>
      <c r="AP31" s="56">
        <v>1</v>
      </c>
      <c r="AQ31" s="56"/>
      <c r="AR31" s="56"/>
      <c r="AS31" s="56"/>
      <c r="AT31" s="56"/>
      <c r="AU31" s="56"/>
      <c r="AV31" s="56"/>
      <c r="AW31" s="56"/>
      <c r="AX31" s="56"/>
      <c r="AY31" s="56"/>
      <c r="AZ31" s="56"/>
      <c r="BA31" s="56">
        <v>1</v>
      </c>
      <c r="BB31" s="56"/>
      <c r="BC31" s="56"/>
      <c r="BD31" s="56"/>
      <c r="BE31" s="56"/>
      <c r="BF31" s="56">
        <v>1</v>
      </c>
      <c r="BG31" s="56"/>
      <c r="BH31" s="56">
        <v>1</v>
      </c>
      <c r="BI31" s="56"/>
      <c r="BJ31" s="56"/>
      <c r="BK31" s="56">
        <v>1</v>
      </c>
      <c r="BL31" s="56">
        <v>1</v>
      </c>
      <c r="BM31" s="56"/>
      <c r="BN31" s="56"/>
      <c r="BO31" s="56"/>
      <c r="BP31" s="56"/>
      <c r="BQ31" s="56"/>
      <c r="BR31" s="56"/>
      <c r="BS31" s="56"/>
      <c r="BT31" s="56"/>
      <c r="BU31" s="56"/>
      <c r="BV31" s="56"/>
      <c r="BW31" s="56"/>
      <c r="BX31" s="56"/>
      <c r="BY31" s="56">
        <v>3</v>
      </c>
      <c r="BZ31" s="56"/>
      <c r="CA31" s="56"/>
      <c r="CB31" s="56"/>
      <c r="CC31" s="56"/>
      <c r="CD31" s="56"/>
      <c r="CE31" s="56"/>
    </row>
    <row r="32" spans="2:83" s="1503" customFormat="1" ht="57.75" customHeight="1">
      <c r="B32" s="1">
        <f t="shared" si="0"/>
        <v>30</v>
      </c>
      <c r="C32" s="1496" t="s">
        <v>10185</v>
      </c>
      <c r="D32" s="1496" t="s">
        <v>10186</v>
      </c>
      <c r="E32" s="1496">
        <v>2</v>
      </c>
      <c r="F32" s="1496">
        <v>0</v>
      </c>
      <c r="G32" s="1496">
        <v>3</v>
      </c>
      <c r="H32" s="1505" t="s">
        <v>10187</v>
      </c>
      <c r="I32" s="1496" t="s">
        <v>10188</v>
      </c>
      <c r="J32" s="1497" t="s">
        <v>10251</v>
      </c>
      <c r="K32" s="1496" t="s">
        <v>10189</v>
      </c>
      <c r="L32" s="1496">
        <v>771</v>
      </c>
      <c r="M32" s="1496">
        <v>67</v>
      </c>
      <c r="N32" s="2053" t="s">
        <v>10190</v>
      </c>
      <c r="O32" s="1505" t="s">
        <v>10191</v>
      </c>
      <c r="P32" s="1496">
        <v>10</v>
      </c>
      <c r="Q32" s="1496"/>
      <c r="R32" s="1496"/>
      <c r="S32" s="1496"/>
      <c r="T32" s="1496"/>
      <c r="U32" s="1496"/>
      <c r="V32" s="1496"/>
      <c r="W32" s="1496"/>
      <c r="X32" s="1496"/>
      <c r="Y32" s="1496"/>
      <c r="Z32" s="1496"/>
      <c r="AA32" s="1496"/>
      <c r="AB32" s="1496"/>
      <c r="AC32" s="1496"/>
      <c r="AD32" s="1496"/>
      <c r="AE32" s="1496"/>
      <c r="AF32" s="1496"/>
      <c r="AK32" t="str">
        <f t="shared" si="2"/>
        <v>DApJ</v>
      </c>
      <c r="AL32" s="1080"/>
      <c r="AM32" s="1080"/>
      <c r="AN32" s="56"/>
      <c r="AO32" s="56"/>
      <c r="AP32" s="56"/>
      <c r="AQ32" s="56"/>
      <c r="AR32" s="56"/>
      <c r="AS32" s="56"/>
      <c r="AT32" s="56"/>
      <c r="AU32" s="56"/>
      <c r="AV32" s="56"/>
      <c r="AW32" s="56"/>
      <c r="AX32" s="56"/>
      <c r="AY32" s="56"/>
      <c r="AZ32" s="56"/>
      <c r="BA32" s="56">
        <v>1</v>
      </c>
      <c r="BB32" s="56">
        <v>1</v>
      </c>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row>
    <row r="33" spans="2:83" s="1670" customFormat="1" ht="57.75" customHeight="1">
      <c r="B33" s="1">
        <f t="shared" si="0"/>
        <v>31</v>
      </c>
      <c r="C33" s="1652" t="s">
        <v>10505</v>
      </c>
      <c r="D33" s="1652" t="s">
        <v>10498</v>
      </c>
      <c r="E33" s="1652">
        <v>19</v>
      </c>
      <c r="F33" s="1652">
        <v>6</v>
      </c>
      <c r="G33" s="1652">
        <v>14</v>
      </c>
      <c r="H33" s="1657" t="s">
        <v>10586</v>
      </c>
      <c r="I33" s="1652" t="s">
        <v>10499</v>
      </c>
      <c r="J33" s="1656" t="s">
        <v>10506</v>
      </c>
      <c r="K33" s="1652" t="s">
        <v>10500</v>
      </c>
      <c r="L33" s="1652">
        <v>778</v>
      </c>
      <c r="M33" s="1652">
        <v>19</v>
      </c>
      <c r="N33" s="1672" t="s">
        <v>10507</v>
      </c>
      <c r="O33" s="1657" t="s">
        <v>10508</v>
      </c>
      <c r="P33" s="1652">
        <v>3</v>
      </c>
      <c r="Q33" s="1652"/>
      <c r="R33" s="1652"/>
      <c r="S33" s="1652"/>
      <c r="T33" s="1652"/>
      <c r="U33" s="1652"/>
      <c r="V33" s="1652"/>
      <c r="W33" s="1652"/>
      <c r="X33" s="1652"/>
      <c r="Y33" s="1652"/>
      <c r="Z33" s="1652"/>
      <c r="AA33" s="1652"/>
      <c r="AB33" s="1652"/>
      <c r="AC33" s="1652"/>
      <c r="AD33" s="1652"/>
      <c r="AE33" s="1652"/>
      <c r="AF33" s="1652"/>
      <c r="AG33" s="2152" t="s">
        <v>10510</v>
      </c>
      <c r="AL33" s="1080"/>
      <c r="AM33" s="1080"/>
      <c r="AN33" s="56"/>
      <c r="AO33" s="56"/>
      <c r="AP33" s="56"/>
      <c r="AQ33" s="56"/>
      <c r="AR33" s="56"/>
      <c r="AS33" s="56"/>
      <c r="AT33" s="56"/>
      <c r="AU33" s="56"/>
      <c r="AV33" s="56"/>
      <c r="AW33" s="56"/>
      <c r="AX33" s="56"/>
      <c r="AY33" s="56"/>
      <c r="AZ33" s="56"/>
      <c r="BA33" s="56">
        <v>1</v>
      </c>
      <c r="BB33" s="56">
        <v>1</v>
      </c>
      <c r="BC33" s="56"/>
      <c r="BD33" s="56"/>
      <c r="BE33" s="56">
        <v>1</v>
      </c>
      <c r="BF33" s="56"/>
      <c r="BG33" s="56"/>
      <c r="BH33" s="56"/>
      <c r="BI33" s="56"/>
      <c r="BJ33" s="56"/>
      <c r="BK33" s="56"/>
      <c r="BL33" s="56"/>
      <c r="BM33" s="56"/>
      <c r="BN33" s="56">
        <v>2</v>
      </c>
      <c r="BO33" s="56"/>
      <c r="BP33" s="56"/>
      <c r="BQ33" s="56"/>
      <c r="BR33" s="56"/>
      <c r="BS33" s="56"/>
      <c r="BT33" s="56"/>
      <c r="BU33" s="56"/>
      <c r="BV33" s="56"/>
      <c r="BW33" s="56"/>
      <c r="BX33" s="56"/>
      <c r="BY33" s="56"/>
      <c r="BZ33" s="56"/>
      <c r="CA33" s="56"/>
      <c r="CB33" s="56"/>
      <c r="CC33" s="56"/>
      <c r="CD33" s="56"/>
      <c r="CE33" s="56"/>
    </row>
    <row r="34" spans="2:83" s="1889" customFormat="1" ht="57.75" customHeight="1">
      <c r="B34" s="1">
        <f t="shared" si="0"/>
        <v>32</v>
      </c>
      <c r="C34" s="1891" t="s">
        <v>10274</v>
      </c>
      <c r="D34" s="1891" t="s">
        <v>10266</v>
      </c>
      <c r="E34" s="1891">
        <v>5</v>
      </c>
      <c r="F34" s="1891">
        <v>2</v>
      </c>
      <c r="G34" s="1891">
        <v>4</v>
      </c>
      <c r="H34" s="1893" t="s">
        <v>10277</v>
      </c>
      <c r="I34" s="1891" t="s">
        <v>10278</v>
      </c>
      <c r="J34" s="1900" t="s">
        <v>10494</v>
      </c>
      <c r="K34" s="1891" t="s">
        <v>10271</v>
      </c>
      <c r="L34" s="1891">
        <v>773</v>
      </c>
      <c r="M34" s="1891">
        <v>33</v>
      </c>
      <c r="N34" s="1901" t="s">
        <v>10276</v>
      </c>
      <c r="O34" s="1893" t="s">
        <v>10275</v>
      </c>
      <c r="P34" s="1891">
        <v>9</v>
      </c>
      <c r="Q34" s="1891"/>
      <c r="R34" s="1891"/>
      <c r="S34" s="1891"/>
      <c r="T34" s="1891"/>
      <c r="U34" s="1891"/>
      <c r="V34" s="1891"/>
      <c r="W34" s="1891"/>
      <c r="X34" s="1891"/>
      <c r="Y34" s="1891"/>
      <c r="Z34" s="1891"/>
      <c r="AA34" s="1891"/>
      <c r="AB34" s="1891"/>
      <c r="AC34" s="1891"/>
      <c r="AD34" s="1891"/>
      <c r="AE34" s="1891"/>
      <c r="AF34" s="1891"/>
      <c r="AK34" t="str">
        <f>D34&amp;K34</f>
        <v>DApJ</v>
      </c>
      <c r="AL34" s="1080"/>
      <c r="AM34" s="1080"/>
      <c r="AN34" s="56"/>
      <c r="AO34" s="56"/>
      <c r="AP34" s="56"/>
      <c r="AQ34" s="56"/>
      <c r="AR34" s="56"/>
      <c r="AS34" s="56">
        <v>1</v>
      </c>
      <c r="AT34" s="56"/>
      <c r="AU34" s="56"/>
      <c r="AV34" s="56"/>
      <c r="AW34" s="56">
        <v>1</v>
      </c>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v>1</v>
      </c>
      <c r="BV34" s="56"/>
      <c r="BW34" s="56"/>
      <c r="BX34" s="56"/>
      <c r="BY34" s="56"/>
      <c r="BZ34" s="56"/>
      <c r="CA34" s="56"/>
      <c r="CB34" s="56"/>
      <c r="CC34" s="56"/>
      <c r="CD34" s="56"/>
      <c r="CE34" s="56"/>
    </row>
    <row r="35" spans="2:83" s="2679" customFormat="1" ht="189" customHeight="1">
      <c r="B35" s="1">
        <f t="shared" ref="B35:B66" si="3">ROW()-2</f>
        <v>33</v>
      </c>
      <c r="C35" s="2680" t="s">
        <v>8069</v>
      </c>
      <c r="D35" s="2680" t="s">
        <v>11279</v>
      </c>
      <c r="E35" s="2680">
        <v>51</v>
      </c>
      <c r="F35" s="2680">
        <v>19</v>
      </c>
      <c r="G35" s="2680">
        <v>33</v>
      </c>
      <c r="H35" s="2681" t="s">
        <v>11285</v>
      </c>
      <c r="I35" s="2680" t="s">
        <v>11280</v>
      </c>
      <c r="J35" s="2682" t="s">
        <v>11281</v>
      </c>
      <c r="K35" s="2680" t="s">
        <v>11282</v>
      </c>
      <c r="L35" s="2680">
        <v>773</v>
      </c>
      <c r="M35" s="2680">
        <v>73</v>
      </c>
      <c r="N35" s="2683" t="s">
        <v>11283</v>
      </c>
      <c r="O35" s="2681" t="s">
        <v>11284</v>
      </c>
      <c r="P35" s="2680">
        <v>8</v>
      </c>
      <c r="Q35" s="2680"/>
      <c r="R35" s="2680"/>
      <c r="S35" s="2680"/>
      <c r="T35" s="2680"/>
      <c r="U35" s="2680"/>
      <c r="V35" s="2680"/>
      <c r="W35" s="2680"/>
      <c r="X35" s="2680"/>
      <c r="Y35" s="2680"/>
      <c r="Z35" s="2680"/>
      <c r="AA35" s="2680"/>
      <c r="AB35" s="2680"/>
      <c r="AC35" s="2680"/>
      <c r="AD35" s="2680"/>
      <c r="AE35" s="2680"/>
      <c r="AF35" s="2680"/>
      <c r="AL35" s="1080"/>
      <c r="AM35" s="1080"/>
      <c r="AN35" s="56"/>
      <c r="AO35" s="56"/>
      <c r="AP35" s="56">
        <v>1</v>
      </c>
      <c r="AQ35" s="56"/>
      <c r="AR35" s="56"/>
      <c r="AS35" s="56">
        <v>1</v>
      </c>
      <c r="AT35" s="56"/>
      <c r="AU35" s="56"/>
      <c r="AV35" s="56"/>
      <c r="AW35" s="56"/>
      <c r="AX35" s="56"/>
      <c r="AY35" s="56"/>
      <c r="AZ35" s="56">
        <v>1</v>
      </c>
      <c r="BA35" s="56">
        <v>1</v>
      </c>
      <c r="BB35" s="56">
        <v>1</v>
      </c>
      <c r="BC35" s="56"/>
      <c r="BD35" s="56"/>
      <c r="BE35" s="56"/>
      <c r="BF35" s="56"/>
      <c r="BG35" s="56"/>
      <c r="BH35" s="56"/>
      <c r="BI35" s="56"/>
      <c r="BJ35" s="56"/>
      <c r="BK35" s="56"/>
      <c r="BL35" s="56"/>
      <c r="BM35" s="56"/>
      <c r="BN35" s="56">
        <v>1</v>
      </c>
      <c r="BO35" s="56"/>
      <c r="BP35" s="56"/>
      <c r="BQ35" s="56"/>
      <c r="BR35" s="56"/>
      <c r="BS35" s="56"/>
      <c r="BT35" s="56"/>
      <c r="BU35" s="56"/>
      <c r="BV35" s="56"/>
      <c r="BW35" s="56"/>
      <c r="BX35" s="56"/>
      <c r="BY35" s="56"/>
      <c r="BZ35" s="56"/>
      <c r="CA35" s="56"/>
      <c r="CB35" s="56"/>
      <c r="CC35" s="56"/>
      <c r="CD35" s="56"/>
      <c r="CE35" s="56"/>
    </row>
    <row r="36" spans="2:83" s="2487" customFormat="1" ht="208.5" customHeight="1">
      <c r="B36" s="1">
        <f t="shared" si="3"/>
        <v>34</v>
      </c>
      <c r="C36" s="2483" t="s">
        <v>10434</v>
      </c>
      <c r="D36" s="2483" t="s">
        <v>10406</v>
      </c>
      <c r="E36" s="2483">
        <v>56</v>
      </c>
      <c r="F36" s="2483">
        <v>23</v>
      </c>
      <c r="G36" s="2483">
        <v>34</v>
      </c>
      <c r="H36" s="2484" t="s">
        <v>10477</v>
      </c>
      <c r="I36" s="2483" t="s">
        <v>10435</v>
      </c>
      <c r="J36" s="2485" t="s">
        <v>10436</v>
      </c>
      <c r="K36" s="2483" t="s">
        <v>10421</v>
      </c>
      <c r="L36" s="2483">
        <v>778</v>
      </c>
      <c r="M36" s="2483" t="s">
        <v>10437</v>
      </c>
      <c r="N36" s="2486" t="s">
        <v>10438</v>
      </c>
      <c r="O36" s="2484" t="s">
        <v>10439</v>
      </c>
      <c r="P36" s="2483">
        <v>8</v>
      </c>
      <c r="Q36" s="2483"/>
      <c r="R36" s="2483"/>
      <c r="S36" s="2483"/>
      <c r="T36" s="2483"/>
      <c r="U36" s="2483"/>
      <c r="V36" s="2483"/>
      <c r="W36" s="2483"/>
      <c r="X36" s="2483"/>
      <c r="Y36" s="2483"/>
      <c r="Z36" s="2483"/>
      <c r="AA36" s="2483"/>
      <c r="AB36" s="2483"/>
      <c r="AC36" s="2483"/>
      <c r="AD36" s="2483"/>
      <c r="AE36" s="2483"/>
      <c r="AF36" s="2483"/>
      <c r="AK36" t="str">
        <f t="shared" ref="AK36:AK41" si="4">D36&amp;K36</f>
        <v>IApJ</v>
      </c>
      <c r="AL36" s="1080"/>
      <c r="AM36" s="1080"/>
      <c r="AN36" s="56"/>
      <c r="AO36" s="56"/>
      <c r="AP36" s="56"/>
      <c r="AQ36" s="56"/>
      <c r="AR36" s="56"/>
      <c r="AS36" s="56">
        <v>1</v>
      </c>
      <c r="AT36" s="56"/>
      <c r="AU36" s="56"/>
      <c r="AV36" s="56"/>
      <c r="AW36" s="56">
        <v>1</v>
      </c>
      <c r="AX36" s="56"/>
      <c r="AY36" s="56"/>
      <c r="AZ36" s="56">
        <v>1</v>
      </c>
      <c r="BA36" s="56">
        <v>3</v>
      </c>
      <c r="BB36" s="56">
        <v>1</v>
      </c>
      <c r="BC36" s="56"/>
      <c r="BD36" s="56"/>
      <c r="BE36" s="56"/>
      <c r="BF36" s="56"/>
      <c r="BG36" s="56"/>
      <c r="BH36" s="56"/>
      <c r="BI36" s="56"/>
      <c r="BJ36" s="56">
        <v>1</v>
      </c>
      <c r="BK36" s="56"/>
      <c r="BL36" s="56"/>
      <c r="BM36" s="56"/>
      <c r="BN36" s="56"/>
      <c r="BO36" s="56"/>
      <c r="BP36" s="56"/>
      <c r="BQ36" s="56"/>
      <c r="BR36" s="56"/>
      <c r="BS36" s="56"/>
      <c r="BT36" s="56"/>
      <c r="BU36" s="56"/>
      <c r="BV36" s="56"/>
      <c r="BW36" s="56"/>
      <c r="BX36" s="56"/>
      <c r="BY36" s="56"/>
      <c r="BZ36" s="56"/>
      <c r="CA36" s="56"/>
      <c r="CB36" s="56"/>
      <c r="CC36" s="56"/>
      <c r="CD36" s="56"/>
      <c r="CE36" s="56"/>
    </row>
    <row r="37" spans="2:83" s="1874" customFormat="1" ht="57.75" customHeight="1">
      <c r="B37" s="1">
        <f t="shared" si="3"/>
        <v>35</v>
      </c>
      <c r="C37" s="1437" t="s">
        <v>9844</v>
      </c>
      <c r="D37" s="1437" t="s">
        <v>9845</v>
      </c>
      <c r="E37" s="1437">
        <v>14</v>
      </c>
      <c r="F37" s="1437">
        <v>13</v>
      </c>
      <c r="G37" s="1437">
        <v>2</v>
      </c>
      <c r="H37" s="1541" t="s">
        <v>9846</v>
      </c>
      <c r="I37" s="1437" t="s">
        <v>1321</v>
      </c>
      <c r="J37" s="2037" t="s">
        <v>9847</v>
      </c>
      <c r="K37" s="1437" t="s">
        <v>9820</v>
      </c>
      <c r="L37" s="1437">
        <v>769</v>
      </c>
      <c r="M37" s="1437">
        <v>14</v>
      </c>
      <c r="N37" s="2040" t="s">
        <v>9848</v>
      </c>
      <c r="O37" s="1541" t="s">
        <v>9849</v>
      </c>
      <c r="P37" s="1437">
        <v>2</v>
      </c>
      <c r="Q37" s="1437"/>
      <c r="R37" s="1437"/>
      <c r="S37" s="1437"/>
      <c r="T37" s="1437"/>
      <c r="U37" s="1437"/>
      <c r="V37" s="1437"/>
      <c r="W37" s="1437"/>
      <c r="X37" s="1437"/>
      <c r="Y37" s="1437"/>
      <c r="Z37" s="1437"/>
      <c r="AA37" s="1437"/>
      <c r="AB37" s="1437"/>
      <c r="AC37" s="1437"/>
      <c r="AD37" s="1437"/>
      <c r="AE37" s="1437"/>
      <c r="AF37" s="1437"/>
      <c r="AK37" t="str">
        <f t="shared" si="4"/>
        <v>IApJ</v>
      </c>
      <c r="AL37" s="1080"/>
      <c r="AM37" s="1080"/>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row>
    <row r="38" spans="2:83" s="1503" customFormat="1" ht="57.75" customHeight="1">
      <c r="B38" s="1">
        <f t="shared" si="3"/>
        <v>36</v>
      </c>
      <c r="C38" s="1496" t="s">
        <v>10192</v>
      </c>
      <c r="D38" s="1496" t="s">
        <v>10193</v>
      </c>
      <c r="E38" s="1496">
        <v>10</v>
      </c>
      <c r="F38" s="1496">
        <v>7</v>
      </c>
      <c r="G38" s="1496">
        <v>4</v>
      </c>
      <c r="H38" s="1505" t="s">
        <v>10478</v>
      </c>
      <c r="I38" s="1496" t="s">
        <v>10194</v>
      </c>
      <c r="J38" s="1497" t="s">
        <v>10195</v>
      </c>
      <c r="K38" s="1496" t="s">
        <v>10189</v>
      </c>
      <c r="L38" s="1496">
        <v>772</v>
      </c>
      <c r="M38" s="1496">
        <v>99</v>
      </c>
      <c r="N38" s="2053" t="s">
        <v>10196</v>
      </c>
      <c r="O38" s="1505" t="s">
        <v>10197</v>
      </c>
      <c r="P38" s="1496">
        <v>12</v>
      </c>
      <c r="Q38" s="1496"/>
      <c r="R38" s="1496"/>
      <c r="S38" s="1496"/>
      <c r="T38" s="1496"/>
      <c r="U38" s="1496"/>
      <c r="V38" s="1496"/>
      <c r="W38" s="1496"/>
      <c r="X38" s="1496"/>
      <c r="Y38" s="1496"/>
      <c r="Z38" s="1496"/>
      <c r="AA38" s="1496"/>
      <c r="AB38" s="1496"/>
      <c r="AC38" s="1496"/>
      <c r="AD38" s="1496"/>
      <c r="AE38" s="1496"/>
      <c r="AF38" s="1496"/>
      <c r="AG38" s="2052" t="s">
        <v>10519</v>
      </c>
      <c r="AK38" t="str">
        <f t="shared" si="4"/>
        <v>IApJ</v>
      </c>
      <c r="AL38" s="1080"/>
      <c r="AM38" s="1080"/>
      <c r="AN38" s="56"/>
      <c r="AO38" s="56"/>
      <c r="AP38" s="56"/>
      <c r="AQ38" s="56"/>
      <c r="AR38" s="56"/>
      <c r="AS38" s="56"/>
      <c r="AT38" s="56"/>
      <c r="AU38" s="56"/>
      <c r="AV38" s="56"/>
      <c r="AW38" s="56"/>
      <c r="AX38" s="56"/>
      <c r="AY38" s="56"/>
      <c r="AZ38" s="56"/>
      <c r="BA38" s="56">
        <v>2</v>
      </c>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row>
    <row r="39" spans="2:83" s="2487" customFormat="1" ht="57.75" customHeight="1">
      <c r="B39" s="1">
        <f t="shared" si="3"/>
        <v>37</v>
      </c>
      <c r="C39" s="2483" t="s">
        <v>10440</v>
      </c>
      <c r="D39" s="2483" t="s">
        <v>10406</v>
      </c>
      <c r="E39" s="2483">
        <v>11</v>
      </c>
      <c r="F39" s="2483">
        <v>8</v>
      </c>
      <c r="G39" s="2483">
        <v>4</v>
      </c>
      <c r="H39" s="2484" t="s">
        <v>10479</v>
      </c>
      <c r="I39" s="2483" t="s">
        <v>10415</v>
      </c>
      <c r="J39" s="2485" t="s">
        <v>10441</v>
      </c>
      <c r="K39" s="2483" t="s">
        <v>10480</v>
      </c>
      <c r="L39" s="2483">
        <v>773</v>
      </c>
      <c r="M39" s="2483">
        <v>153</v>
      </c>
      <c r="N39" s="2486" t="s">
        <v>10442</v>
      </c>
      <c r="O39" s="2484" t="s">
        <v>10443</v>
      </c>
      <c r="P39" s="2483">
        <v>8</v>
      </c>
      <c r="Q39" s="2483"/>
      <c r="R39" s="2483"/>
      <c r="S39" s="2483"/>
      <c r="T39" s="2483"/>
      <c r="U39" s="2483"/>
      <c r="V39" s="2483"/>
      <c r="W39" s="2483"/>
      <c r="X39" s="2483"/>
      <c r="Y39" s="2483"/>
      <c r="Z39" s="2483"/>
      <c r="AA39" s="2483"/>
      <c r="AB39" s="2483"/>
      <c r="AC39" s="2483"/>
      <c r="AD39" s="2483"/>
      <c r="AE39" s="2483"/>
      <c r="AF39" s="2483"/>
      <c r="AG39" s="2497" t="s">
        <v>10588</v>
      </c>
      <c r="AK39" t="str">
        <f t="shared" si="4"/>
        <v>IApJ</v>
      </c>
      <c r="AL39" s="1080"/>
      <c r="AM39" s="1080"/>
      <c r="AN39" s="56"/>
      <c r="AO39" s="56"/>
      <c r="AP39" s="56"/>
      <c r="AQ39" s="56"/>
      <c r="AR39" s="56"/>
      <c r="AS39" s="56"/>
      <c r="AT39" s="56"/>
      <c r="AU39" s="56"/>
      <c r="AV39" s="56"/>
      <c r="AW39" s="56"/>
      <c r="AX39" s="56"/>
      <c r="AY39" s="56"/>
      <c r="AZ39" s="56"/>
      <c r="BA39" s="56">
        <v>2</v>
      </c>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row>
    <row r="40" spans="2:83" s="1874" customFormat="1" ht="57.75" customHeight="1">
      <c r="B40" s="1">
        <f t="shared" si="3"/>
        <v>38</v>
      </c>
      <c r="C40" s="1437" t="s">
        <v>9850</v>
      </c>
      <c r="D40" s="1437" t="s">
        <v>9840</v>
      </c>
      <c r="E40" s="1437">
        <v>8</v>
      </c>
      <c r="F40" s="1437">
        <v>1</v>
      </c>
      <c r="G40" s="1437">
        <v>8</v>
      </c>
      <c r="H40" s="1541" t="s">
        <v>9851</v>
      </c>
      <c r="I40" s="1437" t="s">
        <v>1321</v>
      </c>
      <c r="J40" s="2037" t="s">
        <v>9852</v>
      </c>
      <c r="K40" s="1437" t="s">
        <v>9820</v>
      </c>
      <c r="L40" s="1437">
        <v>768</v>
      </c>
      <c r="M40" s="1437">
        <v>51</v>
      </c>
      <c r="N40" s="2040" t="s">
        <v>9853</v>
      </c>
      <c r="O40" s="1541" t="s">
        <v>9854</v>
      </c>
      <c r="P40" s="1437">
        <v>0</v>
      </c>
      <c r="Q40" s="1437"/>
      <c r="R40" s="1437"/>
      <c r="S40" s="1437"/>
      <c r="T40" s="1437"/>
      <c r="U40" s="1437"/>
      <c r="V40" s="1437"/>
      <c r="W40" s="1437"/>
      <c r="X40" s="1437"/>
      <c r="Y40" s="1437"/>
      <c r="Z40" s="1437"/>
      <c r="AA40" s="1437"/>
      <c r="AB40" s="1437"/>
      <c r="AC40" s="1437"/>
      <c r="AD40" s="1437"/>
      <c r="AE40" s="1437"/>
      <c r="AF40" s="1437"/>
      <c r="AK40" t="str">
        <f t="shared" si="4"/>
        <v>DApJ</v>
      </c>
      <c r="AL40" s="1080"/>
      <c r="AM40" s="1080"/>
      <c r="AN40" s="56">
        <v>7</v>
      </c>
      <c r="AO40" s="56"/>
      <c r="AP40" s="56"/>
      <c r="AQ40" s="56"/>
      <c r="AR40" s="56"/>
      <c r="AS40" s="56"/>
      <c r="AT40" s="56"/>
      <c r="AU40" s="56"/>
      <c r="AV40" s="56"/>
      <c r="AW40" s="56"/>
      <c r="AX40" s="56"/>
      <c r="AY40" s="56"/>
      <c r="AZ40" s="56"/>
      <c r="BA40" s="56"/>
      <c r="BB40" s="56">
        <v>1</v>
      </c>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row>
    <row r="41" spans="2:83" s="2487" customFormat="1" ht="79.5" customHeight="1">
      <c r="B41" s="1">
        <f t="shared" si="3"/>
        <v>39</v>
      </c>
      <c r="C41" s="2483" t="s">
        <v>10444</v>
      </c>
      <c r="D41" s="2483" t="s">
        <v>10429</v>
      </c>
      <c r="E41" s="2483">
        <v>28</v>
      </c>
      <c r="F41" s="2483">
        <v>21</v>
      </c>
      <c r="G41" s="2483">
        <v>8</v>
      </c>
      <c r="H41" s="2484" t="s">
        <v>10481</v>
      </c>
      <c r="I41" s="2483" t="s">
        <v>10576</v>
      </c>
      <c r="J41" s="2485" t="s">
        <v>10445</v>
      </c>
      <c r="K41" s="2483" t="s">
        <v>10480</v>
      </c>
      <c r="L41" s="2483">
        <v>777</v>
      </c>
      <c r="M41" s="2483" t="s">
        <v>10482</v>
      </c>
      <c r="N41" s="2486" t="s">
        <v>10438</v>
      </c>
      <c r="O41" s="2673" t="s">
        <v>11238</v>
      </c>
      <c r="P41" s="2483">
        <v>10</v>
      </c>
      <c r="Q41" s="2483"/>
      <c r="R41" s="2483"/>
      <c r="S41" s="2483"/>
      <c r="T41" s="2483"/>
      <c r="U41" s="2483"/>
      <c r="V41" s="2483"/>
      <c r="W41" s="2483"/>
      <c r="X41" s="2483"/>
      <c r="Y41" s="2483"/>
      <c r="Z41" s="2483"/>
      <c r="AA41" s="2483"/>
      <c r="AB41" s="2483"/>
      <c r="AC41" s="2483"/>
      <c r="AD41" s="2483"/>
      <c r="AE41" s="2483"/>
      <c r="AF41" s="2483"/>
      <c r="AK41" t="str">
        <f t="shared" si="4"/>
        <v>DApJ</v>
      </c>
      <c r="AL41" s="2773"/>
      <c r="AM41" s="2773"/>
      <c r="AN41" s="56">
        <v>3</v>
      </c>
      <c r="AO41" s="56"/>
      <c r="AP41" s="56"/>
      <c r="AQ41" s="56"/>
      <c r="AR41" s="56"/>
      <c r="AS41" s="56"/>
      <c r="AT41" s="56"/>
      <c r="AU41" s="56"/>
      <c r="AV41" s="56"/>
      <c r="AW41" s="56"/>
      <c r="AX41" s="56"/>
      <c r="AY41" s="56"/>
      <c r="AZ41" s="56"/>
      <c r="BA41" s="56">
        <v>1</v>
      </c>
      <c r="BB41" s="56"/>
      <c r="BC41" s="56"/>
      <c r="BD41" s="56"/>
      <c r="BE41" s="56">
        <v>2</v>
      </c>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row>
    <row r="42" spans="2:83" s="1817" customFormat="1" ht="79.5" customHeight="1">
      <c r="B42" s="1">
        <f t="shared" si="3"/>
        <v>40</v>
      </c>
      <c r="C42" s="1810" t="s">
        <v>10571</v>
      </c>
      <c r="D42" s="1810" t="s">
        <v>10542</v>
      </c>
      <c r="E42" s="1810">
        <v>11</v>
      </c>
      <c r="F42" s="1810">
        <v>11</v>
      </c>
      <c r="G42" s="1810">
        <v>1</v>
      </c>
      <c r="H42" s="1812" t="s">
        <v>10572</v>
      </c>
      <c r="I42" s="1810" t="s">
        <v>10539</v>
      </c>
      <c r="J42" s="1814" t="s">
        <v>10573</v>
      </c>
      <c r="K42" s="1810" t="s">
        <v>10560</v>
      </c>
      <c r="L42" s="1810">
        <v>778</v>
      </c>
      <c r="M42" s="1810">
        <v>74</v>
      </c>
      <c r="N42" s="1816" t="s">
        <v>10574</v>
      </c>
      <c r="O42" s="1812" t="s">
        <v>10575</v>
      </c>
      <c r="P42" s="1810">
        <v>1</v>
      </c>
      <c r="Q42" s="1810"/>
      <c r="R42" s="1810"/>
      <c r="S42" s="1810"/>
      <c r="T42" s="1810"/>
      <c r="U42" s="1810"/>
      <c r="V42" s="1810"/>
      <c r="W42" s="1810"/>
      <c r="X42" s="1810"/>
      <c r="Y42" s="1810"/>
      <c r="Z42" s="1810"/>
      <c r="AA42" s="1810"/>
      <c r="AB42" s="1810"/>
      <c r="AC42" s="1810"/>
      <c r="AD42" s="1810"/>
      <c r="AE42" s="1810"/>
      <c r="AF42" s="1810"/>
      <c r="AL42" s="1080"/>
      <c r="AM42" s="1080"/>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row>
    <row r="43" spans="2:83" ht="98.25" customHeight="1">
      <c r="B43" s="1">
        <f t="shared" si="3"/>
        <v>41</v>
      </c>
      <c r="C43" s="1" t="s">
        <v>9685</v>
      </c>
      <c r="D43" s="1" t="s">
        <v>9686</v>
      </c>
      <c r="E43" s="1">
        <v>7</v>
      </c>
      <c r="F43" s="1">
        <v>2</v>
      </c>
      <c r="G43" s="1">
        <v>6</v>
      </c>
      <c r="H43" s="75" t="s">
        <v>9687</v>
      </c>
      <c r="I43" s="1" t="s">
        <v>9688</v>
      </c>
      <c r="J43" s="726" t="s">
        <v>9689</v>
      </c>
      <c r="K43" s="1" t="s">
        <v>9690</v>
      </c>
      <c r="L43" s="1">
        <v>428</v>
      </c>
      <c r="M43" s="1" t="s">
        <v>9691</v>
      </c>
      <c r="N43" s="2329" t="s">
        <v>9692</v>
      </c>
      <c r="O43" s="75" t="s">
        <v>9693</v>
      </c>
      <c r="P43" s="1">
        <v>14</v>
      </c>
      <c r="Q43" s="1"/>
      <c r="R43" s="1"/>
      <c r="S43" s="1"/>
      <c r="T43" s="1"/>
      <c r="U43" s="1"/>
      <c r="V43" s="1"/>
      <c r="W43" s="1"/>
      <c r="X43" s="1"/>
      <c r="Y43" s="1"/>
      <c r="Z43" s="1"/>
      <c r="AA43" s="1"/>
      <c r="AB43" s="1"/>
      <c r="AC43" s="1"/>
      <c r="AD43" s="1"/>
      <c r="AE43" s="1"/>
      <c r="AF43" s="1"/>
      <c r="AK43" t="str">
        <f>D43&amp;K43</f>
        <v>DMNRAS</v>
      </c>
      <c r="AL43" s="1080"/>
      <c r="AM43" s="1080"/>
      <c r="AN43" s="56"/>
      <c r="AO43" s="56"/>
      <c r="AP43" s="56"/>
      <c r="AQ43" s="56"/>
      <c r="AR43" s="56"/>
      <c r="AS43" s="56"/>
      <c r="AT43" s="56"/>
      <c r="AU43" s="56"/>
      <c r="AV43" s="56"/>
      <c r="AW43" s="56"/>
      <c r="AX43" s="56"/>
      <c r="AY43" s="56"/>
      <c r="AZ43" s="56"/>
      <c r="BA43" s="56">
        <v>2</v>
      </c>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row>
    <row r="44" spans="2:83" s="2679" customFormat="1" ht="98.25" customHeight="1">
      <c r="B44" s="1">
        <f t="shared" si="3"/>
        <v>42</v>
      </c>
      <c r="C44" s="2680" t="s">
        <v>11286</v>
      </c>
      <c r="D44" s="2680" t="s">
        <v>11287</v>
      </c>
      <c r="E44" s="2680">
        <v>17</v>
      </c>
      <c r="F44" s="2680">
        <v>4</v>
      </c>
      <c r="G44" s="2680">
        <v>14</v>
      </c>
      <c r="H44" s="2681" t="s">
        <v>11292</v>
      </c>
      <c r="I44" s="2680" t="s">
        <v>11288</v>
      </c>
      <c r="J44" s="2682" t="s">
        <v>11289</v>
      </c>
      <c r="K44" s="2680" t="s">
        <v>11282</v>
      </c>
      <c r="L44" s="2680">
        <v>778</v>
      </c>
      <c r="M44" s="2680">
        <v>170</v>
      </c>
      <c r="N44" s="2683" t="s">
        <v>11290</v>
      </c>
      <c r="O44" s="2681" t="s">
        <v>11291</v>
      </c>
      <c r="P44" s="2680">
        <v>3</v>
      </c>
      <c r="Q44" s="2680"/>
      <c r="R44" s="2680"/>
      <c r="S44" s="2680"/>
      <c r="T44" s="2680"/>
      <c r="U44" s="2680"/>
      <c r="V44" s="2680"/>
      <c r="W44" s="2680"/>
      <c r="X44" s="2680"/>
      <c r="Y44" s="2680"/>
      <c r="Z44" s="2680"/>
      <c r="AA44" s="2680"/>
      <c r="AB44" s="2680"/>
      <c r="AC44" s="2680"/>
      <c r="AD44" s="2680"/>
      <c r="AE44" s="2680"/>
      <c r="AF44" s="2680"/>
      <c r="AL44" s="1080"/>
      <c r="AM44" s="1080"/>
      <c r="AN44" s="56">
        <v>1</v>
      </c>
      <c r="AO44" s="56"/>
      <c r="AP44" s="56"/>
      <c r="AQ44" s="56"/>
      <c r="AR44" s="56"/>
      <c r="AS44" s="56"/>
      <c r="AT44" s="56"/>
      <c r="AU44" s="56"/>
      <c r="AV44" s="56"/>
      <c r="AW44" s="56"/>
      <c r="AX44" s="56"/>
      <c r="AY44" s="56"/>
      <c r="AZ44" s="56"/>
      <c r="BA44" s="56">
        <v>2</v>
      </c>
      <c r="BB44" s="56">
        <v>5</v>
      </c>
      <c r="BC44" s="56"/>
      <c r="BD44" s="56"/>
      <c r="BE44" s="56"/>
      <c r="BF44" s="56"/>
      <c r="BG44" s="56"/>
      <c r="BH44" s="56"/>
      <c r="BI44" s="56"/>
      <c r="BJ44" s="56"/>
      <c r="BK44" s="56"/>
      <c r="BL44" s="56"/>
      <c r="BM44" s="56"/>
      <c r="BN44" s="56"/>
      <c r="BO44" s="56"/>
      <c r="BP44" s="56"/>
      <c r="BQ44" s="56"/>
      <c r="BR44" s="56">
        <v>1</v>
      </c>
      <c r="BS44" s="56"/>
      <c r="BT44" s="56"/>
      <c r="BU44" s="56"/>
      <c r="BV44" s="56"/>
      <c r="BW44" s="56"/>
      <c r="BX44" s="56"/>
      <c r="BY44" s="56"/>
      <c r="BZ44" s="56"/>
      <c r="CA44" s="56"/>
      <c r="CB44" s="56"/>
      <c r="CC44" s="56"/>
      <c r="CD44" s="56"/>
      <c r="CE44" s="56"/>
    </row>
    <row r="45" spans="2:83" s="1889" customFormat="1" ht="159" customHeight="1">
      <c r="B45" s="1">
        <f t="shared" si="3"/>
        <v>43</v>
      </c>
      <c r="C45" s="1891" t="s">
        <v>10267</v>
      </c>
      <c r="D45" s="1891" t="s">
        <v>10266</v>
      </c>
      <c r="E45" s="1891">
        <v>56</v>
      </c>
      <c r="F45" s="1891">
        <v>21</v>
      </c>
      <c r="G45" s="1891">
        <v>36</v>
      </c>
      <c r="H45" s="1893" t="s">
        <v>10268</v>
      </c>
      <c r="I45" s="1891" t="s">
        <v>10269</v>
      </c>
      <c r="J45" s="1900" t="s">
        <v>10270</v>
      </c>
      <c r="K45" s="1891" t="s">
        <v>10271</v>
      </c>
      <c r="L45" s="1891">
        <v>774</v>
      </c>
      <c r="M45" s="1891">
        <v>11</v>
      </c>
      <c r="N45" s="1901" t="s">
        <v>10272</v>
      </c>
      <c r="O45" s="1893" t="s">
        <v>10273</v>
      </c>
      <c r="P45" s="1891">
        <v>29</v>
      </c>
      <c r="Q45" s="1891"/>
      <c r="R45" s="1891"/>
      <c r="S45" s="1891"/>
      <c r="T45" s="1891"/>
      <c r="U45" s="1891"/>
      <c r="V45" s="1891"/>
      <c r="W45" s="1891"/>
      <c r="X45" s="1891"/>
      <c r="Y45" s="1891"/>
      <c r="Z45" s="1891"/>
      <c r="AA45" s="1891"/>
      <c r="AB45" s="1891"/>
      <c r="AC45" s="1891"/>
      <c r="AD45" s="1891"/>
      <c r="AE45" s="1891"/>
      <c r="AF45" s="1891"/>
      <c r="AK45" t="str">
        <f>D45&amp;K45</f>
        <v>DApJ</v>
      </c>
      <c r="AL45" s="1080"/>
      <c r="AM45" s="1080"/>
      <c r="AN45" s="56"/>
      <c r="AO45" s="56"/>
      <c r="AP45" s="56"/>
      <c r="AQ45" s="56"/>
      <c r="AR45" s="56"/>
      <c r="AS45" s="56">
        <v>1</v>
      </c>
      <c r="AT45" s="56"/>
      <c r="AU45" s="56"/>
      <c r="AV45" s="56"/>
      <c r="AW45" s="56">
        <v>1</v>
      </c>
      <c r="AX45" s="56"/>
      <c r="AY45" s="56"/>
      <c r="AZ45" s="56">
        <v>1</v>
      </c>
      <c r="BA45" s="56">
        <v>1</v>
      </c>
      <c r="BB45" s="56">
        <v>1</v>
      </c>
      <c r="BC45" s="56"/>
      <c r="BD45" s="56"/>
      <c r="BE45" s="56"/>
      <c r="BF45" s="56"/>
      <c r="BG45" s="56"/>
      <c r="BH45" s="56"/>
      <c r="BI45" s="56"/>
      <c r="BJ45" s="56">
        <v>1</v>
      </c>
      <c r="BK45" s="56"/>
      <c r="BL45" s="56"/>
      <c r="BM45" s="56"/>
      <c r="BN45" s="56"/>
      <c r="BO45" s="56"/>
      <c r="BP45" s="56"/>
      <c r="BQ45" s="56"/>
      <c r="BR45" s="56"/>
      <c r="BS45" s="56"/>
      <c r="BT45" s="56"/>
      <c r="BU45" s="56"/>
      <c r="BV45" s="56"/>
      <c r="BW45" s="56"/>
      <c r="BX45" s="56"/>
      <c r="BY45" s="56"/>
      <c r="BZ45" s="56"/>
      <c r="CA45" s="56"/>
      <c r="CB45" s="56"/>
      <c r="CC45" s="56"/>
      <c r="CD45" s="56"/>
      <c r="CE45" s="56"/>
    </row>
    <row r="46" spans="2:83" s="1817" customFormat="1" ht="61.5" customHeight="1">
      <c r="B46" s="1">
        <f t="shared" si="3"/>
        <v>44</v>
      </c>
      <c r="C46" s="1810" t="s">
        <v>10532</v>
      </c>
      <c r="D46" s="1810" t="s">
        <v>10533</v>
      </c>
      <c r="E46" s="1810">
        <v>9</v>
      </c>
      <c r="F46" s="1810">
        <v>8</v>
      </c>
      <c r="G46" s="1810">
        <v>2</v>
      </c>
      <c r="H46" s="1812" t="s">
        <v>10585</v>
      </c>
      <c r="I46" s="1810" t="s">
        <v>10539</v>
      </c>
      <c r="J46" s="1814" t="s">
        <v>10534</v>
      </c>
      <c r="K46" s="1810" t="s">
        <v>10536</v>
      </c>
      <c r="L46" s="1810">
        <v>778</v>
      </c>
      <c r="M46" s="1810" t="s">
        <v>10537</v>
      </c>
      <c r="N46" s="1816" t="s">
        <v>10538</v>
      </c>
      <c r="O46" s="1812" t="s">
        <v>10535</v>
      </c>
      <c r="P46" s="1810">
        <v>0</v>
      </c>
      <c r="Q46" s="1810"/>
      <c r="R46" s="1810"/>
      <c r="S46" s="1810"/>
      <c r="T46" s="1810"/>
      <c r="U46" s="1810"/>
      <c r="V46" s="1810"/>
      <c r="W46" s="1810"/>
      <c r="X46" s="1810"/>
      <c r="Y46" s="1810"/>
      <c r="Z46" s="1810"/>
      <c r="AA46" s="1810"/>
      <c r="AB46" s="1810"/>
      <c r="AC46" s="1810"/>
      <c r="AD46" s="1810"/>
      <c r="AE46" s="1810"/>
      <c r="AF46" s="1810"/>
      <c r="AL46" s="1080"/>
      <c r="AM46" s="1080"/>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row>
    <row r="47" spans="2:83" s="1817" customFormat="1" ht="57" customHeight="1">
      <c r="B47" s="1">
        <f t="shared" si="3"/>
        <v>45</v>
      </c>
      <c r="C47" s="1810" t="s">
        <v>10577</v>
      </c>
      <c r="D47" s="1810" t="s">
        <v>10542</v>
      </c>
      <c r="E47" s="1810">
        <v>5</v>
      </c>
      <c r="F47" s="1810">
        <v>5</v>
      </c>
      <c r="G47" s="1810">
        <v>1</v>
      </c>
      <c r="H47" s="1812" t="s">
        <v>10578</v>
      </c>
      <c r="I47" s="1810" t="s">
        <v>10544</v>
      </c>
      <c r="J47" s="1814" t="s">
        <v>10579</v>
      </c>
      <c r="K47" s="1810" t="s">
        <v>10580</v>
      </c>
      <c r="L47" s="1810">
        <v>559</v>
      </c>
      <c r="M47" s="1810" t="s">
        <v>10581</v>
      </c>
      <c r="N47" s="1816" t="s">
        <v>10574</v>
      </c>
      <c r="O47" s="1812" t="s">
        <v>10582</v>
      </c>
      <c r="P47" s="1810">
        <v>1</v>
      </c>
      <c r="Q47" s="1810"/>
      <c r="R47" s="1810"/>
      <c r="S47" s="1810"/>
      <c r="T47" s="1810"/>
      <c r="U47" s="1810"/>
      <c r="V47" s="1810"/>
      <c r="W47" s="1810"/>
      <c r="X47" s="1810"/>
      <c r="Y47" s="1810"/>
      <c r="Z47" s="1810"/>
      <c r="AA47" s="1810"/>
      <c r="AB47" s="1810"/>
      <c r="AC47" s="1810"/>
      <c r="AD47" s="1810"/>
      <c r="AE47" s="1810"/>
      <c r="AF47" s="1810"/>
      <c r="AL47" s="1080"/>
      <c r="AM47" s="1080"/>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row>
    <row r="48" spans="2:83" s="2487" customFormat="1" ht="87" customHeight="1">
      <c r="B48" s="1">
        <f t="shared" si="3"/>
        <v>46</v>
      </c>
      <c r="C48" s="2483" t="s">
        <v>10446</v>
      </c>
      <c r="D48" s="2483" t="s">
        <v>10406</v>
      </c>
      <c r="E48" s="2483">
        <v>4</v>
      </c>
      <c r="F48" s="2483">
        <v>3</v>
      </c>
      <c r="G48" s="2483">
        <v>2</v>
      </c>
      <c r="H48" s="2484" t="s">
        <v>10584</v>
      </c>
      <c r="I48" s="2483" t="s">
        <v>10408</v>
      </c>
      <c r="J48" s="2485" t="s">
        <v>10447</v>
      </c>
      <c r="K48" s="2483" t="s">
        <v>10448</v>
      </c>
      <c r="L48" s="2483">
        <v>13</v>
      </c>
      <c r="M48" s="2483" t="s">
        <v>10449</v>
      </c>
      <c r="N48" s="2486" t="s">
        <v>10438</v>
      </c>
      <c r="O48" s="2484" t="s">
        <v>10450</v>
      </c>
      <c r="P48" s="2483">
        <v>0</v>
      </c>
      <c r="Q48" s="2483"/>
      <c r="R48" s="2483"/>
      <c r="S48" s="2483"/>
      <c r="T48" s="2483"/>
      <c r="U48" s="2483"/>
      <c r="V48" s="2483"/>
      <c r="W48" s="2483"/>
      <c r="X48" s="2483"/>
      <c r="Y48" s="2483"/>
      <c r="Z48" s="2483"/>
      <c r="AA48" s="2483"/>
      <c r="AB48" s="2483"/>
      <c r="AC48" s="2483"/>
      <c r="AD48" s="2483"/>
      <c r="AE48" s="2483"/>
      <c r="AF48" s="2483"/>
      <c r="AK48" t="str">
        <f>D48&amp;K48</f>
        <v>IRAA</v>
      </c>
      <c r="AL48" s="1080"/>
      <c r="AM48" s="1080"/>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v>1</v>
      </c>
      <c r="BO48" s="56"/>
      <c r="BP48" s="56"/>
      <c r="BQ48" s="56"/>
      <c r="BR48" s="56"/>
      <c r="BS48" s="56"/>
      <c r="BT48" s="56"/>
      <c r="BU48" s="56"/>
      <c r="BV48" s="56"/>
      <c r="BW48" s="56"/>
      <c r="BX48" s="56"/>
      <c r="BY48" s="56"/>
      <c r="BZ48" s="56"/>
      <c r="CA48" s="56"/>
      <c r="CB48" s="56"/>
      <c r="CC48" s="56"/>
      <c r="CD48" s="56"/>
      <c r="CE48" s="56"/>
    </row>
    <row r="49" spans="2:83" s="1503" customFormat="1" ht="84" customHeight="1">
      <c r="B49" s="1">
        <f t="shared" si="3"/>
        <v>47</v>
      </c>
      <c r="C49" s="1496" t="s">
        <v>10198</v>
      </c>
      <c r="D49" s="1496" t="s">
        <v>10193</v>
      </c>
      <c r="E49" s="1496">
        <v>8</v>
      </c>
      <c r="F49" s="1496">
        <v>8</v>
      </c>
      <c r="G49" s="1496">
        <v>1</v>
      </c>
      <c r="H49" s="1505" t="s">
        <v>10199</v>
      </c>
      <c r="I49" s="1496" t="s">
        <v>10200</v>
      </c>
      <c r="J49" s="1497" t="s">
        <v>10201</v>
      </c>
      <c r="K49" s="1496" t="s">
        <v>10202</v>
      </c>
      <c r="L49" s="1496">
        <v>555</v>
      </c>
      <c r="M49" s="1496" t="s">
        <v>10203</v>
      </c>
      <c r="N49" s="2053" t="s">
        <v>10190</v>
      </c>
      <c r="O49" s="1505" t="s">
        <v>10204</v>
      </c>
      <c r="P49" s="1496">
        <v>9</v>
      </c>
      <c r="Q49" s="1496"/>
      <c r="R49" s="1496"/>
      <c r="S49" s="1496"/>
      <c r="T49" s="1496"/>
      <c r="U49" s="1496"/>
      <c r="V49" s="1496"/>
      <c r="W49" s="1496"/>
      <c r="X49" s="1496"/>
      <c r="Y49" s="1496"/>
      <c r="Z49" s="1496"/>
      <c r="AA49" s="1496"/>
      <c r="AB49" s="1496"/>
      <c r="AC49" s="1496"/>
      <c r="AD49" s="1496"/>
      <c r="AE49" s="1496"/>
      <c r="AF49" s="1496"/>
      <c r="AK49" t="str">
        <f>D49&amp;K49</f>
        <v>IA&amp;A</v>
      </c>
      <c r="AL49" s="1080"/>
      <c r="AM49" s="1080"/>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v>1</v>
      </c>
      <c r="BR49" s="56"/>
      <c r="BS49" s="56"/>
      <c r="BT49" s="56"/>
      <c r="BU49" s="56"/>
      <c r="BV49" s="56"/>
      <c r="BW49" s="56"/>
      <c r="BX49" s="56"/>
      <c r="BY49" s="56"/>
      <c r="BZ49" s="56"/>
      <c r="CA49" s="56"/>
      <c r="CB49" s="56"/>
      <c r="CC49" s="56"/>
      <c r="CD49" s="56"/>
      <c r="CE49" s="56"/>
    </row>
    <row r="50" spans="2:83" s="2487" customFormat="1" ht="84" customHeight="1">
      <c r="B50" s="1">
        <f t="shared" si="3"/>
        <v>48</v>
      </c>
      <c r="C50" s="2483" t="s">
        <v>10451</v>
      </c>
      <c r="D50" s="2483" t="s">
        <v>10429</v>
      </c>
      <c r="E50" s="2483">
        <v>17</v>
      </c>
      <c r="F50" s="2483">
        <v>2</v>
      </c>
      <c r="G50" s="2483">
        <v>16</v>
      </c>
      <c r="H50" s="2484" t="s">
        <v>10483</v>
      </c>
      <c r="I50" s="2483" t="s">
        <v>10423</v>
      </c>
      <c r="J50" s="2485" t="s">
        <v>10452</v>
      </c>
      <c r="K50" s="2483" t="s">
        <v>10480</v>
      </c>
      <c r="L50" s="2483">
        <v>776</v>
      </c>
      <c r="M50" s="2483">
        <v>5</v>
      </c>
      <c r="N50" s="2486" t="s">
        <v>10418</v>
      </c>
      <c r="O50" s="2484" t="s">
        <v>10453</v>
      </c>
      <c r="P50" s="2483">
        <v>4</v>
      </c>
      <c r="Q50" s="2483"/>
      <c r="R50" s="2483"/>
      <c r="S50" s="2483"/>
      <c r="T50" s="2483"/>
      <c r="U50" s="2483"/>
      <c r="V50" s="2483"/>
      <c r="W50" s="2483"/>
      <c r="X50" s="2483"/>
      <c r="Y50" s="2483"/>
      <c r="Z50" s="2483"/>
      <c r="AA50" s="2483"/>
      <c r="AB50" s="2483"/>
      <c r="AC50" s="2483"/>
      <c r="AD50" s="2483"/>
      <c r="AE50" s="2483"/>
      <c r="AF50" s="2483"/>
      <c r="AK50" t="str">
        <f>D50&amp;K50</f>
        <v>DApJ</v>
      </c>
      <c r="AL50" s="1080"/>
      <c r="AM50" s="1080"/>
      <c r="AN50" s="56"/>
      <c r="AO50" s="56"/>
      <c r="AP50" s="56"/>
      <c r="AQ50" s="56"/>
      <c r="AR50" s="56"/>
      <c r="AS50" s="56"/>
      <c r="AT50" s="56"/>
      <c r="AU50" s="56"/>
      <c r="AV50" s="56"/>
      <c r="AW50" s="56"/>
      <c r="AX50" s="56"/>
      <c r="AY50" s="56"/>
      <c r="AZ50" s="56"/>
      <c r="BA50" s="56">
        <v>7</v>
      </c>
      <c r="BB50" s="56"/>
      <c r="BC50" s="56"/>
      <c r="BD50" s="56"/>
      <c r="BE50" s="56"/>
      <c r="BF50" s="56"/>
      <c r="BG50" s="56"/>
      <c r="BH50" s="56">
        <v>3</v>
      </c>
      <c r="BI50" s="56"/>
      <c r="BJ50" s="56">
        <v>1</v>
      </c>
      <c r="BK50" s="56"/>
      <c r="BL50" s="56"/>
      <c r="BM50" s="56"/>
      <c r="BN50" s="56"/>
      <c r="BO50" s="56"/>
      <c r="BP50" s="56"/>
      <c r="BQ50" s="56"/>
      <c r="BR50" s="56"/>
      <c r="BS50" s="56"/>
      <c r="BT50" s="56"/>
      <c r="BU50" s="56"/>
      <c r="BV50" s="56"/>
      <c r="BW50" s="56"/>
      <c r="BX50" s="56"/>
      <c r="BY50" s="56"/>
      <c r="BZ50" s="56"/>
      <c r="CA50" s="56"/>
      <c r="CB50" s="56"/>
      <c r="CC50" s="56"/>
      <c r="CD50" s="56"/>
      <c r="CE50" s="56"/>
    </row>
    <row r="51" spans="2:83" s="2679" customFormat="1" ht="84" customHeight="1">
      <c r="B51" s="1">
        <f t="shared" si="3"/>
        <v>49</v>
      </c>
      <c r="C51" s="2680" t="s">
        <v>11293</v>
      </c>
      <c r="D51" s="2680" t="s">
        <v>11279</v>
      </c>
      <c r="E51" s="2680">
        <v>11</v>
      </c>
      <c r="F51" s="2680">
        <v>11</v>
      </c>
      <c r="G51" s="2680">
        <v>1</v>
      </c>
      <c r="H51" s="2681" t="s">
        <v>11294</v>
      </c>
      <c r="I51" s="2680" t="s">
        <v>11295</v>
      </c>
      <c r="J51" s="2682" t="s">
        <v>11296</v>
      </c>
      <c r="K51" s="2680" t="s">
        <v>11297</v>
      </c>
      <c r="L51" s="2680">
        <v>432</v>
      </c>
      <c r="M51" s="2680" t="s">
        <v>11298</v>
      </c>
      <c r="N51" s="2683" t="s">
        <v>11299</v>
      </c>
      <c r="O51" s="2681" t="s">
        <v>11300</v>
      </c>
      <c r="P51" s="2680">
        <v>1</v>
      </c>
      <c r="Q51" s="2680"/>
      <c r="R51" s="2680"/>
      <c r="S51" s="2680"/>
      <c r="T51" s="2680"/>
      <c r="U51" s="2680"/>
      <c r="V51" s="2680"/>
      <c r="W51" s="2680"/>
      <c r="X51" s="2680"/>
      <c r="Y51" s="2680"/>
      <c r="Z51" s="2680"/>
      <c r="AA51" s="2680"/>
      <c r="AB51" s="2680"/>
      <c r="AC51" s="2680"/>
      <c r="AD51" s="2680"/>
      <c r="AE51" s="2680"/>
      <c r="AF51" s="2680"/>
      <c r="AL51" s="1080"/>
      <c r="AM51" s="1080"/>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row>
    <row r="52" spans="2:83" s="1503" customFormat="1" ht="84" customHeight="1">
      <c r="B52" s="1">
        <f t="shared" si="3"/>
        <v>50</v>
      </c>
      <c r="C52" s="1496" t="s">
        <v>10205</v>
      </c>
      <c r="D52" s="1496" t="s">
        <v>10186</v>
      </c>
      <c r="E52" s="1496">
        <v>28</v>
      </c>
      <c r="F52" s="1496">
        <v>21</v>
      </c>
      <c r="G52" s="1496">
        <v>8</v>
      </c>
      <c r="H52" s="1505" t="s">
        <v>10206</v>
      </c>
      <c r="I52" s="1496" t="s">
        <v>10207</v>
      </c>
      <c r="J52" s="1497" t="s">
        <v>10208</v>
      </c>
      <c r="K52" s="1496" t="s">
        <v>10189</v>
      </c>
      <c r="L52" s="1496">
        <v>771</v>
      </c>
      <c r="M52" s="1496">
        <v>64</v>
      </c>
      <c r="N52" s="2053" t="s">
        <v>10190</v>
      </c>
      <c r="O52" s="1505" t="s">
        <v>10209</v>
      </c>
      <c r="P52" s="1496">
        <v>7</v>
      </c>
      <c r="Q52" s="1496"/>
      <c r="R52" s="1496"/>
      <c r="S52" s="1496"/>
      <c r="T52" s="1496"/>
      <c r="U52" s="1496"/>
      <c r="V52" s="1496"/>
      <c r="W52" s="1496"/>
      <c r="X52" s="1496"/>
      <c r="Y52" s="1496"/>
      <c r="Z52" s="1496"/>
      <c r="AA52" s="1496"/>
      <c r="AB52" s="1496"/>
      <c r="AC52" s="1496"/>
      <c r="AD52" s="1496"/>
      <c r="AE52" s="1496"/>
      <c r="AF52" s="1496"/>
      <c r="AK52" t="str">
        <f t="shared" ref="AK52:AK63" si="5">D52&amp;K52</f>
        <v>DApJ</v>
      </c>
      <c r="AL52" s="1080"/>
      <c r="AM52" s="1080"/>
      <c r="AN52" s="56">
        <v>1</v>
      </c>
      <c r="AO52" s="56"/>
      <c r="AP52" s="56"/>
      <c r="AQ52" s="56"/>
      <c r="AR52" s="56"/>
      <c r="AS52" s="56">
        <v>3</v>
      </c>
      <c r="AT52" s="56"/>
      <c r="AU52" s="56"/>
      <c r="AV52" s="56"/>
      <c r="AW52" s="56"/>
      <c r="AX52" s="56"/>
      <c r="AY52" s="56"/>
      <c r="AZ52" s="56"/>
      <c r="BA52" s="56">
        <v>2</v>
      </c>
      <c r="BB52" s="56">
        <v>1</v>
      </c>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row>
    <row r="53" spans="2:83" s="1503" customFormat="1" ht="84" customHeight="1">
      <c r="B53" s="1">
        <f t="shared" si="3"/>
        <v>51</v>
      </c>
      <c r="C53" s="1496" t="s">
        <v>10210</v>
      </c>
      <c r="D53" s="1496" t="s">
        <v>10193</v>
      </c>
      <c r="E53" s="1496">
        <v>6</v>
      </c>
      <c r="F53" s="1496">
        <v>5</v>
      </c>
      <c r="G53" s="1496">
        <v>2</v>
      </c>
      <c r="H53" s="1505" t="s">
        <v>10216</v>
      </c>
      <c r="I53" s="1496" t="s">
        <v>10211</v>
      </c>
      <c r="J53" s="1497" t="s">
        <v>10212</v>
      </c>
      <c r="K53" s="1496" t="s">
        <v>10213</v>
      </c>
      <c r="L53" s="1496">
        <v>432</v>
      </c>
      <c r="M53" s="1496" t="s">
        <v>10214</v>
      </c>
      <c r="N53" s="2053" t="s">
        <v>10190</v>
      </c>
      <c r="O53" s="1505" t="s">
        <v>10215</v>
      </c>
      <c r="P53" s="1496">
        <v>5</v>
      </c>
      <c r="Q53" s="1496"/>
      <c r="R53" s="1496"/>
      <c r="S53" s="1496"/>
      <c r="T53" s="1496"/>
      <c r="U53" s="1496"/>
      <c r="V53" s="1496"/>
      <c r="W53" s="1496"/>
      <c r="X53" s="1496"/>
      <c r="Y53" s="1496"/>
      <c r="Z53" s="1496"/>
      <c r="AA53" s="1496"/>
      <c r="AB53" s="1496"/>
      <c r="AC53" s="1496"/>
      <c r="AD53" s="1496"/>
      <c r="AE53" s="1496"/>
      <c r="AF53" s="1496"/>
      <c r="AK53" t="str">
        <f t="shared" si="5"/>
        <v>IMNRAS</v>
      </c>
      <c r="AL53" s="1080"/>
      <c r="AM53" s="1080"/>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row>
    <row r="54" spans="2:83" s="2487" customFormat="1" ht="144" customHeight="1">
      <c r="B54" s="1">
        <f t="shared" si="3"/>
        <v>52</v>
      </c>
      <c r="C54" s="2483" t="s">
        <v>10454</v>
      </c>
      <c r="D54" s="2483" t="s">
        <v>10406</v>
      </c>
      <c r="E54" s="2483">
        <v>38</v>
      </c>
      <c r="F54" s="2483">
        <v>38</v>
      </c>
      <c r="G54" s="2483">
        <v>1</v>
      </c>
      <c r="H54" s="2484" t="s">
        <v>10484</v>
      </c>
      <c r="I54" s="2483" t="s">
        <v>10415</v>
      </c>
      <c r="J54" s="2485" t="s">
        <v>10455</v>
      </c>
      <c r="K54" s="2483" t="s">
        <v>10485</v>
      </c>
      <c r="L54" s="2483">
        <v>777</v>
      </c>
      <c r="M54" s="2483">
        <v>43</v>
      </c>
      <c r="N54" s="2486" t="s">
        <v>10438</v>
      </c>
      <c r="O54" s="2484" t="s">
        <v>10456</v>
      </c>
      <c r="P54" s="2483">
        <v>13</v>
      </c>
      <c r="Q54" s="2483"/>
      <c r="R54" s="2483"/>
      <c r="S54" s="2483"/>
      <c r="T54" s="2483"/>
      <c r="U54" s="2483"/>
      <c r="V54" s="2483"/>
      <c r="W54" s="2483"/>
      <c r="X54" s="2483"/>
      <c r="Y54" s="2483"/>
      <c r="Z54" s="2483"/>
      <c r="AA54" s="2483"/>
      <c r="AB54" s="2483"/>
      <c r="AC54" s="2483"/>
      <c r="AD54" s="2483"/>
      <c r="AE54" s="2483"/>
      <c r="AF54" s="2483"/>
      <c r="AG54" s="2497" t="s">
        <v>10509</v>
      </c>
      <c r="AK54" t="str">
        <f t="shared" si="5"/>
        <v>IApJ</v>
      </c>
      <c r="AL54" s="1080"/>
      <c r="AM54" s="1080"/>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row>
    <row r="55" spans="2:83" s="1874" customFormat="1" ht="98.25" customHeight="1">
      <c r="B55" s="1">
        <f t="shared" si="3"/>
        <v>53</v>
      </c>
      <c r="C55" s="1437" t="s">
        <v>9855</v>
      </c>
      <c r="D55" s="1437" t="s">
        <v>9845</v>
      </c>
      <c r="E55" s="1437">
        <v>21</v>
      </c>
      <c r="F55" s="1437">
        <v>21</v>
      </c>
      <c r="G55" s="1437">
        <v>1</v>
      </c>
      <c r="H55" s="1541" t="s">
        <v>9856</v>
      </c>
      <c r="I55" s="1437" t="s">
        <v>1321</v>
      </c>
      <c r="J55" s="2037" t="s">
        <v>9857</v>
      </c>
      <c r="K55" s="1437" t="s">
        <v>9858</v>
      </c>
      <c r="L55" s="1437">
        <v>222</v>
      </c>
      <c r="M55" s="1437" t="s">
        <v>9859</v>
      </c>
      <c r="N55" s="2040" t="s">
        <v>9860</v>
      </c>
      <c r="O55" s="1541" t="s">
        <v>9861</v>
      </c>
      <c r="P55" s="1437">
        <v>0</v>
      </c>
      <c r="Q55" s="1437"/>
      <c r="R55" s="1437"/>
      <c r="S55" s="1437"/>
      <c r="T55" s="1437"/>
      <c r="U55" s="1437"/>
      <c r="V55" s="1437"/>
      <c r="W55" s="1437"/>
      <c r="X55" s="1437"/>
      <c r="Y55" s="1437"/>
      <c r="Z55" s="1437"/>
      <c r="AA55" s="1437"/>
      <c r="AB55" s="1437"/>
      <c r="AC55" s="1437"/>
      <c r="AD55" s="1437"/>
      <c r="AE55" s="1437"/>
      <c r="AF55" s="1437"/>
      <c r="AK55" t="str">
        <f t="shared" si="5"/>
        <v>IIcarus</v>
      </c>
      <c r="AL55" s="1080"/>
      <c r="AM55" s="1080"/>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row>
    <row r="56" spans="2:83" ht="61.5" customHeight="1">
      <c r="B56" s="1">
        <f t="shared" si="3"/>
        <v>54</v>
      </c>
      <c r="C56" s="1" t="s">
        <v>9695</v>
      </c>
      <c r="D56" s="1" t="s">
        <v>9686</v>
      </c>
      <c r="E56" s="1">
        <v>5</v>
      </c>
      <c r="F56" s="1">
        <v>0</v>
      </c>
      <c r="G56" s="1">
        <v>6</v>
      </c>
      <c r="H56" s="75" t="s">
        <v>9696</v>
      </c>
      <c r="I56" s="1" t="s">
        <v>9694</v>
      </c>
      <c r="J56" s="726" t="s">
        <v>9697</v>
      </c>
      <c r="K56" s="1" t="s">
        <v>869</v>
      </c>
      <c r="L56" s="1">
        <v>145</v>
      </c>
      <c r="M56" s="1">
        <v>48</v>
      </c>
      <c r="N56" s="2329" t="s">
        <v>9698</v>
      </c>
      <c r="O56" s="75" t="s">
        <v>9699</v>
      </c>
      <c r="P56" s="1">
        <v>2</v>
      </c>
      <c r="Q56" s="1"/>
      <c r="R56" s="1"/>
      <c r="S56" s="1"/>
      <c r="T56" s="1"/>
      <c r="U56" s="1"/>
      <c r="V56" s="1"/>
      <c r="W56" s="1"/>
      <c r="X56" s="1"/>
      <c r="Y56" s="1"/>
      <c r="Z56" s="1"/>
      <c r="AA56" s="1"/>
      <c r="AB56" s="1"/>
      <c r="AC56" s="1"/>
      <c r="AD56" s="1"/>
      <c r="AE56" s="1"/>
      <c r="AF56" s="1"/>
      <c r="AK56" t="str">
        <f t="shared" si="5"/>
        <v>DAJ</v>
      </c>
      <c r="AL56" s="1080"/>
      <c r="AM56" s="1080"/>
      <c r="AN56" s="56"/>
      <c r="AO56" s="56"/>
      <c r="AP56" s="56"/>
      <c r="AQ56" s="56"/>
      <c r="AR56" s="56"/>
      <c r="AS56" s="56"/>
      <c r="AT56" s="56"/>
      <c r="AU56" s="56"/>
      <c r="AV56" s="56">
        <v>1</v>
      </c>
      <c r="AW56" s="56"/>
      <c r="AX56" s="56"/>
      <c r="AY56" s="56"/>
      <c r="AZ56" s="56"/>
      <c r="BA56" s="56">
        <v>1</v>
      </c>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row>
    <row r="57" spans="2:83" ht="110.25" customHeight="1">
      <c r="B57" s="1">
        <f t="shared" si="3"/>
        <v>55</v>
      </c>
      <c r="C57" s="1" t="s">
        <v>9714</v>
      </c>
      <c r="D57" s="1" t="s">
        <v>9686</v>
      </c>
      <c r="E57" s="1">
        <v>28</v>
      </c>
      <c r="F57" s="1">
        <v>21</v>
      </c>
      <c r="G57" s="1">
        <v>8</v>
      </c>
      <c r="H57" s="75" t="s">
        <v>9715</v>
      </c>
      <c r="I57" s="1" t="s">
        <v>1321</v>
      </c>
      <c r="J57" s="726" t="s">
        <v>9716</v>
      </c>
      <c r="K57" s="1" t="s">
        <v>70</v>
      </c>
      <c r="L57" s="1">
        <v>429</v>
      </c>
      <c r="M57" s="1" t="s">
        <v>9717</v>
      </c>
      <c r="N57" s="2329" t="s">
        <v>9718</v>
      </c>
      <c r="O57" s="75" t="s">
        <v>9719</v>
      </c>
      <c r="P57" s="1">
        <v>6</v>
      </c>
      <c r="Q57" s="1"/>
      <c r="R57" s="1"/>
      <c r="S57" s="1"/>
      <c r="T57" s="1"/>
      <c r="U57" s="1"/>
      <c r="V57" s="1"/>
      <c r="W57" s="1"/>
      <c r="X57" s="1"/>
      <c r="Y57" s="1"/>
      <c r="Z57" s="1"/>
      <c r="AA57" s="1"/>
      <c r="AB57" s="1"/>
      <c r="AC57" s="1"/>
      <c r="AD57" s="1"/>
      <c r="AE57" s="1"/>
      <c r="AF57" s="1"/>
      <c r="AK57" t="str">
        <f t="shared" si="5"/>
        <v>DMNRAS</v>
      </c>
      <c r="AL57" s="1080"/>
      <c r="AM57" s="1080"/>
      <c r="AN57" s="56"/>
      <c r="AO57" s="56"/>
      <c r="AP57" s="56"/>
      <c r="AQ57" s="56"/>
      <c r="AR57" s="56"/>
      <c r="AS57" s="56"/>
      <c r="AT57" s="56"/>
      <c r="AU57" s="56"/>
      <c r="AV57" s="56"/>
      <c r="AW57" s="56"/>
      <c r="AX57" s="56"/>
      <c r="AY57" s="56"/>
      <c r="AZ57" s="56"/>
      <c r="BA57" s="56">
        <v>7</v>
      </c>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row>
    <row r="58" spans="2:83" s="2487" customFormat="1" ht="89.25" customHeight="1">
      <c r="B58" s="1">
        <f t="shared" si="3"/>
        <v>56</v>
      </c>
      <c r="C58" s="2483" t="s">
        <v>10457</v>
      </c>
      <c r="D58" s="2483" t="s">
        <v>10406</v>
      </c>
      <c r="E58" s="2483">
        <v>6</v>
      </c>
      <c r="F58" s="2483">
        <v>6</v>
      </c>
      <c r="G58" s="2483">
        <v>1</v>
      </c>
      <c r="H58" s="2484" t="s">
        <v>10486</v>
      </c>
      <c r="I58" s="2483" t="s">
        <v>10458</v>
      </c>
      <c r="J58" s="2485" t="s">
        <v>10459</v>
      </c>
      <c r="K58" s="2483" t="s">
        <v>10487</v>
      </c>
      <c r="L58" s="2483">
        <v>558</v>
      </c>
      <c r="M58" s="2483" t="s">
        <v>10488</v>
      </c>
      <c r="N58" s="2486" t="s">
        <v>10418</v>
      </c>
      <c r="O58" s="2484" t="s">
        <v>10460</v>
      </c>
      <c r="P58" s="2483">
        <v>0</v>
      </c>
      <c r="Q58" s="2483"/>
      <c r="R58" s="2483"/>
      <c r="S58" s="2483"/>
      <c r="T58" s="2483"/>
      <c r="U58" s="2483"/>
      <c r="V58" s="2483"/>
      <c r="W58" s="2483"/>
      <c r="X58" s="2483"/>
      <c r="Y58" s="2483"/>
      <c r="Z58" s="2483"/>
      <c r="AA58" s="2483"/>
      <c r="AB58" s="2483"/>
      <c r="AC58" s="2483"/>
      <c r="AD58" s="2483"/>
      <c r="AE58" s="2483"/>
      <c r="AF58" s="2483"/>
      <c r="AK58" t="str">
        <f t="shared" si="5"/>
        <v>IA&amp;A</v>
      </c>
      <c r="AL58" s="1080"/>
      <c r="AM58" s="1080"/>
      <c r="AN58" s="56"/>
      <c r="AO58" s="56"/>
      <c r="AP58" s="56"/>
      <c r="AQ58" s="56"/>
      <c r="AR58" s="56"/>
      <c r="AS58" s="56"/>
      <c r="AT58" s="56"/>
      <c r="AU58" s="56"/>
      <c r="AV58" s="56"/>
      <c r="AW58" s="56"/>
      <c r="AX58" s="56"/>
      <c r="AY58" s="56"/>
      <c r="AZ58" s="56"/>
      <c r="BA58" s="56"/>
      <c r="BB58" s="56"/>
      <c r="BC58" s="56">
        <v>1</v>
      </c>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row>
    <row r="59" spans="2:83" s="2487" customFormat="1" ht="89.25" customHeight="1">
      <c r="B59" s="1">
        <f t="shared" si="3"/>
        <v>57</v>
      </c>
      <c r="C59" s="2483" t="s">
        <v>10461</v>
      </c>
      <c r="D59" s="2483" t="s">
        <v>10406</v>
      </c>
      <c r="E59" s="2483">
        <v>9</v>
      </c>
      <c r="F59" s="2483">
        <v>10</v>
      </c>
      <c r="G59" s="2483">
        <v>0</v>
      </c>
      <c r="H59" s="2484" t="s">
        <v>10489</v>
      </c>
      <c r="I59" s="2483" t="s">
        <v>10415</v>
      </c>
      <c r="J59" s="2485" t="s">
        <v>10462</v>
      </c>
      <c r="K59" s="2483" t="s">
        <v>10490</v>
      </c>
      <c r="L59" s="2483">
        <v>206</v>
      </c>
      <c r="M59" s="2483">
        <v>8</v>
      </c>
      <c r="N59" s="2486" t="s">
        <v>10463</v>
      </c>
      <c r="O59" s="2484" t="s">
        <v>10464</v>
      </c>
      <c r="P59" s="2483">
        <v>21</v>
      </c>
      <c r="Q59" s="2483"/>
      <c r="R59" s="2483"/>
      <c r="S59" s="2483"/>
      <c r="T59" s="2483"/>
      <c r="U59" s="2483"/>
      <c r="V59" s="2483"/>
      <c r="W59" s="2483"/>
      <c r="X59" s="2483"/>
      <c r="Y59" s="2483"/>
      <c r="Z59" s="2483"/>
      <c r="AA59" s="2483"/>
      <c r="AB59" s="2483"/>
      <c r="AC59" s="2483"/>
      <c r="AD59" s="2483"/>
      <c r="AE59" s="2483"/>
      <c r="AF59" s="2483"/>
      <c r="AK59" t="str">
        <f t="shared" si="5"/>
        <v>IApJS</v>
      </c>
      <c r="AL59" s="1080"/>
      <c r="AM59" s="1080"/>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row>
    <row r="60" spans="2:83" s="2385" customFormat="1" ht="110.25" customHeight="1">
      <c r="B60" s="1">
        <f t="shared" si="3"/>
        <v>58</v>
      </c>
      <c r="C60" s="2381" t="s">
        <v>11141</v>
      </c>
      <c r="D60" s="2381" t="s">
        <v>9984</v>
      </c>
      <c r="E60" s="2381">
        <v>3</v>
      </c>
      <c r="F60" s="2381">
        <v>0</v>
      </c>
      <c r="G60" s="2381">
        <v>4</v>
      </c>
      <c r="H60" s="2382" t="s">
        <v>9995</v>
      </c>
      <c r="I60" s="2381" t="s">
        <v>9985</v>
      </c>
      <c r="J60" s="2383" t="s">
        <v>10033</v>
      </c>
      <c r="K60" s="2381" t="s">
        <v>9986</v>
      </c>
      <c r="L60" s="2381">
        <v>65</v>
      </c>
      <c r="M60" s="2381">
        <v>37</v>
      </c>
      <c r="N60" s="2384" t="s">
        <v>9987</v>
      </c>
      <c r="O60" s="2382" t="s">
        <v>9988</v>
      </c>
      <c r="P60" s="2381">
        <v>3</v>
      </c>
      <c r="Q60" s="2381"/>
      <c r="R60" s="2381"/>
      <c r="S60" s="2381"/>
      <c r="T60" s="2381"/>
      <c r="U60" s="2381"/>
      <c r="V60" s="2381"/>
      <c r="W60" s="2381"/>
      <c r="X60" s="2381"/>
      <c r="Y60" s="2381"/>
      <c r="Z60" s="2381"/>
      <c r="AA60" s="2381"/>
      <c r="AB60" s="2381"/>
      <c r="AC60" s="2381"/>
      <c r="AD60" s="2381"/>
      <c r="AE60" s="2381"/>
      <c r="AF60" s="2381"/>
      <c r="AK60" t="str">
        <f t="shared" si="5"/>
        <v>DPASJ</v>
      </c>
      <c r="AL60" s="1080"/>
      <c r="AM60" s="1080"/>
      <c r="AN60" s="56"/>
      <c r="AO60" s="56">
        <v>1</v>
      </c>
      <c r="AP60" s="56"/>
      <c r="AQ60" s="56"/>
      <c r="AR60" s="56"/>
      <c r="AS60" s="56"/>
      <c r="AT60" s="56"/>
      <c r="AU60" s="56"/>
      <c r="AV60" s="56"/>
      <c r="AW60" s="56"/>
      <c r="AX60" s="56"/>
      <c r="AY60" s="56"/>
      <c r="AZ60" s="56"/>
      <c r="BA60" s="56"/>
      <c r="BB60" s="56"/>
      <c r="BC60" s="56"/>
      <c r="BD60" s="56"/>
      <c r="BE60" s="56">
        <v>1</v>
      </c>
      <c r="BF60" s="56"/>
      <c r="BG60" s="56"/>
      <c r="BH60" s="56"/>
      <c r="BI60" s="56"/>
      <c r="BJ60" s="56"/>
      <c r="BK60" s="56"/>
      <c r="BL60" s="56"/>
      <c r="BM60" s="56"/>
      <c r="BN60" s="56">
        <v>1</v>
      </c>
      <c r="BO60" s="56"/>
      <c r="BP60" s="56"/>
      <c r="BQ60" s="56"/>
      <c r="BR60" s="56"/>
      <c r="BS60" s="56"/>
      <c r="BT60" s="56"/>
      <c r="BU60" s="56"/>
      <c r="BV60" s="56"/>
      <c r="BW60" s="56"/>
      <c r="BX60" s="56"/>
      <c r="BY60" s="56"/>
      <c r="BZ60" s="56"/>
      <c r="CA60" s="56"/>
      <c r="CB60" s="56"/>
      <c r="CC60" s="56"/>
      <c r="CD60" s="56"/>
      <c r="CE60" s="56"/>
    </row>
    <row r="61" spans="2:83" s="2148" customFormat="1" ht="110.25" customHeight="1">
      <c r="B61" s="1">
        <f t="shared" si="3"/>
        <v>59</v>
      </c>
      <c r="C61" s="2142" t="s">
        <v>9914</v>
      </c>
      <c r="D61" s="2142" t="s">
        <v>9834</v>
      </c>
      <c r="E61" s="2142">
        <v>10</v>
      </c>
      <c r="F61" s="2142">
        <v>0</v>
      </c>
      <c r="G61" s="2142">
        <v>11</v>
      </c>
      <c r="H61" s="2144" t="s">
        <v>9915</v>
      </c>
      <c r="I61" s="2142" t="s">
        <v>9925</v>
      </c>
      <c r="J61" s="2145" t="s">
        <v>9916</v>
      </c>
      <c r="K61" s="2142" t="s">
        <v>9820</v>
      </c>
      <c r="L61" s="2142">
        <v>766</v>
      </c>
      <c r="M61" s="2142">
        <v>122</v>
      </c>
      <c r="N61" s="2147" t="s">
        <v>9917</v>
      </c>
      <c r="O61" s="2144" t="s">
        <v>9918</v>
      </c>
      <c r="P61" s="2142">
        <v>0</v>
      </c>
      <c r="Q61" s="2142"/>
      <c r="R61" s="2142"/>
      <c r="S61" s="2142"/>
      <c r="T61" s="2142"/>
      <c r="U61" s="2142"/>
      <c r="V61" s="2142"/>
      <c r="W61" s="2142"/>
      <c r="X61" s="2142"/>
      <c r="Y61" s="2142"/>
      <c r="Z61" s="2142"/>
      <c r="AA61" s="2142"/>
      <c r="AB61" s="2142"/>
      <c r="AC61" s="2142"/>
      <c r="AD61" s="2142"/>
      <c r="AE61" s="2142"/>
      <c r="AF61" s="2142"/>
      <c r="AK61" t="str">
        <f t="shared" si="5"/>
        <v>DApJ</v>
      </c>
      <c r="AL61" s="1080"/>
      <c r="AM61" s="1080"/>
      <c r="AN61" s="56">
        <v>7</v>
      </c>
      <c r="AO61" s="56"/>
      <c r="AP61" s="56"/>
      <c r="AQ61" s="56"/>
      <c r="AR61" s="56"/>
      <c r="AS61" s="56"/>
      <c r="AT61" s="56"/>
      <c r="AU61" s="56"/>
      <c r="AV61" s="56"/>
      <c r="AW61" s="56"/>
      <c r="AX61" s="56"/>
      <c r="AY61" s="56"/>
      <c r="AZ61" s="56"/>
      <c r="BA61" s="56"/>
      <c r="BB61" s="56">
        <v>1</v>
      </c>
      <c r="BC61" s="56"/>
      <c r="BD61" s="56"/>
      <c r="BE61" s="56"/>
      <c r="BF61" s="56"/>
      <c r="BG61" s="56"/>
      <c r="BH61" s="56"/>
      <c r="BI61" s="56"/>
      <c r="BJ61" s="56"/>
      <c r="BK61" s="56"/>
      <c r="BL61" s="56"/>
      <c r="BM61" s="56"/>
      <c r="BN61" s="56"/>
      <c r="BO61" s="56"/>
      <c r="BP61" s="56">
        <v>1</v>
      </c>
      <c r="BQ61" s="56"/>
      <c r="BR61" s="56"/>
      <c r="BS61" s="56"/>
      <c r="BT61" s="56"/>
      <c r="BU61" s="56"/>
      <c r="BV61" s="56"/>
      <c r="BW61" s="56"/>
      <c r="BX61" s="56"/>
      <c r="BY61" s="56"/>
      <c r="BZ61" s="56"/>
      <c r="CA61" s="56"/>
      <c r="CB61" s="56"/>
      <c r="CC61" s="56"/>
      <c r="CD61" s="56"/>
      <c r="CE61" s="56"/>
    </row>
    <row r="62" spans="2:83" s="1874" customFormat="1" ht="110.25" customHeight="1">
      <c r="B62" s="1">
        <f t="shared" si="3"/>
        <v>60</v>
      </c>
      <c r="C62" s="1437" t="s">
        <v>9862</v>
      </c>
      <c r="D62" s="1437" t="s">
        <v>9834</v>
      </c>
      <c r="E62" s="1437">
        <v>5</v>
      </c>
      <c r="F62" s="1437">
        <v>1</v>
      </c>
      <c r="G62" s="1437">
        <v>5</v>
      </c>
      <c r="H62" s="1541" t="s">
        <v>9863</v>
      </c>
      <c r="I62" s="1437" t="s">
        <v>1321</v>
      </c>
      <c r="J62" s="2037" t="s">
        <v>10059</v>
      </c>
      <c r="K62" s="1437" t="s">
        <v>9820</v>
      </c>
      <c r="L62" s="1437">
        <v>769</v>
      </c>
      <c r="M62" s="1437">
        <v>3</v>
      </c>
      <c r="N62" s="2040" t="s">
        <v>9864</v>
      </c>
      <c r="O62" s="1541" t="s">
        <v>9865</v>
      </c>
      <c r="P62" s="1437">
        <v>22</v>
      </c>
      <c r="Q62" s="1437"/>
      <c r="R62" s="1437"/>
      <c r="S62" s="1437"/>
      <c r="T62" s="1437"/>
      <c r="U62" s="1437"/>
      <c r="V62" s="1437"/>
      <c r="W62" s="1437"/>
      <c r="X62" s="1437"/>
      <c r="Y62" s="1437"/>
      <c r="Z62" s="1437"/>
      <c r="AA62" s="1437"/>
      <c r="AB62" s="1437"/>
      <c r="AC62" s="1437"/>
      <c r="AD62" s="1437"/>
      <c r="AE62" s="1437"/>
      <c r="AF62" s="1437"/>
      <c r="AK62" t="str">
        <f t="shared" si="5"/>
        <v>DApJ</v>
      </c>
      <c r="AL62" s="1080"/>
      <c r="AM62" s="1080"/>
      <c r="AN62" s="56"/>
      <c r="AO62" s="56"/>
      <c r="AP62" s="56"/>
      <c r="AQ62" s="56"/>
      <c r="AR62" s="56"/>
      <c r="AS62" s="56"/>
      <c r="AT62" s="56"/>
      <c r="AU62" s="56"/>
      <c r="AV62" s="56"/>
      <c r="AW62" s="56"/>
      <c r="AX62" s="56"/>
      <c r="AY62" s="56"/>
      <c r="AZ62" s="56"/>
      <c r="BA62" s="56">
        <v>5</v>
      </c>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row>
    <row r="63" spans="2:83" s="1889" customFormat="1" ht="110.25" customHeight="1">
      <c r="B63" s="1">
        <f t="shared" si="3"/>
        <v>61</v>
      </c>
      <c r="C63" s="1891" t="s">
        <v>10279</v>
      </c>
      <c r="D63" s="1891" t="s">
        <v>10280</v>
      </c>
      <c r="E63" s="1891">
        <v>21</v>
      </c>
      <c r="F63" s="1891">
        <v>0</v>
      </c>
      <c r="G63" s="1891">
        <v>22</v>
      </c>
      <c r="H63" s="1893" t="s">
        <v>10286</v>
      </c>
      <c r="I63" s="1891" t="s">
        <v>10281</v>
      </c>
      <c r="J63" s="1900" t="s">
        <v>10282</v>
      </c>
      <c r="K63" s="1891" t="s">
        <v>10284</v>
      </c>
      <c r="L63" s="1891">
        <v>773</v>
      </c>
      <c r="M63" s="1891">
        <v>144</v>
      </c>
      <c r="N63" s="1901" t="s">
        <v>10285</v>
      </c>
      <c r="O63" s="1893" t="s">
        <v>10283</v>
      </c>
      <c r="P63" s="1891">
        <v>5</v>
      </c>
      <c r="Q63" s="1891"/>
      <c r="R63" s="1891"/>
      <c r="S63" s="1891"/>
      <c r="T63" s="1891"/>
      <c r="U63" s="1891"/>
      <c r="V63" s="1891"/>
      <c r="W63" s="1891"/>
      <c r="X63" s="1891"/>
      <c r="Y63" s="1891"/>
      <c r="Z63" s="1891"/>
      <c r="AA63" s="1891"/>
      <c r="AB63" s="1891"/>
      <c r="AC63" s="1891"/>
      <c r="AD63" s="1891"/>
      <c r="AE63" s="1891"/>
      <c r="AF63" s="1891"/>
      <c r="AK63" t="str">
        <f t="shared" si="5"/>
        <v>DApJ</v>
      </c>
      <c r="AL63" s="1080"/>
      <c r="AM63" s="1080"/>
      <c r="AN63" s="56"/>
      <c r="AO63" s="56"/>
      <c r="AP63" s="56"/>
      <c r="AQ63" s="56"/>
      <c r="AR63" s="56"/>
      <c r="AS63" s="56"/>
      <c r="AT63" s="56"/>
      <c r="AU63" s="56"/>
      <c r="AV63" s="56"/>
      <c r="AW63" s="56">
        <v>3</v>
      </c>
      <c r="AX63" s="56"/>
      <c r="AY63" s="56"/>
      <c r="AZ63" s="56">
        <v>5</v>
      </c>
      <c r="BA63" s="56">
        <v>4</v>
      </c>
      <c r="BB63" s="56"/>
      <c r="BC63" s="56"/>
      <c r="BD63" s="56"/>
      <c r="BE63" s="56">
        <v>1</v>
      </c>
      <c r="BF63" s="56"/>
      <c r="BG63" s="56">
        <v>1</v>
      </c>
      <c r="BH63" s="56">
        <v>1</v>
      </c>
      <c r="BI63" s="56"/>
      <c r="BJ63" s="56"/>
      <c r="BK63" s="56"/>
      <c r="BL63" s="56"/>
      <c r="BM63" s="56"/>
      <c r="BN63" s="56"/>
      <c r="BO63" s="56"/>
      <c r="BP63" s="56"/>
      <c r="BQ63" s="56"/>
      <c r="BR63" s="56"/>
      <c r="BS63" s="56"/>
      <c r="BT63" s="56"/>
      <c r="BU63" s="56"/>
      <c r="BV63" s="56"/>
      <c r="BW63" s="56"/>
      <c r="BX63" s="56"/>
      <c r="BY63" s="56"/>
      <c r="BZ63" s="56"/>
      <c r="CA63" s="56"/>
      <c r="CB63" s="56"/>
      <c r="CC63" s="56"/>
      <c r="CD63" s="56"/>
      <c r="CE63" s="56"/>
    </row>
    <row r="64" spans="2:83" s="2618" customFormat="1" ht="56.25" customHeight="1">
      <c r="B64" s="1">
        <f t="shared" si="3"/>
        <v>62</v>
      </c>
      <c r="C64" s="2619" t="s">
        <v>10882</v>
      </c>
      <c r="D64" s="2619" t="s">
        <v>10883</v>
      </c>
      <c r="E64" s="2619">
        <v>0</v>
      </c>
      <c r="F64" s="2619">
        <v>0</v>
      </c>
      <c r="G64" s="2619">
        <v>1</v>
      </c>
      <c r="H64" s="2620" t="s">
        <v>10884</v>
      </c>
      <c r="I64" s="2619" t="s">
        <v>10885</v>
      </c>
      <c r="J64" s="2624" t="s">
        <v>10886</v>
      </c>
      <c r="K64" s="2619" t="s">
        <v>10887</v>
      </c>
      <c r="L64" s="2619">
        <v>65</v>
      </c>
      <c r="M64" s="2619">
        <v>105</v>
      </c>
      <c r="N64" s="2622" t="s">
        <v>10888</v>
      </c>
      <c r="O64" s="2620" t="s">
        <v>10889</v>
      </c>
      <c r="P64" s="2619">
        <v>0</v>
      </c>
      <c r="Q64" s="2619"/>
      <c r="R64" s="2619"/>
      <c r="S64" s="2619"/>
      <c r="T64" s="2619"/>
      <c r="U64" s="2619"/>
      <c r="V64" s="2619"/>
      <c r="W64" s="2619"/>
      <c r="X64" s="2619"/>
      <c r="Y64" s="2619"/>
      <c r="Z64" s="2619"/>
      <c r="AA64" s="2619"/>
      <c r="AB64" s="2619"/>
      <c r="AC64" s="2619"/>
      <c r="AD64" s="2619"/>
      <c r="AE64" s="2619"/>
      <c r="AF64" s="2619"/>
      <c r="AG64" s="2623" t="s">
        <v>10969</v>
      </c>
      <c r="AL64" s="1080"/>
      <c r="AM64" s="1080"/>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v>1</v>
      </c>
      <c r="BO64" s="56"/>
      <c r="BP64" s="56"/>
      <c r="BQ64" s="56"/>
      <c r="BR64" s="56"/>
      <c r="BS64" s="56"/>
      <c r="BT64" s="56"/>
      <c r="BU64" s="56"/>
      <c r="BV64" s="56"/>
      <c r="BW64" s="56"/>
      <c r="BX64" s="56"/>
      <c r="BY64" s="56"/>
      <c r="BZ64" s="56"/>
      <c r="CA64" s="56"/>
      <c r="CB64" s="56"/>
      <c r="CC64" s="56"/>
      <c r="CD64" s="56"/>
      <c r="CE64" s="56"/>
    </row>
    <row r="65" spans="2:83" s="2385" customFormat="1" ht="92.25" customHeight="1">
      <c r="B65" s="1">
        <f t="shared" si="3"/>
        <v>63</v>
      </c>
      <c r="C65" s="2381" t="s">
        <v>10051</v>
      </c>
      <c r="D65" s="2381" t="s">
        <v>10044</v>
      </c>
      <c r="E65" s="2381">
        <v>6</v>
      </c>
      <c r="F65" s="2381">
        <v>7</v>
      </c>
      <c r="G65" s="2381">
        <v>0</v>
      </c>
      <c r="H65" s="2382" t="s">
        <v>10052</v>
      </c>
      <c r="I65" s="2381" t="s">
        <v>10053</v>
      </c>
      <c r="J65" s="2383" t="s">
        <v>10060</v>
      </c>
      <c r="K65" s="2381" t="s">
        <v>10054</v>
      </c>
      <c r="L65" s="2381">
        <v>765</v>
      </c>
      <c r="M65" s="2381">
        <v>24</v>
      </c>
      <c r="N65" s="2384" t="s">
        <v>10055</v>
      </c>
      <c r="O65" s="2382" t="s">
        <v>10056</v>
      </c>
      <c r="P65" s="2381">
        <v>32</v>
      </c>
      <c r="Q65" s="2381"/>
      <c r="R65" s="2381"/>
      <c r="S65" s="2381"/>
      <c r="T65" s="2381"/>
      <c r="U65" s="2381"/>
      <c r="V65" s="2381"/>
      <c r="W65" s="2381"/>
      <c r="X65" s="2381"/>
      <c r="Y65" s="2381"/>
      <c r="Z65" s="2381"/>
      <c r="AA65" s="2381"/>
      <c r="AB65" s="2381"/>
      <c r="AC65" s="2381"/>
      <c r="AD65" s="2381"/>
      <c r="AE65" s="2381"/>
      <c r="AF65" s="2381"/>
      <c r="AG65" s="2534" t="s">
        <v>10520</v>
      </c>
      <c r="AK65" t="str">
        <f t="shared" ref="AK65:AK70" si="6">D65&amp;K65</f>
        <v>IApJ</v>
      </c>
      <c r="AL65" s="1080"/>
      <c r="AM65" s="1080"/>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row>
    <row r="66" spans="2:83" s="2618" customFormat="1" ht="92.25" customHeight="1">
      <c r="B66" s="1">
        <f t="shared" si="3"/>
        <v>64</v>
      </c>
      <c r="C66" s="2619" t="s">
        <v>10228</v>
      </c>
      <c r="D66" s="2619" t="s">
        <v>10186</v>
      </c>
      <c r="E66" s="2619">
        <v>7</v>
      </c>
      <c r="F66" s="2619">
        <v>0</v>
      </c>
      <c r="G66" s="2619">
        <v>8</v>
      </c>
      <c r="H66" s="2620" t="s">
        <v>10229</v>
      </c>
      <c r="I66" s="2619" t="s">
        <v>10188</v>
      </c>
      <c r="J66" s="2624" t="s">
        <v>10890</v>
      </c>
      <c r="K66" s="2619" t="s">
        <v>10227</v>
      </c>
      <c r="L66" s="2619">
        <v>65</v>
      </c>
      <c r="M66" s="2619">
        <v>112</v>
      </c>
      <c r="N66" s="2622" t="s">
        <v>10226</v>
      </c>
      <c r="O66" s="2620" t="s">
        <v>10225</v>
      </c>
      <c r="P66" s="2619">
        <v>1</v>
      </c>
      <c r="Q66" s="2619"/>
      <c r="R66" s="2619"/>
      <c r="S66" s="2619"/>
      <c r="T66" s="2619"/>
      <c r="U66" s="2619"/>
      <c r="V66" s="2619"/>
      <c r="W66" s="2619"/>
      <c r="X66" s="2619"/>
      <c r="Y66" s="2619"/>
      <c r="Z66" s="2619"/>
      <c r="AA66" s="2619"/>
      <c r="AB66" s="2619"/>
      <c r="AC66" s="2619"/>
      <c r="AD66" s="2619"/>
      <c r="AE66" s="2619"/>
      <c r="AF66" s="2619"/>
      <c r="AK66" s="2618" t="str">
        <f t="shared" si="6"/>
        <v>DPASJ</v>
      </c>
      <c r="AL66" s="1080"/>
      <c r="AM66" s="1080"/>
      <c r="AN66" s="56"/>
      <c r="AO66" s="56"/>
      <c r="AP66" s="56"/>
      <c r="AQ66" s="56"/>
      <c r="AR66" s="56"/>
      <c r="AS66" s="56">
        <v>8</v>
      </c>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row>
    <row r="67" spans="2:83" ht="86.25" customHeight="1">
      <c r="B67" s="1">
        <f t="shared" ref="B67:B100" si="7">ROW()-2</f>
        <v>65</v>
      </c>
      <c r="C67" s="1" t="s">
        <v>8404</v>
      </c>
      <c r="D67" s="1" t="s">
        <v>9686</v>
      </c>
      <c r="E67" s="1">
        <v>10</v>
      </c>
      <c r="F67" s="1">
        <v>9</v>
      </c>
      <c r="G67" s="1">
        <v>2</v>
      </c>
      <c r="H67" s="75" t="s">
        <v>9710</v>
      </c>
      <c r="I67" s="1" t="s">
        <v>1321</v>
      </c>
      <c r="J67" s="726" t="s">
        <v>9711</v>
      </c>
      <c r="K67" s="1" t="s">
        <v>70</v>
      </c>
      <c r="L67" s="1">
        <v>429</v>
      </c>
      <c r="M67" s="1" t="s">
        <v>9712</v>
      </c>
      <c r="N67" s="2329" t="s">
        <v>9678</v>
      </c>
      <c r="O67" s="75" t="s">
        <v>9713</v>
      </c>
      <c r="P67" s="1">
        <v>9</v>
      </c>
      <c r="Q67" s="1"/>
      <c r="R67" s="1"/>
      <c r="S67" s="1"/>
      <c r="T67" s="1"/>
      <c r="U67" s="1"/>
      <c r="V67" s="1"/>
      <c r="W67" s="1"/>
      <c r="X67" s="1"/>
      <c r="Y67" s="1"/>
      <c r="Z67" s="1"/>
      <c r="AA67" s="1"/>
      <c r="AB67" s="1"/>
      <c r="AC67" s="1"/>
      <c r="AD67" s="1"/>
      <c r="AE67" s="1"/>
      <c r="AF67" s="1"/>
      <c r="AK67" t="str">
        <f t="shared" si="6"/>
        <v>DMNRAS</v>
      </c>
      <c r="AL67" s="1080"/>
      <c r="AM67" s="1080"/>
      <c r="AN67" s="56"/>
      <c r="AO67" s="56"/>
      <c r="AP67" s="56"/>
      <c r="AQ67" s="56"/>
      <c r="AR67" s="56"/>
      <c r="AS67" s="56"/>
      <c r="AT67" s="56"/>
      <c r="AU67" s="56"/>
      <c r="AV67" s="56"/>
      <c r="AW67" s="56"/>
      <c r="AX67" s="56"/>
      <c r="AY67" s="56"/>
      <c r="AZ67" s="56"/>
      <c r="BA67" s="56">
        <v>1</v>
      </c>
      <c r="BB67" s="56"/>
      <c r="BC67" s="56"/>
      <c r="BD67" s="56"/>
      <c r="BE67" s="56"/>
      <c r="BF67" s="56">
        <v>1</v>
      </c>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row>
    <row r="68" spans="2:83" s="2148" customFormat="1" ht="86.25" customHeight="1">
      <c r="B68" s="1">
        <f t="shared" si="7"/>
        <v>66</v>
      </c>
      <c r="C68" s="2142" t="s">
        <v>9907</v>
      </c>
      <c r="D68" s="2142" t="s">
        <v>9834</v>
      </c>
      <c r="E68" s="2142">
        <v>1</v>
      </c>
      <c r="F68" s="2142">
        <v>1</v>
      </c>
      <c r="G68" s="2142">
        <v>1</v>
      </c>
      <c r="H68" s="2144" t="s">
        <v>9908</v>
      </c>
      <c r="I68" s="2142" t="s">
        <v>9913</v>
      </c>
      <c r="J68" s="2145" t="s">
        <v>9909</v>
      </c>
      <c r="K68" s="2142" t="s">
        <v>9820</v>
      </c>
      <c r="L68" s="2142">
        <v>767</v>
      </c>
      <c r="M68" s="2142" t="s">
        <v>9910</v>
      </c>
      <c r="N68" s="2147" t="s">
        <v>9911</v>
      </c>
      <c r="O68" s="2144" t="s">
        <v>9912</v>
      </c>
      <c r="P68" s="2142">
        <v>4</v>
      </c>
      <c r="Q68" s="2142"/>
      <c r="R68" s="2142"/>
      <c r="S68" s="2142"/>
      <c r="T68" s="2142"/>
      <c r="U68" s="2142"/>
      <c r="V68" s="2142"/>
      <c r="W68" s="2142"/>
      <c r="X68" s="2142"/>
      <c r="Y68" s="2142"/>
      <c r="Z68" s="2142"/>
      <c r="AA68" s="2142"/>
      <c r="AB68" s="2142"/>
      <c r="AC68" s="2142"/>
      <c r="AD68" s="2142"/>
      <c r="AE68" s="2142"/>
      <c r="AF68" s="2142"/>
      <c r="AK68" t="str">
        <f t="shared" si="6"/>
        <v>DApJ</v>
      </c>
      <c r="AL68" s="1080"/>
      <c r="AM68" s="1080"/>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row>
    <row r="69" spans="2:83" s="2385" customFormat="1" ht="86.25" customHeight="1">
      <c r="B69" s="1">
        <f t="shared" si="7"/>
        <v>67</v>
      </c>
      <c r="C69" s="2381" t="s">
        <v>10034</v>
      </c>
      <c r="D69" s="2381" t="s">
        <v>10026</v>
      </c>
      <c r="E69" s="2381">
        <v>4</v>
      </c>
      <c r="F69" s="2381">
        <v>1</v>
      </c>
      <c r="G69" s="2381">
        <v>4</v>
      </c>
      <c r="H69" s="2382" t="s">
        <v>10035</v>
      </c>
      <c r="I69" s="2381" t="s">
        <v>10036</v>
      </c>
      <c r="J69" s="2383" t="s">
        <v>10037</v>
      </c>
      <c r="K69" s="2381" t="s">
        <v>10038</v>
      </c>
      <c r="L69" s="2381">
        <v>769</v>
      </c>
      <c r="M69" s="2381" t="s">
        <v>10039</v>
      </c>
      <c r="N69" s="2384" t="s">
        <v>10040</v>
      </c>
      <c r="O69" s="2382" t="s">
        <v>10041</v>
      </c>
      <c r="P69" s="2381">
        <v>15</v>
      </c>
      <c r="Q69" s="2381"/>
      <c r="R69" s="2381"/>
      <c r="S69" s="2381"/>
      <c r="T69" s="2381"/>
      <c r="U69" s="2381"/>
      <c r="V69" s="2381"/>
      <c r="W69" s="2381"/>
      <c r="X69" s="2381"/>
      <c r="Y69" s="2381"/>
      <c r="Z69" s="2381"/>
      <c r="AA69" s="2381"/>
      <c r="AB69" s="2381"/>
      <c r="AC69" s="2381"/>
      <c r="AD69" s="2381"/>
      <c r="AE69" s="2381"/>
      <c r="AF69" s="2381"/>
      <c r="AG69" s="2534" t="s">
        <v>10526</v>
      </c>
      <c r="AK69" t="str">
        <f t="shared" si="6"/>
        <v>DApJ</v>
      </c>
      <c r="AL69" s="1080"/>
      <c r="AM69" s="1080"/>
      <c r="AN69" s="56"/>
      <c r="AO69" s="56"/>
      <c r="AP69" s="56"/>
      <c r="AQ69" s="56"/>
      <c r="AR69" s="56"/>
      <c r="AS69" s="56"/>
      <c r="AT69" s="56"/>
      <c r="AU69" s="56"/>
      <c r="AV69" s="56"/>
      <c r="AW69" s="56"/>
      <c r="AX69" s="56"/>
      <c r="AY69" s="56"/>
      <c r="AZ69" s="56"/>
      <c r="BA69" s="56">
        <v>1</v>
      </c>
      <c r="BB69" s="56">
        <v>1</v>
      </c>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row>
    <row r="70" spans="2:83" s="2148" customFormat="1" ht="86.25" customHeight="1">
      <c r="B70" s="1">
        <f t="shared" si="7"/>
        <v>68</v>
      </c>
      <c r="C70" s="2142" t="s">
        <v>9919</v>
      </c>
      <c r="D70" s="2142" t="s">
        <v>9840</v>
      </c>
      <c r="E70" s="2142">
        <v>6</v>
      </c>
      <c r="F70" s="2142">
        <v>4</v>
      </c>
      <c r="G70" s="2142">
        <v>3</v>
      </c>
      <c r="H70" s="2144" t="s">
        <v>9920</v>
      </c>
      <c r="I70" s="2142" t="s">
        <v>9884</v>
      </c>
      <c r="J70" s="2145" t="s">
        <v>9924</v>
      </c>
      <c r="K70" s="2142" t="s">
        <v>9923</v>
      </c>
      <c r="L70" s="2142">
        <v>764</v>
      </c>
      <c r="M70" s="2142">
        <v>77</v>
      </c>
      <c r="N70" s="2147" t="s">
        <v>9921</v>
      </c>
      <c r="O70" s="2144" t="s">
        <v>9922</v>
      </c>
      <c r="P70" s="2142">
        <v>1</v>
      </c>
      <c r="Q70" s="2142"/>
      <c r="R70" s="2142"/>
      <c r="S70" s="2142"/>
      <c r="T70" s="2142"/>
      <c r="U70" s="2142"/>
      <c r="V70" s="2142"/>
      <c r="W70" s="2142"/>
      <c r="X70" s="2142"/>
      <c r="Y70" s="2142"/>
      <c r="Z70" s="2142"/>
      <c r="AA70" s="2142"/>
      <c r="AB70" s="2142"/>
      <c r="AC70" s="2142"/>
      <c r="AD70" s="2142"/>
      <c r="AE70" s="2142"/>
      <c r="AF70" s="2142"/>
      <c r="AK70" t="str">
        <f t="shared" si="6"/>
        <v>DApJ</v>
      </c>
      <c r="AL70" s="1080"/>
      <c r="AM70" s="1080"/>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row>
    <row r="71" spans="2:83" s="1817" customFormat="1" ht="40.5" customHeight="1">
      <c r="B71" s="1">
        <f t="shared" si="7"/>
        <v>69</v>
      </c>
      <c r="C71" s="1810" t="s">
        <v>5874</v>
      </c>
      <c r="D71" s="1810" t="s">
        <v>10556</v>
      </c>
      <c r="E71" s="1810">
        <v>1</v>
      </c>
      <c r="F71" s="1810">
        <v>0</v>
      </c>
      <c r="G71" s="1810">
        <v>2</v>
      </c>
      <c r="H71" s="1812" t="s">
        <v>10557</v>
      </c>
      <c r="I71" s="1810" t="s">
        <v>10558</v>
      </c>
      <c r="J71" s="1814" t="s">
        <v>10559</v>
      </c>
      <c r="K71" s="1810" t="s">
        <v>10560</v>
      </c>
      <c r="L71" s="1810">
        <v>778</v>
      </c>
      <c r="M71" s="1810">
        <v>1460</v>
      </c>
      <c r="N71" s="1816" t="s">
        <v>10548</v>
      </c>
      <c r="O71" s="1812" t="s">
        <v>10561</v>
      </c>
      <c r="P71" s="1810">
        <v>0</v>
      </c>
      <c r="Q71" s="1810"/>
      <c r="R71" s="1810"/>
      <c r="S71" s="1810"/>
      <c r="T71" s="1810"/>
      <c r="U71" s="1810"/>
      <c r="V71" s="1810"/>
      <c r="W71" s="1810"/>
      <c r="X71" s="1810"/>
      <c r="Y71" s="1810"/>
      <c r="Z71" s="1810"/>
      <c r="AA71" s="1810"/>
      <c r="AB71" s="1810"/>
      <c r="AC71" s="1810"/>
      <c r="AD71" s="1810"/>
      <c r="AE71" s="1810"/>
      <c r="AF71" s="1810"/>
      <c r="AL71" s="1080"/>
      <c r="AM71" s="1080"/>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56"/>
      <c r="CB71" s="56"/>
      <c r="CC71" s="56"/>
      <c r="CD71" s="56"/>
      <c r="CE71" s="56"/>
    </row>
    <row r="72" spans="2:83" s="2618" customFormat="1" ht="53.25" customHeight="1">
      <c r="B72" s="1">
        <f t="shared" si="7"/>
        <v>70</v>
      </c>
      <c r="C72" s="2619" t="s">
        <v>10958</v>
      </c>
      <c r="D72" s="2619" t="s">
        <v>10959</v>
      </c>
      <c r="E72" s="2619">
        <v>12</v>
      </c>
      <c r="F72" s="2619">
        <v>4</v>
      </c>
      <c r="G72" s="2619">
        <v>9</v>
      </c>
      <c r="H72" s="2620" t="s">
        <v>10960</v>
      </c>
      <c r="I72" s="2619" t="s">
        <v>10961</v>
      </c>
      <c r="J72" s="2624" t="s">
        <v>10962</v>
      </c>
      <c r="K72" s="2619" t="s">
        <v>10963</v>
      </c>
      <c r="L72" s="2619">
        <v>778</v>
      </c>
      <c r="M72" s="2619">
        <v>102</v>
      </c>
      <c r="N72" s="2622" t="s">
        <v>10964</v>
      </c>
      <c r="O72" s="2620" t="s">
        <v>10965</v>
      </c>
      <c r="P72" s="2619">
        <v>20</v>
      </c>
      <c r="Q72" s="2619"/>
      <c r="R72" s="2619"/>
      <c r="S72" s="2619"/>
      <c r="T72" s="2619"/>
      <c r="U72" s="2619"/>
      <c r="V72" s="2619"/>
      <c r="W72" s="2619"/>
      <c r="X72" s="2619"/>
      <c r="Y72" s="2619"/>
      <c r="Z72" s="2619"/>
      <c r="AA72" s="2619"/>
      <c r="AB72" s="2619"/>
      <c r="AC72" s="2619"/>
      <c r="AD72" s="2619"/>
      <c r="AE72" s="2619"/>
      <c r="AF72" s="2619"/>
      <c r="AL72" s="1080"/>
      <c r="AM72" s="1080"/>
      <c r="AN72" s="56"/>
      <c r="AO72" s="56"/>
      <c r="AP72" s="56"/>
      <c r="AQ72" s="56"/>
      <c r="AR72" s="56"/>
      <c r="AS72" s="56"/>
      <c r="AT72" s="56"/>
      <c r="AU72" s="56"/>
      <c r="AV72" s="56"/>
      <c r="AW72" s="56"/>
      <c r="AX72" s="56"/>
      <c r="AY72" s="56"/>
      <c r="AZ72" s="56"/>
      <c r="BA72" s="56">
        <v>6</v>
      </c>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56"/>
      <c r="CB72" s="56"/>
      <c r="CC72" s="56"/>
      <c r="CD72" s="56"/>
      <c r="CE72" s="56"/>
    </row>
    <row r="73" spans="2:83" s="1874" customFormat="1" ht="86.25" customHeight="1">
      <c r="B73" s="1">
        <f t="shared" si="7"/>
        <v>71</v>
      </c>
      <c r="C73" s="1437" t="s">
        <v>9866</v>
      </c>
      <c r="D73" s="1437" t="s">
        <v>9834</v>
      </c>
      <c r="E73" s="1437">
        <v>10</v>
      </c>
      <c r="F73" s="1437">
        <v>0</v>
      </c>
      <c r="G73" s="1437">
        <v>11</v>
      </c>
      <c r="H73" s="1541" t="s">
        <v>9867</v>
      </c>
      <c r="I73" s="1437" t="s">
        <v>9926</v>
      </c>
      <c r="J73" s="2037" t="s">
        <v>9868</v>
      </c>
      <c r="K73" s="1437" t="s">
        <v>9869</v>
      </c>
      <c r="L73" s="1437">
        <v>65</v>
      </c>
      <c r="M73" s="1437">
        <v>9</v>
      </c>
      <c r="N73" s="2040" t="s">
        <v>9870</v>
      </c>
      <c r="O73" s="1541" t="s">
        <v>9871</v>
      </c>
      <c r="P73" s="1437">
        <v>0</v>
      </c>
      <c r="Q73" s="1437"/>
      <c r="R73" s="1437"/>
      <c r="S73" s="1437"/>
      <c r="T73" s="1437"/>
      <c r="U73" s="1437"/>
      <c r="V73" s="1437"/>
      <c r="W73" s="1437"/>
      <c r="X73" s="1437"/>
      <c r="Y73" s="1437"/>
      <c r="Z73" s="1437"/>
      <c r="AA73" s="1437"/>
      <c r="AB73" s="1437"/>
      <c r="AC73" s="1437"/>
      <c r="AD73" s="1437"/>
      <c r="AE73" s="1437"/>
      <c r="AF73" s="1437"/>
      <c r="AK73" t="str">
        <f t="shared" ref="AK73:AK80" si="8">D73&amp;K73</f>
        <v>DPASJ</v>
      </c>
      <c r="AL73" s="1080"/>
      <c r="AM73" s="1080"/>
      <c r="AN73" s="56"/>
      <c r="AO73" s="56"/>
      <c r="AP73" s="56"/>
      <c r="AQ73" s="56"/>
      <c r="AR73" s="56"/>
      <c r="AS73" s="56"/>
      <c r="AT73" s="56"/>
      <c r="AU73" s="56"/>
      <c r="AV73" s="56"/>
      <c r="AW73" s="56"/>
      <c r="AX73" s="56"/>
      <c r="AY73" s="56"/>
      <c r="AZ73" s="56">
        <v>1</v>
      </c>
      <c r="BA73" s="56"/>
      <c r="BB73" s="56"/>
      <c r="BC73" s="56"/>
      <c r="BD73" s="56"/>
      <c r="BE73" s="56"/>
      <c r="BF73" s="56"/>
      <c r="BG73" s="56"/>
      <c r="BH73" s="56"/>
      <c r="BI73" s="56"/>
      <c r="BJ73" s="56">
        <v>1</v>
      </c>
      <c r="BK73" s="56"/>
      <c r="BL73" s="56"/>
      <c r="BM73" s="56"/>
      <c r="BN73" s="56"/>
      <c r="BO73" s="56"/>
      <c r="BP73" s="56"/>
      <c r="BQ73" s="56"/>
      <c r="BR73" s="56"/>
      <c r="BS73" s="56"/>
      <c r="BT73" s="56"/>
      <c r="BU73" s="56"/>
      <c r="BV73" s="56"/>
      <c r="BW73" s="56"/>
      <c r="BX73" s="56"/>
      <c r="BY73" s="56"/>
      <c r="BZ73" s="56"/>
      <c r="CA73" s="56"/>
      <c r="CB73" s="56"/>
      <c r="CC73" s="56"/>
      <c r="CD73" s="56"/>
      <c r="CE73" s="56"/>
    </row>
    <row r="74" spans="2:83" ht="86.25" customHeight="1">
      <c r="B74" s="1">
        <f t="shared" si="7"/>
        <v>72</v>
      </c>
      <c r="C74" s="1" t="s">
        <v>9735</v>
      </c>
      <c r="D74" s="1" t="s">
        <v>9736</v>
      </c>
      <c r="E74" s="1">
        <v>12</v>
      </c>
      <c r="F74" s="1">
        <v>13</v>
      </c>
      <c r="G74" s="1">
        <v>0</v>
      </c>
      <c r="H74" s="75" t="s">
        <v>9737</v>
      </c>
      <c r="I74" s="1" t="s">
        <v>1321</v>
      </c>
      <c r="J74" s="726" t="s">
        <v>9738</v>
      </c>
      <c r="K74" s="1" t="s">
        <v>9739</v>
      </c>
      <c r="L74" s="1">
        <v>428</v>
      </c>
      <c r="M74" s="1" t="s">
        <v>9740</v>
      </c>
      <c r="N74" s="2329" t="s">
        <v>9741</v>
      </c>
      <c r="O74" s="75" t="s">
        <v>9742</v>
      </c>
      <c r="P74" s="1">
        <v>26</v>
      </c>
      <c r="Q74" s="1"/>
      <c r="R74" s="1"/>
      <c r="S74" s="1"/>
      <c r="T74" s="1"/>
      <c r="U74" s="1"/>
      <c r="V74" s="1"/>
      <c r="W74" s="1"/>
      <c r="X74" s="1"/>
      <c r="Y74" s="1"/>
      <c r="Z74" s="1"/>
      <c r="AA74" s="1"/>
      <c r="AB74" s="1"/>
      <c r="AC74" s="1"/>
      <c r="AD74" s="1"/>
      <c r="AE74" s="1"/>
      <c r="AF74" s="1"/>
      <c r="AG74" s="50" t="s">
        <v>10528</v>
      </c>
      <c r="AK74" t="str">
        <f t="shared" si="8"/>
        <v>IMNRAS</v>
      </c>
      <c r="AL74" s="1080"/>
      <c r="AM74" s="1080"/>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c r="BZ74" s="56"/>
      <c r="CA74" s="56"/>
      <c r="CB74" s="56"/>
      <c r="CC74" s="56"/>
      <c r="CD74" s="56"/>
      <c r="CE74" s="56"/>
    </row>
    <row r="75" spans="2:83" s="1503" customFormat="1" ht="86.25" customHeight="1">
      <c r="B75" s="1">
        <f t="shared" si="7"/>
        <v>73</v>
      </c>
      <c r="C75" s="1496" t="s">
        <v>10230</v>
      </c>
      <c r="D75" s="1496" t="s">
        <v>10231</v>
      </c>
      <c r="E75" s="1496">
        <v>3</v>
      </c>
      <c r="F75" s="1496">
        <v>4</v>
      </c>
      <c r="G75" s="1496">
        <v>0</v>
      </c>
      <c r="H75" s="1505" t="s">
        <v>10232</v>
      </c>
      <c r="I75" s="1496" t="s">
        <v>10233</v>
      </c>
      <c r="J75" s="1497" t="s">
        <v>10234</v>
      </c>
      <c r="K75" s="1496" t="s">
        <v>10235</v>
      </c>
      <c r="L75" s="1496">
        <v>433</v>
      </c>
      <c r="M75" s="1496" t="s">
        <v>10236</v>
      </c>
      <c r="N75" s="2053" t="s">
        <v>10237</v>
      </c>
      <c r="O75" s="1505" t="s">
        <v>10238</v>
      </c>
      <c r="P75" s="1496">
        <v>2</v>
      </c>
      <c r="Q75" s="1496"/>
      <c r="R75" s="1496"/>
      <c r="S75" s="1496"/>
      <c r="T75" s="1496"/>
      <c r="U75" s="1496"/>
      <c r="V75" s="1496"/>
      <c r="W75" s="1496"/>
      <c r="X75" s="1496"/>
      <c r="Y75" s="1496"/>
      <c r="Z75" s="1496"/>
      <c r="AA75" s="1496"/>
      <c r="AB75" s="1496"/>
      <c r="AC75" s="1496"/>
      <c r="AD75" s="1496"/>
      <c r="AE75" s="1496"/>
      <c r="AF75" s="1496"/>
      <c r="AK75" t="str">
        <f t="shared" si="8"/>
        <v>IMNRAS</v>
      </c>
      <c r="AL75" s="1080"/>
      <c r="AM75" s="1080"/>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c r="BZ75" s="56"/>
      <c r="CA75" s="56"/>
      <c r="CB75" s="56"/>
      <c r="CC75" s="56"/>
      <c r="CD75" s="56"/>
      <c r="CE75" s="56"/>
    </row>
    <row r="76" spans="2:83" s="1874" customFormat="1" ht="86.25" customHeight="1">
      <c r="B76" s="1">
        <f t="shared" si="7"/>
        <v>74</v>
      </c>
      <c r="C76" s="1437" t="s">
        <v>9872</v>
      </c>
      <c r="D76" s="1437" t="s">
        <v>9834</v>
      </c>
      <c r="E76" s="1437">
        <v>7</v>
      </c>
      <c r="F76" s="1437">
        <v>3</v>
      </c>
      <c r="G76" s="1437">
        <v>5</v>
      </c>
      <c r="H76" s="1541" t="s">
        <v>10061</v>
      </c>
      <c r="I76" s="1437" t="s">
        <v>9808</v>
      </c>
      <c r="J76" s="2037" t="s">
        <v>9874</v>
      </c>
      <c r="K76" s="1437" t="s">
        <v>9820</v>
      </c>
      <c r="L76" s="1437">
        <v>765</v>
      </c>
      <c r="M76" s="1437">
        <v>139</v>
      </c>
      <c r="N76" s="2040" t="s">
        <v>9875</v>
      </c>
      <c r="O76" s="1541" t="s">
        <v>9876</v>
      </c>
      <c r="P76" s="1437">
        <v>1</v>
      </c>
      <c r="Q76" s="1437"/>
      <c r="R76" s="1437"/>
      <c r="S76" s="1437"/>
      <c r="T76" s="1437"/>
      <c r="U76" s="1437"/>
      <c r="V76" s="1437"/>
      <c r="W76" s="1437"/>
      <c r="X76" s="1437"/>
      <c r="Y76" s="1437"/>
      <c r="Z76" s="1437"/>
      <c r="AA76" s="1437"/>
      <c r="AB76" s="1437"/>
      <c r="AC76" s="1437"/>
      <c r="AD76" s="1437"/>
      <c r="AE76" s="1437"/>
      <c r="AF76" s="1437"/>
      <c r="AG76" s="1874" t="s">
        <v>9873</v>
      </c>
      <c r="AK76" t="str">
        <f t="shared" si="8"/>
        <v>DApJ</v>
      </c>
      <c r="AL76" s="1080"/>
      <c r="AM76" s="1080"/>
      <c r="AN76" s="56"/>
      <c r="AO76" s="56"/>
      <c r="AP76" s="56"/>
      <c r="AQ76" s="56"/>
      <c r="AR76" s="56"/>
      <c r="AS76" s="56"/>
      <c r="AT76" s="56"/>
      <c r="AU76" s="56"/>
      <c r="AV76" s="56"/>
      <c r="AW76" s="56"/>
      <c r="AX76" s="56"/>
      <c r="AY76" s="56"/>
      <c r="AZ76" s="56"/>
      <c r="BA76" s="56">
        <v>2</v>
      </c>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6">
        <v>1</v>
      </c>
      <c r="CA76" s="56"/>
      <c r="CB76" s="56"/>
      <c r="CC76" s="56"/>
      <c r="CD76" s="56"/>
      <c r="CE76" s="56"/>
    </row>
    <row r="77" spans="2:83" s="1874" customFormat="1" ht="157.5" customHeight="1">
      <c r="B77" s="1">
        <f t="shared" si="7"/>
        <v>75</v>
      </c>
      <c r="C77" s="1437" t="s">
        <v>9877</v>
      </c>
      <c r="D77" s="1437" t="s">
        <v>9845</v>
      </c>
      <c r="E77" s="1437">
        <v>45</v>
      </c>
      <c r="F77" s="1437">
        <v>44</v>
      </c>
      <c r="G77" s="1437">
        <v>2</v>
      </c>
      <c r="H77" s="1541" t="s">
        <v>9878</v>
      </c>
      <c r="I77" s="1437" t="s">
        <v>1321</v>
      </c>
      <c r="J77" s="2037" t="s">
        <v>9879</v>
      </c>
      <c r="K77" s="1437" t="s">
        <v>9880</v>
      </c>
      <c r="L77" s="1437">
        <v>206</v>
      </c>
      <c r="M77" s="1437">
        <v>3</v>
      </c>
      <c r="N77" s="2040" t="s">
        <v>9848</v>
      </c>
      <c r="O77" s="1541" t="s">
        <v>9881</v>
      </c>
      <c r="P77" s="1437">
        <v>16</v>
      </c>
      <c r="Q77" s="1437"/>
      <c r="R77" s="1437"/>
      <c r="S77" s="1437"/>
      <c r="T77" s="1437"/>
      <c r="U77" s="1437"/>
      <c r="V77" s="1437"/>
      <c r="W77" s="1437"/>
      <c r="X77" s="1437"/>
      <c r="Y77" s="1437"/>
      <c r="Z77" s="1437"/>
      <c r="AA77" s="1437"/>
      <c r="AB77" s="1437"/>
      <c r="AC77" s="1437"/>
      <c r="AD77" s="1437"/>
      <c r="AE77" s="1437"/>
      <c r="AF77" s="1437"/>
      <c r="AK77" t="str">
        <f t="shared" si="8"/>
        <v>IApJS</v>
      </c>
      <c r="AL77" s="1080"/>
      <c r="AM77" s="1080"/>
      <c r="AN77" s="56">
        <v>2</v>
      </c>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row>
    <row r="78" spans="2:83" s="2385" customFormat="1" ht="107.25" customHeight="1">
      <c r="B78" s="1">
        <f t="shared" si="7"/>
        <v>76</v>
      </c>
      <c r="C78" s="2381" t="s">
        <v>10025</v>
      </c>
      <c r="D78" s="2381" t="s">
        <v>10026</v>
      </c>
      <c r="E78" s="2381">
        <v>5</v>
      </c>
      <c r="F78" s="2381">
        <v>1</v>
      </c>
      <c r="G78" s="2381">
        <v>5</v>
      </c>
      <c r="H78" s="2382" t="s">
        <v>10032</v>
      </c>
      <c r="I78" s="2381" t="s">
        <v>10027</v>
      </c>
      <c r="J78" s="2383" t="s">
        <v>10028</v>
      </c>
      <c r="K78" s="2381" t="s">
        <v>10029</v>
      </c>
      <c r="L78" s="2381">
        <v>65</v>
      </c>
      <c r="M78" s="2381">
        <v>5</v>
      </c>
      <c r="N78" s="2384" t="s">
        <v>10030</v>
      </c>
      <c r="O78" s="2382" t="s">
        <v>10031</v>
      </c>
      <c r="P78" s="2381">
        <v>1</v>
      </c>
      <c r="Q78" s="2381"/>
      <c r="R78" s="2381"/>
      <c r="S78" s="2381"/>
      <c r="T78" s="2381"/>
      <c r="U78" s="2381"/>
      <c r="V78" s="2381"/>
      <c r="W78" s="2381"/>
      <c r="X78" s="2381"/>
      <c r="Y78" s="2381"/>
      <c r="Z78" s="2381"/>
      <c r="AA78" s="2381"/>
      <c r="AB78" s="2381"/>
      <c r="AC78" s="2381"/>
      <c r="AD78" s="2381"/>
      <c r="AE78" s="2381"/>
      <c r="AF78" s="2381"/>
      <c r="AK78" t="str">
        <f t="shared" si="8"/>
        <v>DPASJ</v>
      </c>
      <c r="AL78" s="1080"/>
      <c r="AM78" s="1080"/>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row>
    <row r="79" spans="2:83" s="2487" customFormat="1" ht="68.25" customHeight="1">
      <c r="B79" s="1">
        <f t="shared" si="7"/>
        <v>77</v>
      </c>
      <c r="C79" s="2483" t="s">
        <v>10465</v>
      </c>
      <c r="D79" s="2483" t="s">
        <v>10429</v>
      </c>
      <c r="E79" s="2483">
        <v>2</v>
      </c>
      <c r="F79" s="2483">
        <v>0</v>
      </c>
      <c r="G79" s="2483">
        <v>3</v>
      </c>
      <c r="H79" s="2484" t="s">
        <v>10583</v>
      </c>
      <c r="I79" s="2483" t="s">
        <v>10415</v>
      </c>
      <c r="J79" s="2485" t="s">
        <v>10466</v>
      </c>
      <c r="K79" s="2483" t="s">
        <v>10480</v>
      </c>
      <c r="L79" s="2483">
        <v>774</v>
      </c>
      <c r="M79" s="2483">
        <v>111</v>
      </c>
      <c r="N79" s="2486" t="s">
        <v>10412</v>
      </c>
      <c r="O79" s="2484" t="s">
        <v>10467</v>
      </c>
      <c r="P79" s="2483">
        <v>2</v>
      </c>
      <c r="Q79" s="2483"/>
      <c r="R79" s="2483"/>
      <c r="S79" s="2483"/>
      <c r="T79" s="2483"/>
      <c r="U79" s="2483"/>
      <c r="V79" s="2483"/>
      <c r="W79" s="2483"/>
      <c r="X79" s="2483"/>
      <c r="Y79" s="2483"/>
      <c r="Z79" s="2483"/>
      <c r="AA79" s="2483"/>
      <c r="AB79" s="2483"/>
      <c r="AC79" s="2483"/>
      <c r="AD79" s="2483"/>
      <c r="AE79" s="2483"/>
      <c r="AF79" s="2483"/>
      <c r="AG79" s="2497" t="s">
        <v>10511</v>
      </c>
      <c r="AK79" t="str">
        <f t="shared" si="8"/>
        <v>DApJ</v>
      </c>
      <c r="AL79" s="1080"/>
      <c r="AM79" s="1080"/>
      <c r="AN79" s="56"/>
      <c r="AO79" s="56"/>
      <c r="AP79" s="56"/>
      <c r="AQ79" s="56"/>
      <c r="AR79" s="56"/>
      <c r="AS79" s="56"/>
      <c r="AT79" s="56"/>
      <c r="AU79" s="56"/>
      <c r="AV79" s="56"/>
      <c r="AW79" s="56"/>
      <c r="AX79" s="56"/>
      <c r="AY79" s="56"/>
      <c r="AZ79" s="56"/>
      <c r="BA79" s="56">
        <v>2</v>
      </c>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c r="BZ79" s="56"/>
      <c r="CA79" s="56"/>
      <c r="CB79" s="56"/>
      <c r="CC79" s="56"/>
      <c r="CD79" s="56"/>
      <c r="CE79" s="56"/>
    </row>
    <row r="80" spans="2:83" ht="71.25" customHeight="1">
      <c r="B80" s="1">
        <f t="shared" si="7"/>
        <v>78</v>
      </c>
      <c r="C80" s="1" t="s">
        <v>8400</v>
      </c>
      <c r="D80" s="1" t="s">
        <v>9658</v>
      </c>
      <c r="E80" s="1">
        <v>7</v>
      </c>
      <c r="F80" s="1">
        <v>7</v>
      </c>
      <c r="G80" s="1">
        <v>1</v>
      </c>
      <c r="H80" s="75" t="s">
        <v>9700</v>
      </c>
      <c r="I80" s="1" t="s">
        <v>9705</v>
      </c>
      <c r="J80" s="726" t="s">
        <v>9701</v>
      </c>
      <c r="K80" s="1" t="s">
        <v>70</v>
      </c>
      <c r="L80" s="1">
        <v>428</v>
      </c>
      <c r="M80" s="1" t="s">
        <v>9702</v>
      </c>
      <c r="N80" s="2329" t="s">
        <v>9703</v>
      </c>
      <c r="O80" s="75" t="s">
        <v>9704</v>
      </c>
      <c r="P80" s="1">
        <v>56</v>
      </c>
      <c r="Q80" s="1"/>
      <c r="R80" s="1"/>
      <c r="S80" s="1"/>
      <c r="T80" s="1"/>
      <c r="U80" s="1"/>
      <c r="V80" s="1"/>
      <c r="W80" s="1"/>
      <c r="X80" s="1"/>
      <c r="Y80" s="1"/>
      <c r="Z80" s="1"/>
      <c r="AA80" s="1"/>
      <c r="AB80" s="1"/>
      <c r="AC80" s="1"/>
      <c r="AD80" s="1"/>
      <c r="AE80" s="1"/>
      <c r="AF80" s="1"/>
      <c r="AK80" t="str">
        <f t="shared" si="8"/>
        <v>IMNRAS</v>
      </c>
      <c r="AL80" s="1080"/>
      <c r="AM80" s="1080"/>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c r="BZ80" s="56"/>
      <c r="CA80" s="56"/>
      <c r="CB80" s="56"/>
      <c r="CC80" s="56"/>
      <c r="CD80" s="56"/>
      <c r="CE80" s="56"/>
    </row>
    <row r="81" spans="2:83" s="1817" customFormat="1" ht="71.25" customHeight="1">
      <c r="B81" s="1">
        <f t="shared" si="7"/>
        <v>79</v>
      </c>
      <c r="C81" s="1810" t="s">
        <v>10550</v>
      </c>
      <c r="D81" s="1810" t="s">
        <v>10542</v>
      </c>
      <c r="E81" s="1810">
        <v>8</v>
      </c>
      <c r="F81" s="1810">
        <v>6</v>
      </c>
      <c r="G81" s="1810">
        <v>3</v>
      </c>
      <c r="H81" s="1812" t="s">
        <v>10551</v>
      </c>
      <c r="I81" s="1810" t="s">
        <v>10552</v>
      </c>
      <c r="J81" s="1814" t="s">
        <v>10553</v>
      </c>
      <c r="K81" s="1810" t="s">
        <v>10546</v>
      </c>
      <c r="L81" s="1810">
        <v>436</v>
      </c>
      <c r="M81" s="1810" t="s">
        <v>10554</v>
      </c>
      <c r="N81" s="1816" t="s">
        <v>10548</v>
      </c>
      <c r="O81" s="1812" t="s">
        <v>10555</v>
      </c>
      <c r="P81" s="1810">
        <v>9</v>
      </c>
      <c r="Q81" s="1810"/>
      <c r="R81" s="1810"/>
      <c r="S81" s="1810"/>
      <c r="T81" s="1810"/>
      <c r="U81" s="1810"/>
      <c r="V81" s="1810"/>
      <c r="W81" s="1810"/>
      <c r="X81" s="1810"/>
      <c r="Y81" s="1810"/>
      <c r="Z81" s="1810"/>
      <c r="AA81" s="1810"/>
      <c r="AB81" s="1810"/>
      <c r="AC81" s="1810"/>
      <c r="AD81" s="1810"/>
      <c r="AE81" s="1810"/>
      <c r="AF81" s="1810"/>
      <c r="AL81" s="1080"/>
      <c r="AM81" s="1080"/>
      <c r="AN81" s="56"/>
      <c r="AO81" s="56"/>
      <c r="AP81" s="56"/>
      <c r="AQ81" s="56"/>
      <c r="AR81" s="56"/>
      <c r="AS81" s="56"/>
      <c r="AT81" s="56"/>
      <c r="AU81" s="56"/>
      <c r="AV81" s="56"/>
      <c r="AW81" s="56"/>
      <c r="AX81" s="56"/>
      <c r="AY81" s="56"/>
      <c r="AZ81" s="56"/>
      <c r="BA81" s="56">
        <v>1</v>
      </c>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row>
    <row r="82" spans="2:83" s="2936" customFormat="1" ht="71.25" customHeight="1">
      <c r="B82" s="2937">
        <f t="shared" si="7"/>
        <v>80</v>
      </c>
      <c r="C82" s="2937" t="s">
        <v>11240</v>
      </c>
      <c r="D82" s="2937" t="s">
        <v>11241</v>
      </c>
      <c r="E82" s="2937">
        <v>10</v>
      </c>
      <c r="F82" s="2937">
        <v>9</v>
      </c>
      <c r="G82" s="2937">
        <v>2</v>
      </c>
      <c r="H82" s="2938" t="s">
        <v>11242</v>
      </c>
      <c r="I82" s="2937" t="s">
        <v>11243</v>
      </c>
      <c r="J82" s="2939" t="s">
        <v>11244</v>
      </c>
      <c r="K82" s="2937" t="s">
        <v>11245</v>
      </c>
      <c r="L82" s="2937">
        <v>772</v>
      </c>
      <c r="M82" s="2937">
        <v>118</v>
      </c>
      <c r="N82" s="2940" t="s">
        <v>11246</v>
      </c>
      <c r="O82" s="2938" t="s">
        <v>11247</v>
      </c>
      <c r="P82" s="2937">
        <v>11</v>
      </c>
      <c r="Q82" s="2937"/>
      <c r="R82" s="2937"/>
      <c r="S82" s="2937"/>
      <c r="T82" s="2937"/>
      <c r="U82" s="2937"/>
      <c r="V82" s="2937"/>
      <c r="W82" s="2937"/>
      <c r="X82" s="2937"/>
      <c r="Y82" s="2937"/>
      <c r="Z82" s="2937"/>
      <c r="AA82" s="2937"/>
      <c r="AB82" s="2937"/>
      <c r="AC82" s="2937"/>
      <c r="AD82" s="2937"/>
      <c r="AE82" s="2937"/>
      <c r="AF82" s="2937"/>
      <c r="AL82" s="2941"/>
      <c r="AM82" s="2941"/>
    </row>
    <row r="83" spans="2:83" s="1817" customFormat="1" ht="71.25" customHeight="1">
      <c r="B83" s="1">
        <f t="shared" si="7"/>
        <v>81</v>
      </c>
      <c r="C83" s="1810" t="s">
        <v>10562</v>
      </c>
      <c r="D83" s="1810" t="s">
        <v>10556</v>
      </c>
      <c r="E83" s="1810">
        <v>5</v>
      </c>
      <c r="F83" s="1810">
        <v>0</v>
      </c>
      <c r="G83" s="1810">
        <v>6</v>
      </c>
      <c r="H83" s="1812" t="s">
        <v>10563</v>
      </c>
      <c r="I83" s="1810" t="s">
        <v>10564</v>
      </c>
      <c r="J83" s="1814" t="s">
        <v>10565</v>
      </c>
      <c r="K83" s="1810" t="s">
        <v>10560</v>
      </c>
      <c r="L83" s="1810">
        <v>778</v>
      </c>
      <c r="M83" s="1810">
        <v>114</v>
      </c>
      <c r="N83" s="1816" t="s">
        <v>10548</v>
      </c>
      <c r="O83" s="1812" t="s">
        <v>10566</v>
      </c>
      <c r="P83" s="1810">
        <v>2</v>
      </c>
      <c r="Q83" s="1810"/>
      <c r="R83" s="1810"/>
      <c r="S83" s="1810"/>
      <c r="T83" s="1810"/>
      <c r="U83" s="1810"/>
      <c r="V83" s="1810"/>
      <c r="W83" s="1810"/>
      <c r="X83" s="1810"/>
      <c r="Y83" s="1810"/>
      <c r="Z83" s="1810"/>
      <c r="AA83" s="1810"/>
      <c r="AB83" s="1810"/>
      <c r="AC83" s="1810"/>
      <c r="AD83" s="1810"/>
      <c r="AE83" s="1810"/>
      <c r="AF83" s="1810"/>
      <c r="AL83" s="1080"/>
      <c r="AM83" s="1080"/>
      <c r="AN83" s="56"/>
      <c r="AO83" s="56"/>
      <c r="AP83" s="56"/>
      <c r="AQ83" s="56"/>
      <c r="AR83" s="56"/>
      <c r="AS83" s="56"/>
      <c r="AT83" s="56"/>
      <c r="AU83" s="56"/>
      <c r="AV83" s="56"/>
      <c r="AW83" s="56"/>
      <c r="AX83" s="56"/>
      <c r="AY83" s="56"/>
      <c r="AZ83" s="56"/>
      <c r="BA83" s="56">
        <v>1</v>
      </c>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c r="BZ83" s="56"/>
      <c r="CA83" s="56"/>
      <c r="CB83" s="56"/>
      <c r="CC83" s="56"/>
      <c r="CD83" s="56"/>
      <c r="CE83" s="56"/>
    </row>
    <row r="84" spans="2:83" s="1889" customFormat="1" ht="145.5" customHeight="1">
      <c r="B84" s="1">
        <f t="shared" si="7"/>
        <v>82</v>
      </c>
      <c r="C84" s="1891" t="s">
        <v>10287</v>
      </c>
      <c r="D84" s="1891" t="s">
        <v>10266</v>
      </c>
      <c r="E84" s="1891">
        <v>52</v>
      </c>
      <c r="F84" s="1891">
        <v>22</v>
      </c>
      <c r="G84" s="1891">
        <v>31</v>
      </c>
      <c r="H84" s="1893" t="s">
        <v>10290</v>
      </c>
      <c r="I84" s="1891" t="s">
        <v>10289</v>
      </c>
      <c r="J84" s="1900" t="s">
        <v>10495</v>
      </c>
      <c r="K84" s="1891" t="s">
        <v>10271</v>
      </c>
      <c r="L84" s="1891">
        <v>772</v>
      </c>
      <c r="M84" s="1891">
        <v>145</v>
      </c>
      <c r="N84" s="1901" t="s">
        <v>10276</v>
      </c>
      <c r="O84" s="1893" t="s">
        <v>10288</v>
      </c>
      <c r="P84" s="1891">
        <v>1</v>
      </c>
      <c r="Q84" s="1891"/>
      <c r="R84" s="1891"/>
      <c r="S84" s="1891"/>
      <c r="T84" s="1891"/>
      <c r="U84" s="1891"/>
      <c r="V84" s="1891"/>
      <c r="W84" s="1891"/>
      <c r="X84" s="1891"/>
      <c r="Y84" s="1891"/>
      <c r="Z84" s="1891"/>
      <c r="AA84" s="1891"/>
      <c r="AB84" s="1891"/>
      <c r="AC84" s="1891"/>
      <c r="AD84" s="1891"/>
      <c r="AE84" s="1891"/>
      <c r="AF84" s="1891"/>
      <c r="AK84" t="str">
        <f t="shared" ref="AK84:AK97" si="9">D84&amp;K84</f>
        <v>DApJ</v>
      </c>
      <c r="AL84" s="1080">
        <v>1</v>
      </c>
      <c r="AM84" s="1080"/>
      <c r="AN84" s="56"/>
      <c r="AO84" s="56"/>
      <c r="AP84" s="56"/>
      <c r="AQ84" s="56"/>
      <c r="AR84" s="56"/>
      <c r="AS84" s="56">
        <v>1</v>
      </c>
      <c r="AT84" s="56"/>
      <c r="AU84" s="56"/>
      <c r="AV84" s="56"/>
      <c r="AW84" s="56">
        <v>1</v>
      </c>
      <c r="AX84" s="56"/>
      <c r="AY84" s="56"/>
      <c r="AZ84" s="56">
        <v>1</v>
      </c>
      <c r="BA84" s="56"/>
      <c r="BB84" s="56">
        <v>1</v>
      </c>
      <c r="BC84" s="56"/>
      <c r="BD84" s="56"/>
      <c r="BE84" s="56"/>
      <c r="BF84" s="56"/>
      <c r="BG84" s="56"/>
      <c r="BH84" s="56"/>
      <c r="BI84" s="56"/>
      <c r="BJ84" s="56">
        <v>1</v>
      </c>
      <c r="BK84" s="56"/>
      <c r="BL84" s="56"/>
      <c r="BM84" s="56"/>
      <c r="BN84" s="56">
        <v>1</v>
      </c>
      <c r="BO84" s="56"/>
      <c r="BP84" s="56"/>
      <c r="BQ84" s="56"/>
      <c r="BR84" s="56"/>
      <c r="BS84" s="56"/>
      <c r="BT84" s="56"/>
      <c r="BU84" s="56"/>
      <c r="BV84" s="56"/>
      <c r="BW84" s="56"/>
      <c r="BX84" s="56"/>
      <c r="BY84" s="56"/>
      <c r="BZ84" s="56"/>
      <c r="CA84" s="56"/>
      <c r="CB84" s="56"/>
      <c r="CC84" s="56"/>
      <c r="CD84" s="56"/>
      <c r="CE84" s="56"/>
    </row>
    <row r="85" spans="2:83" s="1581" customFormat="1" ht="71.25" customHeight="1">
      <c r="B85" s="1">
        <f t="shared" si="7"/>
        <v>83</v>
      </c>
      <c r="C85" s="1574" t="s">
        <v>10091</v>
      </c>
      <c r="D85" s="1574" t="s">
        <v>10092</v>
      </c>
      <c r="E85" s="1574">
        <v>1</v>
      </c>
      <c r="F85" s="1574">
        <v>0</v>
      </c>
      <c r="G85" s="1574">
        <v>2</v>
      </c>
      <c r="H85" s="1579" t="s">
        <v>10219</v>
      </c>
      <c r="I85" s="1574" t="s">
        <v>10093</v>
      </c>
      <c r="J85" s="1578" t="s">
        <v>10248</v>
      </c>
      <c r="K85" s="1574" t="s">
        <v>978</v>
      </c>
      <c r="L85" s="1574">
        <v>65</v>
      </c>
      <c r="M85" s="1574">
        <v>65</v>
      </c>
      <c r="N85" s="2407" t="s">
        <v>10094</v>
      </c>
      <c r="O85" s="1579" t="s">
        <v>10249</v>
      </c>
      <c r="P85" s="1574">
        <v>1</v>
      </c>
      <c r="Q85" s="1574"/>
      <c r="R85" s="1574"/>
      <c r="S85" s="1574"/>
      <c r="T85" s="1574"/>
      <c r="U85" s="1574"/>
      <c r="V85" s="1574"/>
      <c r="W85" s="1574"/>
      <c r="X85" s="1574"/>
      <c r="Y85" s="1574"/>
      <c r="Z85" s="1574"/>
      <c r="AA85" s="1574"/>
      <c r="AB85" s="1574"/>
      <c r="AC85" s="1574"/>
      <c r="AD85" s="1574"/>
      <c r="AE85" s="1574"/>
      <c r="AF85" s="1574"/>
      <c r="AK85" t="str">
        <f t="shared" si="9"/>
        <v>DPASJ</v>
      </c>
      <c r="AL85" s="1080"/>
      <c r="AM85" s="1080"/>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v>1</v>
      </c>
      <c r="BX85" s="56"/>
      <c r="BY85" s="56"/>
      <c r="BZ85" s="56"/>
      <c r="CA85" s="56"/>
      <c r="CB85" s="56"/>
      <c r="CC85" s="56"/>
      <c r="CD85" s="56"/>
      <c r="CE85" s="56"/>
    </row>
    <row r="86" spans="2:83" s="1503" customFormat="1" ht="71.25" customHeight="1">
      <c r="B86" s="1">
        <f t="shared" si="7"/>
        <v>84</v>
      </c>
      <c r="C86" s="1496" t="s">
        <v>10217</v>
      </c>
      <c r="D86" s="1496" t="s">
        <v>10186</v>
      </c>
      <c r="E86" s="1496">
        <v>8</v>
      </c>
      <c r="F86" s="1496">
        <v>5</v>
      </c>
      <c r="G86" s="1496">
        <v>4</v>
      </c>
      <c r="H86" s="1505" t="s">
        <v>10218</v>
      </c>
      <c r="I86" s="1496" t="s">
        <v>10220</v>
      </c>
      <c r="J86" s="1497" t="s">
        <v>10221</v>
      </c>
      <c r="K86" s="1496" t="s">
        <v>10189</v>
      </c>
      <c r="L86" s="1496">
        <v>772</v>
      </c>
      <c r="M86" s="1496">
        <v>113</v>
      </c>
      <c r="N86" s="2053" t="s">
        <v>10222</v>
      </c>
      <c r="O86" s="1505" t="s">
        <v>10223</v>
      </c>
      <c r="P86" s="1496">
        <v>5</v>
      </c>
      <c r="Q86" s="1496"/>
      <c r="R86" s="1496"/>
      <c r="S86" s="1496"/>
      <c r="T86" s="1496"/>
      <c r="U86" s="1496"/>
      <c r="V86" s="1496"/>
      <c r="W86" s="1496"/>
      <c r="X86" s="1496"/>
      <c r="Y86" s="1496"/>
      <c r="Z86" s="1496"/>
      <c r="AA86" s="1496"/>
      <c r="AB86" s="1496"/>
      <c r="AC86" s="1496"/>
      <c r="AD86" s="1496"/>
      <c r="AE86" s="1496"/>
      <c r="AF86" s="1496"/>
      <c r="AK86" t="str">
        <f t="shared" si="9"/>
        <v>DApJ</v>
      </c>
      <c r="AL86" s="1080"/>
      <c r="AM86" s="1080"/>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row>
    <row r="87" spans="2:83" s="2385" customFormat="1" ht="71.25" customHeight="1">
      <c r="B87" s="1">
        <f t="shared" si="7"/>
        <v>85</v>
      </c>
      <c r="C87" s="2381" t="s">
        <v>9989</v>
      </c>
      <c r="D87" s="2381" t="s">
        <v>9984</v>
      </c>
      <c r="E87" s="2381">
        <v>1</v>
      </c>
      <c r="F87" s="2381">
        <v>0</v>
      </c>
      <c r="G87" s="2381">
        <v>2</v>
      </c>
      <c r="H87" s="2382" t="s">
        <v>9996</v>
      </c>
      <c r="I87" s="2381" t="s">
        <v>9992</v>
      </c>
      <c r="J87" s="2383" t="s">
        <v>10062</v>
      </c>
      <c r="K87" s="2381" t="s">
        <v>9986</v>
      </c>
      <c r="L87" s="2381">
        <v>65</v>
      </c>
      <c r="M87" s="2381">
        <v>46</v>
      </c>
      <c r="N87" s="2384" t="s">
        <v>9990</v>
      </c>
      <c r="O87" s="2382" t="s">
        <v>9991</v>
      </c>
      <c r="P87" s="2381">
        <v>0</v>
      </c>
      <c r="Q87" s="2381"/>
      <c r="R87" s="2381"/>
      <c r="S87" s="2381"/>
      <c r="T87" s="2381"/>
      <c r="U87" s="2381"/>
      <c r="V87" s="2381"/>
      <c r="W87" s="2381"/>
      <c r="X87" s="2381"/>
      <c r="Y87" s="2381"/>
      <c r="Z87" s="2381"/>
      <c r="AA87" s="2381"/>
      <c r="AB87" s="2381"/>
      <c r="AC87" s="2381"/>
      <c r="AD87" s="2381"/>
      <c r="AE87" s="2381"/>
      <c r="AF87" s="2381"/>
      <c r="AK87" t="str">
        <f t="shared" si="9"/>
        <v>DPASJ</v>
      </c>
      <c r="AL87" s="1080"/>
      <c r="AM87" s="1080"/>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v>1</v>
      </c>
      <c r="BO87" s="56"/>
      <c r="BP87" s="56"/>
      <c r="BQ87" s="56"/>
      <c r="BR87" s="56"/>
      <c r="BS87" s="56"/>
      <c r="BT87" s="56"/>
      <c r="BU87" s="56"/>
      <c r="BV87" s="56"/>
      <c r="BW87" s="56"/>
      <c r="BX87" s="56"/>
      <c r="BY87" s="56"/>
      <c r="BZ87" s="56"/>
      <c r="CA87" s="56"/>
      <c r="CB87" s="56"/>
      <c r="CC87" s="56"/>
      <c r="CD87" s="56"/>
      <c r="CE87" s="56"/>
    </row>
    <row r="88" spans="2:83" s="2487" customFormat="1" ht="71.25" customHeight="1">
      <c r="B88" s="1">
        <f t="shared" si="7"/>
        <v>86</v>
      </c>
      <c r="C88" s="2483" t="s">
        <v>9989</v>
      </c>
      <c r="D88" s="2483" t="s">
        <v>10429</v>
      </c>
      <c r="E88" s="2483">
        <v>2</v>
      </c>
      <c r="F88" s="2483">
        <v>0</v>
      </c>
      <c r="G88" s="2483">
        <v>3</v>
      </c>
      <c r="H88" s="2484" t="s">
        <v>10491</v>
      </c>
      <c r="I88" s="2483" t="s">
        <v>10415</v>
      </c>
      <c r="J88" s="2485" t="s">
        <v>10468</v>
      </c>
      <c r="K88" s="2483" t="s">
        <v>10492</v>
      </c>
      <c r="L88" s="2483">
        <v>146</v>
      </c>
      <c r="M88" s="2483">
        <v>111</v>
      </c>
      <c r="N88" s="2486" t="s">
        <v>10438</v>
      </c>
      <c r="O88" s="2484" t="s">
        <v>10469</v>
      </c>
      <c r="P88" s="2483">
        <v>0</v>
      </c>
      <c r="Q88" s="2483"/>
      <c r="R88" s="2483"/>
      <c r="S88" s="2483"/>
      <c r="T88" s="2483"/>
      <c r="U88" s="2483"/>
      <c r="V88" s="2483"/>
      <c r="W88" s="2483"/>
      <c r="X88" s="2483"/>
      <c r="Y88" s="2483"/>
      <c r="Z88" s="2483"/>
      <c r="AA88" s="2483"/>
      <c r="AB88" s="2483"/>
      <c r="AC88" s="2483"/>
      <c r="AD88" s="2483"/>
      <c r="AE88" s="2483"/>
      <c r="AF88" s="2483"/>
      <c r="AK88" t="str">
        <f t="shared" si="9"/>
        <v>DAJ</v>
      </c>
      <c r="AL88" s="1080"/>
      <c r="AM88" s="1080"/>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v>2</v>
      </c>
      <c r="BO88" s="56"/>
      <c r="BP88" s="56"/>
      <c r="BQ88" s="56"/>
      <c r="BR88" s="56"/>
      <c r="BS88" s="56"/>
      <c r="BT88" s="56"/>
      <c r="BU88" s="56"/>
      <c r="BV88" s="56"/>
      <c r="BW88" s="56"/>
      <c r="BX88" s="56"/>
      <c r="BY88" s="56"/>
      <c r="BZ88" s="56"/>
      <c r="CA88" s="56"/>
      <c r="CB88" s="56"/>
      <c r="CC88" s="56"/>
      <c r="CD88" s="56"/>
      <c r="CE88" s="56"/>
    </row>
    <row r="89" spans="2:83" s="1874" customFormat="1" ht="53.25" customHeight="1">
      <c r="B89" s="1">
        <f t="shared" si="7"/>
        <v>87</v>
      </c>
      <c r="C89" s="1437" t="s">
        <v>9882</v>
      </c>
      <c r="D89" s="1437" t="s">
        <v>9845</v>
      </c>
      <c r="E89" s="1437">
        <v>4</v>
      </c>
      <c r="F89" s="1437">
        <v>5</v>
      </c>
      <c r="G89" s="1437">
        <v>0</v>
      </c>
      <c r="H89" s="1541" t="s">
        <v>9883</v>
      </c>
      <c r="I89" s="1437" t="s">
        <v>9884</v>
      </c>
      <c r="J89" s="2037" t="s">
        <v>10063</v>
      </c>
      <c r="K89" s="1437" t="s">
        <v>9820</v>
      </c>
      <c r="L89" s="1437">
        <v>768</v>
      </c>
      <c r="M89" s="1437" t="s">
        <v>9885</v>
      </c>
      <c r="N89" s="2040" t="s">
        <v>9848</v>
      </c>
      <c r="O89" s="1541" t="s">
        <v>9886</v>
      </c>
      <c r="P89" s="1437">
        <v>4</v>
      </c>
      <c r="Q89" s="1437"/>
      <c r="R89" s="1437"/>
      <c r="S89" s="1437"/>
      <c r="T89" s="1437"/>
      <c r="U89" s="1437"/>
      <c r="V89" s="1437"/>
      <c r="W89" s="1437"/>
      <c r="X89" s="1437"/>
      <c r="Y89" s="1437"/>
      <c r="Z89" s="1437"/>
      <c r="AA89" s="1437"/>
      <c r="AB89" s="1437"/>
      <c r="AC89" s="1437"/>
      <c r="AD89" s="1437"/>
      <c r="AE89" s="1437"/>
      <c r="AF89" s="1437"/>
      <c r="AK89" t="str">
        <f t="shared" si="9"/>
        <v>IApJ</v>
      </c>
      <c r="AL89" s="1080"/>
      <c r="AM89" s="1080"/>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row>
    <row r="90" spans="2:83" ht="130.5" customHeight="1">
      <c r="B90" s="1">
        <f t="shared" si="7"/>
        <v>88</v>
      </c>
      <c r="C90" s="1" t="s">
        <v>2056</v>
      </c>
      <c r="D90" s="1" t="s">
        <v>9658</v>
      </c>
      <c r="E90" s="1">
        <v>49</v>
      </c>
      <c r="F90" s="1">
        <v>20</v>
      </c>
      <c r="G90" s="1">
        <v>30</v>
      </c>
      <c r="H90" s="75" t="s">
        <v>9706</v>
      </c>
      <c r="I90" s="1" t="s">
        <v>9669</v>
      </c>
      <c r="J90" s="726" t="s">
        <v>9707</v>
      </c>
      <c r="K90" s="1" t="s">
        <v>9655</v>
      </c>
      <c r="L90" s="1">
        <v>763</v>
      </c>
      <c r="M90" s="1" t="s">
        <v>9708</v>
      </c>
      <c r="N90" s="2329" t="s">
        <v>9656</v>
      </c>
      <c r="O90" s="75" t="s">
        <v>9709</v>
      </c>
      <c r="P90" s="1">
        <v>9</v>
      </c>
      <c r="Q90" s="1"/>
      <c r="R90" s="1"/>
      <c r="S90" s="1"/>
      <c r="T90" s="1"/>
      <c r="U90" s="1"/>
      <c r="V90" s="1"/>
      <c r="W90" s="1"/>
      <c r="X90" s="1"/>
      <c r="Y90" s="1"/>
      <c r="Z90" s="1"/>
      <c r="AA90" s="1"/>
      <c r="AB90" s="1"/>
      <c r="AC90" s="1"/>
      <c r="AD90" s="1"/>
      <c r="AE90" s="1"/>
      <c r="AF90" s="1"/>
      <c r="AK90" t="str">
        <f t="shared" si="9"/>
        <v>IApJ</v>
      </c>
      <c r="AL90" s="1080"/>
      <c r="AM90" s="1080"/>
      <c r="AN90" s="56"/>
      <c r="AO90" s="56"/>
      <c r="AP90" s="56"/>
      <c r="AQ90" s="56"/>
      <c r="AR90" s="56"/>
      <c r="AS90" s="56">
        <v>1</v>
      </c>
      <c r="AT90" s="56"/>
      <c r="AU90" s="56"/>
      <c r="AV90" s="56"/>
      <c r="AW90" s="56">
        <v>1</v>
      </c>
      <c r="AX90" s="56"/>
      <c r="AY90" s="56"/>
      <c r="AZ90" s="56">
        <v>1</v>
      </c>
      <c r="BA90" s="56"/>
      <c r="BB90" s="56">
        <v>1</v>
      </c>
      <c r="BC90" s="56"/>
      <c r="BD90" s="56"/>
      <c r="BE90" s="56"/>
      <c r="BF90" s="56"/>
      <c r="BG90" s="56"/>
      <c r="BH90" s="56"/>
      <c r="BI90" s="56"/>
      <c r="BJ90" s="56">
        <v>1</v>
      </c>
      <c r="BK90" s="56"/>
      <c r="BL90" s="56"/>
      <c r="BM90" s="56"/>
      <c r="BN90" s="56"/>
      <c r="BO90" s="56"/>
      <c r="BP90" s="56"/>
      <c r="BQ90" s="56"/>
      <c r="BR90" s="56"/>
      <c r="BS90" s="56"/>
      <c r="BT90" s="56"/>
      <c r="BU90" s="56"/>
      <c r="BV90" s="56"/>
      <c r="BW90" s="56"/>
      <c r="BX90" s="56"/>
      <c r="BY90" s="56"/>
      <c r="BZ90" s="56"/>
      <c r="CA90" s="56"/>
      <c r="CB90" s="56"/>
      <c r="CC90" s="56"/>
      <c r="CD90" s="56"/>
      <c r="CE90" s="56"/>
    </row>
    <row r="91" spans="2:83" s="1874" customFormat="1" ht="84" customHeight="1">
      <c r="B91" s="1">
        <f t="shared" si="7"/>
        <v>89</v>
      </c>
      <c r="C91" s="1437" t="s">
        <v>9887</v>
      </c>
      <c r="D91" s="1437" t="s">
        <v>9806</v>
      </c>
      <c r="E91" s="1437">
        <v>7</v>
      </c>
      <c r="F91" s="1437">
        <v>8</v>
      </c>
      <c r="G91" s="1437">
        <v>0</v>
      </c>
      <c r="H91" s="1541" t="s">
        <v>9889</v>
      </c>
      <c r="I91" s="1437" t="s">
        <v>9888</v>
      </c>
      <c r="J91" s="2037" t="s">
        <v>9890</v>
      </c>
      <c r="K91" s="1437" t="s">
        <v>9891</v>
      </c>
      <c r="L91" s="1437">
        <v>551</v>
      </c>
      <c r="M91" s="1437" t="s">
        <v>9892</v>
      </c>
      <c r="N91" s="2040" t="s">
        <v>9875</v>
      </c>
      <c r="O91" s="1541" t="s">
        <v>9893</v>
      </c>
      <c r="P91" s="1437">
        <v>5</v>
      </c>
      <c r="Q91" s="1437"/>
      <c r="R91" s="1437"/>
      <c r="S91" s="1437"/>
      <c r="T91" s="1437"/>
      <c r="U91" s="1437"/>
      <c r="V91" s="1437"/>
      <c r="W91" s="1437"/>
      <c r="X91" s="1437"/>
      <c r="Y91" s="1437"/>
      <c r="Z91" s="1437"/>
      <c r="AA91" s="1437"/>
      <c r="AB91" s="1437"/>
      <c r="AC91" s="1437"/>
      <c r="AD91" s="1437"/>
      <c r="AE91" s="1437"/>
      <c r="AF91" s="1437"/>
      <c r="AG91" s="2034" t="s">
        <v>10526</v>
      </c>
      <c r="AK91" t="str">
        <f t="shared" si="9"/>
        <v>IA&amp;A</v>
      </c>
      <c r="AL91" s="1080"/>
      <c r="AM91" s="1080"/>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c r="BZ91" s="56"/>
      <c r="CA91" s="56"/>
      <c r="CB91" s="56"/>
      <c r="CC91" s="56"/>
      <c r="CD91" s="56"/>
      <c r="CE91" s="56"/>
    </row>
    <row r="92" spans="2:83" s="1874" customFormat="1" ht="84" customHeight="1">
      <c r="B92" s="1">
        <f t="shared" si="7"/>
        <v>90</v>
      </c>
      <c r="C92" s="1437" t="s">
        <v>9894</v>
      </c>
      <c r="D92" s="1437" t="s">
        <v>9834</v>
      </c>
      <c r="E92" s="1437">
        <v>0</v>
      </c>
      <c r="F92" s="1437">
        <v>0</v>
      </c>
      <c r="G92" s="1437">
        <v>1</v>
      </c>
      <c r="H92" s="1541" t="s">
        <v>9895</v>
      </c>
      <c r="I92" s="1437" t="s">
        <v>9898</v>
      </c>
      <c r="J92" s="2037" t="s">
        <v>9896</v>
      </c>
      <c r="K92" s="1437" t="s">
        <v>9820</v>
      </c>
      <c r="L92" s="1437">
        <v>769</v>
      </c>
      <c r="M92" s="1437">
        <v>13</v>
      </c>
      <c r="N92" s="2040" t="s">
        <v>9864</v>
      </c>
      <c r="O92" s="1541" t="s">
        <v>9897</v>
      </c>
      <c r="P92" s="1437">
        <v>4</v>
      </c>
      <c r="Q92" s="1437"/>
      <c r="R92" s="1437"/>
      <c r="S92" s="1437"/>
      <c r="T92" s="1437"/>
      <c r="U92" s="1437"/>
      <c r="V92" s="1437"/>
      <c r="W92" s="1437"/>
      <c r="X92" s="1437"/>
      <c r="Y92" s="1437"/>
      <c r="Z92" s="1437"/>
      <c r="AA92" s="1437"/>
      <c r="AB92" s="1437"/>
      <c r="AC92" s="1437"/>
      <c r="AD92" s="1437"/>
      <c r="AE92" s="1437"/>
      <c r="AF92" s="1437"/>
      <c r="AK92" t="str">
        <f t="shared" si="9"/>
        <v>DApJ</v>
      </c>
      <c r="AL92" s="1080"/>
      <c r="AM92" s="1080"/>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row>
    <row r="93" spans="2:83" s="1817" customFormat="1" ht="84" customHeight="1">
      <c r="B93" s="1">
        <f t="shared" si="7"/>
        <v>91</v>
      </c>
      <c r="C93" s="1810" t="s">
        <v>10541</v>
      </c>
      <c r="D93" s="1810" t="s">
        <v>10542</v>
      </c>
      <c r="E93" s="1810">
        <v>6</v>
      </c>
      <c r="F93" s="1810">
        <v>7</v>
      </c>
      <c r="G93" s="1810">
        <v>0</v>
      </c>
      <c r="H93" s="1812" t="s">
        <v>10543</v>
      </c>
      <c r="I93" s="1810" t="s">
        <v>10544</v>
      </c>
      <c r="J93" s="1814" t="s">
        <v>10545</v>
      </c>
      <c r="K93" s="1810" t="s">
        <v>10546</v>
      </c>
      <c r="L93" s="1810">
        <v>436</v>
      </c>
      <c r="M93" s="1810" t="s">
        <v>10547</v>
      </c>
      <c r="N93" s="1816" t="s">
        <v>10548</v>
      </c>
      <c r="O93" s="1812" t="s">
        <v>10549</v>
      </c>
      <c r="P93" s="1810">
        <v>4</v>
      </c>
      <c r="Q93" s="1810"/>
      <c r="R93" s="1810"/>
      <c r="S93" s="1810"/>
      <c r="T93" s="1810"/>
      <c r="U93" s="1810"/>
      <c r="V93" s="1810"/>
      <c r="W93" s="1810"/>
      <c r="X93" s="1810"/>
      <c r="Y93" s="1810"/>
      <c r="Z93" s="1810"/>
      <c r="AA93" s="1810"/>
      <c r="AB93" s="1810"/>
      <c r="AC93" s="1810"/>
      <c r="AD93" s="1810"/>
      <c r="AE93" s="1810"/>
      <c r="AF93" s="1810"/>
      <c r="AK93" s="1817" t="str">
        <f t="shared" si="9"/>
        <v>IMNRAS</v>
      </c>
      <c r="AL93" s="1080"/>
      <c r="AM93" s="1080"/>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c r="CE93" s="56"/>
    </row>
    <row r="94" spans="2:83" s="2679" customFormat="1" ht="84" customHeight="1">
      <c r="B94" s="1">
        <f t="shared" si="7"/>
        <v>92</v>
      </c>
      <c r="C94" s="2680" t="s">
        <v>11309</v>
      </c>
      <c r="D94" s="2680" t="s">
        <v>11287</v>
      </c>
      <c r="E94" s="2680">
        <v>2</v>
      </c>
      <c r="F94" s="2680">
        <v>2</v>
      </c>
      <c r="G94" s="2680">
        <v>1</v>
      </c>
      <c r="H94" s="2681" t="s">
        <v>11310</v>
      </c>
      <c r="I94" s="2680" t="s">
        <v>11295</v>
      </c>
      <c r="J94" s="2682" t="s">
        <v>11311</v>
      </c>
      <c r="K94" s="2680" t="s">
        <v>11312</v>
      </c>
      <c r="L94" s="2680">
        <v>146</v>
      </c>
      <c r="M94" s="2680">
        <v>66</v>
      </c>
      <c r="N94" s="2683" t="s">
        <v>11313</v>
      </c>
      <c r="O94" s="2681" t="s">
        <v>11314</v>
      </c>
      <c r="P94" s="2680"/>
      <c r="Q94" s="2680"/>
      <c r="R94" s="2680"/>
      <c r="S94" s="2680"/>
      <c r="T94" s="2680"/>
      <c r="U94" s="2680"/>
      <c r="V94" s="2680"/>
      <c r="W94" s="2680"/>
      <c r="X94" s="2680"/>
      <c r="Y94" s="2680"/>
      <c r="Z94" s="2680"/>
      <c r="AA94" s="2680"/>
      <c r="AB94" s="2680"/>
      <c r="AC94" s="2680"/>
      <c r="AD94" s="2680"/>
      <c r="AE94" s="2680"/>
      <c r="AF94" s="2680"/>
      <c r="AK94" s="2679" t="str">
        <f t="shared" si="9"/>
        <v>DAJ</v>
      </c>
      <c r="AL94" s="1080"/>
      <c r="AM94" s="1080"/>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row>
    <row r="95" spans="2:83" s="1874" customFormat="1" ht="84" customHeight="1">
      <c r="B95" s="1">
        <f t="shared" si="7"/>
        <v>93</v>
      </c>
      <c r="C95" s="1437" t="s">
        <v>9899</v>
      </c>
      <c r="D95" s="1437" t="s">
        <v>9840</v>
      </c>
      <c r="E95" s="1437">
        <v>5</v>
      </c>
      <c r="F95" s="1437">
        <v>0</v>
      </c>
      <c r="G95" s="1437">
        <v>6</v>
      </c>
      <c r="H95" s="1541" t="s">
        <v>10015</v>
      </c>
      <c r="I95" s="1437" t="s">
        <v>9900</v>
      </c>
      <c r="J95" s="2037" t="s">
        <v>9901</v>
      </c>
      <c r="K95" s="1437" t="s">
        <v>9902</v>
      </c>
      <c r="L95" s="1437">
        <v>65</v>
      </c>
      <c r="M95" s="1437">
        <v>22</v>
      </c>
      <c r="N95" s="2040" t="s">
        <v>9903</v>
      </c>
      <c r="O95" s="1541" t="s">
        <v>9904</v>
      </c>
      <c r="P95" s="1437">
        <v>2</v>
      </c>
      <c r="Q95" s="1437"/>
      <c r="R95" s="1437"/>
      <c r="S95" s="1437"/>
      <c r="T95" s="1437"/>
      <c r="U95" s="1437"/>
      <c r="V95" s="1437"/>
      <c r="W95" s="1437"/>
      <c r="X95" s="1437"/>
      <c r="Y95" s="1437"/>
      <c r="Z95" s="1437"/>
      <c r="AA95" s="1437"/>
      <c r="AB95" s="1437"/>
      <c r="AC95" s="1437"/>
      <c r="AD95" s="1437"/>
      <c r="AE95" s="1437"/>
      <c r="AF95" s="1437"/>
      <c r="AK95" t="str">
        <f t="shared" si="9"/>
        <v>DPASJ</v>
      </c>
      <c r="AL95" s="1080"/>
      <c r="AM95" s="1080"/>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row>
    <row r="96" spans="2:83" s="1670" customFormat="1" ht="84" customHeight="1">
      <c r="B96" s="1">
        <f t="shared" si="7"/>
        <v>94</v>
      </c>
      <c r="C96" s="1652" t="s">
        <v>9899</v>
      </c>
      <c r="D96" s="1652" t="s">
        <v>10498</v>
      </c>
      <c r="E96" s="1652">
        <v>7</v>
      </c>
      <c r="F96" s="1652">
        <v>0</v>
      </c>
      <c r="G96" s="1652">
        <v>8</v>
      </c>
      <c r="H96" s="1657" t="s">
        <v>11382</v>
      </c>
      <c r="I96" s="1670" t="s">
        <v>10499</v>
      </c>
      <c r="J96" s="1656" t="s">
        <v>10503</v>
      </c>
      <c r="K96" s="1652" t="s">
        <v>10500</v>
      </c>
      <c r="L96" s="1652">
        <v>778</v>
      </c>
      <c r="M96" s="1652">
        <v>91</v>
      </c>
      <c r="N96" s="1672" t="s">
        <v>10501</v>
      </c>
      <c r="O96" s="2495" t="s">
        <v>10502</v>
      </c>
      <c r="P96" s="2494">
        <v>2</v>
      </c>
      <c r="R96" s="1652"/>
      <c r="S96" s="1652"/>
      <c r="T96" s="1652"/>
      <c r="U96" s="1652"/>
      <c r="V96" s="1652"/>
      <c r="W96" s="1652"/>
      <c r="X96" s="1652"/>
      <c r="Y96" s="1652"/>
      <c r="Z96" s="1652"/>
      <c r="AA96" s="1652"/>
      <c r="AB96" s="1652"/>
      <c r="AC96" s="1652"/>
      <c r="AD96" s="1652"/>
      <c r="AE96" s="1652"/>
      <c r="AF96" s="1652"/>
      <c r="AG96" s="2152" t="s">
        <v>10504</v>
      </c>
      <c r="AK96" s="1670" t="str">
        <f t="shared" si="9"/>
        <v>DApJ</v>
      </c>
      <c r="AL96" s="2774"/>
      <c r="AM96" s="2774"/>
      <c r="AN96" s="56"/>
      <c r="AO96" s="56"/>
      <c r="AP96" s="56">
        <v>1</v>
      </c>
      <c r="AQ96" s="56"/>
      <c r="AR96" s="56"/>
      <c r="AS96" s="56"/>
      <c r="AT96" s="56"/>
      <c r="AU96" s="56"/>
      <c r="AV96" s="56"/>
      <c r="AW96" s="56"/>
      <c r="AX96" s="56"/>
      <c r="AY96" s="56"/>
      <c r="AZ96" s="56"/>
      <c r="BA96" s="56">
        <v>2</v>
      </c>
      <c r="BB96" s="56"/>
      <c r="BC96" s="56"/>
      <c r="BD96" s="56"/>
      <c r="BE96" s="56"/>
      <c r="BF96" s="56"/>
      <c r="BG96" s="56"/>
      <c r="BH96" s="56">
        <v>1</v>
      </c>
      <c r="BI96" s="56"/>
      <c r="BJ96" s="56"/>
      <c r="BK96" s="56"/>
      <c r="BL96" s="56"/>
      <c r="BM96" s="56"/>
      <c r="BN96" s="56"/>
      <c r="BO96" s="56"/>
      <c r="BP96" s="56"/>
      <c r="BQ96" s="56"/>
      <c r="BR96" s="56"/>
      <c r="BS96" s="56"/>
      <c r="BT96" s="56"/>
      <c r="BU96" s="56"/>
      <c r="BV96" s="56"/>
      <c r="BW96" s="56"/>
      <c r="BX96" s="56"/>
      <c r="BY96" s="56"/>
      <c r="BZ96" s="56"/>
      <c r="CA96" s="56"/>
      <c r="CB96" s="56"/>
      <c r="CC96" s="56"/>
      <c r="CD96" s="56"/>
      <c r="CE96" s="56"/>
    </row>
    <row r="97" spans="2:83" s="2327" customFormat="1" ht="139.5" customHeight="1">
      <c r="B97" s="2319">
        <f t="shared" si="7"/>
        <v>95</v>
      </c>
      <c r="C97" s="2319" t="s">
        <v>10314</v>
      </c>
      <c r="D97" s="2319" t="s">
        <v>10315</v>
      </c>
      <c r="E97" s="2319">
        <v>55</v>
      </c>
      <c r="F97" s="2319">
        <v>18</v>
      </c>
      <c r="G97" s="2319">
        <v>38</v>
      </c>
      <c r="H97" s="2323" t="s">
        <v>10320</v>
      </c>
      <c r="I97" s="2319" t="s">
        <v>10319</v>
      </c>
      <c r="J97" s="2324" t="s">
        <v>10531</v>
      </c>
      <c r="K97" s="2319" t="s">
        <v>10316</v>
      </c>
      <c r="L97" s="2319">
        <v>65</v>
      </c>
      <c r="M97" s="2319">
        <v>90</v>
      </c>
      <c r="N97" s="2326" t="s">
        <v>10317</v>
      </c>
      <c r="O97" s="2323" t="s">
        <v>10318</v>
      </c>
      <c r="P97" s="2319">
        <v>3</v>
      </c>
      <c r="Q97" s="2319"/>
      <c r="R97" s="2319"/>
      <c r="S97" s="2319"/>
      <c r="T97" s="2319"/>
      <c r="U97" s="2319"/>
      <c r="V97" s="2319"/>
      <c r="W97" s="2319"/>
      <c r="X97" s="2319"/>
      <c r="Y97" s="2319"/>
      <c r="Z97" s="2319"/>
      <c r="AA97" s="2319"/>
      <c r="AB97" s="2319"/>
      <c r="AC97" s="2319"/>
      <c r="AD97" s="2319"/>
      <c r="AE97" s="2319"/>
      <c r="AF97" s="2319"/>
      <c r="AK97" s="2327" t="str">
        <f t="shared" si="9"/>
        <v>DPASJ</v>
      </c>
      <c r="AL97" s="2909"/>
      <c r="AM97" s="2909"/>
      <c r="AP97" s="2327">
        <v>6</v>
      </c>
      <c r="AS97" s="2327">
        <v>1</v>
      </c>
      <c r="AT97" s="2327">
        <v>1</v>
      </c>
      <c r="AZ97" s="2327">
        <v>1</v>
      </c>
      <c r="BB97" s="2327">
        <v>1</v>
      </c>
      <c r="BJ97" s="2327">
        <v>1</v>
      </c>
      <c r="BN97" s="2327">
        <v>1</v>
      </c>
    </row>
    <row r="98" spans="2:83" s="1817" customFormat="1" ht="88.5" customHeight="1">
      <c r="B98" s="1">
        <f t="shared" si="7"/>
        <v>96</v>
      </c>
      <c r="C98" s="1810" t="s">
        <v>10567</v>
      </c>
      <c r="D98" s="1810" t="s">
        <v>10556</v>
      </c>
      <c r="E98" s="1810">
        <v>4</v>
      </c>
      <c r="F98" s="1810">
        <v>0</v>
      </c>
      <c r="G98" s="1810">
        <v>5</v>
      </c>
      <c r="H98" s="2496" t="s">
        <v>11383</v>
      </c>
      <c r="I98" s="1810" t="s">
        <v>10568</v>
      </c>
      <c r="J98" s="1814" t="s">
        <v>10569</v>
      </c>
      <c r="K98" s="1810" t="s">
        <v>10560</v>
      </c>
      <c r="L98" s="1810">
        <v>778</v>
      </c>
      <c r="M98" s="1810">
        <v>92</v>
      </c>
      <c r="N98" s="1816" t="s">
        <v>10548</v>
      </c>
      <c r="O98" s="1812" t="s">
        <v>10570</v>
      </c>
      <c r="P98" s="1810">
        <v>0</v>
      </c>
      <c r="Q98" s="1810"/>
      <c r="R98" s="1810"/>
      <c r="S98" s="1810"/>
      <c r="T98" s="1810"/>
      <c r="U98" s="1810"/>
      <c r="V98" s="1810"/>
      <c r="W98" s="1810"/>
      <c r="X98" s="1810"/>
      <c r="Y98" s="1810"/>
      <c r="Z98" s="1810"/>
      <c r="AA98" s="1810"/>
      <c r="AB98" s="1810"/>
      <c r="AC98" s="1810"/>
      <c r="AD98" s="1810"/>
      <c r="AE98" s="1810"/>
      <c r="AF98" s="1810"/>
      <c r="AL98" s="1080"/>
      <c r="AM98" s="1080"/>
      <c r="AN98" s="56"/>
      <c r="AO98" s="56"/>
      <c r="AP98" s="56"/>
      <c r="AQ98" s="56"/>
      <c r="AR98" s="56"/>
      <c r="AS98" s="56">
        <v>2</v>
      </c>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row>
    <row r="99" spans="2:83" s="2169" customFormat="1" ht="88.5" customHeight="1">
      <c r="B99" s="1">
        <f t="shared" si="7"/>
        <v>97</v>
      </c>
      <c r="C99" s="2171" t="s">
        <v>10608</v>
      </c>
      <c r="D99" s="2171" t="s">
        <v>11237</v>
      </c>
      <c r="E99" s="2171">
        <v>10</v>
      </c>
      <c r="F99" s="2171">
        <v>2</v>
      </c>
      <c r="G99" s="2171">
        <v>9</v>
      </c>
      <c r="H99" s="2220" t="s">
        <v>10611</v>
      </c>
      <c r="I99" s="2171" t="s">
        <v>3674</v>
      </c>
      <c r="J99" s="2179" t="s">
        <v>10609</v>
      </c>
      <c r="K99" s="2171" t="s">
        <v>10612</v>
      </c>
      <c r="L99" s="2171">
        <v>779</v>
      </c>
      <c r="M99" s="2171">
        <v>53</v>
      </c>
      <c r="N99" s="2178" t="s">
        <v>10613</v>
      </c>
      <c r="O99" s="2176" t="s">
        <v>10610</v>
      </c>
      <c r="P99" s="2171">
        <v>1</v>
      </c>
      <c r="Q99" s="2171"/>
      <c r="R99" s="2171"/>
      <c r="S99" s="2171"/>
      <c r="T99" s="2171"/>
      <c r="U99" s="2171"/>
      <c r="V99" s="2171"/>
      <c r="W99" s="2171"/>
      <c r="X99" s="2171"/>
      <c r="Y99" s="2171"/>
      <c r="Z99" s="2171"/>
      <c r="AA99" s="2171"/>
      <c r="AB99" s="2171"/>
      <c r="AC99" s="2171"/>
      <c r="AD99" s="2171"/>
      <c r="AE99" s="2171"/>
      <c r="AF99" s="2171"/>
      <c r="AL99" s="1080"/>
      <c r="AM99" s="1080"/>
      <c r="AN99" s="56"/>
      <c r="AO99" s="56"/>
      <c r="AP99" s="56"/>
      <c r="AQ99" s="56"/>
      <c r="AR99" s="56"/>
      <c r="AS99" s="56"/>
      <c r="AT99" s="56"/>
      <c r="AU99" s="56"/>
      <c r="AV99" s="56"/>
      <c r="AW99" s="56"/>
      <c r="AX99" s="56"/>
      <c r="AY99" s="56">
        <v>2</v>
      </c>
      <c r="AZ99" s="56"/>
      <c r="BA99" s="56">
        <v>6</v>
      </c>
      <c r="BB99" s="56">
        <v>1</v>
      </c>
      <c r="BC99" s="56"/>
      <c r="BD99" s="56"/>
      <c r="BE99" s="56"/>
      <c r="BF99" s="56"/>
      <c r="BG99" s="56"/>
      <c r="BH99" s="56"/>
      <c r="BI99" s="56"/>
      <c r="BJ99" s="56"/>
      <c r="BK99" s="56"/>
      <c r="BL99" s="56"/>
      <c r="BM99" s="56"/>
      <c r="BN99" s="56"/>
      <c r="BO99" s="56"/>
      <c r="BP99" s="56"/>
      <c r="BQ99" s="56"/>
      <c r="BR99" s="56"/>
      <c r="BS99" s="56"/>
      <c r="BT99" s="56"/>
      <c r="BU99" s="56"/>
      <c r="BV99" s="56"/>
      <c r="BW99" s="56"/>
      <c r="BX99" s="56"/>
      <c r="BY99" s="56"/>
      <c r="BZ99" s="56"/>
      <c r="CA99" s="56"/>
      <c r="CB99" s="56"/>
      <c r="CC99" s="56"/>
      <c r="CD99" s="56"/>
      <c r="CE99" s="56"/>
    </row>
    <row r="100" spans="2:83" ht="88.5" customHeight="1">
      <c r="B100" s="1">
        <f t="shared" si="7"/>
        <v>98</v>
      </c>
      <c r="C100" s="1" t="s">
        <v>9743</v>
      </c>
      <c r="D100" s="1" t="s">
        <v>9736</v>
      </c>
      <c r="E100" s="1">
        <v>23</v>
      </c>
      <c r="F100" s="1">
        <v>23</v>
      </c>
      <c r="G100" s="1">
        <v>1</v>
      </c>
      <c r="H100" s="75" t="s">
        <v>9744</v>
      </c>
      <c r="I100" s="1" t="s">
        <v>9745</v>
      </c>
      <c r="J100" s="726" t="s">
        <v>9746</v>
      </c>
      <c r="K100" s="1" t="s">
        <v>9747</v>
      </c>
      <c r="L100" s="1">
        <v>762</v>
      </c>
      <c r="M100" s="1" t="s">
        <v>9748</v>
      </c>
      <c r="N100" s="2329" t="s">
        <v>9749</v>
      </c>
      <c r="O100" s="75" t="s">
        <v>9750</v>
      </c>
      <c r="P100" s="1">
        <v>18</v>
      </c>
      <c r="Q100" s="1"/>
      <c r="R100" s="1"/>
      <c r="S100" s="1"/>
      <c r="T100" s="1"/>
      <c r="U100" s="1"/>
      <c r="V100" s="1"/>
      <c r="W100" s="1"/>
      <c r="X100" s="1"/>
      <c r="Y100" s="1"/>
      <c r="Z100" s="1"/>
      <c r="AA100" s="1"/>
      <c r="AB100" s="1"/>
      <c r="AC100" s="1"/>
      <c r="AD100" s="1"/>
      <c r="AE100" s="1"/>
      <c r="AF100" s="1"/>
      <c r="AK100" t="str">
        <f>D100&amp;K100</f>
        <v>IApJ</v>
      </c>
      <c r="AL100" s="1080"/>
      <c r="AM100" s="1080"/>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c r="BZ100" s="56"/>
      <c r="CA100" s="56"/>
      <c r="CB100" s="56"/>
      <c r="CC100" s="56"/>
      <c r="CD100" s="56"/>
      <c r="CE100" s="56"/>
    </row>
    <row r="101" spans="2:83">
      <c r="AL101">
        <f t="shared" ref="AL101:CE101" si="10">SUM(AL3:AL100)</f>
        <v>1</v>
      </c>
      <c r="AM101">
        <f t="shared" si="10"/>
        <v>0</v>
      </c>
      <c r="AN101">
        <f t="shared" si="10"/>
        <v>22</v>
      </c>
      <c r="AO101">
        <f t="shared" si="10"/>
        <v>1</v>
      </c>
      <c r="AP101">
        <f t="shared" si="10"/>
        <v>15</v>
      </c>
      <c r="AQ101">
        <f t="shared" si="10"/>
        <v>0</v>
      </c>
      <c r="AR101">
        <f t="shared" si="10"/>
        <v>0</v>
      </c>
      <c r="AS101">
        <f t="shared" si="10"/>
        <v>29</v>
      </c>
      <c r="AT101">
        <f t="shared" si="10"/>
        <v>1</v>
      </c>
      <c r="AU101">
        <f t="shared" si="10"/>
        <v>0</v>
      </c>
      <c r="AV101">
        <f t="shared" si="10"/>
        <v>1</v>
      </c>
      <c r="AW101">
        <f t="shared" si="10"/>
        <v>10</v>
      </c>
      <c r="AX101">
        <f t="shared" si="10"/>
        <v>0</v>
      </c>
      <c r="AY101">
        <f t="shared" si="10"/>
        <v>2</v>
      </c>
      <c r="AZ101">
        <f t="shared" si="10"/>
        <v>16</v>
      </c>
      <c r="BA101">
        <f t="shared" si="10"/>
        <v>77</v>
      </c>
      <c r="BB101">
        <f t="shared" si="10"/>
        <v>26</v>
      </c>
      <c r="BC101">
        <f t="shared" si="10"/>
        <v>1</v>
      </c>
      <c r="BD101">
        <f t="shared" si="10"/>
        <v>0</v>
      </c>
      <c r="BE101">
        <f t="shared" si="10"/>
        <v>8</v>
      </c>
      <c r="BF101">
        <f t="shared" si="10"/>
        <v>2</v>
      </c>
      <c r="BG101">
        <f t="shared" si="10"/>
        <v>1</v>
      </c>
      <c r="BH101">
        <f t="shared" si="10"/>
        <v>9</v>
      </c>
      <c r="BI101">
        <f t="shared" si="10"/>
        <v>0</v>
      </c>
      <c r="BJ101">
        <f t="shared" si="10"/>
        <v>12</v>
      </c>
      <c r="BK101">
        <f t="shared" si="10"/>
        <v>2</v>
      </c>
      <c r="BL101">
        <f t="shared" si="10"/>
        <v>1</v>
      </c>
      <c r="BM101">
        <f t="shared" si="10"/>
        <v>0</v>
      </c>
      <c r="BN101">
        <f t="shared" si="10"/>
        <v>11</v>
      </c>
      <c r="BO101">
        <f t="shared" si="10"/>
        <v>0</v>
      </c>
      <c r="BP101">
        <f t="shared" si="10"/>
        <v>1</v>
      </c>
      <c r="BQ101">
        <f t="shared" si="10"/>
        <v>1</v>
      </c>
      <c r="BR101">
        <f t="shared" si="10"/>
        <v>1</v>
      </c>
      <c r="BS101">
        <f t="shared" si="10"/>
        <v>0</v>
      </c>
      <c r="BT101">
        <f t="shared" si="10"/>
        <v>0</v>
      </c>
      <c r="BU101">
        <f t="shared" si="10"/>
        <v>1</v>
      </c>
      <c r="BV101">
        <f t="shared" si="10"/>
        <v>0</v>
      </c>
      <c r="BW101">
        <f t="shared" si="10"/>
        <v>2</v>
      </c>
      <c r="BX101">
        <f t="shared" si="10"/>
        <v>0</v>
      </c>
      <c r="BY101">
        <f t="shared" si="10"/>
        <v>5</v>
      </c>
      <c r="BZ101">
        <f t="shared" si="10"/>
        <v>1</v>
      </c>
      <c r="CA101">
        <f t="shared" si="10"/>
        <v>0</v>
      </c>
      <c r="CB101">
        <f t="shared" si="10"/>
        <v>0</v>
      </c>
      <c r="CC101">
        <f t="shared" si="10"/>
        <v>0</v>
      </c>
      <c r="CD101">
        <f t="shared" si="10"/>
        <v>0</v>
      </c>
      <c r="CE101">
        <f t="shared" si="10"/>
        <v>0</v>
      </c>
    </row>
    <row r="102" spans="2:83">
      <c r="C102" s="1874" t="s">
        <v>9814</v>
      </c>
      <c r="D102" s="2148" t="s">
        <v>9906</v>
      </c>
      <c r="E102" s="2148"/>
      <c r="F102" s="2148"/>
      <c r="G102" s="2148"/>
    </row>
    <row r="103" spans="2:83">
      <c r="C103" s="2385" t="s">
        <v>10006</v>
      </c>
    </row>
    <row r="104" spans="2:83">
      <c r="C104" s="1581" t="s">
        <v>10095</v>
      </c>
    </row>
    <row r="105" spans="2:83">
      <c r="C105" s="1503" t="s">
        <v>10224</v>
      </c>
    </row>
    <row r="106" spans="2:83">
      <c r="C106" s="1889" t="s">
        <v>10291</v>
      </c>
    </row>
    <row r="107" spans="2:83">
      <c r="C107" s="2327" t="s">
        <v>10313</v>
      </c>
    </row>
    <row r="108" spans="2:83">
      <c r="C108" s="2482" t="s">
        <v>10398</v>
      </c>
    </row>
    <row r="109" spans="2:83">
      <c r="C109" s="2487" t="s">
        <v>10470</v>
      </c>
    </row>
    <row r="110" spans="2:83">
      <c r="C110" s="1670" t="s">
        <v>10497</v>
      </c>
    </row>
    <row r="111" spans="2:83">
      <c r="C111" s="1817" t="s">
        <v>10540</v>
      </c>
    </row>
    <row r="112" spans="2:83">
      <c r="C112" s="2169" t="s">
        <v>10607</v>
      </c>
    </row>
    <row r="113" spans="3:3">
      <c r="C113" s="2618" t="s">
        <v>10891</v>
      </c>
    </row>
    <row r="114" spans="3:3">
      <c r="C114" s="2091" t="s">
        <v>11005</v>
      </c>
    </row>
    <row r="115" spans="3:3">
      <c r="C115" s="2936" t="s">
        <v>11239</v>
      </c>
    </row>
    <row r="116" spans="3:3">
      <c r="C116" s="2679" t="s">
        <v>11278</v>
      </c>
    </row>
  </sheetData>
  <autoFilter ref="B2:AK116"/>
  <sortState ref="B3:V36">
    <sortCondition ref="C3:C36"/>
  </sortState>
  <phoneticPr fontId="5"/>
  <hyperlinks>
    <hyperlink ref="J3" r:id="rId1"/>
    <hyperlink ref="J7" r:id="rId2"/>
    <hyperlink ref="J10" r:id="rId3"/>
    <hyperlink ref="J11" r:id="rId4"/>
    <hyperlink ref="J24" r:id="rId5"/>
    <hyperlink ref="J26" r:id="rId6"/>
    <hyperlink ref="J43" r:id="rId7"/>
    <hyperlink ref="J56" r:id="rId8"/>
    <hyperlink ref="J80" r:id="rId9"/>
    <hyperlink ref="J90" r:id="rId10"/>
    <hyperlink ref="J67" r:id="rId11"/>
    <hyperlink ref="J57" r:id="rId12"/>
    <hyperlink ref="J74" r:id="rId13"/>
    <hyperlink ref="J100" r:id="rId14"/>
    <hyperlink ref="J9" r:id="rId15"/>
    <hyperlink ref="J17" r:id="rId16"/>
    <hyperlink ref="J21" r:id="rId17"/>
    <hyperlink ref="J22" r:id="rId18"/>
    <hyperlink ref="J29" r:id="rId19"/>
    <hyperlink ref="J31" r:id="rId20"/>
    <hyperlink ref="J37" r:id="rId21"/>
    <hyperlink ref="J40" r:id="rId22"/>
    <hyperlink ref="J55" r:id="rId23"/>
    <hyperlink ref="J62" r:id="rId24"/>
    <hyperlink ref="J73" r:id="rId25"/>
    <hyperlink ref="J76" r:id="rId26"/>
    <hyperlink ref="J77" r:id="rId27"/>
    <hyperlink ref="J89" r:id="rId28"/>
    <hyperlink ref="J91" r:id="rId29"/>
    <hyperlink ref="J92" r:id="rId30"/>
    <hyperlink ref="J95" r:id="rId31"/>
    <hyperlink ref="J68" r:id="rId32"/>
    <hyperlink ref="J61" r:id="rId33"/>
    <hyperlink ref="J70" r:id="rId34"/>
    <hyperlink ref="J19" r:id="rId35"/>
    <hyperlink ref="J78" r:id="rId36"/>
    <hyperlink ref="J87" r:id="rId37"/>
    <hyperlink ref="J60" r:id="rId38"/>
    <hyperlink ref="J69" r:id="rId39"/>
    <hyperlink ref="J30" r:id="rId40"/>
    <hyperlink ref="J65" r:id="rId41"/>
    <hyperlink ref="J8" r:id="rId42"/>
    <hyperlink ref="J15" r:id="rId43"/>
    <hyperlink ref="J27" r:id="rId44"/>
    <hyperlink ref="J32" r:id="rId45"/>
    <hyperlink ref="J16" r:id="rId46"/>
    <hyperlink ref="J38" r:id="rId47"/>
    <hyperlink ref="J49" r:id="rId48"/>
    <hyperlink ref="J52" r:id="rId49"/>
    <hyperlink ref="J53" r:id="rId50"/>
    <hyperlink ref="J86" r:id="rId51"/>
    <hyperlink ref="J75" r:id="rId52"/>
    <hyperlink ref="J20" r:id="rId53"/>
    <hyperlink ref="J85" r:id="rId54"/>
    <hyperlink ref="J45" r:id="rId55"/>
    <hyperlink ref="J63" r:id="rId56"/>
    <hyperlink ref="J4" r:id="rId57"/>
    <hyperlink ref="J5" r:id="rId58"/>
    <hyperlink ref="J13" r:id="rId59"/>
    <hyperlink ref="J25" r:id="rId60"/>
    <hyperlink ref="J36" r:id="rId61"/>
    <hyperlink ref="J39" r:id="rId62"/>
    <hyperlink ref="J41" r:id="rId63"/>
    <hyperlink ref="J48" r:id="rId64"/>
    <hyperlink ref="J50" r:id="rId65"/>
    <hyperlink ref="J54" r:id="rId66"/>
    <hyperlink ref="J58" r:id="rId67"/>
    <hyperlink ref="J59" r:id="rId68"/>
    <hyperlink ref="J79" r:id="rId69"/>
    <hyperlink ref="J88" r:id="rId70"/>
    <hyperlink ref="J6" r:id="rId71"/>
    <hyperlink ref="J34" r:id="rId72"/>
    <hyperlink ref="J84" r:id="rId73"/>
    <hyperlink ref="J33" r:id="rId74"/>
    <hyperlink ref="J96" r:id="rId75"/>
    <hyperlink ref="J23" r:id="rId76"/>
    <hyperlink ref="J97" r:id="rId77"/>
    <hyperlink ref="J46" r:id="rId78"/>
    <hyperlink ref="J93" r:id="rId79"/>
    <hyperlink ref="J81" r:id="rId80"/>
    <hyperlink ref="J71" r:id="rId81"/>
    <hyperlink ref="J83" r:id="rId82"/>
    <hyperlink ref="J98" r:id="rId83"/>
    <hyperlink ref="J42" r:id="rId84"/>
    <hyperlink ref="J47" r:id="rId85"/>
    <hyperlink ref="J99" r:id="rId86"/>
    <hyperlink ref="J28" r:id="rId87"/>
    <hyperlink ref="J64" r:id="rId88"/>
    <hyperlink ref="J66" r:id="rId89"/>
    <hyperlink ref="J14" r:id="rId90"/>
    <hyperlink ref="J72" r:id="rId91"/>
    <hyperlink ref="J18" r:id="rId92"/>
    <hyperlink ref="O41" r:id="rId93"/>
    <hyperlink ref="J82" r:id="rId94"/>
    <hyperlink ref="J12" r:id="rId95"/>
    <hyperlink ref="J35" r:id="rId96"/>
    <hyperlink ref="J44" r:id="rId97"/>
    <hyperlink ref="J51" r:id="rId98"/>
    <hyperlink ref="J94" r:id="rId99"/>
  </hyperlinks>
  <pageMargins left="0.7" right="0.7" top="0.75" bottom="0.75" header="0.3" footer="0.3"/>
  <pageSetup paperSize="9" orientation="portrait" horizontalDpi="300" verticalDpi="300" r:id="rId100"/>
  <legacyDrawing r:id="rId10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56"/>
  <sheetViews>
    <sheetView workbookViewId="0"/>
  </sheetViews>
  <sheetFormatPr defaultRowHeight="13.5"/>
  <cols>
    <col min="1" max="1" width="17.875" customWidth="1"/>
    <col min="2" max="2" width="13.25" style="191" customWidth="1"/>
    <col min="3" max="3" width="12.375" style="191" customWidth="1"/>
    <col min="4" max="4" width="11.875" style="191" customWidth="1"/>
    <col min="5" max="8" width="5.5" style="191" customWidth="1"/>
    <col min="9" max="12" width="5.5" customWidth="1"/>
    <col min="13" max="13" width="30.625" style="33" customWidth="1"/>
    <col min="14" max="14" width="30.25" customWidth="1"/>
    <col min="15" max="15" width="9" hidden="1" customWidth="1"/>
  </cols>
  <sheetData>
    <row r="1" spans="1:14" ht="19.5" customHeight="1" thickBot="1">
      <c r="A1" s="79" t="s">
        <v>4533</v>
      </c>
    </row>
    <row r="2" spans="1:14" ht="15" thickTop="1" thickBot="1">
      <c r="A2" s="587"/>
      <c r="B2" s="587" t="s">
        <v>1270</v>
      </c>
      <c r="C2" s="587" t="s">
        <v>1271</v>
      </c>
    </row>
    <row r="3" spans="1:14" ht="15" thickTop="1" thickBot="1">
      <c r="A3" s="587" t="s">
        <v>1272</v>
      </c>
      <c r="B3" s="587" t="s">
        <v>5669</v>
      </c>
      <c r="C3" s="587" t="s">
        <v>1273</v>
      </c>
    </row>
    <row r="4" spans="1:14" ht="15" thickTop="1" thickBot="1">
      <c r="A4" s="587" t="s">
        <v>654</v>
      </c>
      <c r="B4" s="587" t="s">
        <v>655</v>
      </c>
      <c r="C4" s="587" t="s">
        <v>656</v>
      </c>
    </row>
    <row r="5" spans="1:14" ht="15" thickTop="1" thickBot="1">
      <c r="A5" s="587" t="s">
        <v>657</v>
      </c>
      <c r="B5" s="587" t="s">
        <v>658</v>
      </c>
      <c r="C5" s="587" t="s">
        <v>659</v>
      </c>
      <c r="E5" s="288"/>
    </row>
    <row r="6" spans="1:14" ht="15" thickTop="1" thickBot="1">
      <c r="A6" s="587" t="s">
        <v>660</v>
      </c>
      <c r="B6" s="587" t="s">
        <v>661</v>
      </c>
      <c r="C6" s="587" t="s">
        <v>662</v>
      </c>
    </row>
    <row r="7" spans="1:14" ht="15" thickTop="1" thickBot="1">
      <c r="A7" s="587" t="s">
        <v>663</v>
      </c>
      <c r="B7" s="587" t="s">
        <v>664</v>
      </c>
      <c r="C7" s="587" t="s">
        <v>665</v>
      </c>
    </row>
    <row r="8" spans="1:14" ht="15" thickTop="1" thickBot="1">
      <c r="A8" s="1637" t="s">
        <v>4053</v>
      </c>
      <c r="B8" s="1637" t="s">
        <v>4002</v>
      </c>
      <c r="C8" s="1637" t="s">
        <v>4001</v>
      </c>
    </row>
    <row r="9" spans="1:14" ht="14.25" thickTop="1">
      <c r="A9" s="1637" t="s">
        <v>7779</v>
      </c>
      <c r="B9" s="2419" t="s">
        <v>7780</v>
      </c>
      <c r="C9" s="2419" t="s">
        <v>7781</v>
      </c>
    </row>
    <row r="10" spans="1:14">
      <c r="A10" s="158" t="s">
        <v>10129</v>
      </c>
      <c r="B10" s="2424" t="s">
        <v>10131</v>
      </c>
      <c r="C10" s="2423" t="s">
        <v>10130</v>
      </c>
    </row>
    <row r="12" spans="1:14">
      <c r="A12" s="283" t="s">
        <v>1444</v>
      </c>
      <c r="D12" s="191" t="s">
        <v>666</v>
      </c>
      <c r="G12" s="1533" t="s">
        <v>7741</v>
      </c>
    </row>
    <row r="13" spans="1:14" s="50" customFormat="1">
      <c r="A13" s="72" t="s">
        <v>667</v>
      </c>
      <c r="B13" s="72" t="s">
        <v>356</v>
      </c>
      <c r="C13" s="72" t="s">
        <v>668</v>
      </c>
      <c r="D13" s="72" t="s">
        <v>669</v>
      </c>
      <c r="E13" s="72" t="s">
        <v>670</v>
      </c>
      <c r="F13" s="72" t="s">
        <v>671</v>
      </c>
      <c r="G13" s="72" t="s">
        <v>3318</v>
      </c>
      <c r="H13" s="72" t="s">
        <v>3319</v>
      </c>
      <c r="I13" s="72" t="s">
        <v>3320</v>
      </c>
      <c r="J13" s="72" t="s">
        <v>4052</v>
      </c>
      <c r="K13" s="72" t="s">
        <v>7779</v>
      </c>
      <c r="L13" s="72" t="s">
        <v>10132</v>
      </c>
      <c r="M13" s="1076" t="s">
        <v>672</v>
      </c>
      <c r="N13" s="72" t="s">
        <v>673</v>
      </c>
    </row>
    <row r="14" spans="1:14" s="191" customFormat="1">
      <c r="A14" s="1078" t="s">
        <v>674</v>
      </c>
      <c r="B14" s="106" t="s">
        <v>675</v>
      </c>
      <c r="C14" s="106" t="s">
        <v>4916</v>
      </c>
      <c r="D14" s="106" t="s">
        <v>676</v>
      </c>
      <c r="E14" s="106" t="s">
        <v>677</v>
      </c>
      <c r="F14" s="106" t="s">
        <v>678</v>
      </c>
      <c r="G14" s="106"/>
      <c r="H14" s="106"/>
      <c r="I14" s="106"/>
      <c r="J14" s="106"/>
      <c r="K14" s="106"/>
      <c r="L14" s="106"/>
      <c r="M14" s="593" t="s">
        <v>679</v>
      </c>
      <c r="N14" s="106"/>
    </row>
    <row r="15" spans="1:14" s="191" customFormat="1">
      <c r="A15" s="106" t="s">
        <v>680</v>
      </c>
      <c r="B15" s="89" t="s">
        <v>681</v>
      </c>
      <c r="C15" s="106" t="s">
        <v>4579</v>
      </c>
      <c r="D15" s="106" t="s">
        <v>682</v>
      </c>
      <c r="E15" s="106"/>
      <c r="F15" s="106"/>
      <c r="G15" s="1617" t="s">
        <v>7739</v>
      </c>
      <c r="H15" s="106" t="s">
        <v>683</v>
      </c>
      <c r="I15" s="106"/>
      <c r="J15" s="106"/>
      <c r="K15" s="106"/>
      <c r="L15" s="1617" t="s">
        <v>10133</v>
      </c>
      <c r="M15" s="593" t="s">
        <v>684</v>
      </c>
      <c r="N15" s="106" t="s">
        <v>685</v>
      </c>
    </row>
    <row r="16" spans="1:14" s="191" customFormat="1">
      <c r="A16" s="106" t="s">
        <v>686</v>
      </c>
      <c r="B16" s="106" t="s">
        <v>3321</v>
      </c>
      <c r="C16" s="106" t="s">
        <v>3322</v>
      </c>
      <c r="D16" s="106" t="s">
        <v>3323</v>
      </c>
      <c r="E16" s="106"/>
      <c r="F16" s="106"/>
      <c r="G16" s="106"/>
      <c r="H16" s="106"/>
      <c r="I16" s="106" t="s">
        <v>687</v>
      </c>
      <c r="J16" s="106" t="s">
        <v>4003</v>
      </c>
      <c r="K16" s="106"/>
      <c r="L16" s="106"/>
      <c r="M16" s="593" t="s">
        <v>3324</v>
      </c>
      <c r="N16" s="106"/>
    </row>
    <row r="17" spans="1:14" s="191" customFormat="1">
      <c r="A17" s="1078" t="s">
        <v>688</v>
      </c>
      <c r="B17" s="106" t="s">
        <v>689</v>
      </c>
      <c r="C17" s="106" t="s">
        <v>4916</v>
      </c>
      <c r="D17" s="106" t="s">
        <v>676</v>
      </c>
      <c r="E17" s="106" t="s">
        <v>690</v>
      </c>
      <c r="F17" s="106"/>
      <c r="G17" s="106"/>
      <c r="H17" s="106"/>
      <c r="I17" s="106"/>
      <c r="J17" s="106"/>
      <c r="K17" s="106"/>
      <c r="L17" s="106"/>
      <c r="M17" s="593" t="s">
        <v>691</v>
      </c>
      <c r="N17" s="106"/>
    </row>
    <row r="18" spans="1:14" s="191" customFormat="1">
      <c r="A18" s="106" t="s">
        <v>692</v>
      </c>
      <c r="B18" s="106" t="s">
        <v>693</v>
      </c>
      <c r="C18" s="106" t="s">
        <v>1893</v>
      </c>
      <c r="D18" s="106" t="s">
        <v>682</v>
      </c>
      <c r="E18" s="106"/>
      <c r="F18" s="106"/>
      <c r="G18" s="89" t="s">
        <v>683</v>
      </c>
      <c r="H18" s="89" t="s">
        <v>1894</v>
      </c>
      <c r="I18" s="106"/>
      <c r="J18" s="106"/>
      <c r="K18" s="106"/>
      <c r="L18" s="106"/>
      <c r="M18" s="593" t="s">
        <v>3325</v>
      </c>
      <c r="N18" s="106" t="s">
        <v>1895</v>
      </c>
    </row>
    <row r="19" spans="1:14" s="191" customFormat="1">
      <c r="A19" s="1617" t="s">
        <v>7798</v>
      </c>
      <c r="B19" s="1617" t="s">
        <v>7799</v>
      </c>
      <c r="C19" s="1617" t="s">
        <v>7800</v>
      </c>
      <c r="D19" s="1617" t="s">
        <v>7801</v>
      </c>
      <c r="E19" s="106"/>
      <c r="F19" s="106"/>
      <c r="G19" s="89"/>
      <c r="H19" s="89"/>
      <c r="I19" s="106"/>
      <c r="J19" s="106"/>
      <c r="K19" s="1617" t="s">
        <v>7793</v>
      </c>
      <c r="L19" s="1617" t="s">
        <v>10134</v>
      </c>
      <c r="M19" s="1639" t="s">
        <v>7802</v>
      </c>
      <c r="N19" s="106"/>
    </row>
    <row r="20" spans="1:14" s="191" customFormat="1">
      <c r="A20" s="106" t="s">
        <v>4012</v>
      </c>
      <c r="B20" s="106" t="s">
        <v>4013</v>
      </c>
      <c r="C20" s="89" t="s">
        <v>811</v>
      </c>
      <c r="D20" s="89" t="s">
        <v>5343</v>
      </c>
      <c r="E20" s="106"/>
      <c r="F20" s="106"/>
      <c r="G20" s="89"/>
      <c r="H20" s="89"/>
      <c r="I20" s="106"/>
      <c r="J20" s="106" t="s">
        <v>4004</v>
      </c>
      <c r="K20" s="1617" t="s">
        <v>7782</v>
      </c>
      <c r="L20" s="1617"/>
      <c r="M20" s="593" t="s">
        <v>3325</v>
      </c>
      <c r="N20" s="106"/>
    </row>
    <row r="21" spans="1:14" s="191" customFormat="1">
      <c r="A21" s="1617" t="s">
        <v>7803</v>
      </c>
      <c r="B21" s="1617" t="s">
        <v>7804</v>
      </c>
      <c r="C21" s="1472" t="s">
        <v>176</v>
      </c>
      <c r="D21" s="1472" t="s">
        <v>4009</v>
      </c>
      <c r="E21" s="106"/>
      <c r="F21" s="106"/>
      <c r="G21" s="89"/>
      <c r="H21" s="89"/>
      <c r="I21" s="106"/>
      <c r="J21" s="106"/>
      <c r="K21" s="1617" t="s">
        <v>7793</v>
      </c>
      <c r="L21" s="1617" t="s">
        <v>10134</v>
      </c>
      <c r="M21" s="1639" t="s">
        <v>7805</v>
      </c>
      <c r="N21" s="106"/>
    </row>
    <row r="22" spans="1:14" s="191" customFormat="1">
      <c r="A22" s="1617" t="s">
        <v>10135</v>
      </c>
      <c r="B22" s="1617" t="s">
        <v>10136</v>
      </c>
      <c r="C22" s="1472" t="s">
        <v>10137</v>
      </c>
      <c r="D22" s="1472" t="s">
        <v>10256</v>
      </c>
      <c r="E22" s="106"/>
      <c r="F22" s="106"/>
      <c r="G22" s="89"/>
      <c r="H22" s="89"/>
      <c r="I22" s="106"/>
      <c r="J22" s="106"/>
      <c r="K22" s="1617"/>
      <c r="L22" s="1617" t="s">
        <v>10134</v>
      </c>
      <c r="M22" s="1639" t="s">
        <v>10141</v>
      </c>
      <c r="N22" s="106"/>
    </row>
    <row r="23" spans="1:14" s="191" customFormat="1">
      <c r="A23" s="106" t="s">
        <v>4006</v>
      </c>
      <c r="B23" s="106" t="s">
        <v>4007</v>
      </c>
      <c r="C23" s="89" t="s">
        <v>4008</v>
      </c>
      <c r="D23" s="89" t="s">
        <v>4009</v>
      </c>
      <c r="E23" s="106"/>
      <c r="F23" s="106"/>
      <c r="G23" s="89"/>
      <c r="H23" s="89"/>
      <c r="I23" s="106"/>
      <c r="J23" s="106" t="s">
        <v>4004</v>
      </c>
      <c r="K23" s="1617" t="s">
        <v>7956</v>
      </c>
      <c r="L23" s="1617"/>
      <c r="M23" s="593" t="s">
        <v>1049</v>
      </c>
      <c r="N23" s="1617" t="s">
        <v>7957</v>
      </c>
    </row>
    <row r="24" spans="1:14" s="191" customFormat="1">
      <c r="A24" s="1078" t="s">
        <v>1896</v>
      </c>
      <c r="B24" s="106" t="s">
        <v>1897</v>
      </c>
      <c r="C24" s="106" t="s">
        <v>1898</v>
      </c>
      <c r="D24" s="106" t="s">
        <v>1899</v>
      </c>
      <c r="E24" s="106" t="s">
        <v>1900</v>
      </c>
      <c r="F24" s="106" t="s">
        <v>1901</v>
      </c>
      <c r="G24" s="106"/>
      <c r="H24" s="106"/>
      <c r="I24" s="106"/>
      <c r="J24" s="106"/>
      <c r="K24" s="106"/>
      <c r="L24" s="106"/>
      <c r="M24" s="593" t="s">
        <v>679</v>
      </c>
      <c r="N24" s="106"/>
    </row>
    <row r="25" spans="1:14" s="191" customFormat="1">
      <c r="A25" s="106" t="s">
        <v>1902</v>
      </c>
      <c r="B25" s="106" t="s">
        <v>3326</v>
      </c>
      <c r="C25" s="106" t="s">
        <v>3327</v>
      </c>
      <c r="D25" s="106" t="s">
        <v>3328</v>
      </c>
      <c r="E25" s="106"/>
      <c r="F25" s="106"/>
      <c r="G25" s="106"/>
      <c r="H25" s="106"/>
      <c r="I25" s="106" t="s">
        <v>1903</v>
      </c>
      <c r="J25" s="106" t="s">
        <v>4004</v>
      </c>
      <c r="K25" s="106"/>
      <c r="L25" s="106"/>
      <c r="M25" s="593" t="s">
        <v>3329</v>
      </c>
      <c r="N25" s="106"/>
    </row>
    <row r="26" spans="1:14" s="191" customFormat="1">
      <c r="A26" s="106" t="s">
        <v>1904</v>
      </c>
      <c r="B26" s="89" t="s">
        <v>1905</v>
      </c>
      <c r="C26" s="106" t="s">
        <v>1906</v>
      </c>
      <c r="D26" s="106" t="s">
        <v>676</v>
      </c>
      <c r="E26" s="106"/>
      <c r="F26" s="106"/>
      <c r="G26" s="106"/>
      <c r="H26" s="106" t="s">
        <v>690</v>
      </c>
      <c r="I26" s="106" t="s">
        <v>690</v>
      </c>
      <c r="J26" s="106"/>
      <c r="K26" s="106"/>
      <c r="L26" s="106"/>
      <c r="M26" s="593" t="s">
        <v>1049</v>
      </c>
      <c r="N26" s="106"/>
    </row>
    <row r="27" spans="1:14" s="191" customFormat="1">
      <c r="A27" s="1617" t="s">
        <v>10143</v>
      </c>
      <c r="B27" s="1472" t="s">
        <v>10144</v>
      </c>
      <c r="C27" s="1617" t="s">
        <v>10145</v>
      </c>
      <c r="D27" s="1617" t="s">
        <v>7786</v>
      </c>
      <c r="E27" s="106"/>
      <c r="F27" s="106"/>
      <c r="G27" s="106"/>
      <c r="H27" s="106"/>
      <c r="I27" s="106"/>
      <c r="J27" s="106"/>
      <c r="K27" s="106"/>
      <c r="L27" s="1617" t="s">
        <v>10134</v>
      </c>
      <c r="M27" s="1639" t="s">
        <v>10146</v>
      </c>
      <c r="N27" s="106"/>
    </row>
    <row r="28" spans="1:14" s="191" customFormat="1">
      <c r="A28" s="1617" t="s">
        <v>10138</v>
      </c>
      <c r="B28" s="1472" t="s">
        <v>10139</v>
      </c>
      <c r="C28" s="1617" t="s">
        <v>10140</v>
      </c>
      <c r="D28" s="1617" t="s">
        <v>4009</v>
      </c>
      <c r="E28" s="106"/>
      <c r="F28" s="106"/>
      <c r="G28" s="106"/>
      <c r="H28" s="106"/>
      <c r="I28" s="106"/>
      <c r="J28" s="106"/>
      <c r="K28" s="106"/>
      <c r="L28" s="1617" t="s">
        <v>10134</v>
      </c>
      <c r="M28" s="1639" t="s">
        <v>10142</v>
      </c>
      <c r="N28" s="106"/>
    </row>
    <row r="29" spans="1:14" s="191" customFormat="1">
      <c r="A29" s="1078" t="s">
        <v>1386</v>
      </c>
      <c r="B29" s="106" t="s">
        <v>1050</v>
      </c>
      <c r="C29" s="106" t="s">
        <v>1382</v>
      </c>
      <c r="D29" s="106" t="s">
        <v>682</v>
      </c>
      <c r="E29" s="106"/>
      <c r="F29" s="1617" t="s">
        <v>7740</v>
      </c>
      <c r="G29" s="106" t="s">
        <v>683</v>
      </c>
      <c r="H29" s="106"/>
      <c r="I29" s="106"/>
      <c r="J29" s="106"/>
      <c r="K29" s="106"/>
      <c r="L29" s="106"/>
      <c r="M29" s="593" t="s">
        <v>684</v>
      </c>
      <c r="N29" s="106" t="s">
        <v>1872</v>
      </c>
    </row>
    <row r="30" spans="1:14" s="191" customFormat="1">
      <c r="A30" s="1078" t="s">
        <v>1873</v>
      </c>
      <c r="B30" s="106" t="s">
        <v>1874</v>
      </c>
      <c r="C30" s="106" t="s">
        <v>811</v>
      </c>
      <c r="D30" s="106" t="s">
        <v>682</v>
      </c>
      <c r="E30" s="106"/>
      <c r="F30" s="106" t="s">
        <v>683</v>
      </c>
      <c r="G30" s="106" t="s">
        <v>683</v>
      </c>
      <c r="H30" s="106"/>
      <c r="I30" s="106"/>
      <c r="J30" s="106"/>
      <c r="K30" s="106"/>
      <c r="L30" s="106"/>
      <c r="M30" s="593" t="s">
        <v>3218</v>
      </c>
      <c r="N30" s="106"/>
    </row>
    <row r="31" spans="1:14" s="191" customFormat="1">
      <c r="A31" s="106" t="s">
        <v>3219</v>
      </c>
      <c r="B31" s="106" t="s">
        <v>1051</v>
      </c>
      <c r="C31" s="106" t="s">
        <v>3054</v>
      </c>
      <c r="D31" s="106" t="s">
        <v>3055</v>
      </c>
      <c r="E31" s="106"/>
      <c r="F31" s="106"/>
      <c r="G31" s="106"/>
      <c r="H31" s="106"/>
      <c r="I31" s="106" t="s">
        <v>3220</v>
      </c>
      <c r="J31" s="1617" t="s">
        <v>7740</v>
      </c>
      <c r="K31" s="1617"/>
      <c r="L31" s="1617"/>
      <c r="M31" s="593" t="s">
        <v>3324</v>
      </c>
      <c r="N31" s="106" t="s">
        <v>5414</v>
      </c>
    </row>
    <row r="32" spans="1:14" s="191" customFormat="1">
      <c r="A32" s="1617" t="s">
        <v>7788</v>
      </c>
      <c r="B32" s="1617" t="s">
        <v>7789</v>
      </c>
      <c r="C32" s="1617" t="s">
        <v>1382</v>
      </c>
      <c r="D32" s="1617" t="s">
        <v>7786</v>
      </c>
      <c r="E32" s="106"/>
      <c r="F32" s="106"/>
      <c r="G32" s="106"/>
      <c r="H32" s="106"/>
      <c r="I32" s="106"/>
      <c r="J32" s="1617"/>
      <c r="K32" s="1617" t="s">
        <v>677</v>
      </c>
      <c r="L32" s="1617" t="s">
        <v>10134</v>
      </c>
      <c r="M32" s="1639" t="s">
        <v>7790</v>
      </c>
      <c r="N32" s="106"/>
    </row>
    <row r="33" spans="1:14" s="191" customFormat="1">
      <c r="A33" s="106" t="s">
        <v>3221</v>
      </c>
      <c r="B33" s="106" t="s">
        <v>3056</v>
      </c>
      <c r="C33" s="106" t="s">
        <v>3057</v>
      </c>
      <c r="D33" s="106" t="s">
        <v>3323</v>
      </c>
      <c r="E33" s="106"/>
      <c r="F33" s="106"/>
      <c r="G33" s="106"/>
      <c r="H33" s="89" t="s">
        <v>3222</v>
      </c>
      <c r="I33" s="106" t="s">
        <v>3223</v>
      </c>
      <c r="J33" s="106"/>
      <c r="K33" s="106"/>
      <c r="L33" s="106"/>
      <c r="M33" s="593" t="s">
        <v>3325</v>
      </c>
      <c r="N33" s="106" t="s">
        <v>5833</v>
      </c>
    </row>
    <row r="34" spans="1:14" s="191" customFormat="1">
      <c r="A34" s="106" t="s">
        <v>4010</v>
      </c>
      <c r="B34" s="106" t="s">
        <v>4011</v>
      </c>
      <c r="C34" s="106" t="s">
        <v>1382</v>
      </c>
      <c r="D34" s="106" t="s">
        <v>4009</v>
      </c>
      <c r="E34" s="106"/>
      <c r="F34" s="106"/>
      <c r="G34" s="106"/>
      <c r="H34" s="89"/>
      <c r="I34" s="106"/>
      <c r="J34" s="106" t="s">
        <v>4004</v>
      </c>
      <c r="K34" s="1617" t="s">
        <v>677</v>
      </c>
      <c r="L34" s="1617"/>
      <c r="M34" s="593" t="s">
        <v>5344</v>
      </c>
      <c r="N34" s="106"/>
    </row>
    <row r="35" spans="1:14" s="191" customFormat="1">
      <c r="A35" s="1078" t="s">
        <v>5834</v>
      </c>
      <c r="B35" s="106" t="s">
        <v>5835</v>
      </c>
      <c r="C35" s="106" t="s">
        <v>4916</v>
      </c>
      <c r="D35" s="106" t="s">
        <v>682</v>
      </c>
      <c r="E35" s="106"/>
      <c r="F35" s="106" t="s">
        <v>683</v>
      </c>
      <c r="G35" s="106" t="s">
        <v>683</v>
      </c>
      <c r="H35" s="106"/>
      <c r="I35" s="106"/>
      <c r="J35" s="106"/>
      <c r="K35" s="106"/>
      <c r="L35" s="106"/>
      <c r="M35" s="593" t="s">
        <v>5836</v>
      </c>
      <c r="N35" s="106"/>
    </row>
    <row r="36" spans="1:14" s="191" customFormat="1">
      <c r="A36" s="106" t="s">
        <v>5837</v>
      </c>
      <c r="B36" s="89" t="s">
        <v>5838</v>
      </c>
      <c r="C36" s="106" t="s">
        <v>5839</v>
      </c>
      <c r="D36" s="106" t="s">
        <v>5840</v>
      </c>
      <c r="E36" s="106"/>
      <c r="F36" s="106"/>
      <c r="G36" s="106"/>
      <c r="H36" s="106" t="s">
        <v>5841</v>
      </c>
      <c r="I36" s="106"/>
      <c r="J36" s="106"/>
      <c r="K36" s="106"/>
      <c r="L36" s="106"/>
      <c r="M36" s="593" t="s">
        <v>5842</v>
      </c>
      <c r="N36" s="106"/>
    </row>
    <row r="37" spans="1:14" s="191" customFormat="1">
      <c r="A37" s="1078" t="s">
        <v>5843</v>
      </c>
      <c r="B37" s="106" t="s">
        <v>3058</v>
      </c>
      <c r="C37" s="106" t="s">
        <v>4916</v>
      </c>
      <c r="D37" s="106" t="s">
        <v>682</v>
      </c>
      <c r="E37" s="106"/>
      <c r="F37" s="106"/>
      <c r="G37" s="106" t="s">
        <v>683</v>
      </c>
      <c r="H37" s="106"/>
      <c r="I37" s="106"/>
      <c r="J37" s="106"/>
      <c r="K37" s="106"/>
      <c r="L37" s="106"/>
      <c r="M37" s="593" t="s">
        <v>684</v>
      </c>
      <c r="N37" s="106"/>
    </row>
    <row r="38" spans="1:14" s="191" customFormat="1" ht="27">
      <c r="A38" s="106" t="s">
        <v>5844</v>
      </c>
      <c r="B38" s="89" t="s">
        <v>5845</v>
      </c>
      <c r="C38" s="106" t="s">
        <v>1382</v>
      </c>
      <c r="D38" s="106" t="s">
        <v>676</v>
      </c>
      <c r="E38" s="106"/>
      <c r="F38" s="106"/>
      <c r="G38" s="106" t="s">
        <v>690</v>
      </c>
      <c r="H38" s="1617" t="s">
        <v>7740</v>
      </c>
      <c r="I38" s="106"/>
      <c r="J38" s="106"/>
      <c r="K38" s="106"/>
      <c r="L38" s="106"/>
      <c r="M38" s="593" t="s">
        <v>5846</v>
      </c>
      <c r="N38" s="106" t="s">
        <v>5847</v>
      </c>
    </row>
    <row r="39" spans="1:14" s="191" customFormat="1">
      <c r="A39" s="1078" t="s">
        <v>5176</v>
      </c>
      <c r="B39" s="106" t="s">
        <v>5177</v>
      </c>
      <c r="C39" s="106" t="s">
        <v>4916</v>
      </c>
      <c r="D39" s="106" t="s">
        <v>682</v>
      </c>
      <c r="E39" s="1617" t="s">
        <v>7740</v>
      </c>
      <c r="F39" s="106" t="s">
        <v>683</v>
      </c>
      <c r="G39" s="106"/>
      <c r="H39" s="106"/>
      <c r="I39" s="106"/>
      <c r="J39" s="106"/>
      <c r="K39" s="106"/>
      <c r="L39" s="106"/>
      <c r="M39" s="593" t="s">
        <v>4731</v>
      </c>
      <c r="N39" s="106" t="s">
        <v>4732</v>
      </c>
    </row>
    <row r="40" spans="1:14" s="191" customFormat="1">
      <c r="A40" s="106" t="s">
        <v>2095</v>
      </c>
      <c r="B40" s="106" t="s">
        <v>3059</v>
      </c>
      <c r="C40" s="106" t="s">
        <v>3322</v>
      </c>
      <c r="D40" s="106" t="s">
        <v>3323</v>
      </c>
      <c r="E40" s="106"/>
      <c r="F40" s="106"/>
      <c r="G40" s="106"/>
      <c r="H40" s="106"/>
      <c r="I40" s="106" t="s">
        <v>1901</v>
      </c>
      <c r="J40" s="106" t="s">
        <v>687</v>
      </c>
      <c r="K40" s="106"/>
      <c r="L40" s="106"/>
      <c r="M40" s="593" t="s">
        <v>1213</v>
      </c>
      <c r="N40" s="106"/>
    </row>
    <row r="41" spans="1:14" s="191" customFormat="1">
      <c r="A41" s="1617" t="s">
        <v>7791</v>
      </c>
      <c r="B41" s="1617" t="s">
        <v>7792</v>
      </c>
      <c r="C41" s="1617" t="s">
        <v>4916</v>
      </c>
      <c r="D41" s="1617" t="s">
        <v>7786</v>
      </c>
      <c r="E41" s="106"/>
      <c r="F41" s="106"/>
      <c r="G41" s="106"/>
      <c r="H41" s="106"/>
      <c r="I41" s="106"/>
      <c r="J41" s="106"/>
      <c r="K41" s="1617" t="s">
        <v>7793</v>
      </c>
      <c r="L41" s="1617" t="s">
        <v>10134</v>
      </c>
      <c r="M41" s="1639" t="s">
        <v>7794</v>
      </c>
      <c r="N41" s="1617" t="s">
        <v>10615</v>
      </c>
    </row>
    <row r="42" spans="1:14" s="191" customFormat="1">
      <c r="A42" s="1078" t="s">
        <v>2096</v>
      </c>
      <c r="B42" s="106" t="s">
        <v>4216</v>
      </c>
      <c r="C42" s="106" t="s">
        <v>4217</v>
      </c>
      <c r="D42" s="106" t="s">
        <v>682</v>
      </c>
      <c r="E42" s="106" t="s">
        <v>683</v>
      </c>
      <c r="F42" s="106"/>
      <c r="G42" s="106"/>
      <c r="H42" s="106"/>
      <c r="I42" s="106"/>
      <c r="J42" s="106"/>
      <c r="K42" s="106"/>
      <c r="L42" s="106"/>
      <c r="M42" s="593" t="s">
        <v>5836</v>
      </c>
      <c r="N42" s="106"/>
    </row>
    <row r="43" spans="1:14" s="191" customFormat="1">
      <c r="A43" s="106" t="s">
        <v>4218</v>
      </c>
      <c r="B43" s="89" t="s">
        <v>4222</v>
      </c>
      <c r="C43" s="106" t="s">
        <v>4223</v>
      </c>
      <c r="D43" s="106" t="s">
        <v>682</v>
      </c>
      <c r="E43" s="106"/>
      <c r="F43" s="106"/>
      <c r="G43" s="106"/>
      <c r="H43" s="106" t="s">
        <v>3223</v>
      </c>
      <c r="I43" s="106"/>
      <c r="J43" s="106"/>
      <c r="K43" s="106"/>
      <c r="L43" s="106"/>
      <c r="M43" s="593" t="s">
        <v>3329</v>
      </c>
      <c r="N43" s="106"/>
    </row>
    <row r="44" spans="1:14" s="191" customFormat="1">
      <c r="A44" s="1617" t="s">
        <v>7795</v>
      </c>
      <c r="B44" s="1472" t="s">
        <v>7796</v>
      </c>
      <c r="C44" s="1617" t="s">
        <v>922</v>
      </c>
      <c r="D44" s="1617" t="s">
        <v>4009</v>
      </c>
      <c r="E44" s="106"/>
      <c r="F44" s="106"/>
      <c r="G44" s="106"/>
      <c r="H44" s="106"/>
      <c r="I44" s="106"/>
      <c r="J44" s="106"/>
      <c r="K44" s="1617" t="s">
        <v>677</v>
      </c>
      <c r="L44" s="1617" t="s">
        <v>10134</v>
      </c>
      <c r="M44" s="1639" t="s">
        <v>7797</v>
      </c>
      <c r="N44" s="1617" t="s">
        <v>7958</v>
      </c>
    </row>
    <row r="45" spans="1:14" s="191" customFormat="1">
      <c r="A45" s="106" t="s">
        <v>4224</v>
      </c>
      <c r="B45" s="89" t="s">
        <v>4225</v>
      </c>
      <c r="C45" s="106" t="s">
        <v>4916</v>
      </c>
      <c r="D45" s="106" t="s">
        <v>676</v>
      </c>
      <c r="E45" s="106"/>
      <c r="F45" s="106"/>
      <c r="G45" s="106"/>
      <c r="H45" s="106" t="s">
        <v>690</v>
      </c>
      <c r="I45" s="106" t="s">
        <v>690</v>
      </c>
      <c r="J45" s="106"/>
      <c r="K45" s="106"/>
      <c r="L45" s="106"/>
      <c r="M45" s="593" t="s">
        <v>691</v>
      </c>
      <c r="N45" s="106"/>
    </row>
    <row r="46" spans="1:14" s="191" customFormat="1">
      <c r="A46" s="106" t="s">
        <v>4226</v>
      </c>
      <c r="B46" s="106" t="s">
        <v>1214</v>
      </c>
      <c r="C46" s="106" t="s">
        <v>3322</v>
      </c>
      <c r="D46" s="106" t="s">
        <v>3328</v>
      </c>
      <c r="E46" s="106"/>
      <c r="F46" s="106"/>
      <c r="G46" s="106"/>
      <c r="H46" s="106"/>
      <c r="I46" s="1617" t="s">
        <v>7740</v>
      </c>
      <c r="J46" s="106" t="s">
        <v>4004</v>
      </c>
      <c r="K46" s="106"/>
      <c r="L46" s="106"/>
      <c r="M46" s="593" t="s">
        <v>1267</v>
      </c>
      <c r="N46" s="106" t="s">
        <v>4227</v>
      </c>
    </row>
    <row r="47" spans="1:14" s="191" customFormat="1">
      <c r="A47" s="1078" t="s">
        <v>4228</v>
      </c>
      <c r="B47" s="106" t="s">
        <v>173</v>
      </c>
      <c r="C47" s="106" t="s">
        <v>4916</v>
      </c>
      <c r="D47" s="106" t="s">
        <v>676</v>
      </c>
      <c r="E47" s="106"/>
      <c r="F47" s="106" t="s">
        <v>690</v>
      </c>
      <c r="G47" s="106"/>
      <c r="H47" s="106"/>
      <c r="I47" s="106"/>
      <c r="J47" s="106"/>
      <c r="K47" s="1617" t="s">
        <v>677</v>
      </c>
      <c r="L47" s="1617"/>
      <c r="M47" s="593" t="s">
        <v>691</v>
      </c>
      <c r="N47" s="106"/>
    </row>
    <row r="48" spans="1:14" s="191" customFormat="1">
      <c r="A48" s="1078" t="s">
        <v>174</v>
      </c>
      <c r="B48" s="106" t="s">
        <v>175</v>
      </c>
      <c r="C48" s="106" t="s">
        <v>176</v>
      </c>
      <c r="D48" s="106" t="s">
        <v>676</v>
      </c>
      <c r="E48" s="106" t="s">
        <v>690</v>
      </c>
      <c r="F48" s="106" t="s">
        <v>690</v>
      </c>
      <c r="G48" s="106"/>
      <c r="H48" s="106"/>
      <c r="I48" s="106"/>
      <c r="J48" s="106"/>
      <c r="K48" s="106"/>
      <c r="L48" s="106"/>
      <c r="M48" s="593" t="s">
        <v>3325</v>
      </c>
      <c r="N48" s="106"/>
    </row>
    <row r="49" spans="1:14" s="191" customFormat="1">
      <c r="A49" s="1078" t="s">
        <v>177</v>
      </c>
      <c r="B49" s="106" t="s">
        <v>178</v>
      </c>
      <c r="C49" s="106" t="s">
        <v>4579</v>
      </c>
      <c r="D49" s="106" t="s">
        <v>676</v>
      </c>
      <c r="E49" s="106" t="s">
        <v>690</v>
      </c>
      <c r="F49" s="106"/>
      <c r="G49" s="106"/>
      <c r="H49" s="106"/>
      <c r="I49" s="106"/>
      <c r="J49" s="106"/>
      <c r="K49" s="106"/>
      <c r="L49" s="106"/>
      <c r="M49" s="593" t="s">
        <v>179</v>
      </c>
      <c r="N49" s="106"/>
    </row>
    <row r="50" spans="1:14" s="191" customFormat="1">
      <c r="A50" s="106" t="s">
        <v>3368</v>
      </c>
      <c r="B50" s="106" t="s">
        <v>1268</v>
      </c>
      <c r="C50" s="106" t="s">
        <v>3057</v>
      </c>
      <c r="D50" s="106" t="s">
        <v>3328</v>
      </c>
      <c r="E50" s="106"/>
      <c r="F50" s="106"/>
      <c r="G50" s="106"/>
      <c r="H50" s="106"/>
      <c r="I50" s="106" t="s">
        <v>3223</v>
      </c>
      <c r="J50" s="106" t="s">
        <v>4004</v>
      </c>
      <c r="K50" s="106"/>
      <c r="L50" s="106"/>
      <c r="M50" s="593" t="s">
        <v>1269</v>
      </c>
      <c r="N50" s="106"/>
    </row>
    <row r="51" spans="1:14" s="191" customFormat="1">
      <c r="A51" s="106" t="s">
        <v>3369</v>
      </c>
      <c r="B51" s="89" t="s">
        <v>1007</v>
      </c>
      <c r="C51" s="106" t="s">
        <v>1008</v>
      </c>
      <c r="D51" s="106" t="s">
        <v>682</v>
      </c>
      <c r="E51" s="106"/>
      <c r="F51" s="106"/>
      <c r="G51" s="106"/>
      <c r="H51" s="106" t="s">
        <v>683</v>
      </c>
      <c r="I51" s="106"/>
      <c r="J51" s="106"/>
      <c r="K51" s="106"/>
      <c r="L51" s="106"/>
      <c r="M51" s="593" t="s">
        <v>3324</v>
      </c>
      <c r="N51" s="106"/>
    </row>
    <row r="52" spans="1:14" s="191" customFormat="1">
      <c r="A52" s="1078" t="s">
        <v>1009</v>
      </c>
      <c r="B52" s="106" t="s">
        <v>1010</v>
      </c>
      <c r="C52" s="106" t="s">
        <v>2972</v>
      </c>
      <c r="D52" s="106" t="s">
        <v>676</v>
      </c>
      <c r="E52" s="106" t="s">
        <v>690</v>
      </c>
      <c r="F52" s="106"/>
      <c r="G52" s="106"/>
      <c r="H52" s="106"/>
      <c r="I52" s="106"/>
      <c r="J52" s="106"/>
      <c r="K52" s="106"/>
      <c r="L52" s="106"/>
      <c r="M52" s="593" t="s">
        <v>2973</v>
      </c>
      <c r="N52" s="106"/>
    </row>
    <row r="53" spans="1:14" s="191" customFormat="1">
      <c r="A53" s="1638" t="s">
        <v>10147</v>
      </c>
      <c r="B53" s="1617" t="s">
        <v>10148</v>
      </c>
      <c r="C53" s="1617" t="s">
        <v>10149</v>
      </c>
      <c r="D53" s="1617" t="s">
        <v>10150</v>
      </c>
      <c r="E53" s="106"/>
      <c r="F53" s="106"/>
      <c r="G53" s="106"/>
      <c r="H53" s="106"/>
      <c r="I53" s="106"/>
      <c r="J53" s="106"/>
      <c r="K53" s="106"/>
      <c r="L53" s="1617" t="s">
        <v>10134</v>
      </c>
      <c r="M53" s="1639" t="s">
        <v>10151</v>
      </c>
      <c r="N53" s="1617" t="s">
        <v>10614</v>
      </c>
    </row>
    <row r="54" spans="1:14" s="191" customFormat="1">
      <c r="A54" s="1078" t="s">
        <v>2974</v>
      </c>
      <c r="B54" s="106" t="s">
        <v>2976</v>
      </c>
      <c r="C54" s="106" t="s">
        <v>2977</v>
      </c>
      <c r="D54" s="106" t="s">
        <v>676</v>
      </c>
      <c r="E54" s="106"/>
      <c r="F54" s="106" t="s">
        <v>690</v>
      </c>
      <c r="G54" s="106" t="s">
        <v>690</v>
      </c>
      <c r="H54" s="106"/>
      <c r="I54" s="106"/>
      <c r="J54" s="106"/>
      <c r="K54" s="106"/>
      <c r="L54" s="106"/>
      <c r="M54" s="593" t="s">
        <v>179</v>
      </c>
      <c r="N54" s="106"/>
    </row>
    <row r="55" spans="1:14" s="191" customFormat="1">
      <c r="A55" s="1638" t="s">
        <v>7783</v>
      </c>
      <c r="B55" s="1617" t="s">
        <v>7784</v>
      </c>
      <c r="C55" s="1617" t="s">
        <v>7785</v>
      </c>
      <c r="D55" s="1617" t="s">
        <v>7786</v>
      </c>
      <c r="E55" s="106"/>
      <c r="F55" s="106"/>
      <c r="G55" s="106"/>
      <c r="H55" s="106"/>
      <c r="I55" s="106"/>
      <c r="J55" s="106"/>
      <c r="K55" s="1617" t="s">
        <v>677</v>
      </c>
      <c r="L55" s="1617" t="s">
        <v>10134</v>
      </c>
      <c r="M55" s="1639" t="s">
        <v>7787</v>
      </c>
      <c r="N55" s="106"/>
    </row>
    <row r="56" spans="1:14" s="191" customFormat="1">
      <c r="A56" s="106" t="s">
        <v>2978</v>
      </c>
      <c r="B56" s="89" t="s">
        <v>2979</v>
      </c>
      <c r="C56" s="106" t="s">
        <v>4916</v>
      </c>
      <c r="D56" s="106" t="s">
        <v>682</v>
      </c>
      <c r="E56" s="106"/>
      <c r="F56" s="106"/>
      <c r="G56" s="106" t="s">
        <v>683</v>
      </c>
      <c r="H56" s="106" t="s">
        <v>683</v>
      </c>
      <c r="I56" s="106"/>
      <c r="J56" s="106"/>
      <c r="K56" s="106"/>
      <c r="L56" s="106"/>
      <c r="M56" s="593" t="s">
        <v>1267</v>
      </c>
      <c r="N56" s="106"/>
    </row>
  </sheetData>
  <phoneticPr fontId="5"/>
  <printOptions gridLines="1"/>
  <pageMargins left="0.31496062992125984" right="0.31496062992125984" top="0.37" bottom="0.23622047244094491" header="0.31496062992125984" footer="0.23622047244094491"/>
  <pageSetup paperSize="9" scale="95" orientation="landscape"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AK68"/>
  <sheetViews>
    <sheetView workbookViewId="0"/>
  </sheetViews>
  <sheetFormatPr defaultRowHeight="13.5"/>
  <cols>
    <col min="1" max="1" width="3.25" customWidth="1"/>
    <col min="2" max="2" width="3.625" customWidth="1"/>
    <col min="3" max="3" width="14.875" customWidth="1"/>
    <col min="4" max="4" width="3.125" customWidth="1"/>
    <col min="5" max="5" width="3.25" customWidth="1"/>
    <col min="6" max="7" width="2.875" customWidth="1"/>
    <col min="8" max="8" width="34.25" customWidth="1"/>
    <col min="9" max="9" width="10.5" customWidth="1"/>
    <col min="10" max="10" width="20.5" customWidth="1"/>
    <col min="11" max="11" width="7.25" customWidth="1"/>
    <col min="12" max="12" width="6.375" customWidth="1"/>
    <col min="13" max="13" width="10.375" customWidth="1"/>
    <col min="14" max="14" width="8" customWidth="1"/>
    <col min="15" max="15" width="40.375" customWidth="1"/>
    <col min="16" max="16" width="6.5" customWidth="1"/>
    <col min="17" max="17" width="2.375" customWidth="1"/>
    <col min="18" max="32" width="1.75" customWidth="1"/>
    <col min="33" max="33" width="11" customWidth="1"/>
    <col min="34" max="34" width="11.625" bestFit="1" customWidth="1"/>
    <col min="35" max="35" width="11.5" customWidth="1"/>
  </cols>
  <sheetData>
    <row r="1" spans="1:37" ht="17.25">
      <c r="B1" s="1177" t="s">
        <v>10893</v>
      </c>
      <c r="C1" s="56"/>
      <c r="D1" s="56"/>
      <c r="E1" s="56"/>
      <c r="F1" s="56"/>
      <c r="G1" s="56"/>
      <c r="H1" s="621"/>
      <c r="I1" s="56"/>
      <c r="J1" s="41"/>
      <c r="K1" s="56"/>
      <c r="L1" s="56"/>
      <c r="M1" s="1458"/>
      <c r="N1" s="2316"/>
      <c r="O1" s="1080"/>
      <c r="P1" s="56"/>
      <c r="Q1" s="56"/>
      <c r="R1" s="56"/>
      <c r="S1" s="56"/>
      <c r="T1" s="56"/>
      <c r="U1" s="56"/>
      <c r="V1" s="56"/>
      <c r="W1" s="56"/>
      <c r="X1" s="56"/>
      <c r="Y1" s="56"/>
      <c r="Z1" s="56"/>
      <c r="AA1" s="56"/>
      <c r="AB1" s="56"/>
      <c r="AC1" s="56"/>
      <c r="AD1" s="56"/>
      <c r="AE1" s="56"/>
      <c r="AF1" s="56"/>
      <c r="AG1" s="56"/>
      <c r="AH1" s="56"/>
      <c r="AI1" s="56"/>
      <c r="AJ1" s="56"/>
      <c r="AK1" s="56"/>
    </row>
    <row r="2" spans="1:37" ht="14.25">
      <c r="A2" t="s">
        <v>11730</v>
      </c>
      <c r="B2" s="118"/>
      <c r="C2" s="380" t="s">
        <v>1274</v>
      </c>
      <c r="D2" s="380" t="s">
        <v>5056</v>
      </c>
      <c r="E2" s="800" t="s">
        <v>410</v>
      </c>
      <c r="F2" s="380" t="s">
        <v>799</v>
      </c>
      <c r="G2" s="380" t="s">
        <v>746</v>
      </c>
      <c r="H2" s="126" t="s">
        <v>618</v>
      </c>
      <c r="I2" s="84" t="s">
        <v>4864</v>
      </c>
      <c r="J2" s="119" t="s">
        <v>1595</v>
      </c>
      <c r="K2" s="83" t="s">
        <v>617</v>
      </c>
      <c r="L2" s="83" t="s">
        <v>3707</v>
      </c>
      <c r="M2" s="380" t="s">
        <v>3706</v>
      </c>
      <c r="N2" s="2328" t="s">
        <v>3912</v>
      </c>
      <c r="O2" s="84" t="s">
        <v>411</v>
      </c>
      <c r="P2" s="85" t="s">
        <v>11140</v>
      </c>
      <c r="Q2" s="85" t="s">
        <v>10349</v>
      </c>
      <c r="R2" s="85" t="s">
        <v>2219</v>
      </c>
      <c r="S2" s="85" t="s">
        <v>6016</v>
      </c>
      <c r="T2" s="85" t="s">
        <v>6017</v>
      </c>
      <c r="U2" s="85" t="s">
        <v>6018</v>
      </c>
      <c r="V2" s="85" t="s">
        <v>6019</v>
      </c>
      <c r="W2" s="85" t="s">
        <v>6020</v>
      </c>
      <c r="X2" s="85" t="s">
        <v>1694</v>
      </c>
      <c r="Y2" s="85" t="s">
        <v>5589</v>
      </c>
      <c r="Z2" s="85" t="s">
        <v>10375</v>
      </c>
      <c r="AA2" s="85" t="s">
        <v>2469</v>
      </c>
      <c r="AB2" s="85" t="s">
        <v>944</v>
      </c>
      <c r="AC2" s="85" t="s">
        <v>7737</v>
      </c>
      <c r="AD2" s="85" t="s">
        <v>8919</v>
      </c>
      <c r="AE2" s="85" t="s">
        <v>9927</v>
      </c>
      <c r="AF2" s="83" t="s">
        <v>1508</v>
      </c>
      <c r="AG2" s="665" t="s">
        <v>8313</v>
      </c>
      <c r="AH2" s="663" t="s">
        <v>3898</v>
      </c>
      <c r="AI2" s="56" t="s">
        <v>3897</v>
      </c>
      <c r="AJ2" s="56" t="s">
        <v>2816</v>
      </c>
      <c r="AK2" s="56"/>
    </row>
    <row r="3" spans="1:37" ht="25.5" customHeight="1">
      <c r="B3" s="1">
        <f>ROW()-2</f>
        <v>1</v>
      </c>
      <c r="C3" s="1" t="s">
        <v>10908</v>
      </c>
      <c r="D3" s="1" t="s">
        <v>10909</v>
      </c>
      <c r="E3" s="1">
        <v>3</v>
      </c>
      <c r="F3" s="1">
        <v>4</v>
      </c>
      <c r="G3" s="1">
        <v>0</v>
      </c>
      <c r="H3" s="1" t="s">
        <v>10910</v>
      </c>
      <c r="I3" s="1" t="s">
        <v>10911</v>
      </c>
      <c r="J3" s="726" t="s">
        <v>10912</v>
      </c>
      <c r="K3" s="1" t="s">
        <v>10913</v>
      </c>
      <c r="L3" s="1">
        <v>781</v>
      </c>
      <c r="M3" s="1">
        <v>2</v>
      </c>
      <c r="N3" s="2329" t="s">
        <v>10914</v>
      </c>
      <c r="O3" s="75" t="s">
        <v>10915</v>
      </c>
      <c r="P3" s="1">
        <v>2</v>
      </c>
      <c r="Q3" s="1"/>
      <c r="R3" s="1"/>
      <c r="S3" s="1"/>
      <c r="T3" s="1"/>
      <c r="U3" s="1"/>
      <c r="V3" s="1"/>
      <c r="W3" s="1"/>
      <c r="X3" s="1"/>
      <c r="Y3" s="1"/>
      <c r="Z3" s="1"/>
      <c r="AA3" s="1"/>
      <c r="AB3" s="1"/>
      <c r="AC3" s="1"/>
      <c r="AD3" s="1"/>
      <c r="AE3" s="1"/>
      <c r="AF3" s="1"/>
      <c r="AG3" t="s">
        <v>10967</v>
      </c>
    </row>
    <row r="4" spans="1:37">
      <c r="B4" s="1">
        <f t="shared" ref="B4:B60" si="0">ROW()-2</f>
        <v>2</v>
      </c>
      <c r="C4" s="1" t="s">
        <v>10916</v>
      </c>
      <c r="D4" s="1" t="s">
        <v>10917</v>
      </c>
      <c r="E4" s="1">
        <v>0</v>
      </c>
      <c r="F4" s="1">
        <v>0</v>
      </c>
      <c r="G4" s="1">
        <v>1</v>
      </c>
      <c r="H4" s="72" t="s">
        <v>10956</v>
      </c>
      <c r="I4" s="1" t="s">
        <v>10918</v>
      </c>
      <c r="J4" s="726" t="s">
        <v>10919</v>
      </c>
      <c r="K4" s="1" t="s">
        <v>10920</v>
      </c>
      <c r="L4" s="1">
        <v>335</v>
      </c>
      <c r="M4" s="1">
        <v>27</v>
      </c>
      <c r="N4" s="2329" t="s">
        <v>10938</v>
      </c>
      <c r="O4" s="1" t="s">
        <v>10921</v>
      </c>
      <c r="P4" s="1">
        <v>0</v>
      </c>
      <c r="Q4" s="1"/>
      <c r="R4" s="1"/>
      <c r="S4" s="1"/>
      <c r="T4" s="1"/>
      <c r="U4" s="1"/>
      <c r="V4" s="1"/>
      <c r="W4" s="1"/>
      <c r="X4" s="1"/>
      <c r="Y4" s="1"/>
      <c r="Z4" s="1"/>
      <c r="AA4" s="1"/>
      <c r="AB4" s="1"/>
      <c r="AC4" s="1"/>
      <c r="AD4" s="1"/>
      <c r="AE4" s="1"/>
      <c r="AF4" s="1"/>
    </row>
    <row r="5" spans="1:37" s="1874" customFormat="1" ht="41.25" customHeight="1">
      <c r="B5" s="1">
        <f t="shared" si="0"/>
        <v>3</v>
      </c>
      <c r="C5" s="1437" t="s">
        <v>10997</v>
      </c>
      <c r="D5" s="1437" t="s">
        <v>10998</v>
      </c>
      <c r="E5" s="1437">
        <v>4</v>
      </c>
      <c r="F5" s="1437">
        <v>4</v>
      </c>
      <c r="G5" s="1437">
        <v>1</v>
      </c>
      <c r="H5" s="2865" t="s">
        <v>10999</v>
      </c>
      <c r="I5" s="1437" t="s">
        <v>11000</v>
      </c>
      <c r="J5" s="2037" t="s">
        <v>11001</v>
      </c>
      <c r="K5" s="1437" t="s">
        <v>11002</v>
      </c>
      <c r="L5" s="1437">
        <v>783</v>
      </c>
      <c r="M5" s="1437">
        <v>41</v>
      </c>
      <c r="N5" s="2040" t="s">
        <v>11003</v>
      </c>
      <c r="O5" s="1541" t="s">
        <v>11004</v>
      </c>
      <c r="P5" s="1437">
        <v>1</v>
      </c>
      <c r="Q5" s="1437"/>
      <c r="R5" s="1437"/>
      <c r="S5" s="1437"/>
      <c r="T5" s="1437"/>
      <c r="U5" s="1437"/>
      <c r="V5" s="1437"/>
      <c r="W5" s="1437"/>
      <c r="X5" s="1437"/>
      <c r="Y5" s="1437"/>
      <c r="Z5" s="1437"/>
      <c r="AA5" s="1437"/>
      <c r="AB5" s="1437"/>
      <c r="AC5" s="1437"/>
      <c r="AD5" s="1437"/>
      <c r="AE5" s="1437"/>
      <c r="AF5" s="1437"/>
    </row>
    <row r="6" spans="1:37" s="2148" customFormat="1" ht="52.5" customHeight="1">
      <c r="B6" s="2142"/>
      <c r="C6" s="2142" t="s">
        <v>11682</v>
      </c>
      <c r="D6" s="2142" t="s">
        <v>11676</v>
      </c>
      <c r="E6" s="2142">
        <v>7</v>
      </c>
      <c r="F6" s="2142">
        <v>7</v>
      </c>
      <c r="G6" s="2142">
        <v>1</v>
      </c>
      <c r="H6" s="2151" t="s">
        <v>11677</v>
      </c>
      <c r="I6" s="2142" t="s">
        <v>11683</v>
      </c>
      <c r="J6" s="441" t="s">
        <v>11678</v>
      </c>
      <c r="K6" s="2142" t="s">
        <v>11679</v>
      </c>
      <c r="L6" s="2142">
        <v>790</v>
      </c>
      <c r="M6" s="2142">
        <v>144</v>
      </c>
      <c r="N6" s="2147" t="s">
        <v>11680</v>
      </c>
      <c r="O6" s="2144" t="s">
        <v>11681</v>
      </c>
      <c r="P6" s="2142">
        <v>8</v>
      </c>
      <c r="Q6" s="2142"/>
      <c r="R6" s="2142"/>
      <c r="S6" s="2142"/>
      <c r="T6" s="2142"/>
      <c r="U6" s="2142"/>
      <c r="V6" s="2142"/>
      <c r="W6" s="2142"/>
      <c r="X6" s="2142"/>
      <c r="Y6" s="2142"/>
      <c r="Z6" s="2142"/>
      <c r="AA6" s="2142"/>
      <c r="AB6" s="2142"/>
      <c r="AC6" s="2142"/>
      <c r="AD6" s="2142"/>
      <c r="AE6" s="2142"/>
      <c r="AF6" s="2142"/>
    </row>
    <row r="7" spans="1:37" s="1581" customFormat="1" ht="77.25" customHeight="1">
      <c r="B7" s="1">
        <f t="shared" si="0"/>
        <v>5</v>
      </c>
      <c r="C7" s="1574" t="s">
        <v>11260</v>
      </c>
      <c r="D7" s="1574" t="s">
        <v>11261</v>
      </c>
      <c r="E7" s="1574">
        <v>11</v>
      </c>
      <c r="F7" s="1574">
        <v>10</v>
      </c>
      <c r="G7" s="1574">
        <v>2</v>
      </c>
      <c r="H7" s="2678" t="s">
        <v>11268</v>
      </c>
      <c r="I7" s="1574" t="s">
        <v>11262</v>
      </c>
      <c r="J7" s="1578" t="s">
        <v>11263</v>
      </c>
      <c r="K7" s="1574" t="s">
        <v>11264</v>
      </c>
      <c r="L7" s="1574">
        <v>440</v>
      </c>
      <c r="M7" s="1574" t="s">
        <v>11265</v>
      </c>
      <c r="N7" s="2407" t="s">
        <v>11266</v>
      </c>
      <c r="O7" s="1579" t="s">
        <v>11267</v>
      </c>
      <c r="P7" s="1574">
        <v>3</v>
      </c>
      <c r="Q7" s="1574"/>
      <c r="R7" s="1574"/>
      <c r="S7" s="1574"/>
      <c r="T7" s="1574"/>
      <c r="U7" s="1574"/>
      <c r="V7" s="1574"/>
      <c r="W7" s="1574"/>
      <c r="X7" s="1574"/>
      <c r="Y7" s="1574"/>
      <c r="Z7" s="1574"/>
      <c r="AA7" s="1574"/>
      <c r="AB7" s="1574"/>
      <c r="AC7" s="1574"/>
      <c r="AD7" s="1574"/>
      <c r="AE7" s="1574"/>
      <c r="AF7" s="1574"/>
    </row>
    <row r="8" spans="1:37" s="2385" customFormat="1" ht="152.25" customHeight="1">
      <c r="B8" s="1">
        <f t="shared" si="0"/>
        <v>6</v>
      </c>
      <c r="C8" s="2381" t="s">
        <v>11166</v>
      </c>
      <c r="D8" s="2381" t="s">
        <v>11167</v>
      </c>
      <c r="E8" s="2381">
        <v>54</v>
      </c>
      <c r="F8" s="2381">
        <v>24</v>
      </c>
      <c r="G8" s="2381">
        <v>31</v>
      </c>
      <c r="H8" s="2664" t="s">
        <v>11168</v>
      </c>
      <c r="I8" s="2381" t="s">
        <v>11169</v>
      </c>
      <c r="J8" s="2383" t="s">
        <v>11170</v>
      </c>
      <c r="K8" s="2381" t="s">
        <v>11171</v>
      </c>
      <c r="L8" s="2381">
        <v>786</v>
      </c>
      <c r="M8" s="2381">
        <v>1</v>
      </c>
      <c r="N8" s="2384" t="s">
        <v>11172</v>
      </c>
      <c r="O8" s="2382" t="s">
        <v>11173</v>
      </c>
      <c r="P8" s="2381">
        <v>5</v>
      </c>
      <c r="Q8" s="2381"/>
      <c r="R8" s="2381"/>
      <c r="S8" s="2381"/>
      <c r="T8" s="2381"/>
      <c r="U8" s="2381"/>
      <c r="V8" s="2381"/>
      <c r="W8" s="2381"/>
      <c r="X8" s="2381"/>
      <c r="Y8" s="2381"/>
      <c r="Z8" s="2381"/>
      <c r="AA8" s="2381"/>
      <c r="AB8" s="2381"/>
      <c r="AC8" s="2381"/>
      <c r="AD8" s="2381"/>
      <c r="AE8" s="2381"/>
      <c r="AF8" s="2381"/>
    </row>
    <row r="9" spans="1:37" s="1670" customFormat="1" ht="66" customHeight="1">
      <c r="B9" s="1652"/>
      <c r="C9" s="1652" t="s">
        <v>11522</v>
      </c>
      <c r="D9" s="1652" t="s">
        <v>11521</v>
      </c>
      <c r="E9" s="1652">
        <v>6</v>
      </c>
      <c r="F9" s="1652">
        <v>7</v>
      </c>
      <c r="G9" s="1652">
        <v>0</v>
      </c>
      <c r="H9" s="2854" t="s">
        <v>11523</v>
      </c>
      <c r="I9" s="1652" t="s">
        <v>11520</v>
      </c>
      <c r="J9" s="441" t="s">
        <v>11524</v>
      </c>
      <c r="K9" s="1652" t="s">
        <v>11525</v>
      </c>
      <c r="L9" s="1652">
        <v>442</v>
      </c>
      <c r="M9" s="1652" t="s">
        <v>11526</v>
      </c>
      <c r="N9" s="1672" t="s">
        <v>11527</v>
      </c>
      <c r="O9" s="1657" t="s">
        <v>11528</v>
      </c>
      <c r="P9" s="1652">
        <v>1</v>
      </c>
      <c r="Q9" s="1652"/>
      <c r="R9" s="1652"/>
      <c r="S9" s="1652"/>
      <c r="T9" s="1652"/>
      <c r="U9" s="1652"/>
      <c r="V9" s="1652"/>
      <c r="W9" s="1652"/>
      <c r="X9" s="1652"/>
      <c r="Y9" s="1652"/>
      <c r="Z9" s="1652"/>
      <c r="AA9" s="1652"/>
      <c r="AB9" s="1652"/>
      <c r="AC9" s="1652"/>
      <c r="AD9" s="1652"/>
      <c r="AE9" s="1652"/>
      <c r="AF9" s="1652"/>
    </row>
    <row r="10" spans="1:37" ht="40.5">
      <c r="B10" s="1">
        <f t="shared" si="0"/>
        <v>8</v>
      </c>
      <c r="C10" s="1" t="s">
        <v>10931</v>
      </c>
      <c r="D10" s="1" t="s">
        <v>10932</v>
      </c>
      <c r="E10" s="1">
        <v>9</v>
      </c>
      <c r="F10" s="1">
        <v>10</v>
      </c>
      <c r="G10" s="1">
        <v>0</v>
      </c>
      <c r="H10" s="75" t="s">
        <v>10933</v>
      </c>
      <c r="I10" s="1" t="s">
        <v>10934</v>
      </c>
      <c r="J10" s="726" t="s">
        <v>10935</v>
      </c>
      <c r="K10" s="1" t="s">
        <v>10936</v>
      </c>
      <c r="L10" s="1">
        <v>437</v>
      </c>
      <c r="M10" s="1" t="s">
        <v>10937</v>
      </c>
      <c r="N10" s="2329" t="s">
        <v>10938</v>
      </c>
      <c r="O10" s="75" t="s">
        <v>10939</v>
      </c>
      <c r="P10" s="1">
        <v>0</v>
      </c>
      <c r="Q10" s="1"/>
      <c r="R10" s="1"/>
      <c r="S10" s="1"/>
      <c r="T10" s="1"/>
      <c r="U10" s="1"/>
      <c r="V10" s="1"/>
      <c r="W10" s="1"/>
      <c r="X10" s="1"/>
      <c r="Y10" s="1"/>
      <c r="Z10" s="1"/>
      <c r="AA10" s="1"/>
      <c r="AB10" s="1"/>
      <c r="AC10" s="1"/>
      <c r="AD10" s="1"/>
      <c r="AE10" s="1"/>
      <c r="AF10" s="1"/>
      <c r="AG10" t="s">
        <v>10968</v>
      </c>
    </row>
    <row r="11" spans="1:37" s="2148" customFormat="1" ht="127.5" customHeight="1">
      <c r="B11" s="2142"/>
      <c r="C11" s="2142" t="s">
        <v>11684</v>
      </c>
      <c r="D11" s="2142" t="s">
        <v>11676</v>
      </c>
      <c r="E11" s="2142">
        <v>22</v>
      </c>
      <c r="F11" s="2142">
        <v>22</v>
      </c>
      <c r="G11" s="2142">
        <v>1</v>
      </c>
      <c r="H11" s="2144" t="s">
        <v>11685</v>
      </c>
      <c r="I11" s="2142" t="s">
        <v>11683</v>
      </c>
      <c r="J11" s="2866" t="s">
        <v>11686</v>
      </c>
      <c r="K11" s="2142" t="s">
        <v>11687</v>
      </c>
      <c r="L11" s="2142">
        <v>568</v>
      </c>
      <c r="M11" s="2142" t="s">
        <v>11688</v>
      </c>
      <c r="N11" s="2147" t="s">
        <v>11689</v>
      </c>
      <c r="O11" s="2144" t="s">
        <v>11690</v>
      </c>
      <c r="P11" s="2142"/>
      <c r="Q11" s="2142"/>
      <c r="R11" s="2142"/>
      <c r="S11" s="2142"/>
      <c r="T11" s="2142"/>
      <c r="U11" s="2142"/>
      <c r="V11" s="2142"/>
      <c r="W11" s="2142"/>
      <c r="X11" s="2142"/>
      <c r="Y11" s="2142"/>
      <c r="Z11" s="2142"/>
      <c r="AA11" s="2142"/>
      <c r="AB11" s="2142"/>
      <c r="AC11" s="2142"/>
      <c r="AD11" s="2142"/>
      <c r="AE11" s="2142"/>
      <c r="AF11" s="2142"/>
    </row>
    <row r="12" spans="1:37" s="1670" customFormat="1" ht="74.25" customHeight="1">
      <c r="B12" s="1652"/>
      <c r="C12" s="1652" t="s">
        <v>11529</v>
      </c>
      <c r="D12" s="1652" t="s">
        <v>11521</v>
      </c>
      <c r="E12" s="1652">
        <v>11</v>
      </c>
      <c r="F12" s="1652">
        <v>12</v>
      </c>
      <c r="G12" s="1652">
        <v>0</v>
      </c>
      <c r="H12" s="1657" t="s">
        <v>11530</v>
      </c>
      <c r="I12" s="1652" t="s">
        <v>11531</v>
      </c>
      <c r="J12" s="441" t="s">
        <v>11532</v>
      </c>
      <c r="K12" s="1652" t="s">
        <v>11525</v>
      </c>
      <c r="L12" s="1652">
        <v>442</v>
      </c>
      <c r="M12" s="1652" t="s">
        <v>11533</v>
      </c>
      <c r="N12" s="1672" t="s">
        <v>11534</v>
      </c>
      <c r="O12" s="1657" t="s">
        <v>11535</v>
      </c>
      <c r="P12" s="1652"/>
      <c r="Q12" s="1652"/>
      <c r="R12" s="1652"/>
      <c r="S12" s="1652"/>
      <c r="T12" s="1652"/>
      <c r="U12" s="1652"/>
      <c r="V12" s="1652"/>
      <c r="W12" s="1652"/>
      <c r="X12" s="1652"/>
      <c r="Y12" s="1652"/>
      <c r="Z12" s="1652"/>
      <c r="AA12" s="1652"/>
      <c r="AB12" s="1652"/>
      <c r="AC12" s="1652"/>
      <c r="AD12" s="1652"/>
      <c r="AE12" s="1652"/>
      <c r="AF12" s="1652"/>
    </row>
    <row r="13" spans="1:37" s="1670" customFormat="1" ht="74.25" customHeight="1">
      <c r="B13" s="1652"/>
      <c r="C13" s="1652" t="s">
        <v>11536</v>
      </c>
      <c r="D13" s="1652" t="s">
        <v>11521</v>
      </c>
      <c r="E13" s="1652">
        <v>4</v>
      </c>
      <c r="F13" s="1652">
        <v>5</v>
      </c>
      <c r="G13" s="1652">
        <v>0</v>
      </c>
      <c r="H13" s="1657" t="s">
        <v>11537</v>
      </c>
      <c r="I13" s="1652" t="s">
        <v>11542</v>
      </c>
      <c r="J13" s="441" t="s">
        <v>11538</v>
      </c>
      <c r="K13" s="1652" t="s">
        <v>11539</v>
      </c>
      <c r="L13" s="1652">
        <v>788</v>
      </c>
      <c r="M13" s="1652">
        <v>58</v>
      </c>
      <c r="N13" s="1672" t="s">
        <v>11540</v>
      </c>
      <c r="O13" s="1657" t="s">
        <v>11541</v>
      </c>
      <c r="P13" s="1652">
        <v>1</v>
      </c>
      <c r="Q13" s="1652"/>
      <c r="R13" s="1652"/>
      <c r="S13" s="1652"/>
      <c r="T13" s="1652"/>
      <c r="U13" s="1652"/>
      <c r="V13" s="1652"/>
      <c r="W13" s="1652"/>
      <c r="X13" s="1652"/>
      <c r="Y13" s="1652"/>
      <c r="Z13" s="1652"/>
      <c r="AA13" s="1652"/>
      <c r="AB13" s="1652"/>
      <c r="AC13" s="1652"/>
      <c r="AD13" s="1652"/>
      <c r="AE13" s="1652"/>
      <c r="AF13" s="1652"/>
    </row>
    <row r="14" spans="1:37" s="2385" customFormat="1" ht="75.75" customHeight="1">
      <c r="B14" s="1">
        <f t="shared" si="0"/>
        <v>12</v>
      </c>
      <c r="C14" s="2381" t="s">
        <v>11174</v>
      </c>
      <c r="D14" s="2381" t="s">
        <v>11175</v>
      </c>
      <c r="E14" s="2381">
        <v>6</v>
      </c>
      <c r="F14" s="2381">
        <v>4</v>
      </c>
      <c r="G14" s="2381">
        <v>3</v>
      </c>
      <c r="H14" s="2382" t="s">
        <v>11179</v>
      </c>
      <c r="I14" s="2381" t="s">
        <v>11176</v>
      </c>
      <c r="J14" s="2383" t="s">
        <v>11177</v>
      </c>
      <c r="K14" s="2381" t="s">
        <v>11171</v>
      </c>
      <c r="L14" s="2381">
        <v>786</v>
      </c>
      <c r="M14" s="2381">
        <v>96</v>
      </c>
      <c r="N14" s="2384" t="s">
        <v>11172</v>
      </c>
      <c r="O14" s="2382" t="s">
        <v>11178</v>
      </c>
      <c r="P14" s="2381"/>
      <c r="Q14" s="2381"/>
      <c r="R14" s="2381"/>
      <c r="S14" s="2381"/>
      <c r="T14" s="2381"/>
      <c r="U14" s="2381"/>
      <c r="V14" s="2381"/>
      <c r="W14" s="2381"/>
      <c r="X14" s="2381"/>
      <c r="Y14" s="2381"/>
      <c r="Z14" s="2381"/>
      <c r="AA14" s="2381"/>
      <c r="AB14" s="2381"/>
      <c r="AC14" s="2381"/>
      <c r="AD14" s="2381"/>
      <c r="AE14" s="2381"/>
      <c r="AF14" s="2381"/>
    </row>
    <row r="15" spans="1:37" s="1874" customFormat="1" ht="107.25" customHeight="1">
      <c r="B15" s="1">
        <f t="shared" si="0"/>
        <v>13</v>
      </c>
      <c r="C15" s="1437" t="s">
        <v>11014</v>
      </c>
      <c r="D15" s="1437" t="s">
        <v>10998</v>
      </c>
      <c r="E15" s="1437">
        <v>40</v>
      </c>
      <c r="F15" s="1437">
        <v>40</v>
      </c>
      <c r="G15" s="1437">
        <v>1</v>
      </c>
      <c r="H15" s="1541" t="s">
        <v>11017</v>
      </c>
      <c r="I15" s="1437" t="s">
        <v>11000</v>
      </c>
      <c r="J15" s="2037" t="s">
        <v>11015</v>
      </c>
      <c r="K15" s="1437" t="s">
        <v>11002</v>
      </c>
      <c r="L15" s="1437">
        <v>783</v>
      </c>
      <c r="M15" s="1437">
        <v>28</v>
      </c>
      <c r="N15" s="2040" t="s">
        <v>11003</v>
      </c>
      <c r="O15" s="1541" t="s">
        <v>11016</v>
      </c>
      <c r="P15" s="1437">
        <v>7</v>
      </c>
      <c r="Q15" s="1437"/>
      <c r="R15" s="1437"/>
      <c r="S15" s="1437"/>
      <c r="T15" s="1437"/>
      <c r="U15" s="1437"/>
      <c r="V15" s="1437"/>
      <c r="W15" s="1437"/>
      <c r="X15" s="1437"/>
      <c r="Y15" s="1437"/>
      <c r="Z15" s="1437"/>
      <c r="AA15" s="1437"/>
      <c r="AB15" s="1437"/>
      <c r="AC15" s="1437"/>
      <c r="AD15" s="1437"/>
      <c r="AE15" s="1437"/>
      <c r="AF15" s="1437"/>
    </row>
    <row r="16" spans="1:37" ht="45.75" customHeight="1">
      <c r="B16" s="1">
        <f t="shared" si="0"/>
        <v>14</v>
      </c>
      <c r="C16" s="1" t="s">
        <v>10990</v>
      </c>
      <c r="D16" s="1" t="s">
        <v>10979</v>
      </c>
      <c r="E16" s="1">
        <v>4</v>
      </c>
      <c r="F16" s="1">
        <v>3</v>
      </c>
      <c r="G16" s="1">
        <v>2</v>
      </c>
      <c r="H16" s="75" t="s">
        <v>10991</v>
      </c>
      <c r="I16" s="2083" t="s">
        <v>11691</v>
      </c>
      <c r="J16" s="2672" t="s">
        <v>10992</v>
      </c>
      <c r="K16" s="1" t="s">
        <v>10982</v>
      </c>
      <c r="L16" s="1">
        <v>780</v>
      </c>
      <c r="M16" s="1">
        <v>171</v>
      </c>
      <c r="N16" s="2329" t="s">
        <v>10914</v>
      </c>
      <c r="O16" s="33" t="s">
        <v>10993</v>
      </c>
      <c r="P16" s="1">
        <v>1</v>
      </c>
      <c r="Q16" s="1"/>
      <c r="R16" s="1"/>
      <c r="S16" s="1"/>
      <c r="T16" s="1"/>
      <c r="U16" s="1"/>
      <c r="V16" s="1"/>
      <c r="W16" s="1"/>
      <c r="X16" s="1"/>
      <c r="Y16" s="1"/>
      <c r="Z16" s="1"/>
      <c r="AA16" s="1"/>
      <c r="AB16" s="1"/>
      <c r="AC16" s="1"/>
      <c r="AD16" s="1"/>
      <c r="AE16" s="1"/>
      <c r="AF16" s="1"/>
    </row>
    <row r="17" spans="2:33" s="2385" customFormat="1" ht="45.75" customHeight="1">
      <c r="B17" s="1">
        <f t="shared" si="0"/>
        <v>15</v>
      </c>
      <c r="C17" s="2381" t="s">
        <v>11180</v>
      </c>
      <c r="D17" s="2381" t="s">
        <v>11175</v>
      </c>
      <c r="E17" s="2381">
        <v>2</v>
      </c>
      <c r="F17" s="2381">
        <v>1</v>
      </c>
      <c r="G17" s="2381">
        <v>2</v>
      </c>
      <c r="H17" s="2382" t="s">
        <v>11254</v>
      </c>
      <c r="I17" s="2381" t="s">
        <v>11181</v>
      </c>
      <c r="J17" s="2665" t="s">
        <v>11182</v>
      </c>
      <c r="K17" s="2666" t="s">
        <v>11183</v>
      </c>
      <c r="L17" s="2381">
        <v>440</v>
      </c>
      <c r="M17" s="2381">
        <v>588</v>
      </c>
      <c r="N17" s="2384" t="s">
        <v>11184</v>
      </c>
      <c r="O17" s="2382" t="s">
        <v>11185</v>
      </c>
      <c r="P17" s="2381"/>
      <c r="Q17" s="2381"/>
      <c r="R17" s="2381"/>
      <c r="S17" s="2381"/>
      <c r="T17" s="2381"/>
      <c r="U17" s="2381"/>
      <c r="V17" s="2381"/>
      <c r="W17" s="2381"/>
      <c r="X17" s="2381"/>
      <c r="Y17" s="2381"/>
      <c r="Z17" s="2381"/>
      <c r="AA17" s="2381"/>
      <c r="AB17" s="2381"/>
      <c r="AC17" s="2381"/>
      <c r="AD17" s="2381"/>
      <c r="AE17" s="2381"/>
      <c r="AF17" s="2381"/>
      <c r="AG17" s="2385" t="s">
        <v>11211</v>
      </c>
    </row>
    <row r="18" spans="2:33" s="1874" customFormat="1" ht="54.75" customHeight="1">
      <c r="B18" s="1">
        <f t="shared" si="0"/>
        <v>16</v>
      </c>
      <c r="C18" s="1437" t="s">
        <v>11018</v>
      </c>
      <c r="D18" s="1437" t="s">
        <v>10995</v>
      </c>
      <c r="E18" s="1437">
        <v>9</v>
      </c>
      <c r="F18" s="1437">
        <v>3</v>
      </c>
      <c r="G18" s="1437">
        <v>7</v>
      </c>
      <c r="H18" s="1541" t="s">
        <v>11019</v>
      </c>
      <c r="I18" s="1541" t="s">
        <v>11020</v>
      </c>
      <c r="J18" s="2037" t="s">
        <v>11021</v>
      </c>
      <c r="K18" s="1437" t="s">
        <v>11022</v>
      </c>
      <c r="L18" s="1437">
        <v>439</v>
      </c>
      <c r="M18" s="1437" t="s">
        <v>11023</v>
      </c>
      <c r="N18" s="2040" t="s">
        <v>11024</v>
      </c>
      <c r="O18" s="1541" t="s">
        <v>11025</v>
      </c>
      <c r="P18" s="1437">
        <v>0</v>
      </c>
      <c r="Q18" s="1437"/>
      <c r="R18" s="1437"/>
      <c r="S18" s="1437"/>
      <c r="T18" s="1437"/>
      <c r="U18" s="1437"/>
      <c r="V18" s="1437"/>
      <c r="W18" s="1437"/>
      <c r="X18" s="1437"/>
      <c r="Y18" s="1437"/>
      <c r="Z18" s="1437"/>
      <c r="AA18" s="1437"/>
      <c r="AB18" s="1437"/>
      <c r="AC18" s="1437"/>
      <c r="AD18" s="1437"/>
      <c r="AE18" s="1437"/>
      <c r="AF18" s="1437"/>
    </row>
    <row r="19" spans="2:33" s="1581" customFormat="1" ht="54.75" customHeight="1">
      <c r="B19" s="1">
        <f t="shared" si="0"/>
        <v>17</v>
      </c>
      <c r="C19" s="1574" t="s">
        <v>11270</v>
      </c>
      <c r="D19" s="1574" t="s">
        <v>11271</v>
      </c>
      <c r="E19" s="1574">
        <v>7</v>
      </c>
      <c r="F19" s="1574">
        <v>6</v>
      </c>
      <c r="G19" s="1574">
        <v>2</v>
      </c>
      <c r="H19" s="1579" t="s">
        <v>11274</v>
      </c>
      <c r="I19" s="1579" t="s">
        <v>11272</v>
      </c>
      <c r="J19" s="1578" t="s">
        <v>11273</v>
      </c>
      <c r="K19" s="1574" t="s">
        <v>11275</v>
      </c>
      <c r="L19" s="1574">
        <v>780</v>
      </c>
      <c r="M19" s="1574">
        <v>58</v>
      </c>
      <c r="N19" s="2407" t="s">
        <v>11276</v>
      </c>
      <c r="O19" s="1579" t="s">
        <v>11277</v>
      </c>
      <c r="P19" s="1574">
        <v>1</v>
      </c>
      <c r="Q19" s="1574"/>
      <c r="R19" s="1574"/>
      <c r="S19" s="1574"/>
      <c r="T19" s="1574"/>
      <c r="U19" s="1574"/>
      <c r="V19" s="1574"/>
      <c r="W19" s="1574"/>
      <c r="X19" s="1574"/>
      <c r="Y19" s="1574"/>
      <c r="Z19" s="1574"/>
      <c r="AA19" s="1574"/>
      <c r="AB19" s="1574"/>
      <c r="AC19" s="1574"/>
      <c r="AD19" s="1574"/>
      <c r="AE19" s="1574"/>
      <c r="AF19" s="1574"/>
    </row>
    <row r="20" spans="2:33" s="1874" customFormat="1" ht="54.75" customHeight="1">
      <c r="B20" s="1">
        <f t="shared" si="0"/>
        <v>18</v>
      </c>
      <c r="C20" s="1437" t="s">
        <v>11026</v>
      </c>
      <c r="D20" s="1437" t="s">
        <v>10995</v>
      </c>
      <c r="E20" s="1437">
        <v>5</v>
      </c>
      <c r="F20" s="1437">
        <v>2</v>
      </c>
      <c r="G20" s="1437">
        <v>4</v>
      </c>
      <c r="H20" s="1541" t="s">
        <v>11029</v>
      </c>
      <c r="I20" s="1541" t="s">
        <v>10996</v>
      </c>
      <c r="J20" s="2037" t="s">
        <v>11027</v>
      </c>
      <c r="K20" s="1437" t="s">
        <v>11002</v>
      </c>
      <c r="L20" s="1437">
        <v>783</v>
      </c>
      <c r="M20" s="1437">
        <v>9</v>
      </c>
      <c r="N20" s="2040" t="s">
        <v>11003</v>
      </c>
      <c r="O20" s="1541" t="s">
        <v>11028</v>
      </c>
      <c r="P20" s="1437">
        <v>2</v>
      </c>
      <c r="Q20" s="1437"/>
      <c r="R20" s="1437"/>
      <c r="S20" s="1437"/>
      <c r="T20" s="1437"/>
      <c r="U20" s="1437"/>
      <c r="V20" s="1437"/>
      <c r="W20" s="1437"/>
      <c r="X20" s="1437"/>
      <c r="Y20" s="1437"/>
      <c r="Z20" s="1437"/>
      <c r="AA20" s="1437"/>
      <c r="AB20" s="1437"/>
      <c r="AC20" s="1437"/>
      <c r="AD20" s="1437"/>
      <c r="AE20" s="1437"/>
      <c r="AF20" s="1437"/>
    </row>
    <row r="21" spans="2:33" ht="48.75" customHeight="1">
      <c r="B21" s="1">
        <f t="shared" si="0"/>
        <v>19</v>
      </c>
      <c r="C21" s="1" t="s">
        <v>10940</v>
      </c>
      <c r="D21" s="1" t="s">
        <v>10917</v>
      </c>
      <c r="E21" s="1">
        <v>1</v>
      </c>
      <c r="F21" s="1">
        <v>0</v>
      </c>
      <c r="G21" s="1">
        <v>2</v>
      </c>
      <c r="H21" s="72" t="s">
        <v>10941</v>
      </c>
      <c r="I21" s="1" t="s">
        <v>10942</v>
      </c>
      <c r="J21" s="726" t="s">
        <v>10943</v>
      </c>
      <c r="K21" s="1" t="s">
        <v>10913</v>
      </c>
      <c r="L21" s="1">
        <v>780</v>
      </c>
      <c r="M21" s="1">
        <v>106</v>
      </c>
      <c r="N21" s="2329" t="s">
        <v>10938</v>
      </c>
      <c r="O21" s="75" t="s">
        <v>10944</v>
      </c>
      <c r="P21" s="1">
        <v>0</v>
      </c>
      <c r="Q21" s="1"/>
      <c r="R21" s="1"/>
      <c r="S21" s="1"/>
      <c r="T21" s="1"/>
      <c r="U21" s="1"/>
      <c r="V21" s="1"/>
      <c r="W21" s="1"/>
      <c r="X21" s="1"/>
      <c r="Y21" s="1"/>
      <c r="Z21" s="1"/>
      <c r="AA21" s="1"/>
      <c r="AB21" s="1"/>
      <c r="AC21" s="1"/>
      <c r="AD21" s="1"/>
      <c r="AE21" s="1"/>
      <c r="AF21" s="1"/>
    </row>
    <row r="22" spans="2:33" s="1874" customFormat="1" ht="54.75" customHeight="1">
      <c r="B22" s="1">
        <f t="shared" si="0"/>
        <v>20</v>
      </c>
      <c r="C22" s="1437" t="s">
        <v>11030</v>
      </c>
      <c r="D22" s="1437" t="s">
        <v>10995</v>
      </c>
      <c r="E22" s="1437">
        <v>3</v>
      </c>
      <c r="F22" s="1437">
        <v>0</v>
      </c>
      <c r="G22" s="1437">
        <v>4</v>
      </c>
      <c r="H22" s="1735" t="s">
        <v>11031</v>
      </c>
      <c r="I22" s="1437" t="s">
        <v>11032</v>
      </c>
      <c r="J22" s="2037" t="s">
        <v>11033</v>
      </c>
      <c r="K22" s="1437" t="s">
        <v>11034</v>
      </c>
      <c r="L22" s="1437">
        <v>562</v>
      </c>
      <c r="M22" s="1437" t="s">
        <v>11035</v>
      </c>
      <c r="N22" s="2040" t="s">
        <v>11024</v>
      </c>
      <c r="O22" s="1541" t="s">
        <v>11036</v>
      </c>
      <c r="P22" s="1437">
        <v>1</v>
      </c>
      <c r="Q22" s="1437"/>
      <c r="R22" s="1437"/>
      <c r="S22" s="1437"/>
      <c r="T22" s="1437"/>
      <c r="U22" s="1437"/>
      <c r="V22" s="1437"/>
      <c r="W22" s="1437"/>
      <c r="X22" s="1437"/>
      <c r="Y22" s="1437"/>
      <c r="Z22" s="1437"/>
      <c r="AA22" s="1437"/>
      <c r="AB22" s="1437"/>
      <c r="AC22" s="1437"/>
      <c r="AD22" s="1437"/>
      <c r="AE22" s="1437"/>
      <c r="AF22" s="1437"/>
    </row>
    <row r="23" spans="2:33" s="1670" customFormat="1" ht="54.75" customHeight="1">
      <c r="B23" s="1652"/>
      <c r="C23" s="1652" t="s">
        <v>11543</v>
      </c>
      <c r="D23" s="1652" t="s">
        <v>11544</v>
      </c>
      <c r="E23" s="1652">
        <v>8</v>
      </c>
      <c r="F23" s="1652">
        <v>9</v>
      </c>
      <c r="G23" s="1652">
        <v>0</v>
      </c>
      <c r="H23" s="1664" t="s">
        <v>11545</v>
      </c>
      <c r="I23" s="1652" t="s">
        <v>11531</v>
      </c>
      <c r="J23" s="441" t="s">
        <v>11546</v>
      </c>
      <c r="K23" s="1652" t="s">
        <v>11547</v>
      </c>
      <c r="L23" s="1652">
        <v>148</v>
      </c>
      <c r="M23" s="1652">
        <v>32</v>
      </c>
      <c r="N23" s="1672" t="s">
        <v>11548</v>
      </c>
      <c r="O23" s="1657" t="s">
        <v>11549</v>
      </c>
      <c r="P23" s="1652">
        <v>1</v>
      </c>
      <c r="Q23" s="1652"/>
      <c r="R23" s="1652"/>
      <c r="S23" s="1652"/>
      <c r="T23" s="1652"/>
      <c r="U23" s="1652"/>
      <c r="V23" s="1652"/>
      <c r="W23" s="1652"/>
      <c r="X23" s="1652"/>
      <c r="Y23" s="1652"/>
      <c r="Z23" s="1652"/>
      <c r="AA23" s="1652"/>
      <c r="AB23" s="1652"/>
      <c r="AC23" s="1652"/>
      <c r="AD23" s="1652"/>
      <c r="AE23" s="1652"/>
      <c r="AF23" s="1652"/>
    </row>
    <row r="24" spans="2:33" s="1670" customFormat="1" ht="96" customHeight="1">
      <c r="B24" s="1652"/>
      <c r="C24" s="1652" t="s">
        <v>11550</v>
      </c>
      <c r="D24" s="1652" t="s">
        <v>11521</v>
      </c>
      <c r="E24" s="1652">
        <v>33</v>
      </c>
      <c r="F24" s="1652">
        <v>33</v>
      </c>
      <c r="G24" s="1652">
        <v>1</v>
      </c>
      <c r="H24" s="1664" t="s">
        <v>11551</v>
      </c>
      <c r="I24" s="1652" t="s">
        <v>11553</v>
      </c>
      <c r="J24" s="441" t="s">
        <v>11552</v>
      </c>
      <c r="K24" s="1652" t="s">
        <v>11547</v>
      </c>
      <c r="L24" s="1652">
        <v>148</v>
      </c>
      <c r="M24" s="1652">
        <v>29</v>
      </c>
      <c r="N24" s="1672" t="s">
        <v>11554</v>
      </c>
      <c r="O24" s="1657" t="s">
        <v>11555</v>
      </c>
      <c r="P24" s="1652">
        <v>2</v>
      </c>
      <c r="Q24" s="1652"/>
      <c r="R24" s="1652"/>
      <c r="S24" s="1652"/>
      <c r="T24" s="1652"/>
      <c r="U24" s="1652"/>
      <c r="V24" s="1652"/>
      <c r="W24" s="1652"/>
      <c r="X24" s="1652"/>
      <c r="Y24" s="1652"/>
      <c r="Z24" s="1652"/>
      <c r="AA24" s="1652"/>
      <c r="AB24" s="1652"/>
      <c r="AC24" s="1652"/>
      <c r="AD24" s="1652"/>
      <c r="AE24" s="1652"/>
      <c r="AF24" s="1652"/>
    </row>
    <row r="25" spans="2:33" ht="40.5">
      <c r="B25" s="1">
        <f t="shared" si="0"/>
        <v>23</v>
      </c>
      <c r="C25" s="1" t="s">
        <v>10945</v>
      </c>
      <c r="D25" s="1" t="s">
        <v>10932</v>
      </c>
      <c r="E25" s="1">
        <v>5</v>
      </c>
      <c r="F25" s="1">
        <v>6</v>
      </c>
      <c r="G25" s="1">
        <v>0</v>
      </c>
      <c r="H25" s="1" t="s">
        <v>10946</v>
      </c>
      <c r="I25" s="1" t="s">
        <v>10934</v>
      </c>
      <c r="J25" s="726" t="s">
        <v>10947</v>
      </c>
      <c r="K25" s="1" t="s">
        <v>10948</v>
      </c>
      <c r="L25" s="1">
        <v>437</v>
      </c>
      <c r="M25" s="1" t="s">
        <v>10949</v>
      </c>
      <c r="N25" s="2329" t="s">
        <v>10938</v>
      </c>
      <c r="O25" s="75" t="s">
        <v>10950</v>
      </c>
      <c r="P25" s="1">
        <v>2</v>
      </c>
      <c r="Q25" s="1"/>
      <c r="R25" s="1"/>
      <c r="S25" s="1"/>
      <c r="T25" s="1"/>
      <c r="U25" s="1"/>
      <c r="V25" s="1"/>
      <c r="W25" s="1"/>
      <c r="X25" s="1"/>
      <c r="Y25" s="1"/>
      <c r="Z25" s="1"/>
      <c r="AA25" s="1"/>
      <c r="AB25" s="1"/>
      <c r="AC25" s="1"/>
      <c r="AD25" s="1"/>
      <c r="AE25" s="1"/>
      <c r="AF25" s="1"/>
    </row>
    <row r="26" spans="2:33" ht="40.5">
      <c r="B26" s="1">
        <f t="shared" si="0"/>
        <v>24</v>
      </c>
      <c r="C26" s="35" t="s">
        <v>10951</v>
      </c>
      <c r="D26" s="35" t="s">
        <v>10952</v>
      </c>
      <c r="E26" s="35">
        <v>7</v>
      </c>
      <c r="F26" s="35">
        <v>0</v>
      </c>
      <c r="G26" s="35">
        <v>8</v>
      </c>
      <c r="H26" s="1255" t="s">
        <v>10957</v>
      </c>
      <c r="I26" s="35" t="s">
        <v>10953</v>
      </c>
      <c r="J26" s="2628" t="s">
        <v>10954</v>
      </c>
      <c r="K26" s="35" t="s">
        <v>10913</v>
      </c>
      <c r="L26" s="35">
        <v>780</v>
      </c>
      <c r="M26" s="35">
        <v>116</v>
      </c>
      <c r="N26" s="2629" t="s">
        <v>10938</v>
      </c>
      <c r="O26" s="1255" t="s">
        <v>10955</v>
      </c>
      <c r="P26" s="35">
        <v>0</v>
      </c>
      <c r="Q26" s="35"/>
      <c r="R26" s="35"/>
      <c r="S26" s="35"/>
      <c r="T26" s="35"/>
      <c r="U26" s="35"/>
      <c r="V26" s="35"/>
      <c r="W26" s="35"/>
      <c r="X26" s="35"/>
      <c r="Y26" s="35"/>
      <c r="Z26" s="35"/>
      <c r="AA26" s="35"/>
      <c r="AB26" s="35"/>
      <c r="AC26" s="35"/>
      <c r="AD26" s="35"/>
      <c r="AE26" s="35"/>
      <c r="AF26" s="35"/>
    </row>
    <row r="27" spans="2:33" s="1874" customFormat="1" ht="69.75" customHeight="1">
      <c r="B27" s="1">
        <f t="shared" si="0"/>
        <v>25</v>
      </c>
      <c r="C27" s="1905" t="s">
        <v>11048</v>
      </c>
      <c r="D27" s="1905" t="s">
        <v>11049</v>
      </c>
      <c r="E27" s="1905">
        <v>12</v>
      </c>
      <c r="F27" s="1905">
        <v>13</v>
      </c>
      <c r="G27" s="1905">
        <v>0</v>
      </c>
      <c r="H27" s="2639" t="s">
        <v>11050</v>
      </c>
      <c r="I27" s="1905" t="s">
        <v>11051</v>
      </c>
      <c r="J27" s="2640" t="s">
        <v>11052</v>
      </c>
      <c r="K27" s="1905" t="s">
        <v>11053</v>
      </c>
      <c r="L27" s="1905">
        <v>439</v>
      </c>
      <c r="M27" s="1905" t="s">
        <v>11054</v>
      </c>
      <c r="N27" s="2641" t="s">
        <v>11055</v>
      </c>
      <c r="O27" s="2639" t="s">
        <v>11056</v>
      </c>
      <c r="P27" s="1905">
        <v>11</v>
      </c>
      <c r="Q27" s="1905"/>
      <c r="R27" s="1905"/>
      <c r="S27" s="1905"/>
      <c r="T27" s="1905"/>
      <c r="U27" s="1905"/>
      <c r="V27" s="1905"/>
      <c r="W27" s="1905"/>
      <c r="X27" s="1905"/>
      <c r="Y27" s="1905"/>
      <c r="Z27" s="1905"/>
      <c r="AA27" s="1905"/>
      <c r="AB27" s="1905"/>
      <c r="AC27" s="1905"/>
      <c r="AD27" s="1905"/>
      <c r="AE27" s="1905"/>
      <c r="AF27" s="1905"/>
      <c r="AG27" s="1874" t="s">
        <v>11213</v>
      </c>
    </row>
    <row r="28" spans="2:33" s="7" customFormat="1" ht="46.5" customHeight="1">
      <c r="B28" s="1">
        <f t="shared" si="0"/>
        <v>26</v>
      </c>
      <c r="C28" s="3" t="s">
        <v>10970</v>
      </c>
      <c r="D28" s="3" t="s">
        <v>10971</v>
      </c>
      <c r="E28" s="3">
        <v>13</v>
      </c>
      <c r="F28" s="3">
        <v>12</v>
      </c>
      <c r="G28" s="3">
        <v>2</v>
      </c>
      <c r="H28" s="75" t="s">
        <v>10972</v>
      </c>
      <c r="I28" s="3" t="s">
        <v>10973</v>
      </c>
      <c r="J28" s="726" t="s">
        <v>10974</v>
      </c>
      <c r="K28" s="3" t="s">
        <v>10975</v>
      </c>
      <c r="L28" s="3">
        <v>438</v>
      </c>
      <c r="M28" s="3">
        <v>825</v>
      </c>
      <c r="N28" s="2329" t="s">
        <v>10976</v>
      </c>
      <c r="O28" s="75" t="s">
        <v>10977</v>
      </c>
      <c r="P28" s="1">
        <v>0</v>
      </c>
      <c r="Q28" s="1"/>
      <c r="R28" s="1"/>
      <c r="S28" s="1"/>
      <c r="T28" s="1"/>
      <c r="U28" s="1"/>
      <c r="V28" s="1"/>
      <c r="W28" s="1"/>
      <c r="X28" s="1"/>
      <c r="Y28" s="1"/>
      <c r="Z28" s="1"/>
      <c r="AA28" s="1"/>
      <c r="AB28" s="1"/>
      <c r="AC28" s="1"/>
      <c r="AD28" s="1"/>
      <c r="AE28" s="1"/>
      <c r="AF28" s="1"/>
    </row>
    <row r="29" spans="2:33" s="2441" customFormat="1" ht="46.5" customHeight="1">
      <c r="B29" s="1652"/>
      <c r="C29" s="2855" t="s">
        <v>11556</v>
      </c>
      <c r="D29" s="2855" t="s">
        <v>11521</v>
      </c>
      <c r="E29" s="2855">
        <v>3</v>
      </c>
      <c r="F29" s="2855">
        <v>4</v>
      </c>
      <c r="G29" s="2855">
        <v>0</v>
      </c>
      <c r="H29" s="2856" t="s">
        <v>11557</v>
      </c>
      <c r="I29" s="2855" t="s">
        <v>11562</v>
      </c>
      <c r="J29" s="441" t="s">
        <v>11625</v>
      </c>
      <c r="K29" s="2855" t="s">
        <v>11558</v>
      </c>
      <c r="L29" s="2855">
        <v>566</v>
      </c>
      <c r="M29" s="2855" t="s">
        <v>11559</v>
      </c>
      <c r="N29" s="2858" t="s">
        <v>11560</v>
      </c>
      <c r="O29" s="2856" t="s">
        <v>11561</v>
      </c>
      <c r="P29" s="2855"/>
      <c r="Q29" s="2855"/>
      <c r="R29" s="2855"/>
      <c r="S29" s="2855"/>
      <c r="T29" s="2855"/>
      <c r="U29" s="2855"/>
      <c r="V29" s="2855"/>
      <c r="W29" s="2855"/>
      <c r="X29" s="2855"/>
      <c r="Y29" s="2855"/>
      <c r="Z29" s="2855"/>
      <c r="AA29" s="2855"/>
      <c r="AB29" s="2855"/>
      <c r="AC29" s="2855"/>
      <c r="AD29" s="2855"/>
      <c r="AE29" s="2855"/>
      <c r="AF29" s="2855"/>
    </row>
    <row r="30" spans="2:33" s="2441" customFormat="1" ht="46.5" customHeight="1">
      <c r="B30" s="1652"/>
      <c r="C30" s="2855" t="s">
        <v>11563</v>
      </c>
      <c r="D30" s="2855" t="s">
        <v>11564</v>
      </c>
      <c r="E30" s="2855">
        <v>5</v>
      </c>
      <c r="F30" s="2855">
        <v>0</v>
      </c>
      <c r="G30" s="2855">
        <v>6</v>
      </c>
      <c r="H30" s="2856" t="s">
        <v>11565</v>
      </c>
      <c r="I30" s="2855" t="s">
        <v>11569</v>
      </c>
      <c r="J30" s="441" t="s">
        <v>11566</v>
      </c>
      <c r="K30" s="2855" t="s">
        <v>11539</v>
      </c>
      <c r="L30" s="2855">
        <v>789</v>
      </c>
      <c r="M30" s="2855">
        <v>18</v>
      </c>
      <c r="N30" s="2858" t="s">
        <v>11567</v>
      </c>
      <c r="O30" s="2856" t="s">
        <v>11568</v>
      </c>
      <c r="P30" s="2855">
        <v>1</v>
      </c>
      <c r="Q30" s="2855"/>
      <c r="R30" s="2855"/>
      <c r="S30" s="2855"/>
      <c r="T30" s="2855"/>
      <c r="U30" s="2855"/>
      <c r="V30" s="2855"/>
      <c r="W30" s="2855"/>
      <c r="X30" s="2855"/>
      <c r="Y30" s="2855"/>
      <c r="Z30" s="2855"/>
      <c r="AA30" s="2855"/>
      <c r="AB30" s="2855"/>
      <c r="AC30" s="2855"/>
      <c r="AD30" s="2855"/>
      <c r="AE30" s="2855"/>
      <c r="AF30" s="2855"/>
    </row>
    <row r="31" spans="2:33" s="2441" customFormat="1" ht="70.5" customHeight="1">
      <c r="B31" s="1652"/>
      <c r="C31" s="2855" t="s">
        <v>11570</v>
      </c>
      <c r="D31" s="2855" t="s">
        <v>11564</v>
      </c>
      <c r="E31" s="2855">
        <v>14</v>
      </c>
      <c r="F31" s="2855">
        <v>1</v>
      </c>
      <c r="G31" s="2855">
        <v>14</v>
      </c>
      <c r="H31" s="2856" t="s">
        <v>11571</v>
      </c>
      <c r="I31" s="2855" t="s">
        <v>11572</v>
      </c>
      <c r="J31" s="441" t="s">
        <v>11573</v>
      </c>
      <c r="K31" s="2855" t="s">
        <v>11574</v>
      </c>
      <c r="L31" s="2855">
        <v>66</v>
      </c>
      <c r="M31" s="2855">
        <v>5110</v>
      </c>
      <c r="N31" s="2858" t="s">
        <v>11575</v>
      </c>
      <c r="O31" s="2856" t="s">
        <v>11576</v>
      </c>
      <c r="P31" s="2855"/>
      <c r="Q31" s="2855"/>
      <c r="R31" s="2855"/>
      <c r="S31" s="2855"/>
      <c r="T31" s="2855"/>
      <c r="U31" s="2855"/>
      <c r="V31" s="2855"/>
      <c r="W31" s="2855"/>
      <c r="X31" s="2855"/>
      <c r="Y31" s="2855"/>
      <c r="Z31" s="2855"/>
      <c r="AA31" s="2855"/>
      <c r="AB31" s="2855"/>
      <c r="AC31" s="2855"/>
      <c r="AD31" s="2855"/>
      <c r="AE31" s="2855"/>
      <c r="AF31" s="2855"/>
    </row>
    <row r="32" spans="2:33" s="2448" customFormat="1" ht="70.5" customHeight="1">
      <c r="B32" s="2142"/>
      <c r="C32" s="2867" t="s">
        <v>11692</v>
      </c>
      <c r="D32" s="2867" t="s">
        <v>11676</v>
      </c>
      <c r="E32" s="2867">
        <v>5</v>
      </c>
      <c r="F32" s="2867">
        <v>6</v>
      </c>
      <c r="G32" s="2867">
        <v>0</v>
      </c>
      <c r="H32" s="2868" t="s">
        <v>11693</v>
      </c>
      <c r="I32" s="2867" t="s">
        <v>11694</v>
      </c>
      <c r="J32" s="441" t="s">
        <v>11695</v>
      </c>
      <c r="K32" s="2867" t="s">
        <v>11696</v>
      </c>
      <c r="L32" s="2867">
        <v>54</v>
      </c>
      <c r="M32" s="2867" t="s">
        <v>11697</v>
      </c>
      <c r="N32" s="2869" t="s">
        <v>11698</v>
      </c>
      <c r="O32" s="2868" t="s">
        <v>11699</v>
      </c>
      <c r="P32" s="2867"/>
      <c r="Q32" s="2867"/>
      <c r="R32" s="2867"/>
      <c r="S32" s="2867"/>
      <c r="T32" s="2867"/>
      <c r="U32" s="2867"/>
      <c r="V32" s="2867"/>
      <c r="W32" s="2867"/>
      <c r="X32" s="2867"/>
      <c r="Y32" s="2867"/>
      <c r="Z32" s="2867"/>
      <c r="AA32" s="2867"/>
      <c r="AB32" s="2867"/>
      <c r="AC32" s="2867"/>
      <c r="AD32" s="2867"/>
      <c r="AE32" s="2867"/>
      <c r="AF32" s="2867"/>
    </row>
    <row r="33" spans="2:33" s="2448" customFormat="1" ht="70.5" customHeight="1">
      <c r="B33" s="2142"/>
      <c r="C33" s="2867" t="s">
        <v>11700</v>
      </c>
      <c r="D33" s="2867" t="s">
        <v>11676</v>
      </c>
      <c r="E33" s="2867">
        <v>6</v>
      </c>
      <c r="F33" s="2867">
        <v>7</v>
      </c>
      <c r="G33" s="2867">
        <v>0</v>
      </c>
      <c r="H33" s="2868" t="s">
        <v>11701</v>
      </c>
      <c r="I33" s="2867" t="s">
        <v>11702</v>
      </c>
      <c r="J33" s="441" t="s">
        <v>11703</v>
      </c>
      <c r="K33" s="2867" t="s">
        <v>11704</v>
      </c>
      <c r="L33" s="2867">
        <v>792</v>
      </c>
      <c r="M33" s="2867">
        <v>3</v>
      </c>
      <c r="N33" s="2869" t="s">
        <v>11705</v>
      </c>
      <c r="O33" s="2868" t="s">
        <v>11706</v>
      </c>
      <c r="P33" s="2867">
        <v>1</v>
      </c>
      <c r="Q33" s="2867"/>
      <c r="R33" s="2867"/>
      <c r="S33" s="2867"/>
      <c r="T33" s="2867"/>
      <c r="U33" s="2867"/>
      <c r="V33" s="2867"/>
      <c r="W33" s="2867"/>
      <c r="X33" s="2867"/>
      <c r="Y33" s="2867"/>
      <c r="Z33" s="2867"/>
      <c r="AA33" s="2867"/>
      <c r="AB33" s="2867"/>
      <c r="AC33" s="2867"/>
      <c r="AD33" s="2867"/>
      <c r="AE33" s="2867"/>
      <c r="AF33" s="2867"/>
    </row>
    <row r="34" spans="2:33" s="2441" customFormat="1" ht="70.5" customHeight="1">
      <c r="B34" s="1652"/>
      <c r="C34" s="2855" t="s">
        <v>11577</v>
      </c>
      <c r="D34" s="2855" t="s">
        <v>11521</v>
      </c>
      <c r="E34" s="2855">
        <v>9</v>
      </c>
      <c r="F34" s="2855">
        <v>5</v>
      </c>
      <c r="G34" s="2855">
        <v>5</v>
      </c>
      <c r="H34" s="2856" t="s">
        <v>11578</v>
      </c>
      <c r="I34" s="2855" t="s">
        <v>11579</v>
      </c>
      <c r="J34" s="441" t="s">
        <v>11580</v>
      </c>
      <c r="K34" s="2855" t="s">
        <v>11581</v>
      </c>
      <c r="L34" s="2855">
        <v>126</v>
      </c>
      <c r="M34" s="2855" t="s">
        <v>11582</v>
      </c>
      <c r="N34" s="2858" t="s">
        <v>11583</v>
      </c>
      <c r="O34" s="2856" t="s">
        <v>11584</v>
      </c>
      <c r="P34" s="2855"/>
      <c r="Q34" s="2855"/>
      <c r="R34" s="2855"/>
      <c r="S34" s="2855"/>
      <c r="T34" s="2855"/>
      <c r="U34" s="2855"/>
      <c r="V34" s="2855"/>
      <c r="W34" s="2855"/>
      <c r="X34" s="2855"/>
      <c r="Y34" s="2855"/>
      <c r="Z34" s="2855"/>
      <c r="AA34" s="2855"/>
      <c r="AB34" s="2855"/>
      <c r="AC34" s="2855"/>
      <c r="AD34" s="2855"/>
      <c r="AE34" s="2855"/>
      <c r="AF34" s="2855"/>
    </row>
    <row r="35" spans="2:33" s="2441" customFormat="1" ht="70.5" customHeight="1">
      <c r="B35" s="1652"/>
      <c r="C35" s="2855" t="s">
        <v>11585</v>
      </c>
      <c r="D35" s="2855" t="s">
        <v>11521</v>
      </c>
      <c r="E35" s="2855">
        <v>8</v>
      </c>
      <c r="F35" s="2855">
        <v>8</v>
      </c>
      <c r="G35" s="2855">
        <v>1</v>
      </c>
      <c r="H35" s="2856" t="s">
        <v>11586</v>
      </c>
      <c r="I35" s="2855" t="s">
        <v>11589</v>
      </c>
      <c r="J35" s="441" t="s">
        <v>11587</v>
      </c>
      <c r="K35" s="2855" t="s">
        <v>11539</v>
      </c>
      <c r="L35" s="2855">
        <v>788</v>
      </c>
      <c r="M35" s="2855">
        <v>6</v>
      </c>
      <c r="N35" s="2858" t="s">
        <v>11560</v>
      </c>
      <c r="O35" s="2856" t="s">
        <v>11588</v>
      </c>
      <c r="P35" s="2855">
        <v>1</v>
      </c>
      <c r="Q35" s="2855"/>
      <c r="R35" s="2855"/>
      <c r="S35" s="2855"/>
      <c r="T35" s="2855"/>
      <c r="U35" s="2855"/>
      <c r="V35" s="2855"/>
      <c r="W35" s="2855"/>
      <c r="X35" s="2855"/>
      <c r="Y35" s="2855"/>
      <c r="Z35" s="2855"/>
      <c r="AA35" s="2855"/>
      <c r="AB35" s="2855"/>
      <c r="AC35" s="2855"/>
      <c r="AD35" s="2855"/>
      <c r="AE35" s="2855"/>
      <c r="AF35" s="2855"/>
    </row>
    <row r="36" spans="2:33" s="2670" customFormat="1" ht="46.5" customHeight="1">
      <c r="B36" s="1">
        <f t="shared" si="0"/>
        <v>34</v>
      </c>
      <c r="C36" s="2666" t="s">
        <v>11186</v>
      </c>
      <c r="D36" s="2666" t="s">
        <v>11187</v>
      </c>
      <c r="E36" s="2666">
        <v>5</v>
      </c>
      <c r="F36" s="2666">
        <v>0</v>
      </c>
      <c r="G36" s="2666">
        <v>6</v>
      </c>
      <c r="H36" s="2667" t="s">
        <v>11188</v>
      </c>
      <c r="I36" s="2666" t="s">
        <v>11189</v>
      </c>
      <c r="J36" s="2668" t="s">
        <v>11190</v>
      </c>
      <c r="K36" s="2666" t="s">
        <v>11171</v>
      </c>
      <c r="L36" s="2666">
        <v>785</v>
      </c>
      <c r="M36" s="2666">
        <v>100</v>
      </c>
      <c r="N36" s="2669" t="s">
        <v>11191</v>
      </c>
      <c r="O36" s="2667" t="s">
        <v>11192</v>
      </c>
      <c r="P36" s="2666"/>
      <c r="Q36" s="2666"/>
      <c r="R36" s="2666"/>
      <c r="S36" s="2666"/>
      <c r="T36" s="2666"/>
      <c r="U36" s="2666"/>
      <c r="V36" s="2666"/>
      <c r="W36" s="2666"/>
      <c r="X36" s="2666"/>
      <c r="Y36" s="2666"/>
      <c r="Z36" s="2666"/>
      <c r="AA36" s="2666"/>
      <c r="AB36" s="2666"/>
      <c r="AC36" s="2666"/>
      <c r="AD36" s="2666"/>
      <c r="AE36" s="2666"/>
      <c r="AF36" s="2666"/>
    </row>
    <row r="37" spans="2:33" s="2448" customFormat="1" ht="64.5" customHeight="1">
      <c r="B37" s="2142"/>
      <c r="C37" s="2867" t="s">
        <v>11707</v>
      </c>
      <c r="D37" s="2867" t="s">
        <v>11708</v>
      </c>
      <c r="E37" s="2867">
        <v>2</v>
      </c>
      <c r="F37" s="2867">
        <v>2</v>
      </c>
      <c r="G37" s="2867">
        <v>1</v>
      </c>
      <c r="H37" s="2868" t="s">
        <v>11709</v>
      </c>
      <c r="I37" s="2867" t="s">
        <v>441</v>
      </c>
      <c r="J37" s="441" t="s">
        <v>11710</v>
      </c>
      <c r="K37" s="2867" t="s">
        <v>11711</v>
      </c>
      <c r="L37" s="2867">
        <v>792</v>
      </c>
      <c r="M37" s="2867">
        <v>77</v>
      </c>
      <c r="N37" s="2869" t="s">
        <v>11698</v>
      </c>
      <c r="O37" s="2868" t="s">
        <v>11712</v>
      </c>
      <c r="P37" s="2867"/>
      <c r="Q37" s="2867"/>
      <c r="R37" s="2867"/>
      <c r="S37" s="2867"/>
      <c r="T37" s="2867"/>
      <c r="U37" s="2867"/>
      <c r="V37" s="2867"/>
      <c r="W37" s="2867"/>
      <c r="X37" s="2867"/>
      <c r="Y37" s="2867"/>
      <c r="Z37" s="2867"/>
      <c r="AA37" s="2867"/>
      <c r="AB37" s="2867"/>
      <c r="AC37" s="2867"/>
      <c r="AD37" s="2867"/>
      <c r="AE37" s="2867"/>
      <c r="AF37" s="2867"/>
    </row>
    <row r="38" spans="2:33" s="2441" customFormat="1" ht="58.5" customHeight="1">
      <c r="B38" s="1652"/>
      <c r="C38" s="2855" t="s">
        <v>11590</v>
      </c>
      <c r="D38" s="2855" t="s">
        <v>11564</v>
      </c>
      <c r="E38" s="2855">
        <v>8</v>
      </c>
      <c r="F38" s="2855">
        <v>0</v>
      </c>
      <c r="G38" s="2855">
        <v>9</v>
      </c>
      <c r="H38" s="2856" t="s">
        <v>11591</v>
      </c>
      <c r="I38" s="2855" t="s">
        <v>11595</v>
      </c>
      <c r="J38" s="2857" t="s">
        <v>11626</v>
      </c>
      <c r="K38" s="2855" t="s">
        <v>11525</v>
      </c>
      <c r="L38" s="2855">
        <v>442</v>
      </c>
      <c r="M38" s="2855" t="s">
        <v>11592</v>
      </c>
      <c r="N38" s="2858" t="s">
        <v>11593</v>
      </c>
      <c r="O38" s="2856" t="s">
        <v>11594</v>
      </c>
      <c r="P38" s="2855">
        <v>5</v>
      </c>
      <c r="Q38" s="2855"/>
      <c r="R38" s="2855"/>
      <c r="S38" s="2855"/>
      <c r="T38" s="2855"/>
      <c r="U38" s="2855"/>
      <c r="V38" s="2855"/>
      <c r="W38" s="2855"/>
      <c r="X38" s="2855"/>
      <c r="Y38" s="2855"/>
      <c r="Z38" s="2855"/>
      <c r="AA38" s="2855"/>
      <c r="AB38" s="2855"/>
      <c r="AC38" s="2855"/>
      <c r="AD38" s="2855"/>
      <c r="AE38" s="2855"/>
      <c r="AF38" s="2855"/>
    </row>
    <row r="39" spans="2:33" s="2441" customFormat="1" ht="58.5" customHeight="1">
      <c r="B39" s="1652"/>
      <c r="C39" s="2855" t="s">
        <v>11596</v>
      </c>
      <c r="D39" s="2855" t="s">
        <v>11564</v>
      </c>
      <c r="E39" s="2855"/>
      <c r="F39" s="2855"/>
      <c r="G39" s="2855"/>
      <c r="H39" s="2856" t="s">
        <v>11597</v>
      </c>
      <c r="I39" s="2855"/>
      <c r="J39" s="441" t="s">
        <v>11598</v>
      </c>
      <c r="K39" s="2855" t="s">
        <v>11539</v>
      </c>
      <c r="L39" s="2855">
        <v>786</v>
      </c>
      <c r="M39" s="2855">
        <v>15</v>
      </c>
      <c r="N39" s="2858" t="s">
        <v>11599</v>
      </c>
      <c r="O39" s="2856" t="s">
        <v>11600</v>
      </c>
      <c r="P39" s="2855">
        <v>2</v>
      </c>
      <c r="Q39" s="2855"/>
      <c r="R39" s="2855"/>
      <c r="S39" s="2855"/>
      <c r="T39" s="2855"/>
      <c r="U39" s="2855"/>
      <c r="V39" s="2855"/>
      <c r="W39" s="2855"/>
      <c r="X39" s="2855"/>
      <c r="Y39" s="2855"/>
      <c r="Z39" s="2855"/>
      <c r="AA39" s="2855"/>
      <c r="AB39" s="2855"/>
      <c r="AC39" s="2855"/>
      <c r="AD39" s="2855"/>
      <c r="AE39" s="2855"/>
      <c r="AF39" s="2855"/>
    </row>
    <row r="40" spans="2:33" s="2670" customFormat="1" ht="46.5" customHeight="1">
      <c r="B40" s="1">
        <f t="shared" si="0"/>
        <v>38</v>
      </c>
      <c r="C40" s="2666" t="s">
        <v>11255</v>
      </c>
      <c r="D40" s="2666" t="s">
        <v>11256</v>
      </c>
      <c r="E40" s="2666">
        <v>6</v>
      </c>
      <c r="F40" s="2666">
        <v>0</v>
      </c>
      <c r="G40" s="2666">
        <v>7</v>
      </c>
      <c r="H40" s="2667" t="s">
        <v>11259</v>
      </c>
      <c r="I40" s="2666" t="s">
        <v>11257</v>
      </c>
      <c r="J40" s="2686" t="s">
        <v>11315</v>
      </c>
      <c r="K40" s="2666" t="s">
        <v>11258</v>
      </c>
      <c r="L40" s="2666">
        <v>66</v>
      </c>
      <c r="M40" s="2684" t="s">
        <v>11316</v>
      </c>
      <c r="N40" s="2687" t="s">
        <v>11317</v>
      </c>
      <c r="O40" s="2667" t="s">
        <v>11318</v>
      </c>
      <c r="P40" s="2666"/>
      <c r="Q40" s="2666"/>
      <c r="R40" s="2666"/>
      <c r="S40" s="2666"/>
      <c r="T40" s="2666"/>
      <c r="U40" s="2666"/>
      <c r="V40" s="2666"/>
      <c r="W40" s="2666"/>
      <c r="X40" s="2666"/>
      <c r="Y40" s="2666"/>
      <c r="Z40" s="2666"/>
      <c r="AA40" s="2666"/>
      <c r="AB40" s="2666"/>
      <c r="AC40" s="2666"/>
      <c r="AD40" s="2666"/>
      <c r="AE40" s="2666"/>
      <c r="AF40" s="2666"/>
    </row>
    <row r="41" spans="2:33" s="2438" customFormat="1" ht="46.5" customHeight="1">
      <c r="B41" s="1">
        <f t="shared" si="0"/>
        <v>39</v>
      </c>
      <c r="C41" s="1976" t="s">
        <v>11037</v>
      </c>
      <c r="D41" s="1976" t="s">
        <v>10995</v>
      </c>
      <c r="E41" s="1976">
        <v>3</v>
      </c>
      <c r="F41" s="1976">
        <v>0</v>
      </c>
      <c r="G41" s="1976">
        <v>4</v>
      </c>
      <c r="H41" s="2633" t="s">
        <v>11038</v>
      </c>
      <c r="I41" s="1976" t="s">
        <v>11007</v>
      </c>
      <c r="J41" s="2634" t="s">
        <v>11039</v>
      </c>
      <c r="K41" s="1976" t="s">
        <v>11002</v>
      </c>
      <c r="L41" s="1976">
        <v>784</v>
      </c>
      <c r="M41" s="1976">
        <v>90</v>
      </c>
      <c r="N41" s="2635" t="s">
        <v>11040</v>
      </c>
      <c r="O41" s="2633" t="s">
        <v>11041</v>
      </c>
      <c r="P41" s="1976">
        <v>2</v>
      </c>
      <c r="Q41" s="1976"/>
      <c r="R41" s="1976"/>
      <c r="S41" s="1976"/>
      <c r="T41" s="1976"/>
      <c r="U41" s="1976"/>
      <c r="V41" s="1976"/>
      <c r="W41" s="1976"/>
      <c r="X41" s="1976"/>
      <c r="Y41" s="1976"/>
      <c r="Z41" s="1976"/>
      <c r="AA41" s="1976"/>
      <c r="AB41" s="1976"/>
      <c r="AC41" s="1976"/>
      <c r="AD41" s="1976"/>
      <c r="AE41" s="1976"/>
      <c r="AF41" s="1976"/>
      <c r="AG41" s="2438" t="s">
        <v>11212</v>
      </c>
    </row>
    <row r="42" spans="2:33" s="2694" customFormat="1" ht="81" customHeight="1">
      <c r="B42" s="2689"/>
      <c r="C42" s="2690" t="s">
        <v>11325</v>
      </c>
      <c r="D42" s="2690" t="s">
        <v>11324</v>
      </c>
      <c r="E42" s="2690">
        <v>17</v>
      </c>
      <c r="F42" s="2690">
        <v>10</v>
      </c>
      <c r="G42" s="2690">
        <v>8</v>
      </c>
      <c r="H42" s="2691" t="s">
        <v>11326</v>
      </c>
      <c r="I42" s="2690" t="s">
        <v>11327</v>
      </c>
      <c r="J42" s="2692" t="s">
        <v>11328</v>
      </c>
      <c r="K42" s="2690" t="s">
        <v>11329</v>
      </c>
      <c r="L42" s="2690">
        <v>66</v>
      </c>
      <c r="M42" s="2690">
        <v>49</v>
      </c>
      <c r="N42" s="2693" t="s">
        <v>11330</v>
      </c>
      <c r="O42" s="2691" t="s">
        <v>11125</v>
      </c>
      <c r="P42" s="2690"/>
      <c r="Q42" s="2690"/>
      <c r="R42" s="2690"/>
      <c r="S42" s="2690"/>
      <c r="T42" s="2690"/>
      <c r="U42" s="2690"/>
      <c r="V42" s="2690"/>
      <c r="W42" s="2690"/>
      <c r="X42" s="2690"/>
      <c r="Y42" s="2690"/>
      <c r="Z42" s="2690"/>
      <c r="AA42" s="2690"/>
      <c r="AB42" s="2690"/>
      <c r="AC42" s="2690"/>
      <c r="AD42" s="2690"/>
      <c r="AE42" s="2690"/>
      <c r="AF42" s="2690"/>
    </row>
    <row r="43" spans="2:33" s="2448" customFormat="1" ht="81" customHeight="1">
      <c r="B43" s="2142"/>
      <c r="C43" s="2867" t="s">
        <v>11713</v>
      </c>
      <c r="D43" s="2867" t="s">
        <v>11708</v>
      </c>
      <c r="E43" s="2867">
        <v>18</v>
      </c>
      <c r="F43" s="2867">
        <v>12</v>
      </c>
      <c r="G43" s="2867">
        <v>7</v>
      </c>
      <c r="H43" s="2868" t="s">
        <v>11714</v>
      </c>
      <c r="I43" s="2867" t="s">
        <v>11716</v>
      </c>
      <c r="J43" s="441" t="s">
        <v>11715</v>
      </c>
      <c r="K43" s="2867" t="s">
        <v>11711</v>
      </c>
      <c r="L43" s="2867">
        <v>792</v>
      </c>
      <c r="M43" s="2867">
        <v>34</v>
      </c>
      <c r="N43" s="2869" t="s">
        <v>11705</v>
      </c>
      <c r="O43" s="2868" t="s">
        <v>11717</v>
      </c>
      <c r="P43" s="2867">
        <v>1</v>
      </c>
      <c r="Q43" s="2867"/>
      <c r="R43" s="2867"/>
      <c r="S43" s="2867"/>
      <c r="T43" s="2867"/>
      <c r="U43" s="2867"/>
      <c r="V43" s="2867"/>
      <c r="W43" s="2867"/>
      <c r="X43" s="2867"/>
      <c r="Y43" s="2867"/>
      <c r="Z43" s="2867"/>
      <c r="AA43" s="2867"/>
      <c r="AB43" s="2867"/>
      <c r="AC43" s="2867"/>
      <c r="AD43" s="2867"/>
      <c r="AE43" s="2867"/>
      <c r="AF43" s="2867"/>
    </row>
    <row r="44" spans="2:33" s="2441" customFormat="1" ht="172.5" customHeight="1">
      <c r="B44" s="1652"/>
      <c r="C44" s="2855" t="s">
        <v>11602</v>
      </c>
      <c r="D44" s="2855" t="s">
        <v>11521</v>
      </c>
      <c r="E44" s="2855">
        <v>48</v>
      </c>
      <c r="F44" s="2855">
        <v>48</v>
      </c>
      <c r="G44" s="2855">
        <v>1</v>
      </c>
      <c r="H44" s="2856" t="s">
        <v>11601</v>
      </c>
      <c r="I44" s="2855" t="s">
        <v>11603</v>
      </c>
      <c r="J44" s="441" t="s">
        <v>11604</v>
      </c>
      <c r="K44" s="2855" t="s">
        <v>11558</v>
      </c>
      <c r="L44" s="2855">
        <v>565</v>
      </c>
      <c r="M44" s="2855" t="s">
        <v>11605</v>
      </c>
      <c r="N44" s="2858" t="s">
        <v>11606</v>
      </c>
      <c r="O44" s="2856" t="s">
        <v>11607</v>
      </c>
      <c r="P44" s="2855">
        <v>1</v>
      </c>
      <c r="Q44" s="2855"/>
      <c r="R44" s="2855"/>
      <c r="S44" s="2855"/>
      <c r="T44" s="2855"/>
      <c r="U44" s="2855"/>
      <c r="V44" s="2855"/>
      <c r="W44" s="2855"/>
      <c r="X44" s="2855"/>
      <c r="Y44" s="2855"/>
      <c r="Z44" s="2855"/>
      <c r="AA44" s="2855"/>
      <c r="AB44" s="2855"/>
      <c r="AC44" s="2855"/>
      <c r="AD44" s="2855"/>
      <c r="AE44" s="2855"/>
      <c r="AF44" s="2855"/>
    </row>
    <row r="45" spans="2:33" s="2670" customFormat="1" ht="59.25" customHeight="1">
      <c r="B45" s="1">
        <f t="shared" si="0"/>
        <v>43</v>
      </c>
      <c r="C45" s="2666" t="s">
        <v>11194</v>
      </c>
      <c r="D45" s="2666" t="s">
        <v>11175</v>
      </c>
      <c r="E45" s="2666">
        <v>7</v>
      </c>
      <c r="F45" s="2666">
        <v>0</v>
      </c>
      <c r="G45" s="2666">
        <v>8</v>
      </c>
      <c r="H45" s="2667" t="s">
        <v>11609</v>
      </c>
      <c r="I45" s="2666" t="s">
        <v>11198</v>
      </c>
      <c r="J45" s="2668" t="s">
        <v>11195</v>
      </c>
      <c r="K45" s="2666" t="s">
        <v>11171</v>
      </c>
      <c r="L45" s="2666">
        <v>785</v>
      </c>
      <c r="M45" s="2666">
        <v>64</v>
      </c>
      <c r="N45" s="2669" t="s">
        <v>11196</v>
      </c>
      <c r="O45" s="2667" t="s">
        <v>11197</v>
      </c>
      <c r="P45" s="2666">
        <v>3</v>
      </c>
      <c r="Q45" s="2666"/>
      <c r="R45" s="2666"/>
      <c r="S45" s="2666"/>
      <c r="T45" s="2666"/>
      <c r="U45" s="2666"/>
      <c r="V45" s="2666"/>
      <c r="W45" s="2666"/>
      <c r="X45" s="2666"/>
      <c r="Y45" s="2666"/>
      <c r="Z45" s="2666"/>
      <c r="AA45" s="2666"/>
      <c r="AB45" s="2666"/>
      <c r="AC45" s="2666"/>
      <c r="AD45" s="2666"/>
      <c r="AE45" s="2666"/>
      <c r="AF45" s="2666"/>
    </row>
    <row r="46" spans="2:33" s="2441" customFormat="1" ht="71.25" customHeight="1">
      <c r="B46" s="1652"/>
      <c r="C46" s="2855" t="s">
        <v>11608</v>
      </c>
      <c r="D46" s="2855" t="s">
        <v>11564</v>
      </c>
      <c r="E46" s="2855">
        <v>10</v>
      </c>
      <c r="F46" s="2855">
        <v>2</v>
      </c>
      <c r="G46" s="2855">
        <v>9</v>
      </c>
      <c r="H46" s="2856" t="s">
        <v>11610</v>
      </c>
      <c r="I46" s="2855" t="s">
        <v>11611</v>
      </c>
      <c r="J46" s="441" t="s">
        <v>11612</v>
      </c>
      <c r="K46" s="2855" t="s">
        <v>11539</v>
      </c>
      <c r="L46" s="2855">
        <v>788</v>
      </c>
      <c r="M46" s="2855">
        <v>74</v>
      </c>
      <c r="N46" s="2858" t="s">
        <v>11613</v>
      </c>
      <c r="O46" s="2856" t="s">
        <v>11614</v>
      </c>
      <c r="P46" s="2855">
        <v>8</v>
      </c>
      <c r="Q46" s="2855"/>
      <c r="R46" s="2855"/>
      <c r="S46" s="2855"/>
      <c r="T46" s="2855"/>
      <c r="U46" s="2855"/>
      <c r="V46" s="2855"/>
      <c r="W46" s="2855"/>
      <c r="X46" s="2855"/>
      <c r="Y46" s="2855"/>
      <c r="Z46" s="2855"/>
      <c r="AA46" s="2855"/>
      <c r="AB46" s="2855"/>
      <c r="AC46" s="2855"/>
      <c r="AD46" s="2855"/>
      <c r="AE46" s="2855"/>
      <c r="AF46" s="2855"/>
    </row>
    <row r="47" spans="2:33" s="2670" customFormat="1" ht="46.5" customHeight="1">
      <c r="B47" s="1">
        <f t="shared" si="0"/>
        <v>45</v>
      </c>
      <c r="C47" s="2666" t="s">
        <v>11199</v>
      </c>
      <c r="D47" s="2666" t="s">
        <v>11193</v>
      </c>
      <c r="E47" s="2666">
        <v>5</v>
      </c>
      <c r="F47" s="2666">
        <v>0</v>
      </c>
      <c r="G47" s="2666">
        <v>6</v>
      </c>
      <c r="H47" s="2667" t="s">
        <v>11200</v>
      </c>
      <c r="I47" s="2666" t="s">
        <v>11201</v>
      </c>
      <c r="J47" s="2668" t="s">
        <v>11202</v>
      </c>
      <c r="K47" s="2666" t="s">
        <v>1066</v>
      </c>
      <c r="L47" s="2666">
        <v>441</v>
      </c>
      <c r="M47" s="2666" t="s">
        <v>11203</v>
      </c>
      <c r="N47" s="2669" t="s">
        <v>11204</v>
      </c>
      <c r="O47" s="2667" t="s">
        <v>11205</v>
      </c>
      <c r="P47" s="2666">
        <v>1</v>
      </c>
      <c r="Q47" s="2666"/>
      <c r="R47" s="2666"/>
      <c r="S47" s="2666"/>
      <c r="T47" s="2666"/>
      <c r="U47" s="2666"/>
      <c r="V47" s="2666"/>
      <c r="W47" s="2666"/>
      <c r="X47" s="2666"/>
      <c r="Y47" s="2666"/>
      <c r="Z47" s="2666"/>
      <c r="AA47" s="2666"/>
      <c r="AB47" s="2666"/>
      <c r="AC47" s="2666"/>
      <c r="AD47" s="2666"/>
      <c r="AE47" s="2666"/>
      <c r="AF47" s="2666"/>
    </row>
    <row r="48" spans="2:33" ht="39.75" customHeight="1">
      <c r="B48" s="1">
        <f t="shared" si="0"/>
        <v>46</v>
      </c>
      <c r="C48" s="616" t="s">
        <v>10978</v>
      </c>
      <c r="D48" s="616" t="s">
        <v>10979</v>
      </c>
      <c r="E48" s="616">
        <v>4</v>
      </c>
      <c r="F48" s="616">
        <v>1</v>
      </c>
      <c r="G48" s="616">
        <v>4</v>
      </c>
      <c r="H48" s="619" t="s">
        <v>11044</v>
      </c>
      <c r="I48" s="616" t="s">
        <v>10980</v>
      </c>
      <c r="J48" s="2630" t="s">
        <v>10981</v>
      </c>
      <c r="K48" s="616" t="s">
        <v>10982</v>
      </c>
      <c r="L48" s="616">
        <v>782</v>
      </c>
      <c r="M48" s="616" t="s">
        <v>10983</v>
      </c>
      <c r="N48" s="2631" t="s">
        <v>10976</v>
      </c>
      <c r="O48" s="2632" t="s">
        <v>10984</v>
      </c>
      <c r="P48" s="14">
        <v>0</v>
      </c>
      <c r="Q48" s="14"/>
      <c r="R48" s="14"/>
      <c r="S48" s="14"/>
      <c r="T48" s="14"/>
      <c r="U48" s="14"/>
      <c r="V48" s="14"/>
      <c r="W48" s="14"/>
      <c r="X48" s="14"/>
      <c r="Y48" s="14"/>
      <c r="Z48" s="14"/>
      <c r="AA48" s="14"/>
      <c r="AB48" s="14"/>
      <c r="AC48" s="14"/>
      <c r="AD48" s="14"/>
      <c r="AE48" s="14"/>
      <c r="AF48" s="14"/>
    </row>
    <row r="49" spans="2:33" s="2385" customFormat="1" ht="55.5" customHeight="1">
      <c r="B49" s="1">
        <f t="shared" si="0"/>
        <v>47</v>
      </c>
      <c r="C49" s="2666" t="s">
        <v>11215</v>
      </c>
      <c r="D49" s="2666" t="s">
        <v>11216</v>
      </c>
      <c r="E49" s="2666">
        <v>5</v>
      </c>
      <c r="F49" s="2666">
        <v>1</v>
      </c>
      <c r="G49" s="2381">
        <v>5</v>
      </c>
      <c r="H49" s="2667" t="s">
        <v>11220</v>
      </c>
      <c r="I49" s="2666" t="s">
        <v>11217</v>
      </c>
      <c r="J49" s="2686" t="s">
        <v>11319</v>
      </c>
      <c r="K49" s="2666" t="s">
        <v>11218</v>
      </c>
      <c r="L49" s="2666">
        <v>66</v>
      </c>
      <c r="M49" s="2684">
        <v>33</v>
      </c>
      <c r="N49" s="2687" t="s">
        <v>11320</v>
      </c>
      <c r="O49" s="2667" t="s">
        <v>11219</v>
      </c>
      <c r="P49" s="2666"/>
      <c r="Q49" s="2666"/>
      <c r="R49" s="2666"/>
      <c r="S49" s="2666"/>
      <c r="T49" s="2666"/>
      <c r="U49" s="2666"/>
      <c r="V49" s="2666"/>
      <c r="W49" s="2666"/>
      <c r="X49" s="2666"/>
      <c r="Y49" s="2666"/>
      <c r="Z49" s="2666"/>
      <c r="AA49" s="2666"/>
      <c r="AB49" s="2666"/>
      <c r="AC49" s="2666"/>
      <c r="AD49" s="2666"/>
      <c r="AE49" s="2666"/>
      <c r="AF49" s="2666"/>
      <c r="AG49" s="2385" t="s">
        <v>11221</v>
      </c>
    </row>
    <row r="50" spans="2:33" s="1581" customFormat="1" ht="55.5" customHeight="1">
      <c r="B50" s="1">
        <f t="shared" si="0"/>
        <v>48</v>
      </c>
      <c r="C50" s="2684" t="s">
        <v>11301</v>
      </c>
      <c r="D50" s="2684" t="s">
        <v>11302</v>
      </c>
      <c r="E50" s="2684">
        <v>5</v>
      </c>
      <c r="F50" s="2684">
        <v>0</v>
      </c>
      <c r="G50" s="1574">
        <v>6</v>
      </c>
      <c r="H50" s="2685" t="s">
        <v>11303</v>
      </c>
      <c r="I50" s="2684" t="s">
        <v>11304</v>
      </c>
      <c r="J50" s="2686" t="s">
        <v>11305</v>
      </c>
      <c r="K50" s="2684" t="s">
        <v>11306</v>
      </c>
      <c r="L50" s="2684">
        <v>780</v>
      </c>
      <c r="M50" s="2684">
        <v>77</v>
      </c>
      <c r="N50" s="2687" t="s">
        <v>11307</v>
      </c>
      <c r="O50" s="1579" t="s">
        <v>11308</v>
      </c>
      <c r="P50" s="2684">
        <v>2</v>
      </c>
      <c r="Q50" s="2684"/>
      <c r="R50" s="2684"/>
      <c r="S50" s="2684"/>
      <c r="T50" s="2684"/>
      <c r="U50" s="2684"/>
      <c r="V50" s="2684"/>
      <c r="W50" s="2684"/>
      <c r="X50" s="2684"/>
      <c r="Y50" s="2684"/>
      <c r="Z50" s="2684"/>
      <c r="AA50" s="2684"/>
      <c r="AB50" s="2684"/>
      <c r="AC50" s="2684"/>
      <c r="AD50" s="2684"/>
      <c r="AE50" s="2684"/>
      <c r="AF50" s="2684"/>
    </row>
    <row r="51" spans="2:33" s="2385" customFormat="1" ht="84" customHeight="1">
      <c r="B51" s="1">
        <f t="shared" si="0"/>
        <v>49</v>
      </c>
      <c r="C51" s="2666" t="s">
        <v>11226</v>
      </c>
      <c r="D51" s="2666" t="s">
        <v>11227</v>
      </c>
      <c r="E51" s="2666">
        <v>29</v>
      </c>
      <c r="F51" s="2666">
        <v>18</v>
      </c>
      <c r="G51" s="2381">
        <v>12</v>
      </c>
      <c r="H51" s="2667" t="s">
        <v>11235</v>
      </c>
      <c r="I51" s="2666" t="s">
        <v>11228</v>
      </c>
      <c r="J51" s="2668" t="s">
        <v>11229</v>
      </c>
      <c r="K51" s="2666" t="s">
        <v>11230</v>
      </c>
      <c r="L51" s="2666">
        <v>66</v>
      </c>
      <c r="M51" s="2666">
        <v>1</v>
      </c>
      <c r="N51" s="2669" t="s">
        <v>11231</v>
      </c>
      <c r="O51" s="2671" t="s">
        <v>11232</v>
      </c>
      <c r="P51" s="2666">
        <v>42</v>
      </c>
      <c r="Q51" s="2666"/>
      <c r="R51" s="2666"/>
      <c r="S51" s="2666"/>
      <c r="T51" s="2666"/>
      <c r="U51" s="2666"/>
      <c r="V51" s="2666"/>
      <c r="W51" s="2666"/>
      <c r="X51" s="2666"/>
      <c r="Y51" s="2666"/>
      <c r="Z51" s="2666"/>
      <c r="AA51" s="2666"/>
      <c r="AB51" s="2666"/>
      <c r="AC51" s="2666"/>
      <c r="AD51" s="2666"/>
      <c r="AE51" s="2666"/>
      <c r="AF51" s="2666"/>
    </row>
    <row r="52" spans="2:33" s="1670" customFormat="1" ht="84" customHeight="1">
      <c r="B52" s="1652"/>
      <c r="C52" s="2855" t="s">
        <v>11615</v>
      </c>
      <c r="D52" s="2855" t="s">
        <v>11521</v>
      </c>
      <c r="E52" s="2855">
        <v>4</v>
      </c>
      <c r="F52" s="2855">
        <v>5</v>
      </c>
      <c r="G52" s="1652">
        <v>0</v>
      </c>
      <c r="H52" s="2856" t="s">
        <v>11616</v>
      </c>
      <c r="I52" s="2855" t="s">
        <v>11553</v>
      </c>
      <c r="J52" s="441" t="s">
        <v>11617</v>
      </c>
      <c r="K52" s="2855" t="s">
        <v>11539</v>
      </c>
      <c r="L52" s="2855">
        <v>788</v>
      </c>
      <c r="M52" s="2855">
        <v>39</v>
      </c>
      <c r="N52" s="2858" t="s">
        <v>11618</v>
      </c>
      <c r="O52" s="2859" t="s">
        <v>11619</v>
      </c>
      <c r="P52" s="2855">
        <v>1</v>
      </c>
      <c r="Q52" s="2855"/>
      <c r="R52" s="2855"/>
      <c r="S52" s="2855"/>
      <c r="T52" s="2855"/>
      <c r="U52" s="2855"/>
      <c r="V52" s="2855"/>
      <c r="W52" s="2855"/>
      <c r="X52" s="2855"/>
      <c r="Y52" s="2855"/>
      <c r="Z52" s="2855"/>
      <c r="AA52" s="2855"/>
      <c r="AB52" s="2855"/>
      <c r="AC52" s="2855"/>
      <c r="AD52" s="2855"/>
      <c r="AE52" s="2855"/>
      <c r="AF52" s="2855"/>
    </row>
    <row r="53" spans="2:33" s="2385" customFormat="1" ht="69.75" customHeight="1">
      <c r="B53" s="1">
        <f t="shared" si="0"/>
        <v>51</v>
      </c>
      <c r="C53" s="2666" t="s">
        <v>11222</v>
      </c>
      <c r="D53" s="2666" t="s">
        <v>11175</v>
      </c>
      <c r="E53" s="2666">
        <v>11</v>
      </c>
      <c r="F53" s="2666">
        <v>4</v>
      </c>
      <c r="G53" s="2381">
        <v>8</v>
      </c>
      <c r="H53" s="2667" t="s">
        <v>11225</v>
      </c>
      <c r="I53" s="2666" t="s">
        <v>11224</v>
      </c>
      <c r="J53" s="2686" t="s">
        <v>11321</v>
      </c>
      <c r="K53" s="2666" t="s">
        <v>11223</v>
      </c>
      <c r="L53" s="2666">
        <v>66</v>
      </c>
      <c r="M53" s="2684">
        <v>43</v>
      </c>
      <c r="N53" s="2687" t="s">
        <v>11320</v>
      </c>
      <c r="O53" s="2382" t="s">
        <v>11322</v>
      </c>
      <c r="P53" s="2666"/>
      <c r="Q53" s="2666"/>
      <c r="R53" s="2666"/>
      <c r="S53" s="2666"/>
      <c r="T53" s="2666"/>
      <c r="U53" s="2666"/>
      <c r="V53" s="2666"/>
      <c r="W53" s="2666"/>
      <c r="X53" s="2666"/>
      <c r="Y53" s="2666"/>
      <c r="Z53" s="2666"/>
      <c r="AA53" s="2666"/>
      <c r="AB53" s="2666"/>
      <c r="AC53" s="2666"/>
      <c r="AD53" s="2666"/>
      <c r="AE53" s="2666"/>
      <c r="AF53" s="2666"/>
    </row>
    <row r="54" spans="2:33" s="2148" customFormat="1" ht="69.75" customHeight="1">
      <c r="B54" s="2142"/>
      <c r="C54" s="2867" t="s">
        <v>11718</v>
      </c>
      <c r="D54" s="2867" t="s">
        <v>11708</v>
      </c>
      <c r="E54" s="2867"/>
      <c r="F54" s="2867"/>
      <c r="G54" s="2142"/>
      <c r="H54" s="2868" t="s">
        <v>11719</v>
      </c>
      <c r="I54" s="2867" t="s">
        <v>11720</v>
      </c>
      <c r="J54" s="441" t="s">
        <v>11721</v>
      </c>
      <c r="K54" s="2867" t="s">
        <v>11711</v>
      </c>
      <c r="L54" s="2867">
        <v>792</v>
      </c>
      <c r="M54" s="2867">
        <v>15</v>
      </c>
      <c r="N54" s="2869" t="s">
        <v>11722</v>
      </c>
      <c r="O54" s="2144" t="s">
        <v>11723</v>
      </c>
      <c r="P54" s="2867"/>
      <c r="Q54" s="2867"/>
      <c r="R54" s="2867"/>
      <c r="S54" s="2867"/>
      <c r="T54" s="2867"/>
      <c r="U54" s="2867"/>
      <c r="V54" s="2867"/>
      <c r="W54" s="2867"/>
      <c r="X54" s="2867"/>
      <c r="Y54" s="2867"/>
      <c r="Z54" s="2867"/>
      <c r="AA54" s="2867"/>
      <c r="AB54" s="2867"/>
      <c r="AC54" s="2867"/>
      <c r="AD54" s="2867"/>
      <c r="AE54" s="2867"/>
      <c r="AF54" s="2867"/>
    </row>
    <row r="55" spans="2:33" s="2385" customFormat="1" ht="69.75" customHeight="1">
      <c r="B55" s="1">
        <f t="shared" si="0"/>
        <v>53</v>
      </c>
      <c r="C55" s="2666" t="s">
        <v>11233</v>
      </c>
      <c r="D55" s="2666" t="s">
        <v>11227</v>
      </c>
      <c r="E55" s="2666">
        <v>9</v>
      </c>
      <c r="F55" s="2666">
        <v>0</v>
      </c>
      <c r="G55" s="2381">
        <v>10</v>
      </c>
      <c r="H55" s="2667" t="s">
        <v>11236</v>
      </c>
      <c r="I55" s="2666" t="s">
        <v>11234</v>
      </c>
      <c r="J55" s="2860" t="s">
        <v>11620</v>
      </c>
      <c r="K55" s="2666" t="s">
        <v>234</v>
      </c>
      <c r="L55" s="2666">
        <v>66</v>
      </c>
      <c r="M55" s="2666">
        <v>63</v>
      </c>
      <c r="N55" s="2669" t="s">
        <v>11540</v>
      </c>
      <c r="O55" s="2382" t="s">
        <v>11323</v>
      </c>
      <c r="P55" s="2666">
        <v>3</v>
      </c>
      <c r="Q55" s="2666"/>
      <c r="R55" s="2666"/>
      <c r="S55" s="2666"/>
      <c r="T55" s="2666"/>
      <c r="U55" s="2666"/>
      <c r="V55" s="2666"/>
      <c r="W55" s="2666"/>
      <c r="X55" s="2666"/>
      <c r="Y55" s="2666"/>
      <c r="Z55" s="2666"/>
      <c r="AA55" s="2666"/>
      <c r="AB55" s="2666"/>
      <c r="AC55" s="2666"/>
      <c r="AD55" s="2666"/>
      <c r="AE55" s="2666"/>
      <c r="AF55" s="2666"/>
    </row>
    <row r="56" spans="2:33" s="1874" customFormat="1" ht="174.75" customHeight="1">
      <c r="B56" s="1">
        <f t="shared" si="0"/>
        <v>54</v>
      </c>
      <c r="C56" s="1976" t="s">
        <v>11042</v>
      </c>
      <c r="D56" s="1976" t="s">
        <v>11057</v>
      </c>
      <c r="E56" s="1976">
        <v>57</v>
      </c>
      <c r="F56" s="1976">
        <v>19</v>
      </c>
      <c r="G56" s="1874">
        <v>39</v>
      </c>
      <c r="H56" s="2633" t="s">
        <v>11043</v>
      </c>
      <c r="I56" s="1976" t="s">
        <v>11045</v>
      </c>
      <c r="J56" s="2634" t="s">
        <v>11046</v>
      </c>
      <c r="K56" s="1976" t="s">
        <v>11058</v>
      </c>
      <c r="L56" s="1976">
        <v>783</v>
      </c>
      <c r="M56" s="1976">
        <v>90</v>
      </c>
      <c r="N56" s="2635" t="s">
        <v>11055</v>
      </c>
      <c r="O56" s="2380" t="s">
        <v>11047</v>
      </c>
      <c r="P56" s="1976">
        <v>0</v>
      </c>
      <c r="Q56" s="1976"/>
      <c r="R56" s="1976"/>
      <c r="S56" s="1976"/>
      <c r="T56" s="1976"/>
      <c r="U56" s="1976"/>
      <c r="V56" s="1976"/>
      <c r="W56" s="1976"/>
      <c r="X56" s="1976"/>
      <c r="Y56" s="1976"/>
      <c r="Z56" s="1976"/>
      <c r="AA56" s="1976"/>
      <c r="AB56" s="1976"/>
      <c r="AC56" s="1976"/>
      <c r="AD56" s="1976"/>
      <c r="AE56" s="1976"/>
      <c r="AF56" s="1976"/>
    </row>
    <row r="57" spans="2:33" s="1670" customFormat="1" ht="130.5" customHeight="1">
      <c r="B57" s="1652"/>
      <c r="C57" s="2855" t="s">
        <v>11621</v>
      </c>
      <c r="D57" s="2855" t="s">
        <v>11564</v>
      </c>
      <c r="E57" s="2855">
        <v>14</v>
      </c>
      <c r="F57" s="2855">
        <v>1</v>
      </c>
      <c r="G57" s="1670">
        <v>14</v>
      </c>
      <c r="H57" s="2856" t="s">
        <v>11622</v>
      </c>
      <c r="I57" s="2855" t="s">
        <v>11562</v>
      </c>
      <c r="J57" s="441" t="s">
        <v>11623</v>
      </c>
      <c r="K57" s="2855" t="s">
        <v>11539</v>
      </c>
      <c r="L57" s="2855">
        <v>789</v>
      </c>
      <c r="M57" s="2855">
        <v>122</v>
      </c>
      <c r="N57" s="2858" t="s">
        <v>11593</v>
      </c>
      <c r="O57" s="2494" t="s">
        <v>11624</v>
      </c>
      <c r="P57" s="2855"/>
      <c r="Q57" s="2855"/>
      <c r="R57" s="2855"/>
      <c r="S57" s="2855"/>
      <c r="T57" s="2855"/>
      <c r="U57" s="2855"/>
      <c r="V57" s="2855"/>
      <c r="W57" s="2855"/>
      <c r="X57" s="2855"/>
      <c r="Y57" s="2855"/>
      <c r="Z57" s="2855"/>
      <c r="AA57" s="2855"/>
      <c r="AB57" s="2855"/>
      <c r="AC57" s="2855"/>
      <c r="AD57" s="2855"/>
      <c r="AE57" s="2855"/>
      <c r="AF57" s="2855"/>
    </row>
    <row r="58" spans="2:33" s="2385" customFormat="1" ht="99" customHeight="1">
      <c r="B58" s="1">
        <f t="shared" si="0"/>
        <v>56</v>
      </c>
      <c r="C58" s="2666" t="s">
        <v>11206</v>
      </c>
      <c r="D58" s="2666" t="s">
        <v>11175</v>
      </c>
      <c r="E58" s="2666">
        <v>7</v>
      </c>
      <c r="F58" s="2666">
        <v>4</v>
      </c>
      <c r="G58" s="2381">
        <v>4</v>
      </c>
      <c r="H58" s="2667" t="s">
        <v>11210</v>
      </c>
      <c r="I58" s="2666" t="s">
        <v>11198</v>
      </c>
      <c r="J58" s="2668" t="s">
        <v>11207</v>
      </c>
      <c r="K58" s="2666" t="s">
        <v>11171</v>
      </c>
      <c r="L58" s="2666">
        <v>786</v>
      </c>
      <c r="M58" s="2666">
        <v>93</v>
      </c>
      <c r="N58" s="2669" t="s">
        <v>11208</v>
      </c>
      <c r="O58" s="2382" t="s">
        <v>11209</v>
      </c>
      <c r="P58" s="2666"/>
      <c r="Q58" s="2666"/>
      <c r="R58" s="2666"/>
      <c r="S58" s="2666"/>
      <c r="T58" s="2666"/>
      <c r="U58" s="2666"/>
      <c r="V58" s="2666"/>
      <c r="W58" s="2666"/>
      <c r="X58" s="2666"/>
      <c r="Y58" s="2666"/>
      <c r="Z58" s="2666"/>
      <c r="AA58" s="2666"/>
      <c r="AB58" s="2666"/>
      <c r="AC58" s="2666"/>
      <c r="AD58" s="2666"/>
      <c r="AE58" s="2666"/>
      <c r="AF58" s="2666"/>
      <c r="AG58" s="2385" t="s">
        <v>8313</v>
      </c>
    </row>
    <row r="59" spans="2:33" s="1874" customFormat="1" ht="86.25" customHeight="1">
      <c r="B59" s="1">
        <f t="shared" si="0"/>
        <v>57</v>
      </c>
      <c r="C59" s="1976" t="s">
        <v>11059</v>
      </c>
      <c r="D59" s="1976" t="s">
        <v>11049</v>
      </c>
      <c r="E59" s="1976">
        <v>12</v>
      </c>
      <c r="F59" s="1976">
        <v>13</v>
      </c>
      <c r="G59" s="1437">
        <v>0</v>
      </c>
      <c r="H59" s="2633" t="s">
        <v>11060</v>
      </c>
      <c r="I59" s="1976" t="s">
        <v>11051</v>
      </c>
      <c r="J59" s="2634" t="s">
        <v>11061</v>
      </c>
      <c r="K59" s="1976" t="s">
        <v>11053</v>
      </c>
      <c r="L59" s="1976">
        <v>439</v>
      </c>
      <c r="M59" s="2638">
        <v>46419</v>
      </c>
      <c r="N59" s="2635" t="s">
        <v>11055</v>
      </c>
      <c r="O59" s="1541" t="s">
        <v>11062</v>
      </c>
      <c r="P59" s="1976">
        <v>26</v>
      </c>
      <c r="Q59" s="1976"/>
      <c r="R59" s="1976"/>
      <c r="S59" s="1976"/>
      <c r="T59" s="1976"/>
      <c r="U59" s="1976"/>
      <c r="V59" s="1976"/>
      <c r="W59" s="1976"/>
      <c r="X59" s="1976"/>
      <c r="Y59" s="1976"/>
      <c r="Z59" s="1976"/>
      <c r="AA59" s="1976"/>
      <c r="AB59" s="1976"/>
      <c r="AC59" s="1976"/>
      <c r="AD59" s="1976"/>
      <c r="AE59" s="1976"/>
      <c r="AF59" s="1976"/>
      <c r="AG59" s="1874" t="s">
        <v>11214</v>
      </c>
    </row>
    <row r="60" spans="2:33" ht="72" customHeight="1">
      <c r="B60" s="1">
        <f t="shared" si="0"/>
        <v>58</v>
      </c>
      <c r="C60" s="3" t="s">
        <v>10985</v>
      </c>
      <c r="D60" s="3" t="s">
        <v>10979</v>
      </c>
      <c r="E60" s="3">
        <v>18</v>
      </c>
      <c r="F60" s="3">
        <v>7</v>
      </c>
      <c r="G60" s="3">
        <v>12</v>
      </c>
      <c r="H60" s="100" t="s">
        <v>10994</v>
      </c>
      <c r="I60" s="3" t="s">
        <v>10986</v>
      </c>
      <c r="J60" s="726" t="s">
        <v>10987</v>
      </c>
      <c r="K60" s="3" t="s">
        <v>10975</v>
      </c>
      <c r="L60" s="3">
        <v>437</v>
      </c>
      <c r="M60" s="3" t="s">
        <v>10988</v>
      </c>
      <c r="N60" s="2329" t="s">
        <v>10976</v>
      </c>
      <c r="O60" s="75" t="s">
        <v>10989</v>
      </c>
      <c r="P60" s="1">
        <v>1</v>
      </c>
      <c r="Q60" s="1"/>
      <c r="R60" s="1"/>
      <c r="S60" s="1"/>
      <c r="T60" s="1"/>
      <c r="U60" s="1"/>
      <c r="V60" s="1"/>
      <c r="W60" s="1"/>
      <c r="X60" s="1"/>
      <c r="Y60" s="1"/>
      <c r="Z60" s="1"/>
      <c r="AA60" s="1"/>
      <c r="AB60" s="1"/>
      <c r="AC60" s="1"/>
      <c r="AD60" s="1"/>
      <c r="AE60" s="1"/>
      <c r="AF60" s="1"/>
    </row>
    <row r="61" spans="2:33" s="2148" customFormat="1" ht="105" customHeight="1">
      <c r="B61" s="2142"/>
      <c r="C61" s="2142" t="s">
        <v>11724</v>
      </c>
      <c r="D61" s="2142" t="s">
        <v>11676</v>
      </c>
      <c r="E61" s="2142">
        <v>29</v>
      </c>
      <c r="F61" s="2142">
        <v>22</v>
      </c>
      <c r="G61" s="2142">
        <v>8</v>
      </c>
      <c r="H61" s="2144" t="s">
        <v>11725</v>
      </c>
      <c r="I61" s="2142" t="s">
        <v>11726</v>
      </c>
      <c r="J61" s="2145" t="s">
        <v>11727</v>
      </c>
      <c r="K61" s="2142" t="s">
        <v>11711</v>
      </c>
      <c r="L61" s="2142">
        <v>792</v>
      </c>
      <c r="M61" s="2142">
        <v>75</v>
      </c>
      <c r="N61" s="2147" t="s">
        <v>11728</v>
      </c>
      <c r="O61" s="2144" t="s">
        <v>11729</v>
      </c>
      <c r="P61" s="2142">
        <v>14</v>
      </c>
      <c r="Q61" s="2142"/>
      <c r="R61" s="2142"/>
      <c r="S61" s="2142"/>
      <c r="T61" s="2142"/>
      <c r="U61" s="2142"/>
      <c r="V61" s="2142"/>
      <c r="W61" s="2142"/>
      <c r="X61" s="2142"/>
      <c r="Y61" s="2142"/>
      <c r="Z61" s="2142"/>
      <c r="AA61" s="2142"/>
      <c r="AB61" s="2142"/>
      <c r="AC61" s="2142"/>
      <c r="AD61" s="2142"/>
      <c r="AE61" s="2142"/>
      <c r="AF61" s="2142"/>
    </row>
    <row r="63" spans="2:33">
      <c r="C63" s="1874">
        <v>20140326</v>
      </c>
    </row>
    <row r="64" spans="2:33">
      <c r="C64" s="2385">
        <v>20140513</v>
      </c>
    </row>
    <row r="65" spans="3:4">
      <c r="C65" s="1581">
        <v>20140609</v>
      </c>
      <c r="D65" t="s">
        <v>11269</v>
      </c>
    </row>
    <row r="66" spans="3:4">
      <c r="C66" s="2688">
        <v>20140612</v>
      </c>
    </row>
    <row r="67" spans="3:4">
      <c r="C67" s="1670">
        <v>20140728</v>
      </c>
    </row>
    <row r="68" spans="3:4">
      <c r="C68" s="2148">
        <v>20140902</v>
      </c>
    </row>
  </sheetData>
  <autoFilter ref="B2:AK60"/>
  <phoneticPr fontId="5"/>
  <hyperlinks>
    <hyperlink ref="J3" r:id="rId1"/>
    <hyperlink ref="J4" r:id="rId2"/>
    <hyperlink ref="J10" r:id="rId3"/>
    <hyperlink ref="J21" r:id="rId4"/>
    <hyperlink ref="J25" r:id="rId5"/>
    <hyperlink ref="J26" r:id="rId6"/>
    <hyperlink ref="J28" r:id="rId7"/>
    <hyperlink ref="J48" r:id="rId8"/>
    <hyperlink ref="J60" r:id="rId9"/>
    <hyperlink ref="J16" r:id="rId10"/>
    <hyperlink ref="J5" r:id="rId11"/>
    <hyperlink ref="J15" r:id="rId12"/>
    <hyperlink ref="J18" r:id="rId13"/>
    <hyperlink ref="J20" r:id="rId14"/>
    <hyperlink ref="J22" r:id="rId15"/>
    <hyperlink ref="J41" r:id="rId16"/>
    <hyperlink ref="J56" r:id="rId17"/>
    <hyperlink ref="J27" r:id="rId18"/>
    <hyperlink ref="J59" r:id="rId19"/>
    <hyperlink ref="J8" r:id="rId20"/>
    <hyperlink ref="J14" r:id="rId21"/>
    <hyperlink ref="J17" r:id="rId22"/>
    <hyperlink ref="J36" r:id="rId23"/>
    <hyperlink ref="J45" r:id="rId24"/>
    <hyperlink ref="J47" r:id="rId25"/>
    <hyperlink ref="J58" r:id="rId26"/>
    <hyperlink ref="J51" r:id="rId27"/>
    <hyperlink ref="J19" r:id="rId28"/>
    <hyperlink ref="J50" r:id="rId29"/>
    <hyperlink ref="J40" r:id="rId30"/>
    <hyperlink ref="J49" r:id="rId31"/>
    <hyperlink ref="J53" r:id="rId32"/>
    <hyperlink ref="J7" r:id="rId33"/>
    <hyperlink ref="J42" r:id="rId34"/>
    <hyperlink ref="J9" r:id="rId35" display="http://adsabs.harvard.edu/abs/2014MNRAS.442.3565C"/>
    <hyperlink ref="J12" r:id="rId36" display="http://adsabs.harvard.edu/abs/2014MNRAS.442.3544F"/>
    <hyperlink ref="J13" r:id="rId37" display="http://adsabs.harvard.edu/abs/2014ApJ...788...58G"/>
    <hyperlink ref="J23" r:id="rId38" display="http://adsabs.harvard.edu/abs/2014AJ....148...32J"/>
    <hyperlink ref="J24" r:id="rId39" display="http://adsabs.harvard.edu/abs/2014AJ....148...29J"/>
    <hyperlink ref="J29" r:id="rId40" display="http://adsabs.harvard.edu/abs/2014A%26A...566A..36K"/>
    <hyperlink ref="J30" r:id="rId41" display="http://adsabs.harvard.edu/abs/2014ApJ...789...18K"/>
    <hyperlink ref="J31" r:id="rId42" display="http://adsabs.harvard.edu/abs/2014PASJ...66...51K"/>
    <hyperlink ref="J34" r:id="rId43" display="http://adsabs.harvard.edu/abs/2014PASP..126..565M"/>
    <hyperlink ref="J35" r:id="rId44" display="http://adsabs.harvard.edu/abs/2014ApJ...788....6M"/>
    <hyperlink ref="J39" r:id="rId45" display="http://adsabs.harvard.edu/abs/2014ApJ...786...15M"/>
    <hyperlink ref="J44" r:id="rId46" display="http://adsabs.harvard.edu/abs/2014A%26A...565A.126P"/>
    <hyperlink ref="J46" r:id="rId47" display="http://adsabs.harvard.edu/abs/2014ApJ...788...74S"/>
    <hyperlink ref="J52" r:id="rId48" display="http://adsabs.harvard.edu/abs/2014ApJ...788...39T"/>
    <hyperlink ref="J55" r:id="rId49" display="http://adsabs.harvard.edu/abs/2014PASJ...66...63T"/>
    <hyperlink ref="J57" r:id="rId50" display="http://adsabs.harvard.edu/abs/2014ApJ...789..122T"/>
    <hyperlink ref="J38" r:id="rId51"/>
    <hyperlink ref="J6" r:id="rId52" display="http://adsabs.harvard.edu/abs/2014ApJ...790..144B"/>
    <hyperlink ref="J11" r:id="rId53" display="http://adsabs.harvard.edu/abs/2014A%26A...568A...5F"/>
    <hyperlink ref="J32" r:id="rId54" display="http://adsabs.harvard.edu/abs/2014AdSpR..54.1129L"/>
    <hyperlink ref="J33" r:id="rId55" display="http://adsabs.harvard.edu/abs/2014ApJ...792....3M"/>
    <hyperlink ref="J37" r:id="rId56" display="http://adsabs.harvard.edu/abs/2014ApJ...792...77M"/>
    <hyperlink ref="J43" r:id="rId57" display="http://adsabs.harvard.edu/abs/2014ApJ...792...34O"/>
    <hyperlink ref="J54" r:id="rId58" display="http://adsabs.harvard.edu/abs/2014ApJ...792...15T"/>
    <hyperlink ref="J61" r:id="rId59" display="http://adsabs.harvard.edu/abs/2014ApJ...792...75Z"/>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Y54"/>
  <sheetViews>
    <sheetView workbookViewId="0">
      <selection activeCell="B4" sqref="B4"/>
    </sheetView>
  </sheetViews>
  <sheetFormatPr defaultRowHeight="13.5"/>
  <cols>
    <col min="1" max="1" width="6.125" customWidth="1"/>
    <col min="2" max="2" width="12.625" customWidth="1"/>
    <col min="3" max="3" width="9.75" customWidth="1"/>
    <col min="4" max="4" width="9.875" customWidth="1"/>
    <col min="5" max="12" width="8.875" customWidth="1"/>
    <col min="13" max="18" width="8.125" customWidth="1"/>
  </cols>
  <sheetData>
    <row r="1" spans="1:14">
      <c r="A1" s="7" t="s">
        <v>6200</v>
      </c>
    </row>
    <row r="2" spans="1:14" ht="17.25">
      <c r="A2" s="2968" t="s">
        <v>6201</v>
      </c>
      <c r="B2" s="2968"/>
      <c r="C2" s="2968"/>
      <c r="D2" s="2968"/>
      <c r="E2" s="2968"/>
      <c r="F2" s="2968"/>
      <c r="G2" s="2968"/>
      <c r="H2" s="2968"/>
      <c r="I2" s="2968"/>
      <c r="J2" s="2968"/>
      <c r="K2" s="2968"/>
    </row>
    <row r="3" spans="1:14" ht="33" customHeight="1">
      <c r="A3" s="72"/>
      <c r="B3" s="72" t="s">
        <v>5232</v>
      </c>
      <c r="C3" s="998" t="s">
        <v>5237</v>
      </c>
      <c r="D3" s="998" t="s">
        <v>5238</v>
      </c>
      <c r="E3" s="999" t="s">
        <v>5233</v>
      </c>
      <c r="F3" s="732" t="s">
        <v>5240</v>
      </c>
      <c r="G3" s="999" t="s">
        <v>5239</v>
      </c>
      <c r="H3" s="732" t="s">
        <v>5240</v>
      </c>
      <c r="I3" s="998" t="s">
        <v>6204</v>
      </c>
      <c r="J3" s="1000" t="s">
        <v>5234</v>
      </c>
      <c r="K3" s="1000" t="s">
        <v>5235</v>
      </c>
      <c r="L3" s="996" t="s">
        <v>5236</v>
      </c>
      <c r="M3" s="554"/>
    </row>
    <row r="4" spans="1:14">
      <c r="A4" s="72">
        <v>2000</v>
      </c>
      <c r="B4" s="72">
        <f>装置別査読論文数!$N70</f>
        <v>17</v>
      </c>
      <c r="C4" s="1">
        <f>COUNTIF('2000年査読論文'!$D:$D, "D")</f>
        <v>16</v>
      </c>
      <c r="D4" s="1">
        <f>COUNTIF('2000年査読論文'!$D:$D, "I")</f>
        <v>1</v>
      </c>
      <c r="E4" s="96">
        <f>COUNTIF('2000年査読論文'!F:F, "=0")</f>
        <v>16</v>
      </c>
      <c r="F4" s="1001">
        <f>E4/B4</f>
        <v>0.94117647058823528</v>
      </c>
      <c r="G4" s="96">
        <f>COUNTIF('2000年査読論文'!G:G, "=0")</f>
        <v>0</v>
      </c>
      <c r="H4" s="1001">
        <f>G4/B4</f>
        <v>0</v>
      </c>
      <c r="I4" s="1">
        <f>J4+K4</f>
        <v>513</v>
      </c>
      <c r="J4" s="1">
        <f>SUM('2000年査読論文'!G:G)</f>
        <v>506</v>
      </c>
      <c r="K4" s="1">
        <f>SUM('2000年査読論文'!F:F)</f>
        <v>7</v>
      </c>
      <c r="L4" s="996" t="s">
        <v>1400</v>
      </c>
    </row>
    <row r="5" spans="1:14">
      <c r="A5" s="72">
        <v>2001</v>
      </c>
      <c r="B5" s="72">
        <f>装置別査読論文数!$N71</f>
        <v>23</v>
      </c>
      <c r="C5" s="1">
        <f>COUNTIF('2001年査読論文'!$D:$D, "D")</f>
        <v>20</v>
      </c>
      <c r="D5" s="1">
        <f>COUNTIF('2001年査読論文'!$D:$D, "I")</f>
        <v>3</v>
      </c>
      <c r="E5" s="96">
        <f>COUNTIF('2001年査読論文'!F:F, "=0")</f>
        <v>17</v>
      </c>
      <c r="F5" s="1001">
        <f t="shared" ref="F5:F10" si="0">E5/B5</f>
        <v>0.73913043478260865</v>
      </c>
      <c r="G5" s="96">
        <f>COUNTIF('2001年査読論文'!G:G, "=0")</f>
        <v>1</v>
      </c>
      <c r="H5" s="1001">
        <f t="shared" ref="H5:H10" si="1">G5/B5</f>
        <v>4.3478260869565216E-2</v>
      </c>
      <c r="I5" s="1">
        <f t="shared" ref="I5:I10" si="2">J5+K5</f>
        <v>247</v>
      </c>
      <c r="J5" s="1">
        <f>SUM('2001年査読論文'!G:G)</f>
        <v>225</v>
      </c>
      <c r="K5" s="1">
        <f>SUM('2001年査読論文'!F:F)</f>
        <v>22</v>
      </c>
    </row>
    <row r="6" spans="1:14">
      <c r="A6" s="72">
        <v>2002</v>
      </c>
      <c r="B6" s="72">
        <f>装置別査読論文数!$N72</f>
        <v>52</v>
      </c>
      <c r="C6" s="1">
        <f>COUNTIF('2002年査読論文'!$D:$D, "D")</f>
        <v>40</v>
      </c>
      <c r="D6" s="1">
        <f>COUNTIF('2002年査読論文'!$D:$D, "I")</f>
        <v>12</v>
      </c>
      <c r="E6" s="96">
        <f>COUNTIF('2002年査読論文'!F:F, "=0")</f>
        <v>20</v>
      </c>
      <c r="F6" s="1001">
        <f t="shared" si="0"/>
        <v>0.38461538461538464</v>
      </c>
      <c r="G6" s="96">
        <f>COUNTIF('2002年査読論文'!G:G, "=0")</f>
        <v>3</v>
      </c>
      <c r="H6" s="1001">
        <f t="shared" si="1"/>
        <v>5.7692307692307696E-2</v>
      </c>
      <c r="I6" s="1">
        <f t="shared" si="2"/>
        <v>538</v>
      </c>
      <c r="J6" s="1">
        <f>SUM('2002年査読論文'!G:G)</f>
        <v>436</v>
      </c>
      <c r="K6" s="1">
        <f>SUM('2002年査読論文'!F:F)</f>
        <v>102</v>
      </c>
      <c r="L6" s="1025" t="s">
        <v>5869</v>
      </c>
    </row>
    <row r="7" spans="1:14">
      <c r="A7" s="72">
        <v>2003</v>
      </c>
      <c r="B7" s="72">
        <f>装置別査読論文数!$N73</f>
        <v>52</v>
      </c>
      <c r="C7" s="1">
        <f>COUNTIF('2003年査読論文'!$D:$D, "D")</f>
        <v>41</v>
      </c>
      <c r="D7" s="1">
        <f>COUNTIF('2003年査読論文'!$D:$D, "I")</f>
        <v>11</v>
      </c>
      <c r="E7" s="96">
        <f>COUNTIF('2003年査読論文'!F:F, "=0")</f>
        <v>28</v>
      </c>
      <c r="F7" s="1001">
        <f t="shared" si="0"/>
        <v>0.53846153846153844</v>
      </c>
      <c r="G7" s="96">
        <f>COUNTIF('2003年査読論文'!G:G, "=0")</f>
        <v>6</v>
      </c>
      <c r="H7" s="1001">
        <f t="shared" si="1"/>
        <v>0.11538461538461539</v>
      </c>
      <c r="I7" s="1">
        <f t="shared" si="2"/>
        <v>625</v>
      </c>
      <c r="J7" s="1">
        <f>SUM('2003年査読論文'!G:G)</f>
        <v>509</v>
      </c>
      <c r="K7" s="1">
        <f>SUM('2003年査読論文'!F:F)</f>
        <v>116</v>
      </c>
      <c r="L7" s="658" t="s">
        <v>4435</v>
      </c>
      <c r="M7" s="658" t="s">
        <v>2930</v>
      </c>
      <c r="N7" s="658"/>
    </row>
    <row r="8" spans="1:14">
      <c r="A8" s="72">
        <v>2004</v>
      </c>
      <c r="B8" s="72">
        <f>装置別査読論文数!$N74</f>
        <v>73</v>
      </c>
      <c r="C8" s="1">
        <f>COUNTIF('2004年査読論文'!$D:$D, "D")</f>
        <v>51</v>
      </c>
      <c r="D8" s="1">
        <f>COUNTIF('2004年査読論文'!$D:$D, "I")</f>
        <v>22</v>
      </c>
      <c r="E8" s="96">
        <f>COUNTIF('2004年査読論文'!F:F, "=0")</f>
        <v>31</v>
      </c>
      <c r="F8" s="1001">
        <f t="shared" si="0"/>
        <v>0.42465753424657532</v>
      </c>
      <c r="G8" s="96">
        <f>COUNTIF('2004年査読論文'!G:G, "=0")</f>
        <v>7</v>
      </c>
      <c r="H8" s="1001">
        <f t="shared" si="1"/>
        <v>9.5890410958904104E-2</v>
      </c>
      <c r="I8" s="1">
        <f t="shared" si="2"/>
        <v>795</v>
      </c>
      <c r="J8" s="1">
        <f>SUM('2004年査読論文'!G:G)</f>
        <v>634</v>
      </c>
      <c r="K8" s="1">
        <f>SUM('2004年査読論文'!F:F)</f>
        <v>161</v>
      </c>
      <c r="L8" s="658" t="s">
        <v>1402</v>
      </c>
      <c r="M8" s="658" t="s">
        <v>2931</v>
      </c>
      <c r="N8" s="658"/>
    </row>
    <row r="9" spans="1:14">
      <c r="A9" s="72">
        <v>2005</v>
      </c>
      <c r="B9" s="72">
        <f>装置別査読論文数!$N75</f>
        <v>68</v>
      </c>
      <c r="C9" s="1">
        <f>COUNTIF('2005年査読論文'!$D:$D, "D")</f>
        <v>44</v>
      </c>
      <c r="D9" s="1">
        <f>COUNTIF('2005年査読論文'!$D:$D, "I")</f>
        <v>24</v>
      </c>
      <c r="E9" s="96">
        <f>COUNTIF('2005年査読論文'!F:F, "=0")</f>
        <v>23</v>
      </c>
      <c r="F9" s="1001">
        <f t="shared" si="0"/>
        <v>0.33823529411764708</v>
      </c>
      <c r="G9" s="96">
        <f>COUNTIF('2005年査読論文'!G:G, "=0")</f>
        <v>11</v>
      </c>
      <c r="H9" s="1001">
        <f t="shared" si="1"/>
        <v>0.16176470588235295</v>
      </c>
      <c r="I9" s="1">
        <f t="shared" si="2"/>
        <v>705</v>
      </c>
      <c r="J9" s="1">
        <f>SUM('2005年査読論文'!G:G)</f>
        <v>481</v>
      </c>
      <c r="K9" s="1">
        <f>SUM('2005年査読論文'!F:F)</f>
        <v>224</v>
      </c>
      <c r="L9" s="658" t="s">
        <v>2924</v>
      </c>
      <c r="M9" s="658" t="s">
        <v>2934</v>
      </c>
      <c r="N9" s="658"/>
    </row>
    <row r="10" spans="1:14">
      <c r="A10" s="72">
        <v>2006</v>
      </c>
      <c r="B10" s="72">
        <f>装置別査読論文数!$N76</f>
        <v>91</v>
      </c>
      <c r="C10" s="1">
        <f>COUNTIF('2006年査読論文'!$D:$D, "D")</f>
        <v>62</v>
      </c>
      <c r="D10" s="1">
        <f>COUNTIF('2006年査読論文'!$D:$D, "I")</f>
        <v>29</v>
      </c>
      <c r="E10" s="96">
        <f>COUNTIF('2006年査読論文'!F:F, "=0")</f>
        <v>29</v>
      </c>
      <c r="F10" s="1001">
        <f t="shared" si="0"/>
        <v>0.31868131868131866</v>
      </c>
      <c r="G10" s="96">
        <f>COUNTIF('2006年査読論文'!G:G, "=0")</f>
        <v>11</v>
      </c>
      <c r="H10" s="1001">
        <f t="shared" si="1"/>
        <v>0.12087912087912088</v>
      </c>
      <c r="I10" s="1">
        <f t="shared" si="2"/>
        <v>858</v>
      </c>
      <c r="J10" s="1">
        <f>SUM('2006年査読論文'!G:G)</f>
        <v>528</v>
      </c>
      <c r="K10" s="1">
        <f>SUM('2006年査読論文'!F:F)</f>
        <v>330</v>
      </c>
      <c r="L10" s="658" t="s">
        <v>3473</v>
      </c>
      <c r="M10" s="658" t="s">
        <v>2935</v>
      </c>
      <c r="N10" s="658"/>
    </row>
    <row r="11" spans="1:14">
      <c r="A11" s="72">
        <v>2007</v>
      </c>
      <c r="B11" s="72">
        <f>装置別査読論文数!$N77</f>
        <v>103</v>
      </c>
      <c r="C11" s="1">
        <f>COUNTIF('2007年査読論文'!$D:$D, "D")</f>
        <v>47</v>
      </c>
      <c r="D11" s="1">
        <f>COUNTIF('2007年査読論文'!$D:$D, "I")</f>
        <v>56</v>
      </c>
      <c r="E11" s="96">
        <f>COUNTIF('2007年査読論文'!F:F, "=0")</f>
        <v>25</v>
      </c>
      <c r="F11" s="1001">
        <f t="shared" ref="F11:F17" si="3">E11/B11</f>
        <v>0.24271844660194175</v>
      </c>
      <c r="G11" s="96">
        <f>COUNTIF('2007年査読論文'!G:G, "=0")</f>
        <v>11</v>
      </c>
      <c r="H11" s="1001">
        <f t="shared" ref="H11:H17" si="4">G11/B11</f>
        <v>0.10679611650485436</v>
      </c>
      <c r="I11" s="1">
        <f t="shared" ref="I11:I17" si="5">J11+K11</f>
        <v>1480</v>
      </c>
      <c r="J11" s="1">
        <f>SUM('2007年査読論文'!G:G)</f>
        <v>465</v>
      </c>
      <c r="K11" s="1">
        <f>SUM('2007年査読論文'!F:F)</f>
        <v>1015</v>
      </c>
      <c r="L11" s="658" t="s">
        <v>2925</v>
      </c>
      <c r="M11" s="658" t="s">
        <v>2937</v>
      </c>
      <c r="N11" s="658"/>
    </row>
    <row r="12" spans="1:14">
      <c r="A12" s="72">
        <v>2008</v>
      </c>
      <c r="B12" s="72">
        <f>装置別査読論文数!$N78</f>
        <v>103</v>
      </c>
      <c r="C12" s="1">
        <f>COUNTIF('2008年査読論文'!$D:$D, "D")</f>
        <v>54</v>
      </c>
      <c r="D12" s="1">
        <f>COUNTIF('2008年査読論文'!$D:$D, "I")</f>
        <v>49</v>
      </c>
      <c r="E12" s="96">
        <f>COUNTIF('2008年査読論文'!F:F, "=0")</f>
        <v>31</v>
      </c>
      <c r="F12" s="1001">
        <f t="shared" si="3"/>
        <v>0.30097087378640774</v>
      </c>
      <c r="G12" s="96">
        <f>COUNTIF('2008年査読論文'!G:G, "=0")</f>
        <v>22</v>
      </c>
      <c r="H12" s="1001">
        <f t="shared" si="4"/>
        <v>0.21359223300970873</v>
      </c>
      <c r="I12" s="1">
        <f t="shared" si="5"/>
        <v>984</v>
      </c>
      <c r="J12" s="1">
        <f>SUM('2008年査読論文'!G:G)</f>
        <v>454</v>
      </c>
      <c r="K12" s="1">
        <f>SUM('2008年査読論文'!F:F)</f>
        <v>530</v>
      </c>
      <c r="L12" s="658" t="s">
        <v>2665</v>
      </c>
      <c r="M12" s="658" t="s">
        <v>2936</v>
      </c>
      <c r="N12" s="658"/>
    </row>
    <row r="13" spans="1:14">
      <c r="A13" s="72">
        <v>2009</v>
      </c>
      <c r="B13" s="72">
        <f>装置別査読論文数!$N79</f>
        <v>118</v>
      </c>
      <c r="C13" s="1">
        <f>COUNTIF('2009年査読論文'!$D:$D, "D")</f>
        <v>54</v>
      </c>
      <c r="D13" s="1">
        <f>COUNTIF('2009年査読論文'!$D:$D, "I")</f>
        <v>64</v>
      </c>
      <c r="E13" s="96">
        <f>COUNTIF('2009年査読論文'!F:F, "=0")</f>
        <v>23</v>
      </c>
      <c r="F13" s="1001">
        <f t="shared" si="3"/>
        <v>0.19491525423728814</v>
      </c>
      <c r="G13" s="96">
        <f>COUNTIF('2009年査読論文'!G:G, "=0")</f>
        <v>25</v>
      </c>
      <c r="H13" s="1001">
        <f t="shared" si="4"/>
        <v>0.21186440677966101</v>
      </c>
      <c r="I13" s="1">
        <f t="shared" si="5"/>
        <v>1541</v>
      </c>
      <c r="J13" s="1">
        <f>SUM('2009年査読論文'!G:G)</f>
        <v>513</v>
      </c>
      <c r="K13" s="1">
        <f>SUM('2009年査読論文'!F:F)</f>
        <v>1028</v>
      </c>
      <c r="L13" s="658" t="s">
        <v>5769</v>
      </c>
      <c r="M13" s="658" t="s">
        <v>2932</v>
      </c>
      <c r="N13" s="658"/>
    </row>
    <row r="14" spans="1:14">
      <c r="A14" s="72">
        <v>2010</v>
      </c>
      <c r="B14" s="72">
        <f>装置別査読論文数!$N80</f>
        <v>129</v>
      </c>
      <c r="C14" s="1">
        <f>COUNTIF('2010年査読論文'!$D:$D, "D")</f>
        <v>58</v>
      </c>
      <c r="D14" s="1">
        <f>COUNTIF('2010年査読論文'!$D:$D, "I")</f>
        <v>71</v>
      </c>
      <c r="E14" s="96">
        <f>COUNTIF('2010年査読論文'!F:F, "=0")</f>
        <v>23</v>
      </c>
      <c r="F14" s="1001">
        <f t="shared" si="3"/>
        <v>0.17829457364341086</v>
      </c>
      <c r="G14" s="96">
        <f>COUNTIF('2010年査読論文'!G:G, "=0")</f>
        <v>36</v>
      </c>
      <c r="H14" s="1001">
        <f t="shared" si="4"/>
        <v>0.27906976744186046</v>
      </c>
      <c r="I14" s="1">
        <f t="shared" si="5"/>
        <v>1608</v>
      </c>
      <c r="J14" s="1">
        <f>SUM('2010年査読論文'!G:G)</f>
        <v>565</v>
      </c>
      <c r="K14" s="1">
        <f>SUM('2010年査読論文'!F:F)</f>
        <v>1043</v>
      </c>
      <c r="L14" s="658" t="s">
        <v>1660</v>
      </c>
      <c r="M14" s="658" t="s">
        <v>2933</v>
      </c>
      <c r="N14" s="658"/>
    </row>
    <row r="15" spans="1:14">
      <c r="A15" s="72">
        <v>2011</v>
      </c>
      <c r="B15" s="72">
        <f>装置別査読論文数!$N81</f>
        <v>126</v>
      </c>
      <c r="C15" s="1">
        <f>COUNTIF('2011年査読論文'!$D:$D, "D")</f>
        <v>57</v>
      </c>
      <c r="D15" s="1">
        <f>COUNTIF('2011年査読論文'!$D:$D, "I")</f>
        <v>69</v>
      </c>
      <c r="E15" s="96">
        <f>COUNTIF('2011年査読論文'!F:F, "=0")</f>
        <v>30</v>
      </c>
      <c r="F15" s="1001">
        <f t="shared" si="3"/>
        <v>0.23809523809523808</v>
      </c>
      <c r="G15" s="96">
        <f>COUNTIF('2011年査読論文'!G:G, "=0")</f>
        <v>31</v>
      </c>
      <c r="H15" s="1001">
        <f t="shared" si="4"/>
        <v>0.24603174603174602</v>
      </c>
      <c r="I15" s="1">
        <f t="shared" si="5"/>
        <v>1471</v>
      </c>
      <c r="J15" s="1">
        <f>SUM('2011年査読論文'!G:G)</f>
        <v>567</v>
      </c>
      <c r="K15" s="1">
        <f>SUM('2011年査読論文'!F:F)</f>
        <v>904</v>
      </c>
      <c r="L15" s="658" t="s">
        <v>5916</v>
      </c>
      <c r="M15" s="658" t="s">
        <v>6825</v>
      </c>
      <c r="N15" s="658"/>
    </row>
    <row r="16" spans="1:14">
      <c r="A16" s="72">
        <v>2012</v>
      </c>
      <c r="B16" s="72">
        <f>装置別査読論文数!$N82</f>
        <v>150</v>
      </c>
      <c r="C16" s="1">
        <f>COUNTIF('2012年査読論文'!$D:$D, "D")</f>
        <v>69</v>
      </c>
      <c r="D16" s="1">
        <f>COUNTIF('2012年査読論文'!$D:$D, "I")</f>
        <v>81</v>
      </c>
      <c r="E16" s="96">
        <f>COUNTIF('2012年査読論文'!F:F, "=0")</f>
        <v>34</v>
      </c>
      <c r="F16" s="1001">
        <f t="shared" si="3"/>
        <v>0.22666666666666666</v>
      </c>
      <c r="G16" s="96">
        <f>COUNTIF('2012年査読論文'!G:G, "=0")</f>
        <v>35</v>
      </c>
      <c r="H16" s="1001">
        <f t="shared" si="4"/>
        <v>0.23333333333333334</v>
      </c>
      <c r="I16" s="1">
        <f t="shared" si="5"/>
        <v>1895</v>
      </c>
      <c r="J16" s="1">
        <f>SUM('2012年査読論文'!G:G)</f>
        <v>807</v>
      </c>
      <c r="K16" s="1">
        <f>SUM('2012年査読論文'!F:F)</f>
        <v>1088</v>
      </c>
      <c r="L16" s="658" t="s">
        <v>8373</v>
      </c>
      <c r="M16" s="658" t="s">
        <v>8088</v>
      </c>
      <c r="N16" s="658"/>
    </row>
    <row r="17" spans="1:25">
      <c r="A17" s="72">
        <v>2013</v>
      </c>
      <c r="B17" s="72">
        <f>装置別査読論文数!$N83</f>
        <v>98</v>
      </c>
      <c r="C17" s="1">
        <f>COUNTIF('2013年査読論文'!$D:$D, "D")</f>
        <v>49</v>
      </c>
      <c r="D17" s="1">
        <f>COUNTIF('2013年査読論文'!$D:$D, "I")</f>
        <v>49</v>
      </c>
      <c r="E17" s="96">
        <f>COUNTIF('2013年査読論文'!F:F, "=0")</f>
        <v>20</v>
      </c>
      <c r="F17" s="1001">
        <f t="shared" si="3"/>
        <v>0.20408163265306123</v>
      </c>
      <c r="G17" s="96">
        <f>COUNTIF('2013年査読論文'!G:G, "=0")</f>
        <v>17</v>
      </c>
      <c r="H17" s="1001">
        <f t="shared" si="4"/>
        <v>0.17346938775510204</v>
      </c>
      <c r="I17" s="1">
        <f t="shared" si="5"/>
        <v>1520</v>
      </c>
      <c r="J17" s="1">
        <f>SUM('2013年査読論文'!G:G)</f>
        <v>671</v>
      </c>
      <c r="K17" s="1">
        <f>SUM('2013年査読論文'!F:F)</f>
        <v>849</v>
      </c>
      <c r="L17" s="658" t="s">
        <v>8374</v>
      </c>
      <c r="M17" s="658" t="s">
        <v>8375</v>
      </c>
      <c r="N17" s="658"/>
    </row>
    <row r="18" spans="1:25">
      <c r="A18" s="104" t="s">
        <v>3253</v>
      </c>
      <c r="B18" s="104">
        <f>SUM(B4:B17)</f>
        <v>1203</v>
      </c>
      <c r="C18" s="104">
        <f>SUM(C4:C17)</f>
        <v>662</v>
      </c>
      <c r="D18" s="104">
        <f>SUM(D4:D17)</f>
        <v>541</v>
      </c>
      <c r="E18" s="104">
        <f>SUM(E4:E17)</f>
        <v>350</v>
      </c>
      <c r="F18" s="1002">
        <f>AVERAGE(F4:F17)</f>
        <v>0.37647861865552301</v>
      </c>
      <c r="G18" s="104">
        <f>SUM(G4:G17)</f>
        <v>216</v>
      </c>
      <c r="H18" s="1002">
        <f>AVERAGE(H4:H17)</f>
        <v>0.14708902946593802</v>
      </c>
      <c r="I18" s="104">
        <f>SUM(I4:I17)</f>
        <v>14780</v>
      </c>
      <c r="J18" s="104">
        <f>SUM(J4:J17)</f>
        <v>7361</v>
      </c>
      <c r="K18" s="104">
        <f>SUM(K4:K17)</f>
        <v>7419</v>
      </c>
      <c r="L18" s="658"/>
      <c r="M18" s="658"/>
      <c r="N18" s="658"/>
    </row>
    <row r="20" spans="1:25" ht="17.25">
      <c r="A20" s="2968" t="s">
        <v>6202</v>
      </c>
      <c r="B20" s="2968"/>
      <c r="C20" s="2968"/>
      <c r="D20" s="2968"/>
      <c r="E20" s="2968"/>
      <c r="F20" s="2968"/>
      <c r="G20" s="2968"/>
      <c r="H20" s="2968"/>
      <c r="I20" s="2968"/>
      <c r="J20" s="2968"/>
      <c r="K20" s="2968"/>
      <c r="L20" s="2968"/>
      <c r="M20" s="2968"/>
      <c r="N20" s="2968"/>
      <c r="O20" s="50" t="s">
        <v>2928</v>
      </c>
    </row>
    <row r="21" spans="1:25" s="50" customFormat="1">
      <c r="A21" s="72"/>
      <c r="B21" s="72" t="s">
        <v>2923</v>
      </c>
      <c r="C21" s="997" t="s">
        <v>1401</v>
      </c>
      <c r="D21" s="997" t="s">
        <v>619</v>
      </c>
      <c r="E21" s="997" t="s">
        <v>3705</v>
      </c>
      <c r="F21" s="997" t="s">
        <v>3704</v>
      </c>
      <c r="G21" s="997" t="s">
        <v>1526</v>
      </c>
      <c r="H21" s="997" t="s">
        <v>1528</v>
      </c>
      <c r="I21" s="997" t="s">
        <v>1527</v>
      </c>
      <c r="J21" s="997" t="s">
        <v>3484</v>
      </c>
      <c r="K21" s="997" t="s">
        <v>3390</v>
      </c>
      <c r="L21" s="997" t="s">
        <v>2117</v>
      </c>
      <c r="M21" s="997" t="s">
        <v>1403</v>
      </c>
      <c r="N21" s="1024" t="s">
        <v>2218</v>
      </c>
      <c r="O21" s="50" t="s">
        <v>2927</v>
      </c>
      <c r="P21" s="50" t="s">
        <v>1402</v>
      </c>
      <c r="Q21" s="50" t="s">
        <v>2924</v>
      </c>
      <c r="R21" s="50" t="s">
        <v>3473</v>
      </c>
      <c r="S21" s="50" t="s">
        <v>2925</v>
      </c>
      <c r="T21" s="50" t="s">
        <v>2665</v>
      </c>
      <c r="U21" s="50" t="s">
        <v>5769</v>
      </c>
      <c r="V21" s="50" t="s">
        <v>1660</v>
      </c>
      <c r="W21" s="50" t="s">
        <v>6824</v>
      </c>
      <c r="X21" s="50" t="s">
        <v>8085</v>
      </c>
      <c r="Y21" s="50" t="s">
        <v>2929</v>
      </c>
    </row>
    <row r="22" spans="1:25">
      <c r="A22" s="72">
        <v>2000</v>
      </c>
      <c r="B22" s="72">
        <f>装置別査読論文数!$N70</f>
        <v>17</v>
      </c>
      <c r="C22" s="80">
        <f>COUNTIF('2000年査読論文'!$K:$K, C$21)</f>
        <v>15</v>
      </c>
      <c r="D22" s="80">
        <f>COUNTIF('2000年査読論文'!$K:$K, D21)</f>
        <v>0</v>
      </c>
      <c r="E22" s="80">
        <f>COUNTIF('2000年査読論文'!$K:$K, E21)</f>
        <v>0</v>
      </c>
      <c r="F22" s="80">
        <f>COUNTIF('2000年査読論文'!$K:$K, F21)</f>
        <v>1</v>
      </c>
      <c r="G22" s="80">
        <f>COUNTIF('2000年査読論文'!$K:$K, G21)</f>
        <v>0</v>
      </c>
      <c r="H22" s="80">
        <f>COUNTIF('2000年査読論文'!$K:$K, H21)</f>
        <v>1</v>
      </c>
      <c r="I22" s="80">
        <f>COUNTIF('2000年査読論文'!$K:$K, I21)</f>
        <v>0</v>
      </c>
      <c r="J22" s="80">
        <f>COUNTIF('2000年査読論文'!$K:$K, J21)</f>
        <v>0</v>
      </c>
      <c r="K22" s="80">
        <f>COUNTIF('2000年査読論文'!$K:$K, K21)</f>
        <v>0</v>
      </c>
      <c r="L22" s="80">
        <f>COUNTIF('2000年査読論文'!$K:$K, L21)</f>
        <v>0</v>
      </c>
      <c r="M22" s="80">
        <f>COUNTIF('2000年査読論文'!$K:$K, M21)</f>
        <v>0</v>
      </c>
      <c r="N22" s="80">
        <f>SUM(O22:W22)</f>
        <v>0</v>
      </c>
      <c r="O22">
        <f>COUNTIF('2000年査読論文'!$K:$K, O21)</f>
        <v>0</v>
      </c>
      <c r="P22">
        <f>COUNTIF('2000年査読論文'!$K:$K, P21)</f>
        <v>0</v>
      </c>
      <c r="Q22">
        <f>COUNTIF('2000年査読論文'!$K:$K, Q21)</f>
        <v>0</v>
      </c>
      <c r="R22">
        <f>COUNTIF('2000年査読論文'!$K:$K, R21)</f>
        <v>0</v>
      </c>
      <c r="S22">
        <f>COUNTIF('2000年査読論文'!$K:$K, S21)</f>
        <v>0</v>
      </c>
      <c r="T22">
        <f>COUNTIF('2000年査読論文'!$K:$K, T21)</f>
        <v>0</v>
      </c>
      <c r="U22">
        <f>COUNTIF('2000年査読論文'!$K:$K, U21)</f>
        <v>0</v>
      </c>
      <c r="V22">
        <f>COUNTIF('2000年査読論文'!$K:$K, V21)</f>
        <v>0</v>
      </c>
      <c r="Y22">
        <f>SUM(C22:N22)</f>
        <v>17</v>
      </c>
    </row>
    <row r="23" spans="1:25">
      <c r="A23" s="72">
        <v>2001</v>
      </c>
      <c r="B23" s="72">
        <f>装置別査読論文数!$N71</f>
        <v>23</v>
      </c>
      <c r="C23" s="80">
        <f>COUNTIF('2001年査読論文'!$K:$K, C$21)</f>
        <v>10</v>
      </c>
      <c r="D23" s="80">
        <f>COUNTIF('2001年査読論文'!$K:$K, D$21)</f>
        <v>11</v>
      </c>
      <c r="E23" s="80">
        <f>COUNTIF('2001年査読論文'!$K:$K, E$21)</f>
        <v>0</v>
      </c>
      <c r="F23" s="80">
        <f>COUNTIF('2001年査読論文'!$K:$K, F$21)</f>
        <v>0</v>
      </c>
      <c r="G23" s="80">
        <f>COUNTIF('2001年査読論文'!$K:$K, G$21)</f>
        <v>0</v>
      </c>
      <c r="H23" s="80">
        <f>COUNTIF('2001年査読論文'!$K:$K, H$21)</f>
        <v>1</v>
      </c>
      <c r="I23" s="80">
        <f>COUNTIF('2001年査読論文'!$K:$K, I$21)</f>
        <v>0</v>
      </c>
      <c r="J23" s="80">
        <f>COUNTIF('2001年査読論文'!$K:$K, J$21)</f>
        <v>1</v>
      </c>
      <c r="K23" s="80">
        <f>COUNTIF('2001年査読論文'!$K:$K, K$21)</f>
        <v>0</v>
      </c>
      <c r="L23" s="80">
        <f>COUNTIF('2001年査読論文'!$K:$K, L$21)</f>
        <v>0</v>
      </c>
      <c r="M23" s="80">
        <f>COUNTIF('2001年査読論文'!$K:$K, M$21)</f>
        <v>0</v>
      </c>
      <c r="N23" s="80">
        <f t="shared" ref="N23:N32" si="6">SUM(O23:W23)</f>
        <v>0</v>
      </c>
      <c r="O23">
        <f>COUNTIF('2001年査読論文'!$K:$K, O$21)</f>
        <v>0</v>
      </c>
      <c r="P23">
        <f>COUNTIF('2001年査読論文'!$K:$K, P$21)</f>
        <v>0</v>
      </c>
      <c r="Q23">
        <f>COUNTIF('2001年査読論文'!$K:$K, Q$21)</f>
        <v>0</v>
      </c>
      <c r="R23">
        <f>COUNTIF('2001年査読論文'!$K:$K, R$21)</f>
        <v>0</v>
      </c>
      <c r="S23">
        <f>COUNTIF('2001年査読論文'!$K:$K, S$21)</f>
        <v>0</v>
      </c>
      <c r="T23">
        <f>COUNTIF('2001年査読論文'!$K:$K, T$21)</f>
        <v>0</v>
      </c>
      <c r="U23">
        <f>COUNTIF('2001年査読論文'!$K:$K, U$21)</f>
        <v>0</v>
      </c>
      <c r="V23">
        <f>COUNTIF('2001年査読論文'!$K:$K, V$21)</f>
        <v>0</v>
      </c>
      <c r="Y23">
        <f t="shared" ref="Y23:Y35" si="7">SUM(C23:N23)</f>
        <v>23</v>
      </c>
    </row>
    <row r="24" spans="1:25">
      <c r="A24" s="72">
        <v>2002</v>
      </c>
      <c r="B24" s="72">
        <f>装置別査読論文数!$N72</f>
        <v>52</v>
      </c>
      <c r="C24" s="80">
        <f>COUNTIF('2002年査読論文'!$K:$K, C$21)</f>
        <v>22</v>
      </c>
      <c r="D24" s="80">
        <f>COUNTIF('2002年査読論文'!$K:$K, D$21)</f>
        <v>23</v>
      </c>
      <c r="E24" s="80">
        <f>COUNTIF('2002年査読論文'!$K:$K, E$21)</f>
        <v>0</v>
      </c>
      <c r="F24" s="80">
        <f>COUNTIF('2002年査読論文'!$K:$K, F$21)</f>
        <v>3</v>
      </c>
      <c r="G24" s="80">
        <f>COUNTIF('2002年査読論文'!$K:$K, G$21)</f>
        <v>3</v>
      </c>
      <c r="H24" s="80">
        <f>COUNTIF('2002年査読論文'!$K:$K, H$21)</f>
        <v>1</v>
      </c>
      <c r="I24" s="80">
        <f>COUNTIF('2002年査読論文'!$K:$K, I$21)</f>
        <v>0</v>
      </c>
      <c r="J24" s="80">
        <f>COUNTIF('2002年査読論文'!$K:$K, J$21)</f>
        <v>0</v>
      </c>
      <c r="K24" s="80">
        <f>COUNTIF('2002年査読論文'!$K:$K, K$21)</f>
        <v>0</v>
      </c>
      <c r="L24" s="80">
        <f>COUNTIF('2002年査読論文'!$K:$K, L$21)</f>
        <v>0</v>
      </c>
      <c r="M24" s="80">
        <f>COUNTIF('2002年査読論文'!$K:$K, M$21)</f>
        <v>0</v>
      </c>
      <c r="N24" s="80">
        <f t="shared" si="6"/>
        <v>0</v>
      </c>
      <c r="O24">
        <f>COUNTIF('2002年査読論文'!$K:$K, O$21)</f>
        <v>0</v>
      </c>
      <c r="P24">
        <f>COUNTIF('2002年査読論文'!$K:$K, P$21)</f>
        <v>0</v>
      </c>
      <c r="Q24">
        <f>COUNTIF('2002年査読論文'!$K:$K, Q$21)</f>
        <v>0</v>
      </c>
      <c r="R24">
        <f>COUNTIF('2002年査読論文'!$K:$K, R$21)</f>
        <v>0</v>
      </c>
      <c r="S24">
        <f>COUNTIF('2002年査読論文'!$K:$K, S$21)</f>
        <v>0</v>
      </c>
      <c r="T24">
        <f>COUNTIF('2002年査読論文'!$K:$K, T$21)</f>
        <v>0</v>
      </c>
      <c r="U24">
        <f>COUNTIF('2002年査読論文'!$K:$K, U$21)</f>
        <v>0</v>
      </c>
      <c r="V24">
        <f>COUNTIF('2002年査読論文'!$K:$K, V$21)</f>
        <v>0</v>
      </c>
      <c r="Y24">
        <f t="shared" si="7"/>
        <v>52</v>
      </c>
    </row>
    <row r="25" spans="1:25">
      <c r="A25" s="72">
        <v>2003</v>
      </c>
      <c r="B25" s="72">
        <f>装置別査読論文数!$N73</f>
        <v>52</v>
      </c>
      <c r="C25" s="80">
        <f>COUNTIF('2003年査読論文'!$K:$K, C$21)</f>
        <v>9</v>
      </c>
      <c r="D25" s="80">
        <f>COUNTIF('2003年査読論文'!$K:$K, D$21)</f>
        <v>25</v>
      </c>
      <c r="E25" s="80">
        <f>COUNTIF('2003年査読論文'!$K:$K, E$21)</f>
        <v>1</v>
      </c>
      <c r="F25" s="80">
        <f>COUNTIF('2003年査読論文'!$K:$K, F$21)</f>
        <v>0</v>
      </c>
      <c r="G25" s="80">
        <f>COUNTIF('2003年査読論文'!$K:$K, G$21)</f>
        <v>4</v>
      </c>
      <c r="H25" s="80">
        <f>COUNTIF('2003年査読論文'!$K:$K, H$21)</f>
        <v>9</v>
      </c>
      <c r="I25" s="80">
        <f>COUNTIF('2003年査読論文'!$K:$K, I$21)</f>
        <v>1</v>
      </c>
      <c r="J25" s="80">
        <f>COUNTIF('2003年査読論文'!$K:$K, J$21)</f>
        <v>0</v>
      </c>
      <c r="K25" s="80">
        <f>COUNTIF('2003年査読論文'!$K:$K, K$21)</f>
        <v>0</v>
      </c>
      <c r="L25" s="80">
        <f>COUNTIF('2003年査読論文'!$K:$K, L$21)</f>
        <v>0</v>
      </c>
      <c r="M25" s="80">
        <f>COUNTIF('2003年査読論文'!$K:$K, M$21)</f>
        <v>0</v>
      </c>
      <c r="N25" s="80">
        <f t="shared" si="6"/>
        <v>2</v>
      </c>
      <c r="O25">
        <f>COUNTIF('2003年査読論文'!$K:$K, O$21)</f>
        <v>0</v>
      </c>
      <c r="P25">
        <f>COUNTIF('2003年査読論文'!$K:$K, P$21)</f>
        <v>0</v>
      </c>
      <c r="Q25">
        <f>COUNTIF('2003年査読論文'!$K:$K, Q$21)</f>
        <v>0</v>
      </c>
      <c r="R25">
        <f>COUNTIF('2003年査読論文'!$K:$K, R$21)</f>
        <v>0</v>
      </c>
      <c r="S25">
        <f>COUNTIF('2003年査読論文'!$K:$K, S$21)</f>
        <v>2</v>
      </c>
      <c r="T25">
        <f>COUNTIF('2003年査読論文'!$K:$K, T$21)</f>
        <v>0</v>
      </c>
      <c r="U25">
        <f>COUNTIF('2003年査読論文'!$K:$K, U$21)</f>
        <v>0</v>
      </c>
      <c r="V25">
        <f>COUNTIF('2003年査読論文'!$K:$K, V$21)</f>
        <v>0</v>
      </c>
      <c r="Y25">
        <f t="shared" si="7"/>
        <v>51</v>
      </c>
    </row>
    <row r="26" spans="1:25">
      <c r="A26" s="72">
        <v>2004</v>
      </c>
      <c r="B26" s="72">
        <f>装置別査読論文数!$N74</f>
        <v>73</v>
      </c>
      <c r="C26" s="80">
        <f>COUNTIF('2004年査読論文'!$K:$K, C$21)</f>
        <v>11</v>
      </c>
      <c r="D26" s="80">
        <f>COUNTIF('2004年査読論文'!$K:$K, D$21)</f>
        <v>32</v>
      </c>
      <c r="E26" s="80">
        <f>COUNTIF('2004年査読論文'!$K:$K, E$21)</f>
        <v>1</v>
      </c>
      <c r="F26" s="80">
        <f>COUNTIF('2004年査読論文'!$K:$K, F$21)</f>
        <v>4</v>
      </c>
      <c r="G26" s="80">
        <f>COUNTIF('2004年査読論文'!$K:$K, G$21)</f>
        <v>6</v>
      </c>
      <c r="H26" s="80">
        <f>COUNTIF('2004年査読論文'!$K:$K, H$21)</f>
        <v>13</v>
      </c>
      <c r="I26" s="80">
        <f>COUNTIF('2004年査読論文'!$K:$K, I$21)</f>
        <v>2</v>
      </c>
      <c r="J26" s="80">
        <f>COUNTIF('2004年査読論文'!$K:$K, J$21)</f>
        <v>1</v>
      </c>
      <c r="K26" s="80">
        <f>COUNTIF('2004年査読論文'!$K:$K, K$21)</f>
        <v>0</v>
      </c>
      <c r="L26" s="80">
        <f>COUNTIF('2004年査読論文'!$K:$K, L$21)</f>
        <v>0</v>
      </c>
      <c r="M26" s="80">
        <f>COUNTIF('2004年査読論文'!$K:$K, M$21)</f>
        <v>0</v>
      </c>
      <c r="N26" s="80">
        <f t="shared" si="6"/>
        <v>2</v>
      </c>
      <c r="O26">
        <f>COUNTIF('2004年査読論文'!$K:$K, O$21)</f>
        <v>0</v>
      </c>
      <c r="P26">
        <f>COUNTIF('2004年査読論文'!$K:$K, P$21)</f>
        <v>0</v>
      </c>
      <c r="Q26">
        <f>COUNTIF('2004年査読論文'!$K:$K, Q$21)</f>
        <v>0</v>
      </c>
      <c r="R26">
        <f>COUNTIF('2004年査読論文'!$K:$K, R$21)</f>
        <v>0</v>
      </c>
      <c r="S26">
        <f>COUNTIF('2004年査読論文'!$K:$K, S$21)</f>
        <v>0</v>
      </c>
      <c r="T26">
        <f>COUNTIF('2004年査読論文'!$K:$K, T$21)</f>
        <v>1</v>
      </c>
      <c r="U26">
        <f>COUNTIF('2004年査読論文'!$K:$K, U$21)</f>
        <v>1</v>
      </c>
      <c r="V26">
        <f>COUNTIF('2004年査読論文'!$K:$K, V$21)</f>
        <v>0</v>
      </c>
      <c r="Y26">
        <f t="shared" si="7"/>
        <v>72</v>
      </c>
    </row>
    <row r="27" spans="1:25">
      <c r="A27" s="72">
        <v>2005</v>
      </c>
      <c r="B27" s="72">
        <f>装置別査読論文数!$N75</f>
        <v>68</v>
      </c>
      <c r="C27" s="80">
        <f>COUNTIF('2005年査読論文'!$K:$K, C$21)</f>
        <v>11</v>
      </c>
      <c r="D27" s="80">
        <f>COUNTIF('2005年査読論文'!$K:$K, D$21)</f>
        <v>34</v>
      </c>
      <c r="E27" s="80">
        <f>COUNTIF('2005年査読論文'!$K:$K, E$21)</f>
        <v>0</v>
      </c>
      <c r="F27" s="80">
        <f>COUNTIF('2005年査読論文'!$K:$K, F$21)</f>
        <v>5</v>
      </c>
      <c r="G27" s="80">
        <f>COUNTIF('2005年査読論文'!$K:$K, G$21)</f>
        <v>4</v>
      </c>
      <c r="H27" s="80">
        <f>COUNTIF('2005年査読論文'!$K:$K, H$21)</f>
        <v>7</v>
      </c>
      <c r="I27" s="80">
        <f>COUNTIF('2005年査読論文'!$K:$K, I$21)</f>
        <v>3</v>
      </c>
      <c r="J27" s="80">
        <f>COUNTIF('2005年査読論文'!$K:$K, J$21)</f>
        <v>2</v>
      </c>
      <c r="K27" s="80">
        <f>COUNTIF('2005年査読論文'!$K:$K, K$21)</f>
        <v>0</v>
      </c>
      <c r="L27" s="80">
        <f>COUNTIF('2005年査読論文'!$K:$K, L$21)</f>
        <v>1</v>
      </c>
      <c r="M27" s="80">
        <f>COUNTIF('2005年査読論文'!$K:$K, M$21)</f>
        <v>0</v>
      </c>
      <c r="N27" s="80">
        <f t="shared" si="6"/>
        <v>1</v>
      </c>
      <c r="O27">
        <f>COUNTIF('2005年査読論文'!$K:$K, O$21)</f>
        <v>1</v>
      </c>
      <c r="P27">
        <f>COUNTIF('2005年査読論文'!$K:$K, P$21)</f>
        <v>0</v>
      </c>
      <c r="Q27">
        <f>COUNTIF('2005年査読論文'!$K:$K, Q$21)</f>
        <v>0</v>
      </c>
      <c r="R27">
        <f>COUNTIF('2005年査読論文'!$K:$K, R$21)</f>
        <v>0</v>
      </c>
      <c r="S27">
        <f>COUNTIF('2005年査読論文'!$K:$K, S$21)</f>
        <v>0</v>
      </c>
      <c r="T27">
        <f>COUNTIF('2005年査読論文'!$K:$K, T$21)</f>
        <v>0</v>
      </c>
      <c r="U27">
        <f>COUNTIF('2005年査読論文'!$K:$K, U$21)</f>
        <v>0</v>
      </c>
      <c r="V27">
        <f>COUNTIF('2005年査読論文'!$K:$K, V$21)</f>
        <v>0</v>
      </c>
      <c r="Y27">
        <f t="shared" si="7"/>
        <v>68</v>
      </c>
    </row>
    <row r="28" spans="1:25">
      <c r="A28" s="72">
        <v>2006</v>
      </c>
      <c r="B28" s="72">
        <f>装置別査読論文数!$N76</f>
        <v>91</v>
      </c>
      <c r="C28" s="80">
        <f>COUNTIF('2006年査読論文'!$K:$K, C$21)</f>
        <v>8</v>
      </c>
      <c r="D28" s="80">
        <f>COUNTIF('2006年査読論文'!$K:$K, D$21)</f>
        <v>45</v>
      </c>
      <c r="E28" s="80">
        <f>COUNTIF('2006年査読論文'!$K:$K, E$21)</f>
        <v>2</v>
      </c>
      <c r="F28" s="80">
        <f>COUNTIF('2006年査読論文'!$K:$K, F$21)</f>
        <v>3</v>
      </c>
      <c r="G28" s="80">
        <f>COUNTIF('2006年査読論文'!$K:$K, G$21)</f>
        <v>11</v>
      </c>
      <c r="H28" s="80">
        <f>COUNTIF('2006年査読論文'!$K:$K, H$21)</f>
        <v>8</v>
      </c>
      <c r="I28" s="80">
        <f>COUNTIF('2006年査読論文'!$K:$K, I$21)</f>
        <v>2</v>
      </c>
      <c r="J28" s="80">
        <f>COUNTIF('2006年査読論文'!$K:$K, J$21)</f>
        <v>0</v>
      </c>
      <c r="K28" s="80">
        <f>COUNTIF('2006年査読論文'!$K:$K, K$21)</f>
        <v>0</v>
      </c>
      <c r="L28" s="80">
        <f>COUNTIF('2006年査読論文'!$K:$K, L$21)</f>
        <v>0</v>
      </c>
      <c r="M28" s="80">
        <f>COUNTIF('2006年査読論文'!$K:$K, M$21)</f>
        <v>2</v>
      </c>
      <c r="N28" s="80">
        <f t="shared" si="6"/>
        <v>8</v>
      </c>
      <c r="O28">
        <f>COUNTIF('2006年査読論文'!$K:$K, O$21)</f>
        <v>0</v>
      </c>
      <c r="P28">
        <f>COUNTIF('2006年査読論文'!$K:$K, P$21)</f>
        <v>4</v>
      </c>
      <c r="Q28">
        <f>COUNTIF('2006年査読論文'!$K:$K, Q$21)</f>
        <v>0</v>
      </c>
      <c r="R28">
        <f>COUNTIF('2006年査読論文'!$K:$K, R$21)</f>
        <v>0</v>
      </c>
      <c r="S28">
        <f>COUNTIF('2006年査読論文'!$K:$K, S$21)</f>
        <v>0</v>
      </c>
      <c r="T28">
        <f>COUNTIF('2006年査読論文'!$K:$K, T$21)</f>
        <v>0</v>
      </c>
      <c r="U28">
        <f>COUNTIF('2006年査読論文'!$K:$K, U$21)</f>
        <v>3</v>
      </c>
      <c r="V28">
        <f>COUNTIF('2006年査読論文'!$K:$K, V$21)</f>
        <v>1</v>
      </c>
      <c r="Y28">
        <f t="shared" si="7"/>
        <v>89</v>
      </c>
    </row>
    <row r="29" spans="1:25">
      <c r="A29" s="72">
        <v>2007</v>
      </c>
      <c r="B29" s="72">
        <f>装置別査読論文数!$N77</f>
        <v>103</v>
      </c>
      <c r="C29" s="80">
        <f>COUNTIF('2007年査読論文'!$K:$K, C$21)</f>
        <v>10</v>
      </c>
      <c r="D29" s="80">
        <f>COUNTIF('2007年査読論文'!$K:$K, D$21)</f>
        <v>31</v>
      </c>
      <c r="E29" s="80">
        <f>COUNTIF('2007年査読論文'!$K:$K, E$21)</f>
        <v>33</v>
      </c>
      <c r="F29" s="80">
        <f>COUNTIF('2007年査読論文'!$K:$K, F$21)</f>
        <v>5</v>
      </c>
      <c r="G29" s="80">
        <f>COUNTIF('2007年査読論文'!$K:$K, G$21)</f>
        <v>10</v>
      </c>
      <c r="H29" s="80">
        <f>COUNTIF('2007年査読論文'!$K:$K, H$21)</f>
        <v>8</v>
      </c>
      <c r="I29" s="80">
        <f>COUNTIF('2007年査読論文'!$K:$K, I$21)</f>
        <v>1</v>
      </c>
      <c r="J29" s="80">
        <f>COUNTIF('2007年査読論文'!$K:$K, J$21)</f>
        <v>0</v>
      </c>
      <c r="K29" s="80">
        <f>COUNTIF('2007年査読論文'!$K:$K, K$21)</f>
        <v>1</v>
      </c>
      <c r="L29" s="80">
        <f>COUNTIF('2007年査読論文'!$K:$K, L$21)</f>
        <v>0</v>
      </c>
      <c r="M29" s="80">
        <f>COUNTIF('2007年査読論文'!$K:$K, M$21)</f>
        <v>0</v>
      </c>
      <c r="N29" s="80">
        <f t="shared" si="6"/>
        <v>2</v>
      </c>
      <c r="O29">
        <f>COUNTIF('2007年査読論文'!$K:$K, O$21)</f>
        <v>0</v>
      </c>
      <c r="P29">
        <f>COUNTIF('2007年査読論文'!$K:$K, P$21)</f>
        <v>0</v>
      </c>
      <c r="Q29">
        <f>COUNTIF('2007年査読論文'!$K:$K, Q$21)</f>
        <v>0</v>
      </c>
      <c r="R29">
        <f>COUNTIF('2007年査読論文'!$K:$K, R$21)</f>
        <v>2</v>
      </c>
      <c r="S29">
        <f>COUNTIF('2007年査読論文'!$K:$K, S$21)</f>
        <v>0</v>
      </c>
      <c r="T29">
        <f>COUNTIF('2007年査読論文'!$K:$K, T$21)</f>
        <v>0</v>
      </c>
      <c r="U29">
        <f>COUNTIF('2007年査読論文'!$K:$K, U$21)</f>
        <v>0</v>
      </c>
      <c r="V29">
        <f>COUNTIF('2007年査読論文'!$K:$K, V$21)</f>
        <v>0</v>
      </c>
      <c r="Y29">
        <f t="shared" si="7"/>
        <v>101</v>
      </c>
    </row>
    <row r="30" spans="1:25">
      <c r="A30" s="72">
        <v>2008</v>
      </c>
      <c r="B30" s="72">
        <f>装置別査読論文数!$N78</f>
        <v>103</v>
      </c>
      <c r="C30" s="80">
        <f>COUNTIF('2008年査読論文'!$K:$K, C$21)</f>
        <v>17</v>
      </c>
      <c r="D30" s="80">
        <f>COUNTIF('2008年査読論文'!$K:$K, D$21)</f>
        <v>42</v>
      </c>
      <c r="E30" s="80">
        <f>COUNTIF('2008年査読論文'!$K:$K, E$21)</f>
        <v>6</v>
      </c>
      <c r="F30" s="80">
        <f>COUNTIF('2008年査読論文'!$K:$K, F$21)</f>
        <v>12</v>
      </c>
      <c r="G30" s="80">
        <f>COUNTIF('2008年査読論文'!$K:$K, G$21)</f>
        <v>13</v>
      </c>
      <c r="H30" s="80">
        <f>COUNTIF('2008年査読論文'!$K:$K, H$21)</f>
        <v>7</v>
      </c>
      <c r="I30" s="80">
        <f>COUNTIF('2008年査読論文'!$K:$K, I$21)</f>
        <v>2</v>
      </c>
      <c r="J30" s="80">
        <f>COUNTIF('2008年査読論文'!$K:$K, J$21)</f>
        <v>2</v>
      </c>
      <c r="K30" s="80">
        <f>COUNTIF('2008年査読論文'!$K:$K, K$21)</f>
        <v>1</v>
      </c>
      <c r="L30" s="80">
        <f>COUNTIF('2008年査読論文'!$K:$K, L$21)</f>
        <v>1</v>
      </c>
      <c r="M30" s="80">
        <f>COUNTIF('2008年査読論文'!$K:$K, M$21)</f>
        <v>0</v>
      </c>
      <c r="N30" s="80">
        <f t="shared" si="6"/>
        <v>0</v>
      </c>
      <c r="O30">
        <f>COUNTIF('2008年査読論文'!$K:$K, O$21)</f>
        <v>0</v>
      </c>
      <c r="P30">
        <f>COUNTIF('2008年査読論文'!$K:$K, P$21)</f>
        <v>0</v>
      </c>
      <c r="Q30">
        <f>COUNTIF('2008年査読論文'!$K:$K, Q$21)</f>
        <v>0</v>
      </c>
      <c r="R30">
        <f>COUNTIF('2008年査読論文'!$K:$K, R$21)</f>
        <v>0</v>
      </c>
      <c r="S30">
        <f>COUNTIF('2008年査読論文'!$K:$K, S$21)</f>
        <v>0</v>
      </c>
      <c r="T30">
        <f>COUNTIF('2008年査読論文'!$K:$K, T$21)</f>
        <v>0</v>
      </c>
      <c r="U30">
        <f>COUNTIF('2008年査読論文'!$K:$K, U$21)</f>
        <v>0</v>
      </c>
      <c r="V30">
        <f>COUNTIF('2008年査読論文'!$K:$K, V$21)</f>
        <v>0</v>
      </c>
      <c r="Y30">
        <f t="shared" si="7"/>
        <v>103</v>
      </c>
    </row>
    <row r="31" spans="1:25">
      <c r="A31" s="72">
        <v>2009</v>
      </c>
      <c r="B31" s="72">
        <f>装置別査読論文数!$N79</f>
        <v>118</v>
      </c>
      <c r="C31" s="80">
        <f>COUNTIF('2009年査読論文'!$K:$K, C$21)</f>
        <v>14</v>
      </c>
      <c r="D31" s="80">
        <f>COUNTIF('2009年査読論文'!$K:$K, D$21)</f>
        <v>70</v>
      </c>
      <c r="E31" s="80">
        <f>COUNTIF('2009年査読論文'!$K:$K, E$21)</f>
        <v>1</v>
      </c>
      <c r="F31" s="80">
        <f>COUNTIF('2009年査読論文'!$K:$K, F$21)</f>
        <v>15</v>
      </c>
      <c r="G31" s="80">
        <f>COUNTIF('2009年査読論文'!$K:$K, G$21)</f>
        <v>4</v>
      </c>
      <c r="H31" s="80">
        <f>COUNTIF('2009年査読論文'!$K:$K, H$21)</f>
        <v>8</v>
      </c>
      <c r="I31" s="80">
        <f>COUNTIF('2009年査読論文'!$K:$K, I$21)</f>
        <v>1</v>
      </c>
      <c r="J31" s="80">
        <f>COUNTIF('2009年査読論文'!$K:$K, J$21)</f>
        <v>0</v>
      </c>
      <c r="K31" s="80">
        <f>COUNTIF('2009年査読論文'!$K:$K, K$21)</f>
        <v>2</v>
      </c>
      <c r="L31" s="80">
        <f>COUNTIF('2009年査読論文'!$K:$K, L$21)</f>
        <v>0</v>
      </c>
      <c r="M31" s="80">
        <f>COUNTIF('2009年査読論文'!$K:$K, M$21)</f>
        <v>2</v>
      </c>
      <c r="N31" s="80">
        <f t="shared" si="6"/>
        <v>1</v>
      </c>
      <c r="O31">
        <f>COUNTIF('2009年査読論文'!$K:$K, O$21)</f>
        <v>0</v>
      </c>
      <c r="P31">
        <f>COUNTIF('2009年査読論文'!$K:$K, P$21)</f>
        <v>0</v>
      </c>
      <c r="Q31">
        <f>COUNTIF('2009年査読論文'!$K:$K, Q$21)</f>
        <v>1</v>
      </c>
      <c r="R31">
        <f>COUNTIF('2009年査読論文'!$K:$K, R$21)</f>
        <v>0</v>
      </c>
      <c r="S31">
        <f>COUNTIF('2009年査読論文'!$K:$K, S$21)</f>
        <v>0</v>
      </c>
      <c r="T31">
        <f>COUNTIF('2009年査読論文'!$K:$K, T$21)</f>
        <v>0</v>
      </c>
      <c r="U31">
        <f>COUNTIF('2009年査読論文'!$K:$K, U$21)</f>
        <v>0</v>
      </c>
      <c r="V31">
        <f>COUNTIF('2009年査読論文'!$K:$K, V$21)</f>
        <v>0</v>
      </c>
      <c r="Y31">
        <f t="shared" si="7"/>
        <v>118</v>
      </c>
    </row>
    <row r="32" spans="1:25">
      <c r="A32" s="72">
        <v>2010</v>
      </c>
      <c r="B32" s="72">
        <f>装置別査読論文数!$N80</f>
        <v>129</v>
      </c>
      <c r="C32" s="1437">
        <f>COUNTIF('2010年査読論文'!$K:$K, C$21)</f>
        <v>15</v>
      </c>
      <c r="D32" s="1437">
        <f>COUNTIF('2010年査読論文'!$K:$K, D$21)</f>
        <v>63</v>
      </c>
      <c r="E32" s="1437">
        <f>COUNTIF('2010年査読論文'!$K:$K, E$21)</f>
        <v>2</v>
      </c>
      <c r="F32" s="1437">
        <f>COUNTIF('2010年査読論文'!$K:$K, F$21)</f>
        <v>11</v>
      </c>
      <c r="G32" s="1437">
        <f>COUNTIF('2010年査読論文'!$K:$K, G$21)</f>
        <v>18</v>
      </c>
      <c r="H32" s="1437">
        <f>COUNTIF('2010年査読論文'!$K:$K, H$21)</f>
        <v>11</v>
      </c>
      <c r="I32" s="1437">
        <f>COUNTIF('2010年査読論文'!$K:$K, I$21)</f>
        <v>1</v>
      </c>
      <c r="J32" s="1437">
        <f>COUNTIF('2010年査読論文'!$K:$K, J$21)</f>
        <v>2</v>
      </c>
      <c r="K32" s="1437">
        <f>COUNTIF('2010年査読論文'!$K:$K, K$21)</f>
        <v>3</v>
      </c>
      <c r="L32" s="1437">
        <f>COUNTIF('2010年査読論文'!$K:$K, L$21)</f>
        <v>0</v>
      </c>
      <c r="M32" s="1437">
        <f>COUNTIF('2010年査読論文'!$K:$K, M$21)</f>
        <v>1</v>
      </c>
      <c r="N32" s="80">
        <f t="shared" si="6"/>
        <v>2</v>
      </c>
      <c r="O32">
        <f>COUNTIF('2010年査読論文'!$K:$K, O$21)</f>
        <v>0</v>
      </c>
      <c r="P32">
        <f>COUNTIF('2010年査読論文'!$K:$K, P$21)</f>
        <v>0</v>
      </c>
      <c r="Q32">
        <f>COUNTIF('2010年査読論文'!$K:$K, Q$21)</f>
        <v>0</v>
      </c>
      <c r="R32">
        <f>COUNTIF('2010年査読論文'!$K:$K, R$21)</f>
        <v>1</v>
      </c>
      <c r="S32">
        <f>COUNTIF('2010年査読論文'!$K:$K, S$21)</f>
        <v>0</v>
      </c>
      <c r="T32">
        <f>COUNTIF('2010年査読論文'!$K:$K, T$21)</f>
        <v>0</v>
      </c>
      <c r="U32">
        <f>COUNTIF('2010年査読論文'!$K:$K, U$21)</f>
        <v>0</v>
      </c>
      <c r="V32">
        <f>COUNTIF('2010年査読論文'!$K:$K, V$21)</f>
        <v>0</v>
      </c>
      <c r="W32">
        <f>COUNTIF('2010年査読論文'!$K:$K, W$21)</f>
        <v>1</v>
      </c>
      <c r="Y32">
        <f t="shared" si="7"/>
        <v>129</v>
      </c>
    </row>
    <row r="33" spans="1:25">
      <c r="A33" s="109">
        <v>2011</v>
      </c>
      <c r="B33" s="72">
        <f>装置別査読論文数!$N81</f>
        <v>126</v>
      </c>
      <c r="C33" s="1437">
        <f>COUNTIF('2011年査読論文'!$K:$K, C$21)</f>
        <v>31</v>
      </c>
      <c r="D33" s="1437">
        <f>COUNTIF('2011年査読論文'!$K:$K, D$21)</f>
        <v>50</v>
      </c>
      <c r="E33" s="1437">
        <f>COUNTIF('2011年査読論文'!$K:$K, E$21)</f>
        <v>2</v>
      </c>
      <c r="F33" s="1437">
        <f>COUNTIF('2011年査読論文'!$K:$K, F$21)</f>
        <v>10</v>
      </c>
      <c r="G33" s="1437">
        <f>COUNTIF('2011年査読論文'!$K:$K, G$21)</f>
        <v>22</v>
      </c>
      <c r="H33" s="1437">
        <f>COUNTIF('2011年査読論文'!$K:$K, H$21)</f>
        <v>6</v>
      </c>
      <c r="I33" s="1437">
        <f>COUNTIF('2011年査読論文'!$K:$K, I$21)</f>
        <v>0</v>
      </c>
      <c r="J33" s="1437">
        <f>COUNTIF('2011年査読論文'!$K:$K, J$21)</f>
        <v>0</v>
      </c>
      <c r="K33" s="1437">
        <f>COUNTIF('2011年査読論文'!$K:$K, K$21)</f>
        <v>1</v>
      </c>
      <c r="L33" s="1437">
        <f>COUNTIF('2011年査読論文'!$K:$K, L$21)</f>
        <v>0</v>
      </c>
      <c r="M33" s="1437">
        <f>COUNTIF('2011年査読論文'!$K:$K, M$21)</f>
        <v>1</v>
      </c>
      <c r="N33" s="1437">
        <f>SUM(O33:X33)</f>
        <v>2</v>
      </c>
      <c r="O33">
        <f>COUNTIF('2011年査読論文'!$K:$K, O$21)</f>
        <v>0</v>
      </c>
      <c r="P33">
        <f>COUNTIF('2011年査読論文'!$K:$K, P$21)</f>
        <v>0</v>
      </c>
      <c r="Q33">
        <f>COUNTIF('2011年査読論文'!$K:$K, Q$21)</f>
        <v>1</v>
      </c>
      <c r="R33">
        <f>COUNTIF('2011年査読論文'!$K:$K, R$21)</f>
        <v>0</v>
      </c>
      <c r="S33">
        <f>COUNTIF('2011年査読論文'!$K:$K, S$21)</f>
        <v>0</v>
      </c>
      <c r="T33">
        <f>COUNTIF('2011年査読論文'!$K:$K, T$21)</f>
        <v>0</v>
      </c>
      <c r="U33">
        <f>COUNTIF('2011年査読論文'!$K:$K, U$21)</f>
        <v>0</v>
      </c>
      <c r="V33">
        <f>COUNTIF('2011年査読論文'!$K:$K, V$21)</f>
        <v>0</v>
      </c>
      <c r="W33">
        <f>COUNTIF('2011年査読論文'!$K:$K, W$21)</f>
        <v>0</v>
      </c>
      <c r="X33">
        <f>COUNTIF('2011年査読論文'!$K:$K, X$21)</f>
        <v>1</v>
      </c>
      <c r="Y33">
        <f t="shared" si="7"/>
        <v>125</v>
      </c>
    </row>
    <row r="34" spans="1:25">
      <c r="A34" s="109">
        <v>2012</v>
      </c>
      <c r="B34" s="72">
        <f>装置別査読論文数!$N82</f>
        <v>150</v>
      </c>
      <c r="C34" s="1437">
        <f>COUNTIF('2012年査読論文'!$K:$K, C$21)</f>
        <v>12</v>
      </c>
      <c r="D34" s="1437">
        <f>COUNTIF('2012年査読論文'!$K:$K, D$21)</f>
        <v>86</v>
      </c>
      <c r="E34" s="1437">
        <f>COUNTIF('2012年査読論文'!$K:$K, E$21)</f>
        <v>1</v>
      </c>
      <c r="F34" s="1437">
        <f>COUNTIF('2012年査読論文'!$K:$K, F$21)</f>
        <v>9</v>
      </c>
      <c r="G34" s="1437">
        <f>COUNTIF('2012年査読論文'!$K:$K, G$21)</f>
        <v>27</v>
      </c>
      <c r="H34" s="1437">
        <f>COUNTIF('2012年査読論文'!$K:$K, H$21)</f>
        <v>8</v>
      </c>
      <c r="I34" s="1437">
        <f>COUNTIF('2012年査読論文'!$K:$K, I$21)</f>
        <v>1</v>
      </c>
      <c r="J34" s="1437">
        <f>COUNTIF('2012年査読論文'!$K:$K, J$21)</f>
        <v>0</v>
      </c>
      <c r="K34" s="1437">
        <f>COUNTIF('2012年査読論文'!$K:$K, K$21)</f>
        <v>1</v>
      </c>
      <c r="L34" s="1437">
        <f>COUNTIF('2012年査読論文'!$K:$K, L$21)</f>
        <v>0</v>
      </c>
      <c r="M34" s="1437">
        <f>COUNTIF('2012年査読論文'!$K:$K, M$21)</f>
        <v>4</v>
      </c>
      <c r="N34" s="1437">
        <f>SUM(O34:X34)</f>
        <v>1</v>
      </c>
      <c r="O34">
        <f>COUNTIF('2012年査読論文'!$K:$K, O$21)</f>
        <v>0</v>
      </c>
      <c r="P34">
        <f>COUNTIF('2012年査読論文'!$K:$K, P$21)</f>
        <v>0</v>
      </c>
      <c r="Q34">
        <f>COUNTIF('2012年査読論文'!$K:$K, Q$21)</f>
        <v>0</v>
      </c>
      <c r="R34">
        <f>COUNTIF('2012年査読論文'!$K:$K, R$21)</f>
        <v>1</v>
      </c>
      <c r="S34">
        <f>COUNTIF('2012年査読論文'!$K:$K, S$21)</f>
        <v>0</v>
      </c>
      <c r="T34">
        <f>COUNTIF('2012年査読論文'!$K:$K, T$21)</f>
        <v>0</v>
      </c>
      <c r="U34">
        <f>COUNTIF('2012年査読論文'!$K:$K, U$21)</f>
        <v>0</v>
      </c>
      <c r="V34">
        <f>COUNTIF('2012年査読論文'!$K:$K, V$21)</f>
        <v>0</v>
      </c>
      <c r="W34">
        <f>COUNTIF('2012年査読論文'!$K:$K, W$21)</f>
        <v>0</v>
      </c>
      <c r="X34">
        <f>COUNTIF('2012年査読論文'!$K:$K, X$21)</f>
        <v>0</v>
      </c>
      <c r="Y34">
        <f t="shared" si="7"/>
        <v>150</v>
      </c>
    </row>
    <row r="35" spans="1:25">
      <c r="A35" s="109">
        <v>2013</v>
      </c>
      <c r="B35" s="72">
        <f>装置別査読論文数!$N83</f>
        <v>98</v>
      </c>
      <c r="C35" s="1437">
        <f>COUNTIF('2013年査読論文'!$K:$K, C$21)</f>
        <v>11</v>
      </c>
      <c r="D35" s="1437">
        <f>COUNTIF('2013年査読論文'!$K:$K, D$21)</f>
        <v>50</v>
      </c>
      <c r="E35" s="1437">
        <f>COUNTIF('2013年査読論文'!$K:$K, E$21)</f>
        <v>3</v>
      </c>
      <c r="F35" s="1437">
        <f>COUNTIF('2013年査読論文'!$K:$K, F$21)</f>
        <v>10</v>
      </c>
      <c r="G35" s="1437">
        <f>COUNTIF('2013年査読論文'!$K:$K, G$21)</f>
        <v>16</v>
      </c>
      <c r="H35" s="1437">
        <f>COUNTIF('2013年査読論文'!$K:$K, H$21)</f>
        <v>5</v>
      </c>
      <c r="I35" s="1437">
        <f>COUNTIF('2013年査読論文'!$K:$K, I$21)</f>
        <v>0</v>
      </c>
      <c r="J35" s="1437">
        <f>COUNTIF('2013年査読論文'!$K:$K, J$21)</f>
        <v>0</v>
      </c>
      <c r="K35" s="1437">
        <f>COUNTIF('2013年査読論文'!$K:$K, K$21)</f>
        <v>1</v>
      </c>
      <c r="L35" s="1437">
        <f>COUNTIF('2013年査読論文'!$K:$K, L$21)</f>
        <v>0</v>
      </c>
      <c r="M35" s="1437">
        <f>COUNTIF('2013年査読論文'!$K:$K, M$21)</f>
        <v>0</v>
      </c>
      <c r="N35" s="1437">
        <f>SUM(O35:X35)</f>
        <v>2</v>
      </c>
      <c r="O35">
        <f>COUNTIF('2013年査読論文'!$K:$K, O$21)</f>
        <v>0</v>
      </c>
      <c r="P35">
        <f>COUNTIF('2013年査読論文'!$K:$K, P$21)</f>
        <v>0</v>
      </c>
      <c r="Q35">
        <f>COUNTIF('2013年査読論文'!$K:$K, Q$21)</f>
        <v>2</v>
      </c>
      <c r="R35">
        <f>COUNTIF('2013年査読論文'!$K:$K, R$21)</f>
        <v>0</v>
      </c>
      <c r="S35">
        <f>COUNTIF('2013年査読論文'!$K:$K, S$21)</f>
        <v>0</v>
      </c>
      <c r="T35">
        <f>COUNTIF('2013年査読論文'!$K:$K, T$21)</f>
        <v>0</v>
      </c>
      <c r="U35">
        <f>COUNTIF('2013年査読論文'!$K:$K, U$21)</f>
        <v>0</v>
      </c>
      <c r="V35">
        <f>COUNTIF('2013年査読論文'!$K:$K, V$21)</f>
        <v>0</v>
      </c>
      <c r="W35">
        <f>COUNTIF('2013年査読論文'!$K:$K, W$21)</f>
        <v>0</v>
      </c>
      <c r="X35">
        <f>COUNTIF('2013年査読論文'!$K:$K, X$21)</f>
        <v>0</v>
      </c>
      <c r="Y35">
        <f t="shared" si="7"/>
        <v>98</v>
      </c>
    </row>
    <row r="36" spans="1:25">
      <c r="B36" s="50"/>
    </row>
    <row r="37" spans="1:25" ht="17.25">
      <c r="A37" s="3058" t="s">
        <v>6203</v>
      </c>
      <c r="B37" s="3058"/>
      <c r="C37" s="3058"/>
      <c r="D37" s="3058"/>
      <c r="E37" s="3058"/>
      <c r="F37" s="3058"/>
      <c r="G37" s="3058"/>
      <c r="H37" s="3058"/>
      <c r="I37" s="3058"/>
      <c r="J37" s="3058"/>
      <c r="K37" s="3058"/>
      <c r="L37" s="3058"/>
      <c r="M37" s="3058"/>
      <c r="N37" s="3058"/>
    </row>
    <row r="38" spans="1:25" s="1023" customFormat="1" ht="10.5">
      <c r="C38" s="1028" t="s">
        <v>5861</v>
      </c>
      <c r="D38" s="1028" t="s">
        <v>5862</v>
      </c>
      <c r="E38" s="1028" t="s">
        <v>5863</v>
      </c>
      <c r="F38" s="1028" t="s">
        <v>5864</v>
      </c>
      <c r="G38" s="1028" t="s">
        <v>5865</v>
      </c>
      <c r="H38" s="1028" t="s">
        <v>5866</v>
      </c>
      <c r="I38" s="1028" t="s">
        <v>5867</v>
      </c>
      <c r="J38" s="1028" t="s">
        <v>5849</v>
      </c>
      <c r="K38" s="1028" t="s">
        <v>5868</v>
      </c>
      <c r="L38" s="1028" t="s">
        <v>5850</v>
      </c>
      <c r="M38" s="1028" t="s">
        <v>5851</v>
      </c>
      <c r="N38" s="1028" t="s">
        <v>5852</v>
      </c>
      <c r="O38" s="1026" t="s">
        <v>5853</v>
      </c>
      <c r="P38" s="1026" t="s">
        <v>5854</v>
      </c>
      <c r="Q38" s="1026" t="s">
        <v>5855</v>
      </c>
      <c r="R38" s="1026" t="s">
        <v>5856</v>
      </c>
      <c r="S38" s="1026" t="s">
        <v>5857</v>
      </c>
      <c r="T38" s="1026" t="s">
        <v>5858</v>
      </c>
      <c r="U38" s="1026" t="s">
        <v>5859</v>
      </c>
      <c r="V38" s="1026" t="s">
        <v>5860</v>
      </c>
      <c r="W38" s="1026" t="s">
        <v>6826</v>
      </c>
      <c r="X38" s="1026" t="s">
        <v>8087</v>
      </c>
      <c r="Y38" s="1027"/>
    </row>
    <row r="39" spans="1:25">
      <c r="A39" s="72"/>
      <c r="B39" s="1" t="s">
        <v>5237</v>
      </c>
      <c r="C39" s="997" t="s">
        <v>1401</v>
      </c>
      <c r="D39" s="997" t="s">
        <v>619</v>
      </c>
      <c r="E39" s="997" t="s">
        <v>3705</v>
      </c>
      <c r="F39" s="997" t="s">
        <v>3704</v>
      </c>
      <c r="G39" s="997" t="s">
        <v>1526</v>
      </c>
      <c r="H39" s="997" t="s">
        <v>1528</v>
      </c>
      <c r="I39" s="997" t="s">
        <v>1527</v>
      </c>
      <c r="J39" s="997" t="s">
        <v>3484</v>
      </c>
      <c r="K39" s="997" t="s">
        <v>3390</v>
      </c>
      <c r="L39" s="997" t="s">
        <v>2117</v>
      </c>
      <c r="M39" s="997" t="s">
        <v>1403</v>
      </c>
      <c r="N39" s="997" t="s">
        <v>2218</v>
      </c>
      <c r="O39" s="1008" t="s">
        <v>2927</v>
      </c>
      <c r="P39" s="1008" t="s">
        <v>1402</v>
      </c>
      <c r="Q39" s="1008" t="s">
        <v>2924</v>
      </c>
      <c r="R39" s="1008" t="s">
        <v>3473</v>
      </c>
      <c r="S39" s="1008" t="s">
        <v>2925</v>
      </c>
      <c r="T39" s="1008" t="s">
        <v>2665</v>
      </c>
      <c r="U39" s="1008" t="s">
        <v>5769</v>
      </c>
      <c r="V39" s="1008" t="s">
        <v>1660</v>
      </c>
      <c r="W39" s="50" t="s">
        <v>6824</v>
      </c>
      <c r="X39" s="50" t="s">
        <v>8086</v>
      </c>
      <c r="Y39" s="1008" t="s">
        <v>2772</v>
      </c>
    </row>
    <row r="40" spans="1:25">
      <c r="A40" s="72">
        <v>2000</v>
      </c>
      <c r="B40" s="1">
        <f t="shared" ref="B40:B53" si="8">C4</f>
        <v>16</v>
      </c>
      <c r="C40" s="3">
        <f>COUNTIF('2000年査読論文'!$AK:$AK, C$38)</f>
        <v>15</v>
      </c>
      <c r="D40" s="3">
        <f>COUNTIF('2000年査読論文'!$AK:$AK, D$38)</f>
        <v>0</v>
      </c>
      <c r="E40" s="3">
        <f>COUNTIF('2000年査読論文'!$AK:$AK, E$38)</f>
        <v>0</v>
      </c>
      <c r="F40" s="3">
        <f>COUNTIF('2000年査読論文'!$AK:$AK, F$38)</f>
        <v>0</v>
      </c>
      <c r="G40" s="3">
        <f>COUNTIF('2000年査読論文'!$AK:$AK, G$38)</f>
        <v>0</v>
      </c>
      <c r="H40" s="3">
        <f>COUNTIF('2000年査読論文'!$AK:$AK, H$38)</f>
        <v>1</v>
      </c>
      <c r="I40" s="3">
        <f>COUNTIF('2000年査読論文'!$AK:$AK, I$38)</f>
        <v>0</v>
      </c>
      <c r="J40" s="3">
        <f>COUNTIF('2000年査読論文'!$AK:$AK, J$38)</f>
        <v>0</v>
      </c>
      <c r="K40" s="3">
        <f>COUNTIF('2000年査読論文'!$AK:$AK, K$38)</f>
        <v>0</v>
      </c>
      <c r="L40" s="3">
        <f>COUNTIF('2000年査読論文'!$AK:$AK, L$38)</f>
        <v>0</v>
      </c>
      <c r="M40" s="3">
        <f>COUNTIF('2000年査読論文'!$AK:$AK, M$38)</f>
        <v>0</v>
      </c>
      <c r="N40" s="3">
        <f>SUM(O40:W40)</f>
        <v>0</v>
      </c>
      <c r="O40" s="41">
        <f>COUNTIF('2000年査読論文'!$AK:$BH, O$38)</f>
        <v>0</v>
      </c>
      <c r="P40" s="41">
        <f>COUNTIF('2000年査読論文'!$AK:$BH, P$38)</f>
        <v>0</v>
      </c>
      <c r="Q40" s="41">
        <f>COUNTIF('2000年査読論文'!$AK:$BH, Q$38)</f>
        <v>0</v>
      </c>
      <c r="R40" s="41">
        <f>COUNTIF('2000年査読論文'!$AK:$BH, R$38)</f>
        <v>0</v>
      </c>
      <c r="S40" s="41">
        <f>COUNTIF('2000年査読論文'!$AK:$BH, S$38)</f>
        <v>0</v>
      </c>
      <c r="T40" s="41">
        <f>COUNTIF('2000年査読論文'!$AK:$BH, T$38)</f>
        <v>0</v>
      </c>
      <c r="U40" s="41">
        <f>COUNTIF('2000年査読論文'!$AK:$BH, U$38)</f>
        <v>0</v>
      </c>
      <c r="V40" s="41">
        <f>COUNTIF('2000年査読論文'!$AK:$BH, V$38)</f>
        <v>0</v>
      </c>
      <c r="W40" s="41"/>
      <c r="X40" s="41"/>
      <c r="Y40" s="7">
        <f t="shared" ref="Y40:Y53" si="9">SUM(C40:N40)</f>
        <v>16</v>
      </c>
    </row>
    <row r="41" spans="1:25">
      <c r="A41" s="72">
        <v>2001</v>
      </c>
      <c r="B41" s="1">
        <f t="shared" si="8"/>
        <v>20</v>
      </c>
      <c r="C41" s="1">
        <f>COUNTIF('2001年査読論文'!$AK:$AK, C$38)</f>
        <v>10</v>
      </c>
      <c r="D41" s="1">
        <f>COUNTIF('2001年査読論文'!$AK:$AK, D$38)</f>
        <v>9</v>
      </c>
      <c r="E41" s="1">
        <f>COUNTIF('2001年査読論文'!$AK:$AK, E$38)</f>
        <v>0</v>
      </c>
      <c r="F41" s="1">
        <f>COUNTIF('2001年査読論文'!$AK:$AK, F$38)</f>
        <v>0</v>
      </c>
      <c r="G41" s="1">
        <f>COUNTIF('2001年査読論文'!$AK:$AK, G$38)</f>
        <v>0</v>
      </c>
      <c r="H41" s="1">
        <f>COUNTIF('2001年査読論文'!$AK:$AK, H$38)</f>
        <v>0</v>
      </c>
      <c r="I41" s="1">
        <f>COUNTIF('2001年査読論文'!$AK:$AK, I$38)</f>
        <v>0</v>
      </c>
      <c r="J41" s="1">
        <f>COUNTIF('2001年査読論文'!$AK:$AK, J$38)</f>
        <v>1</v>
      </c>
      <c r="K41" s="1">
        <f>COUNTIF('2001年査読論文'!$AK:$AK, K$38)</f>
        <v>0</v>
      </c>
      <c r="L41" s="1">
        <f>COUNTIF('2001年査読論文'!$AK:$AK, L$38)</f>
        <v>0</v>
      </c>
      <c r="M41" s="1">
        <f>COUNTIF('2001年査読論文'!$AK:$AK, M$38)</f>
        <v>0</v>
      </c>
      <c r="N41" s="3">
        <f t="shared" ref="N41:N53" si="10">SUM(O41:W41)</f>
        <v>0</v>
      </c>
      <c r="O41" s="7">
        <f>COUNTIF('2001年査読論文'!$AK:$AK, O$38)</f>
        <v>0</v>
      </c>
      <c r="P41" s="7">
        <f>COUNTIF('2001年査読論文'!$AK:$AK, P$38)</f>
        <v>0</v>
      </c>
      <c r="Q41" s="7">
        <f>COUNTIF('2001年査読論文'!$AK:$AK, Q$38)</f>
        <v>0</v>
      </c>
      <c r="R41" s="7">
        <f>COUNTIF('2001年査読論文'!$AK:$AK, R$38)</f>
        <v>0</v>
      </c>
      <c r="S41" s="7">
        <f>COUNTIF('2001年査読論文'!$AK:$AK, S$38)</f>
        <v>0</v>
      </c>
      <c r="T41" s="7">
        <f>COUNTIF('2001年査読論文'!$AK:$AK, T$38)</f>
        <v>0</v>
      </c>
      <c r="U41" s="7">
        <f>COUNTIF('2001年査読論文'!$AK:$AK, U$38)</f>
        <v>0</v>
      </c>
      <c r="V41" s="7">
        <f>COUNTIF('2001年査読論文'!$AK:$AK, V$38)</f>
        <v>0</v>
      </c>
      <c r="W41" s="7"/>
      <c r="X41" s="7"/>
      <c r="Y41" s="7">
        <f t="shared" si="9"/>
        <v>20</v>
      </c>
    </row>
    <row r="42" spans="1:25">
      <c r="A42" s="72">
        <v>2002</v>
      </c>
      <c r="B42" s="1">
        <f t="shared" si="8"/>
        <v>40</v>
      </c>
      <c r="C42" s="1">
        <f>COUNTIF('2002年査読論文'!$AK:$AK, C$38)</f>
        <v>21</v>
      </c>
      <c r="D42" s="1">
        <f>COUNTIF('2002年査読論文'!$AK:$AK, D$38)</f>
        <v>16</v>
      </c>
      <c r="E42" s="1">
        <f>COUNTIF('2002年査読論文'!$AK:$AK, E$38)</f>
        <v>0</v>
      </c>
      <c r="F42" s="1">
        <f>COUNTIF('2002年査読論文'!$AK:$AK, F$38)</f>
        <v>1</v>
      </c>
      <c r="G42" s="1">
        <f>COUNTIF('2002年査読論文'!$AK:$AK, G$38)</f>
        <v>1</v>
      </c>
      <c r="H42" s="1">
        <f>COUNTIF('2002年査読論文'!$AK:$AK, H$38)</f>
        <v>1</v>
      </c>
      <c r="I42" s="1">
        <f>COUNTIF('2002年査読論文'!$AK:$AK, I$38)</f>
        <v>0</v>
      </c>
      <c r="J42" s="1">
        <f>COUNTIF('2002年査読論文'!$AK:$AK, J$38)</f>
        <v>0</v>
      </c>
      <c r="K42" s="1">
        <f>COUNTIF('2002年査読論文'!$AK:$AK, K$38)</f>
        <v>0</v>
      </c>
      <c r="L42" s="1">
        <f>COUNTIF('2002年査読論文'!$AK:$AK, L$38)</f>
        <v>0</v>
      </c>
      <c r="M42" s="1">
        <f>COUNTIF('2002年査読論文'!$AK:$AK, M$38)</f>
        <v>0</v>
      </c>
      <c r="N42" s="3">
        <f t="shared" si="10"/>
        <v>0</v>
      </c>
      <c r="O42" s="7">
        <f>COUNTIF('2002年査読論文'!$AK:$AK, O$38)</f>
        <v>0</v>
      </c>
      <c r="P42" s="7">
        <f>COUNTIF('2002年査読論文'!$AK:$AK, P$38)</f>
        <v>0</v>
      </c>
      <c r="Q42" s="7">
        <f>COUNTIF('2002年査読論文'!$AK:$AK, Q$38)</f>
        <v>0</v>
      </c>
      <c r="R42" s="7">
        <f>COUNTIF('2002年査読論文'!$AK:$AK, R$38)</f>
        <v>0</v>
      </c>
      <c r="S42" s="7">
        <f>COUNTIF('2002年査読論文'!$AK:$AK, S$38)</f>
        <v>0</v>
      </c>
      <c r="T42" s="7">
        <f>COUNTIF('2002年査読論文'!$AK:$AK, T$38)</f>
        <v>0</v>
      </c>
      <c r="U42" s="7">
        <f>COUNTIF('2002年査読論文'!$AK:$AK, U$38)</f>
        <v>0</v>
      </c>
      <c r="V42" s="7">
        <f>COUNTIF('2002年査読論文'!$AK:$AK, V$38)</f>
        <v>0</v>
      </c>
      <c r="W42" s="7"/>
      <c r="X42" s="7"/>
      <c r="Y42" s="7">
        <f t="shared" si="9"/>
        <v>40</v>
      </c>
    </row>
    <row r="43" spans="1:25">
      <c r="A43" s="72">
        <v>2003</v>
      </c>
      <c r="B43" s="1">
        <f t="shared" si="8"/>
        <v>41</v>
      </c>
      <c r="C43" s="1">
        <f>COUNTIF('2003年査読論文'!$AK:$AK, C$38)</f>
        <v>9</v>
      </c>
      <c r="D43" s="1">
        <f>COUNTIF('2003年査読論文'!$AK:$AK, D$38)</f>
        <v>23</v>
      </c>
      <c r="E43" s="1">
        <f>COUNTIF('2003年査読論文'!$AK:$AK, E$38)</f>
        <v>1</v>
      </c>
      <c r="F43" s="1">
        <f>COUNTIF('2003年査読論文'!$AK:$AK, F$38)</f>
        <v>0</v>
      </c>
      <c r="G43" s="1">
        <f>COUNTIF('2003年査読論文'!$AK:$AK, G$38)</f>
        <v>0</v>
      </c>
      <c r="H43" s="1">
        <f>COUNTIF('2003年査読論文'!$AK:$AK, H$38)</f>
        <v>5</v>
      </c>
      <c r="I43" s="1">
        <f>COUNTIF('2003年査読論文'!$AK:$AK, I$38)</f>
        <v>1</v>
      </c>
      <c r="J43" s="1">
        <f>COUNTIF('2003年査読論文'!$AK:$AK, J$38)</f>
        <v>0</v>
      </c>
      <c r="K43" s="1">
        <f>COUNTIF('2003年査読論文'!$AK:$AK, K$38)</f>
        <v>0</v>
      </c>
      <c r="L43" s="1">
        <f>COUNTIF('2003年査読論文'!$AK:$AK, L$38)</f>
        <v>0</v>
      </c>
      <c r="M43" s="1">
        <f>COUNTIF('2003年査読論文'!$AK:$AK, M$38)</f>
        <v>0</v>
      </c>
      <c r="N43" s="3">
        <f t="shared" si="10"/>
        <v>1</v>
      </c>
      <c r="O43" s="7">
        <f>COUNTIF('2003年査読論文'!$AK:$AK, O$38)</f>
        <v>0</v>
      </c>
      <c r="P43" s="7">
        <f>COUNTIF('2003年査読論文'!$AK:$AK, P$38)</f>
        <v>0</v>
      </c>
      <c r="Q43" s="7">
        <f>COUNTIF('2003年査読論文'!$AK:$AK, Q$38)</f>
        <v>0</v>
      </c>
      <c r="R43" s="7">
        <f>COUNTIF('2003年査読論文'!$AK:$AK, R$38)</f>
        <v>0</v>
      </c>
      <c r="S43" s="7">
        <f>COUNTIF('2003年査読論文'!$AK:$AK, S$38)</f>
        <v>1</v>
      </c>
      <c r="T43" s="7">
        <f>COUNTIF('2003年査読論文'!$AK:$AK, T$38)</f>
        <v>0</v>
      </c>
      <c r="U43" s="7">
        <f>COUNTIF('2003年査読論文'!$AK:$AK, U$38)</f>
        <v>0</v>
      </c>
      <c r="V43" s="7">
        <f>COUNTIF('2003年査読論文'!$AK:$AK, V$38)</f>
        <v>0</v>
      </c>
      <c r="W43" s="7"/>
      <c r="X43" s="7"/>
      <c r="Y43" s="7">
        <f t="shared" si="9"/>
        <v>40</v>
      </c>
    </row>
    <row r="44" spans="1:25">
      <c r="A44" s="72">
        <v>2004</v>
      </c>
      <c r="B44" s="1">
        <f t="shared" si="8"/>
        <v>51</v>
      </c>
      <c r="C44" s="3">
        <f>COUNTIF('2004年査読論文'!$AK:$AK, C$38)</f>
        <v>10</v>
      </c>
      <c r="D44" s="3">
        <f>COUNTIF('2004年査読論文'!$AK:$AK, D$38)</f>
        <v>21</v>
      </c>
      <c r="E44" s="3">
        <f>COUNTIF('2004年査読論文'!$AK:$AK, E$38)</f>
        <v>1</v>
      </c>
      <c r="F44" s="3">
        <f>COUNTIF('2004年査読論文'!$AK:$AK, F$38)</f>
        <v>3</v>
      </c>
      <c r="G44" s="3">
        <f>COUNTIF('2004年査読論文'!$AK:$AK, G$38)</f>
        <v>3</v>
      </c>
      <c r="H44" s="3">
        <f>COUNTIF('2004年査読論文'!$AK:$AK, H$38)</f>
        <v>8</v>
      </c>
      <c r="I44" s="3">
        <f>COUNTIF('2004年査読論文'!$AK:$AK, I$38)</f>
        <v>1</v>
      </c>
      <c r="J44" s="3">
        <f>COUNTIF('2004年査読論文'!$AK:$AK, J$38)</f>
        <v>1</v>
      </c>
      <c r="K44" s="3">
        <f>COUNTIF('2004年査読論文'!$AK:$AK, K$38)</f>
        <v>0</v>
      </c>
      <c r="L44" s="3">
        <f>COUNTIF('2004年査読論文'!$AK:$AK, L$38)</f>
        <v>0</v>
      </c>
      <c r="M44" s="3">
        <f>COUNTIF('2004年査読論文'!$AK:$AK, M$38)</f>
        <v>0</v>
      </c>
      <c r="N44" s="3">
        <f t="shared" si="10"/>
        <v>2</v>
      </c>
      <c r="O44" s="41">
        <f>COUNTIF('2004年査読論文'!$AK:$AK, O$38)</f>
        <v>0</v>
      </c>
      <c r="P44" s="41">
        <f>COUNTIF('2004年査読論文'!$AK:$AK, P$38)</f>
        <v>0</v>
      </c>
      <c r="Q44" s="41">
        <f>COUNTIF('2004年査読論文'!$AK:$AK, Q$38)</f>
        <v>0</v>
      </c>
      <c r="R44" s="41">
        <f>COUNTIF('2004年査読論文'!$AK:$AK, R$38)</f>
        <v>0</v>
      </c>
      <c r="S44" s="41">
        <f>COUNTIF('2004年査読論文'!$AK:$AK, S$38)</f>
        <v>0</v>
      </c>
      <c r="T44" s="41">
        <f>COUNTIF('2004年査読論文'!$AK:$AK, T$38)</f>
        <v>1</v>
      </c>
      <c r="U44" s="41">
        <f>COUNTIF('2004年査読論文'!$AK:$AK, U$38)</f>
        <v>1</v>
      </c>
      <c r="V44" s="41">
        <f>COUNTIF('2004年査読論文'!$AK:$AK, V$38)</f>
        <v>0</v>
      </c>
      <c r="W44" s="41"/>
      <c r="X44" s="41"/>
      <c r="Y44" s="7">
        <f t="shared" si="9"/>
        <v>50</v>
      </c>
    </row>
    <row r="45" spans="1:25">
      <c r="A45" s="72">
        <v>2005</v>
      </c>
      <c r="B45" s="1">
        <f t="shared" si="8"/>
        <v>44</v>
      </c>
      <c r="C45" s="1">
        <f>COUNTIF('2005年査読論文'!$AK:$AK, C$38)</f>
        <v>10</v>
      </c>
      <c r="D45" s="1">
        <f>COUNTIF('2005年査読論文'!$AK:$AK, D$38)</f>
        <v>25</v>
      </c>
      <c r="E45" s="1">
        <f>COUNTIF('2005年査読論文'!$AK:$AK, E$38)</f>
        <v>0</v>
      </c>
      <c r="F45" s="1">
        <f>COUNTIF('2005年査読論文'!$AK:$AK, F$38)</f>
        <v>1</v>
      </c>
      <c r="G45" s="1">
        <f>COUNTIF('2005年査読論文'!$AK:$AK, G$38)</f>
        <v>2</v>
      </c>
      <c r="H45" s="1">
        <f>COUNTIF('2005年査読論文'!$AK:$AK, H$38)</f>
        <v>3</v>
      </c>
      <c r="I45" s="1">
        <f>COUNTIF('2005年査読論文'!$AK:$AK, I$38)</f>
        <v>1</v>
      </c>
      <c r="J45" s="1">
        <f>COUNTIF('2005年査読論文'!$AK:$AK, J$38)</f>
        <v>1</v>
      </c>
      <c r="K45" s="1">
        <f>COUNTIF('2005年査読論文'!$AK:$AK, K$38)</f>
        <v>0</v>
      </c>
      <c r="L45" s="1">
        <f>COUNTIF('2005年査読論文'!$AK:$AK, L$38)</f>
        <v>1</v>
      </c>
      <c r="M45" s="1">
        <f>COUNTIF('2005年査読論文'!$AK:$AK, M$38)</f>
        <v>0</v>
      </c>
      <c r="N45" s="3">
        <f t="shared" si="10"/>
        <v>0</v>
      </c>
      <c r="O45" s="7">
        <f>COUNTIF('2005年査読論文'!$AK:$AK, O$38)</f>
        <v>0</v>
      </c>
      <c r="P45" s="7">
        <f>COUNTIF('2005年査読論文'!$AK:$AK, P$38)</f>
        <v>0</v>
      </c>
      <c r="Q45" s="7">
        <f>COUNTIF('2005年査読論文'!$AK:$AK, Q$38)</f>
        <v>0</v>
      </c>
      <c r="R45" s="7">
        <f>COUNTIF('2005年査読論文'!$AK:$AK, R$38)</f>
        <v>0</v>
      </c>
      <c r="S45" s="7">
        <f>COUNTIF('2005年査読論文'!$AK:$AK, S$38)</f>
        <v>0</v>
      </c>
      <c r="T45" s="7">
        <f>COUNTIF('2005年査読論文'!$AK:$AK, T$38)</f>
        <v>0</v>
      </c>
      <c r="U45" s="7">
        <f>COUNTIF('2005年査読論文'!$AK:$AK, U$38)</f>
        <v>0</v>
      </c>
      <c r="V45" s="7">
        <f>COUNTIF('2005年査読論文'!$AK:$AK, V$38)</f>
        <v>0</v>
      </c>
      <c r="W45" s="7"/>
      <c r="X45" s="7"/>
      <c r="Y45" s="7">
        <f t="shared" si="9"/>
        <v>44</v>
      </c>
    </row>
    <row r="46" spans="1:25">
      <c r="A46" s="72">
        <v>2006</v>
      </c>
      <c r="B46" s="1">
        <f t="shared" si="8"/>
        <v>62</v>
      </c>
      <c r="C46" s="1">
        <f>COUNTIF('2006年査読論文'!$AK:$AK, C$38)</f>
        <v>8</v>
      </c>
      <c r="D46" s="1">
        <f>COUNTIF('2006年査読論文'!$AK:$AK, D$38)</f>
        <v>34</v>
      </c>
      <c r="E46" s="1">
        <f>COUNTIF('2006年査読論文'!$AK:$AK, E$38)</f>
        <v>1</v>
      </c>
      <c r="F46" s="1">
        <f>COUNTIF('2006年査読論文'!$AK:$AK, F$38)</f>
        <v>0</v>
      </c>
      <c r="G46" s="1">
        <f>COUNTIF('2006年査読論文'!$AK:$AK, G$38)</f>
        <v>7</v>
      </c>
      <c r="H46" s="1">
        <f>COUNTIF('2006年査読論文'!$AK:$AK, H$38)</f>
        <v>5</v>
      </c>
      <c r="I46" s="1">
        <f>COUNTIF('2006年査読論文'!$AK:$AK, I$38)</f>
        <v>2</v>
      </c>
      <c r="J46" s="1">
        <f>COUNTIF('2006年査読論文'!$AK:$AK, J$38)</f>
        <v>0</v>
      </c>
      <c r="K46" s="1">
        <f>COUNTIF('2006年査読論文'!$AK:$AK, K$38)</f>
        <v>0</v>
      </c>
      <c r="L46" s="1">
        <f>COUNTIF('2006年査読論文'!$AK:$AK, L$38)</f>
        <v>0</v>
      </c>
      <c r="M46" s="1">
        <f>COUNTIF('2006年査読論文'!$AK:$AK, M$38)</f>
        <v>1</v>
      </c>
      <c r="N46" s="3">
        <f t="shared" si="10"/>
        <v>4</v>
      </c>
      <c r="O46" s="7">
        <f>COUNTIF('2006年査読論文'!$AK:$AK, O$38)</f>
        <v>0</v>
      </c>
      <c r="P46" s="7">
        <f>COUNTIF('2006年査読論文'!$AK:$AK, P$38)</f>
        <v>0</v>
      </c>
      <c r="Q46" s="7">
        <f>COUNTIF('2006年査読論文'!$AK:$AK, Q$38)</f>
        <v>0</v>
      </c>
      <c r="R46" s="7">
        <f>COUNTIF('2006年査読論文'!$AK:$AK, R$38)</f>
        <v>0</v>
      </c>
      <c r="S46" s="7">
        <f>COUNTIF('2006年査読論文'!$AK:$AK, S$38)</f>
        <v>0</v>
      </c>
      <c r="T46" s="7">
        <f>COUNTIF('2006年査読論文'!$AK:$AK, T$38)</f>
        <v>0</v>
      </c>
      <c r="U46" s="7">
        <f>COUNTIF('2006年査読論文'!$AK:$AK, U$38)</f>
        <v>3</v>
      </c>
      <c r="V46" s="7">
        <f>COUNTIF('2006年査読論文'!$AK:$AK, V$38)</f>
        <v>1</v>
      </c>
      <c r="W46" s="7"/>
      <c r="X46" s="7"/>
      <c r="Y46" s="7">
        <f t="shared" si="9"/>
        <v>62</v>
      </c>
    </row>
    <row r="47" spans="1:25">
      <c r="A47" s="72">
        <v>2007</v>
      </c>
      <c r="B47" s="1">
        <f t="shared" si="8"/>
        <v>47</v>
      </c>
      <c r="C47" s="3">
        <f>COUNTIF('2007年査読論文'!$AK:$AK, C$38)</f>
        <v>9</v>
      </c>
      <c r="D47" s="3">
        <f>COUNTIF('2007年査読論文'!$AK:$AK, D$38)</f>
        <v>18</v>
      </c>
      <c r="E47" s="3">
        <f>COUNTIF('2007年査読論文'!$AK:$AK, E$38)</f>
        <v>5</v>
      </c>
      <c r="F47" s="3">
        <f>COUNTIF('2007年査読論文'!$AK:$AK, F$38)</f>
        <v>2</v>
      </c>
      <c r="G47" s="3">
        <f>COUNTIF('2007年査読論文'!$AK:$AK, G$38)</f>
        <v>5</v>
      </c>
      <c r="H47" s="3">
        <f>COUNTIF('2007年査読論文'!$AK:$AK, H$38)</f>
        <v>5</v>
      </c>
      <c r="I47" s="3">
        <f>COUNTIF('2007年査読論文'!$AK:$AK, I$38)</f>
        <v>0</v>
      </c>
      <c r="J47" s="3">
        <f>COUNTIF('2007年査読論文'!$AK:$AK, J$38)</f>
        <v>0</v>
      </c>
      <c r="K47" s="3">
        <f>COUNTIF('2007年査読論文'!$AK:$AK, K$38)</f>
        <v>1</v>
      </c>
      <c r="L47" s="3">
        <f>COUNTIF('2007年査読論文'!$AK:$AK, L$38)</f>
        <v>0</v>
      </c>
      <c r="M47" s="3">
        <f>COUNTIF('2007年査読論文'!$AK:$AK, M$38)</f>
        <v>0</v>
      </c>
      <c r="N47" s="3">
        <f t="shared" si="10"/>
        <v>2</v>
      </c>
      <c r="O47" s="41">
        <f>COUNTIF('2007年査読論文'!$AK:$AK, O$38)</f>
        <v>0</v>
      </c>
      <c r="P47" s="41">
        <f>COUNTIF('2007年査読論文'!$AK:$AK, P$38)</f>
        <v>0</v>
      </c>
      <c r="Q47" s="41">
        <f>COUNTIF('2007年査読論文'!$AK:$AK, Q$38)</f>
        <v>0</v>
      </c>
      <c r="R47" s="41">
        <f>COUNTIF('2007年査読論文'!$AK:$AK, R$38)</f>
        <v>2</v>
      </c>
      <c r="S47" s="41">
        <f>COUNTIF('2007年査読論文'!$AK:$AK, S$38)</f>
        <v>0</v>
      </c>
      <c r="T47" s="41">
        <f>COUNTIF('2007年査読論文'!$AK:$AK, T$38)</f>
        <v>0</v>
      </c>
      <c r="U47" s="41">
        <f>COUNTIF('2007年査読論文'!$AK:$AK, U$38)</f>
        <v>0</v>
      </c>
      <c r="V47" s="41">
        <f>COUNTIF('2007年査読論文'!$AK:$AK, V$38)</f>
        <v>0</v>
      </c>
      <c r="W47" s="41"/>
      <c r="X47" s="41"/>
      <c r="Y47" s="7">
        <f t="shared" si="9"/>
        <v>47</v>
      </c>
    </row>
    <row r="48" spans="1:25">
      <c r="A48" s="72">
        <v>2008</v>
      </c>
      <c r="B48" s="1">
        <f t="shared" si="8"/>
        <v>54</v>
      </c>
      <c r="C48" s="1">
        <f>COUNTIF('2008年査読論文'!$AK:$AK, C$38)</f>
        <v>16</v>
      </c>
      <c r="D48" s="1">
        <f>COUNTIF('2008年査読論文'!$AK:$AK, D$38)</f>
        <v>20</v>
      </c>
      <c r="E48" s="1">
        <f>COUNTIF('2008年査読論文'!$AK:$AK, E$38)</f>
        <v>4</v>
      </c>
      <c r="F48" s="1">
        <f>COUNTIF('2008年査読論文'!$AK:$AK, F$38)</f>
        <v>6</v>
      </c>
      <c r="G48" s="1">
        <f>COUNTIF('2008年査読論文'!$AK:$AK, G$38)</f>
        <v>4</v>
      </c>
      <c r="H48" s="1">
        <f>COUNTIF('2008年査読論文'!$AK:$AK, H$38)</f>
        <v>1</v>
      </c>
      <c r="I48" s="1">
        <f>COUNTIF('2008年査読論文'!$AK:$AK, I$38)</f>
        <v>0</v>
      </c>
      <c r="J48" s="1">
        <f>COUNTIF('2008年査読論文'!$AK:$AK, J$38)</f>
        <v>1</v>
      </c>
      <c r="K48" s="1">
        <f>COUNTIF('2008年査読論文'!$AK:$AK, K$38)</f>
        <v>0</v>
      </c>
      <c r="L48" s="1">
        <f>COUNTIF('2008年査読論文'!$AK:$AK, L$38)</f>
        <v>1</v>
      </c>
      <c r="M48" s="1">
        <f>COUNTIF('2008年査読論文'!$AK:$AK, M$38)</f>
        <v>0</v>
      </c>
      <c r="N48" s="3">
        <f t="shared" si="10"/>
        <v>0</v>
      </c>
      <c r="O48" s="7">
        <f>COUNTIF('2008年査読論文'!$AK:$AK, O$38)</f>
        <v>0</v>
      </c>
      <c r="P48" s="7">
        <f>COUNTIF('2008年査読論文'!$AK:$AK, P$38)</f>
        <v>0</v>
      </c>
      <c r="Q48" s="7">
        <f>COUNTIF('2008年査読論文'!$AK:$AK, Q$38)</f>
        <v>0</v>
      </c>
      <c r="R48" s="7">
        <f>COUNTIF('2008年査読論文'!$AK:$AK, R$38)</f>
        <v>0</v>
      </c>
      <c r="S48" s="7">
        <f>COUNTIF('2008年査読論文'!$AK:$AK, S$38)</f>
        <v>0</v>
      </c>
      <c r="T48" s="7">
        <f>COUNTIF('2008年査読論文'!$AK:$AK, T$38)</f>
        <v>0</v>
      </c>
      <c r="U48" s="7">
        <f>COUNTIF('2008年査読論文'!$AK:$AK, U$38)</f>
        <v>0</v>
      </c>
      <c r="V48" s="7">
        <f>COUNTIF('2008年査読論文'!$AK:$AK, V$38)</f>
        <v>0</v>
      </c>
      <c r="W48" s="7"/>
      <c r="X48" s="7"/>
      <c r="Y48" s="7">
        <f t="shared" si="9"/>
        <v>53</v>
      </c>
    </row>
    <row r="49" spans="1:25">
      <c r="A49" s="72">
        <v>2009</v>
      </c>
      <c r="B49" s="1">
        <f t="shared" si="8"/>
        <v>54</v>
      </c>
      <c r="C49" s="1">
        <f>COUNTIF('2009年査読論文'!$AK:$AK, C$38)</f>
        <v>11</v>
      </c>
      <c r="D49" s="1">
        <f>COUNTIF('2009年査読論文'!$AK:$AK, D$38)</f>
        <v>34</v>
      </c>
      <c r="E49" s="1">
        <f>COUNTIF('2009年査読論文'!$AK:$AK, E$38)</f>
        <v>0</v>
      </c>
      <c r="F49" s="1">
        <f>COUNTIF('2009年査読論文'!$AK:$AK, F$38)</f>
        <v>3</v>
      </c>
      <c r="G49" s="1">
        <f>COUNTIF('2009年査読論文'!$AK:$AK, G$38)</f>
        <v>2</v>
      </c>
      <c r="H49" s="1">
        <f>COUNTIF('2009年査読論文'!$AK:$AK, H$38)</f>
        <v>0</v>
      </c>
      <c r="I49" s="1">
        <f>COUNTIF('2009年査読論文'!$AK:$AK, I$38)</f>
        <v>0</v>
      </c>
      <c r="J49" s="1">
        <f>COUNTIF('2009年査読論文'!$AK:$AK, J$38)</f>
        <v>0</v>
      </c>
      <c r="K49" s="1">
        <f>COUNTIF('2009年査読論文'!$AK:$AK, K$38)</f>
        <v>1</v>
      </c>
      <c r="L49" s="1">
        <f>COUNTIF('2009年査読論文'!$AK:$AK, L$38)</f>
        <v>0</v>
      </c>
      <c r="M49" s="1">
        <f>COUNTIF('2009年査読論文'!$AK:$AK, M$38)</f>
        <v>1</v>
      </c>
      <c r="N49" s="3">
        <f t="shared" si="10"/>
        <v>0</v>
      </c>
      <c r="O49" s="7">
        <f>COUNTIF('2009年査読論文'!$AK:$AK, O$38)</f>
        <v>0</v>
      </c>
      <c r="P49" s="7">
        <f>COUNTIF('2009年査読論文'!$AK:$AK, P$38)</f>
        <v>0</v>
      </c>
      <c r="Q49" s="7">
        <f>COUNTIF('2009年査読論文'!$AK:$AK, Q$38)</f>
        <v>0</v>
      </c>
      <c r="R49" s="7">
        <f>COUNTIF('2009年査読論文'!$AK:$AK, R$38)</f>
        <v>0</v>
      </c>
      <c r="S49" s="7">
        <f>COUNTIF('2009年査読論文'!$AK:$AK, S$38)</f>
        <v>0</v>
      </c>
      <c r="T49" s="7">
        <f>COUNTIF('2009年査読論文'!$AK:$AK, T$38)</f>
        <v>0</v>
      </c>
      <c r="U49" s="7">
        <f>COUNTIF('2009年査読論文'!$AK:$AK, U$38)</f>
        <v>0</v>
      </c>
      <c r="V49" s="7">
        <f>COUNTIF('2009年査読論文'!$AK:$AK, V$38)</f>
        <v>0</v>
      </c>
      <c r="W49" s="7"/>
      <c r="X49" s="7"/>
      <c r="Y49" s="7">
        <f t="shared" si="9"/>
        <v>52</v>
      </c>
    </row>
    <row r="50" spans="1:25">
      <c r="A50" s="109">
        <v>2010</v>
      </c>
      <c r="B50" s="1">
        <f t="shared" si="8"/>
        <v>58</v>
      </c>
      <c r="C50" s="1">
        <f>COUNTIF('2010年査読論文'!$AK:$AK, C$38)</f>
        <v>13</v>
      </c>
      <c r="D50" s="1">
        <f>COUNTIF('2010年査読論文'!$AK:$AK, D$38)</f>
        <v>30</v>
      </c>
      <c r="E50" s="1">
        <f>COUNTIF('2010年査読論文'!$AK:$AK, E$38)</f>
        <v>0</v>
      </c>
      <c r="F50" s="1">
        <f>COUNTIF('2010年査読論文'!$AK:$AK, F$38)</f>
        <v>2</v>
      </c>
      <c r="G50" s="1">
        <f>COUNTIF('2010年査読論文'!$AK:$AK, G$38)</f>
        <v>6</v>
      </c>
      <c r="H50" s="1">
        <f>COUNTIF('2010年査読論文'!$AK:$AK, H$38)</f>
        <v>3</v>
      </c>
      <c r="I50" s="1">
        <f>COUNTIF('2010年査読論文'!$AK:$AK, I$38)</f>
        <v>1</v>
      </c>
      <c r="J50" s="1">
        <f>COUNTIF('2010年査読論文'!$AK:$AK, J$38)</f>
        <v>1</v>
      </c>
      <c r="K50" s="1">
        <f>COUNTIF('2010年査読論文'!$AK:$AK, K$38)</f>
        <v>0</v>
      </c>
      <c r="L50" s="1">
        <f>COUNTIF('2010年査読論文'!$AK:$AK, L$38)</f>
        <v>0</v>
      </c>
      <c r="M50" s="1">
        <f>COUNTIF('2010年査読論文'!$AK:$AK, M$38)</f>
        <v>1</v>
      </c>
      <c r="N50" s="3">
        <f t="shared" si="10"/>
        <v>0</v>
      </c>
      <c r="O50">
        <f>COUNTIF('2010年査読論文'!$AK:$AK, O$38)</f>
        <v>0</v>
      </c>
      <c r="P50">
        <f>COUNTIF('2010年査読論文'!$AK:$AK, P$38)</f>
        <v>0</v>
      </c>
      <c r="Q50">
        <f>COUNTIF('2010年査読論文'!$AK:$AK, Q$38)</f>
        <v>0</v>
      </c>
      <c r="R50">
        <f>COUNTIF('2010年査読論文'!$AK:$AK, R$38)</f>
        <v>0</v>
      </c>
      <c r="S50">
        <f>COUNTIF('2010年査読論文'!$AK:$AK, S$38)</f>
        <v>0</v>
      </c>
      <c r="T50">
        <f>COUNTIF('2010年査読論文'!$AK:$AK, T$38)</f>
        <v>0</v>
      </c>
      <c r="U50">
        <f>COUNTIF('2010年査読論文'!$AK:$AK, U$38)</f>
        <v>0</v>
      </c>
      <c r="V50">
        <f>COUNTIF('2010年査読論文'!$AK:$AK, V$38)</f>
        <v>0</v>
      </c>
      <c r="W50">
        <f>COUNTIF('2010年査読論文'!$AK:$AK, W$38)</f>
        <v>0</v>
      </c>
      <c r="Y50" s="7">
        <f t="shared" si="9"/>
        <v>57</v>
      </c>
    </row>
    <row r="51" spans="1:25">
      <c r="A51" s="109">
        <v>2011</v>
      </c>
      <c r="B51" s="1">
        <f t="shared" si="8"/>
        <v>57</v>
      </c>
      <c r="C51" s="1">
        <f>COUNTIF('2011年査読論文'!$AK:$AK, C$38)</f>
        <v>28</v>
      </c>
      <c r="D51" s="1">
        <f>COUNTIF('2011年査読論文'!$AK:$AK, D$38)</f>
        <v>15</v>
      </c>
      <c r="E51" s="1">
        <f>COUNTIF('2011年査読論文'!$AK:$AK, E$38)</f>
        <v>0</v>
      </c>
      <c r="F51" s="1">
        <f>COUNTIF('2011年査読論文'!$AK:$AK, F$38)</f>
        <v>2</v>
      </c>
      <c r="G51" s="1">
        <f>COUNTIF('2011年査読論文'!$AK:$AK, G$38)</f>
        <v>5</v>
      </c>
      <c r="H51" s="1">
        <f>COUNTIF('2011年査読論文'!$AK:$AK, H$38)</f>
        <v>2</v>
      </c>
      <c r="I51" s="1">
        <f>COUNTIF('2011年査読論文'!$AK:$AK, I$38)</f>
        <v>0</v>
      </c>
      <c r="J51" s="1">
        <f>COUNTIF('2011年査読論文'!$AK:$AK, J$38)</f>
        <v>0</v>
      </c>
      <c r="K51" s="1">
        <f>COUNTIF('2011年査読論文'!$AK:$AK, K$38)</f>
        <v>1</v>
      </c>
      <c r="L51" s="1">
        <f>COUNTIF('2011年査読論文'!$AK:$AK, L$38)</f>
        <v>0</v>
      </c>
      <c r="M51" s="1">
        <f>COUNTIF('2011年査読論文'!$AK:$AK, M$38)</f>
        <v>1</v>
      </c>
      <c r="N51" s="3">
        <f t="shared" si="10"/>
        <v>1</v>
      </c>
      <c r="O51">
        <f>COUNTIF('2011年査読論文'!$AK:$AK, O$38)</f>
        <v>0</v>
      </c>
      <c r="P51">
        <f>COUNTIF('2011年査読論文'!$AK:$AK, P$38)</f>
        <v>0</v>
      </c>
      <c r="Q51">
        <f>COUNTIF('2011年査読論文'!$AK:$AK, Q$38)</f>
        <v>1</v>
      </c>
      <c r="R51">
        <f>COUNTIF('2011年査読論文'!$AK:$AK, R$38)</f>
        <v>0</v>
      </c>
      <c r="S51">
        <f>COUNTIF('2011年査読論文'!$AK:$AK, S$38)</f>
        <v>0</v>
      </c>
      <c r="T51">
        <f>COUNTIF('2011年査読論文'!$AK:$AK, T$38)</f>
        <v>0</v>
      </c>
      <c r="U51">
        <f>COUNTIF('2011年査読論文'!$AK:$AK, U$38)</f>
        <v>0</v>
      </c>
      <c r="V51">
        <f>COUNTIF('2011年査読論文'!$AK:$AK, V$38)</f>
        <v>0</v>
      </c>
      <c r="W51">
        <f>COUNTIF('2011年査読論文'!$AK:$AK, W$38)</f>
        <v>0</v>
      </c>
      <c r="X51">
        <f>COUNTIF('2011年査読論文'!$AK:$AK, X$38)</f>
        <v>0</v>
      </c>
      <c r="Y51" s="7">
        <f t="shared" si="9"/>
        <v>55</v>
      </c>
    </row>
    <row r="52" spans="1:25">
      <c r="A52" s="109">
        <v>2012</v>
      </c>
      <c r="B52" s="1">
        <f t="shared" si="8"/>
        <v>69</v>
      </c>
      <c r="C52" s="1">
        <f>COUNTIF('2012年査読論文'!$AK:$AK, C$38)</f>
        <v>8</v>
      </c>
      <c r="D52" s="1">
        <f>COUNTIF('2012年査読論文'!$AK:$AK, D$38)</f>
        <v>40</v>
      </c>
      <c r="E52" s="1">
        <f>COUNTIF('2012年査読論文'!$AK:$AK, E$38)</f>
        <v>0</v>
      </c>
      <c r="F52" s="1">
        <f>COUNTIF('2012年査読論文'!$AK:$AK, F$38)</f>
        <v>3</v>
      </c>
      <c r="G52" s="1">
        <f>COUNTIF('2012年査読論文'!$AK:$AK, G$38)</f>
        <v>7</v>
      </c>
      <c r="H52" s="1">
        <f>COUNTIF('2012年査読論文'!$AK:$AK, H$38)</f>
        <v>5</v>
      </c>
      <c r="I52" s="1">
        <f>COUNTIF('2012年査読論文'!$AK:$AK, I$38)</f>
        <v>0</v>
      </c>
      <c r="J52" s="1">
        <f>COUNTIF('2012年査読論文'!$AK:$AK, J$38)</f>
        <v>0</v>
      </c>
      <c r="K52" s="1">
        <f>COUNTIF('2012年査読論文'!$AK:$AK, K$38)</f>
        <v>0</v>
      </c>
      <c r="L52" s="1">
        <f>COUNTIF('2012年査読論文'!$AK:$AK, L$38)</f>
        <v>0</v>
      </c>
      <c r="M52" s="1">
        <f>COUNTIF('2012年査読論文'!$AK:$AK, M$38)</f>
        <v>3</v>
      </c>
      <c r="N52" s="3">
        <f t="shared" si="10"/>
        <v>0</v>
      </c>
      <c r="O52">
        <f>COUNTIF('2012年査読論文'!$AK:$AK, O$38)</f>
        <v>0</v>
      </c>
      <c r="P52">
        <f>COUNTIF('2012年査読論文'!$AK:$AK, P$38)</f>
        <v>0</v>
      </c>
      <c r="Q52">
        <f>COUNTIF('2012年査読論文'!$AK:$AK, Q$38)</f>
        <v>0</v>
      </c>
      <c r="R52">
        <f>COUNTIF('2012年査読論文'!$AK:$AK, R$38)</f>
        <v>0</v>
      </c>
      <c r="S52">
        <f>COUNTIF('2012年査読論文'!$AK:$AK, S$38)</f>
        <v>0</v>
      </c>
      <c r="T52">
        <f>COUNTIF('2012年査読論文'!$AK:$AK, T$38)</f>
        <v>0</v>
      </c>
      <c r="U52">
        <f>COUNTIF('2012年査読論文'!$AK:$AK, U$38)</f>
        <v>0</v>
      </c>
      <c r="V52">
        <f>COUNTIF('2012年査読論文'!$AK:$AK, V$38)</f>
        <v>0</v>
      </c>
      <c r="W52">
        <f>COUNTIF('2012年査読論文'!$AK:$AK, W$38)</f>
        <v>0</v>
      </c>
      <c r="X52">
        <f>COUNTIF('2012年査読論文'!$AK:$AK, X$38)</f>
        <v>0</v>
      </c>
      <c r="Y52" s="7">
        <f t="shared" si="9"/>
        <v>66</v>
      </c>
    </row>
    <row r="53" spans="1:25">
      <c r="A53" s="109">
        <v>2013</v>
      </c>
      <c r="B53" s="1">
        <f t="shared" si="8"/>
        <v>49</v>
      </c>
      <c r="C53" s="1">
        <f>COUNTIF('2013年査読論文'!$AK:$AK, C$38)</f>
        <v>9</v>
      </c>
      <c r="D53" s="1">
        <f>COUNTIF('2013年査読論文'!$AK:$AK, D$38)</f>
        <v>21</v>
      </c>
      <c r="E53" s="1">
        <f>COUNTIF('2013年査読論文'!$AK:$AK, E$38)</f>
        <v>0</v>
      </c>
      <c r="F53" s="1">
        <f>COUNTIF('2013年査読論文'!$AK:$AK, F$38)</f>
        <v>2</v>
      </c>
      <c r="G53" s="1">
        <f>COUNTIF('2013年査読論文'!$AK:$AK, G$38)</f>
        <v>4</v>
      </c>
      <c r="H53" s="1">
        <f>COUNTIF('2013年査読論文'!$AK:$AK, H$38)</f>
        <v>4</v>
      </c>
      <c r="I53" s="1">
        <f>COUNTIF('2013年査読論文'!$AK:$AK, I$38)</f>
        <v>0</v>
      </c>
      <c r="J53" s="1">
        <f>COUNTIF('2013年査読論文'!$AK:$AK, J$38)</f>
        <v>0</v>
      </c>
      <c r="K53" s="1">
        <f>COUNTIF('2013年査読論文'!$AK:$AK, K$38)</f>
        <v>0</v>
      </c>
      <c r="L53" s="1">
        <f>COUNTIF('2013年査読論文'!$AK:$AK, L$38)</f>
        <v>0</v>
      </c>
      <c r="M53" s="1">
        <f>COUNTIF('2013年査読論文'!$AK:$AK, M$38)</f>
        <v>0</v>
      </c>
      <c r="N53" s="3">
        <f t="shared" si="10"/>
        <v>0</v>
      </c>
      <c r="O53">
        <f>COUNTIF('2013年査読論文'!$AK:$AK, O$38)</f>
        <v>0</v>
      </c>
      <c r="P53">
        <f>COUNTIF('2013年査読論文'!$AK:$AK, P$38)</f>
        <v>0</v>
      </c>
      <c r="Q53">
        <f>COUNTIF('2013年査読論文'!$AK:$AK, Q$38)</f>
        <v>0</v>
      </c>
      <c r="R53">
        <f>COUNTIF('2013年査読論文'!$AK:$AK, R$38)</f>
        <v>0</v>
      </c>
      <c r="S53">
        <f>COUNTIF('2013年査読論文'!$AK:$AK, S$38)</f>
        <v>0</v>
      </c>
      <c r="T53">
        <f>COUNTIF('2013年査読論文'!$AK:$AK, T$38)</f>
        <v>0</v>
      </c>
      <c r="U53">
        <f>COUNTIF('2013年査読論文'!$AK:$AK, U$38)</f>
        <v>0</v>
      </c>
      <c r="V53">
        <f>COUNTIF('2013年査読論文'!$AK:$AK, V$38)</f>
        <v>0</v>
      </c>
      <c r="W53">
        <f>COUNTIF('2013年査読論文'!$AK:$AK, W$38)</f>
        <v>0</v>
      </c>
      <c r="X53">
        <f>COUNTIF('2013年査読論文'!$AK:$AK, X$38)</f>
        <v>0</v>
      </c>
      <c r="Y53" s="7">
        <f t="shared" si="9"/>
        <v>40</v>
      </c>
    </row>
    <row r="54" spans="1:25">
      <c r="A54" s="283"/>
      <c r="B54" s="7"/>
      <c r="C54" s="7"/>
      <c r="D54" s="7"/>
      <c r="E54" s="7"/>
      <c r="F54" s="7"/>
      <c r="G54" s="7"/>
      <c r="H54" s="7"/>
      <c r="I54" s="7"/>
      <c r="J54" s="7"/>
      <c r="K54" s="7"/>
      <c r="L54" s="7"/>
      <c r="M54" s="7"/>
      <c r="N54" s="41"/>
      <c r="Y54" s="7"/>
    </row>
  </sheetData>
  <mergeCells count="3">
    <mergeCell ref="A2:K2"/>
    <mergeCell ref="A20:N20"/>
    <mergeCell ref="A37:N37"/>
  </mergeCells>
  <phoneticPr fontId="5"/>
  <pageMargins left="0.75" right="0.75" top="1" bottom="1" header="0.51200000000000001" footer="0.51200000000000001"/>
  <pageSetup paperSize="9" scale="81" orientation="landscape" horizontalDpi="300" verticalDpi="300" r:id="rId1"/>
  <headerFooter alignWithMargins="0">
    <oddHeader>&amp;A</oddHead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O18"/>
  <sheetViews>
    <sheetView workbookViewId="0"/>
  </sheetViews>
  <sheetFormatPr defaultRowHeight="13.5"/>
  <cols>
    <col min="1" max="1" width="10.25" customWidth="1"/>
    <col min="2" max="2" width="6.875" customWidth="1"/>
    <col min="3" max="15" width="6.75" customWidth="1"/>
  </cols>
  <sheetData>
    <row r="1" spans="1:15">
      <c r="B1" t="s">
        <v>10392</v>
      </c>
    </row>
    <row r="2" spans="1:15">
      <c r="A2" t="s">
        <v>10348</v>
      </c>
      <c r="B2" s="50" t="s">
        <v>10354</v>
      </c>
      <c r="C2" s="50" t="s">
        <v>10352</v>
      </c>
      <c r="D2" s="50" t="s">
        <v>10356</v>
      </c>
      <c r="E2" s="50" t="s">
        <v>10359</v>
      </c>
      <c r="F2" s="50" t="s">
        <v>10362</v>
      </c>
      <c r="G2" s="50" t="s">
        <v>10365</v>
      </c>
      <c r="H2" s="50" t="s">
        <v>10368</v>
      </c>
      <c r="I2" s="50" t="s">
        <v>10371</v>
      </c>
      <c r="J2" s="50" t="s">
        <v>10374</v>
      </c>
      <c r="K2" s="50" t="s">
        <v>10377</v>
      </c>
      <c r="L2" s="50" t="s">
        <v>10380</v>
      </c>
      <c r="M2" s="50" t="s">
        <v>10383</v>
      </c>
      <c r="N2" s="50" t="s">
        <v>10386</v>
      </c>
      <c r="O2" s="50" t="s">
        <v>10389</v>
      </c>
    </row>
    <row r="3" spans="1:15">
      <c r="A3" s="50" t="s">
        <v>10354</v>
      </c>
      <c r="B3">
        <f>SUBTOTAL(9,'2000年査読論文'!R:R)</f>
        <v>15</v>
      </c>
      <c r="C3">
        <f>SUBTOTAL(9,'2000年査読論文'!S:S)</f>
        <v>39</v>
      </c>
      <c r="D3">
        <f>SUBTOTAL(9,'2000年査読論文'!T:T)</f>
        <v>32</v>
      </c>
      <c r="E3">
        <f>SUBTOTAL(9,'2000年査読論文'!U:U)</f>
        <v>44</v>
      </c>
      <c r="F3">
        <f>SUBTOTAL(9,'2000年査読論文'!V:V)</f>
        <v>34</v>
      </c>
      <c r="G3">
        <f>SUBTOTAL(9,'2000年査読論文'!W:W)</f>
        <v>31</v>
      </c>
      <c r="H3">
        <f>SUBTOTAL(9,'2000年査読論文'!X:X)</f>
        <v>21</v>
      </c>
      <c r="I3">
        <f>SUBTOTAL(9,'2000年査読論文'!Y:Y)</f>
        <v>26</v>
      </c>
      <c r="J3">
        <f>SUBTOTAL(9,'2000年査読論文'!Z:Z)</f>
        <v>22</v>
      </c>
      <c r="K3">
        <f>SUBTOTAL(9,'2000年査読論文'!AA:AA)</f>
        <v>17</v>
      </c>
      <c r="L3">
        <f>SUBTOTAL(9,'2000年査読論文'!AB:AB)</f>
        <v>8</v>
      </c>
      <c r="M3">
        <f>SUBTOTAL(9,'2000年査読論文'!AC:AC)</f>
        <v>15</v>
      </c>
      <c r="N3">
        <f>SUBTOTAL(9,'2000年査読論文'!AD:AD)</f>
        <v>7</v>
      </c>
      <c r="O3">
        <f>SUBTOTAL(9,'2000年査読論文'!AE:AE)</f>
        <v>6</v>
      </c>
    </row>
    <row r="4" spans="1:15">
      <c r="A4" s="50" t="s">
        <v>10352</v>
      </c>
      <c r="B4">
        <f>SUBTOTAL(9,'2001年査読論文'!R:R)</f>
        <v>1</v>
      </c>
      <c r="C4">
        <f>SUBTOTAL(9,'2001年査読論文'!S:S)</f>
        <v>29</v>
      </c>
      <c r="D4">
        <f>SUBTOTAL(9,'2001年査読論文'!T:T)</f>
        <v>107</v>
      </c>
      <c r="E4">
        <f>SUBTOTAL(9,'2001年査読論文'!U:U)</f>
        <v>147</v>
      </c>
      <c r="F4">
        <f>SUBTOTAL(9,'2001年査読論文'!V:V)</f>
        <v>146</v>
      </c>
      <c r="G4">
        <f>SUBTOTAL(9,'2001年査読論文'!W:W)</f>
        <v>121</v>
      </c>
      <c r="H4">
        <f>SUBTOTAL(9,'2001年査読論文'!X:X)</f>
        <v>87</v>
      </c>
      <c r="I4">
        <f>SUBTOTAL(9,'2001年査読論文'!Y:Y)</f>
        <v>61</v>
      </c>
      <c r="J4">
        <f>SUBTOTAL(9,'2001年査読論文'!Z:Z)</f>
        <v>49</v>
      </c>
      <c r="K4">
        <f>SUBTOTAL(9,'2001年査読論文'!AA:AA)</f>
        <v>51</v>
      </c>
      <c r="L4">
        <f>SUBTOTAL(9,'2001年査読論文'!AB:AB)</f>
        <v>35</v>
      </c>
      <c r="M4">
        <f>SUBTOTAL(9,'2001年査読論文'!AC:AC)</f>
        <v>33</v>
      </c>
      <c r="N4">
        <f>SUBTOTAL(9,'2001年査読論文'!AD:AD)</f>
        <v>43</v>
      </c>
      <c r="O4">
        <f>SUBTOTAL(9,'2001年査読論文'!AE:AE)</f>
        <v>30</v>
      </c>
    </row>
    <row r="5" spans="1:15">
      <c r="A5" s="50" t="s">
        <v>10356</v>
      </c>
      <c r="B5">
        <f>SUBTOTAL(9,'2002年査読論文'!R:R)</f>
        <v>0</v>
      </c>
      <c r="C5">
        <f>SUBTOTAL(9,'2002年査読論文'!S:S)</f>
        <v>0</v>
      </c>
      <c r="D5">
        <f>SUBTOTAL(9,'2002年査読論文'!T:T)</f>
        <v>57</v>
      </c>
      <c r="E5">
        <f>SUBTOTAL(9,'2002年査読論文'!U:U)</f>
        <v>328</v>
      </c>
      <c r="F5">
        <f>SUBTOTAL(9,'2002年査読論文'!V:V)</f>
        <v>393</v>
      </c>
      <c r="G5">
        <f>SUBTOTAL(9,'2002年査読論文'!W:W)</f>
        <v>304</v>
      </c>
      <c r="H5">
        <f>SUBTOTAL(9,'2002年査読論文'!X:X)</f>
        <v>261</v>
      </c>
      <c r="I5">
        <f>SUBTOTAL(9,'2002年査読論文'!Y:Y)</f>
        <v>252</v>
      </c>
      <c r="J5">
        <f>SUBTOTAL(9,'2002年査読論文'!Z:Z)</f>
        <v>226</v>
      </c>
      <c r="K5">
        <f>SUBTOTAL(9,'2002年査読論文'!AA:AA)</f>
        <v>185</v>
      </c>
      <c r="L5">
        <f>SUBTOTAL(9,'2002年査読論文'!AB:AB)</f>
        <v>203</v>
      </c>
      <c r="M5">
        <f>SUBTOTAL(9,'2002年査読論文'!AC:AC)</f>
        <v>193</v>
      </c>
      <c r="N5">
        <f>SUBTOTAL(9,'2002年査読論文'!AD:AD)</f>
        <v>199</v>
      </c>
      <c r="O5">
        <f>SUBTOTAL(9,'2002年査読論文'!AE:AE)</f>
        <v>132</v>
      </c>
    </row>
    <row r="6" spans="1:15">
      <c r="A6" s="50" t="s">
        <v>10359</v>
      </c>
      <c r="B6">
        <f>SUBTOTAL(9,'2003年査読論文'!R:R)</f>
        <v>0</v>
      </c>
      <c r="D6" s="2481">
        <f>SUBTOTAL(9,'2003年査読論文'!T:T)</f>
        <v>4</v>
      </c>
      <c r="E6">
        <f>SUBTOTAL(9,'2003年査読論文'!U:U)</f>
        <v>168</v>
      </c>
      <c r="F6">
        <f>SUBTOTAL(9,'2003年査読論文'!V:V)</f>
        <v>475</v>
      </c>
      <c r="G6">
        <f>SUBTOTAL(9,'2003年査読論文'!W:W)</f>
        <v>420</v>
      </c>
      <c r="H6">
        <f>SUBTOTAL(9,'2003年査読論文'!X:X)</f>
        <v>331</v>
      </c>
      <c r="I6">
        <f>SUBTOTAL(9,'2003年査読論文'!Y:Y)</f>
        <v>326</v>
      </c>
      <c r="J6">
        <f>SUBTOTAL(9,'2003年査読論文'!Z:Z)</f>
        <v>236</v>
      </c>
      <c r="K6">
        <f>SUBTOTAL(9,'2003年査読論文'!AA:AA)</f>
        <v>201</v>
      </c>
      <c r="L6">
        <f>SUBTOTAL(9,'2003年査読論文'!AB:AB)</f>
        <v>150</v>
      </c>
      <c r="M6">
        <f>SUBTOTAL(9,'2003年査読論文'!AC:AC)</f>
        <v>137</v>
      </c>
      <c r="N6">
        <f>SUBTOTAL(9,'2003年査読論文'!AD:AD)</f>
        <v>128</v>
      </c>
      <c r="O6">
        <f>SUBTOTAL(9,'2003年査読論文'!AE:AE)</f>
        <v>86</v>
      </c>
    </row>
    <row r="7" spans="1:15">
      <c r="A7" s="50" t="s">
        <v>10362</v>
      </c>
      <c r="B7">
        <f>SUBTOTAL(9,'2004年査読論文'!R:R)</f>
        <v>0</v>
      </c>
      <c r="D7">
        <f>SUBTOTAL(9,'2004年査読論文'!T:T)</f>
        <v>3</v>
      </c>
      <c r="E7">
        <f>SUBTOTAL(9,'2004年査読論文'!U:U)</f>
        <v>11</v>
      </c>
      <c r="F7">
        <f>SUBTOTAL(9,'2004年査読論文'!V:V)</f>
        <v>166</v>
      </c>
      <c r="G7">
        <f>SUBTOTAL(9,'2004年査読論文'!W:W)</f>
        <v>454</v>
      </c>
      <c r="H7">
        <f>SUBTOTAL(9,'2004年査読論文'!X:X)</f>
        <v>472</v>
      </c>
      <c r="I7">
        <f>SUBTOTAL(9,'2004年査読論文'!Y:Y)</f>
        <v>445</v>
      </c>
      <c r="J7">
        <f>SUBTOTAL(9,'2004年査読論文'!Z:Z)</f>
        <v>402</v>
      </c>
      <c r="K7">
        <f>SUBTOTAL(9,'2004年査読論文'!AA:AA)</f>
        <v>331</v>
      </c>
      <c r="L7">
        <f>SUBTOTAL(9,'2004年査読論文'!AB:AB)</f>
        <v>308</v>
      </c>
      <c r="M7">
        <f>SUBTOTAL(9,'2004年査読論文'!AC:AC)</f>
        <v>274</v>
      </c>
      <c r="N7">
        <f>SUBTOTAL(9,'2004年査読論文'!AD:AD)</f>
        <v>277</v>
      </c>
      <c r="O7">
        <f>SUBTOTAL(9,'2004年査読論文'!AE:AE)</f>
        <v>208</v>
      </c>
    </row>
    <row r="8" spans="1:15">
      <c r="A8" s="50" t="s">
        <v>10365</v>
      </c>
      <c r="B8">
        <f>SUBTOTAL(9,'2005年査読論文'!R:R)</f>
        <v>0</v>
      </c>
      <c r="C8">
        <f>SUBTOTAL(9,'2005年査読論文'!S:S)</f>
        <v>0</v>
      </c>
      <c r="D8">
        <f>SUBTOTAL(9,'2005年査読論文'!T:T)</f>
        <v>0</v>
      </c>
      <c r="E8">
        <f>SUBTOTAL(9,'2005年査読論文'!U:U)</f>
        <v>0</v>
      </c>
      <c r="F8">
        <f>SUBTOTAL(9,'2005年査読論文'!V:V)</f>
        <v>3</v>
      </c>
      <c r="G8">
        <f>SUBTOTAL(9,'2005年査読論文'!W:W)</f>
        <v>196</v>
      </c>
      <c r="H8">
        <f>SUBTOTAL(9,'2005年査読論文'!X:X)</f>
        <v>545</v>
      </c>
      <c r="I8">
        <f>SUBTOTAL(9,'2005年査読論文'!Y:Y)</f>
        <v>666</v>
      </c>
      <c r="J8">
        <f>SUBTOTAL(9,'2005年査読論文'!Z:Z)</f>
        <v>547</v>
      </c>
      <c r="K8">
        <f>SUBTOTAL(9,'2005年査読論文'!AA:AA)</f>
        <v>482</v>
      </c>
      <c r="L8">
        <f>SUBTOTAL(9,'2005年査読論文'!AB:AB)</f>
        <v>474</v>
      </c>
      <c r="M8">
        <f>SUBTOTAL(9,'2005年査読論文'!AC:AC)</f>
        <v>395</v>
      </c>
      <c r="N8">
        <f>SUBTOTAL(9,'2005年査読論文'!AD:AD)</f>
        <v>368</v>
      </c>
      <c r="O8">
        <f>SUBTOTAL(9,'2005年査読論文'!AE:AE)</f>
        <v>303</v>
      </c>
    </row>
    <row r="9" spans="1:15">
      <c r="A9" s="50" t="s">
        <v>10368</v>
      </c>
      <c r="B9">
        <f>SUBTOTAL(9,'2006年査読論文'!R:R)</f>
        <v>0</v>
      </c>
      <c r="C9">
        <f>SUBTOTAL(9,'2006年査読論文'!S:S)</f>
        <v>0</v>
      </c>
      <c r="D9">
        <f>SUBTOTAL(9,'2006年査読論文'!T:T)</f>
        <v>0</v>
      </c>
      <c r="E9">
        <f>SUBTOTAL(9,'2006年査読論文'!U:U)</f>
        <v>0</v>
      </c>
      <c r="F9">
        <f>SUBTOTAL(9,'2006年査読論文'!V:V)</f>
        <v>0</v>
      </c>
      <c r="G9">
        <f>SUBTOTAL(9,'2006年査読論文'!W:W)</f>
        <v>0</v>
      </c>
      <c r="H9">
        <f>SUBTOTAL(9,'2006年査読論文'!X:X)</f>
        <v>170</v>
      </c>
      <c r="I9">
        <f>SUBTOTAL(9,'2006年査読論文'!Y:Y)</f>
        <v>548</v>
      </c>
      <c r="J9">
        <f>SUBTOTAL(9,'2006年査読論文'!Z:Z)</f>
        <v>594</v>
      </c>
      <c r="K9">
        <f>SUBTOTAL(9,'2006年査読論文'!AA:AA)</f>
        <v>489</v>
      </c>
      <c r="L9">
        <f>SUBTOTAL(9,'2006年査読論文'!AB:AB)</f>
        <v>439</v>
      </c>
      <c r="M9">
        <f>SUBTOTAL(9,'2006年査読論文'!AC:AC)</f>
        <v>408</v>
      </c>
      <c r="N9">
        <f>SUBTOTAL(9,'2006年査読論文'!AD:AD)</f>
        <v>375</v>
      </c>
      <c r="O9">
        <f>SUBTOTAL(9,'2006年査読論文'!AE:AE)</f>
        <v>286</v>
      </c>
    </row>
    <row r="10" spans="1:15">
      <c r="A10" s="50" t="s">
        <v>10371</v>
      </c>
      <c r="B10">
        <f>SUBTOTAL(9,'2007年査読論文'!R:R)</f>
        <v>0</v>
      </c>
      <c r="C10">
        <f>SUBTOTAL(9,'2007年査読論文'!S:S)</f>
        <v>0</v>
      </c>
      <c r="D10">
        <f>SUBTOTAL(9,'2007年査読論文'!T:T)</f>
        <v>0</v>
      </c>
      <c r="E10">
        <f>SUBTOTAL(9,'2007年査読論文'!U:U)</f>
        <v>0</v>
      </c>
      <c r="F10">
        <f>SUBTOTAL(9,'2007年査読論文'!V:V)</f>
        <v>0</v>
      </c>
      <c r="G10">
        <f>SUBTOTAL(9,'2007年査読論文'!W:W)</f>
        <v>0</v>
      </c>
      <c r="H10">
        <f>SUBTOTAL(9,'2007年査読論文'!X:X)</f>
        <v>13</v>
      </c>
      <c r="I10">
        <f>SUBTOTAL(9,'2007年査読論文'!Y:Y)</f>
        <v>618</v>
      </c>
      <c r="J10">
        <f>SUBTOTAL(9,'2007年査読論文'!Z:Z)</f>
        <v>942</v>
      </c>
      <c r="K10">
        <f>SUBTOTAL(9,'2007年査読論文'!AA:AA)</f>
        <v>1012</v>
      </c>
      <c r="L10">
        <f>SUBTOTAL(9,'2007年査読論文'!AB:AB)</f>
        <v>1052</v>
      </c>
      <c r="M10">
        <f>SUBTOTAL(9,'2007年査読論文'!AC:AC)</f>
        <v>911</v>
      </c>
      <c r="N10">
        <f>SUBTOTAL(9,'2007年査読論文'!AD:AD)</f>
        <v>932</v>
      </c>
      <c r="O10">
        <f>SUBTOTAL(9,'2007年査読論文'!AE:AE)</f>
        <v>706</v>
      </c>
    </row>
    <row r="11" spans="1:15">
      <c r="A11" s="50" t="s">
        <v>10374</v>
      </c>
      <c r="B11">
        <f>SUBTOTAL(9,'2008年査読論文'!R:R)</f>
        <v>0</v>
      </c>
      <c r="C11">
        <f>SUBTOTAL(9,'2008年査読論文'!S:S)</f>
        <v>0</v>
      </c>
      <c r="D11">
        <f>SUBTOTAL(9,'2008年査読論文'!T:T)</f>
        <v>0</v>
      </c>
      <c r="E11">
        <f>SUBTOTAL(9,'2008年査読論文'!U:U)</f>
        <v>0</v>
      </c>
      <c r="F11">
        <f>SUBTOTAL(9,'2008年査読論文'!V:V)</f>
        <v>0</v>
      </c>
      <c r="G11">
        <f>SUBTOTAL(9,'2008年査読論文'!W:W)</f>
        <v>0</v>
      </c>
      <c r="H11">
        <f>SUBTOTAL(9,'2008年査読論文'!X:X)</f>
        <v>0</v>
      </c>
      <c r="I11">
        <f>SUBTOTAL(9,'2008年査読論文'!Y:Y)</f>
        <v>8</v>
      </c>
      <c r="J11">
        <f>SUBTOTAL(9,'2008年査読論文'!Z:Z)</f>
        <v>282</v>
      </c>
      <c r="K11">
        <f>SUBTOTAL(9,'2008年査読論文'!AA:AA)</f>
        <v>639</v>
      </c>
      <c r="L11">
        <f>SUBTOTAL(9,'2008年査読論文'!AB:AB)</f>
        <v>746</v>
      </c>
      <c r="M11">
        <f>SUBTOTAL(9,'2008年査読論文'!AC:AC)</f>
        <v>670</v>
      </c>
      <c r="N11">
        <f>SUBTOTAL(9,'2008年査読論文'!AD:AD)</f>
        <v>685</v>
      </c>
      <c r="O11">
        <f>SUBTOTAL(9,'2008年査読論文'!AE:AE)</f>
        <v>575</v>
      </c>
    </row>
    <row r="12" spans="1:15">
      <c r="A12" s="50" t="s">
        <v>10377</v>
      </c>
      <c r="B12">
        <f>SUBTOTAL(9,'2009年査読論文'!R:R)</f>
        <v>0</v>
      </c>
      <c r="C12">
        <f>SUBTOTAL(9,'2009年査読論文'!S:S)</f>
        <v>0</v>
      </c>
      <c r="D12">
        <f>SUBTOTAL(9,'2009年査読論文'!T:T)</f>
        <v>0</v>
      </c>
      <c r="E12">
        <f>SUBTOTAL(9,'2009年査読論文'!U:U)</f>
        <v>0</v>
      </c>
      <c r="F12">
        <f>SUBTOTAL(9,'2009年査読論文'!V:V)</f>
        <v>0</v>
      </c>
      <c r="G12">
        <f>SUBTOTAL(9,'2009年査読論文'!W:W)</f>
        <v>0</v>
      </c>
      <c r="H12">
        <f>SUBTOTAL(9,'2009年査読論文'!X:X)</f>
        <v>0</v>
      </c>
      <c r="I12">
        <f>SUBTOTAL(9,'2009年査読論文'!Y:Y)</f>
        <v>0</v>
      </c>
      <c r="J12">
        <f>SUBTOTAL(9,'2009年査読論文'!Z:Z)</f>
        <v>4</v>
      </c>
      <c r="K12">
        <f>SUBTOTAL(9,'2009年査読論文'!AA:AA)</f>
        <v>288</v>
      </c>
      <c r="L12">
        <f>SUBTOTAL(9,'2009年査読論文'!AB:AB)</f>
        <v>972</v>
      </c>
      <c r="M12">
        <f>SUBTOTAL(9,'2009年査読論文'!AC:AC)</f>
        <v>912</v>
      </c>
      <c r="N12">
        <f>SUBTOTAL(9,'2009年査読論文'!AD:AD)</f>
        <v>980</v>
      </c>
      <c r="O12">
        <f>SUBTOTAL(9,'2009年査読論文'!AE:AE)</f>
        <v>706</v>
      </c>
    </row>
    <row r="13" spans="1:15">
      <c r="A13" s="50" t="s">
        <v>10380</v>
      </c>
      <c r="B13">
        <f>SUBTOTAL(9,'2010年査読論文'!R:R)</f>
        <v>0</v>
      </c>
      <c r="C13">
        <f>SUBTOTAL(9,'2010年査読論文'!S:S)</f>
        <v>0</v>
      </c>
      <c r="D13">
        <f>SUBTOTAL(9,'2010年査読論文'!T:T)</f>
        <v>0</v>
      </c>
      <c r="E13">
        <f>SUBTOTAL(9,'2010年査読論文'!U:U)</f>
        <v>0</v>
      </c>
      <c r="F13">
        <f>SUBTOTAL(9,'2010年査読論文'!V:V)</f>
        <v>0</v>
      </c>
      <c r="G13">
        <f>SUBTOTAL(9,'2010年査読論文'!W:W)</f>
        <v>0</v>
      </c>
      <c r="H13">
        <f>SUBTOTAL(9,'2010年査読論文'!X:X)</f>
        <v>0</v>
      </c>
      <c r="I13">
        <f>SUBTOTAL(9,'2010年査読論文'!Y:Y)</f>
        <v>0</v>
      </c>
      <c r="J13">
        <f>SUBTOTAL(9,'2010年査読論文'!Z:Z)</f>
        <v>0</v>
      </c>
      <c r="K13">
        <f>SUBTOTAL(9,'2010年査読論文'!AA:AA)</f>
        <v>24</v>
      </c>
      <c r="L13">
        <f>SUBTOTAL(9,'2010年査読論文'!AB:AB)</f>
        <v>481</v>
      </c>
      <c r="M13">
        <f>SUBTOTAL(9,'2010年査読論文'!AC:AC)</f>
        <v>1171</v>
      </c>
      <c r="N13">
        <f>SUBTOTAL(9,'2010年査読論文'!AD:AD)</f>
        <v>1492</v>
      </c>
      <c r="O13">
        <f>SUBTOTAL(9,'2010年査読論文'!AE:AE)</f>
        <v>1043</v>
      </c>
    </row>
    <row r="14" spans="1:15">
      <c r="A14" s="50" t="s">
        <v>10383</v>
      </c>
      <c r="B14">
        <f>SUBTOTAL(9,'2011年査読論文'!R:R)</f>
        <v>0</v>
      </c>
      <c r="C14">
        <f>SUBTOTAL(9,'2011年査読論文'!S:S)</f>
        <v>0</v>
      </c>
      <c r="D14">
        <f>SUBTOTAL(9,'2011年査読論文'!T:T)</f>
        <v>0</v>
      </c>
      <c r="E14">
        <f>SUBTOTAL(9,'2011年査読論文'!U:U)</f>
        <v>0</v>
      </c>
      <c r="F14">
        <f>SUBTOTAL(9,'2011年査読論文'!V:V)</f>
        <v>0</v>
      </c>
      <c r="G14">
        <f>SUBTOTAL(9,'2011年査読論文'!W:W)</f>
        <v>0</v>
      </c>
      <c r="H14">
        <f>SUBTOTAL(9,'2011年査読論文'!X:X)</f>
        <v>0</v>
      </c>
      <c r="I14">
        <f>SUBTOTAL(9,'2011年査読論文'!Y:Y)</f>
        <v>0</v>
      </c>
      <c r="J14">
        <f>SUBTOTAL(9,'2011年査読論文'!Z:Z)</f>
        <v>0</v>
      </c>
      <c r="K14">
        <f>SUBTOTAL(9,'2011年査読論文'!AA:AA)</f>
        <v>0</v>
      </c>
      <c r="L14">
        <f>SUBTOTAL(9,'2011年査読論文'!AB:AB)</f>
        <v>12</v>
      </c>
      <c r="M14">
        <f>SUBTOTAL(9,'2011年査読論文'!AC:AC)</f>
        <v>335</v>
      </c>
      <c r="N14">
        <f>SUBTOTAL(9,'2011年査読論文'!AD:AD)</f>
        <v>885</v>
      </c>
      <c r="O14">
        <f>SUBTOTAL(9,'2011年査読論文'!AE:AE)</f>
        <v>695</v>
      </c>
    </row>
    <row r="15" spans="1:15">
      <c r="A15" s="50" t="s">
        <v>10386</v>
      </c>
      <c r="B15">
        <f>SUBTOTAL(9,'2012年査読論文'!R:R)</f>
        <v>0</v>
      </c>
      <c r="C15">
        <f>SUBTOTAL(9,'2012年査読論文'!S:S)</f>
        <v>0</v>
      </c>
      <c r="D15">
        <f>SUBTOTAL(9,'2012年査読論文'!T:T)</f>
        <v>0</v>
      </c>
      <c r="E15">
        <f>SUBTOTAL(9,'2012年査読論文'!U:U)</f>
        <v>0</v>
      </c>
      <c r="F15">
        <f>SUBTOTAL(9,'2012年査読論文'!V:V)</f>
        <v>0</v>
      </c>
      <c r="G15">
        <f>SUBTOTAL(9,'2012年査読論文'!W:W)</f>
        <v>0</v>
      </c>
      <c r="H15">
        <f>SUBTOTAL(9,'2012年査読論文'!X:X)</f>
        <v>0</v>
      </c>
      <c r="I15">
        <f>SUBTOTAL(9,'2012年査読論文'!Y:Y)</f>
        <v>0</v>
      </c>
      <c r="J15">
        <f>SUBTOTAL(9,'2012年査読論文'!Z:Z)</f>
        <v>0</v>
      </c>
      <c r="K15" s="2481">
        <f>SUBTOTAL(9,'2012年査読論文'!AA:AA)</f>
        <v>1</v>
      </c>
      <c r="L15">
        <f>SUBTOTAL(9,'2012年査読論文'!AB:AB)</f>
        <v>0</v>
      </c>
      <c r="M15">
        <f>SUBTOTAL(9,'2012年査読論文'!AC:AC)</f>
        <v>29</v>
      </c>
      <c r="N15">
        <f>SUBTOTAL(9,'2012年査読論文'!AD:AD)</f>
        <v>442</v>
      </c>
      <c r="O15">
        <f>SUBTOTAL(9,'2012年査読論文'!AE:AE)</f>
        <v>845</v>
      </c>
    </row>
    <row r="16" spans="1:15">
      <c r="A16" s="50" t="s">
        <v>3253</v>
      </c>
      <c r="B16" s="50">
        <f t="shared" ref="B16:N16" si="0">SUM(B3:B15)</f>
        <v>16</v>
      </c>
      <c r="C16" s="50">
        <f t="shared" si="0"/>
        <v>68</v>
      </c>
      <c r="D16" s="50">
        <f t="shared" si="0"/>
        <v>203</v>
      </c>
      <c r="E16" s="50">
        <f t="shared" si="0"/>
        <v>698</v>
      </c>
      <c r="F16" s="50">
        <f t="shared" si="0"/>
        <v>1217</v>
      </c>
      <c r="G16" s="50">
        <f t="shared" si="0"/>
        <v>1526</v>
      </c>
      <c r="H16" s="50">
        <f t="shared" si="0"/>
        <v>1900</v>
      </c>
      <c r="I16" s="50">
        <f t="shared" si="0"/>
        <v>2950</v>
      </c>
      <c r="J16" s="50">
        <f t="shared" si="0"/>
        <v>3304</v>
      </c>
      <c r="K16" s="50">
        <f t="shared" si="0"/>
        <v>3720</v>
      </c>
      <c r="L16" s="50">
        <f t="shared" si="0"/>
        <v>4880</v>
      </c>
      <c r="M16" s="50">
        <f t="shared" si="0"/>
        <v>5483</v>
      </c>
      <c r="N16" s="50">
        <f t="shared" si="0"/>
        <v>6813</v>
      </c>
      <c r="O16" s="50">
        <f>SUM(O3:O15)</f>
        <v>5621</v>
      </c>
    </row>
    <row r="18" spans="1:1">
      <c r="A18" t="s">
        <v>10347</v>
      </c>
    </row>
  </sheetData>
  <phoneticPr fontId="5"/>
  <printOptions gridLines="1"/>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G136"/>
  <sheetViews>
    <sheetView workbookViewId="0"/>
  </sheetViews>
  <sheetFormatPr defaultRowHeight="13.5"/>
  <cols>
    <col min="1" max="1" width="4.625" style="56" customWidth="1"/>
    <col min="2" max="2" width="11.375" style="195" customWidth="1"/>
    <col min="3" max="3" width="18" style="195" customWidth="1"/>
    <col min="4" max="4" width="62.25" style="482" customWidth="1"/>
    <col min="5" max="5" width="11.875" style="1308" customWidth="1"/>
    <col min="6" max="6" width="11.375" style="195" bestFit="1" customWidth="1"/>
  </cols>
  <sheetData>
    <row r="1" spans="1:6" ht="22.5" customHeight="1">
      <c r="A1" s="1177" t="s">
        <v>11846</v>
      </c>
      <c r="B1" s="191"/>
      <c r="C1" s="191"/>
      <c r="D1" s="1202"/>
      <c r="E1" s="1307"/>
      <c r="F1" s="191"/>
    </row>
    <row r="2" spans="1:6">
      <c r="A2" s="3"/>
      <c r="B2" s="73" t="s">
        <v>356</v>
      </c>
      <c r="C2" s="73" t="s">
        <v>4928</v>
      </c>
      <c r="D2" s="74" t="s">
        <v>357</v>
      </c>
      <c r="E2" s="73" t="s">
        <v>358</v>
      </c>
      <c r="F2" s="73" t="s">
        <v>359</v>
      </c>
    </row>
    <row r="3" spans="1:6" ht="27">
      <c r="A3" s="3">
        <f>ROW()-2</f>
        <v>1</v>
      </c>
      <c r="B3" s="450" t="s">
        <v>4929</v>
      </c>
      <c r="C3" s="450" t="s">
        <v>3627</v>
      </c>
      <c r="D3" s="1266" t="s">
        <v>3628</v>
      </c>
      <c r="E3" s="1268" t="s">
        <v>1382</v>
      </c>
      <c r="F3" s="1267">
        <v>36586</v>
      </c>
    </row>
    <row r="4" spans="1:6" ht="27">
      <c r="A4" s="3">
        <f t="shared" ref="A4:A72" si="0">ROW()-2</f>
        <v>2</v>
      </c>
      <c r="B4" s="450" t="s">
        <v>6750</v>
      </c>
      <c r="C4" s="450" t="s">
        <v>3629</v>
      </c>
      <c r="D4" s="1266" t="s">
        <v>3630</v>
      </c>
      <c r="E4" s="1268" t="s">
        <v>4916</v>
      </c>
      <c r="F4" s="1267">
        <v>36678</v>
      </c>
    </row>
    <row r="5" spans="1:6" ht="27">
      <c r="A5" s="3">
        <f t="shared" si="0"/>
        <v>3</v>
      </c>
      <c r="B5" s="450" t="s">
        <v>4917</v>
      </c>
      <c r="C5" s="450" t="s">
        <v>3631</v>
      </c>
      <c r="D5" s="1266" t="s">
        <v>3632</v>
      </c>
      <c r="E5" s="1268" t="s">
        <v>4916</v>
      </c>
      <c r="F5" s="1267">
        <v>36951</v>
      </c>
    </row>
    <row r="6" spans="1:6" ht="27">
      <c r="A6" s="3">
        <f t="shared" si="0"/>
        <v>4</v>
      </c>
      <c r="B6" s="450" t="s">
        <v>348</v>
      </c>
      <c r="C6" s="450" t="s">
        <v>3633</v>
      </c>
      <c r="D6" s="1266" t="s">
        <v>3634</v>
      </c>
      <c r="E6" s="1268" t="s">
        <v>4916</v>
      </c>
      <c r="F6" s="1267">
        <v>36951</v>
      </c>
    </row>
    <row r="7" spans="1:6" ht="40.5">
      <c r="A7" s="3">
        <f t="shared" si="0"/>
        <v>5</v>
      </c>
      <c r="B7" s="450" t="s">
        <v>349</v>
      </c>
      <c r="C7" s="450" t="s">
        <v>3635</v>
      </c>
      <c r="D7" s="1266" t="s">
        <v>3636</v>
      </c>
      <c r="E7" s="1268" t="s">
        <v>1627</v>
      </c>
      <c r="F7" s="1267">
        <v>37316</v>
      </c>
    </row>
    <row r="8" spans="1:6" ht="40.5">
      <c r="A8" s="3">
        <f t="shared" si="0"/>
        <v>6</v>
      </c>
      <c r="B8" s="450" t="s">
        <v>3521</v>
      </c>
      <c r="C8" s="450" t="s">
        <v>3637</v>
      </c>
      <c r="D8" s="1266" t="s">
        <v>2766</v>
      </c>
      <c r="E8" s="1268" t="s">
        <v>4916</v>
      </c>
      <c r="F8" s="1267">
        <v>37316</v>
      </c>
    </row>
    <row r="9" spans="1:6" ht="40.5">
      <c r="A9" s="3">
        <f t="shared" si="0"/>
        <v>7</v>
      </c>
      <c r="B9" s="450" t="s">
        <v>350</v>
      </c>
      <c r="C9" s="450" t="s">
        <v>3638</v>
      </c>
      <c r="D9" s="1266" t="s">
        <v>3639</v>
      </c>
      <c r="E9" s="1268" t="s">
        <v>4916</v>
      </c>
      <c r="F9" s="1267">
        <v>37316</v>
      </c>
    </row>
    <row r="10" spans="1:6" ht="27">
      <c r="A10" s="3">
        <f t="shared" si="0"/>
        <v>8</v>
      </c>
      <c r="B10" s="450" t="s">
        <v>351</v>
      </c>
      <c r="C10" s="450" t="s">
        <v>3640</v>
      </c>
      <c r="D10" s="1266" t="s">
        <v>3641</v>
      </c>
      <c r="E10" s="1268" t="s">
        <v>4916</v>
      </c>
      <c r="F10" s="1267">
        <v>37316</v>
      </c>
    </row>
    <row r="11" spans="1:6" ht="40.5">
      <c r="A11" s="3">
        <f t="shared" si="0"/>
        <v>9</v>
      </c>
      <c r="B11" s="450" t="s">
        <v>352</v>
      </c>
      <c r="C11" s="450" t="s">
        <v>3642</v>
      </c>
      <c r="D11" s="1266" t="s">
        <v>3643</v>
      </c>
      <c r="E11" s="1268" t="s">
        <v>4916</v>
      </c>
      <c r="F11" s="1267">
        <v>37316</v>
      </c>
    </row>
    <row r="12" spans="1:6">
      <c r="A12" s="3">
        <f t="shared" si="0"/>
        <v>10</v>
      </c>
      <c r="B12" s="450" t="s">
        <v>353</v>
      </c>
      <c r="C12" s="450" t="s">
        <v>3644</v>
      </c>
      <c r="D12" s="1266" t="s">
        <v>3645</v>
      </c>
      <c r="E12" s="1268" t="s">
        <v>1382</v>
      </c>
      <c r="F12" s="1267">
        <v>37681</v>
      </c>
    </row>
    <row r="13" spans="1:6" ht="30" customHeight="1">
      <c r="A13" s="1891"/>
      <c r="B13" s="2861" t="s">
        <v>11839</v>
      </c>
      <c r="C13" s="2861" t="s">
        <v>11840</v>
      </c>
      <c r="D13" s="2862" t="s">
        <v>11841</v>
      </c>
      <c r="E13" s="1898" t="s">
        <v>1627</v>
      </c>
      <c r="F13" s="2863" t="s">
        <v>11656</v>
      </c>
    </row>
    <row r="14" spans="1:6" ht="28.5" customHeight="1">
      <c r="A14" s="1891"/>
      <c r="B14" s="2861" t="s">
        <v>11654</v>
      </c>
      <c r="C14" s="2861" t="s">
        <v>11655</v>
      </c>
      <c r="D14" s="2862" t="s">
        <v>11673</v>
      </c>
      <c r="E14" s="1898" t="s">
        <v>6667</v>
      </c>
      <c r="F14" s="2863" t="s">
        <v>11656</v>
      </c>
    </row>
    <row r="15" spans="1:6" ht="27">
      <c r="A15" s="3">
        <f t="shared" si="0"/>
        <v>13</v>
      </c>
      <c r="B15" s="99" t="s">
        <v>467</v>
      </c>
      <c r="C15" s="99" t="s">
        <v>3646</v>
      </c>
      <c r="D15" s="1269" t="s">
        <v>3647</v>
      </c>
      <c r="E15" s="1268" t="s">
        <v>4916</v>
      </c>
      <c r="F15" s="1267">
        <v>37681</v>
      </c>
    </row>
    <row r="16" spans="1:6" ht="40.5">
      <c r="A16" s="3">
        <f t="shared" si="0"/>
        <v>14</v>
      </c>
      <c r="B16" s="450" t="s">
        <v>354</v>
      </c>
      <c r="C16" s="450" t="s">
        <v>3648</v>
      </c>
      <c r="D16" s="1266" t="s">
        <v>498</v>
      </c>
      <c r="E16" s="1268" t="s">
        <v>4916</v>
      </c>
      <c r="F16" s="1267">
        <v>37865</v>
      </c>
    </row>
    <row r="17" spans="1:6" ht="54">
      <c r="A17" s="3">
        <f t="shared" si="0"/>
        <v>15</v>
      </c>
      <c r="B17" s="450" t="s">
        <v>355</v>
      </c>
      <c r="C17" s="450" t="s">
        <v>499</v>
      </c>
      <c r="D17" s="1266" t="s">
        <v>500</v>
      </c>
      <c r="E17" s="1268" t="s">
        <v>4916</v>
      </c>
      <c r="F17" s="1267">
        <v>38047</v>
      </c>
    </row>
    <row r="18" spans="1:6" ht="27">
      <c r="A18" s="3">
        <f t="shared" si="0"/>
        <v>16</v>
      </c>
      <c r="B18" s="450" t="s">
        <v>501</v>
      </c>
      <c r="C18" s="450" t="s">
        <v>502</v>
      </c>
      <c r="D18" s="1266" t="s">
        <v>503</v>
      </c>
      <c r="E18" s="1268" t="s">
        <v>4579</v>
      </c>
      <c r="F18" s="1267">
        <v>38047</v>
      </c>
    </row>
    <row r="19" spans="1:6" ht="25.5" customHeight="1">
      <c r="A19" s="1891"/>
      <c r="B19" s="2861" t="s">
        <v>11657</v>
      </c>
      <c r="C19" s="2861" t="s">
        <v>11658</v>
      </c>
      <c r="D19" s="2862" t="s">
        <v>11674</v>
      </c>
      <c r="E19" s="1898" t="s">
        <v>6667</v>
      </c>
      <c r="F19" s="2863" t="s">
        <v>11659</v>
      </c>
    </row>
    <row r="20" spans="1:6">
      <c r="A20" s="3">
        <f t="shared" si="0"/>
        <v>18</v>
      </c>
      <c r="B20" s="450" t="s">
        <v>504</v>
      </c>
      <c r="C20" s="450" t="s">
        <v>505</v>
      </c>
      <c r="D20" s="1266" t="s">
        <v>506</v>
      </c>
      <c r="E20" s="1268" t="s">
        <v>4579</v>
      </c>
      <c r="F20" s="1267">
        <v>38047</v>
      </c>
    </row>
    <row r="21" spans="1:6" ht="27">
      <c r="A21" s="3">
        <f t="shared" si="0"/>
        <v>19</v>
      </c>
      <c r="B21" s="445" t="s">
        <v>3938</v>
      </c>
      <c r="C21" s="445" t="s">
        <v>507</v>
      </c>
      <c r="D21" s="453" t="s">
        <v>508</v>
      </c>
      <c r="E21" s="814" t="s">
        <v>922</v>
      </c>
      <c r="F21" s="1267">
        <v>38047</v>
      </c>
    </row>
    <row r="22" spans="1:6" ht="27">
      <c r="A22" s="3">
        <f t="shared" si="0"/>
        <v>20</v>
      </c>
      <c r="B22" s="445" t="s">
        <v>325</v>
      </c>
      <c r="C22" s="445" t="s">
        <v>509</v>
      </c>
      <c r="D22" s="453" t="s">
        <v>510</v>
      </c>
      <c r="E22" s="814" t="s">
        <v>4916</v>
      </c>
      <c r="F22" s="1267">
        <v>38412</v>
      </c>
    </row>
    <row r="23" spans="1:6">
      <c r="A23" s="3">
        <f t="shared" si="0"/>
        <v>21</v>
      </c>
      <c r="B23" s="445" t="s">
        <v>326</v>
      </c>
      <c r="C23" s="445" t="s">
        <v>511</v>
      </c>
      <c r="D23" s="453" t="s">
        <v>6387</v>
      </c>
      <c r="E23" s="814" t="s">
        <v>4916</v>
      </c>
      <c r="F23" s="1267">
        <v>38412</v>
      </c>
    </row>
    <row r="24" spans="1:6" ht="54">
      <c r="A24" s="3">
        <f t="shared" si="0"/>
        <v>22</v>
      </c>
      <c r="B24" s="445" t="s">
        <v>327</v>
      </c>
      <c r="C24" s="445" t="s">
        <v>512</v>
      </c>
      <c r="D24" s="453" t="s">
        <v>513</v>
      </c>
      <c r="E24" s="814" t="s">
        <v>4579</v>
      </c>
      <c r="F24" s="1267">
        <v>38412</v>
      </c>
    </row>
    <row r="25" spans="1:6">
      <c r="A25" s="3">
        <f t="shared" si="0"/>
        <v>23</v>
      </c>
      <c r="B25" s="445" t="s">
        <v>2438</v>
      </c>
      <c r="C25" s="445" t="s">
        <v>514</v>
      </c>
      <c r="D25" s="445" t="s">
        <v>2658</v>
      </c>
      <c r="E25" s="814" t="s">
        <v>4579</v>
      </c>
      <c r="F25" s="1267">
        <v>38412</v>
      </c>
    </row>
    <row r="26" spans="1:6">
      <c r="A26" s="3">
        <f t="shared" si="0"/>
        <v>24</v>
      </c>
      <c r="B26" s="445" t="s">
        <v>402</v>
      </c>
      <c r="C26" s="445" t="s">
        <v>515</v>
      </c>
      <c r="D26" s="445" t="s">
        <v>4498</v>
      </c>
      <c r="E26" s="814" t="s">
        <v>1382</v>
      </c>
      <c r="F26" s="1267">
        <v>38412</v>
      </c>
    </row>
    <row r="27" spans="1:6" ht="27">
      <c r="A27" s="3">
        <f t="shared" si="0"/>
        <v>25</v>
      </c>
      <c r="B27" s="445" t="s">
        <v>1356</v>
      </c>
      <c r="C27" s="445" t="s">
        <v>516</v>
      </c>
      <c r="D27" s="453" t="s">
        <v>517</v>
      </c>
      <c r="E27" s="814" t="s">
        <v>811</v>
      </c>
      <c r="F27" s="1267">
        <v>38596</v>
      </c>
    </row>
    <row r="28" spans="1:6" ht="27">
      <c r="A28" s="3">
        <f t="shared" si="0"/>
        <v>26</v>
      </c>
      <c r="B28" s="445" t="s">
        <v>5878</v>
      </c>
      <c r="C28" s="445" t="s">
        <v>518</v>
      </c>
      <c r="D28" s="453" t="s">
        <v>519</v>
      </c>
      <c r="E28" s="814" t="s">
        <v>922</v>
      </c>
      <c r="F28" s="1267">
        <v>38596</v>
      </c>
    </row>
    <row r="29" spans="1:6" ht="27">
      <c r="A29" s="3">
        <f t="shared" si="0"/>
        <v>27</v>
      </c>
      <c r="B29" s="814" t="s">
        <v>4064</v>
      </c>
      <c r="C29" s="814" t="s">
        <v>520</v>
      </c>
      <c r="D29" s="453" t="s">
        <v>521</v>
      </c>
      <c r="E29" s="814" t="s">
        <v>4579</v>
      </c>
      <c r="F29" s="1267">
        <v>38777</v>
      </c>
    </row>
    <row r="30" spans="1:6" ht="27">
      <c r="A30" s="3">
        <f t="shared" si="0"/>
        <v>28</v>
      </c>
      <c r="B30" s="814" t="s">
        <v>3154</v>
      </c>
      <c r="C30" s="814" t="s">
        <v>522</v>
      </c>
      <c r="D30" s="453" t="s">
        <v>1455</v>
      </c>
      <c r="E30" s="814" t="s">
        <v>4579</v>
      </c>
      <c r="F30" s="1267">
        <v>38777</v>
      </c>
    </row>
    <row r="31" spans="1:6">
      <c r="A31" s="3">
        <f t="shared" si="0"/>
        <v>29</v>
      </c>
      <c r="B31" s="814" t="s">
        <v>1848</v>
      </c>
      <c r="C31" s="814" t="s">
        <v>1456</v>
      </c>
      <c r="D31" s="453" t="s">
        <v>1457</v>
      </c>
      <c r="E31" s="814" t="s">
        <v>4579</v>
      </c>
      <c r="F31" s="1267">
        <v>38777</v>
      </c>
    </row>
    <row r="32" spans="1:6" ht="27">
      <c r="A32" s="3">
        <f t="shared" si="0"/>
        <v>30</v>
      </c>
      <c r="B32" s="814" t="s">
        <v>3970</v>
      </c>
      <c r="C32" s="814" t="s">
        <v>1458</v>
      </c>
      <c r="D32" s="453" t="s">
        <v>1459</v>
      </c>
      <c r="E32" s="814" t="s">
        <v>1460</v>
      </c>
      <c r="F32" s="1267">
        <v>38777</v>
      </c>
    </row>
    <row r="33" spans="1:7">
      <c r="A33" s="3">
        <f t="shared" si="0"/>
        <v>31</v>
      </c>
      <c r="B33" s="814" t="s">
        <v>1849</v>
      </c>
      <c r="C33" s="814" t="s">
        <v>1461</v>
      </c>
      <c r="D33" s="453" t="s">
        <v>1462</v>
      </c>
      <c r="E33" s="814" t="s">
        <v>1460</v>
      </c>
      <c r="F33" s="1267">
        <v>38777</v>
      </c>
    </row>
    <row r="34" spans="1:7" ht="27">
      <c r="A34" s="3">
        <f t="shared" si="0"/>
        <v>32</v>
      </c>
      <c r="B34" s="814" t="s">
        <v>1850</v>
      </c>
      <c r="C34" s="814" t="s">
        <v>1463</v>
      </c>
      <c r="D34" s="453" t="s">
        <v>1464</v>
      </c>
      <c r="E34" s="814" t="s">
        <v>1460</v>
      </c>
      <c r="F34" s="1267">
        <v>38777</v>
      </c>
    </row>
    <row r="35" spans="1:7" ht="27">
      <c r="A35" s="3">
        <f t="shared" si="0"/>
        <v>33</v>
      </c>
      <c r="B35" s="814" t="s">
        <v>4176</v>
      </c>
      <c r="C35" s="814" t="s">
        <v>1465</v>
      </c>
      <c r="D35" s="453" t="s">
        <v>1466</v>
      </c>
      <c r="E35" s="814" t="s">
        <v>1460</v>
      </c>
      <c r="F35" s="1267">
        <v>38777</v>
      </c>
    </row>
    <row r="36" spans="1:7" ht="27">
      <c r="A36" s="3">
        <f t="shared" si="0"/>
        <v>34</v>
      </c>
      <c r="B36" s="814" t="s">
        <v>1383</v>
      </c>
      <c r="C36" s="814" t="s">
        <v>1467</v>
      </c>
      <c r="D36" s="453" t="s">
        <v>2038</v>
      </c>
      <c r="E36" s="814" t="s">
        <v>4916</v>
      </c>
      <c r="F36" s="1267">
        <v>38777</v>
      </c>
    </row>
    <row r="37" spans="1:7" ht="26.25" customHeight="1">
      <c r="A37" s="3">
        <f t="shared" si="0"/>
        <v>35</v>
      </c>
      <c r="B37" s="814" t="s">
        <v>1468</v>
      </c>
      <c r="C37" s="814" t="s">
        <v>1469</v>
      </c>
      <c r="D37" s="453" t="s">
        <v>1470</v>
      </c>
      <c r="E37" s="814" t="s">
        <v>4916</v>
      </c>
      <c r="F37" s="1267">
        <v>38777</v>
      </c>
      <c r="G37" s="56" t="s">
        <v>830</v>
      </c>
    </row>
    <row r="38" spans="1:7">
      <c r="A38" s="3">
        <f t="shared" si="0"/>
        <v>36</v>
      </c>
      <c r="B38" s="814" t="s">
        <v>4535</v>
      </c>
      <c r="C38" s="814" t="s">
        <v>1471</v>
      </c>
      <c r="D38" s="453" t="s">
        <v>4536</v>
      </c>
      <c r="E38" s="814" t="s">
        <v>1627</v>
      </c>
      <c r="F38" s="1267">
        <v>38961</v>
      </c>
      <c r="G38" s="56" t="s">
        <v>830</v>
      </c>
    </row>
    <row r="39" spans="1:7" ht="27">
      <c r="A39" s="3">
        <f t="shared" si="0"/>
        <v>37</v>
      </c>
      <c r="B39" s="814" t="s">
        <v>318</v>
      </c>
      <c r="C39" s="814" t="s">
        <v>1472</v>
      </c>
      <c r="D39" s="453" t="s">
        <v>1473</v>
      </c>
      <c r="E39" s="814" t="s">
        <v>4916</v>
      </c>
      <c r="F39" s="1267">
        <v>38991</v>
      </c>
    </row>
    <row r="40" spans="1:7" ht="27">
      <c r="A40" s="3">
        <f t="shared" si="0"/>
        <v>38</v>
      </c>
      <c r="B40" s="814" t="s">
        <v>1668</v>
      </c>
      <c r="C40" s="814" t="s">
        <v>1474</v>
      </c>
      <c r="D40" s="453" t="s">
        <v>5902</v>
      </c>
      <c r="E40" s="814" t="s">
        <v>1627</v>
      </c>
      <c r="F40" s="1267">
        <v>39142</v>
      </c>
    </row>
    <row r="41" spans="1:7" s="56" customFormat="1" ht="26.25" customHeight="1">
      <c r="A41" s="1891"/>
      <c r="B41" s="1898" t="s">
        <v>11842</v>
      </c>
      <c r="C41" s="1898" t="s">
        <v>11843</v>
      </c>
      <c r="D41" s="2944" t="s">
        <v>11844</v>
      </c>
      <c r="E41" s="1898" t="s">
        <v>11430</v>
      </c>
      <c r="F41" s="2863" t="s">
        <v>11845</v>
      </c>
    </row>
    <row r="42" spans="1:7" ht="40.5">
      <c r="A42" s="3">
        <f t="shared" si="0"/>
        <v>40</v>
      </c>
      <c r="B42" s="814" t="s">
        <v>5900</v>
      </c>
      <c r="C42" s="814" t="s">
        <v>1475</v>
      </c>
      <c r="D42" s="453" t="s">
        <v>1476</v>
      </c>
      <c r="E42" s="814" t="s">
        <v>4916</v>
      </c>
      <c r="F42" s="1267">
        <v>39142</v>
      </c>
    </row>
    <row r="43" spans="1:7" ht="27">
      <c r="A43" s="3">
        <f t="shared" si="0"/>
        <v>41</v>
      </c>
      <c r="B43" s="814" t="s">
        <v>5901</v>
      </c>
      <c r="C43" s="814" t="s">
        <v>1477</v>
      </c>
      <c r="D43" s="453" t="s">
        <v>1478</v>
      </c>
      <c r="E43" s="814" t="s">
        <v>4916</v>
      </c>
      <c r="F43" s="1267">
        <v>39142</v>
      </c>
    </row>
    <row r="44" spans="1:7">
      <c r="A44" s="3">
        <f t="shared" si="0"/>
        <v>42</v>
      </c>
      <c r="B44" s="814" t="s">
        <v>2039</v>
      </c>
      <c r="C44" s="814" t="s">
        <v>1479</v>
      </c>
      <c r="D44" s="453" t="s">
        <v>1098</v>
      </c>
      <c r="E44" s="814" t="s">
        <v>4579</v>
      </c>
      <c r="F44" s="1267">
        <v>39142</v>
      </c>
    </row>
    <row r="45" spans="1:7" ht="40.5">
      <c r="A45" s="3">
        <f t="shared" si="0"/>
        <v>43</v>
      </c>
      <c r="B45" s="814" t="s">
        <v>2040</v>
      </c>
      <c r="C45" s="814" t="s">
        <v>1480</v>
      </c>
      <c r="D45" s="453" t="s">
        <v>1481</v>
      </c>
      <c r="E45" s="814" t="s">
        <v>4916</v>
      </c>
      <c r="F45" s="1267">
        <v>39142</v>
      </c>
    </row>
    <row r="46" spans="1:7" ht="27">
      <c r="A46" s="3">
        <f t="shared" si="0"/>
        <v>44</v>
      </c>
      <c r="B46" s="814" t="s">
        <v>550</v>
      </c>
      <c r="C46" s="814" t="s">
        <v>1482</v>
      </c>
      <c r="D46" s="453" t="s">
        <v>1483</v>
      </c>
      <c r="E46" s="814" t="s">
        <v>4579</v>
      </c>
      <c r="F46" s="1267">
        <v>39142</v>
      </c>
    </row>
    <row r="47" spans="1:7" s="56" customFormat="1" ht="37.5" customHeight="1">
      <c r="A47" s="3">
        <f t="shared" si="0"/>
        <v>45</v>
      </c>
      <c r="B47" s="814" t="s">
        <v>1484</v>
      </c>
      <c r="C47" s="445" t="s">
        <v>1485</v>
      </c>
      <c r="D47" s="453" t="s">
        <v>5732</v>
      </c>
      <c r="E47" s="814" t="s">
        <v>4916</v>
      </c>
      <c r="F47" s="1267">
        <v>39508</v>
      </c>
    </row>
    <row r="48" spans="1:7" s="56" customFormat="1" ht="27.75" customHeight="1">
      <c r="A48" s="3">
        <f t="shared" si="0"/>
        <v>46</v>
      </c>
      <c r="B48" s="814" t="s">
        <v>1486</v>
      </c>
      <c r="C48" s="445" t="s">
        <v>1487</v>
      </c>
      <c r="D48" s="453" t="s">
        <v>1488</v>
      </c>
      <c r="E48" s="814" t="s">
        <v>1627</v>
      </c>
      <c r="F48" s="1267">
        <v>39508</v>
      </c>
    </row>
    <row r="49" spans="1:7" s="56" customFormat="1" ht="30" customHeight="1">
      <c r="A49" s="3">
        <f t="shared" si="0"/>
        <v>47</v>
      </c>
      <c r="B49" s="814" t="s">
        <v>1489</v>
      </c>
      <c r="C49" s="445" t="s">
        <v>1490</v>
      </c>
      <c r="D49" s="453" t="s">
        <v>1491</v>
      </c>
      <c r="E49" s="814" t="s">
        <v>1627</v>
      </c>
      <c r="F49" s="1267">
        <v>39508</v>
      </c>
    </row>
    <row r="50" spans="1:7" s="56" customFormat="1" ht="42.75" customHeight="1">
      <c r="A50" s="3">
        <f t="shared" si="0"/>
        <v>48</v>
      </c>
      <c r="B50" s="814" t="s">
        <v>1492</v>
      </c>
      <c r="C50" s="445" t="s">
        <v>1493</v>
      </c>
      <c r="D50" s="500" t="s">
        <v>439</v>
      </c>
      <c r="E50" s="814" t="s">
        <v>4579</v>
      </c>
      <c r="F50" s="1267">
        <v>39508</v>
      </c>
    </row>
    <row r="51" spans="1:7" s="56" customFormat="1" ht="18" customHeight="1">
      <c r="A51" s="3">
        <f t="shared" si="0"/>
        <v>49</v>
      </c>
      <c r="B51" s="814" t="s">
        <v>1494</v>
      </c>
      <c r="C51" s="445" t="s">
        <v>1495</v>
      </c>
      <c r="D51" s="453" t="s">
        <v>1496</v>
      </c>
      <c r="E51" s="814" t="s">
        <v>1382</v>
      </c>
      <c r="F51" s="1267">
        <v>39448</v>
      </c>
    </row>
    <row r="52" spans="1:7" s="56" customFormat="1" ht="33.75" customHeight="1">
      <c r="A52" s="3">
        <f t="shared" si="0"/>
        <v>50</v>
      </c>
      <c r="B52" s="814" t="s">
        <v>1497</v>
      </c>
      <c r="C52" s="445" t="s">
        <v>1498</v>
      </c>
      <c r="D52" s="453" t="s">
        <v>1499</v>
      </c>
      <c r="E52" s="814" t="s">
        <v>1382</v>
      </c>
      <c r="F52" s="1267">
        <v>39508</v>
      </c>
    </row>
    <row r="53" spans="1:7" s="56" customFormat="1" ht="33.75" customHeight="1">
      <c r="A53" s="3">
        <f t="shared" si="0"/>
        <v>51</v>
      </c>
      <c r="B53" s="814" t="s">
        <v>2966</v>
      </c>
      <c r="C53" s="445" t="s">
        <v>1500</v>
      </c>
      <c r="D53" s="453" t="s">
        <v>2967</v>
      </c>
      <c r="E53" s="814" t="s">
        <v>4916</v>
      </c>
      <c r="F53" s="1267">
        <v>39508</v>
      </c>
    </row>
    <row r="54" spans="1:7" s="56" customFormat="1" ht="27">
      <c r="A54" s="3">
        <f t="shared" si="0"/>
        <v>52</v>
      </c>
      <c r="B54" s="814" t="s">
        <v>5723</v>
      </c>
      <c r="C54" s="445" t="s">
        <v>1501</v>
      </c>
      <c r="D54" s="453" t="s">
        <v>758</v>
      </c>
      <c r="E54" s="814" t="s">
        <v>4916</v>
      </c>
      <c r="F54" s="1267">
        <v>39508</v>
      </c>
    </row>
    <row r="55" spans="1:7" s="56" customFormat="1" ht="47.25" customHeight="1">
      <c r="A55" s="3">
        <f t="shared" si="0"/>
        <v>53</v>
      </c>
      <c r="B55" s="814" t="s">
        <v>5724</v>
      </c>
      <c r="C55" s="445" t="s">
        <v>759</v>
      </c>
      <c r="D55" s="453" t="s">
        <v>760</v>
      </c>
      <c r="E55" s="814" t="s">
        <v>4916</v>
      </c>
      <c r="F55" s="1267">
        <v>39508</v>
      </c>
    </row>
    <row r="56" spans="1:7" ht="40.5">
      <c r="A56" s="3">
        <f t="shared" si="0"/>
        <v>54</v>
      </c>
      <c r="B56" s="814" t="s">
        <v>3132</v>
      </c>
      <c r="C56" s="445" t="s">
        <v>761</v>
      </c>
      <c r="D56" s="453" t="s">
        <v>762</v>
      </c>
      <c r="E56" s="814" t="s">
        <v>4579</v>
      </c>
      <c r="F56" s="1267">
        <v>39873</v>
      </c>
    </row>
    <row r="57" spans="1:7" ht="40.5">
      <c r="A57" s="3">
        <f t="shared" si="0"/>
        <v>55</v>
      </c>
      <c r="B57" s="814" t="s">
        <v>3133</v>
      </c>
      <c r="C57" s="445" t="s">
        <v>763</v>
      </c>
      <c r="D57" s="453" t="s">
        <v>764</v>
      </c>
      <c r="E57" s="814" t="s">
        <v>4916</v>
      </c>
      <c r="F57" s="1267">
        <v>39873</v>
      </c>
    </row>
    <row r="58" spans="1:7" ht="27">
      <c r="A58" s="3">
        <f t="shared" si="0"/>
        <v>56</v>
      </c>
      <c r="B58" s="814" t="s">
        <v>3134</v>
      </c>
      <c r="C58" s="445" t="s">
        <v>765</v>
      </c>
      <c r="D58" s="453" t="s">
        <v>258</v>
      </c>
      <c r="E58" s="814" t="s">
        <v>1627</v>
      </c>
      <c r="F58" s="1267">
        <v>39873</v>
      </c>
    </row>
    <row r="59" spans="1:7" s="56" customFormat="1" ht="34.5" customHeight="1">
      <c r="A59" s="3">
        <f t="shared" si="0"/>
        <v>57</v>
      </c>
      <c r="B59" s="814" t="s">
        <v>5078</v>
      </c>
      <c r="C59" s="445" t="s">
        <v>5526</v>
      </c>
      <c r="D59" s="453" t="s">
        <v>5527</v>
      </c>
      <c r="E59" s="1449" t="s">
        <v>11675</v>
      </c>
      <c r="F59" s="1267">
        <v>40057</v>
      </c>
      <c r="G59" s="56" t="s">
        <v>5077</v>
      </c>
    </row>
    <row r="60" spans="1:7" s="56" customFormat="1" ht="27">
      <c r="A60" s="3">
        <f t="shared" si="0"/>
        <v>58</v>
      </c>
      <c r="B60" s="814" t="s">
        <v>2957</v>
      </c>
      <c r="C60" s="445" t="s">
        <v>1424</v>
      </c>
      <c r="D60" s="453" t="s">
        <v>1425</v>
      </c>
      <c r="E60" s="814" t="s">
        <v>4916</v>
      </c>
      <c r="F60" s="1267">
        <v>40238</v>
      </c>
    </row>
    <row r="61" spans="1:7" s="56" customFormat="1">
      <c r="A61" s="3">
        <f t="shared" si="0"/>
        <v>59</v>
      </c>
      <c r="B61" s="814" t="s">
        <v>2289</v>
      </c>
      <c r="C61" s="445" t="s">
        <v>1426</v>
      </c>
      <c r="D61" s="453" t="s">
        <v>2172</v>
      </c>
      <c r="E61" s="814" t="s">
        <v>4916</v>
      </c>
      <c r="F61" s="1267">
        <v>40238</v>
      </c>
    </row>
    <row r="62" spans="1:7" s="56" customFormat="1" ht="27">
      <c r="A62" s="3">
        <f t="shared" si="0"/>
        <v>60</v>
      </c>
      <c r="B62" s="814" t="s">
        <v>2290</v>
      </c>
      <c r="C62" s="445" t="s">
        <v>1427</v>
      </c>
      <c r="D62" s="453" t="s">
        <v>1428</v>
      </c>
      <c r="E62" s="814" t="s">
        <v>4916</v>
      </c>
      <c r="F62" s="1267">
        <v>40238</v>
      </c>
    </row>
    <row r="63" spans="1:7" s="56" customFormat="1" ht="27">
      <c r="A63" s="3">
        <f t="shared" si="0"/>
        <v>61</v>
      </c>
      <c r="B63" s="814" t="s">
        <v>2291</v>
      </c>
      <c r="C63" s="445" t="s">
        <v>1429</v>
      </c>
      <c r="D63" s="453" t="s">
        <v>1430</v>
      </c>
      <c r="E63" s="814" t="s">
        <v>4916</v>
      </c>
      <c r="F63" s="1267">
        <v>40238</v>
      </c>
    </row>
    <row r="64" spans="1:7" s="56" customFormat="1" ht="19.5" customHeight="1">
      <c r="A64" s="3">
        <f t="shared" si="0"/>
        <v>62</v>
      </c>
      <c r="B64" s="814" t="s">
        <v>2171</v>
      </c>
      <c r="C64" s="445" t="s">
        <v>1431</v>
      </c>
      <c r="D64" s="453" t="s">
        <v>1432</v>
      </c>
      <c r="E64" s="814" t="s">
        <v>4916</v>
      </c>
      <c r="F64" s="1267">
        <v>40238</v>
      </c>
    </row>
    <row r="65" spans="1:7" s="56" customFormat="1" ht="24" customHeight="1">
      <c r="A65" s="3">
        <f t="shared" si="0"/>
        <v>63</v>
      </c>
      <c r="B65" s="814" t="s">
        <v>1681</v>
      </c>
      <c r="C65" s="445" t="s">
        <v>1433</v>
      </c>
      <c r="D65" s="453" t="s">
        <v>1727</v>
      </c>
      <c r="E65" s="814" t="s">
        <v>4916</v>
      </c>
      <c r="F65" s="1267">
        <v>40238</v>
      </c>
      <c r="G65" s="56" t="s">
        <v>1682</v>
      </c>
    </row>
    <row r="66" spans="1:7" s="56" customFormat="1">
      <c r="A66" s="3">
        <f t="shared" si="0"/>
        <v>64</v>
      </c>
      <c r="B66" s="814" t="s">
        <v>3449</v>
      </c>
      <c r="C66" s="445" t="s">
        <v>1434</v>
      </c>
      <c r="D66" s="453" t="s">
        <v>1435</v>
      </c>
      <c r="E66" s="814" t="s">
        <v>1627</v>
      </c>
      <c r="F66" s="1267">
        <v>40238</v>
      </c>
    </row>
    <row r="67" spans="1:7" s="56" customFormat="1" ht="27">
      <c r="A67" s="3">
        <f t="shared" si="0"/>
        <v>65</v>
      </c>
      <c r="B67" s="814" t="s">
        <v>3451</v>
      </c>
      <c r="C67" s="445" t="s">
        <v>1436</v>
      </c>
      <c r="D67" s="453" t="s">
        <v>2168</v>
      </c>
      <c r="E67" s="814" t="s">
        <v>1627</v>
      </c>
      <c r="F67" s="1267">
        <v>40238</v>
      </c>
    </row>
    <row r="68" spans="1:7" s="56" customFormat="1" ht="27">
      <c r="A68" s="3">
        <f t="shared" si="0"/>
        <v>66</v>
      </c>
      <c r="B68" s="814" t="s">
        <v>5560</v>
      </c>
      <c r="C68" s="445" t="s">
        <v>1437</v>
      </c>
      <c r="D68" s="453" t="s">
        <v>1438</v>
      </c>
      <c r="E68" s="814" t="s">
        <v>811</v>
      </c>
      <c r="F68" s="1267">
        <v>40238</v>
      </c>
    </row>
    <row r="69" spans="1:7" s="56" customFormat="1" ht="27">
      <c r="A69" s="3">
        <f t="shared" si="0"/>
        <v>67</v>
      </c>
      <c r="B69" s="814" t="s">
        <v>2292</v>
      </c>
      <c r="C69" s="445" t="s">
        <v>1439</v>
      </c>
      <c r="D69" s="453" t="s">
        <v>3448</v>
      </c>
      <c r="E69" s="814" t="s">
        <v>1382</v>
      </c>
      <c r="F69" s="1267">
        <v>40238</v>
      </c>
    </row>
    <row r="70" spans="1:7" s="56" customFormat="1" ht="31.5" customHeight="1">
      <c r="A70" s="3">
        <f t="shared" si="0"/>
        <v>68</v>
      </c>
      <c r="B70" s="814" t="s">
        <v>2169</v>
      </c>
      <c r="C70" s="445" t="s">
        <v>1440</v>
      </c>
      <c r="D70" s="453" t="s">
        <v>2170</v>
      </c>
      <c r="E70" s="814" t="s">
        <v>4579</v>
      </c>
      <c r="F70" s="1267">
        <v>40238</v>
      </c>
    </row>
    <row r="71" spans="1:7" s="56" customFormat="1" ht="28.5" customHeight="1">
      <c r="A71" s="3">
        <f t="shared" si="0"/>
        <v>69</v>
      </c>
      <c r="B71" s="814" t="s">
        <v>5706</v>
      </c>
      <c r="C71" s="445" t="s">
        <v>1441</v>
      </c>
      <c r="D71" s="453" t="s">
        <v>1442</v>
      </c>
      <c r="E71" s="814" t="s">
        <v>4579</v>
      </c>
      <c r="F71" s="1267">
        <v>40238</v>
      </c>
    </row>
    <row r="72" spans="1:7" s="56" customFormat="1" ht="28.5" customHeight="1">
      <c r="A72" s="3">
        <f t="shared" si="0"/>
        <v>70</v>
      </c>
      <c r="B72" s="1449" t="s">
        <v>7408</v>
      </c>
      <c r="C72" s="1472" t="s">
        <v>7409</v>
      </c>
      <c r="D72" s="1453" t="s">
        <v>7410</v>
      </c>
      <c r="E72" s="1449" t="s">
        <v>1382</v>
      </c>
      <c r="F72" s="1267">
        <v>40603</v>
      </c>
    </row>
    <row r="73" spans="1:7" s="56" customFormat="1" ht="28.5" customHeight="1">
      <c r="A73" s="3">
        <f t="shared" ref="A73:A110" si="1">ROW()-2</f>
        <v>71</v>
      </c>
      <c r="B73" s="1449" t="s">
        <v>7411</v>
      </c>
      <c r="C73" s="1472" t="s">
        <v>7412</v>
      </c>
      <c r="D73" s="1453" t="s">
        <v>7413</v>
      </c>
      <c r="E73" s="1449" t="s">
        <v>1382</v>
      </c>
      <c r="F73" s="1267">
        <v>40603</v>
      </c>
    </row>
    <row r="74" spans="1:7" s="56" customFormat="1" ht="28.5" customHeight="1">
      <c r="A74" s="3">
        <f t="shared" si="1"/>
        <v>72</v>
      </c>
      <c r="B74" s="1449" t="s">
        <v>7425</v>
      </c>
      <c r="C74" s="1472" t="s">
        <v>7426</v>
      </c>
      <c r="D74" s="1453" t="s">
        <v>7427</v>
      </c>
      <c r="E74" s="1449" t="s">
        <v>811</v>
      </c>
      <c r="F74" s="1267">
        <v>40603</v>
      </c>
    </row>
    <row r="75" spans="1:7" s="56" customFormat="1" ht="35.25" customHeight="1">
      <c r="A75" s="3">
        <f t="shared" si="1"/>
        <v>73</v>
      </c>
      <c r="B75" s="1449" t="s">
        <v>7428</v>
      </c>
      <c r="C75" s="1472" t="s">
        <v>7429</v>
      </c>
      <c r="D75" s="1453" t="s">
        <v>7430</v>
      </c>
      <c r="E75" s="1449" t="s">
        <v>811</v>
      </c>
      <c r="F75" s="1267">
        <v>40603</v>
      </c>
    </row>
    <row r="76" spans="1:7" s="56" customFormat="1" ht="42" customHeight="1">
      <c r="A76" s="3">
        <f t="shared" si="1"/>
        <v>74</v>
      </c>
      <c r="B76" s="1449" t="s">
        <v>7435</v>
      </c>
      <c r="C76" s="1472" t="s">
        <v>7436</v>
      </c>
      <c r="D76" s="1453" t="s">
        <v>7437</v>
      </c>
      <c r="E76" s="1449" t="s">
        <v>4957</v>
      </c>
      <c r="F76" s="1267">
        <v>40603</v>
      </c>
    </row>
    <row r="77" spans="1:7" s="56" customFormat="1" ht="28.5" customHeight="1">
      <c r="A77" s="3">
        <f t="shared" si="1"/>
        <v>75</v>
      </c>
      <c r="B77" s="1449" t="s">
        <v>7498</v>
      </c>
      <c r="C77" s="1472" t="s">
        <v>7497</v>
      </c>
      <c r="D77" s="453" t="s">
        <v>7499</v>
      </c>
      <c r="E77" s="1449" t="s">
        <v>4916</v>
      </c>
      <c r="F77" s="1267">
        <v>40603</v>
      </c>
    </row>
    <row r="78" spans="1:7" s="56" customFormat="1" ht="28.5" customHeight="1">
      <c r="A78" s="3">
        <f t="shared" si="1"/>
        <v>76</v>
      </c>
      <c r="B78" s="814"/>
      <c r="C78" s="1472" t="s">
        <v>8028</v>
      </c>
      <c r="D78" s="453" t="s">
        <v>8029</v>
      </c>
      <c r="E78" s="1449" t="s">
        <v>1382</v>
      </c>
      <c r="F78" s="1267">
        <v>40787</v>
      </c>
      <c r="G78" s="1784" t="s">
        <v>8534</v>
      </c>
    </row>
    <row r="79" spans="1:7" s="56" customFormat="1" ht="28.5" customHeight="1">
      <c r="A79" s="3">
        <f t="shared" si="1"/>
        <v>77</v>
      </c>
      <c r="B79" s="1449" t="s">
        <v>8537</v>
      </c>
      <c r="C79" s="1472" t="s">
        <v>8536</v>
      </c>
      <c r="D79" s="453" t="s">
        <v>8535</v>
      </c>
      <c r="E79" s="1449" t="s">
        <v>1382</v>
      </c>
      <c r="F79" s="1267">
        <v>40969</v>
      </c>
      <c r="G79" s="1784"/>
    </row>
    <row r="80" spans="1:7" s="56" customFormat="1" ht="28.5" customHeight="1">
      <c r="A80" s="3">
        <f t="shared" si="1"/>
        <v>78</v>
      </c>
      <c r="B80" s="1449" t="s">
        <v>8538</v>
      </c>
      <c r="C80" s="1472" t="s">
        <v>8539</v>
      </c>
      <c r="D80" s="453" t="s">
        <v>8540</v>
      </c>
      <c r="E80" s="1449" t="s">
        <v>1627</v>
      </c>
      <c r="F80" s="1267">
        <v>40969</v>
      </c>
      <c r="G80" s="1784"/>
    </row>
    <row r="81" spans="1:7" s="56" customFormat="1" ht="28.5" customHeight="1">
      <c r="A81" s="3">
        <f t="shared" si="1"/>
        <v>79</v>
      </c>
      <c r="B81" s="1449" t="s">
        <v>8541</v>
      </c>
      <c r="C81" s="1472" t="s">
        <v>8542</v>
      </c>
      <c r="D81" s="1453" t="s">
        <v>8595</v>
      </c>
      <c r="E81" s="1449" t="s">
        <v>1627</v>
      </c>
      <c r="F81" s="1267">
        <v>40969</v>
      </c>
      <c r="G81" s="1784"/>
    </row>
    <row r="82" spans="1:7" s="56" customFormat="1" ht="28.5" customHeight="1">
      <c r="A82" s="3">
        <f t="shared" si="1"/>
        <v>80</v>
      </c>
      <c r="B82" s="1449" t="s">
        <v>8543</v>
      </c>
      <c r="C82" s="1472" t="s">
        <v>8544</v>
      </c>
      <c r="D82" s="453" t="s">
        <v>8545</v>
      </c>
      <c r="E82" s="1449" t="s">
        <v>8549</v>
      </c>
      <c r="F82" s="1267">
        <v>40969</v>
      </c>
      <c r="G82" s="1784"/>
    </row>
    <row r="83" spans="1:7" s="56" customFormat="1" ht="28.5" customHeight="1">
      <c r="A83" s="3">
        <f t="shared" si="1"/>
        <v>81</v>
      </c>
      <c r="B83" s="1449" t="s">
        <v>8546</v>
      </c>
      <c r="C83" s="1472" t="s">
        <v>8547</v>
      </c>
      <c r="D83" s="1453" t="s">
        <v>8548</v>
      </c>
      <c r="E83" s="1449" t="s">
        <v>8550</v>
      </c>
      <c r="F83" s="1267">
        <v>40969</v>
      </c>
      <c r="G83" s="1784"/>
    </row>
    <row r="84" spans="1:7" s="56" customFormat="1" ht="52.5" customHeight="1">
      <c r="A84" s="3">
        <f t="shared" si="1"/>
        <v>82</v>
      </c>
      <c r="B84" s="1449" t="s">
        <v>8568</v>
      </c>
      <c r="C84" s="1472" t="s">
        <v>8569</v>
      </c>
      <c r="D84" s="1453" t="s">
        <v>8570</v>
      </c>
      <c r="E84" s="1449" t="s">
        <v>8550</v>
      </c>
      <c r="F84" s="1267">
        <v>40969</v>
      </c>
      <c r="G84" s="1784"/>
    </row>
    <row r="85" spans="1:7" s="56" customFormat="1" ht="28.5" customHeight="1">
      <c r="A85" s="3">
        <f t="shared" si="1"/>
        <v>83</v>
      </c>
      <c r="B85" s="1449" t="s">
        <v>8551</v>
      </c>
      <c r="C85" s="1472" t="s">
        <v>8552</v>
      </c>
      <c r="D85" s="453" t="s">
        <v>8553</v>
      </c>
      <c r="E85" s="1449" t="s">
        <v>8550</v>
      </c>
      <c r="F85" s="1267">
        <v>40969</v>
      </c>
      <c r="G85" s="1784"/>
    </row>
    <row r="86" spans="1:7" s="56" customFormat="1" ht="28.5" customHeight="1">
      <c r="A86" s="3"/>
      <c r="B86" s="1898" t="s">
        <v>11836</v>
      </c>
      <c r="C86" s="2861" t="s">
        <v>11837</v>
      </c>
      <c r="D86" s="2944" t="s">
        <v>11838</v>
      </c>
      <c r="E86" s="1898" t="s">
        <v>4916</v>
      </c>
      <c r="F86" s="2945">
        <v>40969</v>
      </c>
      <c r="G86" s="1784"/>
    </row>
    <row r="87" spans="1:7" s="56" customFormat="1" ht="28.5" customHeight="1">
      <c r="A87" s="3">
        <f t="shared" si="1"/>
        <v>85</v>
      </c>
      <c r="B87" s="1449" t="s">
        <v>8556</v>
      </c>
      <c r="C87" s="1472" t="s">
        <v>8557</v>
      </c>
      <c r="D87" s="1453" t="s">
        <v>8558</v>
      </c>
      <c r="E87" s="1449" t="s">
        <v>8559</v>
      </c>
      <c r="F87" s="1267">
        <v>40969</v>
      </c>
      <c r="G87" s="1784"/>
    </row>
    <row r="88" spans="1:7" s="56" customFormat="1" ht="42.75" customHeight="1">
      <c r="A88" s="3">
        <f t="shared" si="1"/>
        <v>86</v>
      </c>
      <c r="B88" s="1449" t="s">
        <v>8566</v>
      </c>
      <c r="C88" s="1472" t="s">
        <v>8567</v>
      </c>
      <c r="D88" s="1453" t="s">
        <v>8576</v>
      </c>
      <c r="E88" s="1449" t="s">
        <v>4579</v>
      </c>
      <c r="F88" s="1267">
        <v>40969</v>
      </c>
      <c r="G88" s="1784"/>
    </row>
    <row r="89" spans="1:7" s="56" customFormat="1" ht="42.75" customHeight="1">
      <c r="A89" s="3">
        <f t="shared" si="1"/>
        <v>87</v>
      </c>
      <c r="B89" s="1449" t="s">
        <v>9935</v>
      </c>
      <c r="C89" s="1472" t="s">
        <v>9948</v>
      </c>
      <c r="D89" s="1453" t="s">
        <v>9938</v>
      </c>
      <c r="E89" s="1449" t="s">
        <v>9939</v>
      </c>
      <c r="F89" s="1267">
        <v>41061</v>
      </c>
      <c r="G89" s="1784"/>
    </row>
    <row r="90" spans="1:7" s="56" customFormat="1" ht="28.5" customHeight="1">
      <c r="A90" s="3">
        <f t="shared" si="1"/>
        <v>88</v>
      </c>
      <c r="B90" s="1449" t="s">
        <v>9958</v>
      </c>
      <c r="C90" s="1472" t="s">
        <v>9959</v>
      </c>
      <c r="D90" s="1453" t="s">
        <v>9960</v>
      </c>
      <c r="E90" s="1449" t="s">
        <v>9961</v>
      </c>
      <c r="F90" s="1267">
        <v>41153</v>
      </c>
      <c r="G90" s="1784"/>
    </row>
    <row r="91" spans="1:7" s="56" customFormat="1" ht="28.5" customHeight="1">
      <c r="A91" s="3">
        <f t="shared" si="1"/>
        <v>89</v>
      </c>
      <c r="B91" s="1449"/>
      <c r="C91" s="1472" t="s">
        <v>10115</v>
      </c>
      <c r="D91" s="1453" t="s">
        <v>10116</v>
      </c>
      <c r="E91" s="1449" t="s">
        <v>10114</v>
      </c>
      <c r="F91" s="1267">
        <v>41183</v>
      </c>
      <c r="G91" s="1784"/>
    </row>
    <row r="92" spans="1:7" s="1649" customFormat="1" ht="28.5" customHeight="1">
      <c r="A92" s="3">
        <f t="shared" si="1"/>
        <v>90</v>
      </c>
      <c r="B92" s="1449" t="s">
        <v>9966</v>
      </c>
      <c r="C92" s="1472" t="s">
        <v>9967</v>
      </c>
      <c r="D92" s="1453" t="s">
        <v>9968</v>
      </c>
      <c r="E92" s="1449" t="s">
        <v>9969</v>
      </c>
      <c r="F92" s="2660">
        <v>41214</v>
      </c>
      <c r="G92" s="1784"/>
    </row>
    <row r="93" spans="1:7" s="1649" customFormat="1" ht="39" customHeight="1">
      <c r="A93" s="1891"/>
      <c r="B93" s="1898" t="s">
        <v>11664</v>
      </c>
      <c r="C93" s="2861" t="s">
        <v>11665</v>
      </c>
      <c r="D93" s="2862" t="s">
        <v>11666</v>
      </c>
      <c r="E93" s="1898" t="s">
        <v>11667</v>
      </c>
      <c r="F93" s="2863" t="s">
        <v>11663</v>
      </c>
      <c r="G93" s="1784"/>
    </row>
    <row r="94" spans="1:7" s="56" customFormat="1" ht="42.75" customHeight="1">
      <c r="A94" s="3">
        <f t="shared" si="1"/>
        <v>92</v>
      </c>
      <c r="B94" s="1449" t="s">
        <v>9931</v>
      </c>
      <c r="C94" s="1472" t="s">
        <v>9932</v>
      </c>
      <c r="D94" s="1453" t="s">
        <v>9933</v>
      </c>
      <c r="E94" s="1449" t="s">
        <v>9934</v>
      </c>
      <c r="F94" s="1267">
        <v>41334</v>
      </c>
      <c r="G94" s="1784"/>
    </row>
    <row r="95" spans="1:7" s="56" customFormat="1" ht="42.75" customHeight="1">
      <c r="A95" s="3">
        <f t="shared" si="1"/>
        <v>93</v>
      </c>
      <c r="B95" s="1449" t="s">
        <v>9936</v>
      </c>
      <c r="C95" s="1472" t="s">
        <v>9949</v>
      </c>
      <c r="D95" s="1453" t="s">
        <v>9940</v>
      </c>
      <c r="E95" s="1449" t="s">
        <v>9939</v>
      </c>
      <c r="F95" s="1267">
        <v>41334</v>
      </c>
      <c r="G95" s="1784"/>
    </row>
    <row r="96" spans="1:7" s="56" customFormat="1" ht="42.75" customHeight="1">
      <c r="A96" s="3">
        <f t="shared" si="1"/>
        <v>94</v>
      </c>
      <c r="B96" s="1449" t="s">
        <v>9937</v>
      </c>
      <c r="C96" s="1472" t="s">
        <v>9950</v>
      </c>
      <c r="D96" s="1453" t="s">
        <v>9941</v>
      </c>
      <c r="E96" s="1449" t="s">
        <v>9939</v>
      </c>
      <c r="F96" s="1267">
        <v>41334</v>
      </c>
      <c r="G96" s="1784"/>
    </row>
    <row r="97" spans="1:7" s="56" customFormat="1" ht="33" customHeight="1">
      <c r="A97" s="1891"/>
      <c r="B97" s="1898" t="s">
        <v>11660</v>
      </c>
      <c r="C97" s="2861" t="s">
        <v>11661</v>
      </c>
      <c r="D97" s="2862" t="s">
        <v>11662</v>
      </c>
      <c r="E97" s="1898" t="s">
        <v>6667</v>
      </c>
      <c r="F97" s="2863" t="s">
        <v>11663</v>
      </c>
      <c r="G97" s="1784"/>
    </row>
    <row r="98" spans="1:7" s="56" customFormat="1" ht="28.5" customHeight="1">
      <c r="A98" s="3">
        <f t="shared" si="1"/>
        <v>96</v>
      </c>
      <c r="B98" s="1449" t="s">
        <v>9951</v>
      </c>
      <c r="C98" s="1472" t="s">
        <v>9952</v>
      </c>
      <c r="D98" s="1453" t="s">
        <v>9953</v>
      </c>
      <c r="E98" s="1449" t="s">
        <v>9957</v>
      </c>
      <c r="F98" s="1267">
        <v>41334</v>
      </c>
      <c r="G98" s="1784" t="s">
        <v>9954</v>
      </c>
    </row>
    <row r="99" spans="1:7" s="56" customFormat="1" ht="33.75" customHeight="1">
      <c r="A99" s="1891"/>
      <c r="B99" s="1898" t="s">
        <v>11668</v>
      </c>
      <c r="C99" s="2861" t="s">
        <v>11669</v>
      </c>
      <c r="D99" s="2862" t="s">
        <v>11670</v>
      </c>
      <c r="E99" s="1898" t="s">
        <v>11667</v>
      </c>
      <c r="F99" s="2863" t="s">
        <v>11671</v>
      </c>
      <c r="G99" s="1784"/>
    </row>
    <row r="100" spans="1:7" s="1874" customFormat="1" ht="47.25" customHeight="1">
      <c r="A100" s="1437">
        <f t="shared" si="1"/>
        <v>98</v>
      </c>
      <c r="B100" s="1543" t="s">
        <v>11077</v>
      </c>
      <c r="C100" s="1544" t="s">
        <v>11078</v>
      </c>
      <c r="D100" s="1545" t="s">
        <v>11079</v>
      </c>
      <c r="E100" s="1543" t="s">
        <v>11080</v>
      </c>
      <c r="F100" s="1546">
        <v>41699</v>
      </c>
      <c r="G100" s="2377"/>
    </row>
    <row r="101" spans="1:7" s="1874" customFormat="1" ht="33.75" customHeight="1">
      <c r="A101" s="1437">
        <f t="shared" si="1"/>
        <v>99</v>
      </c>
      <c r="B101" s="1543" t="s">
        <v>4375</v>
      </c>
      <c r="C101" s="1544" t="s">
        <v>11092</v>
      </c>
      <c r="D101" s="1545" t="s">
        <v>11093</v>
      </c>
      <c r="E101" s="1543" t="s">
        <v>11094</v>
      </c>
      <c r="F101" s="1546">
        <v>41699</v>
      </c>
      <c r="G101" s="2377"/>
    </row>
    <row r="102" spans="1:7" s="1874" customFormat="1" ht="28.5" customHeight="1">
      <c r="A102" s="1437">
        <f t="shared" si="1"/>
        <v>100</v>
      </c>
      <c r="B102" s="1543" t="s">
        <v>11095</v>
      </c>
      <c r="C102" s="1544" t="s">
        <v>11096</v>
      </c>
      <c r="D102" s="1545" t="s">
        <v>11097</v>
      </c>
      <c r="E102" s="1543" t="s">
        <v>8559</v>
      </c>
      <c r="F102" s="1546">
        <v>41699</v>
      </c>
      <c r="G102" s="2377"/>
    </row>
    <row r="103" spans="1:7" s="1874" customFormat="1" ht="28.5" customHeight="1">
      <c r="A103" s="1437">
        <f t="shared" si="1"/>
        <v>101</v>
      </c>
      <c r="B103" s="1543" t="s">
        <v>11102</v>
      </c>
      <c r="C103" s="1544" t="s">
        <v>11106</v>
      </c>
      <c r="D103" s="1545" t="s">
        <v>11109</v>
      </c>
      <c r="E103" s="1543" t="s">
        <v>6667</v>
      </c>
      <c r="F103" s="1546">
        <v>41699</v>
      </c>
      <c r="G103" s="2377"/>
    </row>
    <row r="104" spans="1:7" s="1874" customFormat="1" ht="28.5" customHeight="1">
      <c r="A104" s="1437">
        <f t="shared" si="1"/>
        <v>102</v>
      </c>
      <c r="B104" s="1543" t="s">
        <v>11103</v>
      </c>
      <c r="C104" s="1544" t="s">
        <v>11107</v>
      </c>
      <c r="D104" s="1545" t="s">
        <v>11110</v>
      </c>
      <c r="E104" s="1543" t="s">
        <v>6667</v>
      </c>
      <c r="F104" s="1546">
        <v>41699</v>
      </c>
      <c r="G104" s="2377"/>
    </row>
    <row r="105" spans="1:7" s="1874" customFormat="1" ht="28.5" customHeight="1">
      <c r="A105" s="1437">
        <f t="shared" si="1"/>
        <v>103</v>
      </c>
      <c r="B105" s="1543" t="s">
        <v>11104</v>
      </c>
      <c r="C105" s="1544" t="s">
        <v>11108</v>
      </c>
      <c r="D105" s="1545" t="s">
        <v>11111</v>
      </c>
      <c r="E105" s="1543" t="s">
        <v>6667</v>
      </c>
      <c r="F105" s="1546">
        <v>41699</v>
      </c>
      <c r="G105" s="2377"/>
    </row>
    <row r="106" spans="1:7" s="1874" customFormat="1" ht="28.5" customHeight="1">
      <c r="A106" s="1437">
        <f t="shared" si="1"/>
        <v>104</v>
      </c>
      <c r="B106" s="1543"/>
      <c r="C106" s="1544" t="s">
        <v>11105</v>
      </c>
      <c r="D106" s="1545" t="s">
        <v>11112</v>
      </c>
      <c r="E106" s="1543" t="s">
        <v>6667</v>
      </c>
      <c r="F106" s="1546">
        <v>41699</v>
      </c>
      <c r="G106" s="2377"/>
    </row>
    <row r="107" spans="1:7" s="1874" customFormat="1" ht="28.5" customHeight="1">
      <c r="A107" s="1437">
        <f t="shared" si="1"/>
        <v>105</v>
      </c>
      <c r="B107" s="1543" t="s">
        <v>11120</v>
      </c>
      <c r="C107" s="1544" t="s">
        <v>11121</v>
      </c>
      <c r="D107" s="1545" t="s">
        <v>11122</v>
      </c>
      <c r="E107" s="1543" t="s">
        <v>1627</v>
      </c>
      <c r="F107" s="1546">
        <v>41699</v>
      </c>
      <c r="G107" s="2377"/>
    </row>
    <row r="108" spans="1:7" s="1874" customFormat="1" ht="28.5" customHeight="1">
      <c r="A108" s="1437">
        <f t="shared" si="1"/>
        <v>106</v>
      </c>
      <c r="B108" s="1543" t="s">
        <v>11123</v>
      </c>
      <c r="C108" s="1544" t="s">
        <v>11124</v>
      </c>
      <c r="D108" s="1545" t="s">
        <v>11125</v>
      </c>
      <c r="E108" s="1543" t="s">
        <v>11126</v>
      </c>
      <c r="F108" s="1546">
        <v>41699</v>
      </c>
      <c r="G108" s="2377" t="s">
        <v>11127</v>
      </c>
    </row>
    <row r="109" spans="1:7" s="1874" customFormat="1" ht="31.5" customHeight="1">
      <c r="A109" s="1437">
        <f t="shared" si="1"/>
        <v>107</v>
      </c>
      <c r="B109" s="1543" t="s">
        <v>11131</v>
      </c>
      <c r="C109" s="1544" t="s">
        <v>11132</v>
      </c>
      <c r="D109" s="1545" t="s">
        <v>11133</v>
      </c>
      <c r="E109" s="1543" t="s">
        <v>6667</v>
      </c>
      <c r="F109" s="1546">
        <v>41699</v>
      </c>
      <c r="G109" s="2377"/>
    </row>
    <row r="110" spans="1:7" s="1874" customFormat="1" ht="31.5" customHeight="1">
      <c r="A110" s="1437">
        <f t="shared" si="1"/>
        <v>108</v>
      </c>
      <c r="B110" s="1543" t="s">
        <v>11134</v>
      </c>
      <c r="C110" s="1544" t="s">
        <v>11135</v>
      </c>
      <c r="D110" s="1545" t="s">
        <v>11136</v>
      </c>
      <c r="E110" s="1543" t="s">
        <v>11137</v>
      </c>
      <c r="F110" s="1546">
        <v>41699</v>
      </c>
      <c r="G110" s="2377"/>
    </row>
    <row r="111" spans="1:7" s="1874" customFormat="1" ht="28.5" customHeight="1">
      <c r="A111" s="3"/>
      <c r="B111" s="2674"/>
      <c r="C111" s="2675" t="s">
        <v>9945</v>
      </c>
      <c r="D111" s="2676" t="s">
        <v>9946</v>
      </c>
      <c r="E111" s="2674" t="s">
        <v>9939</v>
      </c>
      <c r="F111" s="2677">
        <v>41334</v>
      </c>
      <c r="G111" s="2378" t="s">
        <v>9947</v>
      </c>
    </row>
    <row r="112" spans="1:7" s="56" customFormat="1" ht="28.5" customHeight="1">
      <c r="A112" s="41"/>
      <c r="B112" s="2370"/>
      <c r="C112" s="2167"/>
      <c r="D112" s="2371"/>
      <c r="E112" s="2370"/>
      <c r="F112" s="1270"/>
      <c r="G112" s="1784"/>
    </row>
    <row r="113" spans="1:6">
      <c r="A113" s="41"/>
      <c r="B113" s="801"/>
      <c r="C113" s="451"/>
      <c r="D113" s="648"/>
      <c r="E113" s="801"/>
      <c r="F113" s="1270"/>
    </row>
    <row r="115" spans="1:6">
      <c r="A115"/>
      <c r="C115" s="482"/>
      <c r="D115" s="195"/>
    </row>
    <row r="116" spans="1:6">
      <c r="A116"/>
      <c r="B116" s="246" t="s">
        <v>5531</v>
      </c>
      <c r="C116" s="50" t="s">
        <v>11847</v>
      </c>
    </row>
    <row r="117" spans="1:6">
      <c r="A117"/>
      <c r="B117" s="195" t="s">
        <v>5530</v>
      </c>
      <c r="C117" s="195">
        <v>1</v>
      </c>
    </row>
    <row r="118" spans="1:6">
      <c r="A118"/>
      <c r="B118" s="195" t="s">
        <v>3433</v>
      </c>
      <c r="C118" s="195">
        <v>3</v>
      </c>
    </row>
    <row r="119" spans="1:6">
      <c r="A119"/>
      <c r="B119" s="195" t="s">
        <v>3440</v>
      </c>
      <c r="C119" s="195">
        <v>5</v>
      </c>
    </row>
    <row r="120" spans="1:6">
      <c r="A120"/>
      <c r="B120" s="195" t="s">
        <v>3444</v>
      </c>
      <c r="C120" s="1915">
        <v>4</v>
      </c>
    </row>
    <row r="121" spans="1:6">
      <c r="A121"/>
      <c r="B121" s="195" t="s">
        <v>5346</v>
      </c>
      <c r="C121" s="1915">
        <v>6</v>
      </c>
    </row>
    <row r="122" spans="1:6">
      <c r="A122"/>
      <c r="B122" s="195" t="s">
        <v>3121</v>
      </c>
      <c r="C122" s="1915">
        <v>5</v>
      </c>
    </row>
    <row r="123" spans="1:6">
      <c r="A123"/>
      <c r="B123" s="195" t="s">
        <v>2922</v>
      </c>
      <c r="C123" s="195">
        <v>11</v>
      </c>
    </row>
    <row r="124" spans="1:6">
      <c r="A124"/>
      <c r="B124" s="195" t="s">
        <v>731</v>
      </c>
      <c r="C124" s="1915">
        <v>9</v>
      </c>
    </row>
    <row r="125" spans="1:6">
      <c r="A125"/>
      <c r="B125" s="195" t="s">
        <v>856</v>
      </c>
      <c r="C125" s="195">
        <v>9</v>
      </c>
    </row>
    <row r="126" spans="1:6">
      <c r="A126"/>
      <c r="B126" s="195" t="s">
        <v>6381</v>
      </c>
      <c r="C126" s="195">
        <v>3</v>
      </c>
    </row>
    <row r="127" spans="1:6">
      <c r="A127"/>
      <c r="B127" s="195" t="s">
        <v>5415</v>
      </c>
      <c r="C127" s="195">
        <v>13</v>
      </c>
    </row>
    <row r="128" spans="1:6">
      <c r="B128" s="1533" t="s">
        <v>7407</v>
      </c>
      <c r="C128" s="1533">
        <v>6</v>
      </c>
    </row>
    <row r="129" spans="2:3">
      <c r="B129" s="1533" t="s">
        <v>8571</v>
      </c>
      <c r="C129" s="1915">
        <v>11</v>
      </c>
    </row>
    <row r="130" spans="2:3">
      <c r="B130" s="1533" t="s">
        <v>9930</v>
      </c>
      <c r="C130" s="1915">
        <v>10</v>
      </c>
    </row>
    <row r="131" spans="2:3">
      <c r="B131" s="1533" t="s">
        <v>11076</v>
      </c>
      <c r="C131" s="1915">
        <v>12</v>
      </c>
    </row>
    <row r="132" spans="2:3">
      <c r="B132" s="195" t="s">
        <v>2245</v>
      </c>
      <c r="C132" s="195">
        <f>SUM(C117:C131)</f>
        <v>108</v>
      </c>
    </row>
    <row r="136" spans="2:3">
      <c r="B136" s="2864"/>
      <c r="C136" s="1533" t="s">
        <v>11672</v>
      </c>
    </row>
  </sheetData>
  <autoFilter ref="A2:F111"/>
  <phoneticPr fontId="5"/>
  <pageMargins left="0.75" right="0.75" top="1" bottom="1" header="0.51200000000000001" footer="0.51200000000000001"/>
  <pageSetup paperSize="9" scale="75" orientation="portrait" verticalDpi="1200" r:id="rId1"/>
  <headerFooter alignWithMargins="0">
    <oddHeader>&amp;A</oddHeader>
    <oddFooter>&amp;P / &amp;N ページ</oddFooter>
  </headerFooter>
  <rowBreaks count="1" manualBreakCount="1">
    <brk id="38" max="1638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F114"/>
  <sheetViews>
    <sheetView workbookViewId="0"/>
  </sheetViews>
  <sheetFormatPr defaultRowHeight="13.5"/>
  <cols>
    <col min="1" max="1" width="3.75" customWidth="1"/>
    <col min="2" max="2" width="18" customWidth="1"/>
    <col min="3" max="3" width="64.5" style="33" customWidth="1"/>
    <col min="4" max="4" width="12.25" customWidth="1"/>
    <col min="5" max="5" width="11.75" customWidth="1"/>
    <col min="6" max="6" width="26.625" style="33" customWidth="1"/>
  </cols>
  <sheetData>
    <row r="1" spans="1:6" ht="21.75" customHeight="1">
      <c r="A1" s="79" t="s">
        <v>5314</v>
      </c>
    </row>
    <row r="2" spans="1:6" ht="12.75" customHeight="1">
      <c r="A2" s="1"/>
      <c r="B2" s="73" t="s">
        <v>356</v>
      </c>
      <c r="C2" s="74" t="s">
        <v>357</v>
      </c>
      <c r="D2" s="73" t="s">
        <v>358</v>
      </c>
      <c r="E2" s="73" t="s">
        <v>359</v>
      </c>
      <c r="F2" s="74" t="s">
        <v>673</v>
      </c>
    </row>
    <row r="3" spans="1:6" ht="15">
      <c r="A3" s="1">
        <f>ROW()-2</f>
        <v>1</v>
      </c>
      <c r="B3" s="1" t="s">
        <v>2342</v>
      </c>
      <c r="C3" s="1015" t="s">
        <v>2343</v>
      </c>
      <c r="D3" s="3" t="s">
        <v>1382</v>
      </c>
      <c r="E3" s="98">
        <v>35490</v>
      </c>
      <c r="F3" s="75" t="s">
        <v>2344</v>
      </c>
    </row>
    <row r="4" spans="1:6">
      <c r="A4" s="1">
        <f t="shared" ref="A4:A67" si="0">ROW()-2</f>
        <v>2</v>
      </c>
      <c r="B4" s="1" t="s">
        <v>2345</v>
      </c>
      <c r="C4" s="75" t="s">
        <v>2346</v>
      </c>
      <c r="D4" s="3" t="s">
        <v>1382</v>
      </c>
      <c r="E4" s="98">
        <v>35855</v>
      </c>
      <c r="F4" s="75" t="s">
        <v>2347</v>
      </c>
    </row>
    <row r="5" spans="1:6" ht="27">
      <c r="A5" s="1">
        <f t="shared" si="0"/>
        <v>3</v>
      </c>
      <c r="B5" s="1" t="s">
        <v>2348</v>
      </c>
      <c r="C5" s="75" t="s">
        <v>2349</v>
      </c>
      <c r="D5" s="3" t="s">
        <v>1382</v>
      </c>
      <c r="E5" s="98">
        <v>35855</v>
      </c>
      <c r="F5" s="75" t="s">
        <v>2347</v>
      </c>
    </row>
    <row r="6" spans="1:6" ht="27">
      <c r="A6" s="1">
        <f t="shared" si="0"/>
        <v>4</v>
      </c>
      <c r="B6" s="1" t="s">
        <v>2350</v>
      </c>
      <c r="C6" s="75" t="s">
        <v>2598</v>
      </c>
      <c r="D6" s="3" t="s">
        <v>1382</v>
      </c>
      <c r="E6" s="98">
        <v>36220</v>
      </c>
      <c r="F6" s="75" t="s">
        <v>2347</v>
      </c>
    </row>
    <row r="7" spans="1:6">
      <c r="A7" s="1">
        <f t="shared" si="0"/>
        <v>5</v>
      </c>
      <c r="B7" s="1" t="s">
        <v>2315</v>
      </c>
      <c r="C7" s="75" t="s">
        <v>2316</v>
      </c>
      <c r="D7" s="3" t="s">
        <v>1382</v>
      </c>
      <c r="E7" s="98">
        <v>36586</v>
      </c>
      <c r="F7" s="75"/>
    </row>
    <row r="8" spans="1:6">
      <c r="A8" s="1">
        <f t="shared" si="0"/>
        <v>6</v>
      </c>
      <c r="B8" s="1" t="s">
        <v>2317</v>
      </c>
      <c r="C8" s="75" t="s">
        <v>2318</v>
      </c>
      <c r="D8" s="3" t="s">
        <v>1382</v>
      </c>
      <c r="E8" s="98">
        <v>36586</v>
      </c>
      <c r="F8" s="75"/>
    </row>
    <row r="9" spans="1:6">
      <c r="A9" s="1">
        <f t="shared" si="0"/>
        <v>7</v>
      </c>
      <c r="B9" s="1" t="s">
        <v>2599</v>
      </c>
      <c r="C9" s="75" t="s">
        <v>2600</v>
      </c>
      <c r="D9" s="3" t="s">
        <v>1382</v>
      </c>
      <c r="E9" s="98">
        <v>36586</v>
      </c>
      <c r="F9" s="75" t="s">
        <v>2347</v>
      </c>
    </row>
    <row r="10" spans="1:6">
      <c r="A10" s="1">
        <f t="shared" si="0"/>
        <v>8</v>
      </c>
      <c r="B10" s="1" t="s">
        <v>2319</v>
      </c>
      <c r="C10" s="75" t="s">
        <v>2320</v>
      </c>
      <c r="D10" s="3" t="s">
        <v>1382</v>
      </c>
      <c r="E10" s="98">
        <v>36951</v>
      </c>
      <c r="F10" s="75"/>
    </row>
    <row r="11" spans="1:6">
      <c r="A11" s="1">
        <f t="shared" si="0"/>
        <v>9</v>
      </c>
      <c r="B11" s="1" t="s">
        <v>2321</v>
      </c>
      <c r="C11" s="75" t="s">
        <v>2324</v>
      </c>
      <c r="D11" s="3" t="s">
        <v>1382</v>
      </c>
      <c r="E11" s="98">
        <v>36951</v>
      </c>
      <c r="F11" s="75"/>
    </row>
    <row r="12" spans="1:6" ht="27">
      <c r="A12" s="1">
        <f t="shared" si="0"/>
        <v>10</v>
      </c>
      <c r="B12" s="1" t="s">
        <v>2601</v>
      </c>
      <c r="C12" s="75" t="s">
        <v>2602</v>
      </c>
      <c r="D12" s="3" t="s">
        <v>1382</v>
      </c>
      <c r="E12" s="98">
        <v>36951</v>
      </c>
      <c r="F12" s="75" t="s">
        <v>2347</v>
      </c>
    </row>
    <row r="13" spans="1:6">
      <c r="A13" s="1">
        <f t="shared" si="0"/>
        <v>11</v>
      </c>
      <c r="B13" s="1" t="s">
        <v>2603</v>
      </c>
      <c r="C13" s="75" t="s">
        <v>3872</v>
      </c>
      <c r="D13" s="3" t="s">
        <v>1382</v>
      </c>
      <c r="E13" s="98">
        <v>37316</v>
      </c>
      <c r="F13" s="75" t="s">
        <v>2347</v>
      </c>
    </row>
    <row r="14" spans="1:6">
      <c r="A14" s="1">
        <f t="shared" si="0"/>
        <v>12</v>
      </c>
      <c r="B14" s="3" t="s">
        <v>975</v>
      </c>
      <c r="C14" s="75" t="s">
        <v>1317</v>
      </c>
      <c r="D14" s="3" t="s">
        <v>4579</v>
      </c>
      <c r="E14" s="98">
        <v>37316</v>
      </c>
      <c r="F14" s="75"/>
    </row>
    <row r="15" spans="1:6">
      <c r="A15" s="1">
        <f t="shared" si="0"/>
        <v>13</v>
      </c>
      <c r="B15" s="1" t="s">
        <v>4941</v>
      </c>
      <c r="C15" s="75" t="s">
        <v>4942</v>
      </c>
      <c r="D15" s="3" t="s">
        <v>4579</v>
      </c>
      <c r="E15" s="98">
        <v>37316</v>
      </c>
      <c r="F15" s="75"/>
    </row>
    <row r="16" spans="1:6">
      <c r="A16" s="1">
        <f t="shared" si="0"/>
        <v>14</v>
      </c>
      <c r="B16" s="1" t="s">
        <v>2325</v>
      </c>
      <c r="C16" s="75" t="s">
        <v>2326</v>
      </c>
      <c r="D16" s="3" t="s">
        <v>1382</v>
      </c>
      <c r="E16" s="98">
        <v>37681</v>
      </c>
      <c r="F16" s="75"/>
    </row>
    <row r="17" spans="1:6">
      <c r="A17" s="1">
        <f t="shared" si="0"/>
        <v>15</v>
      </c>
      <c r="B17" s="1" t="s">
        <v>2327</v>
      </c>
      <c r="C17" s="75" t="s">
        <v>2328</v>
      </c>
      <c r="D17" s="3" t="s">
        <v>1382</v>
      </c>
      <c r="E17" s="98">
        <v>37681</v>
      </c>
      <c r="F17" s="75"/>
    </row>
    <row r="18" spans="1:6">
      <c r="A18" s="1">
        <f t="shared" si="0"/>
        <v>16</v>
      </c>
      <c r="B18" s="3" t="s">
        <v>1318</v>
      </c>
      <c r="C18" s="75" t="s">
        <v>1533</v>
      </c>
      <c r="D18" s="3" t="s">
        <v>4579</v>
      </c>
      <c r="E18" s="98">
        <v>37681</v>
      </c>
      <c r="F18" s="75"/>
    </row>
    <row r="19" spans="1:6">
      <c r="A19" s="1">
        <f t="shared" si="0"/>
        <v>17</v>
      </c>
      <c r="B19" s="3" t="s">
        <v>1534</v>
      </c>
      <c r="C19" s="75" t="s">
        <v>6094</v>
      </c>
      <c r="D19" s="3" t="s">
        <v>4579</v>
      </c>
      <c r="E19" s="98">
        <v>37681</v>
      </c>
      <c r="F19" s="75"/>
    </row>
    <row r="20" spans="1:6">
      <c r="A20" s="1">
        <f t="shared" si="0"/>
        <v>18</v>
      </c>
      <c r="B20" s="3" t="s">
        <v>4342</v>
      </c>
      <c r="C20" s="75" t="s">
        <v>4343</v>
      </c>
      <c r="D20" s="3" t="s">
        <v>811</v>
      </c>
      <c r="E20" s="98">
        <v>38047</v>
      </c>
      <c r="F20" s="75"/>
    </row>
    <row r="21" spans="1:6">
      <c r="A21" s="1">
        <f t="shared" si="0"/>
        <v>19</v>
      </c>
      <c r="B21" s="3" t="s">
        <v>6095</v>
      </c>
      <c r="C21" s="75" t="s">
        <v>6096</v>
      </c>
      <c r="D21" s="3" t="s">
        <v>4579</v>
      </c>
      <c r="E21" s="98">
        <v>38047</v>
      </c>
      <c r="F21" s="75"/>
    </row>
    <row r="22" spans="1:6">
      <c r="A22" s="1">
        <f t="shared" si="0"/>
        <v>20</v>
      </c>
      <c r="B22" s="3" t="s">
        <v>6097</v>
      </c>
      <c r="C22" s="75" t="s">
        <v>6098</v>
      </c>
      <c r="D22" s="3" t="s">
        <v>4579</v>
      </c>
      <c r="E22" s="98">
        <v>38047</v>
      </c>
      <c r="F22" s="75"/>
    </row>
    <row r="23" spans="1:6">
      <c r="A23" s="1">
        <f t="shared" si="0"/>
        <v>21</v>
      </c>
      <c r="B23" s="1" t="s">
        <v>4930</v>
      </c>
      <c r="C23" s="75" t="s">
        <v>4931</v>
      </c>
      <c r="D23" s="3" t="s">
        <v>4579</v>
      </c>
      <c r="E23" s="98">
        <v>38047</v>
      </c>
      <c r="F23" s="75"/>
    </row>
    <row r="24" spans="1:6" ht="27">
      <c r="A24" s="1">
        <f t="shared" si="0"/>
        <v>22</v>
      </c>
      <c r="B24" s="1" t="s">
        <v>4932</v>
      </c>
      <c r="C24" s="75" t="s">
        <v>4933</v>
      </c>
      <c r="D24" s="3" t="s">
        <v>4579</v>
      </c>
      <c r="E24" s="98">
        <v>38047</v>
      </c>
      <c r="F24" s="75"/>
    </row>
    <row r="25" spans="1:6">
      <c r="A25" s="1">
        <f t="shared" si="0"/>
        <v>23</v>
      </c>
      <c r="B25" s="1" t="s">
        <v>4943</v>
      </c>
      <c r="C25" s="75" t="s">
        <v>4944</v>
      </c>
      <c r="D25" s="3" t="s">
        <v>4579</v>
      </c>
      <c r="E25" s="98">
        <v>38047</v>
      </c>
      <c r="F25" s="75"/>
    </row>
    <row r="26" spans="1:6" ht="27">
      <c r="A26" s="1">
        <f t="shared" si="0"/>
        <v>24</v>
      </c>
      <c r="B26" s="1" t="s">
        <v>2439</v>
      </c>
      <c r="C26" s="75" t="s">
        <v>1349</v>
      </c>
      <c r="D26" s="1" t="s">
        <v>1382</v>
      </c>
      <c r="E26" s="98">
        <v>38353</v>
      </c>
      <c r="F26" s="75"/>
    </row>
    <row r="27" spans="1:6">
      <c r="A27" s="1">
        <f t="shared" si="0"/>
        <v>25</v>
      </c>
      <c r="B27" s="1" t="s">
        <v>1354</v>
      </c>
      <c r="C27" s="75" t="s">
        <v>1355</v>
      </c>
      <c r="D27" s="1" t="s">
        <v>1382</v>
      </c>
      <c r="E27" s="98">
        <v>38353</v>
      </c>
      <c r="F27" s="75" t="s">
        <v>2341</v>
      </c>
    </row>
    <row r="28" spans="1:6">
      <c r="A28" s="1">
        <f t="shared" si="0"/>
        <v>26</v>
      </c>
      <c r="B28" s="1" t="s">
        <v>1350</v>
      </c>
      <c r="C28" s="75" t="s">
        <v>1351</v>
      </c>
      <c r="D28" s="1" t="s">
        <v>1382</v>
      </c>
      <c r="E28" s="98">
        <v>38384</v>
      </c>
      <c r="F28" s="75"/>
    </row>
    <row r="29" spans="1:6">
      <c r="A29" s="1">
        <f t="shared" si="0"/>
        <v>27</v>
      </c>
      <c r="B29" s="1" t="s">
        <v>1352</v>
      </c>
      <c r="C29" s="75" t="s">
        <v>1353</v>
      </c>
      <c r="D29" s="1" t="s">
        <v>1382</v>
      </c>
      <c r="E29" s="98">
        <v>38384</v>
      </c>
      <c r="F29" s="75"/>
    </row>
    <row r="30" spans="1:6" ht="27">
      <c r="A30" s="1">
        <f t="shared" si="0"/>
        <v>28</v>
      </c>
      <c r="B30" s="1" t="s">
        <v>2439</v>
      </c>
      <c r="C30" s="75" t="s">
        <v>1349</v>
      </c>
      <c r="D30" s="3" t="s">
        <v>1382</v>
      </c>
      <c r="E30" s="98">
        <v>38412</v>
      </c>
      <c r="F30" s="75"/>
    </row>
    <row r="31" spans="1:6">
      <c r="A31" s="1">
        <f t="shared" si="0"/>
        <v>29</v>
      </c>
      <c r="B31" s="1" t="s">
        <v>1352</v>
      </c>
      <c r="C31" s="75" t="s">
        <v>1353</v>
      </c>
      <c r="D31" s="3" t="s">
        <v>1382</v>
      </c>
      <c r="E31" s="98">
        <v>38412</v>
      </c>
      <c r="F31" s="75" t="s">
        <v>2347</v>
      </c>
    </row>
    <row r="32" spans="1:6">
      <c r="A32" s="1">
        <f t="shared" si="0"/>
        <v>30</v>
      </c>
      <c r="B32" s="1" t="s">
        <v>4345</v>
      </c>
      <c r="C32" s="75" t="s">
        <v>4346</v>
      </c>
      <c r="D32" s="3" t="s">
        <v>811</v>
      </c>
      <c r="E32" s="98">
        <v>38412</v>
      </c>
      <c r="F32" s="75"/>
    </row>
    <row r="33" spans="1:6">
      <c r="A33" s="1">
        <f t="shared" si="0"/>
        <v>31</v>
      </c>
      <c r="B33" s="1" t="s">
        <v>4347</v>
      </c>
      <c r="C33" s="75" t="s">
        <v>4348</v>
      </c>
      <c r="D33" s="3" t="s">
        <v>811</v>
      </c>
      <c r="E33" s="98">
        <v>38412</v>
      </c>
      <c r="F33" s="75"/>
    </row>
    <row r="34" spans="1:6" ht="27">
      <c r="A34" s="1">
        <f t="shared" si="0"/>
        <v>32</v>
      </c>
      <c r="B34" s="1" t="s">
        <v>2323</v>
      </c>
      <c r="C34" s="75" t="s">
        <v>3209</v>
      </c>
      <c r="D34" s="1" t="s">
        <v>4579</v>
      </c>
      <c r="E34" s="98">
        <v>38412</v>
      </c>
      <c r="F34" s="75"/>
    </row>
    <row r="35" spans="1:6" ht="27">
      <c r="A35" s="1">
        <f t="shared" si="0"/>
        <v>33</v>
      </c>
      <c r="B35" s="1" t="s">
        <v>2322</v>
      </c>
      <c r="C35" s="75" t="s">
        <v>5816</v>
      </c>
      <c r="D35" s="1" t="s">
        <v>4579</v>
      </c>
      <c r="E35" s="98">
        <v>38412</v>
      </c>
      <c r="F35" s="75"/>
    </row>
    <row r="36" spans="1:6">
      <c r="A36" s="1">
        <f t="shared" si="0"/>
        <v>34</v>
      </c>
      <c r="B36" s="1" t="s">
        <v>5817</v>
      </c>
      <c r="C36" s="75" t="s">
        <v>401</v>
      </c>
      <c r="D36" s="1" t="s">
        <v>4579</v>
      </c>
      <c r="E36" s="98">
        <v>38412</v>
      </c>
      <c r="F36" s="75"/>
    </row>
    <row r="37" spans="1:6">
      <c r="A37" s="1">
        <f t="shared" si="0"/>
        <v>35</v>
      </c>
      <c r="B37" s="1" t="s">
        <v>4934</v>
      </c>
      <c r="C37" s="75" t="s">
        <v>4935</v>
      </c>
      <c r="D37" s="3" t="s">
        <v>4579</v>
      </c>
      <c r="E37" s="98">
        <v>38777</v>
      </c>
      <c r="F37" s="75"/>
    </row>
    <row r="38" spans="1:6">
      <c r="A38" s="1">
        <f t="shared" si="0"/>
        <v>36</v>
      </c>
      <c r="B38" s="1" t="s">
        <v>4936</v>
      </c>
      <c r="C38" s="75" t="s">
        <v>4937</v>
      </c>
      <c r="D38" s="3" t="s">
        <v>4579</v>
      </c>
      <c r="E38" s="98">
        <v>38777</v>
      </c>
      <c r="F38" s="75"/>
    </row>
    <row r="39" spans="1:6" ht="27">
      <c r="A39" s="1">
        <f t="shared" si="0"/>
        <v>37</v>
      </c>
      <c r="B39" s="1" t="s">
        <v>4938</v>
      </c>
      <c r="C39" s="75" t="s">
        <v>4939</v>
      </c>
      <c r="D39" s="3" t="s">
        <v>4579</v>
      </c>
      <c r="E39" s="98">
        <v>38777</v>
      </c>
      <c r="F39" s="75"/>
    </row>
    <row r="40" spans="1:6">
      <c r="A40" s="1">
        <f t="shared" si="0"/>
        <v>38</v>
      </c>
      <c r="B40" s="1" t="s">
        <v>2039</v>
      </c>
      <c r="C40" s="443"/>
      <c r="D40" s="3" t="s">
        <v>4579</v>
      </c>
      <c r="E40" s="98">
        <v>38777</v>
      </c>
      <c r="F40" s="75"/>
    </row>
    <row r="41" spans="1:6">
      <c r="A41" s="1">
        <f t="shared" si="0"/>
        <v>39</v>
      </c>
      <c r="B41" s="1" t="s">
        <v>4349</v>
      </c>
      <c r="C41" s="75" t="s">
        <v>4350</v>
      </c>
      <c r="D41" s="3" t="s">
        <v>811</v>
      </c>
      <c r="E41" s="98">
        <v>39142</v>
      </c>
      <c r="F41" s="75"/>
    </row>
    <row r="42" spans="1:6">
      <c r="A42" s="1">
        <f t="shared" si="0"/>
        <v>40</v>
      </c>
      <c r="B42" s="1" t="s">
        <v>4940</v>
      </c>
      <c r="C42" s="75" t="s">
        <v>4369</v>
      </c>
      <c r="D42" s="1" t="s">
        <v>4579</v>
      </c>
      <c r="E42" s="98">
        <v>39142</v>
      </c>
      <c r="F42" s="75"/>
    </row>
    <row r="43" spans="1:6">
      <c r="A43" s="1">
        <f t="shared" si="0"/>
        <v>41</v>
      </c>
      <c r="B43" s="1" t="s">
        <v>4370</v>
      </c>
      <c r="C43" s="75" t="s">
        <v>4371</v>
      </c>
      <c r="D43" s="1" t="s">
        <v>4579</v>
      </c>
      <c r="E43" s="98">
        <v>39142</v>
      </c>
      <c r="F43" s="75"/>
    </row>
    <row r="44" spans="1:6">
      <c r="A44" s="1">
        <f t="shared" si="0"/>
        <v>42</v>
      </c>
      <c r="B44" s="1" t="s">
        <v>4945</v>
      </c>
      <c r="C44" s="75" t="s">
        <v>4946</v>
      </c>
      <c r="D44" s="3" t="s">
        <v>4579</v>
      </c>
      <c r="E44" s="98">
        <v>39142</v>
      </c>
      <c r="F44" s="75"/>
    </row>
    <row r="45" spans="1:6" ht="27">
      <c r="A45" s="1">
        <f t="shared" si="0"/>
        <v>43</v>
      </c>
      <c r="B45" s="1" t="s">
        <v>2329</v>
      </c>
      <c r="C45" s="75" t="s">
        <v>2330</v>
      </c>
      <c r="D45" s="3" t="s">
        <v>1382</v>
      </c>
      <c r="E45" s="98">
        <v>39508</v>
      </c>
      <c r="F45" s="75"/>
    </row>
    <row r="46" spans="1:6" ht="27">
      <c r="A46" s="1">
        <f t="shared" si="0"/>
        <v>44</v>
      </c>
      <c r="B46" s="1" t="s">
        <v>3873</v>
      </c>
      <c r="C46" s="75" t="s">
        <v>3874</v>
      </c>
      <c r="D46" s="3" t="s">
        <v>1382</v>
      </c>
      <c r="E46" s="98">
        <v>39508</v>
      </c>
      <c r="F46" s="75" t="s">
        <v>2347</v>
      </c>
    </row>
    <row r="47" spans="1:6">
      <c r="A47" s="1">
        <f t="shared" si="0"/>
        <v>45</v>
      </c>
      <c r="B47" s="1" t="s">
        <v>4367</v>
      </c>
      <c r="C47" s="75" t="s">
        <v>4368</v>
      </c>
      <c r="D47" s="1" t="s">
        <v>4579</v>
      </c>
      <c r="E47" s="98">
        <v>39508</v>
      </c>
      <c r="F47" s="75"/>
    </row>
    <row r="48" spans="1:6">
      <c r="A48" s="1">
        <f t="shared" si="0"/>
        <v>46</v>
      </c>
      <c r="B48" s="1" t="s">
        <v>4947</v>
      </c>
      <c r="C48" s="75" t="s">
        <v>4948</v>
      </c>
      <c r="D48" s="3" t="s">
        <v>4579</v>
      </c>
      <c r="E48" s="98">
        <v>39508</v>
      </c>
      <c r="F48" s="75"/>
    </row>
    <row r="49" spans="1:6">
      <c r="A49" s="1">
        <f t="shared" si="0"/>
        <v>47</v>
      </c>
      <c r="B49" s="1" t="s">
        <v>4955</v>
      </c>
      <c r="C49" s="75" t="s">
        <v>4956</v>
      </c>
      <c r="D49" s="3" t="s">
        <v>4957</v>
      </c>
      <c r="E49" s="98">
        <v>39508</v>
      </c>
      <c r="F49" s="75"/>
    </row>
    <row r="50" spans="1:6">
      <c r="A50" s="1">
        <f t="shared" si="0"/>
        <v>48</v>
      </c>
      <c r="B50" s="1" t="s">
        <v>4351</v>
      </c>
      <c r="C50" s="75" t="s">
        <v>4352</v>
      </c>
      <c r="D50" s="1" t="s">
        <v>4344</v>
      </c>
      <c r="E50" s="98">
        <v>39508</v>
      </c>
      <c r="F50" s="75"/>
    </row>
    <row r="51" spans="1:6">
      <c r="A51" s="1">
        <f t="shared" si="0"/>
        <v>49</v>
      </c>
      <c r="B51" s="1" t="s">
        <v>4353</v>
      </c>
      <c r="C51" s="75" t="s">
        <v>4354</v>
      </c>
      <c r="D51" s="1" t="s">
        <v>4344</v>
      </c>
      <c r="E51" s="98">
        <v>39508</v>
      </c>
      <c r="F51" s="75"/>
    </row>
    <row r="52" spans="1:6">
      <c r="A52" s="1">
        <f t="shared" si="0"/>
        <v>50</v>
      </c>
      <c r="B52" s="1" t="s">
        <v>2331</v>
      </c>
      <c r="C52" s="75" t="s">
        <v>2332</v>
      </c>
      <c r="D52" s="3" t="s">
        <v>1382</v>
      </c>
      <c r="E52" s="98">
        <v>39692</v>
      </c>
      <c r="F52" s="75"/>
    </row>
    <row r="53" spans="1:6" ht="54">
      <c r="A53" s="1">
        <f t="shared" si="0"/>
        <v>51</v>
      </c>
      <c r="B53" s="1" t="s">
        <v>2333</v>
      </c>
      <c r="C53" s="75" t="s">
        <v>2334</v>
      </c>
      <c r="D53" s="3" t="s">
        <v>1382</v>
      </c>
      <c r="E53" s="98">
        <v>39873</v>
      </c>
      <c r="F53" s="1017" t="s">
        <v>2335</v>
      </c>
    </row>
    <row r="54" spans="1:6" ht="30">
      <c r="A54" s="1">
        <f t="shared" si="0"/>
        <v>52</v>
      </c>
      <c r="B54" s="1" t="s">
        <v>2336</v>
      </c>
      <c r="C54" s="75" t="s">
        <v>2337</v>
      </c>
      <c r="D54" s="3" t="s">
        <v>1382</v>
      </c>
      <c r="E54" s="98">
        <v>39873</v>
      </c>
      <c r="F54" s="1016" t="s">
        <v>2338</v>
      </c>
    </row>
    <row r="55" spans="1:6">
      <c r="A55" s="1">
        <f t="shared" si="0"/>
        <v>53</v>
      </c>
      <c r="B55" s="1" t="s">
        <v>4365</v>
      </c>
      <c r="C55" s="75" t="s">
        <v>4366</v>
      </c>
      <c r="D55" s="1" t="s">
        <v>4579</v>
      </c>
      <c r="E55" s="98">
        <v>39873</v>
      </c>
      <c r="F55" s="75"/>
    </row>
    <row r="56" spans="1:6">
      <c r="A56" s="1">
        <f t="shared" si="0"/>
        <v>54</v>
      </c>
      <c r="B56" s="1" t="s">
        <v>4949</v>
      </c>
      <c r="C56" s="75" t="s">
        <v>4950</v>
      </c>
      <c r="D56" s="3" t="s">
        <v>4579</v>
      </c>
      <c r="E56" s="98">
        <v>39873</v>
      </c>
      <c r="F56" s="75"/>
    </row>
    <row r="57" spans="1:6">
      <c r="A57" s="1">
        <f t="shared" si="0"/>
        <v>55</v>
      </c>
      <c r="B57" s="1" t="s">
        <v>4355</v>
      </c>
      <c r="C57" s="75" t="s">
        <v>4356</v>
      </c>
      <c r="D57" s="1" t="s">
        <v>4344</v>
      </c>
      <c r="E57" s="98">
        <v>39873</v>
      </c>
      <c r="F57" s="75"/>
    </row>
    <row r="58" spans="1:6">
      <c r="A58" s="1">
        <f t="shared" si="0"/>
        <v>56</v>
      </c>
      <c r="B58" s="1" t="s">
        <v>4357</v>
      </c>
      <c r="C58" s="75" t="s">
        <v>4358</v>
      </c>
      <c r="D58" s="1" t="s">
        <v>4344</v>
      </c>
      <c r="E58" s="98">
        <v>39873</v>
      </c>
      <c r="F58" s="75"/>
    </row>
    <row r="59" spans="1:6">
      <c r="A59" s="1">
        <f t="shared" si="0"/>
        <v>57</v>
      </c>
      <c r="B59" s="3" t="s">
        <v>4372</v>
      </c>
      <c r="C59" s="75" t="s">
        <v>4373</v>
      </c>
      <c r="D59" s="3" t="s">
        <v>4374</v>
      </c>
      <c r="E59" s="98">
        <v>40238</v>
      </c>
      <c r="F59" s="75"/>
    </row>
    <row r="60" spans="1:6" ht="27">
      <c r="A60" s="1">
        <f t="shared" si="0"/>
        <v>58</v>
      </c>
      <c r="B60" s="1015" t="s">
        <v>2339</v>
      </c>
      <c r="C60" s="1016" t="s">
        <v>2340</v>
      </c>
      <c r="D60" s="3" t="s">
        <v>1382</v>
      </c>
      <c r="E60" s="98">
        <v>40238</v>
      </c>
      <c r="F60" s="75"/>
    </row>
    <row r="61" spans="1:6">
      <c r="A61" s="1">
        <f t="shared" si="0"/>
        <v>59</v>
      </c>
      <c r="B61" s="1" t="s">
        <v>4375</v>
      </c>
      <c r="C61" s="75" t="s">
        <v>4376</v>
      </c>
      <c r="D61" s="100" t="s">
        <v>922</v>
      </c>
      <c r="E61" s="98">
        <v>40238</v>
      </c>
      <c r="F61" s="75"/>
    </row>
    <row r="62" spans="1:6">
      <c r="A62" s="1">
        <f t="shared" si="0"/>
        <v>60</v>
      </c>
      <c r="B62" s="1" t="s">
        <v>4361</v>
      </c>
      <c r="C62" s="75" t="s">
        <v>4359</v>
      </c>
      <c r="D62" s="1" t="s">
        <v>4579</v>
      </c>
      <c r="E62" s="98">
        <v>40238</v>
      </c>
      <c r="F62" s="75"/>
    </row>
    <row r="63" spans="1:6" ht="27">
      <c r="A63" s="1">
        <f t="shared" si="0"/>
        <v>61</v>
      </c>
      <c r="B63" s="1" t="s">
        <v>4362</v>
      </c>
      <c r="C63" s="75" t="s">
        <v>4360</v>
      </c>
      <c r="D63" s="1" t="s">
        <v>4579</v>
      </c>
      <c r="E63" s="98">
        <v>40238</v>
      </c>
      <c r="F63" s="75"/>
    </row>
    <row r="64" spans="1:6">
      <c r="A64" s="1">
        <f t="shared" si="0"/>
        <v>62</v>
      </c>
      <c r="B64" s="1" t="s">
        <v>4363</v>
      </c>
      <c r="C64" s="75" t="s">
        <v>4364</v>
      </c>
      <c r="D64" s="1" t="s">
        <v>4579</v>
      </c>
      <c r="E64" s="98">
        <v>40238</v>
      </c>
      <c r="F64" s="75"/>
    </row>
    <row r="65" spans="1:6">
      <c r="A65" s="1">
        <f t="shared" si="0"/>
        <v>63</v>
      </c>
      <c r="B65" s="1" t="s">
        <v>4951</v>
      </c>
      <c r="C65" s="75" t="s">
        <v>4952</v>
      </c>
      <c r="D65" s="3" t="s">
        <v>4579</v>
      </c>
      <c r="E65" s="98">
        <v>40238</v>
      </c>
      <c r="F65" s="75"/>
    </row>
    <row r="66" spans="1:6">
      <c r="A66" s="1">
        <f t="shared" si="0"/>
        <v>64</v>
      </c>
      <c r="B66" s="1" t="s">
        <v>4953</v>
      </c>
      <c r="C66" s="75" t="s">
        <v>4954</v>
      </c>
      <c r="D66" s="3" t="s">
        <v>4579</v>
      </c>
      <c r="E66" s="98">
        <v>40238</v>
      </c>
      <c r="F66" s="75"/>
    </row>
    <row r="67" spans="1:6">
      <c r="A67" s="3">
        <f t="shared" si="0"/>
        <v>65</v>
      </c>
      <c r="B67" s="3" t="s">
        <v>7414</v>
      </c>
      <c r="C67" s="100" t="s">
        <v>7415</v>
      </c>
      <c r="D67" s="3" t="s">
        <v>1382</v>
      </c>
      <c r="E67" s="101">
        <v>40603</v>
      </c>
      <c r="F67" s="75"/>
    </row>
    <row r="68" spans="1:6">
      <c r="A68" s="3">
        <f t="shared" ref="A68:A108" si="1">ROW()-2</f>
        <v>66</v>
      </c>
      <c r="B68" s="3" t="s">
        <v>7416</v>
      </c>
      <c r="C68" s="100" t="s">
        <v>7417</v>
      </c>
      <c r="D68" s="3" t="s">
        <v>1382</v>
      </c>
      <c r="E68" s="101">
        <v>40603</v>
      </c>
      <c r="F68" s="75"/>
    </row>
    <row r="69" spans="1:6">
      <c r="A69" s="3">
        <f t="shared" si="1"/>
        <v>67</v>
      </c>
      <c r="B69" s="3" t="s">
        <v>7418</v>
      </c>
      <c r="C69" s="100" t="s">
        <v>7419</v>
      </c>
      <c r="D69" s="3" t="s">
        <v>1382</v>
      </c>
      <c r="E69" s="101">
        <v>40603</v>
      </c>
      <c r="F69" s="75"/>
    </row>
    <row r="70" spans="1:6" ht="27">
      <c r="A70" s="3">
        <f t="shared" si="1"/>
        <v>68</v>
      </c>
      <c r="B70" s="3" t="s">
        <v>7420</v>
      </c>
      <c r="C70" s="100" t="s">
        <v>7421</v>
      </c>
      <c r="D70" s="3" t="s">
        <v>1382</v>
      </c>
      <c r="E70" s="101">
        <v>40603</v>
      </c>
      <c r="F70" s="75" t="s">
        <v>7422</v>
      </c>
    </row>
    <row r="71" spans="1:6">
      <c r="A71" s="3">
        <f t="shared" si="1"/>
        <v>69</v>
      </c>
      <c r="B71" s="3" t="s">
        <v>7423</v>
      </c>
      <c r="C71" s="100" t="s">
        <v>7424</v>
      </c>
      <c r="D71" s="3" t="s">
        <v>4374</v>
      </c>
      <c r="E71" s="101">
        <v>40603</v>
      </c>
      <c r="F71" s="75"/>
    </row>
    <row r="72" spans="1:6" ht="27">
      <c r="A72" s="3">
        <f t="shared" si="1"/>
        <v>70</v>
      </c>
      <c r="B72" s="3" t="s">
        <v>7431</v>
      </c>
      <c r="C72" s="100" t="s">
        <v>7432</v>
      </c>
      <c r="D72" s="3" t="s">
        <v>4579</v>
      </c>
      <c r="E72" s="101">
        <v>40603</v>
      </c>
      <c r="F72" s="75"/>
    </row>
    <row r="73" spans="1:6" ht="27">
      <c r="A73" s="3">
        <f t="shared" si="1"/>
        <v>71</v>
      </c>
      <c r="B73" s="3" t="s">
        <v>7433</v>
      </c>
      <c r="C73" s="100" t="s">
        <v>7434</v>
      </c>
      <c r="D73" s="3" t="s">
        <v>4579</v>
      </c>
      <c r="E73" s="101">
        <v>40603</v>
      </c>
      <c r="F73" s="75"/>
    </row>
    <row r="74" spans="1:6">
      <c r="A74" s="3">
        <f t="shared" si="1"/>
        <v>72</v>
      </c>
      <c r="B74" s="3" t="s">
        <v>7500</v>
      </c>
      <c r="C74" s="100" t="s">
        <v>7501</v>
      </c>
      <c r="D74" s="3" t="s">
        <v>4916</v>
      </c>
      <c r="E74" s="101">
        <v>40603</v>
      </c>
      <c r="F74" s="75"/>
    </row>
    <row r="75" spans="1:6">
      <c r="A75" s="3">
        <f t="shared" si="1"/>
        <v>73</v>
      </c>
      <c r="B75" s="3" t="s">
        <v>7502</v>
      </c>
      <c r="C75" s="100" t="s">
        <v>7503</v>
      </c>
      <c r="D75" s="3" t="s">
        <v>4916</v>
      </c>
      <c r="E75" s="101">
        <v>40603</v>
      </c>
      <c r="F75" s="75"/>
    </row>
    <row r="76" spans="1:6" ht="27">
      <c r="A76" s="3">
        <f t="shared" si="1"/>
        <v>74</v>
      </c>
      <c r="B76" s="3" t="s">
        <v>7504</v>
      </c>
      <c r="C76" s="100" t="s">
        <v>7505</v>
      </c>
      <c r="D76" s="3" t="s">
        <v>4916</v>
      </c>
      <c r="E76" s="101">
        <v>40603</v>
      </c>
      <c r="F76" s="75" t="s">
        <v>7506</v>
      </c>
    </row>
    <row r="77" spans="1:6">
      <c r="A77" s="3">
        <f t="shared" si="1"/>
        <v>75</v>
      </c>
      <c r="B77" s="3" t="s">
        <v>7507</v>
      </c>
      <c r="C77" s="100" t="s">
        <v>7508</v>
      </c>
      <c r="D77" s="3" t="s">
        <v>4916</v>
      </c>
      <c r="E77" s="101">
        <v>40603</v>
      </c>
      <c r="F77" s="75"/>
    </row>
    <row r="78" spans="1:6" ht="27">
      <c r="A78" s="3">
        <f t="shared" si="1"/>
        <v>76</v>
      </c>
      <c r="B78" s="3" t="s">
        <v>7509</v>
      </c>
      <c r="C78" s="100" t="s">
        <v>7510</v>
      </c>
      <c r="D78" s="3" t="s">
        <v>4916</v>
      </c>
      <c r="E78" s="101">
        <v>40603</v>
      </c>
      <c r="F78" s="75"/>
    </row>
    <row r="79" spans="1:6" s="56" customFormat="1" ht="23.25" customHeight="1">
      <c r="A79" s="3">
        <f t="shared" si="1"/>
        <v>77</v>
      </c>
      <c r="B79" s="3" t="s">
        <v>8554</v>
      </c>
      <c r="C79" s="100" t="s">
        <v>8555</v>
      </c>
      <c r="D79" s="3" t="s">
        <v>4374</v>
      </c>
      <c r="E79" s="101">
        <v>40969</v>
      </c>
      <c r="F79" s="100"/>
    </row>
    <row r="80" spans="1:6" s="56" customFormat="1" ht="23.25" customHeight="1">
      <c r="A80" s="3">
        <f t="shared" si="1"/>
        <v>78</v>
      </c>
      <c r="B80" s="3" t="s">
        <v>8560</v>
      </c>
      <c r="C80" s="100" t="s">
        <v>8563</v>
      </c>
      <c r="D80" s="3" t="s">
        <v>8559</v>
      </c>
      <c r="E80" s="101">
        <v>40969</v>
      </c>
      <c r="F80" s="100"/>
    </row>
    <row r="81" spans="1:6" s="56" customFormat="1" ht="23.25" customHeight="1">
      <c r="A81" s="3">
        <f t="shared" si="1"/>
        <v>79</v>
      </c>
      <c r="B81" s="3" t="s">
        <v>8561</v>
      </c>
      <c r="C81" s="100" t="s">
        <v>8564</v>
      </c>
      <c r="D81" s="3" t="s">
        <v>8559</v>
      </c>
      <c r="E81" s="101">
        <v>40969</v>
      </c>
      <c r="F81" s="100"/>
    </row>
    <row r="82" spans="1:6" s="56" customFormat="1" ht="23.25" customHeight="1">
      <c r="A82" s="45">
        <f t="shared" si="1"/>
        <v>80</v>
      </c>
      <c r="B82" s="45" t="s">
        <v>8562</v>
      </c>
      <c r="C82" s="2372" t="s">
        <v>8565</v>
      </c>
      <c r="D82" s="45" t="s">
        <v>8559</v>
      </c>
      <c r="E82" s="2373">
        <v>40969</v>
      </c>
      <c r="F82" s="2372"/>
    </row>
    <row r="83" spans="1:6" s="56" customFormat="1" ht="41.25" customHeight="1">
      <c r="A83" s="45">
        <f t="shared" si="1"/>
        <v>81</v>
      </c>
      <c r="B83" s="3" t="s">
        <v>8577</v>
      </c>
      <c r="C83" s="100" t="s">
        <v>8580</v>
      </c>
      <c r="D83" s="3" t="s">
        <v>4579</v>
      </c>
      <c r="E83" s="101">
        <v>40969</v>
      </c>
      <c r="F83" s="2374"/>
    </row>
    <row r="84" spans="1:6" s="56" customFormat="1" ht="65.25" customHeight="1">
      <c r="A84" s="45">
        <f t="shared" si="1"/>
        <v>82</v>
      </c>
      <c r="B84" s="1029" t="s">
        <v>8578</v>
      </c>
      <c r="C84" s="1947" t="s">
        <v>8581</v>
      </c>
      <c r="D84" s="1029" t="s">
        <v>4579</v>
      </c>
      <c r="E84" s="2375">
        <v>40969</v>
      </c>
      <c r="F84" s="2376"/>
    </row>
    <row r="85" spans="1:6" s="56" customFormat="1" ht="36" customHeight="1">
      <c r="A85" s="45">
        <f t="shared" si="1"/>
        <v>83</v>
      </c>
      <c r="B85" s="3" t="s">
        <v>8579</v>
      </c>
      <c r="C85" s="100" t="s">
        <v>8582</v>
      </c>
      <c r="D85" s="3" t="s">
        <v>4579</v>
      </c>
      <c r="E85" s="101">
        <v>40969</v>
      </c>
      <c r="F85" s="2374"/>
    </row>
    <row r="86" spans="1:6" s="56" customFormat="1" ht="38.25" customHeight="1">
      <c r="A86" s="45">
        <f t="shared" si="1"/>
        <v>84</v>
      </c>
      <c r="B86" s="3" t="s">
        <v>8583</v>
      </c>
      <c r="C86" s="100" t="s">
        <v>8584</v>
      </c>
      <c r="D86" s="3" t="s">
        <v>4957</v>
      </c>
      <c r="E86" s="101">
        <v>40969</v>
      </c>
      <c r="F86" s="100"/>
    </row>
    <row r="87" spans="1:6" s="56" customFormat="1" ht="21.75" customHeight="1">
      <c r="A87" s="3">
        <f t="shared" si="1"/>
        <v>85</v>
      </c>
      <c r="B87" s="3" t="s">
        <v>9942</v>
      </c>
      <c r="C87" s="100" t="s">
        <v>9943</v>
      </c>
      <c r="D87" s="3" t="s">
        <v>9944</v>
      </c>
      <c r="E87" s="101">
        <v>41334</v>
      </c>
      <c r="F87" s="100"/>
    </row>
    <row r="88" spans="1:6" s="56" customFormat="1" ht="31.5" customHeight="1">
      <c r="A88" s="3">
        <f t="shared" si="1"/>
        <v>86</v>
      </c>
      <c r="B88" s="3" t="s">
        <v>9955</v>
      </c>
      <c r="C88" s="100" t="s">
        <v>9956</v>
      </c>
      <c r="D88" s="3" t="s">
        <v>9957</v>
      </c>
      <c r="E88" s="101">
        <v>41334</v>
      </c>
      <c r="F88" s="100"/>
    </row>
    <row r="89" spans="1:6" s="56" customFormat="1" ht="24.75" customHeight="1">
      <c r="A89" s="3">
        <f t="shared" si="1"/>
        <v>87</v>
      </c>
      <c r="B89" s="3" t="s">
        <v>9962</v>
      </c>
      <c r="C89" s="100" t="s">
        <v>9963</v>
      </c>
      <c r="D89" s="3" t="s">
        <v>8559</v>
      </c>
      <c r="E89" s="101">
        <v>41334</v>
      </c>
      <c r="F89" s="100"/>
    </row>
    <row r="90" spans="1:6" s="56" customFormat="1" ht="24.75" customHeight="1">
      <c r="A90" s="3">
        <f t="shared" si="1"/>
        <v>88</v>
      </c>
      <c r="B90" s="3" t="s">
        <v>9964</v>
      </c>
      <c r="C90" s="100" t="s">
        <v>9965</v>
      </c>
      <c r="D90" s="3" t="s">
        <v>8559</v>
      </c>
      <c r="E90" s="101">
        <v>41334</v>
      </c>
      <c r="F90" s="100"/>
    </row>
    <row r="91" spans="1:6" s="56" customFormat="1" ht="24.75" customHeight="1">
      <c r="A91" s="3">
        <f t="shared" si="1"/>
        <v>89</v>
      </c>
      <c r="B91" s="3" t="s">
        <v>9970</v>
      </c>
      <c r="C91" s="100" t="s">
        <v>9971</v>
      </c>
      <c r="D91" s="3" t="s">
        <v>9972</v>
      </c>
      <c r="E91" s="101">
        <v>41334</v>
      </c>
      <c r="F91" s="100"/>
    </row>
    <row r="92" spans="1:6" s="56" customFormat="1" ht="24.75" customHeight="1">
      <c r="A92" s="3">
        <f t="shared" si="1"/>
        <v>90</v>
      </c>
      <c r="B92" s="3" t="s">
        <v>9973</v>
      </c>
      <c r="C92" s="100" t="s">
        <v>9974</v>
      </c>
      <c r="D92" s="3" t="s">
        <v>9972</v>
      </c>
      <c r="E92" s="101">
        <v>41334</v>
      </c>
      <c r="F92" s="100"/>
    </row>
    <row r="93" spans="1:6" s="56" customFormat="1" ht="39" customHeight="1">
      <c r="A93" s="3">
        <f t="shared" si="1"/>
        <v>91</v>
      </c>
      <c r="B93" s="3" t="s">
        <v>9982</v>
      </c>
      <c r="C93" s="100" t="s">
        <v>9983</v>
      </c>
      <c r="D93" s="3" t="s">
        <v>9975</v>
      </c>
      <c r="E93" s="101">
        <v>41334</v>
      </c>
      <c r="F93" s="100"/>
    </row>
    <row r="94" spans="1:6" s="56" customFormat="1" ht="41.25" customHeight="1">
      <c r="A94" s="3">
        <f t="shared" si="1"/>
        <v>92</v>
      </c>
      <c r="B94" s="3" t="s">
        <v>9976</v>
      </c>
      <c r="C94" s="100" t="s">
        <v>9977</v>
      </c>
      <c r="D94" s="3" t="s">
        <v>9975</v>
      </c>
      <c r="E94" s="101">
        <v>41334</v>
      </c>
      <c r="F94" s="100"/>
    </row>
    <row r="95" spans="1:6" s="56" customFormat="1" ht="24.75" customHeight="1">
      <c r="A95" s="3">
        <f t="shared" si="1"/>
        <v>93</v>
      </c>
      <c r="B95" s="3" t="s">
        <v>9978</v>
      </c>
      <c r="C95" s="100" t="s">
        <v>9979</v>
      </c>
      <c r="D95" s="3" t="s">
        <v>9975</v>
      </c>
      <c r="E95" s="101">
        <v>41334</v>
      </c>
      <c r="F95" s="100"/>
    </row>
    <row r="96" spans="1:6" s="56" customFormat="1" ht="31.5" customHeight="1">
      <c r="A96" s="3">
        <f t="shared" si="1"/>
        <v>94</v>
      </c>
      <c r="B96" s="3" t="s">
        <v>9980</v>
      </c>
      <c r="C96" s="100" t="s">
        <v>9981</v>
      </c>
      <c r="D96" s="3" t="s">
        <v>9975</v>
      </c>
      <c r="E96" s="101">
        <v>41334</v>
      </c>
      <c r="F96" s="100"/>
    </row>
    <row r="97" spans="1:6" s="56" customFormat="1" ht="45.75" customHeight="1">
      <c r="A97" s="1437">
        <f t="shared" si="1"/>
        <v>95</v>
      </c>
      <c r="B97" s="1437" t="s">
        <v>11081</v>
      </c>
      <c r="C97" s="1541" t="s">
        <v>11082</v>
      </c>
      <c r="D97" s="1437" t="s">
        <v>4579</v>
      </c>
      <c r="E97" s="1542">
        <v>41699</v>
      </c>
      <c r="F97" s="100"/>
    </row>
    <row r="98" spans="1:6" s="56" customFormat="1" ht="57.75" customHeight="1">
      <c r="A98" s="1437">
        <f t="shared" si="1"/>
        <v>96</v>
      </c>
      <c r="B98" s="1437" t="s">
        <v>11083</v>
      </c>
      <c r="C98" s="1541" t="s">
        <v>11084</v>
      </c>
      <c r="D98" s="1437" t="s">
        <v>4579</v>
      </c>
      <c r="E98" s="1542">
        <v>41699</v>
      </c>
      <c r="F98" s="100" t="s">
        <v>11091</v>
      </c>
    </row>
    <row r="99" spans="1:6" s="56" customFormat="1" ht="31.5" customHeight="1">
      <c r="A99" s="1437">
        <f t="shared" si="1"/>
        <v>97</v>
      </c>
      <c r="B99" s="1437" t="s">
        <v>11085</v>
      </c>
      <c r="C99" s="1541" t="s">
        <v>11086</v>
      </c>
      <c r="D99" s="1437" t="s">
        <v>4579</v>
      </c>
      <c r="E99" s="1542">
        <v>41699</v>
      </c>
      <c r="F99" s="100" t="s">
        <v>11091</v>
      </c>
    </row>
    <row r="100" spans="1:6" s="56" customFormat="1" ht="42.75" customHeight="1">
      <c r="A100" s="1437">
        <f t="shared" si="1"/>
        <v>98</v>
      </c>
      <c r="B100" s="1437" t="s">
        <v>11087</v>
      </c>
      <c r="C100" s="1541" t="s">
        <v>11088</v>
      </c>
      <c r="D100" s="1437" t="s">
        <v>4579</v>
      </c>
      <c r="E100" s="1542">
        <v>41699</v>
      </c>
      <c r="F100" s="100"/>
    </row>
    <row r="101" spans="1:6" s="56" customFormat="1" ht="63" customHeight="1">
      <c r="A101" s="1437">
        <f t="shared" si="1"/>
        <v>99</v>
      </c>
      <c r="B101" s="1437" t="s">
        <v>11089</v>
      </c>
      <c r="C101" s="1541" t="s">
        <v>11090</v>
      </c>
      <c r="D101" s="1437" t="s">
        <v>4579</v>
      </c>
      <c r="E101" s="1542">
        <v>41699</v>
      </c>
      <c r="F101" s="100"/>
    </row>
    <row r="102" spans="1:6" s="56" customFormat="1" ht="33.75" customHeight="1">
      <c r="A102" s="1437">
        <f t="shared" si="1"/>
        <v>100</v>
      </c>
      <c r="B102" s="1437" t="s">
        <v>11098</v>
      </c>
      <c r="C102" s="1541" t="s">
        <v>11099</v>
      </c>
      <c r="D102" s="1437" t="s">
        <v>8559</v>
      </c>
      <c r="E102" s="1542">
        <v>41699</v>
      </c>
      <c r="F102" s="100"/>
    </row>
    <row r="103" spans="1:6" s="56" customFormat="1" ht="31.5" customHeight="1">
      <c r="A103" s="1437">
        <f t="shared" si="1"/>
        <v>101</v>
      </c>
      <c r="B103" s="1437" t="s">
        <v>11100</v>
      </c>
      <c r="C103" s="1541" t="s">
        <v>11101</v>
      </c>
      <c r="D103" s="1437" t="s">
        <v>8559</v>
      </c>
      <c r="E103" s="1542">
        <v>41699</v>
      </c>
      <c r="F103" s="100"/>
    </row>
    <row r="104" spans="1:6" s="56" customFormat="1" ht="31.5" customHeight="1">
      <c r="A104" s="1437">
        <f t="shared" si="1"/>
        <v>102</v>
      </c>
      <c r="B104" s="1437" t="s">
        <v>11113</v>
      </c>
      <c r="C104" s="1541" t="s">
        <v>11114</v>
      </c>
      <c r="D104" s="1437" t="s">
        <v>11119</v>
      </c>
      <c r="E104" s="1542">
        <v>41699</v>
      </c>
      <c r="F104" s="100"/>
    </row>
    <row r="105" spans="1:6" s="56" customFormat="1" ht="31.5" customHeight="1">
      <c r="A105" s="1437">
        <f t="shared" si="1"/>
        <v>103</v>
      </c>
      <c r="B105" s="1437" t="s">
        <v>11115</v>
      </c>
      <c r="C105" s="1541" t="s">
        <v>11116</v>
      </c>
      <c r="D105" s="1437" t="s">
        <v>11119</v>
      </c>
      <c r="E105" s="1542">
        <v>41699</v>
      </c>
      <c r="F105" s="100"/>
    </row>
    <row r="106" spans="1:6" s="56" customFormat="1" ht="31.5" customHeight="1">
      <c r="A106" s="1437">
        <f t="shared" si="1"/>
        <v>104</v>
      </c>
      <c r="B106" s="1437" t="s">
        <v>11117</v>
      </c>
      <c r="C106" s="1541" t="s">
        <v>11118</v>
      </c>
      <c r="D106" s="1437" t="s">
        <v>11119</v>
      </c>
      <c r="E106" s="1542">
        <v>41699</v>
      </c>
      <c r="F106" s="100"/>
    </row>
    <row r="107" spans="1:6" s="56" customFormat="1" ht="31.5" customHeight="1">
      <c r="A107" s="1437">
        <f t="shared" si="1"/>
        <v>105</v>
      </c>
      <c r="B107" s="1437" t="s">
        <v>11128</v>
      </c>
      <c r="C107" s="1541" t="s">
        <v>11129</v>
      </c>
      <c r="D107" s="1437" t="s">
        <v>1382</v>
      </c>
      <c r="E107" s="1542">
        <v>41699</v>
      </c>
      <c r="F107" s="100" t="s">
        <v>11130</v>
      </c>
    </row>
    <row r="108" spans="1:6" s="56" customFormat="1" ht="31.5" customHeight="1">
      <c r="A108" s="1437">
        <f t="shared" si="1"/>
        <v>106</v>
      </c>
      <c r="B108" s="1437" t="s">
        <v>11138</v>
      </c>
      <c r="C108" s="1541" t="s">
        <v>11139</v>
      </c>
      <c r="D108" s="1437" t="s">
        <v>4374</v>
      </c>
      <c r="E108" s="1542">
        <v>41699</v>
      </c>
      <c r="F108" s="100"/>
    </row>
    <row r="109" spans="1:6" s="56" customFormat="1" ht="31.5" customHeight="1">
      <c r="A109" s="41"/>
      <c r="B109" s="41"/>
      <c r="C109" s="1080"/>
      <c r="D109" s="41"/>
      <c r="E109" s="2661"/>
      <c r="F109" s="621"/>
    </row>
    <row r="110" spans="1:6" s="56" customFormat="1" ht="31.5" customHeight="1">
      <c r="A110" s="41"/>
      <c r="B110" s="41"/>
      <c r="C110" s="1080"/>
      <c r="D110" s="41"/>
      <c r="E110" s="2661"/>
      <c r="F110" s="621"/>
    </row>
    <row r="111" spans="1:6" s="56" customFormat="1" ht="31.5" customHeight="1">
      <c r="A111" s="41"/>
      <c r="B111" s="41"/>
      <c r="C111" s="1080"/>
      <c r="D111" s="41"/>
      <c r="E111" s="2661"/>
      <c r="F111" s="621"/>
    </row>
    <row r="112" spans="1:6" s="56" customFormat="1" ht="31.5" customHeight="1">
      <c r="A112" s="41"/>
      <c r="B112" s="41"/>
      <c r="C112" s="1080"/>
      <c r="D112" s="41"/>
      <c r="E112" s="2661"/>
      <c r="F112" s="621"/>
    </row>
    <row r="113" spans="1:6" s="56" customFormat="1" ht="31.5" customHeight="1">
      <c r="A113" s="41"/>
      <c r="B113" s="41"/>
      <c r="C113" s="1080"/>
      <c r="D113" s="41"/>
      <c r="E113" s="2661"/>
      <c r="F113" s="621"/>
    </row>
    <row r="114" spans="1:6" s="56" customFormat="1" ht="31.5" customHeight="1">
      <c r="A114" s="41"/>
      <c r="B114" s="41"/>
      <c r="C114" s="1080"/>
      <c r="D114" s="41"/>
      <c r="E114" s="2661"/>
      <c r="F114" s="621"/>
    </row>
  </sheetData>
  <phoneticPr fontId="5"/>
  <pageMargins left="0.75" right="0.5" top="0.77" bottom="0.57999999999999996" header="0.51200000000000001" footer="0.32"/>
  <pageSetup paperSize="9" scale="75" orientation="portrait" verticalDpi="1200" r:id="rId1"/>
  <headerFooter alignWithMargins="0">
    <oddHeader>&amp;A</oddHeader>
    <oddFooter>&amp;P / &amp;N ページ</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9"/>
  <sheetViews>
    <sheetView workbookViewId="0"/>
  </sheetViews>
  <sheetFormatPr defaultRowHeight="13.5"/>
  <cols>
    <col min="1" max="1" width="3.125" style="2775" customWidth="1"/>
    <col min="2" max="2" width="11.875" style="2775" customWidth="1"/>
    <col min="3" max="3" width="7.125" style="2775" customWidth="1"/>
    <col min="4" max="24" width="6.875" style="2775" customWidth="1"/>
    <col min="25" max="16384" width="9" style="2775"/>
  </cols>
  <sheetData>
    <row r="1" spans="1:24" ht="27" customHeight="1" thickBot="1">
      <c r="B1" s="2776" t="s">
        <v>11457</v>
      </c>
    </row>
    <row r="2" spans="1:24" ht="29.25" customHeight="1" thickTop="1">
      <c r="A2" s="2777"/>
      <c r="B2" s="2778"/>
      <c r="C2" s="2779"/>
      <c r="D2" s="3059" t="s">
        <v>11458</v>
      </c>
      <c r="E2" s="3060"/>
      <c r="F2" s="3060"/>
      <c r="G2" s="3060"/>
      <c r="H2" s="3060"/>
      <c r="I2" s="3060"/>
      <c r="J2" s="3061"/>
      <c r="K2" s="3059" t="s">
        <v>11459</v>
      </c>
      <c r="L2" s="3060"/>
      <c r="M2" s="3060"/>
      <c r="N2" s="3060"/>
      <c r="O2" s="3060"/>
      <c r="P2" s="3060"/>
      <c r="Q2" s="3061"/>
      <c r="R2" s="3059" t="s">
        <v>11460</v>
      </c>
      <c r="S2" s="3060"/>
      <c r="T2" s="3060"/>
      <c r="U2" s="3060"/>
      <c r="V2" s="3060"/>
      <c r="W2" s="3060"/>
      <c r="X2" s="3061"/>
    </row>
    <row r="3" spans="1:24">
      <c r="A3" s="2780"/>
      <c r="B3" s="2781" t="s">
        <v>11461</v>
      </c>
      <c r="C3" s="2782" t="s">
        <v>11462</v>
      </c>
      <c r="D3" s="2783">
        <v>2008</v>
      </c>
      <c r="E3" s="2784">
        <v>2009</v>
      </c>
      <c r="F3" s="2785">
        <v>2010</v>
      </c>
      <c r="G3" s="2786">
        <v>2011</v>
      </c>
      <c r="H3" s="2787">
        <v>2012</v>
      </c>
      <c r="I3" s="2788">
        <v>2013</v>
      </c>
      <c r="J3" s="2789" t="s">
        <v>11463</v>
      </c>
      <c r="K3" s="2790">
        <v>2008</v>
      </c>
      <c r="L3" s="2791">
        <v>2009</v>
      </c>
      <c r="M3" s="2792">
        <v>2010</v>
      </c>
      <c r="N3" s="2793">
        <v>2011</v>
      </c>
      <c r="O3" s="2794">
        <v>2012</v>
      </c>
      <c r="P3" s="2795">
        <v>2013</v>
      </c>
      <c r="Q3" s="2796" t="s">
        <v>11463</v>
      </c>
      <c r="R3" s="2797">
        <v>2008</v>
      </c>
      <c r="S3" s="2798">
        <v>2009</v>
      </c>
      <c r="T3" s="2799">
        <v>2010</v>
      </c>
      <c r="U3" s="2800">
        <v>2011</v>
      </c>
      <c r="V3" s="2801">
        <v>2012</v>
      </c>
      <c r="W3" s="2802">
        <v>2013</v>
      </c>
      <c r="X3" s="2803" t="s">
        <v>11463</v>
      </c>
    </row>
    <row r="4" spans="1:24">
      <c r="A4" s="2804">
        <v>1</v>
      </c>
      <c r="B4" s="939" t="s">
        <v>11464</v>
      </c>
      <c r="C4" s="2805" t="s">
        <v>5145</v>
      </c>
      <c r="D4" s="2806">
        <v>8</v>
      </c>
      <c r="E4" s="2807">
        <v>4</v>
      </c>
      <c r="F4" s="2808">
        <v>1</v>
      </c>
      <c r="G4" s="2809">
        <v>4</v>
      </c>
      <c r="H4" s="2810">
        <v>2</v>
      </c>
      <c r="I4" s="2811"/>
      <c r="J4" s="2812">
        <f t="shared" ref="J4:J57" si="0">SUM(D4:I4)</f>
        <v>19</v>
      </c>
      <c r="K4" s="2813">
        <v>3</v>
      </c>
      <c r="L4" s="2814"/>
      <c r="M4" s="2815"/>
      <c r="N4" s="2816"/>
      <c r="O4" s="2817"/>
      <c r="P4" s="2818"/>
      <c r="Q4" s="2812">
        <f t="shared" ref="Q4:Q57" si="1">SUM(K4:P4)</f>
        <v>3</v>
      </c>
      <c r="R4" s="2813">
        <v>3</v>
      </c>
      <c r="S4" s="2814">
        <v>4</v>
      </c>
      <c r="T4" s="2815">
        <v>1</v>
      </c>
      <c r="U4" s="2816">
        <v>3</v>
      </c>
      <c r="V4" s="2817">
        <v>7</v>
      </c>
      <c r="W4" s="2818">
        <v>1</v>
      </c>
      <c r="X4" s="2812">
        <f>SUM(R4:W4)</f>
        <v>19</v>
      </c>
    </row>
    <row r="5" spans="1:24">
      <c r="A5" s="2804">
        <v>2</v>
      </c>
      <c r="B5" s="939" t="s">
        <v>11465</v>
      </c>
      <c r="C5" s="2805" t="s">
        <v>5145</v>
      </c>
      <c r="D5" s="2806">
        <v>2</v>
      </c>
      <c r="E5" s="2807"/>
      <c r="F5" s="2808"/>
      <c r="G5" s="2809"/>
      <c r="H5" s="2810"/>
      <c r="I5" s="2811">
        <v>1</v>
      </c>
      <c r="J5" s="2812">
        <f t="shared" si="0"/>
        <v>3</v>
      </c>
      <c r="K5" s="2813">
        <v>1</v>
      </c>
      <c r="L5" s="2814"/>
      <c r="M5" s="2815"/>
      <c r="N5" s="2816"/>
      <c r="O5" s="2817"/>
      <c r="P5" s="2818"/>
      <c r="Q5" s="2812">
        <f t="shared" si="1"/>
        <v>1</v>
      </c>
      <c r="R5" s="2813">
        <v>2</v>
      </c>
      <c r="S5" s="2814">
        <v>0</v>
      </c>
      <c r="T5" s="2815">
        <v>3</v>
      </c>
      <c r="U5" s="2816">
        <v>0</v>
      </c>
      <c r="V5" s="2817">
        <v>7</v>
      </c>
      <c r="W5" s="2818">
        <v>0</v>
      </c>
      <c r="X5" s="2812">
        <f t="shared" ref="X5:X57" si="2">SUM(R5:W5)</f>
        <v>12</v>
      </c>
    </row>
    <row r="6" spans="1:24">
      <c r="A6" s="2804">
        <v>3</v>
      </c>
      <c r="B6" s="939" t="s">
        <v>11466</v>
      </c>
      <c r="C6" s="2805" t="s">
        <v>5145</v>
      </c>
      <c r="D6" s="2806">
        <v>12</v>
      </c>
      <c r="E6" s="2807">
        <v>27</v>
      </c>
      <c r="F6" s="2808">
        <v>9</v>
      </c>
      <c r="G6" s="2809">
        <v>12</v>
      </c>
      <c r="H6" s="2810">
        <v>21</v>
      </c>
      <c r="I6" s="2811">
        <v>19</v>
      </c>
      <c r="J6" s="2812">
        <f t="shared" si="0"/>
        <v>100</v>
      </c>
      <c r="K6" s="2813">
        <v>16</v>
      </c>
      <c r="L6" s="2814">
        <v>16</v>
      </c>
      <c r="M6" s="2815">
        <v>10</v>
      </c>
      <c r="N6" s="2816">
        <v>10</v>
      </c>
      <c r="O6" s="2817">
        <v>2</v>
      </c>
      <c r="P6" s="2818">
        <v>10</v>
      </c>
      <c r="Q6" s="2812">
        <f t="shared" si="1"/>
        <v>64</v>
      </c>
      <c r="R6" s="2813">
        <v>24</v>
      </c>
      <c r="S6" s="2814">
        <v>33</v>
      </c>
      <c r="T6" s="2815">
        <v>14</v>
      </c>
      <c r="U6" s="2816">
        <v>32</v>
      </c>
      <c r="V6" s="2817">
        <v>40</v>
      </c>
      <c r="W6" s="2818">
        <v>22</v>
      </c>
      <c r="X6" s="2812">
        <f t="shared" si="2"/>
        <v>165</v>
      </c>
    </row>
    <row r="7" spans="1:24">
      <c r="A7" s="2804">
        <v>4</v>
      </c>
      <c r="B7" s="939" t="s">
        <v>11467</v>
      </c>
      <c r="C7" s="2805" t="s">
        <v>5145</v>
      </c>
      <c r="D7" s="2806"/>
      <c r="E7" s="2807">
        <v>1</v>
      </c>
      <c r="F7" s="2808">
        <v>4</v>
      </c>
      <c r="G7" s="2809">
        <v>1</v>
      </c>
      <c r="H7" s="2810"/>
      <c r="I7" s="2811"/>
      <c r="J7" s="2812">
        <f t="shared" si="0"/>
        <v>6</v>
      </c>
      <c r="K7" s="2813"/>
      <c r="L7" s="2814"/>
      <c r="M7" s="2815"/>
      <c r="N7" s="2816"/>
      <c r="O7" s="2817"/>
      <c r="P7" s="2818">
        <v>1</v>
      </c>
      <c r="Q7" s="2812">
        <f t="shared" si="1"/>
        <v>1</v>
      </c>
      <c r="R7" s="2813">
        <v>1</v>
      </c>
      <c r="S7" s="2814">
        <v>4</v>
      </c>
      <c r="T7" s="2815">
        <v>1</v>
      </c>
      <c r="U7" s="2816">
        <v>1</v>
      </c>
      <c r="V7" s="2817">
        <v>1</v>
      </c>
      <c r="W7" s="2818">
        <v>1</v>
      </c>
      <c r="X7" s="2812">
        <f t="shared" si="2"/>
        <v>9</v>
      </c>
    </row>
    <row r="8" spans="1:24">
      <c r="A8" s="2804">
        <v>5</v>
      </c>
      <c r="B8" s="939" t="s">
        <v>11468</v>
      </c>
      <c r="C8" s="2805" t="s">
        <v>5145</v>
      </c>
      <c r="D8" s="2806">
        <v>1</v>
      </c>
      <c r="E8" s="2807">
        <v>9</v>
      </c>
      <c r="F8" s="2808">
        <v>6</v>
      </c>
      <c r="G8" s="2809">
        <v>3</v>
      </c>
      <c r="H8" s="2810">
        <v>8</v>
      </c>
      <c r="I8" s="2811">
        <v>5</v>
      </c>
      <c r="J8" s="2812">
        <f t="shared" si="0"/>
        <v>32</v>
      </c>
      <c r="K8" s="2813">
        <v>5</v>
      </c>
      <c r="L8" s="2814">
        <v>4</v>
      </c>
      <c r="M8" s="2815">
        <v>1</v>
      </c>
      <c r="N8" s="2816">
        <v>7</v>
      </c>
      <c r="O8" s="2817">
        <v>7</v>
      </c>
      <c r="P8" s="2818">
        <v>4</v>
      </c>
      <c r="Q8" s="2812">
        <f t="shared" si="1"/>
        <v>28</v>
      </c>
      <c r="R8" s="2813"/>
      <c r="S8" s="2814">
        <v>7</v>
      </c>
      <c r="T8" s="2815">
        <v>9</v>
      </c>
      <c r="U8" s="2816">
        <v>7</v>
      </c>
      <c r="V8" s="2817">
        <v>8</v>
      </c>
      <c r="W8" s="2818">
        <v>16</v>
      </c>
      <c r="X8" s="2812">
        <f t="shared" si="2"/>
        <v>47</v>
      </c>
    </row>
    <row r="9" spans="1:24">
      <c r="A9" s="2804">
        <v>6</v>
      </c>
      <c r="B9" s="940" t="s">
        <v>11469</v>
      </c>
      <c r="C9" s="2805" t="s">
        <v>11470</v>
      </c>
      <c r="D9" s="2806"/>
      <c r="E9" s="2807"/>
      <c r="F9" s="2808"/>
      <c r="G9" s="2809"/>
      <c r="H9" s="2810"/>
      <c r="I9" s="2811"/>
      <c r="J9" s="2812"/>
      <c r="K9" s="2813"/>
      <c r="L9" s="2814"/>
      <c r="M9" s="2815"/>
      <c r="N9" s="2816"/>
      <c r="O9" s="2817"/>
      <c r="P9" s="2818"/>
      <c r="Q9" s="2812"/>
      <c r="R9" s="2813"/>
      <c r="S9" s="2814">
        <v>2</v>
      </c>
      <c r="T9" s="2815">
        <v>0</v>
      </c>
      <c r="U9" s="2816">
        <v>0</v>
      </c>
      <c r="V9" s="2817">
        <v>0</v>
      </c>
      <c r="W9" s="2818">
        <v>0</v>
      </c>
      <c r="X9" s="2812">
        <f t="shared" si="2"/>
        <v>2</v>
      </c>
    </row>
    <row r="10" spans="1:24">
      <c r="A10" s="2804">
        <v>7</v>
      </c>
      <c r="B10" s="2819" t="s">
        <v>11471</v>
      </c>
      <c r="C10" s="2820" t="s">
        <v>1202</v>
      </c>
      <c r="D10" s="2806">
        <v>1</v>
      </c>
      <c r="E10" s="2807"/>
      <c r="F10" s="2808"/>
      <c r="G10" s="2809"/>
      <c r="H10" s="2810"/>
      <c r="I10" s="2811"/>
      <c r="J10" s="2812">
        <f t="shared" si="0"/>
        <v>1</v>
      </c>
      <c r="K10" s="2813"/>
      <c r="L10" s="2814"/>
      <c r="M10" s="2815"/>
      <c r="N10" s="2816"/>
      <c r="O10" s="2817"/>
      <c r="P10" s="2818"/>
      <c r="Q10" s="2812">
        <f t="shared" si="1"/>
        <v>0</v>
      </c>
      <c r="R10" s="2813"/>
      <c r="S10" s="2814">
        <v>0</v>
      </c>
      <c r="T10" s="2815">
        <v>0</v>
      </c>
      <c r="U10" s="2816">
        <v>0</v>
      </c>
      <c r="V10" s="2817">
        <v>1</v>
      </c>
      <c r="W10" s="2818">
        <v>0</v>
      </c>
      <c r="X10" s="2812">
        <f t="shared" si="2"/>
        <v>1</v>
      </c>
    </row>
    <row r="11" spans="1:24">
      <c r="A11" s="2804">
        <v>8</v>
      </c>
      <c r="B11" s="939" t="s">
        <v>11472</v>
      </c>
      <c r="C11" s="2805" t="s">
        <v>5145</v>
      </c>
      <c r="D11" s="2806">
        <v>34</v>
      </c>
      <c r="E11" s="2807">
        <v>28</v>
      </c>
      <c r="F11" s="2808">
        <v>36</v>
      </c>
      <c r="G11" s="2809">
        <v>39</v>
      </c>
      <c r="H11" s="2810">
        <v>44</v>
      </c>
      <c r="I11" s="2811">
        <v>56</v>
      </c>
      <c r="J11" s="2812">
        <f t="shared" si="0"/>
        <v>237</v>
      </c>
      <c r="K11" s="2813">
        <v>10</v>
      </c>
      <c r="L11" s="2814">
        <v>11</v>
      </c>
      <c r="M11" s="2815">
        <v>13</v>
      </c>
      <c r="N11" s="2816">
        <v>17</v>
      </c>
      <c r="O11" s="2817">
        <v>23</v>
      </c>
      <c r="P11" s="2818">
        <v>16</v>
      </c>
      <c r="Q11" s="2812">
        <f t="shared" si="1"/>
        <v>90</v>
      </c>
      <c r="R11" s="2813">
        <v>19</v>
      </c>
      <c r="S11" s="2814">
        <v>20</v>
      </c>
      <c r="T11" s="2815">
        <v>34</v>
      </c>
      <c r="U11" s="2816">
        <v>17</v>
      </c>
      <c r="V11" s="2817">
        <v>44</v>
      </c>
      <c r="W11" s="2818">
        <v>30</v>
      </c>
      <c r="X11" s="2812">
        <f t="shared" si="2"/>
        <v>164</v>
      </c>
    </row>
    <row r="12" spans="1:24">
      <c r="A12" s="2804">
        <v>9</v>
      </c>
      <c r="B12" s="939" t="s">
        <v>11473</v>
      </c>
      <c r="C12" s="2805" t="s">
        <v>5145</v>
      </c>
      <c r="D12" s="2806">
        <v>13</v>
      </c>
      <c r="E12" s="2807">
        <v>2</v>
      </c>
      <c r="F12" s="2808">
        <v>6</v>
      </c>
      <c r="G12" s="2809">
        <v>3</v>
      </c>
      <c r="H12" s="2810">
        <v>3</v>
      </c>
      <c r="I12" s="2811">
        <v>2</v>
      </c>
      <c r="J12" s="2812">
        <f t="shared" si="0"/>
        <v>29</v>
      </c>
      <c r="K12" s="2813">
        <v>10</v>
      </c>
      <c r="L12" s="2814">
        <v>2</v>
      </c>
      <c r="M12" s="2815">
        <v>1</v>
      </c>
      <c r="N12" s="2816">
        <v>3</v>
      </c>
      <c r="O12" s="2817"/>
      <c r="P12" s="2818">
        <v>2</v>
      </c>
      <c r="Q12" s="2812">
        <f t="shared" si="1"/>
        <v>18</v>
      </c>
      <c r="R12" s="2813">
        <v>7</v>
      </c>
      <c r="S12" s="2814">
        <v>6</v>
      </c>
      <c r="T12" s="2815">
        <v>9</v>
      </c>
      <c r="U12" s="2816">
        <v>15</v>
      </c>
      <c r="V12" s="2817">
        <v>3</v>
      </c>
      <c r="W12" s="2818">
        <v>1</v>
      </c>
      <c r="X12" s="2812">
        <f t="shared" si="2"/>
        <v>41</v>
      </c>
    </row>
    <row r="13" spans="1:24">
      <c r="A13" s="2804">
        <v>10</v>
      </c>
      <c r="B13" s="939" t="s">
        <v>11474</v>
      </c>
      <c r="C13" s="2805" t="s">
        <v>5145</v>
      </c>
      <c r="D13" s="2806">
        <v>2</v>
      </c>
      <c r="E13" s="2807">
        <v>2</v>
      </c>
      <c r="F13" s="2808">
        <v>1</v>
      </c>
      <c r="G13" s="2809"/>
      <c r="H13" s="2810"/>
      <c r="I13" s="2811">
        <v>2</v>
      </c>
      <c r="J13" s="2812">
        <f t="shared" si="0"/>
        <v>7</v>
      </c>
      <c r="K13" s="2813">
        <v>2</v>
      </c>
      <c r="L13" s="2814"/>
      <c r="M13" s="2815"/>
      <c r="N13" s="2816"/>
      <c r="O13" s="2817"/>
      <c r="P13" s="2818">
        <v>5</v>
      </c>
      <c r="Q13" s="2812">
        <f t="shared" si="1"/>
        <v>7</v>
      </c>
      <c r="R13" s="2813"/>
      <c r="S13" s="2814">
        <v>0</v>
      </c>
      <c r="T13" s="2815">
        <v>4</v>
      </c>
      <c r="U13" s="2816">
        <v>4</v>
      </c>
      <c r="V13" s="2817">
        <v>1</v>
      </c>
      <c r="W13" s="2818">
        <v>0</v>
      </c>
      <c r="X13" s="2812">
        <f t="shared" si="2"/>
        <v>9</v>
      </c>
    </row>
    <row r="14" spans="1:24">
      <c r="A14" s="2804">
        <v>11</v>
      </c>
      <c r="B14" s="939" t="s">
        <v>11475</v>
      </c>
      <c r="C14" s="2805" t="s">
        <v>5145</v>
      </c>
      <c r="D14" s="2806"/>
      <c r="E14" s="2807"/>
      <c r="F14" s="2808"/>
      <c r="G14" s="2809">
        <v>2</v>
      </c>
      <c r="H14" s="2810">
        <v>2</v>
      </c>
      <c r="I14" s="2811">
        <v>4</v>
      </c>
      <c r="J14" s="2812">
        <f t="shared" si="0"/>
        <v>8</v>
      </c>
      <c r="K14" s="2813"/>
      <c r="L14" s="2814"/>
      <c r="M14" s="2815"/>
      <c r="N14" s="2816"/>
      <c r="O14" s="2817"/>
      <c r="P14" s="2818">
        <v>3</v>
      </c>
      <c r="Q14" s="2812">
        <f t="shared" si="1"/>
        <v>3</v>
      </c>
      <c r="R14" s="2813"/>
      <c r="S14" s="2814">
        <v>0</v>
      </c>
      <c r="T14" s="2815">
        <v>0</v>
      </c>
      <c r="U14" s="2816">
        <v>0</v>
      </c>
      <c r="V14" s="2817">
        <v>0</v>
      </c>
      <c r="W14" s="2818">
        <v>1</v>
      </c>
      <c r="X14" s="2812">
        <f t="shared" si="2"/>
        <v>1</v>
      </c>
    </row>
    <row r="15" spans="1:24">
      <c r="A15" s="2804">
        <v>12</v>
      </c>
      <c r="B15" s="939" t="s">
        <v>11476</v>
      </c>
      <c r="C15" s="2805" t="s">
        <v>5145</v>
      </c>
      <c r="D15" s="2806">
        <v>3</v>
      </c>
      <c r="E15" s="2807">
        <v>8</v>
      </c>
      <c r="F15" s="2808">
        <v>19</v>
      </c>
      <c r="G15" s="2809">
        <v>25</v>
      </c>
      <c r="H15" s="2810">
        <v>32</v>
      </c>
      <c r="I15" s="2811">
        <v>30</v>
      </c>
      <c r="J15" s="2812">
        <f t="shared" si="0"/>
        <v>117</v>
      </c>
      <c r="K15" s="2813">
        <v>4</v>
      </c>
      <c r="L15" s="2814">
        <v>26</v>
      </c>
      <c r="M15" s="2815">
        <v>17</v>
      </c>
      <c r="N15" s="2816">
        <v>28</v>
      </c>
      <c r="O15" s="2817">
        <v>37</v>
      </c>
      <c r="P15" s="2818">
        <v>28</v>
      </c>
      <c r="Q15" s="2812">
        <f t="shared" si="1"/>
        <v>140</v>
      </c>
      <c r="R15" s="2813">
        <v>5</v>
      </c>
      <c r="S15" s="2814">
        <v>7</v>
      </c>
      <c r="T15" s="2815">
        <v>3</v>
      </c>
      <c r="U15" s="2816">
        <v>12</v>
      </c>
      <c r="V15" s="2817">
        <v>21</v>
      </c>
      <c r="W15" s="2818">
        <v>10</v>
      </c>
      <c r="X15" s="2812">
        <f t="shared" si="2"/>
        <v>58</v>
      </c>
    </row>
    <row r="16" spans="1:24">
      <c r="A16" s="2804">
        <v>13</v>
      </c>
      <c r="B16" s="939" t="s">
        <v>11477</v>
      </c>
      <c r="C16" s="2805" t="s">
        <v>5145</v>
      </c>
      <c r="D16" s="2806"/>
      <c r="E16" s="2807"/>
      <c r="F16" s="2808"/>
      <c r="G16" s="2809"/>
      <c r="H16" s="2810"/>
      <c r="I16" s="2811"/>
      <c r="J16" s="2812"/>
      <c r="K16" s="2813"/>
      <c r="L16" s="2814"/>
      <c r="M16" s="2815"/>
      <c r="N16" s="2816"/>
      <c r="O16" s="2817"/>
      <c r="P16" s="2818"/>
      <c r="Q16" s="2812"/>
      <c r="R16" s="2813"/>
      <c r="S16" s="2814">
        <v>0</v>
      </c>
      <c r="T16" s="2815">
        <v>1</v>
      </c>
      <c r="U16" s="2816">
        <v>0</v>
      </c>
      <c r="V16" s="2817">
        <v>0</v>
      </c>
      <c r="W16" s="2818">
        <v>0</v>
      </c>
      <c r="X16" s="2812">
        <f t="shared" si="2"/>
        <v>1</v>
      </c>
    </row>
    <row r="17" spans="1:24">
      <c r="A17" s="2804">
        <v>14</v>
      </c>
      <c r="B17" s="2819" t="s">
        <v>11478</v>
      </c>
      <c r="C17" s="2820" t="s">
        <v>1202</v>
      </c>
      <c r="D17" s="2806"/>
      <c r="E17" s="2807"/>
      <c r="F17" s="2808">
        <v>1</v>
      </c>
      <c r="G17" s="2809"/>
      <c r="H17" s="2810">
        <v>2</v>
      </c>
      <c r="I17" s="2811">
        <v>4</v>
      </c>
      <c r="J17" s="2812">
        <f t="shared" si="0"/>
        <v>7</v>
      </c>
      <c r="K17" s="2813"/>
      <c r="L17" s="2814"/>
      <c r="M17" s="2815"/>
      <c r="N17" s="2816"/>
      <c r="O17" s="2817"/>
      <c r="P17" s="2818">
        <v>1</v>
      </c>
      <c r="Q17" s="2812">
        <f t="shared" si="1"/>
        <v>1</v>
      </c>
      <c r="R17" s="2813"/>
      <c r="S17" s="2814">
        <v>0</v>
      </c>
      <c r="T17" s="2815">
        <v>0</v>
      </c>
      <c r="U17" s="2816">
        <v>3</v>
      </c>
      <c r="V17" s="2817">
        <v>4</v>
      </c>
      <c r="W17" s="2818">
        <v>2</v>
      </c>
      <c r="X17" s="2812">
        <f t="shared" si="2"/>
        <v>9</v>
      </c>
    </row>
    <row r="18" spans="1:24">
      <c r="A18" s="2804">
        <v>15</v>
      </c>
      <c r="B18" s="2819" t="s">
        <v>11479</v>
      </c>
      <c r="C18" s="2820" t="s">
        <v>1202</v>
      </c>
      <c r="D18" s="2806">
        <v>1</v>
      </c>
      <c r="E18" s="2807"/>
      <c r="F18" s="2808"/>
      <c r="G18" s="2809"/>
      <c r="H18" s="2810"/>
      <c r="I18" s="2811"/>
      <c r="J18" s="2812">
        <f t="shared" si="0"/>
        <v>1</v>
      </c>
      <c r="K18" s="2813"/>
      <c r="L18" s="2814"/>
      <c r="M18" s="2815"/>
      <c r="N18" s="2816"/>
      <c r="O18" s="2817"/>
      <c r="P18" s="2818"/>
      <c r="Q18" s="2812">
        <f t="shared" si="1"/>
        <v>0</v>
      </c>
      <c r="R18" s="2813"/>
      <c r="S18" s="2814"/>
      <c r="T18" s="2815"/>
      <c r="U18" s="2816"/>
      <c r="V18" s="2817"/>
      <c r="W18" s="2818"/>
      <c r="X18" s="2812">
        <f t="shared" si="2"/>
        <v>0</v>
      </c>
    </row>
    <row r="19" spans="1:24">
      <c r="A19" s="2804">
        <v>16</v>
      </c>
      <c r="B19" s="939" t="s">
        <v>11480</v>
      </c>
      <c r="C19" s="2805" t="s">
        <v>5145</v>
      </c>
      <c r="D19" s="2806"/>
      <c r="E19" s="2807"/>
      <c r="F19" s="2808"/>
      <c r="G19" s="2809">
        <v>1</v>
      </c>
      <c r="H19" s="2810"/>
      <c r="I19" s="2811"/>
      <c r="J19" s="2812">
        <f t="shared" si="0"/>
        <v>1</v>
      </c>
      <c r="K19" s="2813"/>
      <c r="L19" s="2814"/>
      <c r="M19" s="2815"/>
      <c r="N19" s="2816"/>
      <c r="O19" s="2817"/>
      <c r="P19" s="2818"/>
      <c r="Q19" s="2812">
        <f t="shared" si="1"/>
        <v>0</v>
      </c>
      <c r="R19" s="2813"/>
      <c r="S19" s="2814"/>
      <c r="T19" s="2815"/>
      <c r="U19" s="2816"/>
      <c r="V19" s="2817"/>
      <c r="W19" s="2818"/>
      <c r="X19" s="2812">
        <f t="shared" si="2"/>
        <v>0</v>
      </c>
    </row>
    <row r="20" spans="1:24">
      <c r="A20" s="2804">
        <v>17</v>
      </c>
      <c r="B20" s="939" t="s">
        <v>11481</v>
      </c>
      <c r="C20" s="2805" t="s">
        <v>5145</v>
      </c>
      <c r="D20" s="2806">
        <v>23</v>
      </c>
      <c r="E20" s="2807">
        <v>19</v>
      </c>
      <c r="F20" s="2808">
        <v>13</v>
      </c>
      <c r="G20" s="2809">
        <v>17</v>
      </c>
      <c r="H20" s="2810">
        <v>11</v>
      </c>
      <c r="I20" s="2811">
        <v>29</v>
      </c>
      <c r="J20" s="2812">
        <f t="shared" si="0"/>
        <v>112</v>
      </c>
      <c r="K20" s="2813">
        <v>13</v>
      </c>
      <c r="L20" s="2814">
        <v>4</v>
      </c>
      <c r="M20" s="2815"/>
      <c r="N20" s="2816">
        <v>3</v>
      </c>
      <c r="O20" s="2817">
        <v>3</v>
      </c>
      <c r="P20" s="2818">
        <v>23</v>
      </c>
      <c r="Q20" s="2812">
        <f t="shared" si="1"/>
        <v>46</v>
      </c>
      <c r="R20" s="2813">
        <v>4</v>
      </c>
      <c r="S20" s="2814">
        <v>12</v>
      </c>
      <c r="T20" s="2815">
        <v>15</v>
      </c>
      <c r="U20" s="2816">
        <v>11</v>
      </c>
      <c r="V20" s="2817">
        <v>16</v>
      </c>
      <c r="W20" s="2818">
        <v>16</v>
      </c>
      <c r="X20" s="2812">
        <f t="shared" si="2"/>
        <v>74</v>
      </c>
    </row>
    <row r="21" spans="1:24">
      <c r="A21" s="2804">
        <v>18</v>
      </c>
      <c r="B21" s="939" t="s">
        <v>11482</v>
      </c>
      <c r="C21" s="2805" t="s">
        <v>5145</v>
      </c>
      <c r="D21" s="2806">
        <v>125</v>
      </c>
      <c r="E21" s="2807">
        <v>113</v>
      </c>
      <c r="F21" s="2808">
        <v>109</v>
      </c>
      <c r="G21" s="2809">
        <v>141</v>
      </c>
      <c r="H21" s="2810">
        <v>126</v>
      </c>
      <c r="I21" s="2811">
        <v>126</v>
      </c>
      <c r="J21" s="2812">
        <f t="shared" si="0"/>
        <v>740</v>
      </c>
      <c r="K21" s="2813">
        <v>76</v>
      </c>
      <c r="L21" s="2814">
        <v>62</v>
      </c>
      <c r="M21" s="2815">
        <v>50</v>
      </c>
      <c r="N21" s="2816">
        <v>61</v>
      </c>
      <c r="O21" s="2817">
        <v>90</v>
      </c>
      <c r="P21" s="2818">
        <v>46</v>
      </c>
      <c r="Q21" s="2812">
        <f t="shared" si="1"/>
        <v>385</v>
      </c>
      <c r="R21" s="2813">
        <v>62</v>
      </c>
      <c r="S21" s="2814">
        <v>89</v>
      </c>
      <c r="T21" s="2815">
        <v>98</v>
      </c>
      <c r="U21" s="2816">
        <v>66</v>
      </c>
      <c r="V21" s="2817">
        <v>115</v>
      </c>
      <c r="W21" s="2818">
        <v>77</v>
      </c>
      <c r="X21" s="2812">
        <f t="shared" si="2"/>
        <v>507</v>
      </c>
    </row>
    <row r="22" spans="1:24">
      <c r="A22" s="2804">
        <v>19</v>
      </c>
      <c r="B22" s="939" t="s">
        <v>11483</v>
      </c>
      <c r="C22" s="2805" t="s">
        <v>5145</v>
      </c>
      <c r="D22" s="2806">
        <v>54</v>
      </c>
      <c r="E22" s="2807">
        <v>44</v>
      </c>
      <c r="F22" s="2808">
        <v>31</v>
      </c>
      <c r="G22" s="2809">
        <v>31</v>
      </c>
      <c r="H22" s="2810">
        <v>35</v>
      </c>
      <c r="I22" s="2811">
        <v>37</v>
      </c>
      <c r="J22" s="2812">
        <f t="shared" si="0"/>
        <v>232</v>
      </c>
      <c r="K22" s="2813">
        <v>40</v>
      </c>
      <c r="L22" s="2814">
        <v>14</v>
      </c>
      <c r="M22" s="2815">
        <v>10</v>
      </c>
      <c r="N22" s="2816">
        <v>16</v>
      </c>
      <c r="O22" s="2817">
        <v>24</v>
      </c>
      <c r="P22" s="2818">
        <v>7</v>
      </c>
      <c r="Q22" s="2812">
        <f t="shared" si="1"/>
        <v>111</v>
      </c>
      <c r="R22" s="2813">
        <v>37</v>
      </c>
      <c r="S22" s="2814">
        <v>40</v>
      </c>
      <c r="T22" s="2815">
        <v>39</v>
      </c>
      <c r="U22" s="2816">
        <v>51</v>
      </c>
      <c r="V22" s="2817">
        <v>50</v>
      </c>
      <c r="W22" s="2818">
        <v>26</v>
      </c>
      <c r="X22" s="2812">
        <f t="shared" si="2"/>
        <v>243</v>
      </c>
    </row>
    <row r="23" spans="1:24">
      <c r="A23" s="2804">
        <v>20</v>
      </c>
      <c r="B23" s="939" t="s">
        <v>11484</v>
      </c>
      <c r="C23" s="2805" t="s">
        <v>11470</v>
      </c>
      <c r="D23" s="2806"/>
      <c r="E23" s="2807"/>
      <c r="F23" s="2808"/>
      <c r="G23" s="2809"/>
      <c r="H23" s="2810"/>
      <c r="I23" s="2811"/>
      <c r="J23" s="2812"/>
      <c r="K23" s="2813"/>
      <c r="L23" s="2814"/>
      <c r="M23" s="2815"/>
      <c r="N23" s="2816"/>
      <c r="O23" s="2817"/>
      <c r="P23" s="2818"/>
      <c r="Q23" s="2812"/>
      <c r="R23" s="2813"/>
      <c r="S23" s="2814">
        <v>0</v>
      </c>
      <c r="T23" s="2815">
        <v>0</v>
      </c>
      <c r="U23" s="2816">
        <v>0</v>
      </c>
      <c r="V23" s="2817">
        <v>0</v>
      </c>
      <c r="W23" s="2818">
        <v>1</v>
      </c>
      <c r="X23" s="2812">
        <f t="shared" si="2"/>
        <v>1</v>
      </c>
    </row>
    <row r="24" spans="1:24">
      <c r="A24" s="2804">
        <v>21</v>
      </c>
      <c r="B24" s="939" t="s">
        <v>11485</v>
      </c>
      <c r="C24" s="2805" t="s">
        <v>5145</v>
      </c>
      <c r="D24" s="2806">
        <v>1</v>
      </c>
      <c r="E24" s="2807">
        <v>1</v>
      </c>
      <c r="F24" s="2808">
        <v>1</v>
      </c>
      <c r="G24" s="2809"/>
      <c r="H24" s="2810"/>
      <c r="I24" s="2811"/>
      <c r="J24" s="2812">
        <f t="shared" si="0"/>
        <v>3</v>
      </c>
      <c r="K24" s="2813"/>
      <c r="L24" s="2814"/>
      <c r="M24" s="2815"/>
      <c r="N24" s="2816"/>
      <c r="O24" s="2817"/>
      <c r="P24" s="2818"/>
      <c r="Q24" s="2812">
        <f t="shared" si="1"/>
        <v>0</v>
      </c>
      <c r="R24" s="2813">
        <v>1</v>
      </c>
      <c r="S24" s="2814">
        <v>0</v>
      </c>
      <c r="T24" s="2815">
        <v>1</v>
      </c>
      <c r="U24" s="2816">
        <v>0</v>
      </c>
      <c r="V24" s="2817">
        <v>0</v>
      </c>
      <c r="W24" s="2818">
        <v>0</v>
      </c>
      <c r="X24" s="2812">
        <f t="shared" si="2"/>
        <v>2</v>
      </c>
    </row>
    <row r="25" spans="1:24">
      <c r="A25" s="2804">
        <v>22</v>
      </c>
      <c r="B25" s="939" t="s">
        <v>11486</v>
      </c>
      <c r="C25" s="2805" t="s">
        <v>5145</v>
      </c>
      <c r="D25" s="2806">
        <v>19</v>
      </c>
      <c r="E25" s="2807">
        <v>4</v>
      </c>
      <c r="F25" s="2808">
        <v>2</v>
      </c>
      <c r="G25" s="2809">
        <v>11</v>
      </c>
      <c r="H25" s="2810">
        <v>5</v>
      </c>
      <c r="I25" s="2811">
        <v>6</v>
      </c>
      <c r="J25" s="2812">
        <f t="shared" si="0"/>
        <v>47</v>
      </c>
      <c r="K25" s="2813">
        <v>3</v>
      </c>
      <c r="L25" s="2814">
        <v>3</v>
      </c>
      <c r="M25" s="2815"/>
      <c r="N25" s="2816">
        <v>4</v>
      </c>
      <c r="O25" s="2817">
        <v>3</v>
      </c>
      <c r="P25" s="2818">
        <v>3</v>
      </c>
      <c r="Q25" s="2812">
        <f t="shared" si="1"/>
        <v>16</v>
      </c>
      <c r="R25" s="2813">
        <v>7</v>
      </c>
      <c r="S25" s="2814">
        <v>1</v>
      </c>
      <c r="T25" s="2815">
        <v>6</v>
      </c>
      <c r="U25" s="2816">
        <v>6</v>
      </c>
      <c r="V25" s="2817">
        <v>13</v>
      </c>
      <c r="W25" s="2818">
        <v>8</v>
      </c>
      <c r="X25" s="2812">
        <f t="shared" si="2"/>
        <v>41</v>
      </c>
    </row>
    <row r="26" spans="1:24">
      <c r="A26" s="2804">
        <v>23</v>
      </c>
      <c r="B26" s="939" t="s">
        <v>11487</v>
      </c>
      <c r="C26" s="2805" t="s">
        <v>5145</v>
      </c>
      <c r="D26" s="2806"/>
      <c r="E26" s="2807"/>
      <c r="F26" s="2808"/>
      <c r="G26" s="2809">
        <v>1</v>
      </c>
      <c r="H26" s="2810">
        <v>1</v>
      </c>
      <c r="I26" s="2811"/>
      <c r="J26" s="2812">
        <f t="shared" si="0"/>
        <v>2</v>
      </c>
      <c r="K26" s="2813"/>
      <c r="L26" s="2814"/>
      <c r="M26" s="2815"/>
      <c r="N26" s="2816"/>
      <c r="O26" s="2817"/>
      <c r="P26" s="2818"/>
      <c r="Q26" s="2812">
        <f t="shared" si="1"/>
        <v>0</v>
      </c>
      <c r="R26" s="2813"/>
      <c r="S26" s="2814">
        <v>0</v>
      </c>
      <c r="T26" s="2815">
        <v>0</v>
      </c>
      <c r="U26" s="2816">
        <v>0</v>
      </c>
      <c r="V26" s="2817">
        <v>0</v>
      </c>
      <c r="W26" s="2818">
        <v>2</v>
      </c>
      <c r="X26" s="2812">
        <f t="shared" si="2"/>
        <v>2</v>
      </c>
    </row>
    <row r="27" spans="1:24">
      <c r="A27" s="2804">
        <v>24</v>
      </c>
      <c r="B27" s="939" t="s">
        <v>11488</v>
      </c>
      <c r="C27" s="2805" t="s">
        <v>11470</v>
      </c>
      <c r="D27" s="2806"/>
      <c r="E27" s="2807"/>
      <c r="F27" s="2808"/>
      <c r="G27" s="2809"/>
      <c r="H27" s="2810"/>
      <c r="I27" s="2811"/>
      <c r="J27" s="2812"/>
      <c r="K27" s="2813"/>
      <c r="L27" s="2814"/>
      <c r="M27" s="2815"/>
      <c r="N27" s="2816"/>
      <c r="O27" s="2817"/>
      <c r="P27" s="2818"/>
      <c r="Q27" s="2812"/>
      <c r="R27" s="2813"/>
      <c r="S27" s="2814">
        <v>0</v>
      </c>
      <c r="T27" s="2815">
        <v>0</v>
      </c>
      <c r="U27" s="2816">
        <v>0</v>
      </c>
      <c r="V27" s="2817">
        <v>0</v>
      </c>
      <c r="W27" s="2818">
        <v>1</v>
      </c>
      <c r="X27" s="2812">
        <f t="shared" si="2"/>
        <v>1</v>
      </c>
    </row>
    <row r="28" spans="1:24">
      <c r="A28" s="2804">
        <v>25</v>
      </c>
      <c r="B28" s="939" t="s">
        <v>11489</v>
      </c>
      <c r="C28" s="2805" t="s">
        <v>5145</v>
      </c>
      <c r="D28" s="2806">
        <v>10</v>
      </c>
      <c r="E28" s="2807">
        <v>12</v>
      </c>
      <c r="F28" s="2808">
        <v>11</v>
      </c>
      <c r="G28" s="2809">
        <v>19</v>
      </c>
      <c r="H28" s="2810">
        <v>9</v>
      </c>
      <c r="I28" s="2811">
        <v>10</v>
      </c>
      <c r="J28" s="2812">
        <f t="shared" si="0"/>
        <v>71</v>
      </c>
      <c r="K28" s="2813">
        <v>5</v>
      </c>
      <c r="L28" s="2814">
        <v>11</v>
      </c>
      <c r="M28" s="2815">
        <v>7</v>
      </c>
      <c r="N28" s="2816">
        <v>2</v>
      </c>
      <c r="O28" s="2817">
        <v>4</v>
      </c>
      <c r="P28" s="2818">
        <v>5</v>
      </c>
      <c r="Q28" s="2812">
        <f t="shared" si="1"/>
        <v>34</v>
      </c>
      <c r="R28" s="2813">
        <v>7</v>
      </c>
      <c r="S28" s="2814">
        <v>23</v>
      </c>
      <c r="T28" s="2815">
        <v>10</v>
      </c>
      <c r="U28" s="2816">
        <v>10</v>
      </c>
      <c r="V28" s="2817">
        <v>10</v>
      </c>
      <c r="W28" s="2818">
        <v>9</v>
      </c>
      <c r="X28" s="2812">
        <f t="shared" si="2"/>
        <v>69</v>
      </c>
    </row>
    <row r="29" spans="1:24">
      <c r="A29" s="2804">
        <v>26</v>
      </c>
      <c r="B29" s="2819" t="s">
        <v>11490</v>
      </c>
      <c r="C29" s="2820" t="s">
        <v>11470</v>
      </c>
      <c r="D29" s="2806"/>
      <c r="E29" s="2807"/>
      <c r="F29" s="2808"/>
      <c r="G29" s="2809"/>
      <c r="H29" s="2810"/>
      <c r="I29" s="2811"/>
      <c r="J29" s="2812"/>
      <c r="K29" s="2813"/>
      <c r="L29" s="2814"/>
      <c r="M29" s="2815"/>
      <c r="N29" s="2816"/>
      <c r="O29" s="2817"/>
      <c r="P29" s="2818"/>
      <c r="Q29" s="2812"/>
      <c r="R29" s="2813"/>
      <c r="S29" s="2814">
        <v>0</v>
      </c>
      <c r="T29" s="2815">
        <v>0</v>
      </c>
      <c r="U29" s="2816">
        <v>1</v>
      </c>
      <c r="V29" s="2817">
        <v>0</v>
      </c>
      <c r="W29" s="2818">
        <v>0</v>
      </c>
      <c r="X29" s="2812">
        <f t="shared" si="2"/>
        <v>1</v>
      </c>
    </row>
    <row r="30" spans="1:24">
      <c r="A30" s="2804">
        <v>27</v>
      </c>
      <c r="B30" s="939" t="s">
        <v>11491</v>
      </c>
      <c r="C30" s="2805" t="s">
        <v>5145</v>
      </c>
      <c r="D30" s="2806">
        <v>2</v>
      </c>
      <c r="E30" s="2807">
        <v>1</v>
      </c>
      <c r="F30" s="2808">
        <v>2</v>
      </c>
      <c r="G30" s="2809">
        <v>4</v>
      </c>
      <c r="H30" s="2810">
        <v>2</v>
      </c>
      <c r="I30" s="2811">
        <v>2</v>
      </c>
      <c r="J30" s="2812">
        <f t="shared" si="0"/>
        <v>13</v>
      </c>
      <c r="K30" s="2813">
        <v>1</v>
      </c>
      <c r="L30" s="2814">
        <v>1</v>
      </c>
      <c r="M30" s="2815">
        <v>1</v>
      </c>
      <c r="N30" s="2816">
        <v>1</v>
      </c>
      <c r="O30" s="2817"/>
      <c r="P30" s="2818">
        <v>1</v>
      </c>
      <c r="Q30" s="2812">
        <f t="shared" si="1"/>
        <v>5</v>
      </c>
      <c r="R30" s="2813"/>
      <c r="S30" s="2814">
        <v>1</v>
      </c>
      <c r="T30" s="2815">
        <v>3</v>
      </c>
      <c r="U30" s="2816">
        <v>4</v>
      </c>
      <c r="V30" s="2817">
        <v>10</v>
      </c>
      <c r="W30" s="2818">
        <v>13</v>
      </c>
      <c r="X30" s="2812">
        <f t="shared" si="2"/>
        <v>31</v>
      </c>
    </row>
    <row r="31" spans="1:24">
      <c r="A31" s="2804">
        <v>28</v>
      </c>
      <c r="B31" s="939" t="s">
        <v>11492</v>
      </c>
      <c r="C31" s="2805" t="s">
        <v>5145</v>
      </c>
      <c r="D31" s="2806"/>
      <c r="E31" s="2807"/>
      <c r="F31" s="2808"/>
      <c r="G31" s="2809">
        <v>2</v>
      </c>
      <c r="H31" s="2810">
        <v>1</v>
      </c>
      <c r="I31" s="2811"/>
      <c r="J31" s="2812">
        <f t="shared" si="0"/>
        <v>3</v>
      </c>
      <c r="K31" s="2813"/>
      <c r="L31" s="2814"/>
      <c r="M31" s="2815"/>
      <c r="N31" s="2816"/>
      <c r="O31" s="2817"/>
      <c r="P31" s="2818"/>
      <c r="Q31" s="2812">
        <f t="shared" si="1"/>
        <v>0</v>
      </c>
      <c r="R31" s="2813"/>
      <c r="S31" s="2814">
        <v>0</v>
      </c>
      <c r="T31" s="2815">
        <v>1</v>
      </c>
      <c r="U31" s="2816">
        <v>0</v>
      </c>
      <c r="V31" s="2817">
        <v>0</v>
      </c>
      <c r="W31" s="2818">
        <v>2</v>
      </c>
      <c r="X31" s="2812">
        <f t="shared" si="2"/>
        <v>3</v>
      </c>
    </row>
    <row r="32" spans="1:24">
      <c r="A32" s="2821">
        <v>29</v>
      </c>
      <c r="B32" s="2822" t="s">
        <v>11493</v>
      </c>
      <c r="C32" s="2823" t="s">
        <v>5145</v>
      </c>
      <c r="D32" s="2824"/>
      <c r="E32" s="2825"/>
      <c r="F32" s="2826"/>
      <c r="G32" s="2827"/>
      <c r="H32" s="2828"/>
      <c r="I32" s="2829">
        <v>1</v>
      </c>
      <c r="J32" s="2830">
        <f t="shared" si="0"/>
        <v>1</v>
      </c>
      <c r="K32" s="2831"/>
      <c r="L32" s="2832"/>
      <c r="M32" s="2833"/>
      <c r="N32" s="2834"/>
      <c r="O32" s="2835">
        <v>2</v>
      </c>
      <c r="P32" s="2836">
        <v>2</v>
      </c>
      <c r="Q32" s="2830">
        <f t="shared" si="1"/>
        <v>4</v>
      </c>
      <c r="R32" s="2831"/>
      <c r="S32" s="2832"/>
      <c r="T32" s="2833"/>
      <c r="U32" s="2834"/>
      <c r="V32" s="2835"/>
      <c r="W32" s="2836"/>
      <c r="X32" s="2830">
        <f t="shared" si="2"/>
        <v>0</v>
      </c>
    </row>
    <row r="33" spans="1:24">
      <c r="A33" s="2804">
        <v>30</v>
      </c>
      <c r="B33" s="2819" t="s">
        <v>11494</v>
      </c>
      <c r="C33" s="2820" t="s">
        <v>1239</v>
      </c>
      <c r="D33" s="2806"/>
      <c r="E33" s="2807"/>
      <c r="F33" s="2808"/>
      <c r="G33" s="2809">
        <v>3</v>
      </c>
      <c r="H33" s="2810">
        <v>2</v>
      </c>
      <c r="I33" s="2811"/>
      <c r="J33" s="2812">
        <f t="shared" si="0"/>
        <v>5</v>
      </c>
      <c r="K33" s="2813"/>
      <c r="L33" s="2814"/>
      <c r="M33" s="2815"/>
      <c r="N33" s="2816"/>
      <c r="O33" s="2817">
        <v>1</v>
      </c>
      <c r="P33" s="2818"/>
      <c r="Q33" s="2812">
        <f t="shared" si="1"/>
        <v>1</v>
      </c>
      <c r="R33" s="2813"/>
      <c r="S33" s="2814">
        <v>0</v>
      </c>
      <c r="T33" s="2815">
        <v>1</v>
      </c>
      <c r="U33" s="2816">
        <v>0</v>
      </c>
      <c r="V33" s="2817">
        <v>1</v>
      </c>
      <c r="W33" s="2818">
        <v>2</v>
      </c>
      <c r="X33" s="2812">
        <f t="shared" si="2"/>
        <v>4</v>
      </c>
    </row>
    <row r="34" spans="1:24">
      <c r="A34" s="2804">
        <v>31</v>
      </c>
      <c r="B34" s="940" t="s">
        <v>11495</v>
      </c>
      <c r="C34" s="2805" t="s">
        <v>1239</v>
      </c>
      <c r="D34" s="2806">
        <v>1</v>
      </c>
      <c r="E34" s="2807"/>
      <c r="F34" s="2808"/>
      <c r="G34" s="2809"/>
      <c r="H34" s="2810"/>
      <c r="I34" s="2811"/>
      <c r="J34" s="2812">
        <f t="shared" si="0"/>
        <v>1</v>
      </c>
      <c r="K34" s="2813">
        <v>1</v>
      </c>
      <c r="L34" s="2814"/>
      <c r="M34" s="2815"/>
      <c r="N34" s="2816"/>
      <c r="O34" s="2817"/>
      <c r="P34" s="2818"/>
      <c r="Q34" s="2812">
        <f t="shared" si="1"/>
        <v>1</v>
      </c>
      <c r="R34" s="2813"/>
      <c r="S34" s="2814">
        <v>0</v>
      </c>
      <c r="T34" s="2815">
        <v>0</v>
      </c>
      <c r="U34" s="2816">
        <v>1</v>
      </c>
      <c r="V34" s="2817">
        <v>0</v>
      </c>
      <c r="W34" s="2818">
        <v>0</v>
      </c>
      <c r="X34" s="2812">
        <f t="shared" si="2"/>
        <v>1</v>
      </c>
    </row>
    <row r="35" spans="1:24">
      <c r="A35" s="2821">
        <v>32</v>
      </c>
      <c r="B35" s="2837" t="s">
        <v>11496</v>
      </c>
      <c r="C35" s="2823" t="s">
        <v>1239</v>
      </c>
      <c r="D35" s="2824"/>
      <c r="E35" s="2825"/>
      <c r="F35" s="2826"/>
      <c r="G35" s="2827"/>
      <c r="H35" s="2828"/>
      <c r="I35" s="2829">
        <v>7</v>
      </c>
      <c r="J35" s="2830">
        <f t="shared" si="0"/>
        <v>7</v>
      </c>
      <c r="K35" s="2831"/>
      <c r="L35" s="2832"/>
      <c r="M35" s="2833"/>
      <c r="N35" s="2834"/>
      <c r="O35" s="2835"/>
      <c r="P35" s="2836">
        <v>6</v>
      </c>
      <c r="Q35" s="2830">
        <f t="shared" si="1"/>
        <v>6</v>
      </c>
      <c r="R35" s="2831"/>
      <c r="S35" s="2832">
        <v>0</v>
      </c>
      <c r="T35" s="2833">
        <v>0</v>
      </c>
      <c r="U35" s="2834">
        <v>0</v>
      </c>
      <c r="V35" s="2835">
        <v>4</v>
      </c>
      <c r="W35" s="2836">
        <v>11</v>
      </c>
      <c r="X35" s="2830">
        <f t="shared" si="2"/>
        <v>15</v>
      </c>
    </row>
    <row r="36" spans="1:24">
      <c r="A36" s="2804">
        <v>33</v>
      </c>
      <c r="B36" s="939" t="s">
        <v>11497</v>
      </c>
      <c r="C36" s="2805" t="s">
        <v>1241</v>
      </c>
      <c r="D36" s="2806">
        <v>2</v>
      </c>
      <c r="E36" s="2807">
        <v>3</v>
      </c>
      <c r="F36" s="2808">
        <v>2</v>
      </c>
      <c r="G36" s="2809">
        <v>2</v>
      </c>
      <c r="H36" s="2810"/>
      <c r="I36" s="2811"/>
      <c r="J36" s="2812">
        <f t="shared" si="0"/>
        <v>9</v>
      </c>
      <c r="K36" s="2813"/>
      <c r="L36" s="2814">
        <v>1</v>
      </c>
      <c r="M36" s="2815"/>
      <c r="N36" s="2816"/>
      <c r="O36" s="2817"/>
      <c r="P36" s="2818"/>
      <c r="Q36" s="2812">
        <f t="shared" si="1"/>
        <v>1</v>
      </c>
      <c r="R36" s="2813"/>
      <c r="S36" s="2814">
        <v>0</v>
      </c>
      <c r="T36" s="2815">
        <v>1</v>
      </c>
      <c r="U36" s="2816">
        <v>1</v>
      </c>
      <c r="V36" s="2817">
        <v>0</v>
      </c>
      <c r="W36" s="2818">
        <v>0</v>
      </c>
      <c r="X36" s="2812">
        <f t="shared" si="2"/>
        <v>2</v>
      </c>
    </row>
    <row r="37" spans="1:24">
      <c r="A37" s="2804">
        <v>34</v>
      </c>
      <c r="B37" s="939" t="s">
        <v>11498</v>
      </c>
      <c r="C37" s="2805" t="s">
        <v>1241</v>
      </c>
      <c r="D37" s="2806">
        <v>4</v>
      </c>
      <c r="E37" s="2807">
        <v>2</v>
      </c>
      <c r="F37" s="2808">
        <v>1</v>
      </c>
      <c r="G37" s="2809">
        <v>1</v>
      </c>
      <c r="H37" s="2810">
        <v>2</v>
      </c>
      <c r="I37" s="2811">
        <v>4</v>
      </c>
      <c r="J37" s="2812">
        <f t="shared" si="0"/>
        <v>14</v>
      </c>
      <c r="K37" s="2813">
        <v>1</v>
      </c>
      <c r="L37" s="2814">
        <v>2</v>
      </c>
      <c r="M37" s="2815"/>
      <c r="N37" s="2816"/>
      <c r="O37" s="2817"/>
      <c r="P37" s="2818"/>
      <c r="Q37" s="2812">
        <f t="shared" si="1"/>
        <v>3</v>
      </c>
      <c r="R37" s="2813"/>
      <c r="S37" s="2814">
        <v>3</v>
      </c>
      <c r="T37" s="2815">
        <v>1</v>
      </c>
      <c r="U37" s="2816">
        <v>2</v>
      </c>
      <c r="V37" s="2817">
        <v>0</v>
      </c>
      <c r="W37" s="2818">
        <v>1</v>
      </c>
      <c r="X37" s="2812">
        <f t="shared" si="2"/>
        <v>7</v>
      </c>
    </row>
    <row r="38" spans="1:24">
      <c r="A38" s="2804">
        <v>35</v>
      </c>
      <c r="B38" s="940" t="s">
        <v>11499</v>
      </c>
      <c r="C38" s="2805" t="s">
        <v>1241</v>
      </c>
      <c r="D38" s="2806">
        <v>4</v>
      </c>
      <c r="E38" s="2807">
        <v>2</v>
      </c>
      <c r="F38" s="2808">
        <v>1</v>
      </c>
      <c r="G38" s="2809">
        <v>3</v>
      </c>
      <c r="H38" s="2810">
        <v>2</v>
      </c>
      <c r="I38" s="2811">
        <v>4</v>
      </c>
      <c r="J38" s="2812">
        <f t="shared" si="0"/>
        <v>16</v>
      </c>
      <c r="K38" s="2813">
        <v>1</v>
      </c>
      <c r="L38" s="2814"/>
      <c r="M38" s="2815"/>
      <c r="N38" s="2816"/>
      <c r="O38" s="2817">
        <v>1</v>
      </c>
      <c r="P38" s="2818">
        <v>1</v>
      </c>
      <c r="Q38" s="2812">
        <f t="shared" si="1"/>
        <v>3</v>
      </c>
      <c r="R38" s="2813">
        <v>2</v>
      </c>
      <c r="S38" s="2814">
        <v>4</v>
      </c>
      <c r="T38" s="2815">
        <v>3</v>
      </c>
      <c r="U38" s="2816">
        <v>2</v>
      </c>
      <c r="V38" s="2817">
        <v>5</v>
      </c>
      <c r="W38" s="2818">
        <v>1</v>
      </c>
      <c r="X38" s="2812">
        <f t="shared" si="2"/>
        <v>17</v>
      </c>
    </row>
    <row r="39" spans="1:24">
      <c r="A39" s="2804">
        <v>36</v>
      </c>
      <c r="B39" s="940" t="s">
        <v>11500</v>
      </c>
      <c r="C39" s="2805" t="s">
        <v>1241</v>
      </c>
      <c r="D39" s="2806">
        <v>10</v>
      </c>
      <c r="E39" s="2807">
        <v>13</v>
      </c>
      <c r="F39" s="2808">
        <v>17</v>
      </c>
      <c r="G39" s="2809">
        <v>15</v>
      </c>
      <c r="H39" s="2810">
        <v>12</v>
      </c>
      <c r="I39" s="2811">
        <v>16</v>
      </c>
      <c r="J39" s="2812">
        <f t="shared" si="0"/>
        <v>83</v>
      </c>
      <c r="K39" s="2813">
        <v>4</v>
      </c>
      <c r="L39" s="2814">
        <v>7</v>
      </c>
      <c r="M39" s="2815">
        <v>10</v>
      </c>
      <c r="N39" s="2816">
        <v>6</v>
      </c>
      <c r="O39" s="2817">
        <v>4</v>
      </c>
      <c r="P39" s="2818">
        <v>8</v>
      </c>
      <c r="Q39" s="2812">
        <f t="shared" si="1"/>
        <v>39</v>
      </c>
      <c r="R39" s="2813">
        <v>2</v>
      </c>
      <c r="S39" s="2814">
        <v>2</v>
      </c>
      <c r="T39" s="2815">
        <v>7</v>
      </c>
      <c r="U39" s="2816">
        <v>9</v>
      </c>
      <c r="V39" s="2817">
        <v>9</v>
      </c>
      <c r="W39" s="2818">
        <v>1</v>
      </c>
      <c r="X39" s="2812">
        <f t="shared" si="2"/>
        <v>30</v>
      </c>
    </row>
    <row r="40" spans="1:24">
      <c r="A40" s="2804">
        <v>37</v>
      </c>
      <c r="B40" s="939" t="s">
        <v>11501</v>
      </c>
      <c r="C40" s="2805" t="s">
        <v>1241</v>
      </c>
      <c r="D40" s="2806">
        <v>1</v>
      </c>
      <c r="E40" s="2807"/>
      <c r="F40" s="2808"/>
      <c r="G40" s="2809">
        <v>1</v>
      </c>
      <c r="H40" s="2810"/>
      <c r="I40" s="2811"/>
      <c r="J40" s="2812">
        <f t="shared" si="0"/>
        <v>2</v>
      </c>
      <c r="K40" s="2813"/>
      <c r="L40" s="2814"/>
      <c r="M40" s="2815"/>
      <c r="N40" s="2816"/>
      <c r="O40" s="2817"/>
      <c r="P40" s="2818"/>
      <c r="Q40" s="2812">
        <f t="shared" si="1"/>
        <v>0</v>
      </c>
      <c r="R40" s="2813"/>
      <c r="S40" s="2814">
        <v>1</v>
      </c>
      <c r="T40" s="2815">
        <v>0</v>
      </c>
      <c r="U40" s="2816">
        <v>0</v>
      </c>
      <c r="V40" s="2817">
        <v>0</v>
      </c>
      <c r="W40" s="2818">
        <v>0</v>
      </c>
      <c r="X40" s="2812">
        <f t="shared" si="2"/>
        <v>1</v>
      </c>
    </row>
    <row r="41" spans="1:24">
      <c r="A41" s="2804">
        <v>38</v>
      </c>
      <c r="B41" s="940" t="s">
        <v>11502</v>
      </c>
      <c r="C41" s="2805" t="s">
        <v>1241</v>
      </c>
      <c r="D41" s="2806"/>
      <c r="E41" s="2807"/>
      <c r="F41" s="2808"/>
      <c r="G41" s="2809"/>
      <c r="H41" s="2810"/>
      <c r="I41" s="2811"/>
      <c r="J41" s="2812">
        <f t="shared" si="0"/>
        <v>0</v>
      </c>
      <c r="K41" s="2813"/>
      <c r="L41" s="2814"/>
      <c r="M41" s="2815"/>
      <c r="N41" s="2816"/>
      <c r="O41" s="2817">
        <v>1</v>
      </c>
      <c r="P41" s="2818"/>
      <c r="Q41" s="2812">
        <f t="shared" si="1"/>
        <v>1</v>
      </c>
      <c r="R41" s="2813"/>
      <c r="S41" s="2814">
        <v>0</v>
      </c>
      <c r="T41" s="2815">
        <v>0</v>
      </c>
      <c r="U41" s="2816">
        <v>1</v>
      </c>
      <c r="V41" s="2817">
        <v>0</v>
      </c>
      <c r="W41" s="2818">
        <v>0</v>
      </c>
      <c r="X41" s="2812">
        <f t="shared" si="2"/>
        <v>1</v>
      </c>
    </row>
    <row r="42" spans="1:24">
      <c r="A42" s="2804">
        <v>39</v>
      </c>
      <c r="B42" s="939" t="s">
        <v>11503</v>
      </c>
      <c r="C42" s="2805" t="s">
        <v>1241</v>
      </c>
      <c r="D42" s="2806"/>
      <c r="E42" s="2807"/>
      <c r="F42" s="2808"/>
      <c r="G42" s="2809"/>
      <c r="H42" s="2810"/>
      <c r="I42" s="2811"/>
      <c r="J42" s="2812">
        <f t="shared" si="0"/>
        <v>0</v>
      </c>
      <c r="K42" s="2813"/>
      <c r="L42" s="2814"/>
      <c r="M42" s="2815"/>
      <c r="N42" s="2816"/>
      <c r="O42" s="2817"/>
      <c r="P42" s="2818">
        <v>2</v>
      </c>
      <c r="Q42" s="2812">
        <f t="shared" si="1"/>
        <v>2</v>
      </c>
      <c r="R42" s="2813"/>
      <c r="S42" s="2814"/>
      <c r="T42" s="2815"/>
      <c r="U42" s="2816"/>
      <c r="V42" s="2817"/>
      <c r="W42" s="2818"/>
      <c r="X42" s="2812">
        <f t="shared" si="2"/>
        <v>0</v>
      </c>
    </row>
    <row r="43" spans="1:24">
      <c r="A43" s="2804">
        <v>40</v>
      </c>
      <c r="B43" s="2819" t="s">
        <v>11504</v>
      </c>
      <c r="C43" s="2820" t="s">
        <v>1205</v>
      </c>
      <c r="D43" s="2806"/>
      <c r="E43" s="2807"/>
      <c r="F43" s="2808"/>
      <c r="G43" s="2809">
        <v>1</v>
      </c>
      <c r="H43" s="2810">
        <v>3</v>
      </c>
      <c r="I43" s="2811">
        <v>3</v>
      </c>
      <c r="J43" s="2812">
        <f t="shared" si="0"/>
        <v>7</v>
      </c>
      <c r="K43" s="2813"/>
      <c r="L43" s="2814"/>
      <c r="M43" s="2815"/>
      <c r="N43" s="2816"/>
      <c r="O43" s="2817"/>
      <c r="P43" s="2818">
        <v>1</v>
      </c>
      <c r="Q43" s="2812">
        <f t="shared" si="1"/>
        <v>1</v>
      </c>
      <c r="R43" s="2813"/>
      <c r="S43" s="2814">
        <v>2</v>
      </c>
      <c r="T43" s="2815">
        <v>0</v>
      </c>
      <c r="U43" s="2816">
        <v>0</v>
      </c>
      <c r="V43" s="2817">
        <v>0</v>
      </c>
      <c r="W43" s="2818">
        <v>1</v>
      </c>
      <c r="X43" s="2812">
        <f t="shared" si="2"/>
        <v>3</v>
      </c>
    </row>
    <row r="44" spans="1:24">
      <c r="A44" s="2804">
        <v>41</v>
      </c>
      <c r="B44" s="939" t="s">
        <v>11505</v>
      </c>
      <c r="C44" s="2805" t="s">
        <v>1241</v>
      </c>
      <c r="D44" s="2806"/>
      <c r="E44" s="2807"/>
      <c r="F44" s="2808"/>
      <c r="G44" s="2809"/>
      <c r="H44" s="2810"/>
      <c r="I44" s="2811">
        <v>1</v>
      </c>
      <c r="J44" s="2812">
        <f t="shared" si="0"/>
        <v>1</v>
      </c>
      <c r="K44" s="2813"/>
      <c r="L44" s="2814"/>
      <c r="M44" s="2815"/>
      <c r="N44" s="2816"/>
      <c r="O44" s="2817"/>
      <c r="P44" s="2818"/>
      <c r="Q44" s="2812">
        <f t="shared" si="1"/>
        <v>0</v>
      </c>
      <c r="R44" s="2813"/>
      <c r="S44" s="2814"/>
      <c r="T44" s="2815"/>
      <c r="U44" s="2816"/>
      <c r="V44" s="2817"/>
      <c r="W44" s="2818"/>
      <c r="X44" s="2812">
        <f t="shared" si="2"/>
        <v>0</v>
      </c>
    </row>
    <row r="45" spans="1:24">
      <c r="A45" s="2804">
        <v>42</v>
      </c>
      <c r="B45" s="2819" t="s">
        <v>11506</v>
      </c>
      <c r="C45" s="2820" t="s">
        <v>1241</v>
      </c>
      <c r="D45" s="2806"/>
      <c r="E45" s="2807"/>
      <c r="F45" s="2808"/>
      <c r="G45" s="2809">
        <v>1</v>
      </c>
      <c r="H45" s="2810"/>
      <c r="I45" s="2811"/>
      <c r="J45" s="2812">
        <f>SUM(D45:I45)</f>
        <v>1</v>
      </c>
      <c r="K45" s="2813"/>
      <c r="L45" s="2814"/>
      <c r="M45" s="2815"/>
      <c r="N45" s="2816"/>
      <c r="O45" s="2817"/>
      <c r="P45" s="2818"/>
      <c r="Q45" s="2812">
        <f>SUM(K45:P45)</f>
        <v>0</v>
      </c>
      <c r="R45" s="2813"/>
      <c r="S45" s="2814">
        <v>0</v>
      </c>
      <c r="T45" s="2815">
        <v>0</v>
      </c>
      <c r="U45" s="2816">
        <v>2</v>
      </c>
      <c r="V45" s="2817">
        <v>0</v>
      </c>
      <c r="W45" s="2818">
        <v>0</v>
      </c>
      <c r="X45" s="2812">
        <f t="shared" si="2"/>
        <v>2</v>
      </c>
    </row>
    <row r="46" spans="1:24">
      <c r="A46" s="2804">
        <v>43</v>
      </c>
      <c r="B46" s="939" t="s">
        <v>11507</v>
      </c>
      <c r="C46" s="2805" t="s">
        <v>1241</v>
      </c>
      <c r="D46" s="2806">
        <v>4</v>
      </c>
      <c r="E46" s="2807">
        <v>1</v>
      </c>
      <c r="F46" s="2808"/>
      <c r="G46" s="2809">
        <v>1</v>
      </c>
      <c r="H46" s="2810"/>
      <c r="I46" s="2811"/>
      <c r="J46" s="2812">
        <f t="shared" si="0"/>
        <v>6</v>
      </c>
      <c r="K46" s="2813">
        <v>1</v>
      </c>
      <c r="L46" s="2814">
        <v>2</v>
      </c>
      <c r="M46" s="2815"/>
      <c r="N46" s="2816">
        <v>1</v>
      </c>
      <c r="O46" s="2817"/>
      <c r="P46" s="2818"/>
      <c r="Q46" s="2812">
        <f t="shared" si="1"/>
        <v>4</v>
      </c>
      <c r="R46" s="2813">
        <v>2</v>
      </c>
      <c r="S46" s="2814">
        <v>2</v>
      </c>
      <c r="T46" s="2815">
        <v>1</v>
      </c>
      <c r="U46" s="2816">
        <v>3</v>
      </c>
      <c r="V46" s="2817">
        <v>2</v>
      </c>
      <c r="W46" s="2818">
        <v>2</v>
      </c>
      <c r="X46" s="2812">
        <f t="shared" si="2"/>
        <v>12</v>
      </c>
    </row>
    <row r="47" spans="1:24">
      <c r="A47" s="2804">
        <v>44</v>
      </c>
      <c r="B47" s="939" t="s">
        <v>11508</v>
      </c>
      <c r="C47" s="2805" t="s">
        <v>1205</v>
      </c>
      <c r="D47" s="2806"/>
      <c r="E47" s="2807">
        <v>1</v>
      </c>
      <c r="F47" s="2808"/>
      <c r="G47" s="2809"/>
      <c r="H47" s="2810"/>
      <c r="I47" s="2811">
        <v>1</v>
      </c>
      <c r="J47" s="2812">
        <f t="shared" si="0"/>
        <v>2</v>
      </c>
      <c r="K47" s="2813"/>
      <c r="L47" s="2814"/>
      <c r="M47" s="2815"/>
      <c r="N47" s="2816"/>
      <c r="O47" s="2817"/>
      <c r="P47" s="2818"/>
      <c r="Q47" s="2812">
        <f t="shared" si="1"/>
        <v>0</v>
      </c>
      <c r="R47" s="2813"/>
      <c r="S47" s="2814">
        <v>0</v>
      </c>
      <c r="T47" s="2815">
        <v>0</v>
      </c>
      <c r="U47" s="2816">
        <v>1</v>
      </c>
      <c r="V47" s="2817">
        <v>1</v>
      </c>
      <c r="W47" s="2818">
        <v>0</v>
      </c>
      <c r="X47" s="2812">
        <f t="shared" si="2"/>
        <v>2</v>
      </c>
    </row>
    <row r="48" spans="1:24">
      <c r="A48" s="2804">
        <v>45</v>
      </c>
      <c r="B48" s="939" t="s">
        <v>11509</v>
      </c>
      <c r="C48" s="2805" t="s">
        <v>1241</v>
      </c>
      <c r="D48" s="2806">
        <v>1</v>
      </c>
      <c r="E48" s="2807">
        <v>1</v>
      </c>
      <c r="F48" s="2808">
        <v>2</v>
      </c>
      <c r="G48" s="2809">
        <v>6</v>
      </c>
      <c r="H48" s="2810">
        <v>3</v>
      </c>
      <c r="I48" s="2811">
        <v>1</v>
      </c>
      <c r="J48" s="2812">
        <f t="shared" si="0"/>
        <v>14</v>
      </c>
      <c r="K48" s="2813">
        <v>2</v>
      </c>
      <c r="L48" s="2814">
        <v>1</v>
      </c>
      <c r="M48" s="2815"/>
      <c r="N48" s="2816">
        <v>2</v>
      </c>
      <c r="O48" s="2817"/>
      <c r="P48" s="2818">
        <v>1</v>
      </c>
      <c r="Q48" s="2812">
        <f t="shared" si="1"/>
        <v>6</v>
      </c>
      <c r="R48" s="2813">
        <v>1</v>
      </c>
      <c r="S48" s="2814">
        <v>0</v>
      </c>
      <c r="T48" s="2815">
        <v>2</v>
      </c>
      <c r="U48" s="2816">
        <v>0</v>
      </c>
      <c r="V48" s="2817">
        <v>2</v>
      </c>
      <c r="W48" s="2818">
        <v>5</v>
      </c>
      <c r="X48" s="2812">
        <f t="shared" si="2"/>
        <v>10</v>
      </c>
    </row>
    <row r="49" spans="1:24">
      <c r="A49" s="2804">
        <v>46</v>
      </c>
      <c r="B49" s="2819" t="s">
        <v>11510</v>
      </c>
      <c r="C49" s="2820" t="s">
        <v>1205</v>
      </c>
      <c r="D49" s="2806"/>
      <c r="E49" s="2807"/>
      <c r="F49" s="2808"/>
      <c r="G49" s="2809"/>
      <c r="H49" s="2810">
        <v>1</v>
      </c>
      <c r="I49" s="2811"/>
      <c r="J49" s="2812">
        <f t="shared" si="0"/>
        <v>1</v>
      </c>
      <c r="K49" s="2813"/>
      <c r="L49" s="2814"/>
      <c r="M49" s="2815"/>
      <c r="N49" s="2816"/>
      <c r="O49" s="2817">
        <v>1</v>
      </c>
      <c r="P49" s="2818"/>
      <c r="Q49" s="2812">
        <f t="shared" si="1"/>
        <v>1</v>
      </c>
      <c r="R49" s="2813"/>
      <c r="S49" s="2814">
        <v>0</v>
      </c>
      <c r="T49" s="2815">
        <v>0</v>
      </c>
      <c r="U49" s="2816">
        <v>1</v>
      </c>
      <c r="V49" s="2817">
        <v>0</v>
      </c>
      <c r="W49" s="2818">
        <v>1</v>
      </c>
      <c r="X49" s="2812">
        <f t="shared" si="2"/>
        <v>2</v>
      </c>
    </row>
    <row r="50" spans="1:24">
      <c r="A50" s="2804">
        <v>47</v>
      </c>
      <c r="B50" s="939" t="s">
        <v>11511</v>
      </c>
      <c r="C50" s="2805" t="s">
        <v>1241</v>
      </c>
      <c r="D50" s="2806"/>
      <c r="E50" s="2807"/>
      <c r="F50" s="2808"/>
      <c r="G50" s="2809"/>
      <c r="H50" s="2810"/>
      <c r="I50" s="2811"/>
      <c r="J50" s="2812">
        <f>SUM(D50:I50)</f>
        <v>0</v>
      </c>
      <c r="K50" s="2813"/>
      <c r="L50" s="2814"/>
      <c r="M50" s="2815">
        <v>1</v>
      </c>
      <c r="N50" s="2816"/>
      <c r="O50" s="2817"/>
      <c r="P50" s="2818"/>
      <c r="Q50" s="2812">
        <f>SUM(K50:P50)</f>
        <v>1</v>
      </c>
      <c r="R50" s="2813"/>
      <c r="S50" s="2814">
        <v>0</v>
      </c>
      <c r="T50" s="2815">
        <v>0</v>
      </c>
      <c r="U50" s="2816">
        <v>6</v>
      </c>
      <c r="V50" s="2817">
        <v>0</v>
      </c>
      <c r="W50" s="2818">
        <v>0</v>
      </c>
      <c r="X50" s="2812">
        <f t="shared" si="2"/>
        <v>6</v>
      </c>
    </row>
    <row r="51" spans="1:24">
      <c r="A51" s="2804">
        <v>48</v>
      </c>
      <c r="B51" s="939" t="s">
        <v>11512</v>
      </c>
      <c r="C51" s="2805" t="s">
        <v>1241</v>
      </c>
      <c r="D51" s="2806">
        <v>1</v>
      </c>
      <c r="E51" s="2807">
        <v>5</v>
      </c>
      <c r="F51" s="2808"/>
      <c r="G51" s="2809"/>
      <c r="H51" s="2810"/>
      <c r="I51" s="2811"/>
      <c r="J51" s="2812">
        <f t="shared" si="0"/>
        <v>6</v>
      </c>
      <c r="K51" s="2813">
        <v>3</v>
      </c>
      <c r="L51" s="2814">
        <v>1</v>
      </c>
      <c r="M51" s="2815"/>
      <c r="N51" s="2816"/>
      <c r="O51" s="2817"/>
      <c r="P51" s="2818"/>
      <c r="Q51" s="2812">
        <f t="shared" si="1"/>
        <v>4</v>
      </c>
      <c r="R51" s="2813"/>
      <c r="S51" s="2814">
        <v>0</v>
      </c>
      <c r="T51" s="2815">
        <v>0</v>
      </c>
      <c r="U51" s="2816">
        <v>1</v>
      </c>
      <c r="V51" s="2817">
        <v>0</v>
      </c>
      <c r="W51" s="2818">
        <v>0</v>
      </c>
      <c r="X51" s="2812">
        <f t="shared" si="2"/>
        <v>1</v>
      </c>
    </row>
    <row r="52" spans="1:24">
      <c r="A52" s="2804">
        <v>49</v>
      </c>
      <c r="B52" s="2819" t="s">
        <v>11513</v>
      </c>
      <c r="C52" s="2820" t="s">
        <v>1205</v>
      </c>
      <c r="D52" s="2806">
        <v>2</v>
      </c>
      <c r="E52" s="2807"/>
      <c r="F52" s="2808"/>
      <c r="G52" s="2809"/>
      <c r="H52" s="2810"/>
      <c r="I52" s="2811"/>
      <c r="J52" s="2812">
        <f t="shared" si="0"/>
        <v>2</v>
      </c>
      <c r="K52" s="2813"/>
      <c r="L52" s="2814"/>
      <c r="M52" s="2815"/>
      <c r="N52" s="2816"/>
      <c r="O52" s="2817"/>
      <c r="P52" s="2818"/>
      <c r="Q52" s="2812">
        <f t="shared" si="1"/>
        <v>0</v>
      </c>
      <c r="R52" s="2813"/>
      <c r="S52" s="2814"/>
      <c r="T52" s="2815"/>
      <c r="U52" s="2816"/>
      <c r="V52" s="2817"/>
      <c r="W52" s="2818"/>
      <c r="X52" s="2812">
        <f t="shared" si="2"/>
        <v>0</v>
      </c>
    </row>
    <row r="53" spans="1:24">
      <c r="A53" s="2804">
        <v>50</v>
      </c>
      <c r="B53" s="2819" t="s">
        <v>11514</v>
      </c>
      <c r="C53" s="2820" t="s">
        <v>1241</v>
      </c>
      <c r="D53" s="2806"/>
      <c r="E53" s="2807"/>
      <c r="F53" s="2808"/>
      <c r="G53" s="2809"/>
      <c r="H53" s="2810"/>
      <c r="I53" s="2811">
        <v>1</v>
      </c>
      <c r="J53" s="2812">
        <f t="shared" si="0"/>
        <v>1</v>
      </c>
      <c r="K53" s="2813"/>
      <c r="L53" s="2814"/>
      <c r="M53" s="2815"/>
      <c r="N53" s="2816"/>
      <c r="O53" s="2817"/>
      <c r="P53" s="2818"/>
      <c r="Q53" s="2812">
        <f t="shared" si="1"/>
        <v>0</v>
      </c>
      <c r="R53" s="2813"/>
      <c r="S53" s="2814">
        <v>0</v>
      </c>
      <c r="T53" s="2815">
        <v>1</v>
      </c>
      <c r="U53" s="2816">
        <v>0</v>
      </c>
      <c r="V53" s="2817">
        <v>0</v>
      </c>
      <c r="W53" s="2818">
        <v>0</v>
      </c>
      <c r="X53" s="2812">
        <f t="shared" si="2"/>
        <v>1</v>
      </c>
    </row>
    <row r="54" spans="1:24">
      <c r="A54" s="2804">
        <v>51</v>
      </c>
      <c r="B54" s="2819" t="s">
        <v>11515</v>
      </c>
      <c r="C54" s="2820"/>
      <c r="D54" s="2806"/>
      <c r="E54" s="2807"/>
      <c r="F54" s="2808"/>
      <c r="G54" s="2809"/>
      <c r="H54" s="2810"/>
      <c r="I54" s="2811"/>
      <c r="J54" s="2812"/>
      <c r="K54" s="2813"/>
      <c r="L54" s="2814"/>
      <c r="M54" s="2815"/>
      <c r="N54" s="2816"/>
      <c r="O54" s="2817"/>
      <c r="P54" s="2818"/>
      <c r="Q54" s="2812"/>
      <c r="R54" s="2813">
        <v>1</v>
      </c>
      <c r="S54" s="2814">
        <v>0</v>
      </c>
      <c r="T54" s="2815">
        <v>0</v>
      </c>
      <c r="U54" s="2816">
        <v>0</v>
      </c>
      <c r="V54" s="2817">
        <v>0</v>
      </c>
      <c r="W54" s="2818">
        <v>0</v>
      </c>
      <c r="X54" s="2812">
        <f t="shared" si="2"/>
        <v>1</v>
      </c>
    </row>
    <row r="55" spans="1:24">
      <c r="A55" s="2804">
        <v>52</v>
      </c>
      <c r="B55" s="939" t="s">
        <v>11516</v>
      </c>
      <c r="C55" s="2805" t="s">
        <v>1205</v>
      </c>
      <c r="D55" s="2806"/>
      <c r="E55" s="2807">
        <v>2</v>
      </c>
      <c r="F55" s="2808"/>
      <c r="G55" s="2809"/>
      <c r="H55" s="2810"/>
      <c r="I55" s="2811"/>
      <c r="J55" s="2812">
        <f t="shared" si="0"/>
        <v>2</v>
      </c>
      <c r="K55" s="2813"/>
      <c r="L55" s="2814"/>
      <c r="M55" s="2815"/>
      <c r="N55" s="2816"/>
      <c r="O55" s="2817"/>
      <c r="P55" s="2818"/>
      <c r="Q55" s="2812">
        <f t="shared" si="1"/>
        <v>0</v>
      </c>
      <c r="R55" s="2813"/>
      <c r="S55" s="2814">
        <v>3</v>
      </c>
      <c r="T55" s="2815">
        <v>0</v>
      </c>
      <c r="U55" s="2816"/>
      <c r="V55" s="2817">
        <v>0</v>
      </c>
      <c r="W55" s="2818">
        <v>0</v>
      </c>
      <c r="X55" s="2812">
        <f t="shared" si="2"/>
        <v>3</v>
      </c>
    </row>
    <row r="56" spans="1:24">
      <c r="A56" s="2804">
        <v>53</v>
      </c>
      <c r="B56" s="939" t="s">
        <v>11517</v>
      </c>
      <c r="C56" s="2805" t="s">
        <v>1241</v>
      </c>
      <c r="D56" s="2806">
        <v>2</v>
      </c>
      <c r="E56" s="2807"/>
      <c r="F56" s="2808"/>
      <c r="G56" s="2809"/>
      <c r="H56" s="2810"/>
      <c r="I56" s="2811"/>
      <c r="J56" s="2812">
        <f t="shared" si="0"/>
        <v>2</v>
      </c>
      <c r="K56" s="2813"/>
      <c r="L56" s="2814"/>
      <c r="M56" s="2815"/>
      <c r="N56" s="2816"/>
      <c r="O56" s="2817"/>
      <c r="P56" s="2818"/>
      <c r="Q56" s="2812">
        <f t="shared" si="1"/>
        <v>0</v>
      </c>
      <c r="R56" s="2813"/>
      <c r="S56" s="2814"/>
      <c r="T56" s="2815"/>
      <c r="U56" s="2816"/>
      <c r="V56" s="2817"/>
      <c r="W56" s="2818"/>
      <c r="X56" s="2812">
        <f t="shared" si="2"/>
        <v>0</v>
      </c>
    </row>
    <row r="57" spans="1:24" ht="14.25" thickBot="1">
      <c r="A57" s="2838">
        <v>54</v>
      </c>
      <c r="B57" s="2839" t="s">
        <v>11518</v>
      </c>
      <c r="C57" s="2840" t="s">
        <v>1241</v>
      </c>
      <c r="D57" s="2841">
        <v>2</v>
      </c>
      <c r="E57" s="2842"/>
      <c r="F57" s="2843"/>
      <c r="G57" s="2844"/>
      <c r="H57" s="2845"/>
      <c r="I57" s="2846">
        <v>3</v>
      </c>
      <c r="J57" s="2847">
        <f t="shared" si="0"/>
        <v>5</v>
      </c>
      <c r="K57" s="2848"/>
      <c r="L57" s="2849"/>
      <c r="M57" s="2850"/>
      <c r="N57" s="2851"/>
      <c r="O57" s="2852"/>
      <c r="P57" s="2853"/>
      <c r="Q57" s="2847">
        <f t="shared" si="1"/>
        <v>0</v>
      </c>
      <c r="R57" s="2848"/>
      <c r="S57" s="2849"/>
      <c r="T57" s="2850"/>
      <c r="U57" s="2851"/>
      <c r="V57" s="2852"/>
      <c r="W57" s="2853"/>
      <c r="X57" s="2847">
        <f t="shared" si="2"/>
        <v>0</v>
      </c>
    </row>
    <row r="58" spans="1:24" ht="14.25" thickTop="1"/>
    <row r="59" spans="1:24">
      <c r="B59" s="2775" t="s">
        <v>11519</v>
      </c>
    </row>
  </sheetData>
  <mergeCells count="3">
    <mergeCell ref="D2:J2"/>
    <mergeCell ref="K2:Q2"/>
    <mergeCell ref="R2:X2"/>
  </mergeCells>
  <phoneticPr fontId="5"/>
  <pageMargins left="0.7" right="0.7" top="0.75" bottom="0.75" header="0.3" footer="0.3"/>
  <pageSetup paperSize="9" scale="66" orientation="landscape"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Q115"/>
  <sheetViews>
    <sheetView workbookViewId="0"/>
  </sheetViews>
  <sheetFormatPr defaultRowHeight="13.5"/>
  <cols>
    <col min="1" max="1" width="21.75" customWidth="1"/>
    <col min="2" max="2" width="11.5" customWidth="1"/>
    <col min="3" max="3" width="24.625" customWidth="1"/>
    <col min="5" max="6" width="5.75" customWidth="1"/>
    <col min="7" max="7" width="5.75" style="56" customWidth="1"/>
    <col min="8" max="16" width="5.75" customWidth="1"/>
    <col min="17" max="17" width="5.625" customWidth="1"/>
  </cols>
  <sheetData>
    <row r="1" spans="1:13" ht="17.25">
      <c r="A1" s="79" t="s">
        <v>193</v>
      </c>
    </row>
    <row r="2" spans="1:13" ht="17.25">
      <c r="A2" s="79"/>
    </row>
    <row r="3" spans="1:13">
      <c r="A3" s="50" t="s">
        <v>3797</v>
      </c>
    </row>
    <row r="4" spans="1:13">
      <c r="A4" s="191" t="s">
        <v>5668</v>
      </c>
    </row>
    <row r="5" spans="1:13">
      <c r="A5" s="1203" t="s">
        <v>6717</v>
      </c>
      <c r="B5" s="1204" t="s">
        <v>6718</v>
      </c>
      <c r="C5" s="1205"/>
      <c r="D5" s="1205"/>
      <c r="E5" s="1205"/>
      <c r="F5" s="1205"/>
      <c r="G5" s="1206"/>
      <c r="H5" s="1205"/>
      <c r="I5" s="1205"/>
      <c r="J5" s="1205"/>
      <c r="K5" s="1205"/>
      <c r="L5" s="1205"/>
      <c r="M5" s="1094"/>
    </row>
    <row r="6" spans="1:13">
      <c r="A6" s="1207"/>
      <c r="B6" s="288" t="s">
        <v>6719</v>
      </c>
      <c r="C6" s="7"/>
      <c r="D6" s="7"/>
      <c r="E6" s="7"/>
      <c r="F6" s="7"/>
      <c r="G6" s="41"/>
      <c r="H6" s="7"/>
      <c r="I6" s="7"/>
      <c r="J6" s="7"/>
      <c r="K6" s="7"/>
      <c r="L6" s="7"/>
      <c r="M6" s="1208"/>
    </row>
    <row r="7" spans="1:13">
      <c r="A7" s="1207"/>
      <c r="B7" s="288" t="s">
        <v>6414</v>
      </c>
      <c r="C7" s="7"/>
      <c r="D7" s="7"/>
      <c r="E7" s="7"/>
      <c r="F7" s="7"/>
      <c r="G7" s="41"/>
      <c r="H7" s="7"/>
      <c r="I7" s="7"/>
      <c r="J7" s="7"/>
      <c r="K7" s="7"/>
      <c r="L7" s="7"/>
      <c r="M7" s="1208"/>
    </row>
    <row r="8" spans="1:13">
      <c r="A8" s="1207"/>
      <c r="B8" s="288" t="s">
        <v>6415</v>
      </c>
      <c r="C8" s="7"/>
      <c r="D8" s="7"/>
      <c r="E8" s="7"/>
      <c r="F8" s="7"/>
      <c r="G8" s="41"/>
      <c r="H8" s="7"/>
      <c r="I8" s="7"/>
      <c r="J8" s="7"/>
      <c r="K8" s="7"/>
      <c r="L8" s="7"/>
      <c r="M8" s="1208"/>
    </row>
    <row r="9" spans="1:13">
      <c r="A9" s="1207"/>
      <c r="B9" s="288" t="s">
        <v>6416</v>
      </c>
      <c r="C9" s="7"/>
      <c r="D9" s="7"/>
      <c r="E9" s="7"/>
      <c r="F9" s="7"/>
      <c r="G9" s="41"/>
      <c r="H9" s="7"/>
      <c r="I9" s="7"/>
      <c r="J9" s="7"/>
      <c r="K9" s="7"/>
      <c r="L9" s="7"/>
      <c r="M9" s="1208"/>
    </row>
    <row r="10" spans="1:13">
      <c r="A10" s="275"/>
      <c r="B10" s="1213" t="s">
        <v>6417</v>
      </c>
      <c r="C10" s="1217"/>
      <c r="D10" s="1217"/>
      <c r="E10" s="1217"/>
      <c r="F10" s="1217"/>
      <c r="G10" s="1218"/>
      <c r="H10" s="1217"/>
      <c r="I10" s="1217"/>
      <c r="J10" s="1217"/>
      <c r="K10" s="1217"/>
      <c r="L10" s="1217"/>
      <c r="M10" s="255"/>
    </row>
    <row r="11" spans="1:13">
      <c r="A11" s="1207" t="s">
        <v>6419</v>
      </c>
      <c r="B11" s="1008" t="s">
        <v>6418</v>
      </c>
      <c r="C11" s="1008"/>
      <c r="D11" s="1008"/>
      <c r="E11" s="1008"/>
      <c r="F11" s="1008"/>
      <c r="G11" s="283"/>
      <c r="H11" s="1008"/>
      <c r="I11" s="1008"/>
      <c r="J11" s="1008"/>
      <c r="K11" s="1008"/>
      <c r="L11" s="7"/>
      <c r="M11" s="1208"/>
    </row>
    <row r="12" spans="1:13" ht="27" customHeight="1">
      <c r="A12" s="1209"/>
      <c r="B12" s="2969" t="s">
        <v>5662</v>
      </c>
      <c r="C12" s="2969"/>
      <c r="D12" s="2969"/>
      <c r="E12" s="2969"/>
      <c r="F12" s="2969"/>
      <c r="G12" s="2969"/>
      <c r="H12" s="2969"/>
      <c r="I12" s="2969"/>
      <c r="J12" s="2969"/>
      <c r="K12" s="2969"/>
      <c r="L12" s="2969"/>
      <c r="M12" s="2970"/>
    </row>
    <row r="13" spans="1:13">
      <c r="A13" s="1209"/>
      <c r="B13" s="288" t="s">
        <v>5666</v>
      </c>
      <c r="C13" s="7"/>
      <c r="D13" s="7"/>
      <c r="E13" s="7"/>
      <c r="F13" s="7"/>
      <c r="G13" s="41"/>
      <c r="H13" s="7"/>
      <c r="I13" s="7"/>
      <c r="J13" s="7"/>
      <c r="K13" s="7"/>
      <c r="L13" s="7"/>
      <c r="M13" s="1208"/>
    </row>
    <row r="14" spans="1:13">
      <c r="A14" s="1209"/>
      <c r="B14" s="288" t="s">
        <v>5667</v>
      </c>
      <c r="C14" s="7"/>
      <c r="D14" s="7"/>
      <c r="E14" s="7"/>
      <c r="F14" s="7"/>
      <c r="G14" s="41"/>
      <c r="H14" s="7"/>
      <c r="I14" s="7"/>
      <c r="J14" s="7"/>
      <c r="K14" s="7"/>
      <c r="L14" s="7"/>
      <c r="M14" s="1208"/>
    </row>
    <row r="15" spans="1:13">
      <c r="A15" s="1209"/>
      <c r="B15" s="288" t="s">
        <v>3802</v>
      </c>
      <c r="C15" s="7"/>
      <c r="D15" s="7"/>
      <c r="E15" s="7"/>
      <c r="F15" s="7"/>
      <c r="G15" s="41"/>
      <c r="H15" s="7"/>
      <c r="I15" s="7"/>
      <c r="J15" s="7"/>
      <c r="K15" s="7"/>
      <c r="L15" s="7"/>
      <c r="M15" s="1208"/>
    </row>
    <row r="16" spans="1:13">
      <c r="A16" s="1209"/>
      <c r="B16" s="288"/>
      <c r="C16" s="7" t="s">
        <v>3803</v>
      </c>
      <c r="D16" s="7"/>
      <c r="E16" s="7"/>
      <c r="F16" s="7"/>
      <c r="G16" s="41"/>
      <c r="H16" s="7"/>
      <c r="I16" s="7"/>
      <c r="J16" s="7"/>
      <c r="K16" s="7"/>
      <c r="L16" s="7"/>
      <c r="M16" s="1208"/>
    </row>
    <row r="17" spans="1:13">
      <c r="A17" s="1209"/>
      <c r="B17" s="288" t="s">
        <v>5663</v>
      </c>
      <c r="C17" s="7"/>
      <c r="D17" s="7"/>
      <c r="E17" s="7"/>
      <c r="F17" s="7"/>
      <c r="G17" s="41"/>
      <c r="H17" s="7"/>
      <c r="I17" s="7"/>
      <c r="J17" s="7"/>
      <c r="K17" s="7"/>
      <c r="L17" s="7"/>
      <c r="M17" s="1208"/>
    </row>
    <row r="18" spans="1:13" s="195" customFormat="1">
      <c r="A18" s="1210"/>
      <c r="B18" s="288" t="s">
        <v>5664</v>
      </c>
      <c r="C18" s="461"/>
      <c r="D18" s="461"/>
      <c r="E18" s="461"/>
      <c r="F18" s="461"/>
      <c r="G18" s="451"/>
      <c r="H18" s="461"/>
      <c r="I18" s="461"/>
      <c r="J18" s="461"/>
      <c r="K18" s="461"/>
      <c r="L18" s="461"/>
      <c r="M18" s="1211"/>
    </row>
    <row r="19" spans="1:13" s="195" customFormat="1">
      <c r="A19" s="1212"/>
      <c r="B19" s="1213" t="s">
        <v>5665</v>
      </c>
      <c r="C19" s="1214"/>
      <c r="D19" s="1214"/>
      <c r="E19" s="1214"/>
      <c r="F19" s="1214"/>
      <c r="G19" s="1215"/>
      <c r="H19" s="1214"/>
      <c r="I19" s="1214"/>
      <c r="J19" s="1214"/>
      <c r="K19" s="1214"/>
      <c r="L19" s="1214"/>
      <c r="M19" s="1216"/>
    </row>
    <row r="20" spans="1:13" s="195" customFormat="1">
      <c r="A20" s="1008"/>
      <c r="B20" s="288"/>
      <c r="C20" s="461"/>
      <c r="D20" s="461"/>
      <c r="E20" s="461"/>
      <c r="F20" s="461"/>
      <c r="G20" s="451"/>
      <c r="H20" s="461"/>
      <c r="I20" s="461"/>
      <c r="J20" s="461"/>
      <c r="K20" s="461"/>
      <c r="L20" s="461"/>
      <c r="M20" s="461"/>
    </row>
    <row r="21" spans="1:13" s="195" customFormat="1">
      <c r="A21" s="50" t="s">
        <v>3798</v>
      </c>
      <c r="G21" s="460"/>
    </row>
    <row r="22" spans="1:13">
      <c r="A22" s="1090"/>
      <c r="B22" s="1220" t="s">
        <v>1270</v>
      </c>
      <c r="C22" s="1094"/>
    </row>
    <row r="23" spans="1:13">
      <c r="A23" s="1207" t="s">
        <v>2499</v>
      </c>
      <c r="B23" s="7" t="s">
        <v>2500</v>
      </c>
      <c r="C23" s="1208"/>
    </row>
    <row r="24" spans="1:13" ht="27">
      <c r="A24" s="1219" t="s">
        <v>6067</v>
      </c>
      <c r="B24" s="7" t="s">
        <v>3789</v>
      </c>
      <c r="C24" s="1208"/>
    </row>
    <row r="25" spans="1:13">
      <c r="A25" s="1207"/>
      <c r="B25" s="7" t="s">
        <v>3790</v>
      </c>
      <c r="C25" s="1208"/>
    </row>
    <row r="26" spans="1:13">
      <c r="A26" s="1207"/>
      <c r="B26" s="7" t="s">
        <v>3791</v>
      </c>
      <c r="C26" s="1208"/>
    </row>
    <row r="27" spans="1:13">
      <c r="A27" s="1207"/>
      <c r="B27" s="7" t="s">
        <v>3792</v>
      </c>
      <c r="C27" s="1208"/>
    </row>
    <row r="28" spans="1:13">
      <c r="A28" s="1207"/>
      <c r="B28" s="7" t="s">
        <v>3793</v>
      </c>
      <c r="C28" s="1208"/>
    </row>
    <row r="29" spans="1:13">
      <c r="A29" s="1207" t="s">
        <v>2529</v>
      </c>
      <c r="B29" s="7" t="s">
        <v>3794</v>
      </c>
      <c r="C29" s="1208"/>
    </row>
    <row r="30" spans="1:13">
      <c r="A30" s="1207"/>
      <c r="B30" s="7" t="s">
        <v>3795</v>
      </c>
      <c r="C30" s="1208"/>
    </row>
    <row r="31" spans="1:13">
      <c r="A31" s="1207" t="s">
        <v>3796</v>
      </c>
      <c r="B31" s="7" t="s">
        <v>3811</v>
      </c>
      <c r="C31" s="1208"/>
    </row>
    <row r="32" spans="1:13">
      <c r="A32" s="1207"/>
      <c r="B32" s="7" t="s">
        <v>3812</v>
      </c>
      <c r="C32" s="1208"/>
    </row>
    <row r="33" spans="1:17">
      <c r="A33" s="1207"/>
      <c r="B33" s="7" t="s">
        <v>3813</v>
      </c>
      <c r="C33" s="1208"/>
    </row>
    <row r="34" spans="1:17">
      <c r="A34" s="1207"/>
      <c r="B34" s="7" t="s">
        <v>10617</v>
      </c>
      <c r="C34" s="1208"/>
    </row>
    <row r="35" spans="1:17">
      <c r="A35" s="275"/>
      <c r="B35" s="1217" t="s">
        <v>10616</v>
      </c>
      <c r="C35" s="255"/>
    </row>
    <row r="36" spans="1:17">
      <c r="A36" s="7"/>
      <c r="B36" s="7"/>
      <c r="C36" s="7"/>
    </row>
    <row r="37" spans="1:17">
      <c r="A37" s="50" t="s">
        <v>1443</v>
      </c>
      <c r="C37" s="658" t="s">
        <v>6635</v>
      </c>
      <c r="E37" t="s">
        <v>50</v>
      </c>
      <c r="G37" t="s">
        <v>51</v>
      </c>
      <c r="H37" s="56"/>
      <c r="L37">
        <v>2003</v>
      </c>
    </row>
    <row r="38" spans="1:17" s="50" customFormat="1">
      <c r="A38" s="72" t="s">
        <v>6634</v>
      </c>
      <c r="B38" s="72" t="s">
        <v>356</v>
      </c>
      <c r="C38" s="72" t="s">
        <v>668</v>
      </c>
      <c r="D38" s="72" t="s">
        <v>669</v>
      </c>
      <c r="E38" s="287" t="s">
        <v>3800</v>
      </c>
      <c r="F38" s="287" t="s">
        <v>4463</v>
      </c>
      <c r="G38" s="287" t="s">
        <v>4448</v>
      </c>
      <c r="H38" s="287" t="s">
        <v>5680</v>
      </c>
      <c r="I38" s="287" t="s">
        <v>5681</v>
      </c>
      <c r="J38" s="287" t="s">
        <v>2521</v>
      </c>
      <c r="K38" s="85" t="s">
        <v>2530</v>
      </c>
      <c r="L38" s="287" t="s">
        <v>3801</v>
      </c>
      <c r="M38" s="287">
        <v>2005</v>
      </c>
      <c r="N38" s="287">
        <v>2006</v>
      </c>
      <c r="O38" s="287">
        <v>2008</v>
      </c>
      <c r="P38" s="287">
        <v>2010</v>
      </c>
      <c r="Q38" s="287">
        <v>2012</v>
      </c>
    </row>
    <row r="39" spans="1:17">
      <c r="A39" s="1" t="s">
        <v>59</v>
      </c>
      <c r="B39" s="1" t="s">
        <v>6670</v>
      </c>
      <c r="C39" s="1" t="s">
        <v>3054</v>
      </c>
      <c r="D39" s="1" t="s">
        <v>3328</v>
      </c>
      <c r="E39" s="1"/>
      <c r="F39" s="1"/>
      <c r="G39" s="1"/>
      <c r="H39" s="1"/>
      <c r="I39" s="1"/>
      <c r="J39" s="1"/>
      <c r="K39" s="3"/>
      <c r="L39" s="1"/>
      <c r="M39" s="1"/>
      <c r="N39" s="1"/>
      <c r="O39" s="1"/>
      <c r="P39" s="1" t="s">
        <v>1901</v>
      </c>
      <c r="Q39" s="1" t="s">
        <v>8834</v>
      </c>
    </row>
    <row r="40" spans="1:17">
      <c r="A40" s="1" t="s">
        <v>2538</v>
      </c>
      <c r="B40" s="1" t="s">
        <v>63</v>
      </c>
      <c r="C40" s="1" t="s">
        <v>4442</v>
      </c>
      <c r="D40" s="1" t="s">
        <v>676</v>
      </c>
      <c r="E40" s="1" t="s">
        <v>4453</v>
      </c>
      <c r="F40" s="1" t="s">
        <v>687</v>
      </c>
      <c r="G40" s="1" t="s">
        <v>4453</v>
      </c>
      <c r="H40" s="1" t="s">
        <v>687</v>
      </c>
      <c r="I40" s="1" t="s">
        <v>6645</v>
      </c>
      <c r="J40" s="1" t="s">
        <v>1901</v>
      </c>
      <c r="K40" s="3"/>
      <c r="L40" s="1"/>
      <c r="M40" s="1"/>
      <c r="N40" s="1"/>
      <c r="O40" s="1"/>
      <c r="P40" s="1"/>
      <c r="Q40" s="1"/>
    </row>
    <row r="41" spans="1:17">
      <c r="A41" s="1" t="s">
        <v>6655</v>
      </c>
      <c r="B41" s="1" t="s">
        <v>6656</v>
      </c>
      <c r="C41" s="1" t="s">
        <v>3816</v>
      </c>
      <c r="D41" s="1" t="s">
        <v>6657</v>
      </c>
      <c r="E41" s="1"/>
      <c r="F41" s="1"/>
      <c r="G41" s="1"/>
      <c r="H41" s="1"/>
      <c r="I41" s="1"/>
      <c r="J41" s="1"/>
      <c r="K41" s="3"/>
      <c r="L41" s="1"/>
      <c r="M41" s="1"/>
      <c r="N41" s="1"/>
      <c r="O41" s="1" t="s">
        <v>1901</v>
      </c>
      <c r="P41" s="1" t="s">
        <v>1901</v>
      </c>
      <c r="Q41" s="1" t="s">
        <v>8833</v>
      </c>
    </row>
    <row r="42" spans="1:17">
      <c r="A42" s="1" t="s">
        <v>3817</v>
      </c>
      <c r="B42" s="1" t="s">
        <v>675</v>
      </c>
      <c r="C42" s="1" t="s">
        <v>3816</v>
      </c>
      <c r="D42" s="1" t="s">
        <v>682</v>
      </c>
      <c r="E42" s="1"/>
      <c r="F42" s="1"/>
      <c r="G42" s="1"/>
      <c r="H42" s="1"/>
      <c r="I42" s="1"/>
      <c r="J42" s="1"/>
      <c r="K42" s="3"/>
      <c r="L42" s="1"/>
      <c r="M42" s="3" t="s">
        <v>6643</v>
      </c>
      <c r="N42" s="3" t="s">
        <v>6644</v>
      </c>
      <c r="O42" s="3" t="s">
        <v>6644</v>
      </c>
      <c r="P42" s="3" t="s">
        <v>6644</v>
      </c>
      <c r="Q42" s="1" t="s">
        <v>8839</v>
      </c>
    </row>
    <row r="43" spans="1:17">
      <c r="A43" s="1" t="s">
        <v>4460</v>
      </c>
      <c r="B43" s="1" t="s">
        <v>3809</v>
      </c>
      <c r="C43" s="1" t="s">
        <v>3810</v>
      </c>
      <c r="D43" s="1" t="s">
        <v>682</v>
      </c>
      <c r="E43" s="1"/>
      <c r="F43" s="1"/>
      <c r="G43" s="1"/>
      <c r="H43" s="1"/>
      <c r="I43" s="1"/>
      <c r="J43" s="1"/>
      <c r="K43" s="3"/>
      <c r="L43" s="1" t="s">
        <v>1901</v>
      </c>
      <c r="M43" s="3" t="s">
        <v>1901</v>
      </c>
      <c r="N43" s="1"/>
      <c r="O43" s="1"/>
      <c r="P43" s="1"/>
      <c r="Q43" s="1"/>
    </row>
    <row r="44" spans="1:17">
      <c r="A44" s="1" t="s">
        <v>4461</v>
      </c>
      <c r="B44" s="3" t="s">
        <v>4462</v>
      </c>
      <c r="C44" s="3" t="s">
        <v>4442</v>
      </c>
      <c r="D44" s="3" t="s">
        <v>682</v>
      </c>
      <c r="E44" s="3"/>
      <c r="F44" s="3"/>
      <c r="G44" s="3" t="s">
        <v>4453</v>
      </c>
      <c r="H44" s="1"/>
      <c r="I44" s="1"/>
      <c r="J44" s="1"/>
      <c r="K44" s="3"/>
      <c r="L44" s="1"/>
      <c r="M44" s="3"/>
      <c r="N44" s="1"/>
      <c r="O44" s="1"/>
      <c r="P44" s="1"/>
      <c r="Q44" s="1"/>
    </row>
    <row r="45" spans="1:17">
      <c r="A45" s="1" t="s">
        <v>2559</v>
      </c>
      <c r="B45" s="3" t="s">
        <v>2560</v>
      </c>
      <c r="C45" s="3" t="s">
        <v>2513</v>
      </c>
      <c r="D45" s="3" t="s">
        <v>676</v>
      </c>
      <c r="E45" s="3"/>
      <c r="F45" s="3"/>
      <c r="G45" s="3"/>
      <c r="H45" s="3"/>
      <c r="I45" s="1"/>
      <c r="J45" s="1"/>
      <c r="K45" s="3"/>
      <c r="L45" s="1" t="s">
        <v>1901</v>
      </c>
      <c r="M45" s="3"/>
      <c r="N45" s="1"/>
      <c r="O45" s="1"/>
      <c r="P45" s="1"/>
      <c r="Q45" s="1"/>
    </row>
    <row r="46" spans="1:17">
      <c r="A46" s="1" t="s">
        <v>3821</v>
      </c>
      <c r="B46" s="1" t="s">
        <v>3308</v>
      </c>
      <c r="C46" s="1" t="s">
        <v>3307</v>
      </c>
      <c r="D46" s="1" t="s">
        <v>682</v>
      </c>
      <c r="E46" s="1"/>
      <c r="F46" s="1"/>
      <c r="G46" s="1"/>
      <c r="H46" s="1"/>
      <c r="I46" s="1"/>
      <c r="J46" s="1"/>
      <c r="K46" s="3"/>
      <c r="L46" s="1"/>
      <c r="M46" s="3" t="s">
        <v>1901</v>
      </c>
      <c r="N46" s="3" t="s">
        <v>1901</v>
      </c>
      <c r="O46" s="1"/>
      <c r="P46" s="1"/>
      <c r="Q46" s="1"/>
    </row>
    <row r="47" spans="1:17">
      <c r="A47" s="1" t="s">
        <v>8835</v>
      </c>
      <c r="B47" s="1" t="s">
        <v>8836</v>
      </c>
      <c r="C47" s="1" t="s">
        <v>8837</v>
      </c>
      <c r="D47" s="1" t="s">
        <v>8838</v>
      </c>
      <c r="E47" s="1"/>
      <c r="F47" s="1"/>
      <c r="G47" s="1"/>
      <c r="H47" s="1"/>
      <c r="I47" s="1"/>
      <c r="J47" s="1"/>
      <c r="K47" s="3"/>
      <c r="L47" s="1"/>
      <c r="M47" s="3"/>
      <c r="N47" s="3"/>
      <c r="O47" s="1"/>
      <c r="P47" s="1"/>
      <c r="Q47" s="1" t="s">
        <v>8833</v>
      </c>
    </row>
    <row r="48" spans="1:17">
      <c r="A48" s="1" t="s">
        <v>2551</v>
      </c>
      <c r="B48" s="1" t="s">
        <v>2533</v>
      </c>
      <c r="C48" s="3" t="s">
        <v>2527</v>
      </c>
      <c r="D48" s="1" t="s">
        <v>676</v>
      </c>
      <c r="E48" s="1"/>
      <c r="F48" s="1"/>
      <c r="G48" s="1" t="s">
        <v>4453</v>
      </c>
      <c r="H48" s="1"/>
      <c r="I48" s="1"/>
      <c r="J48" s="1"/>
      <c r="K48" s="3" t="s">
        <v>1901</v>
      </c>
      <c r="L48" s="1"/>
      <c r="M48" s="1"/>
      <c r="N48" s="1"/>
      <c r="O48" s="1"/>
      <c r="P48" s="1"/>
      <c r="Q48" s="1"/>
    </row>
    <row r="49" spans="1:17">
      <c r="A49" s="1" t="s">
        <v>2548</v>
      </c>
      <c r="B49" s="1" t="s">
        <v>2526</v>
      </c>
      <c r="C49" s="1" t="s">
        <v>2527</v>
      </c>
      <c r="D49" s="1" t="s">
        <v>682</v>
      </c>
      <c r="E49" s="1"/>
      <c r="F49" s="1"/>
      <c r="G49" s="1"/>
      <c r="H49" s="1"/>
      <c r="I49" s="1"/>
      <c r="J49" s="1" t="s">
        <v>1901</v>
      </c>
      <c r="K49" s="3"/>
      <c r="L49" s="1"/>
      <c r="M49" s="1"/>
      <c r="N49" s="1"/>
      <c r="O49" s="1"/>
      <c r="P49" s="1"/>
      <c r="Q49" s="1"/>
    </row>
    <row r="50" spans="1:17">
      <c r="A50" s="1" t="s">
        <v>6647</v>
      </c>
      <c r="B50" s="1" t="s">
        <v>6638</v>
      </c>
      <c r="C50" s="3" t="s">
        <v>6648</v>
      </c>
      <c r="D50" s="3" t="s">
        <v>3805</v>
      </c>
      <c r="E50" s="3"/>
      <c r="F50" s="3"/>
      <c r="G50" s="3"/>
      <c r="H50" s="3"/>
      <c r="I50" s="3"/>
      <c r="J50" s="3"/>
      <c r="K50" s="3"/>
      <c r="L50" s="3"/>
      <c r="M50" s="1"/>
      <c r="N50" s="1" t="s">
        <v>1901</v>
      </c>
      <c r="O50" s="1" t="s">
        <v>1901</v>
      </c>
      <c r="P50" s="1"/>
      <c r="Q50" s="1"/>
    </row>
    <row r="51" spans="1:17">
      <c r="A51" s="1" t="s">
        <v>2542</v>
      </c>
      <c r="B51" s="1" t="s">
        <v>693</v>
      </c>
      <c r="C51" s="1" t="s">
        <v>3816</v>
      </c>
      <c r="D51" s="1" t="s">
        <v>682</v>
      </c>
      <c r="E51" s="1"/>
      <c r="F51" s="1"/>
      <c r="G51" s="1"/>
      <c r="H51" s="1"/>
      <c r="I51" s="1" t="s">
        <v>1901</v>
      </c>
      <c r="J51" s="1" t="s">
        <v>6645</v>
      </c>
      <c r="K51" s="3" t="s">
        <v>1901</v>
      </c>
      <c r="L51" s="1"/>
      <c r="M51" s="1"/>
      <c r="N51" s="1"/>
      <c r="O51" s="1"/>
      <c r="P51" s="1"/>
      <c r="Q51" s="1"/>
    </row>
    <row r="52" spans="1:17">
      <c r="A52" s="1" t="s">
        <v>2556</v>
      </c>
      <c r="B52" s="1" t="s">
        <v>2557</v>
      </c>
      <c r="C52" s="1" t="s">
        <v>2558</v>
      </c>
      <c r="D52" s="1" t="s">
        <v>682</v>
      </c>
      <c r="E52" s="1"/>
      <c r="F52" s="1"/>
      <c r="G52" s="1"/>
      <c r="H52" s="1"/>
      <c r="I52" s="1"/>
      <c r="J52" s="1"/>
      <c r="K52" s="3"/>
      <c r="L52" s="1" t="s">
        <v>1901</v>
      </c>
      <c r="M52" s="1"/>
      <c r="N52" s="1"/>
      <c r="O52" s="1"/>
      <c r="P52" s="1"/>
      <c r="Q52" s="1"/>
    </row>
    <row r="53" spans="1:17">
      <c r="A53" s="1" t="s">
        <v>3799</v>
      </c>
      <c r="B53" s="1" t="s">
        <v>3784</v>
      </c>
      <c r="C53" s="1" t="s">
        <v>3785</v>
      </c>
      <c r="D53" s="1"/>
      <c r="E53" s="1" t="s">
        <v>4453</v>
      </c>
      <c r="F53" s="1"/>
      <c r="G53" s="1"/>
      <c r="H53" s="1"/>
      <c r="I53" s="1"/>
      <c r="J53" s="1"/>
      <c r="K53" s="3"/>
      <c r="L53" s="1"/>
      <c r="M53" s="1"/>
      <c r="N53" s="1"/>
      <c r="O53" s="1"/>
      <c r="P53" s="1"/>
      <c r="Q53" s="1"/>
    </row>
    <row r="54" spans="1:17">
      <c r="A54" s="1" t="s">
        <v>6649</v>
      </c>
      <c r="B54" s="1" t="s">
        <v>6650</v>
      </c>
      <c r="C54" s="3" t="s">
        <v>4447</v>
      </c>
      <c r="D54" s="3" t="s">
        <v>6637</v>
      </c>
      <c r="E54" s="3"/>
      <c r="F54" s="3" t="s">
        <v>4453</v>
      </c>
      <c r="G54" s="3"/>
      <c r="H54" s="3"/>
      <c r="I54" s="3"/>
      <c r="J54" s="3"/>
      <c r="K54" s="3" t="s">
        <v>1901</v>
      </c>
      <c r="L54" s="3"/>
      <c r="M54" s="1"/>
      <c r="N54" s="1" t="s">
        <v>6642</v>
      </c>
      <c r="O54" s="1" t="s">
        <v>6642</v>
      </c>
      <c r="P54" s="1"/>
      <c r="Q54" s="1"/>
    </row>
    <row r="55" spans="1:17">
      <c r="A55" s="1" t="s">
        <v>3765</v>
      </c>
      <c r="B55" s="1" t="s">
        <v>3766</v>
      </c>
      <c r="C55" s="3" t="s">
        <v>2514</v>
      </c>
      <c r="D55" s="3" t="s">
        <v>4459</v>
      </c>
      <c r="E55" s="3" t="s">
        <v>4453</v>
      </c>
      <c r="F55" s="3" t="s">
        <v>4453</v>
      </c>
      <c r="G55" s="3"/>
      <c r="H55" s="3"/>
      <c r="I55" s="3"/>
      <c r="J55" s="3"/>
      <c r="K55" s="3"/>
      <c r="L55" s="3"/>
      <c r="M55" s="1"/>
      <c r="N55" s="1"/>
      <c r="O55" s="1"/>
      <c r="P55" s="1"/>
      <c r="Q55" s="1"/>
    </row>
    <row r="56" spans="1:17">
      <c r="A56" s="1" t="s">
        <v>3779</v>
      </c>
      <c r="B56" s="1" t="s">
        <v>3780</v>
      </c>
      <c r="C56" s="3" t="s">
        <v>2513</v>
      </c>
      <c r="D56" s="3" t="s">
        <v>682</v>
      </c>
      <c r="E56" s="3" t="s">
        <v>4453</v>
      </c>
      <c r="F56" s="3" t="s">
        <v>4453</v>
      </c>
      <c r="G56" s="3"/>
      <c r="H56" s="3"/>
      <c r="I56" s="3"/>
      <c r="J56" s="3"/>
      <c r="K56" s="3"/>
      <c r="L56" s="3"/>
      <c r="M56" s="1"/>
      <c r="N56" s="1"/>
      <c r="O56" s="1"/>
      <c r="P56" s="1"/>
      <c r="Q56" s="1"/>
    </row>
    <row r="57" spans="1:17">
      <c r="A57" s="1" t="s">
        <v>6652</v>
      </c>
      <c r="B57" s="1" t="s">
        <v>4013</v>
      </c>
      <c r="C57" s="1" t="s">
        <v>811</v>
      </c>
      <c r="D57" s="3" t="s">
        <v>6637</v>
      </c>
      <c r="E57" s="3"/>
      <c r="F57" s="3"/>
      <c r="G57" s="3"/>
      <c r="H57" s="3"/>
      <c r="I57" s="3"/>
      <c r="J57" s="3"/>
      <c r="K57" s="3"/>
      <c r="L57" s="3"/>
      <c r="M57" s="1"/>
      <c r="N57" s="1" t="s">
        <v>1901</v>
      </c>
      <c r="O57" s="1" t="s">
        <v>1901</v>
      </c>
      <c r="P57" s="1"/>
      <c r="Q57" s="1"/>
    </row>
    <row r="58" spans="1:17">
      <c r="A58" s="1" t="s">
        <v>6632</v>
      </c>
      <c r="B58" s="1" t="s">
        <v>3808</v>
      </c>
      <c r="C58" s="1" t="s">
        <v>3807</v>
      </c>
      <c r="D58" s="1" t="s">
        <v>676</v>
      </c>
      <c r="E58" s="1"/>
      <c r="F58" s="1"/>
      <c r="G58" s="1"/>
      <c r="H58" s="1"/>
      <c r="I58" s="1"/>
      <c r="J58" s="1"/>
      <c r="K58" s="3"/>
      <c r="L58" s="1" t="s">
        <v>1901</v>
      </c>
      <c r="M58" s="3" t="s">
        <v>1901</v>
      </c>
      <c r="N58" s="3" t="s">
        <v>1901</v>
      </c>
      <c r="O58" s="1"/>
      <c r="P58" s="1"/>
      <c r="Q58" s="1" t="s">
        <v>8833</v>
      </c>
    </row>
    <row r="59" spans="1:17">
      <c r="A59" s="1" t="s">
        <v>10655</v>
      </c>
      <c r="B59" s="1" t="s">
        <v>10656</v>
      </c>
      <c r="C59" s="1" t="s">
        <v>10657</v>
      </c>
      <c r="D59" s="1" t="s">
        <v>6658</v>
      </c>
      <c r="E59" s="1"/>
      <c r="F59" s="1"/>
      <c r="G59" s="1"/>
      <c r="H59" s="1"/>
      <c r="I59" s="1"/>
      <c r="J59" s="1"/>
      <c r="K59" s="3"/>
      <c r="L59" s="1"/>
      <c r="M59" s="3"/>
      <c r="N59" s="3"/>
      <c r="O59" s="1"/>
      <c r="P59" s="1"/>
      <c r="Q59" s="1" t="s">
        <v>10659</v>
      </c>
    </row>
    <row r="60" spans="1:17">
      <c r="A60" s="1" t="s">
        <v>2537</v>
      </c>
      <c r="B60" s="1" t="s">
        <v>62</v>
      </c>
      <c r="C60" s="3" t="s">
        <v>4442</v>
      </c>
      <c r="D60" s="1" t="s">
        <v>676</v>
      </c>
      <c r="E60" s="1" t="s">
        <v>4453</v>
      </c>
      <c r="F60" s="1"/>
      <c r="G60" s="1"/>
      <c r="H60" s="1" t="s">
        <v>4005</v>
      </c>
      <c r="I60" s="1" t="s">
        <v>6644</v>
      </c>
      <c r="J60" s="1" t="s">
        <v>6643</v>
      </c>
      <c r="K60" s="3" t="s">
        <v>6643</v>
      </c>
      <c r="L60" s="3" t="s">
        <v>6643</v>
      </c>
      <c r="M60" s="1"/>
      <c r="N60" s="1"/>
      <c r="O60" s="1"/>
      <c r="P60" s="1"/>
      <c r="Q60" s="1"/>
    </row>
    <row r="61" spans="1:17">
      <c r="A61" s="1" t="s">
        <v>2539</v>
      </c>
      <c r="B61" s="1" t="s">
        <v>64</v>
      </c>
      <c r="C61" s="1" t="s">
        <v>2514</v>
      </c>
      <c r="D61" s="1" t="s">
        <v>676</v>
      </c>
      <c r="E61" s="1"/>
      <c r="F61" s="1"/>
      <c r="G61" s="1"/>
      <c r="H61" s="1"/>
      <c r="I61" s="1" t="s">
        <v>1901</v>
      </c>
      <c r="J61" s="1"/>
      <c r="K61" s="3"/>
      <c r="L61" s="1"/>
      <c r="M61" s="1"/>
      <c r="N61" s="1"/>
      <c r="O61" s="1"/>
      <c r="P61" s="1"/>
      <c r="Q61" s="1"/>
    </row>
    <row r="62" spans="1:17">
      <c r="A62" s="1" t="s">
        <v>3781</v>
      </c>
      <c r="B62" s="1" t="s">
        <v>3782</v>
      </c>
      <c r="C62" s="1" t="s">
        <v>2513</v>
      </c>
      <c r="D62" s="1" t="s">
        <v>682</v>
      </c>
      <c r="E62" s="1" t="s">
        <v>4453</v>
      </c>
      <c r="F62" s="1"/>
      <c r="G62" s="1"/>
      <c r="H62" s="1"/>
      <c r="I62" s="1"/>
      <c r="J62" s="1"/>
      <c r="K62" s="3"/>
      <c r="L62" s="1"/>
      <c r="M62" s="1"/>
      <c r="N62" s="1"/>
      <c r="O62" s="1"/>
      <c r="P62" s="1"/>
      <c r="Q62" s="1"/>
    </row>
    <row r="63" spans="1:17">
      <c r="A63" s="1" t="s">
        <v>5685</v>
      </c>
      <c r="B63" s="1" t="s">
        <v>5686</v>
      </c>
      <c r="C63" s="1" t="s">
        <v>2513</v>
      </c>
      <c r="D63" s="1" t="s">
        <v>4459</v>
      </c>
      <c r="E63" s="1" t="s">
        <v>4454</v>
      </c>
      <c r="F63" s="1" t="s">
        <v>3783</v>
      </c>
      <c r="G63" s="1" t="s">
        <v>4005</v>
      </c>
      <c r="H63" s="1" t="s">
        <v>687</v>
      </c>
      <c r="I63" s="1"/>
      <c r="J63" s="1"/>
      <c r="K63" s="3"/>
      <c r="L63" s="1"/>
      <c r="M63" s="1"/>
      <c r="N63" s="1"/>
      <c r="O63" s="1"/>
      <c r="P63" s="1"/>
      <c r="Q63" s="1"/>
    </row>
    <row r="64" spans="1:17">
      <c r="A64" s="1" t="s">
        <v>5683</v>
      </c>
      <c r="B64" s="1" t="s">
        <v>5684</v>
      </c>
      <c r="C64" s="1" t="s">
        <v>4443</v>
      </c>
      <c r="D64" s="1" t="s">
        <v>682</v>
      </c>
      <c r="E64" s="1"/>
      <c r="F64" s="1" t="s">
        <v>4453</v>
      </c>
      <c r="G64" s="1"/>
      <c r="H64" s="1" t="s">
        <v>687</v>
      </c>
      <c r="I64" s="1"/>
      <c r="J64" s="1"/>
      <c r="K64" s="3"/>
      <c r="L64" s="1"/>
      <c r="M64" s="1"/>
      <c r="N64" s="1"/>
      <c r="O64" s="1"/>
      <c r="P64" s="1"/>
      <c r="Q64" s="1"/>
    </row>
    <row r="65" spans="1:17">
      <c r="A65" s="1" t="s">
        <v>8840</v>
      </c>
      <c r="B65" s="1" t="s">
        <v>8841</v>
      </c>
      <c r="C65" s="1" t="s">
        <v>8842</v>
      </c>
      <c r="D65" s="1" t="s">
        <v>6658</v>
      </c>
      <c r="E65" s="1"/>
      <c r="F65" s="1"/>
      <c r="G65" s="1"/>
      <c r="H65" s="1"/>
      <c r="I65" s="1"/>
      <c r="J65" s="1"/>
      <c r="K65" s="3"/>
      <c r="L65" s="1"/>
      <c r="M65" s="1"/>
      <c r="N65" s="1"/>
      <c r="O65" s="1"/>
      <c r="P65" s="1"/>
      <c r="Q65" s="1" t="s">
        <v>8843</v>
      </c>
    </row>
    <row r="66" spans="1:17">
      <c r="A66" s="1" t="s">
        <v>6633</v>
      </c>
      <c r="B66" s="1" t="s">
        <v>3814</v>
      </c>
      <c r="C66" s="3" t="s">
        <v>2520</v>
      </c>
      <c r="D66" s="1" t="s">
        <v>676</v>
      </c>
      <c r="E66" s="1"/>
      <c r="F66" s="1"/>
      <c r="G66" s="1"/>
      <c r="H66" s="1"/>
      <c r="I66" s="1"/>
      <c r="J66" s="1"/>
      <c r="K66" s="3" t="s">
        <v>1901</v>
      </c>
      <c r="L66" s="3" t="s">
        <v>1901</v>
      </c>
      <c r="M66" s="3" t="s">
        <v>1901</v>
      </c>
      <c r="N66" s="3" t="s">
        <v>1901</v>
      </c>
      <c r="O66" s="1"/>
      <c r="P66" s="1"/>
      <c r="Q66" s="1" t="s">
        <v>8833</v>
      </c>
    </row>
    <row r="67" spans="1:17">
      <c r="A67" s="1" t="s">
        <v>54</v>
      </c>
      <c r="B67" s="1" t="s">
        <v>6660</v>
      </c>
      <c r="C67" s="1" t="s">
        <v>6661</v>
      </c>
      <c r="D67" s="1" t="s">
        <v>6657</v>
      </c>
      <c r="E67" s="1"/>
      <c r="F67" s="1"/>
      <c r="G67" s="1"/>
      <c r="H67" s="1"/>
      <c r="I67" s="1"/>
      <c r="J67" s="1"/>
      <c r="K67" s="3"/>
      <c r="L67" s="1"/>
      <c r="M67" s="1"/>
      <c r="N67" s="1"/>
      <c r="O67" s="1" t="s">
        <v>1901</v>
      </c>
      <c r="P67" s="1" t="s">
        <v>1901</v>
      </c>
      <c r="Q67" s="1"/>
    </row>
    <row r="68" spans="1:17">
      <c r="A68" s="1" t="s">
        <v>5689</v>
      </c>
      <c r="B68" s="1" t="s">
        <v>4444</v>
      </c>
      <c r="C68" s="1" t="s">
        <v>2513</v>
      </c>
      <c r="D68" s="1" t="s">
        <v>6637</v>
      </c>
      <c r="E68" s="1"/>
      <c r="F68" s="1"/>
      <c r="G68" s="1" t="s">
        <v>687</v>
      </c>
      <c r="H68" s="1" t="s">
        <v>687</v>
      </c>
      <c r="I68" s="1"/>
      <c r="J68" s="1"/>
      <c r="K68" s="3"/>
      <c r="L68" s="1"/>
      <c r="M68" s="1"/>
      <c r="N68" s="1"/>
      <c r="O68" s="1"/>
      <c r="P68" s="1"/>
      <c r="Q68" s="1"/>
    </row>
    <row r="69" spans="1:17">
      <c r="A69" s="1" t="s">
        <v>3820</v>
      </c>
      <c r="B69" s="1" t="s">
        <v>3306</v>
      </c>
      <c r="C69" s="1" t="s">
        <v>3307</v>
      </c>
      <c r="D69" s="1"/>
      <c r="E69" s="1"/>
      <c r="F69" s="1"/>
      <c r="G69" s="1"/>
      <c r="H69" s="1"/>
      <c r="I69" s="1"/>
      <c r="J69" s="1"/>
      <c r="K69" s="3"/>
      <c r="L69" s="1"/>
      <c r="M69" s="3" t="s">
        <v>1901</v>
      </c>
      <c r="N69" s="3" t="s">
        <v>1901</v>
      </c>
      <c r="O69" s="1"/>
      <c r="P69" s="1"/>
      <c r="Q69" s="1"/>
    </row>
    <row r="70" spans="1:17">
      <c r="A70" s="1" t="s">
        <v>2549</v>
      </c>
      <c r="B70" s="1" t="s">
        <v>2528</v>
      </c>
      <c r="C70" s="1" t="s">
        <v>2515</v>
      </c>
      <c r="D70" s="1" t="s">
        <v>682</v>
      </c>
      <c r="E70" s="1"/>
      <c r="F70" s="1"/>
      <c r="G70" s="1"/>
      <c r="H70" s="1"/>
      <c r="I70" s="1"/>
      <c r="J70" s="1" t="s">
        <v>1901</v>
      </c>
      <c r="K70" s="3"/>
      <c r="L70" s="1"/>
      <c r="M70" s="1"/>
      <c r="N70" s="1"/>
      <c r="O70" s="1"/>
      <c r="P70" s="1"/>
      <c r="Q70" s="1"/>
    </row>
    <row r="71" spans="1:17">
      <c r="A71" s="1" t="s">
        <v>4457</v>
      </c>
      <c r="B71" s="1" t="s">
        <v>4458</v>
      </c>
      <c r="C71" s="1" t="s">
        <v>4443</v>
      </c>
      <c r="D71" s="1" t="s">
        <v>4459</v>
      </c>
      <c r="E71" s="1" t="s">
        <v>3783</v>
      </c>
      <c r="F71" s="1" t="s">
        <v>4453</v>
      </c>
      <c r="G71" s="1" t="s">
        <v>4453</v>
      </c>
      <c r="H71" s="1"/>
      <c r="I71" s="1"/>
      <c r="J71" s="1"/>
      <c r="K71" s="3"/>
      <c r="L71" s="1"/>
      <c r="M71" s="1"/>
      <c r="N71" s="1"/>
      <c r="O71" s="1"/>
      <c r="P71" s="1"/>
      <c r="Q71" s="1"/>
    </row>
    <row r="72" spans="1:17">
      <c r="A72" s="1" t="s">
        <v>2544</v>
      </c>
      <c r="B72" s="1" t="s">
        <v>2518</v>
      </c>
      <c r="C72" s="1" t="s">
        <v>4445</v>
      </c>
      <c r="D72" s="1" t="s">
        <v>676</v>
      </c>
      <c r="E72" s="1"/>
      <c r="F72" s="1" t="s">
        <v>4454</v>
      </c>
      <c r="G72" s="1" t="s">
        <v>4453</v>
      </c>
      <c r="H72" s="1" t="s">
        <v>687</v>
      </c>
      <c r="I72" s="1" t="s">
        <v>1901</v>
      </c>
      <c r="J72" s="1" t="s">
        <v>6642</v>
      </c>
      <c r="K72" s="3" t="s">
        <v>6642</v>
      </c>
      <c r="L72" s="3" t="s">
        <v>6642</v>
      </c>
      <c r="M72" s="1"/>
      <c r="N72" s="1"/>
      <c r="O72" s="1"/>
      <c r="P72" s="1"/>
      <c r="Q72" s="1"/>
    </row>
    <row r="73" spans="1:17">
      <c r="A73" s="1" t="s">
        <v>56</v>
      </c>
      <c r="B73" s="1" t="s">
        <v>6664</v>
      </c>
      <c r="C73" s="1" t="s">
        <v>6665</v>
      </c>
      <c r="D73" s="1" t="s">
        <v>682</v>
      </c>
      <c r="E73" s="1"/>
      <c r="F73" s="1"/>
      <c r="G73" s="1"/>
      <c r="H73" s="1"/>
      <c r="I73" s="1"/>
      <c r="J73" s="1"/>
      <c r="K73" s="3"/>
      <c r="L73" s="1"/>
      <c r="M73" s="1"/>
      <c r="N73" s="1"/>
      <c r="O73" s="1" t="s">
        <v>1901</v>
      </c>
      <c r="P73" s="1" t="s">
        <v>1901</v>
      </c>
      <c r="Q73" s="1"/>
    </row>
    <row r="74" spans="1:17">
      <c r="A74" s="1" t="s">
        <v>2545</v>
      </c>
      <c r="B74" s="1" t="s">
        <v>2519</v>
      </c>
      <c r="C74" s="1" t="s">
        <v>4446</v>
      </c>
      <c r="D74" s="1" t="s">
        <v>682</v>
      </c>
      <c r="E74" s="1" t="s">
        <v>4453</v>
      </c>
      <c r="F74" s="1"/>
      <c r="G74" s="1"/>
      <c r="H74" s="1"/>
      <c r="I74" s="1" t="s">
        <v>1901</v>
      </c>
      <c r="J74" s="1"/>
      <c r="K74" s="3"/>
      <c r="L74" s="1"/>
      <c r="M74" s="1"/>
      <c r="N74" s="1"/>
      <c r="O74" s="1"/>
      <c r="P74" s="1"/>
      <c r="Q74" s="1"/>
    </row>
    <row r="75" spans="1:17">
      <c r="A75" s="1" t="s">
        <v>57</v>
      </c>
      <c r="B75" s="1" t="s">
        <v>6666</v>
      </c>
      <c r="C75" s="1" t="s">
        <v>6667</v>
      </c>
      <c r="D75" s="1" t="s">
        <v>6657</v>
      </c>
      <c r="E75" s="1"/>
      <c r="F75" s="1"/>
      <c r="G75" s="1"/>
      <c r="H75" s="1"/>
      <c r="I75" s="1"/>
      <c r="J75" s="1"/>
      <c r="K75" s="3"/>
      <c r="L75" s="1"/>
      <c r="M75" s="1"/>
      <c r="N75" s="1"/>
      <c r="O75" s="1" t="s">
        <v>1901</v>
      </c>
      <c r="P75" s="1" t="s">
        <v>1901</v>
      </c>
      <c r="Q75" s="1" t="s">
        <v>8833</v>
      </c>
    </row>
    <row r="76" spans="1:17">
      <c r="A76" s="1" t="s">
        <v>2547</v>
      </c>
      <c r="B76" s="1" t="s">
        <v>2525</v>
      </c>
      <c r="C76" s="1" t="s">
        <v>2520</v>
      </c>
      <c r="D76" s="1" t="s">
        <v>682</v>
      </c>
      <c r="E76" s="1"/>
      <c r="F76" s="1"/>
      <c r="G76" s="1"/>
      <c r="H76" s="1"/>
      <c r="I76" s="1"/>
      <c r="J76" s="1" t="s">
        <v>1901</v>
      </c>
      <c r="K76" s="3"/>
      <c r="L76" s="1"/>
      <c r="M76" s="1"/>
      <c r="N76" s="1"/>
      <c r="O76" s="1"/>
      <c r="P76" s="1"/>
      <c r="Q76" s="1"/>
    </row>
    <row r="77" spans="1:17">
      <c r="A77" s="1" t="s">
        <v>4438</v>
      </c>
      <c r="B77" s="1" t="s">
        <v>4439</v>
      </c>
      <c r="C77" s="1" t="s">
        <v>2520</v>
      </c>
      <c r="D77" s="1" t="s">
        <v>6637</v>
      </c>
      <c r="E77" s="1"/>
      <c r="F77" s="1"/>
      <c r="G77" s="1"/>
      <c r="H77" s="1" t="s">
        <v>687</v>
      </c>
      <c r="I77" s="1"/>
      <c r="J77" s="1"/>
      <c r="K77" s="3"/>
      <c r="L77" s="1"/>
      <c r="M77" s="1"/>
      <c r="N77" s="1"/>
      <c r="O77" s="1"/>
      <c r="P77" s="1"/>
      <c r="Q77" s="1"/>
    </row>
    <row r="78" spans="1:17">
      <c r="A78" s="1" t="s">
        <v>2541</v>
      </c>
      <c r="B78" s="1" t="s">
        <v>2512</v>
      </c>
      <c r="C78" s="1" t="s">
        <v>2513</v>
      </c>
      <c r="D78" s="1" t="s">
        <v>682</v>
      </c>
      <c r="E78" s="1"/>
      <c r="F78" s="1"/>
      <c r="G78" s="1"/>
      <c r="H78" s="1"/>
      <c r="I78" s="1" t="s">
        <v>1901</v>
      </c>
      <c r="J78" s="1"/>
      <c r="K78" s="3"/>
      <c r="L78" s="1"/>
      <c r="M78" s="1"/>
      <c r="N78" s="1"/>
      <c r="O78" s="1"/>
      <c r="P78" s="1"/>
      <c r="Q78" s="1"/>
    </row>
    <row r="79" spans="1:17">
      <c r="A79" s="1" t="s">
        <v>58</v>
      </c>
      <c r="B79" s="3" t="s">
        <v>6668</v>
      </c>
      <c r="C79" s="3" t="s">
        <v>6669</v>
      </c>
      <c r="D79" s="3" t="s">
        <v>3328</v>
      </c>
      <c r="E79" s="3"/>
      <c r="F79" s="3"/>
      <c r="G79" s="3"/>
      <c r="H79" s="3"/>
      <c r="I79" s="3"/>
      <c r="J79" s="3"/>
      <c r="K79" s="3"/>
      <c r="L79" s="3"/>
      <c r="M79" s="1"/>
      <c r="N79" s="1"/>
      <c r="O79" s="1"/>
      <c r="P79" s="1" t="s">
        <v>1901</v>
      </c>
      <c r="Q79" s="1" t="s">
        <v>8833</v>
      </c>
    </row>
    <row r="80" spans="1:17">
      <c r="A80" s="1" t="s">
        <v>2550</v>
      </c>
      <c r="B80" s="1" t="s">
        <v>2531</v>
      </c>
      <c r="C80" s="1" t="s">
        <v>2532</v>
      </c>
      <c r="D80" s="1" t="s">
        <v>676</v>
      </c>
      <c r="E80" s="1"/>
      <c r="F80" s="1"/>
      <c r="G80" s="1"/>
      <c r="H80" s="1"/>
      <c r="I80" s="1"/>
      <c r="J80" s="1"/>
      <c r="K80" s="3" t="s">
        <v>1901</v>
      </c>
      <c r="L80" s="1"/>
      <c r="M80" s="1"/>
      <c r="N80" s="1"/>
      <c r="O80" s="1"/>
      <c r="P80" s="1"/>
      <c r="Q80" s="1"/>
    </row>
    <row r="81" spans="1:17">
      <c r="A81" s="1" t="s">
        <v>2506</v>
      </c>
      <c r="B81" s="1" t="s">
        <v>2508</v>
      </c>
      <c r="C81" s="1" t="s">
        <v>2507</v>
      </c>
      <c r="D81" s="1" t="s">
        <v>682</v>
      </c>
      <c r="E81" s="1" t="s">
        <v>4453</v>
      </c>
      <c r="F81" s="1"/>
      <c r="G81" s="1"/>
      <c r="H81" s="1"/>
      <c r="I81" s="1"/>
      <c r="J81" s="1"/>
      <c r="K81" s="3"/>
      <c r="L81" s="1"/>
      <c r="M81" s="1"/>
      <c r="N81" s="1"/>
      <c r="O81" s="1"/>
      <c r="P81" s="1"/>
      <c r="Q81" s="1"/>
    </row>
    <row r="82" spans="1:17" s="50" customFormat="1">
      <c r="A82" s="72" t="s">
        <v>6634</v>
      </c>
      <c r="B82" s="72" t="s">
        <v>356</v>
      </c>
      <c r="C82" s="72" t="s">
        <v>668</v>
      </c>
      <c r="D82" s="72" t="s">
        <v>669</v>
      </c>
      <c r="E82" s="287" t="s">
        <v>3800</v>
      </c>
      <c r="F82" s="287" t="s">
        <v>4463</v>
      </c>
      <c r="G82" s="287" t="s">
        <v>4448</v>
      </c>
      <c r="H82" s="287" t="s">
        <v>5680</v>
      </c>
      <c r="I82" s="287" t="s">
        <v>5681</v>
      </c>
      <c r="J82" s="287" t="s">
        <v>2521</v>
      </c>
      <c r="K82" s="85" t="s">
        <v>2530</v>
      </c>
      <c r="L82" s="287" t="s">
        <v>3801</v>
      </c>
      <c r="M82" s="287">
        <v>2005</v>
      </c>
      <c r="N82" s="287">
        <v>2006</v>
      </c>
      <c r="O82" s="287">
        <v>2008</v>
      </c>
      <c r="P82" s="287">
        <v>2010</v>
      </c>
      <c r="Q82" s="287">
        <v>2012</v>
      </c>
    </row>
    <row r="83" spans="1:17">
      <c r="A83" s="1" t="s">
        <v>4441</v>
      </c>
      <c r="B83" s="1" t="s">
        <v>4440</v>
      </c>
      <c r="C83" s="1" t="s">
        <v>2514</v>
      </c>
      <c r="D83" s="1" t="s">
        <v>676</v>
      </c>
      <c r="E83" s="1"/>
      <c r="F83" s="1"/>
      <c r="G83" s="1"/>
      <c r="H83" s="1" t="s">
        <v>687</v>
      </c>
      <c r="I83" s="1"/>
      <c r="J83" s="1"/>
      <c r="K83" s="3"/>
      <c r="L83" s="1"/>
      <c r="M83" s="1"/>
      <c r="N83" s="1"/>
      <c r="O83" s="1"/>
      <c r="P83" s="1"/>
      <c r="Q83" s="1"/>
    </row>
    <row r="84" spans="1:17">
      <c r="A84" s="1" t="s">
        <v>8844</v>
      </c>
      <c r="B84" s="1" t="s">
        <v>8845</v>
      </c>
      <c r="C84" s="1" t="s">
        <v>3816</v>
      </c>
      <c r="D84" s="1" t="s">
        <v>8846</v>
      </c>
      <c r="E84" s="1"/>
      <c r="F84" s="1"/>
      <c r="G84" s="1"/>
      <c r="H84" s="1"/>
      <c r="I84" s="1"/>
      <c r="J84" s="1"/>
      <c r="K84" s="3"/>
      <c r="L84" s="1"/>
      <c r="M84" s="1"/>
      <c r="N84" s="1"/>
      <c r="O84" s="1"/>
      <c r="P84" s="1"/>
      <c r="Q84" s="1" t="s">
        <v>10658</v>
      </c>
    </row>
    <row r="85" spans="1:17">
      <c r="A85" s="1" t="s">
        <v>3823</v>
      </c>
      <c r="B85" s="1" t="s">
        <v>3806</v>
      </c>
      <c r="C85" s="1" t="s">
        <v>3807</v>
      </c>
      <c r="D85" s="1" t="s">
        <v>676</v>
      </c>
      <c r="E85" s="1"/>
      <c r="F85" s="1"/>
      <c r="G85" s="1"/>
      <c r="H85" s="1"/>
      <c r="I85" s="1"/>
      <c r="J85" s="3" t="s">
        <v>1901</v>
      </c>
      <c r="K85" s="3"/>
      <c r="L85" s="1"/>
      <c r="M85" s="3" t="s">
        <v>6642</v>
      </c>
      <c r="N85" s="1"/>
      <c r="O85" s="1" t="s">
        <v>1901</v>
      </c>
      <c r="P85" s="1" t="s">
        <v>1901</v>
      </c>
      <c r="Q85" s="1"/>
    </row>
    <row r="86" spans="1:17">
      <c r="A86" s="1" t="s">
        <v>2536</v>
      </c>
      <c r="B86" s="1" t="s">
        <v>61</v>
      </c>
      <c r="C86" s="3" t="s">
        <v>4445</v>
      </c>
      <c r="D86" s="1" t="s">
        <v>676</v>
      </c>
      <c r="E86" s="1"/>
      <c r="F86" s="1" t="s">
        <v>4453</v>
      </c>
      <c r="G86" s="1" t="s">
        <v>4453</v>
      </c>
      <c r="H86" s="1" t="s">
        <v>5682</v>
      </c>
      <c r="I86" s="1" t="s">
        <v>6642</v>
      </c>
      <c r="J86" s="1"/>
      <c r="K86" s="3"/>
      <c r="L86" s="1"/>
      <c r="M86" s="1"/>
      <c r="N86" s="1"/>
      <c r="O86" s="1"/>
      <c r="P86" s="1"/>
      <c r="Q86" s="1"/>
    </row>
    <row r="87" spans="1:17">
      <c r="A87" s="1" t="s">
        <v>6301</v>
      </c>
      <c r="B87" s="1" t="s">
        <v>6671</v>
      </c>
      <c r="C87" s="1" t="s">
        <v>6672</v>
      </c>
      <c r="D87" s="1" t="s">
        <v>3328</v>
      </c>
      <c r="E87" s="1"/>
      <c r="F87" s="1"/>
      <c r="G87" s="1"/>
      <c r="H87" s="1"/>
      <c r="I87" s="1"/>
      <c r="J87" s="1"/>
      <c r="K87" s="3"/>
      <c r="L87" s="1"/>
      <c r="M87" s="1"/>
      <c r="N87" s="1"/>
      <c r="O87" s="1"/>
      <c r="P87" s="1" t="s">
        <v>1901</v>
      </c>
      <c r="Q87" s="1"/>
    </row>
    <row r="88" spans="1:17">
      <c r="A88" s="1" t="s">
        <v>5176</v>
      </c>
      <c r="B88" s="1" t="s">
        <v>2522</v>
      </c>
      <c r="C88" s="1" t="s">
        <v>2523</v>
      </c>
      <c r="D88" s="1" t="s">
        <v>682</v>
      </c>
      <c r="E88" s="1"/>
      <c r="F88" s="1" t="s">
        <v>4453</v>
      </c>
      <c r="G88" s="1" t="s">
        <v>4453</v>
      </c>
      <c r="H88" s="1"/>
      <c r="I88" s="1"/>
      <c r="J88" s="1" t="s">
        <v>1901</v>
      </c>
      <c r="K88" s="3" t="s">
        <v>1901</v>
      </c>
      <c r="L88" s="1"/>
      <c r="M88" s="1"/>
      <c r="N88" s="1"/>
      <c r="O88" s="1"/>
      <c r="P88" s="1"/>
      <c r="Q88" s="1"/>
    </row>
    <row r="89" spans="1:17">
      <c r="A89" s="1" t="s">
        <v>6654</v>
      </c>
      <c r="B89" s="1" t="s">
        <v>6640</v>
      </c>
      <c r="C89" s="1" t="s">
        <v>6641</v>
      </c>
      <c r="D89" s="1" t="s">
        <v>3323</v>
      </c>
      <c r="E89" s="1"/>
      <c r="F89" s="1"/>
      <c r="G89" s="1"/>
      <c r="H89" s="1"/>
      <c r="I89" s="1" t="s">
        <v>1901</v>
      </c>
      <c r="J89" s="1"/>
      <c r="K89" s="3"/>
      <c r="L89" s="1"/>
      <c r="M89" s="1"/>
      <c r="N89" s="1" t="s">
        <v>1901</v>
      </c>
      <c r="O89" s="1"/>
      <c r="P89" s="1"/>
      <c r="Q89" s="1"/>
    </row>
    <row r="90" spans="1:17">
      <c r="A90" s="1" t="s">
        <v>3822</v>
      </c>
      <c r="B90" s="1" t="s">
        <v>3309</v>
      </c>
      <c r="C90" s="1" t="s">
        <v>3310</v>
      </c>
      <c r="D90" s="1" t="s">
        <v>3805</v>
      </c>
      <c r="E90" s="1"/>
      <c r="F90" s="1"/>
      <c r="G90" s="1"/>
      <c r="H90" s="1"/>
      <c r="I90" s="1"/>
      <c r="J90" s="1"/>
      <c r="K90" s="3"/>
      <c r="L90" s="1"/>
      <c r="M90" s="3" t="s">
        <v>6646</v>
      </c>
      <c r="N90" s="1"/>
      <c r="O90" s="1"/>
      <c r="P90" s="1"/>
      <c r="Q90" s="1"/>
    </row>
    <row r="91" spans="1:17">
      <c r="A91" s="1" t="s">
        <v>2546</v>
      </c>
      <c r="B91" s="1" t="s">
        <v>2524</v>
      </c>
      <c r="C91" s="3" t="s">
        <v>4442</v>
      </c>
      <c r="D91" s="3" t="s">
        <v>676</v>
      </c>
      <c r="E91" s="3" t="s">
        <v>687</v>
      </c>
      <c r="F91" s="1"/>
      <c r="G91" s="1" t="s">
        <v>4454</v>
      </c>
      <c r="H91" s="1" t="s">
        <v>687</v>
      </c>
      <c r="I91" s="1"/>
      <c r="J91" s="1" t="s">
        <v>1901</v>
      </c>
      <c r="K91" s="3" t="s">
        <v>1901</v>
      </c>
      <c r="L91" s="1"/>
      <c r="M91" s="1"/>
      <c r="N91" s="1"/>
      <c r="O91" s="1"/>
      <c r="P91" s="1"/>
      <c r="Q91" s="1"/>
    </row>
    <row r="92" spans="1:17">
      <c r="A92" s="1" t="s">
        <v>4455</v>
      </c>
      <c r="B92" s="1" t="s">
        <v>4456</v>
      </c>
      <c r="C92" s="1" t="s">
        <v>2520</v>
      </c>
      <c r="D92" s="1" t="s">
        <v>6637</v>
      </c>
      <c r="E92" s="1"/>
      <c r="F92" s="1" t="s">
        <v>4453</v>
      </c>
      <c r="G92" s="1" t="s">
        <v>4453</v>
      </c>
      <c r="H92" s="1"/>
      <c r="I92" s="1"/>
      <c r="J92" s="1"/>
      <c r="K92" s="3"/>
      <c r="L92" s="1"/>
      <c r="M92" s="1"/>
      <c r="N92" s="1"/>
      <c r="O92" s="1"/>
      <c r="P92" s="1"/>
      <c r="Q92" s="1"/>
    </row>
    <row r="93" spans="1:17">
      <c r="A93" s="1" t="s">
        <v>2553</v>
      </c>
      <c r="B93" s="1" t="s">
        <v>2554</v>
      </c>
      <c r="C93" s="1" t="s">
        <v>2523</v>
      </c>
      <c r="D93" s="1" t="s">
        <v>6637</v>
      </c>
      <c r="E93" s="1"/>
      <c r="F93" s="1"/>
      <c r="G93" s="1"/>
      <c r="H93" s="1"/>
      <c r="I93" s="1"/>
      <c r="J93" s="1"/>
      <c r="K93" s="3"/>
      <c r="L93" s="1" t="s">
        <v>1901</v>
      </c>
      <c r="M93" s="1"/>
      <c r="N93" s="1"/>
      <c r="O93" s="1"/>
      <c r="P93" s="1"/>
      <c r="Q93" s="1" t="s">
        <v>8833</v>
      </c>
    </row>
    <row r="94" spans="1:17">
      <c r="A94" s="1" t="s">
        <v>55</v>
      </c>
      <c r="B94" s="1" t="s">
        <v>6662</v>
      </c>
      <c r="C94" s="1" t="s">
        <v>6663</v>
      </c>
      <c r="D94" s="1" t="s">
        <v>6657</v>
      </c>
      <c r="E94" s="1"/>
      <c r="F94" s="1"/>
      <c r="G94" s="1"/>
      <c r="H94" s="1"/>
      <c r="I94" s="1"/>
      <c r="J94" s="1"/>
      <c r="K94" s="3"/>
      <c r="L94" s="1"/>
      <c r="M94" s="1"/>
      <c r="N94" s="1"/>
      <c r="O94" s="1" t="s">
        <v>1901</v>
      </c>
      <c r="P94" s="1" t="s">
        <v>1901</v>
      </c>
      <c r="Q94" s="1"/>
    </row>
    <row r="95" spans="1:17">
      <c r="A95" s="1" t="s">
        <v>2501</v>
      </c>
      <c r="B95" s="1" t="s">
        <v>2502</v>
      </c>
      <c r="C95" s="1" t="s">
        <v>4452</v>
      </c>
      <c r="D95" s="1" t="s">
        <v>682</v>
      </c>
      <c r="E95" s="1" t="s">
        <v>687</v>
      </c>
      <c r="F95" s="1"/>
      <c r="G95" s="1"/>
      <c r="H95" s="1"/>
      <c r="I95" s="1"/>
      <c r="J95" s="1"/>
      <c r="K95" s="3"/>
      <c r="L95" s="1"/>
      <c r="M95" s="1"/>
      <c r="N95" s="1"/>
      <c r="O95" s="1"/>
      <c r="P95" s="1"/>
      <c r="Q95" s="1"/>
    </row>
    <row r="96" spans="1:17">
      <c r="A96" s="1" t="s">
        <v>2552</v>
      </c>
      <c r="B96" s="1" t="s">
        <v>2535</v>
      </c>
      <c r="C96" s="1" t="s">
        <v>2514</v>
      </c>
      <c r="D96" s="1" t="s">
        <v>682</v>
      </c>
      <c r="E96" s="1"/>
      <c r="F96" s="1"/>
      <c r="G96" s="1"/>
      <c r="H96" s="1"/>
      <c r="I96" s="1"/>
      <c r="J96" s="1"/>
      <c r="K96" s="3" t="s">
        <v>1901</v>
      </c>
      <c r="L96" s="1"/>
      <c r="M96" s="1"/>
      <c r="N96" s="1"/>
      <c r="O96" s="1"/>
      <c r="P96" s="1"/>
      <c r="Q96" s="1"/>
    </row>
    <row r="97" spans="1:17">
      <c r="A97" s="1" t="s">
        <v>60</v>
      </c>
      <c r="B97" s="1" t="s">
        <v>6673</v>
      </c>
      <c r="C97" s="1" t="s">
        <v>48</v>
      </c>
      <c r="D97" s="1" t="s">
        <v>49</v>
      </c>
      <c r="E97" s="1"/>
      <c r="F97" s="1"/>
      <c r="G97" s="1"/>
      <c r="H97" s="1"/>
      <c r="I97" s="1"/>
      <c r="J97" s="1"/>
      <c r="K97" s="3"/>
      <c r="L97" s="1"/>
      <c r="M97" s="1"/>
      <c r="N97" s="1"/>
      <c r="O97" s="1"/>
      <c r="P97" s="1" t="s">
        <v>1901</v>
      </c>
      <c r="Q97" s="1" t="s">
        <v>8833</v>
      </c>
    </row>
    <row r="98" spans="1:17">
      <c r="A98" s="1" t="s">
        <v>4464</v>
      </c>
      <c r="B98" s="1" t="s">
        <v>4465</v>
      </c>
      <c r="C98" s="1" t="s">
        <v>4466</v>
      </c>
      <c r="D98" s="1" t="s">
        <v>676</v>
      </c>
      <c r="E98" s="1"/>
      <c r="F98" s="1" t="s">
        <v>4453</v>
      </c>
      <c r="G98" s="1"/>
      <c r="H98" s="1"/>
      <c r="I98" s="1"/>
      <c r="J98" s="1"/>
      <c r="K98" s="3"/>
      <c r="L98" s="1"/>
      <c r="M98" s="1"/>
      <c r="N98" s="1"/>
      <c r="O98" s="1"/>
      <c r="P98" s="1"/>
      <c r="Q98" s="1"/>
    </row>
    <row r="99" spans="1:17">
      <c r="A99" s="1" t="s">
        <v>2540</v>
      </c>
      <c r="B99" s="1" t="s">
        <v>2510</v>
      </c>
      <c r="C99" s="1" t="s">
        <v>2511</v>
      </c>
      <c r="D99" s="1" t="s">
        <v>6637</v>
      </c>
      <c r="E99" s="1"/>
      <c r="F99" s="1"/>
      <c r="G99" s="1"/>
      <c r="H99" s="1"/>
      <c r="I99" s="1" t="s">
        <v>1901</v>
      </c>
      <c r="J99" s="1"/>
      <c r="K99" s="3"/>
      <c r="L99" s="1"/>
      <c r="M99" s="1"/>
      <c r="N99" s="1"/>
      <c r="O99" s="1"/>
      <c r="P99" s="1"/>
      <c r="Q99" s="1"/>
    </row>
    <row r="100" spans="1:17">
      <c r="A100" s="1" t="s">
        <v>3819</v>
      </c>
      <c r="B100" s="1" t="s">
        <v>3303</v>
      </c>
      <c r="C100" s="1" t="s">
        <v>3304</v>
      </c>
      <c r="D100" s="1" t="s">
        <v>676</v>
      </c>
      <c r="E100" s="1"/>
      <c r="F100" s="1"/>
      <c r="G100" s="1"/>
      <c r="H100" s="1"/>
      <c r="I100" s="1"/>
      <c r="J100" s="1"/>
      <c r="K100" s="3"/>
      <c r="L100" s="1"/>
      <c r="M100" s="3" t="s">
        <v>1901</v>
      </c>
      <c r="N100" s="3" t="s">
        <v>1901</v>
      </c>
      <c r="O100" s="1"/>
      <c r="P100" s="1"/>
      <c r="Q100" s="1"/>
    </row>
    <row r="101" spans="1:17">
      <c r="A101" s="1" t="s">
        <v>6653</v>
      </c>
      <c r="B101" s="1" t="s">
        <v>6639</v>
      </c>
      <c r="C101" s="1" t="s">
        <v>3815</v>
      </c>
      <c r="D101" s="3" t="s">
        <v>5840</v>
      </c>
      <c r="E101" s="3"/>
      <c r="F101" s="3"/>
      <c r="G101" s="3"/>
      <c r="H101" s="3"/>
      <c r="I101" s="3"/>
      <c r="J101" s="3"/>
      <c r="K101" s="3"/>
      <c r="L101" s="3"/>
      <c r="M101" s="1"/>
      <c r="N101" s="1" t="s">
        <v>1901</v>
      </c>
      <c r="O101" s="1" t="s">
        <v>1901</v>
      </c>
      <c r="P101" s="1" t="s">
        <v>1901</v>
      </c>
      <c r="Q101" s="1" t="s">
        <v>8833</v>
      </c>
    </row>
    <row r="102" spans="1:17">
      <c r="A102" s="1" t="s">
        <v>52</v>
      </c>
      <c r="B102" s="1" t="s">
        <v>175</v>
      </c>
      <c r="C102" s="1" t="s">
        <v>2515</v>
      </c>
      <c r="D102" s="1" t="s">
        <v>676</v>
      </c>
      <c r="E102" s="1"/>
      <c r="F102" s="1"/>
      <c r="G102" s="1"/>
      <c r="H102" s="1"/>
      <c r="I102" s="1"/>
      <c r="J102" s="1" t="s">
        <v>1901</v>
      </c>
      <c r="K102" s="3" t="s">
        <v>6645</v>
      </c>
      <c r="L102" s="1"/>
      <c r="M102" s="1"/>
      <c r="N102" s="1"/>
      <c r="O102" s="1" t="s">
        <v>1901</v>
      </c>
      <c r="P102" s="1" t="s">
        <v>1901</v>
      </c>
      <c r="Q102" s="1" t="s">
        <v>8834</v>
      </c>
    </row>
    <row r="103" spans="1:17">
      <c r="A103" s="1" t="s">
        <v>2543</v>
      </c>
      <c r="B103" s="1" t="s">
        <v>2516</v>
      </c>
      <c r="C103" s="1" t="s">
        <v>2517</v>
      </c>
      <c r="D103" s="1" t="s">
        <v>676</v>
      </c>
      <c r="E103" s="1"/>
      <c r="F103" s="1"/>
      <c r="G103" s="1"/>
      <c r="H103" s="1"/>
      <c r="I103" s="1" t="s">
        <v>1901</v>
      </c>
      <c r="J103" s="1"/>
      <c r="K103" s="3"/>
      <c r="L103" s="1"/>
      <c r="M103" s="1"/>
      <c r="N103" s="1"/>
      <c r="O103" s="1"/>
      <c r="P103" s="1"/>
      <c r="Q103" s="1"/>
    </row>
    <row r="104" spans="1:17">
      <c r="A104" s="1" t="s">
        <v>2555</v>
      </c>
      <c r="B104" s="1" t="s">
        <v>178</v>
      </c>
      <c r="C104" s="1" t="s">
        <v>4447</v>
      </c>
      <c r="D104" s="1" t="s">
        <v>676</v>
      </c>
      <c r="E104" s="1"/>
      <c r="F104" s="1"/>
      <c r="G104" s="1"/>
      <c r="H104" s="1" t="s">
        <v>687</v>
      </c>
      <c r="I104" s="1"/>
      <c r="J104" s="1"/>
      <c r="K104" s="3"/>
      <c r="L104" s="1" t="s">
        <v>1901</v>
      </c>
      <c r="M104" s="1"/>
      <c r="N104" s="1"/>
      <c r="O104" s="1"/>
      <c r="P104" s="1"/>
      <c r="Q104" s="1"/>
    </row>
    <row r="105" spans="1:17">
      <c r="A105" s="1" t="s">
        <v>5687</v>
      </c>
      <c r="B105" s="1" t="s">
        <v>5688</v>
      </c>
      <c r="C105" s="1" t="s">
        <v>4447</v>
      </c>
      <c r="D105" s="1" t="s">
        <v>682</v>
      </c>
      <c r="E105" s="1"/>
      <c r="F105" s="1"/>
      <c r="G105" s="1"/>
      <c r="H105" s="1" t="s">
        <v>687</v>
      </c>
      <c r="I105" s="1"/>
      <c r="J105" s="1"/>
      <c r="K105" s="3"/>
      <c r="L105" s="1"/>
      <c r="M105" s="1"/>
      <c r="N105" s="1"/>
      <c r="O105" s="1"/>
      <c r="P105" s="1"/>
      <c r="Q105" s="1"/>
    </row>
    <row r="106" spans="1:17">
      <c r="A106" s="1" t="s">
        <v>2503</v>
      </c>
      <c r="B106" s="1" t="s">
        <v>2504</v>
      </c>
      <c r="C106" s="1" t="s">
        <v>2505</v>
      </c>
      <c r="D106" s="1" t="s">
        <v>682</v>
      </c>
      <c r="E106" s="1" t="s">
        <v>4453</v>
      </c>
      <c r="F106" s="1"/>
      <c r="G106" s="1"/>
      <c r="H106" s="1"/>
      <c r="I106" s="1"/>
      <c r="J106" s="1"/>
      <c r="K106" s="3"/>
      <c r="L106" s="1"/>
      <c r="M106" s="1"/>
      <c r="N106" s="1"/>
      <c r="O106" s="1"/>
      <c r="P106" s="1"/>
      <c r="Q106" s="1"/>
    </row>
    <row r="107" spans="1:17">
      <c r="A107" s="1" t="s">
        <v>4449</v>
      </c>
      <c r="B107" s="1" t="s">
        <v>4451</v>
      </c>
      <c r="C107" s="1" t="s">
        <v>4452</v>
      </c>
      <c r="D107" s="1" t="s">
        <v>6637</v>
      </c>
      <c r="E107" s="1"/>
      <c r="F107" s="1"/>
      <c r="G107" s="1" t="s">
        <v>4453</v>
      </c>
      <c r="H107" s="1"/>
      <c r="I107" s="1"/>
      <c r="J107" s="1"/>
      <c r="K107" s="3"/>
      <c r="L107" s="1"/>
      <c r="M107" s="1"/>
      <c r="N107" s="1"/>
      <c r="O107" s="1"/>
      <c r="P107" s="1"/>
      <c r="Q107" s="1"/>
    </row>
    <row r="108" spans="1:17">
      <c r="A108" s="1" t="s">
        <v>4450</v>
      </c>
      <c r="B108" s="1" t="s">
        <v>3305</v>
      </c>
      <c r="C108" s="1" t="s">
        <v>3816</v>
      </c>
      <c r="D108" s="1" t="s">
        <v>676</v>
      </c>
      <c r="E108" s="1"/>
      <c r="F108" s="1"/>
      <c r="G108" s="1"/>
      <c r="H108" s="1"/>
      <c r="I108" s="1"/>
      <c r="J108" s="1"/>
      <c r="K108" s="3"/>
      <c r="L108" s="1" t="s">
        <v>6645</v>
      </c>
      <c r="M108" s="3" t="s">
        <v>1901</v>
      </c>
      <c r="N108" s="3" t="s">
        <v>1901</v>
      </c>
      <c r="O108" s="3" t="s">
        <v>1901</v>
      </c>
      <c r="P108" s="3" t="s">
        <v>1901</v>
      </c>
      <c r="Q108" s="1" t="s">
        <v>8833</v>
      </c>
    </row>
    <row r="109" spans="1:17">
      <c r="A109" s="1" t="s">
        <v>2509</v>
      </c>
      <c r="B109" s="3" t="s">
        <v>1223</v>
      </c>
      <c r="C109" s="3" t="s">
        <v>1224</v>
      </c>
      <c r="D109" s="3" t="s">
        <v>682</v>
      </c>
      <c r="E109" s="3" t="s">
        <v>4453</v>
      </c>
      <c r="F109" s="1"/>
      <c r="G109" s="1"/>
      <c r="H109" s="1"/>
      <c r="I109" s="1"/>
      <c r="J109" s="1"/>
      <c r="K109" s="3"/>
      <c r="L109" s="1"/>
      <c r="M109" s="3"/>
      <c r="N109" s="3"/>
      <c r="O109" s="3"/>
      <c r="P109" s="3"/>
      <c r="Q109" s="1"/>
    </row>
    <row r="110" spans="1:17">
      <c r="A110" s="1" t="s">
        <v>1009</v>
      </c>
      <c r="B110" s="3" t="s">
        <v>2561</v>
      </c>
      <c r="C110" s="3" t="s">
        <v>2534</v>
      </c>
      <c r="D110" s="3" t="s">
        <v>676</v>
      </c>
      <c r="E110" s="3"/>
      <c r="F110" s="3"/>
      <c r="G110" s="3"/>
      <c r="H110" s="3"/>
      <c r="I110" s="1"/>
      <c r="J110" s="1"/>
      <c r="K110" s="3"/>
      <c r="L110" s="1" t="s">
        <v>1901</v>
      </c>
      <c r="M110" s="3"/>
      <c r="N110" s="3"/>
      <c r="O110" s="3"/>
      <c r="P110" s="3"/>
      <c r="Q110" s="1"/>
    </row>
    <row r="111" spans="1:17">
      <c r="A111" s="1" t="s">
        <v>3818</v>
      </c>
      <c r="B111" s="1" t="s">
        <v>3302</v>
      </c>
      <c r="C111" s="3" t="s">
        <v>3810</v>
      </c>
      <c r="D111" s="3" t="s">
        <v>6637</v>
      </c>
      <c r="E111" s="3"/>
      <c r="F111" s="3"/>
      <c r="G111" s="3"/>
      <c r="H111" s="3"/>
      <c r="I111" s="3" t="s">
        <v>1901</v>
      </c>
      <c r="J111" s="3" t="s">
        <v>1901</v>
      </c>
      <c r="K111" s="3"/>
      <c r="L111" s="3" t="s">
        <v>1901</v>
      </c>
      <c r="M111" s="3" t="s">
        <v>6645</v>
      </c>
      <c r="N111" s="3" t="s">
        <v>1901</v>
      </c>
      <c r="O111" s="1"/>
      <c r="P111" s="1"/>
      <c r="Q111" s="1"/>
    </row>
    <row r="112" spans="1:17">
      <c r="A112" s="1" t="s">
        <v>6651</v>
      </c>
      <c r="B112" s="1" t="s">
        <v>6636</v>
      </c>
      <c r="C112" s="1" t="s">
        <v>2515</v>
      </c>
      <c r="D112" s="3" t="s">
        <v>682</v>
      </c>
      <c r="E112" s="3"/>
      <c r="F112" s="3"/>
      <c r="G112" s="3"/>
      <c r="H112" s="3"/>
      <c r="I112" s="3"/>
      <c r="J112" s="3"/>
      <c r="K112" s="3" t="s">
        <v>1901</v>
      </c>
      <c r="L112" s="3"/>
      <c r="M112" s="1"/>
      <c r="N112" s="1" t="s">
        <v>1901</v>
      </c>
      <c r="O112" s="1" t="s">
        <v>1901</v>
      </c>
      <c r="P112" s="1"/>
      <c r="Q112" s="1" t="s">
        <v>8839</v>
      </c>
    </row>
    <row r="113" spans="1:17">
      <c r="A113" s="1" t="s">
        <v>3786</v>
      </c>
      <c r="B113" s="1" t="s">
        <v>3787</v>
      </c>
      <c r="C113" s="1" t="s">
        <v>4442</v>
      </c>
      <c r="D113" s="3" t="s">
        <v>682</v>
      </c>
      <c r="E113" s="3" t="s">
        <v>4453</v>
      </c>
      <c r="F113" s="3"/>
      <c r="G113" s="3"/>
      <c r="H113" s="3"/>
      <c r="I113" s="3"/>
      <c r="J113" s="3"/>
      <c r="K113" s="3"/>
      <c r="L113" s="3"/>
      <c r="M113" s="1"/>
      <c r="N113" s="1"/>
      <c r="O113" s="1"/>
      <c r="P113" s="1"/>
      <c r="Q113" s="1"/>
    </row>
    <row r="114" spans="1:17">
      <c r="A114" s="1" t="s">
        <v>53</v>
      </c>
      <c r="B114" s="1" t="s">
        <v>2976</v>
      </c>
      <c r="C114" s="1" t="s">
        <v>6659</v>
      </c>
      <c r="D114" s="1" t="s">
        <v>6658</v>
      </c>
      <c r="E114" s="1"/>
      <c r="F114" s="1"/>
      <c r="G114" s="1"/>
      <c r="H114" s="1"/>
      <c r="I114" s="1"/>
      <c r="J114" s="1"/>
      <c r="K114" s="3"/>
      <c r="L114" s="1"/>
      <c r="M114" s="1"/>
      <c r="N114" s="1"/>
      <c r="O114" s="1" t="s">
        <v>1901</v>
      </c>
      <c r="P114" s="1" t="s">
        <v>6642</v>
      </c>
      <c r="Q114" s="1" t="s">
        <v>8833</v>
      </c>
    </row>
    <row r="115" spans="1:17">
      <c r="E115" t="s">
        <v>3788</v>
      </c>
    </row>
  </sheetData>
  <mergeCells count="1">
    <mergeCell ref="B12:M12"/>
  </mergeCells>
  <phoneticPr fontId="5"/>
  <pageMargins left="0.75" right="0.26" top="1" bottom="1" header="0.51200000000000001" footer="0.51200000000000001"/>
  <pageSetup paperSize="9" scale="79" orientation="landscape" horizontalDpi="300" verticalDpi="300" r:id="rId1"/>
  <headerFooter alignWithMargins="0"/>
  <rowBreaks count="2" manualBreakCount="2">
    <brk id="36" max="16383" man="1"/>
    <brk id="81" max="15"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38"/>
  <sheetViews>
    <sheetView workbookViewId="0">
      <selection sqref="A1:D1"/>
    </sheetView>
  </sheetViews>
  <sheetFormatPr defaultRowHeight="13.5"/>
  <cols>
    <col min="1" max="1" width="8.625" customWidth="1"/>
    <col min="2" max="4" width="11.625" customWidth="1"/>
    <col min="5" max="5" width="10.5" customWidth="1"/>
    <col min="6" max="6" width="7" customWidth="1"/>
    <col min="7" max="8" width="12.375" customWidth="1"/>
    <col min="17" max="17" width="22.125" customWidth="1"/>
    <col min="18" max="18" width="13.625" customWidth="1"/>
  </cols>
  <sheetData>
    <row r="1" spans="1:6" ht="21.75" customHeight="1">
      <c r="A1" s="2971" t="s">
        <v>6085</v>
      </c>
      <c r="B1" s="2972"/>
      <c r="C1" s="2972"/>
      <c r="D1" s="2972"/>
    </row>
    <row r="2" spans="1:6" ht="18" customHeight="1" thickBot="1">
      <c r="A2" s="1162"/>
      <c r="B2" s="1158"/>
      <c r="C2" s="1163" t="s">
        <v>5709</v>
      </c>
      <c r="D2" s="1158"/>
    </row>
    <row r="3" spans="1:6" ht="21" customHeight="1" thickBot="1">
      <c r="A3" s="122" t="s">
        <v>6712</v>
      </c>
      <c r="B3" s="122" t="s">
        <v>6130</v>
      </c>
      <c r="C3" s="122" t="s">
        <v>6131</v>
      </c>
      <c r="D3" s="122" t="s">
        <v>6132</v>
      </c>
      <c r="E3" s="1198" t="s">
        <v>5102</v>
      </c>
      <c r="F3" s="1251"/>
    </row>
    <row r="4" spans="1:6" ht="20.25" customHeight="1" thickBot="1">
      <c r="A4" s="400" t="s">
        <v>4603</v>
      </c>
      <c r="B4" s="400">
        <v>114</v>
      </c>
      <c r="C4" s="400">
        <v>26</v>
      </c>
      <c r="D4" s="552">
        <f>B4/C4</f>
        <v>4.384615384615385</v>
      </c>
      <c r="E4" s="1199">
        <f>C4/B4</f>
        <v>0.22807017543859648</v>
      </c>
      <c r="F4" s="250"/>
    </row>
    <row r="5" spans="1:6" ht="20.25" customHeight="1" thickBot="1">
      <c r="A5" s="401" t="s">
        <v>1986</v>
      </c>
      <c r="B5" s="401">
        <v>105</v>
      </c>
      <c r="C5" s="401">
        <v>27</v>
      </c>
      <c r="D5" s="579">
        <f t="shared" ref="D5:D32" si="0">B5/C5</f>
        <v>3.8888888888888888</v>
      </c>
      <c r="E5" s="1200">
        <f t="shared" ref="E5:E32" si="1">C5/B5</f>
        <v>0.25714285714285712</v>
      </c>
      <c r="F5" s="249"/>
    </row>
    <row r="6" spans="1:6" ht="20.25" customHeight="1" thickBot="1">
      <c r="A6" s="400" t="s">
        <v>1988</v>
      </c>
      <c r="B6" s="400">
        <v>160</v>
      </c>
      <c r="C6" s="400">
        <v>29</v>
      </c>
      <c r="D6" s="552">
        <f t="shared" si="0"/>
        <v>5.5172413793103452</v>
      </c>
      <c r="E6" s="1199">
        <f t="shared" si="1"/>
        <v>0.18124999999999999</v>
      </c>
      <c r="F6" s="249"/>
    </row>
    <row r="7" spans="1:6" ht="20.25" customHeight="1" thickBot="1">
      <c r="A7" s="401" t="s">
        <v>1990</v>
      </c>
      <c r="B7" s="551">
        <v>191</v>
      </c>
      <c r="C7" s="551">
        <v>39</v>
      </c>
      <c r="D7" s="579">
        <f t="shared" si="0"/>
        <v>4.8974358974358978</v>
      </c>
      <c r="E7" s="1200">
        <f t="shared" si="1"/>
        <v>0.20418848167539266</v>
      </c>
      <c r="F7" s="249"/>
    </row>
    <row r="8" spans="1:6" ht="20.25" customHeight="1" thickBot="1">
      <c r="A8" s="400" t="s">
        <v>2589</v>
      </c>
      <c r="B8" s="553">
        <v>197</v>
      </c>
      <c r="C8" s="553">
        <v>39</v>
      </c>
      <c r="D8" s="552">
        <f t="shared" si="0"/>
        <v>5.0512820512820511</v>
      </c>
      <c r="E8" s="1199">
        <f t="shared" si="1"/>
        <v>0.19796954314720813</v>
      </c>
      <c r="F8" s="249"/>
    </row>
    <row r="9" spans="1:6" ht="20.25" customHeight="1" thickBot="1">
      <c r="A9" s="401" t="s">
        <v>5101</v>
      </c>
      <c r="B9" s="551">
        <v>205</v>
      </c>
      <c r="C9" s="551">
        <v>42</v>
      </c>
      <c r="D9" s="579">
        <f t="shared" si="0"/>
        <v>4.8809523809523814</v>
      </c>
      <c r="E9" s="1200">
        <f t="shared" si="1"/>
        <v>0.20487804878048779</v>
      </c>
      <c r="F9" s="249"/>
    </row>
    <row r="10" spans="1:6" ht="20.25" customHeight="1" thickBot="1">
      <c r="A10" s="400" t="s">
        <v>3490</v>
      </c>
      <c r="B10" s="400">
        <v>196</v>
      </c>
      <c r="C10" s="400">
        <v>45</v>
      </c>
      <c r="D10" s="552">
        <f t="shared" si="0"/>
        <v>4.3555555555555552</v>
      </c>
      <c r="E10" s="1199">
        <f t="shared" si="1"/>
        <v>0.22959183673469388</v>
      </c>
      <c r="F10" s="249"/>
    </row>
    <row r="11" spans="1:6" ht="20.25" customHeight="1" thickBot="1">
      <c r="A11" s="401" t="s">
        <v>3492</v>
      </c>
      <c r="B11" s="401">
        <v>168</v>
      </c>
      <c r="C11" s="401">
        <v>43</v>
      </c>
      <c r="D11" s="579">
        <f t="shared" si="0"/>
        <v>3.9069767441860463</v>
      </c>
      <c r="E11" s="1200">
        <f t="shared" si="1"/>
        <v>0.25595238095238093</v>
      </c>
      <c r="F11" s="249"/>
    </row>
    <row r="12" spans="1:6" ht="20.25" customHeight="1" thickBot="1">
      <c r="A12" s="400" t="s">
        <v>3494</v>
      </c>
      <c r="B12" s="400">
        <v>160</v>
      </c>
      <c r="C12" s="400">
        <v>42</v>
      </c>
      <c r="D12" s="552">
        <f t="shared" si="0"/>
        <v>3.8095238095238093</v>
      </c>
      <c r="E12" s="1199">
        <f t="shared" si="1"/>
        <v>0.26250000000000001</v>
      </c>
      <c r="F12" s="249"/>
    </row>
    <row r="13" spans="1:6" ht="20.25" customHeight="1" thickBot="1">
      <c r="A13" s="401" t="s">
        <v>5480</v>
      </c>
      <c r="B13" s="401">
        <v>139</v>
      </c>
      <c r="C13" s="401">
        <v>35</v>
      </c>
      <c r="D13" s="579">
        <f t="shared" si="0"/>
        <v>3.9714285714285715</v>
      </c>
      <c r="E13" s="1200">
        <f t="shared" si="1"/>
        <v>0.25179856115107913</v>
      </c>
      <c r="F13" s="249"/>
    </row>
    <row r="14" spans="1:6" ht="20.25" customHeight="1" thickBot="1">
      <c r="A14" s="400" t="s">
        <v>5481</v>
      </c>
      <c r="B14" s="400">
        <v>116</v>
      </c>
      <c r="C14" s="400">
        <v>33</v>
      </c>
      <c r="D14" s="552">
        <f t="shared" si="0"/>
        <v>3.5151515151515151</v>
      </c>
      <c r="E14" s="1199">
        <f t="shared" si="1"/>
        <v>0.28448275862068967</v>
      </c>
      <c r="F14" s="249"/>
    </row>
    <row r="15" spans="1:6" ht="18.75" customHeight="1" thickBot="1">
      <c r="A15" s="401" t="s">
        <v>5482</v>
      </c>
      <c r="B15" s="401">
        <v>145</v>
      </c>
      <c r="C15" s="401">
        <v>34</v>
      </c>
      <c r="D15" s="579">
        <f t="shared" si="0"/>
        <v>4.2647058823529411</v>
      </c>
      <c r="E15" s="1200">
        <f t="shared" si="1"/>
        <v>0.23448275862068965</v>
      </c>
      <c r="F15" s="249"/>
    </row>
    <row r="16" spans="1:6" ht="18.75" customHeight="1" thickBot="1">
      <c r="A16" s="399" t="s">
        <v>6135</v>
      </c>
      <c r="B16" s="399">
        <v>118</v>
      </c>
      <c r="C16" s="399">
        <v>40</v>
      </c>
      <c r="D16" s="552">
        <f t="shared" si="0"/>
        <v>2.95</v>
      </c>
      <c r="E16" s="1199">
        <f t="shared" si="1"/>
        <v>0.33898305084745761</v>
      </c>
      <c r="F16" s="249"/>
    </row>
    <row r="17" spans="1:6" ht="18.75" customHeight="1" thickBot="1">
      <c r="A17" s="402" t="s">
        <v>6136</v>
      </c>
      <c r="B17" s="402">
        <v>125</v>
      </c>
      <c r="C17" s="402">
        <v>45</v>
      </c>
      <c r="D17" s="579">
        <f t="shared" si="0"/>
        <v>2.7777777777777777</v>
      </c>
      <c r="E17" s="1200">
        <f t="shared" si="1"/>
        <v>0.36</v>
      </c>
      <c r="F17" s="249"/>
    </row>
    <row r="18" spans="1:6" ht="18.75" customHeight="1" thickBot="1">
      <c r="A18" s="399" t="s">
        <v>6137</v>
      </c>
      <c r="B18" s="399">
        <v>138</v>
      </c>
      <c r="C18" s="123">
        <v>53</v>
      </c>
      <c r="D18" s="552">
        <f t="shared" si="0"/>
        <v>2.6037735849056602</v>
      </c>
      <c r="E18" s="1199">
        <f t="shared" si="1"/>
        <v>0.38405797101449274</v>
      </c>
      <c r="F18" s="249"/>
    </row>
    <row r="19" spans="1:6" ht="18.75" customHeight="1" thickBot="1">
      <c r="A19" s="402" t="s">
        <v>4210</v>
      </c>
      <c r="B19" s="402">
        <v>150</v>
      </c>
      <c r="C19" s="405">
        <v>50</v>
      </c>
      <c r="D19" s="579">
        <f t="shared" si="0"/>
        <v>3</v>
      </c>
      <c r="E19" s="1200">
        <f t="shared" si="1"/>
        <v>0.33333333333333331</v>
      </c>
      <c r="F19" s="249"/>
    </row>
    <row r="20" spans="1:6" ht="18.75" customHeight="1" thickBot="1">
      <c r="A20" s="399" t="s">
        <v>3402</v>
      </c>
      <c r="B20" s="399">
        <v>141</v>
      </c>
      <c r="C20" s="123">
        <v>57</v>
      </c>
      <c r="D20" s="552">
        <f t="shared" si="0"/>
        <v>2.4736842105263159</v>
      </c>
      <c r="E20" s="1199">
        <f t="shared" si="1"/>
        <v>0.40425531914893614</v>
      </c>
      <c r="F20" s="249"/>
    </row>
    <row r="21" spans="1:6" ht="19.5" customHeight="1" thickBot="1">
      <c r="A21" s="402" t="s">
        <v>2647</v>
      </c>
      <c r="B21" s="402">
        <v>151</v>
      </c>
      <c r="C21" s="405">
        <v>53</v>
      </c>
      <c r="D21" s="579">
        <f t="shared" si="0"/>
        <v>2.8490566037735849</v>
      </c>
      <c r="E21" s="1200">
        <f t="shared" si="1"/>
        <v>0.35099337748344372</v>
      </c>
      <c r="F21" s="249"/>
    </row>
    <row r="22" spans="1:6" ht="19.5" customHeight="1" thickBot="1">
      <c r="A22" s="399" t="s">
        <v>907</v>
      </c>
      <c r="B22" s="399">
        <v>140</v>
      </c>
      <c r="C22" s="123">
        <v>45</v>
      </c>
      <c r="D22" s="804">
        <f t="shared" si="0"/>
        <v>3.1111111111111112</v>
      </c>
      <c r="E22" s="1199">
        <f t="shared" si="1"/>
        <v>0.32142857142857145</v>
      </c>
      <c r="F22" s="249"/>
    </row>
    <row r="23" spans="1:6" ht="19.5" customHeight="1" thickBot="1">
      <c r="A23" s="402" t="s">
        <v>455</v>
      </c>
      <c r="B23" s="402">
        <v>141</v>
      </c>
      <c r="C23" s="405">
        <v>43</v>
      </c>
      <c r="D23" s="1201">
        <f t="shared" si="0"/>
        <v>3.2790697674418605</v>
      </c>
      <c r="E23" s="1200">
        <f t="shared" si="1"/>
        <v>0.30496453900709219</v>
      </c>
      <c r="F23" s="249"/>
    </row>
    <row r="24" spans="1:6" ht="19.5" customHeight="1" thickBot="1">
      <c r="A24" s="399" t="s">
        <v>996</v>
      </c>
      <c r="B24" s="399">
        <v>137</v>
      </c>
      <c r="C24" s="123">
        <v>30</v>
      </c>
      <c r="D24" s="804">
        <f t="shared" si="0"/>
        <v>4.5666666666666664</v>
      </c>
      <c r="E24" s="1199">
        <f t="shared" si="1"/>
        <v>0.21897810218978103</v>
      </c>
      <c r="F24" s="249"/>
    </row>
    <row r="25" spans="1:6" ht="19.5" customHeight="1" thickBot="1">
      <c r="A25" s="1979" t="s">
        <v>6212</v>
      </c>
      <c r="B25" s="1979">
        <v>150</v>
      </c>
      <c r="C25" s="1980">
        <v>50</v>
      </c>
      <c r="D25" s="1981">
        <f t="shared" si="0"/>
        <v>3</v>
      </c>
      <c r="E25" s="1982">
        <f t="shared" si="1"/>
        <v>0.33333333333333331</v>
      </c>
      <c r="F25" s="249"/>
    </row>
    <row r="26" spans="1:6" ht="19.5" customHeight="1" thickBot="1">
      <c r="A26" s="1719" t="s">
        <v>7247</v>
      </c>
      <c r="B26" s="1719">
        <v>119</v>
      </c>
      <c r="C26" s="1720">
        <v>39</v>
      </c>
      <c r="D26" s="1721">
        <f t="shared" si="0"/>
        <v>3.0512820512820511</v>
      </c>
      <c r="E26" s="1722">
        <f t="shared" si="1"/>
        <v>0.32773109243697479</v>
      </c>
    </row>
    <row r="27" spans="1:6" ht="19.5" customHeight="1" thickBot="1">
      <c r="A27" s="1983" t="s">
        <v>7959</v>
      </c>
      <c r="B27" s="1983">
        <v>114</v>
      </c>
      <c r="C27" s="1726">
        <v>48</v>
      </c>
      <c r="D27" s="1984">
        <f t="shared" si="0"/>
        <v>2.375</v>
      </c>
      <c r="E27" s="1985">
        <f t="shared" si="1"/>
        <v>0.42105263157894735</v>
      </c>
    </row>
    <row r="28" spans="1:6" ht="19.5" customHeight="1" thickBot="1">
      <c r="A28" s="1718" t="s">
        <v>8522</v>
      </c>
      <c r="B28" s="1970">
        <v>132</v>
      </c>
      <c r="C28" s="1969">
        <v>39</v>
      </c>
      <c r="D28" s="1986">
        <f t="shared" si="0"/>
        <v>3.3846153846153846</v>
      </c>
      <c r="E28" s="1987">
        <f t="shared" si="1"/>
        <v>0.29545454545454547</v>
      </c>
      <c r="F28" s="1968"/>
    </row>
    <row r="29" spans="1:6" ht="19.5" customHeight="1" thickBot="1">
      <c r="A29" s="2338" t="s">
        <v>8928</v>
      </c>
      <c r="B29" s="2338">
        <v>143</v>
      </c>
      <c r="C29" s="2339">
        <v>52</v>
      </c>
      <c r="D29" s="2340">
        <f t="shared" si="0"/>
        <v>2.75</v>
      </c>
      <c r="E29" s="2341">
        <f t="shared" si="1"/>
        <v>0.36363636363636365</v>
      </c>
      <c r="F29" s="1968"/>
    </row>
    <row r="30" spans="1:6" ht="19.5" customHeight="1" thickBot="1">
      <c r="A30" s="1970" t="s">
        <v>9766</v>
      </c>
      <c r="B30" s="1970">
        <v>146</v>
      </c>
      <c r="C30" s="1969">
        <v>41</v>
      </c>
      <c r="D30" s="2337">
        <f t="shared" si="0"/>
        <v>3.5609756097560976</v>
      </c>
      <c r="E30" s="2092">
        <f t="shared" si="1"/>
        <v>0.28082191780821919</v>
      </c>
      <c r="F30" s="1968"/>
    </row>
    <row r="31" spans="1:6" ht="19.5" customHeight="1" thickBot="1">
      <c r="A31" s="2338" t="s">
        <v>10618</v>
      </c>
      <c r="B31" s="2338">
        <v>163</v>
      </c>
      <c r="C31" s="2339">
        <v>70</v>
      </c>
      <c r="D31" s="2547">
        <f t="shared" si="0"/>
        <v>2.3285714285714287</v>
      </c>
      <c r="E31" s="2548">
        <f t="shared" si="1"/>
        <v>0.42944785276073622</v>
      </c>
      <c r="F31" s="1968"/>
    </row>
    <row r="32" spans="1:6" ht="16.5" customHeight="1" thickBot="1">
      <c r="A32" s="1970" t="s">
        <v>11384</v>
      </c>
      <c r="B32" s="1970">
        <v>133</v>
      </c>
      <c r="C32" s="2700">
        <v>58</v>
      </c>
      <c r="D32" s="2701">
        <f t="shared" si="0"/>
        <v>2.2931034482758621</v>
      </c>
      <c r="E32" s="2092">
        <f t="shared" si="1"/>
        <v>0.43609022556390975</v>
      </c>
      <c r="F32" s="1968"/>
    </row>
    <row r="33" spans="1:5" ht="14.25" thickBot="1">
      <c r="A33" s="1991" t="s">
        <v>8517</v>
      </c>
      <c r="B33" s="1992">
        <v>93</v>
      </c>
      <c r="C33" s="1993">
        <v>9</v>
      </c>
      <c r="D33" s="1994">
        <f>B33/C33</f>
        <v>10.333333333333334</v>
      </c>
      <c r="E33" s="1995">
        <f>C33/B33</f>
        <v>9.6774193548387094E-2</v>
      </c>
    </row>
    <row r="34" spans="1:5">
      <c r="A34" s="6" t="s">
        <v>2245</v>
      </c>
      <c r="B34">
        <f>SUM(B4:B31)</f>
        <v>4104</v>
      </c>
      <c r="C34">
        <f>SUM(C4:C31)</f>
        <v>1189</v>
      </c>
    </row>
    <row r="35" spans="1:5">
      <c r="A35" s="554" t="s">
        <v>774</v>
      </c>
      <c r="B35" s="554" t="s">
        <v>6236</v>
      </c>
    </row>
    <row r="38" spans="1:5">
      <c r="A38" s="7"/>
    </row>
  </sheetData>
  <mergeCells count="1">
    <mergeCell ref="A1:D1"/>
  </mergeCells>
  <phoneticPr fontId="5"/>
  <pageMargins left="0.48" right="0.34" top="0.53" bottom="0.54" header="0.51200000000000001" footer="0.51200000000000001"/>
  <pageSetup paperSize="9" scale="70" orientation="landscape" verticalDpi="12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F45"/>
  <sheetViews>
    <sheetView workbookViewId="0">
      <selection sqref="A1:D1"/>
    </sheetView>
  </sheetViews>
  <sheetFormatPr defaultRowHeight="13.5"/>
  <cols>
    <col min="1" max="4" width="11.625" customWidth="1"/>
    <col min="6" max="6" width="5.75" customWidth="1"/>
    <col min="7" max="18" width="6.75" customWidth="1"/>
  </cols>
  <sheetData>
    <row r="1" spans="1:6" ht="24" customHeight="1">
      <c r="A1" s="2971" t="s">
        <v>5710</v>
      </c>
      <c r="B1" s="2972"/>
      <c r="C1" s="2972"/>
      <c r="D1" s="2972"/>
      <c r="E1" s="7"/>
      <c r="F1" s="7"/>
    </row>
    <row r="2" spans="1:6" ht="27" customHeight="1" thickBot="1">
      <c r="A2" s="1157"/>
      <c r="B2" s="1158"/>
      <c r="C2" s="1163" t="s">
        <v>5708</v>
      </c>
      <c r="D2" s="1158"/>
    </row>
    <row r="3" spans="1:6" ht="21" customHeight="1" thickBot="1">
      <c r="A3" s="403" t="s">
        <v>6129</v>
      </c>
      <c r="B3" s="403" t="s">
        <v>6133</v>
      </c>
      <c r="C3" s="403" t="s">
        <v>6134</v>
      </c>
      <c r="D3" s="578" t="s">
        <v>6132</v>
      </c>
      <c r="E3" s="1252" t="s">
        <v>5102</v>
      </c>
      <c r="F3" s="1253"/>
    </row>
    <row r="4" spans="1:6" ht="21" customHeight="1" thickBot="1">
      <c r="A4" s="400" t="s">
        <v>4603</v>
      </c>
      <c r="B4" s="400">
        <v>223</v>
      </c>
      <c r="C4" s="400">
        <v>36</v>
      </c>
      <c r="D4" s="552">
        <f>B4/C4</f>
        <v>6.1944444444444446</v>
      </c>
      <c r="E4" s="1199">
        <f>C4/B4</f>
        <v>0.16143497757847533</v>
      </c>
      <c r="F4" s="250"/>
    </row>
    <row r="5" spans="1:6" ht="21" customHeight="1" thickBot="1">
      <c r="A5" s="401" t="s">
        <v>1986</v>
      </c>
      <c r="B5" s="401">
        <v>204</v>
      </c>
      <c r="C5" s="401">
        <v>36</v>
      </c>
      <c r="D5" s="579">
        <f>B5/C5</f>
        <v>5.666666666666667</v>
      </c>
      <c r="E5" s="1200">
        <f t="shared" ref="E5:E32" si="0">C5/B5</f>
        <v>0.17647058823529413</v>
      </c>
      <c r="F5" s="250"/>
    </row>
    <row r="6" spans="1:6" ht="21" customHeight="1" thickBot="1">
      <c r="A6" s="400" t="s">
        <v>1988</v>
      </c>
      <c r="B6" s="400">
        <v>337</v>
      </c>
      <c r="C6" s="400">
        <v>47</v>
      </c>
      <c r="D6" s="552">
        <f t="shared" ref="D6:D32" si="1">B6/C6</f>
        <v>7.1702127659574471</v>
      </c>
      <c r="E6" s="1199">
        <f t="shared" si="0"/>
        <v>0.1394658753709199</v>
      </c>
      <c r="F6" s="250"/>
    </row>
    <row r="7" spans="1:6" ht="21" customHeight="1" thickBot="1">
      <c r="A7" s="401" t="s">
        <v>1990</v>
      </c>
      <c r="B7" s="401">
        <v>460</v>
      </c>
      <c r="C7" s="401">
        <v>79</v>
      </c>
      <c r="D7" s="579">
        <f t="shared" si="1"/>
        <v>5.8227848101265822</v>
      </c>
      <c r="E7" s="1200">
        <f t="shared" si="0"/>
        <v>0.17173913043478262</v>
      </c>
      <c r="F7" s="250"/>
    </row>
    <row r="8" spans="1:6" ht="21" customHeight="1" thickBot="1">
      <c r="A8" s="400" t="s">
        <v>2589</v>
      </c>
      <c r="B8" s="400">
        <v>487.5</v>
      </c>
      <c r="C8" s="400">
        <v>89</v>
      </c>
      <c r="D8" s="552">
        <f t="shared" si="1"/>
        <v>5.4775280898876408</v>
      </c>
      <c r="E8" s="1199">
        <f t="shared" si="0"/>
        <v>0.18256410256410258</v>
      </c>
      <c r="F8" s="250"/>
    </row>
    <row r="9" spans="1:6" ht="21" customHeight="1" thickBot="1">
      <c r="A9" s="401" t="s">
        <v>5101</v>
      </c>
      <c r="B9" s="401">
        <v>537</v>
      </c>
      <c r="C9" s="401">
        <v>86</v>
      </c>
      <c r="D9" s="579">
        <f t="shared" si="1"/>
        <v>6.2441860465116283</v>
      </c>
      <c r="E9" s="1200">
        <f t="shared" si="0"/>
        <v>0.16014897579143389</v>
      </c>
      <c r="F9" s="250"/>
    </row>
    <row r="10" spans="1:6" ht="21" customHeight="1" thickBot="1">
      <c r="A10" s="400" t="s">
        <v>3490</v>
      </c>
      <c r="B10" s="400">
        <v>555</v>
      </c>
      <c r="C10" s="400">
        <v>94.5</v>
      </c>
      <c r="D10" s="552">
        <f t="shared" si="1"/>
        <v>5.8730158730158726</v>
      </c>
      <c r="E10" s="1199">
        <f t="shared" si="0"/>
        <v>0.17027027027027028</v>
      </c>
      <c r="F10" s="250"/>
    </row>
    <row r="11" spans="1:6" ht="21" customHeight="1" thickBot="1">
      <c r="A11" s="401" t="s">
        <v>3492</v>
      </c>
      <c r="B11" s="401">
        <v>527.79999999999995</v>
      </c>
      <c r="C11" s="401">
        <v>107.5</v>
      </c>
      <c r="D11" s="579">
        <f t="shared" si="1"/>
        <v>4.9097674418604651</v>
      </c>
      <c r="E11" s="1200">
        <f t="shared" si="0"/>
        <v>0.20367563471011749</v>
      </c>
      <c r="F11" s="250"/>
    </row>
    <row r="12" spans="1:6" ht="21" customHeight="1" thickBot="1">
      <c r="A12" s="400" t="s">
        <v>3494</v>
      </c>
      <c r="B12" s="400">
        <v>533</v>
      </c>
      <c r="C12" s="400">
        <v>111</v>
      </c>
      <c r="D12" s="552">
        <f t="shared" si="1"/>
        <v>4.801801801801802</v>
      </c>
      <c r="E12" s="1199">
        <f t="shared" si="0"/>
        <v>0.20825515947467166</v>
      </c>
      <c r="F12" s="250"/>
    </row>
    <row r="13" spans="1:6" ht="21" customHeight="1" thickBot="1">
      <c r="A13" s="401" t="s">
        <v>5480</v>
      </c>
      <c r="B13" s="401">
        <v>456.5</v>
      </c>
      <c r="C13" s="401">
        <v>89</v>
      </c>
      <c r="D13" s="579">
        <f t="shared" si="1"/>
        <v>5.1292134831460672</v>
      </c>
      <c r="E13" s="1200">
        <f t="shared" si="0"/>
        <v>0.19496166484118291</v>
      </c>
      <c r="F13" s="250"/>
    </row>
    <row r="14" spans="1:6" ht="21" customHeight="1" thickBot="1">
      <c r="A14" s="404" t="s">
        <v>5481</v>
      </c>
      <c r="B14" s="404">
        <v>368.5</v>
      </c>
      <c r="C14" s="404">
        <v>88</v>
      </c>
      <c r="D14" s="552">
        <f t="shared" si="1"/>
        <v>4.1875</v>
      </c>
      <c r="E14" s="1199">
        <f t="shared" si="0"/>
        <v>0.23880597014925373</v>
      </c>
      <c r="F14" s="250"/>
    </row>
    <row r="15" spans="1:6" ht="21" customHeight="1" thickBot="1">
      <c r="A15" s="401" t="s">
        <v>5482</v>
      </c>
      <c r="B15" s="401">
        <v>473.5</v>
      </c>
      <c r="C15" s="401">
        <v>94</v>
      </c>
      <c r="D15" s="579">
        <f t="shared" si="1"/>
        <v>5.0372340425531918</v>
      </c>
      <c r="E15" s="1200">
        <f t="shared" si="0"/>
        <v>0.19852164730728616</v>
      </c>
      <c r="F15" s="250"/>
    </row>
    <row r="16" spans="1:6" ht="21" customHeight="1" thickBot="1">
      <c r="A16" s="399" t="s">
        <v>6139</v>
      </c>
      <c r="B16" s="399">
        <v>369.7</v>
      </c>
      <c r="C16" s="399">
        <v>101</v>
      </c>
      <c r="D16" s="552">
        <f t="shared" si="1"/>
        <v>3.6603960396039601</v>
      </c>
      <c r="E16" s="1199">
        <f t="shared" si="0"/>
        <v>0.27319448201244251</v>
      </c>
      <c r="F16" s="250"/>
    </row>
    <row r="17" spans="1:6" ht="21" customHeight="1" thickBot="1">
      <c r="A17" s="401" t="s">
        <v>6140</v>
      </c>
      <c r="B17" s="401">
        <v>391.9</v>
      </c>
      <c r="C17" s="551">
        <v>110</v>
      </c>
      <c r="D17" s="579">
        <f t="shared" si="1"/>
        <v>3.5627272727272725</v>
      </c>
      <c r="E17" s="1200">
        <f t="shared" si="0"/>
        <v>0.28068384792038786</v>
      </c>
      <c r="F17" s="250"/>
    </row>
    <row r="18" spans="1:6" ht="21" customHeight="1" thickBot="1">
      <c r="A18" s="399" t="s">
        <v>6141</v>
      </c>
      <c r="B18" s="581">
        <v>407.8</v>
      </c>
      <c r="C18" s="123">
        <v>117.5</v>
      </c>
      <c r="D18" s="552">
        <f t="shared" si="1"/>
        <v>3.4706382978723407</v>
      </c>
      <c r="E18" s="1199">
        <f t="shared" si="0"/>
        <v>0.28813143697891125</v>
      </c>
      <c r="F18" s="250"/>
    </row>
    <row r="19" spans="1:6" ht="20.25" customHeight="1" thickBot="1">
      <c r="A19" s="405" t="s">
        <v>4210</v>
      </c>
      <c r="B19" s="405">
        <v>452.5</v>
      </c>
      <c r="C19" s="405">
        <v>112</v>
      </c>
      <c r="D19" s="579">
        <f t="shared" si="1"/>
        <v>4.0401785714285712</v>
      </c>
      <c r="E19" s="1200">
        <f t="shared" si="0"/>
        <v>0.24751381215469614</v>
      </c>
      <c r="F19" s="250"/>
    </row>
    <row r="20" spans="1:6" ht="18.75" customHeight="1" thickBot="1">
      <c r="A20" s="123" t="s">
        <v>1618</v>
      </c>
      <c r="B20" s="123">
        <v>419</v>
      </c>
      <c r="C20" s="123">
        <v>118</v>
      </c>
      <c r="D20" s="552">
        <f t="shared" si="1"/>
        <v>3.5508474576271185</v>
      </c>
      <c r="E20" s="1199">
        <f t="shared" si="0"/>
        <v>0.28162291169451076</v>
      </c>
      <c r="F20" s="250"/>
    </row>
    <row r="21" spans="1:6" ht="17.25" customHeight="1" thickBot="1">
      <c r="A21" s="405" t="s">
        <v>1033</v>
      </c>
      <c r="B21" s="405">
        <v>429.5</v>
      </c>
      <c r="C21" s="405">
        <v>113</v>
      </c>
      <c r="D21" s="579">
        <f t="shared" si="1"/>
        <v>3.8008849557522124</v>
      </c>
      <c r="E21" s="1200">
        <f t="shared" si="0"/>
        <v>0.26309662398137368</v>
      </c>
      <c r="F21" s="250"/>
    </row>
    <row r="22" spans="1:6" ht="17.25" customHeight="1" thickBot="1">
      <c r="A22" s="766" t="s">
        <v>907</v>
      </c>
      <c r="B22" s="766">
        <v>379.5</v>
      </c>
      <c r="C22" s="766">
        <v>110</v>
      </c>
      <c r="D22" s="767">
        <f t="shared" si="1"/>
        <v>3.45</v>
      </c>
      <c r="E22" s="1199">
        <f t="shared" si="0"/>
        <v>0.28985507246376813</v>
      </c>
      <c r="F22" s="250"/>
    </row>
    <row r="23" spans="1:6" ht="19.5" customHeight="1" thickBot="1">
      <c r="A23" s="405" t="s">
        <v>1949</v>
      </c>
      <c r="B23" s="1621">
        <v>413.1</v>
      </c>
      <c r="C23" s="405">
        <v>83</v>
      </c>
      <c r="D23" s="579">
        <f t="shared" si="1"/>
        <v>4.9771084337349398</v>
      </c>
      <c r="E23" s="1200">
        <f t="shared" si="0"/>
        <v>0.20091987412248849</v>
      </c>
      <c r="F23" s="250"/>
    </row>
    <row r="24" spans="1:6" ht="19.5" customHeight="1" thickBot="1">
      <c r="A24" s="766" t="s">
        <v>996</v>
      </c>
      <c r="B24" s="766">
        <v>380.5</v>
      </c>
      <c r="C24" s="766">
        <v>51</v>
      </c>
      <c r="D24" s="767">
        <f t="shared" si="1"/>
        <v>7.4607843137254903</v>
      </c>
      <c r="E24" s="1199">
        <f t="shared" si="0"/>
        <v>0.13403416557161629</v>
      </c>
      <c r="F24" s="250"/>
    </row>
    <row r="25" spans="1:6" ht="19.5" customHeight="1" thickBot="1">
      <c r="A25" s="405" t="s">
        <v>6212</v>
      </c>
      <c r="B25" s="405">
        <v>441</v>
      </c>
      <c r="C25" s="405">
        <v>90</v>
      </c>
      <c r="D25" s="579">
        <f t="shared" si="1"/>
        <v>4.9000000000000004</v>
      </c>
      <c r="E25" s="1200">
        <f t="shared" si="0"/>
        <v>0.20408163265306123</v>
      </c>
      <c r="F25" s="250"/>
    </row>
    <row r="26" spans="1:6" ht="19.5" customHeight="1" thickBot="1">
      <c r="A26" s="1723" t="s">
        <v>7247</v>
      </c>
      <c r="B26" s="1723">
        <v>291</v>
      </c>
      <c r="C26" s="1723">
        <v>58.5</v>
      </c>
      <c r="D26" s="1724">
        <f t="shared" si="1"/>
        <v>4.9743589743589745</v>
      </c>
      <c r="E26" s="1725">
        <f t="shared" si="0"/>
        <v>0.20103092783505155</v>
      </c>
    </row>
    <row r="27" spans="1:6" ht="19.5" customHeight="1" thickBot="1">
      <c r="A27" s="1726" t="s">
        <v>7960</v>
      </c>
      <c r="B27" s="1726">
        <v>312</v>
      </c>
      <c r="C27" s="1726">
        <v>77.5</v>
      </c>
      <c r="D27" s="1727">
        <f t="shared" si="1"/>
        <v>4.0258064516129028</v>
      </c>
      <c r="E27" s="1728">
        <f t="shared" si="0"/>
        <v>0.2483974358974359</v>
      </c>
    </row>
    <row r="28" spans="1:6" ht="19.5" customHeight="1" thickBot="1">
      <c r="A28" s="1971" t="s">
        <v>8523</v>
      </c>
      <c r="B28" s="1971">
        <v>350</v>
      </c>
      <c r="C28" s="2093">
        <v>63</v>
      </c>
      <c r="D28" s="1972">
        <f t="shared" si="1"/>
        <v>5.5555555555555554</v>
      </c>
      <c r="E28" s="2094">
        <f t="shared" si="0"/>
        <v>0.18</v>
      </c>
      <c r="F28" s="1207"/>
    </row>
    <row r="29" spans="1:6" ht="19.5" customHeight="1" thickBot="1">
      <c r="A29" s="2095" t="s">
        <v>8929</v>
      </c>
      <c r="B29" s="2096">
        <v>368</v>
      </c>
      <c r="C29" s="2097">
        <v>85.5</v>
      </c>
      <c r="D29" s="2342">
        <f t="shared" si="1"/>
        <v>4.3040935672514617</v>
      </c>
      <c r="E29" s="2098">
        <f t="shared" si="0"/>
        <v>0.23233695652173914</v>
      </c>
      <c r="F29" s="1968"/>
    </row>
    <row r="30" spans="1:6" ht="19.5" customHeight="1" thickBot="1">
      <c r="A30" s="1971" t="s">
        <v>9767</v>
      </c>
      <c r="B30" s="1971">
        <v>362.6</v>
      </c>
      <c r="C30" s="1971">
        <v>62.5</v>
      </c>
      <c r="D30" s="2387">
        <f t="shared" si="1"/>
        <v>5.8016000000000005</v>
      </c>
      <c r="E30" s="2343">
        <f t="shared" si="0"/>
        <v>0.17236624379481522</v>
      </c>
      <c r="F30" s="7"/>
    </row>
    <row r="31" spans="1:6" ht="19.5" customHeight="1" thickBot="1">
      <c r="A31" s="1726" t="s">
        <v>10619</v>
      </c>
      <c r="B31" s="1726">
        <v>403.6</v>
      </c>
      <c r="C31" s="1726">
        <v>104</v>
      </c>
      <c r="D31" s="1727">
        <f t="shared" si="1"/>
        <v>3.8807692307692312</v>
      </c>
      <c r="E31" s="1728">
        <f t="shared" si="0"/>
        <v>0.25768087215064417</v>
      </c>
      <c r="F31" s="7"/>
    </row>
    <row r="32" spans="1:6" ht="19.5" customHeight="1" thickBot="1">
      <c r="A32" s="2703" t="s">
        <v>11384</v>
      </c>
      <c r="B32" s="2093">
        <v>366.7</v>
      </c>
      <c r="C32" s="2093">
        <v>103</v>
      </c>
      <c r="D32" s="2387">
        <f t="shared" si="1"/>
        <v>3.5601941747572816</v>
      </c>
      <c r="E32" s="2094">
        <f t="shared" si="0"/>
        <v>0.28088355604035997</v>
      </c>
      <c r="F32" s="1968"/>
    </row>
    <row r="33" spans="1:5" ht="15.75" customHeight="1" thickBot="1">
      <c r="A33" s="2702" t="s">
        <v>8518</v>
      </c>
      <c r="B33" s="1988">
        <v>192.3</v>
      </c>
      <c r="C33" s="1988">
        <v>11.5</v>
      </c>
      <c r="D33" s="1989">
        <f>B33/C33</f>
        <v>16.721739130434784</v>
      </c>
      <c r="E33" s="1990">
        <f>C33/B33</f>
        <v>5.9802392095683825E-2</v>
      </c>
    </row>
    <row r="34" spans="1:5">
      <c r="A34" s="554" t="s">
        <v>2017</v>
      </c>
      <c r="B34" s="556" t="s">
        <v>2016</v>
      </c>
    </row>
    <row r="35" spans="1:5">
      <c r="B35" s="554" t="s">
        <v>1034</v>
      </c>
    </row>
    <row r="36" spans="1:5">
      <c r="B36" s="554" t="s">
        <v>1035</v>
      </c>
    </row>
    <row r="37" spans="1:5">
      <c r="B37" s="554" t="s">
        <v>1036</v>
      </c>
    </row>
    <row r="39" spans="1:5">
      <c r="A39" s="554" t="s">
        <v>3865</v>
      </c>
      <c r="B39" s="554" t="s">
        <v>5536</v>
      </c>
    </row>
    <row r="41" spans="1:5">
      <c r="A41" t="s">
        <v>1714</v>
      </c>
      <c r="B41" s="554" t="s">
        <v>1715</v>
      </c>
    </row>
    <row r="43" spans="1:5">
      <c r="A43" t="s">
        <v>7746</v>
      </c>
      <c r="B43" t="s">
        <v>7747</v>
      </c>
    </row>
    <row r="45" spans="1:5">
      <c r="A45" t="s">
        <v>9388</v>
      </c>
      <c r="B45" t="s">
        <v>9389</v>
      </c>
    </row>
  </sheetData>
  <mergeCells count="1">
    <mergeCell ref="A1:D1"/>
  </mergeCells>
  <phoneticPr fontId="5"/>
  <pageMargins left="0.75" right="0.75" top="0.74" bottom="0.46" header="0.51200000000000001" footer="0.51200000000000001"/>
  <pageSetup paperSize="9" scale="85" orientation="landscape" verticalDpi="1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65</vt:i4>
      </vt:variant>
      <vt:variant>
        <vt:lpstr>名前付き一覧</vt:lpstr>
      </vt:variant>
      <vt:variant>
        <vt:i4>6</vt:i4>
      </vt:variant>
    </vt:vector>
  </HeadingPairs>
  <TitlesOfParts>
    <vt:vector size="71" baseType="lpstr">
      <vt:lpstr>目次</vt:lpstr>
      <vt:lpstr>資料説明</vt:lpstr>
      <vt:lpstr>動向</vt:lpstr>
      <vt:lpstr>policy</vt:lpstr>
      <vt:lpstr>semester </vt:lpstr>
      <vt:lpstr>TAC履歴</vt:lpstr>
      <vt:lpstr>SAC履歴</vt:lpstr>
      <vt:lpstr>申請・採択件数</vt:lpstr>
      <vt:lpstr>申請・採択夜数</vt:lpstr>
      <vt:lpstr>装置別申請件数推移</vt:lpstr>
      <vt:lpstr>装置別採択件数推移</vt:lpstr>
      <vt:lpstr>装置別採択夜数推移</vt:lpstr>
      <vt:lpstr>装置別応募・採択件数</vt:lpstr>
      <vt:lpstr>装置別応募比率（件数）</vt:lpstr>
      <vt:lpstr>装置別採択比率(件数）</vt:lpstr>
      <vt:lpstr>装置別採択比率（夜数）</vt:lpstr>
      <vt:lpstr>ダウンタイム</vt:lpstr>
      <vt:lpstr>カテゴリ別応募・採択件数</vt:lpstr>
      <vt:lpstr>カテゴリ別応募・採択件数の推移</vt:lpstr>
      <vt:lpstr>カテゴリ別応募・採択夜数の推移</vt:lpstr>
      <vt:lpstr>Intensive応募・採択件数</vt:lpstr>
      <vt:lpstr>Intensive採択課題一覧</vt:lpstr>
      <vt:lpstr>観測所プロジェクト</vt:lpstr>
      <vt:lpstr>戦略枠</vt:lpstr>
      <vt:lpstr>サービス観測</vt:lpstr>
      <vt:lpstr>時間交換履歴</vt:lpstr>
      <vt:lpstr>所属機関種別応募・採択件数の変遷</vt:lpstr>
      <vt:lpstr>所属機関種別応募・採択件数、採択夜数内訳</vt:lpstr>
      <vt:lpstr>所属機関種別観測者数・採択研究者数</vt:lpstr>
      <vt:lpstr>応募・採択研究者（国内・海外）数</vt:lpstr>
      <vt:lpstr>院生の応募・採択割合(件数）</vt:lpstr>
      <vt:lpstr>院生の応募・採択割合(夜数）</vt:lpstr>
      <vt:lpstr>International proposal</vt:lpstr>
      <vt:lpstr>外国人を含む応募・採択件数</vt:lpstr>
      <vt:lpstr>domestic proposal</vt:lpstr>
      <vt:lpstr>外国人観測者数</vt:lpstr>
      <vt:lpstr>観測者所属機関一覧</vt:lpstr>
      <vt:lpstr>採択PI所属機関一覧</vt:lpstr>
      <vt:lpstr>採択PI+CoI所属機関一覧</vt:lpstr>
      <vt:lpstr>応募PI所属機関一覧</vt:lpstr>
      <vt:lpstr>UM開催記録</vt:lpstr>
      <vt:lpstr>follow-upアンケート</vt:lpstr>
      <vt:lpstr>国際共同研究の状況</vt:lpstr>
      <vt:lpstr>論文生産数比較</vt:lpstr>
      <vt:lpstr>装置別査読論文数</vt:lpstr>
      <vt:lpstr>2000年査読論文</vt:lpstr>
      <vt:lpstr>2001年査読論文</vt:lpstr>
      <vt:lpstr>2002年査読論文</vt:lpstr>
      <vt:lpstr>2003年査読論文</vt:lpstr>
      <vt:lpstr>2004年査読論文</vt:lpstr>
      <vt:lpstr>2005年査読論文</vt:lpstr>
      <vt:lpstr>2006年査読論文</vt:lpstr>
      <vt:lpstr>2007年査読論文</vt:lpstr>
      <vt:lpstr>2008年査読論文</vt:lpstr>
      <vt:lpstr>2009年査読論文</vt:lpstr>
      <vt:lpstr>2010年査読論文</vt:lpstr>
      <vt:lpstr>2011年査読論文</vt:lpstr>
      <vt:lpstr>2012年査読論文</vt:lpstr>
      <vt:lpstr>2013年査読論文</vt:lpstr>
      <vt:lpstr>2014年査読論文</vt:lpstr>
      <vt:lpstr>論文著者数･誌別論文数</vt:lpstr>
      <vt:lpstr>論文引用数</vt:lpstr>
      <vt:lpstr>すばる関連学位取得者</vt:lpstr>
      <vt:lpstr>すばる関連修士論文</vt:lpstr>
      <vt:lpstr>国内大学の利用状況201406</vt:lpstr>
      <vt:lpstr>'2011年査読論文'!_2011年査読論文</vt:lpstr>
      <vt:lpstr>_2011年査読論文</vt:lpstr>
      <vt:lpstr>'2012年査読論文'!_2012年査読論文</vt:lpstr>
      <vt:lpstr>カテゴリ別応募・採択件数!Print_Area</vt:lpstr>
      <vt:lpstr>ダウンタイム!Print_Area</vt:lpstr>
      <vt:lpstr>装置別採択夜数推移!Print_Area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cyoshida</dc:creator>
  <cp:lastModifiedBy>chie</cp:lastModifiedBy>
  <cp:lastPrinted>2014-10-09T07:25:02Z</cp:lastPrinted>
  <dcterms:created xsi:type="dcterms:W3CDTF">2004-10-28T05:27:38Z</dcterms:created>
  <dcterms:modified xsi:type="dcterms:W3CDTF">2014-10-09T07:42:43Z</dcterms:modified>
</cp:coreProperties>
</file>